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Questa_cartella_di_lavoro" defaultThemeVersion="124226"/>
  <mc:AlternateContent xmlns:mc="http://schemas.openxmlformats.org/markup-compatibility/2006">
    <mc:Choice Requires="x15">
      <x15ac:absPath xmlns:x15ac="http://schemas.microsoft.com/office/spreadsheetml/2010/11/ac" url="D:\Recovery_Fund\"/>
    </mc:Choice>
  </mc:AlternateContent>
  <bookViews>
    <workbookView xWindow="0" yWindow="0" windowWidth="23040" windowHeight="8808"/>
  </bookViews>
  <sheets>
    <sheet name="Legenda" sheetId="46" r:id="rId1"/>
    <sheet name="ElencoUnico" sheetId="43" r:id="rId2"/>
    <sheet name="Quadro_finanziario" sheetId="61" r:id="rId3"/>
    <sheet name="Investimenti_ItaliaDomani" sheetId="21" r:id="rId4"/>
    <sheet name="Bandi_ItaliaDomani" sheetId="57" r:id="rId5"/>
    <sheet name="Traguardi_Obiettivi" sheetId="84" r:id="rId6"/>
    <sheet name="Monitoraggio" sheetId="62" r:id="rId7"/>
    <sheet name="Obiettivi_Fondocomplementare" sheetId="54" r:id="rId8"/>
    <sheet name="Pagamenti_Opendata" sheetId="93" r:id="rId9"/>
    <sheet name="2021_II" sheetId="45" r:id="rId10"/>
    <sheet name="2022_I" sheetId="48" r:id="rId11"/>
    <sheet name="2022_II" sheetId="49" r:id="rId12"/>
    <sheet name="2023_I" sheetId="73" r:id="rId13"/>
    <sheet name="2023_II" sheetId="74" r:id="rId14"/>
    <sheet name="2024_I" sheetId="100" r:id="rId15"/>
    <sheet name="2024_II" sheetId="104" r:id="rId16"/>
    <sheet name="Risorse_Sud" sheetId="71" r:id="rId17"/>
    <sheet name="Tag_sostegno_clima_digitale" sheetId="102" r:id="rId18"/>
    <sheet name="Progetti_Regis" sheetId="78" r:id="rId19"/>
    <sheet name="Progetti_regionalizzati" sheetId="103" r:id="rId20"/>
    <sheet name="Amministrazioni" sheetId="76" r:id="rId21"/>
    <sheet name="PNC_identificativo" sheetId="79" r:id="rId22"/>
    <sheet name="Riepilogo_semestre_Pnrr" sheetId="52" r:id="rId23"/>
    <sheet name="CostiPNRR_Missioni_Componenti" sheetId="23" r:id="rId24"/>
    <sheet name="Rate_Pnrr" sheetId="41" r:id="rId25"/>
    <sheet name="Traguardi_Obiettivi_anteRev2023" sheetId="1" r:id="rId26"/>
    <sheet name="Modificati_2023" sheetId="83" r:id="rId27"/>
    <sheet name="Modificati_mag2024" sheetId="101" r:id="rId28"/>
    <sheet name="Modificati_nov2024" sheetId="105" r:id="rId29"/>
    <sheet name="Modificati_REV2023" sheetId="90" r:id="rId30"/>
    <sheet name="Cancellati_REV2023" sheetId="91" r:id="rId31"/>
  </sheets>
  <definedNames>
    <definedName name="_xlnm._FilterDatabase" localSheetId="9" hidden="1">'2021_II'!$A$1:$A$112</definedName>
    <definedName name="_xlnm._FilterDatabase" localSheetId="10" hidden="1">'2022_I'!$A$1:$A$130</definedName>
    <definedName name="_xlnm._FilterDatabase" localSheetId="11" hidden="1">'2022_II'!$A$1:$A$168</definedName>
    <definedName name="_xlnm._FilterDatabase" localSheetId="12" hidden="1">'2023_I'!$A$1:$A$105</definedName>
    <definedName name="_xlnm._FilterDatabase" localSheetId="13" hidden="1">'2023_II'!$A$1:$A$123</definedName>
    <definedName name="_xlnm._FilterDatabase" localSheetId="14" hidden="1">'2024_I'!$A$1:$R$85</definedName>
    <definedName name="_xlnm._FilterDatabase" localSheetId="15" hidden="1">'2024_II'!$A$1:$R$124</definedName>
    <definedName name="_xlnm._FilterDatabase" localSheetId="4" hidden="1">Bandi_ItaliaDomani!$A$1:$P$1093</definedName>
    <definedName name="_xlnm._FilterDatabase" localSheetId="1" hidden="1">ElencoUnico!$A$1:$W$426</definedName>
    <definedName name="_xlnm._FilterDatabase" localSheetId="26" hidden="1">Modificati_2023!$C$1:$C$92</definedName>
    <definedName name="_xlnm._FilterDatabase" localSheetId="6" hidden="1">Monitoraggio!$A$1:$S$207</definedName>
    <definedName name="_xlnm._FilterDatabase" localSheetId="7" hidden="1">Obiettivi_Fondocomplementare!$A$1:$I$403</definedName>
    <definedName name="_xlnm._FilterDatabase" localSheetId="8" hidden="1">Pagamenti_Opendata!$H$1:$H$263</definedName>
    <definedName name="_xlnm._FilterDatabase" localSheetId="18" hidden="1">Progetti_Regis!$F$1:$F$704</definedName>
    <definedName name="_xlnm._FilterDatabase" localSheetId="16" hidden="1">Risorse_Sud!$A$1:$A$171</definedName>
    <definedName name="_xlnm._FilterDatabase" localSheetId="17" hidden="1">Tag_sostegno_clima_digitale!$A$1:$Y$450</definedName>
    <definedName name="_xlnm._FilterDatabase" localSheetId="5" hidden="1">Traguardi_Obiettivi!$A$1:$Y$622</definedName>
    <definedName name="_xlnm._FilterDatabase" localSheetId="25" hidden="1">Traguardi_Obiettivi_anteRev2023!$A$1:$Y$529</definedName>
  </definedNames>
  <calcPr calcId="152511"/>
</workbook>
</file>

<file path=xl/calcChain.xml><?xml version="1.0" encoding="utf-8"?>
<calcChain xmlns="http://schemas.openxmlformats.org/spreadsheetml/2006/main">
  <c r="G30" i="100" l="1"/>
  <c r="G21" i="100"/>
  <c r="G61" i="104"/>
  <c r="S214" i="43" l="1"/>
  <c r="R1001" i="57" l="1"/>
  <c r="R998" i="57"/>
  <c r="R406" i="57"/>
  <c r="R559" i="57"/>
  <c r="R558" i="57"/>
  <c r="R557" i="57"/>
  <c r="R556" i="57"/>
  <c r="R555" i="57"/>
  <c r="R554" i="57"/>
  <c r="R553" i="57"/>
  <c r="R552" i="57"/>
  <c r="R551" i="57"/>
  <c r="R127" i="57"/>
  <c r="R126" i="57"/>
  <c r="R125" i="57"/>
  <c r="R997" i="57"/>
  <c r="R405" i="57"/>
  <c r="R425" i="57"/>
  <c r="R996" i="57" l="1"/>
  <c r="R995" i="57"/>
  <c r="R550" i="57"/>
  <c r="R549" i="57"/>
  <c r="R548" i="57"/>
  <c r="R423" i="57"/>
  <c r="R994" i="57"/>
  <c r="R993" i="57"/>
  <c r="R992" i="57"/>
  <c r="R931" i="57"/>
  <c r="R545" i="57"/>
  <c r="R544" i="57"/>
  <c r="R543" i="57"/>
  <c r="R404" i="57"/>
  <c r="R930" i="57"/>
  <c r="R929" i="57"/>
  <c r="R990" i="57"/>
  <c r="R250" i="57"/>
  <c r="R249" i="57"/>
  <c r="R541" i="57"/>
  <c r="R928" i="57" l="1"/>
  <c r="R539" i="57"/>
  <c r="R927" i="57"/>
  <c r="R538" i="57"/>
  <c r="R537" i="57"/>
  <c r="R536" i="57"/>
  <c r="R985" i="57"/>
  <c r="R576" i="57"/>
  <c r="R499" i="57"/>
  <c r="M944" i="57"/>
  <c r="R944" i="57" s="1"/>
  <c r="R31" i="57"/>
  <c r="R417" i="57"/>
  <c r="R414" i="57"/>
  <c r="R413" i="57"/>
  <c r="R412" i="57"/>
  <c r="R411" i="57"/>
  <c r="R274" i="57"/>
  <c r="R257" i="57"/>
  <c r="R273" i="57"/>
  <c r="R272" i="57"/>
  <c r="R271" i="57"/>
  <c r="R1079" i="57" l="1"/>
  <c r="R631" i="57"/>
  <c r="R419" i="57" l="1"/>
  <c r="R403" i="57"/>
  <c r="M363" i="57" l="1"/>
  <c r="R363" i="57" s="1"/>
  <c r="R361" i="57"/>
  <c r="R108" i="57" l="1"/>
  <c r="AH424" i="43" l="1"/>
  <c r="AG424" i="43"/>
  <c r="AH423" i="43"/>
  <c r="AG423" i="43"/>
  <c r="AH422" i="43"/>
  <c r="AG422" i="43"/>
  <c r="AH421" i="43"/>
  <c r="AG421" i="43"/>
  <c r="AH420" i="43"/>
  <c r="AG420" i="43"/>
  <c r="AH419" i="43"/>
  <c r="AG419" i="43"/>
  <c r="AH418" i="43"/>
  <c r="AG418" i="43"/>
  <c r="AH417" i="43"/>
  <c r="AG417" i="43"/>
  <c r="AH416" i="43"/>
  <c r="AG416" i="43"/>
  <c r="AH415" i="43"/>
  <c r="AG415" i="43"/>
  <c r="AH414" i="43"/>
  <c r="AG414" i="43"/>
  <c r="AH413" i="43"/>
  <c r="AG413" i="43"/>
  <c r="AH412" i="43"/>
  <c r="AG412" i="43"/>
  <c r="AH411" i="43"/>
  <c r="AG411" i="43"/>
  <c r="AH410" i="43"/>
  <c r="AG410" i="43"/>
  <c r="AH409" i="43"/>
  <c r="AG409" i="43"/>
  <c r="AH408" i="43"/>
  <c r="AG408" i="43"/>
  <c r="AH407" i="43"/>
  <c r="AG407" i="43"/>
  <c r="AH406" i="43"/>
  <c r="AG406" i="43"/>
  <c r="AH405" i="43"/>
  <c r="AG405" i="43"/>
  <c r="AH404" i="43"/>
  <c r="AG404" i="43"/>
  <c r="AH403" i="43"/>
  <c r="AG403" i="43"/>
  <c r="AH402" i="43"/>
  <c r="AG402" i="43"/>
  <c r="AH401" i="43"/>
  <c r="AG401" i="43"/>
  <c r="AH400" i="43"/>
  <c r="AG400" i="43"/>
  <c r="AH399" i="43"/>
  <c r="AG399" i="43"/>
  <c r="AH398" i="43"/>
  <c r="AG398" i="43"/>
  <c r="AH397" i="43"/>
  <c r="AG397" i="43"/>
  <c r="AH396" i="43"/>
  <c r="AG396" i="43"/>
  <c r="AH395" i="43"/>
  <c r="AG395" i="43"/>
  <c r="AH394" i="43"/>
  <c r="AG394" i="43"/>
  <c r="AH393" i="43"/>
  <c r="AG393" i="43"/>
  <c r="AH392" i="43"/>
  <c r="AG392" i="43"/>
  <c r="AH391" i="43"/>
  <c r="AG391" i="43"/>
  <c r="AH390" i="43"/>
  <c r="AG390" i="43"/>
  <c r="AH389" i="43"/>
  <c r="AG389" i="43"/>
  <c r="AH388" i="43"/>
  <c r="AG388" i="43"/>
  <c r="AH387" i="43"/>
  <c r="AG387" i="43"/>
  <c r="AH386" i="43"/>
  <c r="AG386" i="43"/>
  <c r="AH385" i="43"/>
  <c r="AG385" i="43"/>
  <c r="AH384" i="43"/>
  <c r="AG384" i="43"/>
  <c r="AH383" i="43"/>
  <c r="AG383" i="43"/>
  <c r="AH382" i="43"/>
  <c r="AG382" i="43"/>
  <c r="AH381" i="43"/>
  <c r="AG381" i="43"/>
  <c r="AH380" i="43"/>
  <c r="AG380" i="43"/>
  <c r="AH379" i="43"/>
  <c r="AG379" i="43"/>
  <c r="AH378" i="43"/>
  <c r="AG378" i="43"/>
  <c r="AH377" i="43"/>
  <c r="AG377" i="43"/>
  <c r="AH376" i="43"/>
  <c r="AG376" i="43"/>
  <c r="AH375" i="43"/>
  <c r="AG375" i="43"/>
  <c r="AH374" i="43"/>
  <c r="AG374" i="43"/>
  <c r="AH373" i="43"/>
  <c r="AG373" i="43"/>
  <c r="AH372" i="43"/>
  <c r="AG372" i="43"/>
  <c r="AH371" i="43"/>
  <c r="AG371" i="43"/>
  <c r="AH370" i="43"/>
  <c r="AG370" i="43"/>
  <c r="AH369" i="43"/>
  <c r="AG369" i="43"/>
  <c r="AH368" i="43"/>
  <c r="AG368" i="43"/>
  <c r="AH367" i="43"/>
  <c r="AG367" i="43"/>
  <c r="AH366" i="43"/>
  <c r="AG366" i="43"/>
  <c r="AH365" i="43"/>
  <c r="AG365" i="43"/>
  <c r="AH364" i="43"/>
  <c r="AG364" i="43"/>
  <c r="AH363" i="43"/>
  <c r="AG363" i="43"/>
  <c r="AH362" i="43"/>
  <c r="AG362" i="43"/>
  <c r="AH361" i="43"/>
  <c r="AG361" i="43"/>
  <c r="AH360" i="43"/>
  <c r="AG360" i="43"/>
  <c r="AH359" i="43"/>
  <c r="AG359" i="43"/>
  <c r="AH358" i="43"/>
  <c r="AG358" i="43"/>
  <c r="AH357" i="43"/>
  <c r="AG357" i="43"/>
  <c r="AH356" i="43"/>
  <c r="AG356" i="43"/>
  <c r="AH355" i="43"/>
  <c r="AG355" i="43"/>
  <c r="AH354" i="43"/>
  <c r="AG354" i="43"/>
  <c r="AH353" i="43"/>
  <c r="AG353" i="43"/>
  <c r="AH352" i="43"/>
  <c r="AG352" i="43"/>
  <c r="AH351" i="43"/>
  <c r="AG351" i="43"/>
  <c r="AH350" i="43"/>
  <c r="AG350" i="43"/>
  <c r="AH349" i="43"/>
  <c r="AG349" i="43"/>
  <c r="AH348" i="43"/>
  <c r="AG348" i="43"/>
  <c r="AH347" i="43"/>
  <c r="AG347" i="43"/>
  <c r="AH346" i="43"/>
  <c r="AG346" i="43"/>
  <c r="AH345" i="43"/>
  <c r="AG345" i="43"/>
  <c r="AH344" i="43"/>
  <c r="AG344" i="43"/>
  <c r="AH343" i="43"/>
  <c r="AG343" i="43"/>
  <c r="AH342" i="43"/>
  <c r="AG342" i="43"/>
  <c r="AH341" i="43"/>
  <c r="AG341" i="43"/>
  <c r="AH340" i="43"/>
  <c r="AG340" i="43"/>
  <c r="AH339" i="43"/>
  <c r="AG339" i="43"/>
  <c r="AH338" i="43"/>
  <c r="AG338" i="43"/>
  <c r="AH337" i="43"/>
  <c r="AG337" i="43"/>
  <c r="AH336" i="43"/>
  <c r="AG336" i="43"/>
  <c r="AH335" i="43"/>
  <c r="AG335" i="43"/>
  <c r="AH334" i="43"/>
  <c r="AG334" i="43"/>
  <c r="AH333" i="43"/>
  <c r="AG333" i="43"/>
  <c r="AH332" i="43"/>
  <c r="AG332" i="43"/>
  <c r="AH331" i="43"/>
  <c r="AG331" i="43"/>
  <c r="AH330" i="43"/>
  <c r="AG330" i="43"/>
  <c r="AH329" i="43"/>
  <c r="AG329" i="43"/>
  <c r="AH328" i="43"/>
  <c r="AG328" i="43"/>
  <c r="AH327" i="43"/>
  <c r="AG327" i="43"/>
  <c r="AH326" i="43"/>
  <c r="AG326" i="43"/>
  <c r="AH325" i="43"/>
  <c r="AG325" i="43"/>
  <c r="AH324" i="43"/>
  <c r="AG324" i="43"/>
  <c r="AH323" i="43"/>
  <c r="AG323" i="43"/>
  <c r="AH322" i="43"/>
  <c r="AG322" i="43"/>
  <c r="AH321" i="43"/>
  <c r="AG321" i="43"/>
  <c r="AH320" i="43"/>
  <c r="AG320" i="43"/>
  <c r="AH319" i="43"/>
  <c r="AG319" i="43"/>
  <c r="AH318" i="43"/>
  <c r="AG318" i="43"/>
  <c r="AH317" i="43"/>
  <c r="AG317" i="43"/>
  <c r="AH316" i="43"/>
  <c r="AG316" i="43"/>
  <c r="AH315" i="43"/>
  <c r="AG315" i="43"/>
  <c r="AH314" i="43"/>
  <c r="AG314" i="43"/>
  <c r="AH313" i="43"/>
  <c r="AG313" i="43"/>
  <c r="AH312" i="43"/>
  <c r="AG312" i="43"/>
  <c r="AH311" i="43"/>
  <c r="AG311" i="43"/>
  <c r="AH310" i="43"/>
  <c r="AG310" i="43"/>
  <c r="AH309" i="43"/>
  <c r="AG309" i="43"/>
  <c r="AH308" i="43"/>
  <c r="AG308" i="43"/>
  <c r="AH307" i="43"/>
  <c r="AG307" i="43"/>
  <c r="AH306" i="43"/>
  <c r="AG306" i="43"/>
  <c r="AH305" i="43"/>
  <c r="AG305" i="43"/>
  <c r="AH304" i="43"/>
  <c r="AG304" i="43"/>
  <c r="AH303" i="43"/>
  <c r="AG303" i="43"/>
  <c r="AH302" i="43"/>
  <c r="AG302" i="43"/>
  <c r="AH301" i="43"/>
  <c r="AG301" i="43"/>
  <c r="AH300" i="43"/>
  <c r="AG300" i="43"/>
  <c r="AH299" i="43"/>
  <c r="AG299" i="43"/>
  <c r="AH298" i="43"/>
  <c r="AG298" i="43"/>
  <c r="AH297" i="43"/>
  <c r="AG297" i="43"/>
  <c r="AH296" i="43"/>
  <c r="AG296" i="43"/>
  <c r="AH295" i="43"/>
  <c r="AG295" i="43"/>
  <c r="AH294" i="43"/>
  <c r="AG294" i="43"/>
  <c r="AH293" i="43"/>
  <c r="AG293" i="43"/>
  <c r="AH292" i="43"/>
  <c r="AG292" i="43"/>
  <c r="AH291" i="43"/>
  <c r="AG291" i="43"/>
  <c r="AH290" i="43"/>
  <c r="AG290" i="43"/>
  <c r="AH289" i="43"/>
  <c r="AG289" i="43"/>
  <c r="AH288" i="43"/>
  <c r="AG288" i="43"/>
  <c r="AH287" i="43"/>
  <c r="AG287" i="43"/>
  <c r="AH286" i="43"/>
  <c r="AG286" i="43"/>
  <c r="AH285" i="43"/>
  <c r="AG285" i="43"/>
  <c r="AH284" i="43"/>
  <c r="AG284" i="43"/>
  <c r="AH283" i="43"/>
  <c r="AG283" i="43"/>
  <c r="AH282" i="43"/>
  <c r="AG282" i="43"/>
  <c r="AH281" i="43"/>
  <c r="AG281" i="43"/>
  <c r="AH280" i="43"/>
  <c r="AG280" i="43"/>
  <c r="AH279" i="43"/>
  <c r="AG279" i="43"/>
  <c r="AH278" i="43"/>
  <c r="AG278" i="43"/>
  <c r="AH277" i="43"/>
  <c r="AG277" i="43"/>
  <c r="AH276" i="43"/>
  <c r="AG276" i="43"/>
  <c r="AH275" i="43"/>
  <c r="AG275" i="43"/>
  <c r="AH274" i="43"/>
  <c r="AG274" i="43"/>
  <c r="AH273" i="43"/>
  <c r="AG273" i="43"/>
  <c r="AH272" i="43"/>
  <c r="AG272" i="43"/>
  <c r="AH271" i="43"/>
  <c r="AG271" i="43"/>
  <c r="AH270" i="43"/>
  <c r="AG270" i="43"/>
  <c r="AH269" i="43"/>
  <c r="AG269" i="43"/>
  <c r="AH268" i="43"/>
  <c r="AG268" i="43"/>
  <c r="AH267" i="43"/>
  <c r="AG267" i="43"/>
  <c r="AH266" i="43"/>
  <c r="AG266" i="43"/>
  <c r="AH265" i="43"/>
  <c r="AG265" i="43"/>
  <c r="AH264" i="43"/>
  <c r="AG264" i="43"/>
  <c r="AH263" i="43"/>
  <c r="AG263" i="43"/>
  <c r="AH262" i="43"/>
  <c r="AG262" i="43"/>
  <c r="AH261" i="43"/>
  <c r="AG261" i="43"/>
  <c r="AH260" i="43"/>
  <c r="AG260" i="43"/>
  <c r="AH259" i="43"/>
  <c r="AG259" i="43"/>
  <c r="AH258" i="43"/>
  <c r="AG258" i="43"/>
  <c r="AH257" i="43"/>
  <c r="AG257" i="43"/>
  <c r="AH256" i="43"/>
  <c r="AG256" i="43"/>
  <c r="AH255" i="43"/>
  <c r="AG255" i="43"/>
  <c r="AH254" i="43"/>
  <c r="AG254" i="43"/>
  <c r="AH253" i="43"/>
  <c r="AG253" i="43"/>
  <c r="AH252" i="43"/>
  <c r="AG252" i="43"/>
  <c r="AH251" i="43"/>
  <c r="AG251" i="43"/>
  <c r="AH250" i="43"/>
  <c r="AG250" i="43"/>
  <c r="AH249" i="43"/>
  <c r="AG249" i="43"/>
  <c r="AH248" i="43"/>
  <c r="AG248" i="43"/>
  <c r="AH247" i="43"/>
  <c r="AG247" i="43"/>
  <c r="AH246" i="43"/>
  <c r="AG246" i="43"/>
  <c r="AH245" i="43"/>
  <c r="AG245" i="43"/>
  <c r="AH244" i="43"/>
  <c r="AG244" i="43"/>
  <c r="AH243" i="43"/>
  <c r="AG243" i="43"/>
  <c r="AH242" i="43"/>
  <c r="AG242" i="43"/>
  <c r="AH241" i="43"/>
  <c r="AG241" i="43"/>
  <c r="AH240" i="43"/>
  <c r="AG240" i="43"/>
  <c r="AH239" i="43"/>
  <c r="AG239" i="43"/>
  <c r="AH238" i="43"/>
  <c r="AG238" i="43"/>
  <c r="AH237" i="43"/>
  <c r="AG237" i="43"/>
  <c r="AH236" i="43"/>
  <c r="AG236" i="43"/>
  <c r="AH235" i="43"/>
  <c r="AG235" i="43"/>
  <c r="AH234" i="43"/>
  <c r="AG234" i="43"/>
  <c r="AH233" i="43"/>
  <c r="AG233" i="43"/>
  <c r="AH232" i="43"/>
  <c r="AG232" i="43"/>
  <c r="AH231" i="43"/>
  <c r="AG231" i="43"/>
  <c r="AH230" i="43"/>
  <c r="AG230" i="43"/>
  <c r="AH229" i="43"/>
  <c r="AG229" i="43"/>
  <c r="AH228" i="43"/>
  <c r="AG228" i="43"/>
  <c r="AH227" i="43"/>
  <c r="AG227" i="43"/>
  <c r="AH226" i="43"/>
  <c r="AG226" i="43"/>
  <c r="AH225" i="43"/>
  <c r="AG225" i="43"/>
  <c r="AH224" i="43"/>
  <c r="AG224" i="43"/>
  <c r="AH223" i="43"/>
  <c r="AG223" i="43"/>
  <c r="AH222" i="43"/>
  <c r="AG222" i="43"/>
  <c r="AH221" i="43"/>
  <c r="AG221" i="43"/>
  <c r="AH220" i="43"/>
  <c r="AG220" i="43"/>
  <c r="AH219" i="43"/>
  <c r="AG219" i="43"/>
  <c r="AH218" i="43"/>
  <c r="AG218" i="43"/>
  <c r="AH217" i="43"/>
  <c r="AG217" i="43"/>
  <c r="AH216" i="43"/>
  <c r="AG216" i="43"/>
  <c r="AH215" i="43"/>
  <c r="AG215" i="43"/>
  <c r="AH214" i="43"/>
  <c r="AG214" i="43"/>
  <c r="AH213" i="43"/>
  <c r="AG213" i="43"/>
  <c r="AH212" i="43"/>
  <c r="AG212" i="43"/>
  <c r="AH211" i="43"/>
  <c r="AG211" i="43"/>
  <c r="AH210" i="43"/>
  <c r="AG210" i="43"/>
  <c r="AH209" i="43"/>
  <c r="AG209" i="43"/>
  <c r="AH208" i="43"/>
  <c r="AG208" i="43"/>
  <c r="AH207" i="43"/>
  <c r="AG207" i="43"/>
  <c r="AH206" i="43"/>
  <c r="AG206" i="43"/>
  <c r="AH205" i="43"/>
  <c r="AG205" i="43"/>
  <c r="AH204" i="43"/>
  <c r="AG204" i="43"/>
  <c r="AH203" i="43"/>
  <c r="AG203" i="43"/>
  <c r="AH202" i="43"/>
  <c r="AG202" i="43"/>
  <c r="AH201" i="43"/>
  <c r="AG201" i="43"/>
  <c r="AH200" i="43"/>
  <c r="AG200" i="43"/>
  <c r="AH199" i="43"/>
  <c r="AG199" i="43"/>
  <c r="AH198" i="43"/>
  <c r="AG198" i="43"/>
  <c r="AH197" i="43"/>
  <c r="AG197" i="43"/>
  <c r="AH196" i="43"/>
  <c r="AG196" i="43"/>
  <c r="AH195" i="43"/>
  <c r="AG195" i="43"/>
  <c r="AH194" i="43"/>
  <c r="AG194" i="43"/>
  <c r="AH193" i="43"/>
  <c r="AG193" i="43"/>
  <c r="AH192" i="43"/>
  <c r="AG192" i="43"/>
  <c r="AH191" i="43"/>
  <c r="AG191" i="43"/>
  <c r="AH190" i="43"/>
  <c r="AG190" i="43"/>
  <c r="AH189" i="43"/>
  <c r="AJ189" i="43" s="1"/>
  <c r="AG189" i="43"/>
  <c r="AI189" i="43" s="1"/>
  <c r="AH188" i="43"/>
  <c r="AJ188" i="43" s="1"/>
  <c r="AG188" i="43"/>
  <c r="AI188" i="43" s="1"/>
  <c r="AH187" i="43"/>
  <c r="AG187" i="43"/>
  <c r="AH186" i="43"/>
  <c r="AG186" i="43"/>
  <c r="AH185" i="43"/>
  <c r="AG185" i="43"/>
  <c r="AH184" i="43"/>
  <c r="AG184" i="43"/>
  <c r="AH183" i="43"/>
  <c r="AG183" i="43"/>
  <c r="AH182" i="43"/>
  <c r="AG182" i="43"/>
  <c r="AH181" i="43"/>
  <c r="AG181" i="43"/>
  <c r="AH180" i="43"/>
  <c r="AG180" i="43"/>
  <c r="AH179" i="43"/>
  <c r="AG179" i="43"/>
  <c r="AH178" i="43"/>
  <c r="AG178" i="43"/>
  <c r="AH177" i="43"/>
  <c r="AG177" i="43"/>
  <c r="AH176" i="43"/>
  <c r="AG176" i="43"/>
  <c r="AH175" i="43"/>
  <c r="AG175" i="43"/>
  <c r="AH174" i="43"/>
  <c r="AG174" i="43"/>
  <c r="AH173" i="43"/>
  <c r="AG173" i="43"/>
  <c r="AH172" i="43"/>
  <c r="AG172" i="43"/>
  <c r="AH171" i="43"/>
  <c r="AG171" i="43"/>
  <c r="AH170" i="43"/>
  <c r="AG170" i="43"/>
  <c r="AH169" i="43"/>
  <c r="AG169" i="43"/>
  <c r="AH168" i="43"/>
  <c r="AG168" i="43"/>
  <c r="AH167" i="43"/>
  <c r="AG167" i="43"/>
  <c r="AH166" i="43"/>
  <c r="AG166" i="43"/>
  <c r="AH165" i="43"/>
  <c r="AG165" i="43"/>
  <c r="AH164" i="43"/>
  <c r="AG164" i="43"/>
  <c r="AH163" i="43"/>
  <c r="AG163" i="43"/>
  <c r="AH162" i="43"/>
  <c r="AG162" i="43"/>
  <c r="AH161" i="43"/>
  <c r="AG161" i="43"/>
  <c r="AH160" i="43"/>
  <c r="AG160" i="43"/>
  <c r="AH159" i="43"/>
  <c r="AG159" i="43"/>
  <c r="AH158" i="43"/>
  <c r="AG158" i="43"/>
  <c r="AH157" i="43"/>
  <c r="AG157" i="43"/>
  <c r="AH156" i="43"/>
  <c r="AG156" i="43"/>
  <c r="AH155" i="43"/>
  <c r="AG155" i="43"/>
  <c r="AH154" i="43"/>
  <c r="AG154" i="43"/>
  <c r="AH153" i="43"/>
  <c r="AG153" i="43"/>
  <c r="AH152" i="43"/>
  <c r="AG152" i="43"/>
  <c r="AH151" i="43"/>
  <c r="AG151" i="43"/>
  <c r="AH150" i="43"/>
  <c r="AG150" i="43"/>
  <c r="AH149" i="43"/>
  <c r="AG149" i="43"/>
  <c r="AH148" i="43"/>
  <c r="AG148" i="43"/>
  <c r="AH147" i="43"/>
  <c r="AG147" i="43"/>
  <c r="AH146" i="43"/>
  <c r="AG146" i="43"/>
  <c r="AH145" i="43"/>
  <c r="AG145" i="43"/>
  <c r="AH144" i="43"/>
  <c r="AG144" i="43"/>
  <c r="AH143" i="43"/>
  <c r="AG143" i="43"/>
  <c r="AH142" i="43"/>
  <c r="AG142" i="43"/>
  <c r="AH141" i="43"/>
  <c r="AG141" i="43"/>
  <c r="AH140" i="43"/>
  <c r="AG140" i="43"/>
  <c r="AH139" i="43"/>
  <c r="AG139" i="43"/>
  <c r="AH138" i="43"/>
  <c r="AG138" i="43"/>
  <c r="AH137" i="43"/>
  <c r="AG137" i="43"/>
  <c r="AH136" i="43"/>
  <c r="AG136" i="43"/>
  <c r="AH135" i="43"/>
  <c r="AG135" i="43"/>
  <c r="AH134" i="43"/>
  <c r="AG134" i="43"/>
  <c r="AH133" i="43"/>
  <c r="AG133" i="43"/>
  <c r="AH132" i="43"/>
  <c r="AG132" i="43"/>
  <c r="AH131" i="43"/>
  <c r="AG131" i="43"/>
  <c r="AH130" i="43"/>
  <c r="AG130" i="43"/>
  <c r="AH129" i="43"/>
  <c r="AG129" i="43"/>
  <c r="AH128" i="43"/>
  <c r="AG128" i="43"/>
  <c r="AH127" i="43"/>
  <c r="AG127" i="43"/>
  <c r="AH126" i="43"/>
  <c r="AG126" i="43"/>
  <c r="AH125" i="43"/>
  <c r="AG125" i="43"/>
  <c r="AH124" i="43"/>
  <c r="AG124" i="43"/>
  <c r="AH123" i="43"/>
  <c r="AG123" i="43"/>
  <c r="AH122" i="43"/>
  <c r="AG122" i="43"/>
  <c r="AH121" i="43"/>
  <c r="AG121" i="43"/>
  <c r="AH120" i="43"/>
  <c r="AG120" i="43"/>
  <c r="AH119" i="43"/>
  <c r="AG119" i="43"/>
  <c r="AH118" i="43"/>
  <c r="AG118" i="43"/>
  <c r="AH117" i="43"/>
  <c r="AG117" i="43"/>
  <c r="AH116" i="43"/>
  <c r="AG116" i="43"/>
  <c r="AH115" i="43"/>
  <c r="AG115" i="43"/>
  <c r="AH114" i="43"/>
  <c r="AG114" i="43"/>
  <c r="AH113" i="43"/>
  <c r="AG113" i="43"/>
  <c r="AH112" i="43"/>
  <c r="AG112" i="43"/>
  <c r="AH111" i="43"/>
  <c r="AG111" i="43"/>
  <c r="AH110" i="43"/>
  <c r="AG110" i="43"/>
  <c r="AH109" i="43"/>
  <c r="AG109" i="43"/>
  <c r="AH108" i="43"/>
  <c r="AG108" i="43"/>
  <c r="AH107" i="43"/>
  <c r="AG107" i="43"/>
  <c r="AH106" i="43"/>
  <c r="AG106" i="43"/>
  <c r="AH105" i="43"/>
  <c r="AG105" i="43"/>
  <c r="AH104" i="43"/>
  <c r="AG104" i="43"/>
  <c r="AH103" i="43"/>
  <c r="AG103" i="43"/>
  <c r="AH102" i="43"/>
  <c r="AG102" i="43"/>
  <c r="AH101" i="43"/>
  <c r="AG101" i="43"/>
  <c r="AH100" i="43"/>
  <c r="AG100" i="43"/>
  <c r="AH99" i="43"/>
  <c r="AG99" i="43"/>
  <c r="AH98" i="43"/>
  <c r="AG98" i="43"/>
  <c r="AH97" i="43"/>
  <c r="AG97" i="43"/>
  <c r="AH96" i="43"/>
  <c r="AG96" i="43"/>
  <c r="AH95" i="43"/>
  <c r="AG95" i="43"/>
  <c r="AH94" i="43"/>
  <c r="AG94" i="43"/>
  <c r="AH93" i="43"/>
  <c r="AG93" i="43"/>
  <c r="AH92" i="43"/>
  <c r="AG92" i="43"/>
  <c r="AH91" i="43"/>
  <c r="AG91" i="43"/>
  <c r="AH90" i="43"/>
  <c r="AG90" i="43"/>
  <c r="AH89" i="43"/>
  <c r="AG89" i="43"/>
  <c r="AH88" i="43"/>
  <c r="AG88" i="43"/>
  <c r="AH87" i="43"/>
  <c r="AG87" i="43"/>
  <c r="AH86" i="43"/>
  <c r="AG86" i="43"/>
  <c r="AH85" i="43"/>
  <c r="AG85" i="43"/>
  <c r="AH84" i="43"/>
  <c r="AG84" i="43"/>
  <c r="AH83" i="43"/>
  <c r="AG83" i="43"/>
  <c r="AH82" i="43"/>
  <c r="AG82" i="43"/>
  <c r="AH81" i="43"/>
  <c r="AG81" i="43"/>
  <c r="AH80" i="43"/>
  <c r="AG80" i="43"/>
  <c r="AH79" i="43"/>
  <c r="AG79" i="43"/>
  <c r="AH78" i="43"/>
  <c r="AG78" i="43"/>
  <c r="AH77" i="43"/>
  <c r="AG77" i="43"/>
  <c r="AH76" i="43"/>
  <c r="AG76" i="43"/>
  <c r="AH75" i="43"/>
  <c r="AG75" i="43"/>
  <c r="AH74" i="43"/>
  <c r="AG74" i="43"/>
  <c r="AH73" i="43"/>
  <c r="AG73" i="43"/>
  <c r="AH72" i="43"/>
  <c r="AG72" i="43"/>
  <c r="AH71" i="43"/>
  <c r="AG71" i="43"/>
  <c r="AH70" i="43"/>
  <c r="AG70" i="43"/>
  <c r="AH69" i="43"/>
  <c r="AG69" i="43"/>
  <c r="AH68" i="43"/>
  <c r="AG68" i="43"/>
  <c r="AH67" i="43"/>
  <c r="AG67" i="43"/>
  <c r="AH66" i="43"/>
  <c r="AG66" i="43"/>
  <c r="AH65" i="43"/>
  <c r="AG65" i="43"/>
  <c r="AH64" i="43"/>
  <c r="AG64" i="43"/>
  <c r="AH63" i="43"/>
  <c r="AG63" i="43"/>
  <c r="AH62" i="43"/>
  <c r="AG62" i="43"/>
  <c r="AH61" i="43"/>
  <c r="AG61" i="43"/>
  <c r="AH60" i="43"/>
  <c r="AG60" i="43"/>
  <c r="AH59" i="43"/>
  <c r="AG59" i="43"/>
  <c r="AH58" i="43"/>
  <c r="AG58" i="43"/>
  <c r="AH57" i="43"/>
  <c r="AG57" i="43"/>
  <c r="AH56" i="43"/>
  <c r="AG56" i="43"/>
  <c r="AH55" i="43"/>
  <c r="AG55" i="43"/>
  <c r="AH54" i="43"/>
  <c r="AG54" i="43"/>
  <c r="AH53" i="43"/>
  <c r="AG53" i="43"/>
  <c r="AH52" i="43"/>
  <c r="AG52" i="43"/>
  <c r="AH51" i="43"/>
  <c r="AG51" i="43"/>
  <c r="AH50" i="43"/>
  <c r="AG50" i="43"/>
  <c r="AH49" i="43"/>
  <c r="AG49" i="43"/>
  <c r="AH48" i="43"/>
  <c r="AG48" i="43"/>
  <c r="AH47" i="43"/>
  <c r="AG47" i="43"/>
  <c r="AH46" i="43"/>
  <c r="AG46" i="43"/>
  <c r="AH45" i="43"/>
  <c r="AG45" i="43"/>
  <c r="AH44" i="43"/>
  <c r="AG44" i="43"/>
  <c r="AH43" i="43"/>
  <c r="AG43" i="43"/>
  <c r="AH42" i="43"/>
  <c r="AG42" i="43"/>
  <c r="AH41" i="43"/>
  <c r="AG41" i="43"/>
  <c r="AH40" i="43"/>
  <c r="AG40" i="43"/>
  <c r="AH39" i="43"/>
  <c r="AG39" i="43"/>
  <c r="AH38" i="43"/>
  <c r="AG38" i="43"/>
  <c r="AH37" i="43"/>
  <c r="AG37" i="43"/>
  <c r="AH36" i="43"/>
  <c r="AG36" i="43"/>
  <c r="AH35" i="43"/>
  <c r="AG35" i="43"/>
  <c r="AH34" i="43"/>
  <c r="AG34" i="43"/>
  <c r="AH33" i="43"/>
  <c r="AG33" i="43"/>
  <c r="AH32" i="43"/>
  <c r="AG32" i="43"/>
  <c r="AH31" i="43"/>
  <c r="AG31" i="43"/>
  <c r="AH30" i="43"/>
  <c r="AG30" i="43"/>
  <c r="AH29" i="43"/>
  <c r="AG29" i="43"/>
  <c r="AH28" i="43"/>
  <c r="AG28" i="43"/>
  <c r="AH27" i="43"/>
  <c r="AG27" i="43"/>
  <c r="AH26" i="43"/>
  <c r="AG26" i="43"/>
  <c r="AH25" i="43"/>
  <c r="AG25" i="43"/>
  <c r="AH24" i="43"/>
  <c r="AG24" i="43"/>
  <c r="AH23" i="43"/>
  <c r="AG23" i="43"/>
  <c r="AH22" i="43"/>
  <c r="AG22" i="43"/>
  <c r="AH21" i="43"/>
  <c r="AG21" i="43"/>
  <c r="AH20" i="43"/>
  <c r="AG20" i="43"/>
  <c r="AH19" i="43"/>
  <c r="AG19" i="43"/>
  <c r="AH18" i="43"/>
  <c r="AG18" i="43"/>
  <c r="AH17" i="43"/>
  <c r="AG17" i="43"/>
  <c r="AH16" i="43"/>
  <c r="AG16" i="43"/>
  <c r="AH15" i="43"/>
  <c r="AG15" i="43"/>
  <c r="AH14" i="43"/>
  <c r="AG14" i="43"/>
  <c r="AH13" i="43"/>
  <c r="AG13" i="43"/>
  <c r="AH12" i="43"/>
  <c r="AG12" i="43"/>
  <c r="AH11" i="43"/>
  <c r="AG11" i="43"/>
  <c r="AH10" i="43"/>
  <c r="AG10" i="43"/>
  <c r="AH9" i="43"/>
  <c r="AG9" i="43"/>
  <c r="AH8" i="43"/>
  <c r="AG8" i="43"/>
  <c r="AH7" i="43"/>
  <c r="AG7" i="43"/>
  <c r="AH6" i="43"/>
  <c r="AG6" i="43"/>
  <c r="AH5" i="43"/>
  <c r="AG5" i="43"/>
  <c r="AH4" i="43"/>
  <c r="AG4" i="43"/>
  <c r="AH3" i="43"/>
  <c r="AG3" i="43"/>
  <c r="AH2" i="43"/>
  <c r="AG2" i="43"/>
  <c r="Y462" i="102"/>
  <c r="X462" i="102"/>
  <c r="X201" i="102"/>
  <c r="Y201" i="102"/>
  <c r="Y200" i="102"/>
  <c r="X200" i="102"/>
  <c r="Y171" i="102"/>
  <c r="X171" i="102"/>
  <c r="S171" i="102"/>
  <c r="AI4" i="43"/>
  <c r="AJ4" i="43"/>
  <c r="AI7" i="43"/>
  <c r="AJ7" i="43"/>
  <c r="AI21" i="43"/>
  <c r="AJ21" i="43"/>
  <c r="AI28" i="43"/>
  <c r="AJ28" i="43"/>
  <c r="AI33" i="43"/>
  <c r="AJ33" i="43"/>
  <c r="AI36" i="43"/>
  <c r="AJ36" i="43"/>
  <c r="AI42" i="43"/>
  <c r="AJ42" i="43"/>
  <c r="AI48" i="43"/>
  <c r="AJ48" i="43"/>
  <c r="AI67" i="43"/>
  <c r="AJ67" i="43"/>
  <c r="AI75" i="43"/>
  <c r="AJ75" i="43"/>
  <c r="AI81" i="43"/>
  <c r="AJ81" i="43"/>
  <c r="AI91" i="43"/>
  <c r="AJ91" i="43"/>
  <c r="AI95" i="43"/>
  <c r="AJ95" i="43"/>
  <c r="AI101" i="43"/>
  <c r="AJ101" i="43"/>
  <c r="AI122" i="43"/>
  <c r="AJ122" i="43"/>
  <c r="AI128" i="43"/>
  <c r="AJ128" i="43"/>
  <c r="AI135" i="43"/>
  <c r="AJ135" i="43"/>
  <c r="AI177" i="43"/>
  <c r="AJ177" i="43"/>
  <c r="AI182" i="43"/>
  <c r="AJ182" i="43"/>
  <c r="AI187" i="43"/>
  <c r="AJ187" i="43"/>
  <c r="AI193" i="43"/>
  <c r="AJ193" i="43"/>
  <c r="AI214" i="43"/>
  <c r="AJ214" i="43"/>
  <c r="AI219" i="43"/>
  <c r="AJ219" i="43"/>
  <c r="AI234" i="43"/>
  <c r="AJ234" i="43"/>
  <c r="AI238" i="43"/>
  <c r="AJ238" i="43"/>
  <c r="AI242" i="43"/>
  <c r="AJ242" i="43"/>
  <c r="AI265" i="43"/>
  <c r="AJ265" i="43"/>
  <c r="AI269" i="43"/>
  <c r="AJ269" i="43"/>
  <c r="AI273" i="43"/>
  <c r="AJ273" i="43"/>
  <c r="AI284" i="43"/>
  <c r="AJ284" i="43"/>
  <c r="AI298" i="43"/>
  <c r="AJ298" i="43"/>
  <c r="AI331" i="43"/>
  <c r="AJ331" i="43"/>
  <c r="AI337" i="43"/>
  <c r="AJ337" i="43"/>
  <c r="AI344" i="43"/>
  <c r="AJ344" i="43"/>
  <c r="AI349" i="43"/>
  <c r="AJ349" i="43"/>
  <c r="AI360" i="43"/>
  <c r="AJ360" i="43"/>
  <c r="AI367" i="43"/>
  <c r="AJ367" i="43"/>
  <c r="AI368" i="43"/>
  <c r="AJ368" i="43"/>
  <c r="AI371" i="43"/>
  <c r="AJ371" i="43"/>
  <c r="AI377" i="43"/>
  <c r="AJ377" i="43"/>
  <c r="AI378" i="43"/>
  <c r="AJ378" i="43"/>
  <c r="AI379" i="43"/>
  <c r="AJ379" i="43"/>
  <c r="AI380" i="43"/>
  <c r="AJ380" i="43"/>
  <c r="AI381" i="43"/>
  <c r="AJ381" i="43"/>
  <c r="AI383" i="43"/>
  <c r="AJ383" i="43"/>
  <c r="AI388" i="43"/>
  <c r="AJ388" i="43"/>
  <c r="AI392" i="43"/>
  <c r="AJ392" i="43"/>
  <c r="S197" i="43" l="1"/>
  <c r="T197" i="43"/>
  <c r="R197" i="43"/>
  <c r="Q197" i="43"/>
  <c r="L197" i="43"/>
  <c r="I197" i="43"/>
  <c r="P197" i="43" s="1"/>
  <c r="K197" i="43" l="1"/>
  <c r="O197" i="43"/>
  <c r="B462" i="102"/>
  <c r="Y424" i="102"/>
  <c r="X424" i="102"/>
  <c r="S424" i="102"/>
  <c r="U424" i="102" s="1"/>
  <c r="Y414" i="102"/>
  <c r="X414" i="102"/>
  <c r="S414" i="102"/>
  <c r="Y398" i="102"/>
  <c r="X398" i="102"/>
  <c r="S398" i="102"/>
  <c r="Y384" i="102"/>
  <c r="X384" i="102"/>
  <c r="S384" i="102"/>
  <c r="Y361" i="102"/>
  <c r="X361" i="102"/>
  <c r="S361" i="102"/>
  <c r="Y356" i="102"/>
  <c r="X356" i="102"/>
  <c r="S356" i="102"/>
  <c r="Y351" i="102"/>
  <c r="X351" i="102"/>
  <c r="S351" i="102"/>
  <c r="Y307" i="102"/>
  <c r="X307" i="102"/>
  <c r="S307" i="102"/>
  <c r="Y255" i="102"/>
  <c r="X255" i="102"/>
  <c r="S255" i="102"/>
  <c r="Y246" i="102"/>
  <c r="X246" i="102"/>
  <c r="S246" i="102"/>
  <c r="Y229" i="102"/>
  <c r="X229" i="102"/>
  <c r="S229" i="102"/>
  <c r="Y224" i="102"/>
  <c r="X224" i="102"/>
  <c r="S224" i="102"/>
  <c r="Y219" i="102"/>
  <c r="X219" i="102"/>
  <c r="S219" i="102"/>
  <c r="Y208" i="102"/>
  <c r="X208" i="102"/>
  <c r="S208" i="102"/>
  <c r="Y205" i="102"/>
  <c r="X205" i="102"/>
  <c r="S205" i="102"/>
  <c r="Y198" i="102"/>
  <c r="X198" i="102"/>
  <c r="S198" i="102"/>
  <c r="Y181" i="102"/>
  <c r="X181" i="102"/>
  <c r="S181" i="102"/>
  <c r="Y175" i="102"/>
  <c r="X175" i="102"/>
  <c r="S175" i="102"/>
  <c r="Y166" i="102"/>
  <c r="X166" i="102"/>
  <c r="S166" i="102"/>
  <c r="Y149" i="102"/>
  <c r="X149" i="102"/>
  <c r="S149" i="102"/>
  <c r="Y146" i="102"/>
  <c r="X146" i="102"/>
  <c r="S146" i="102"/>
  <c r="Y143" i="102"/>
  <c r="X143" i="102"/>
  <c r="S143" i="102"/>
  <c r="Y140" i="102"/>
  <c r="X140" i="102"/>
  <c r="S140" i="102"/>
  <c r="Y136" i="102"/>
  <c r="X136" i="102"/>
  <c r="S136" i="102"/>
  <c r="Y114" i="102"/>
  <c r="X114" i="102"/>
  <c r="Y41" i="102"/>
  <c r="X41" i="102"/>
  <c r="Y126" i="102"/>
  <c r="X126" i="102"/>
  <c r="S126" i="102"/>
  <c r="S41" i="102"/>
  <c r="Y118" i="102"/>
  <c r="X118" i="102"/>
  <c r="S118" i="102"/>
  <c r="Y92" i="102"/>
  <c r="X92" i="102"/>
  <c r="S92" i="102"/>
  <c r="W92" i="102" s="1"/>
  <c r="S114" i="102"/>
  <c r="W114" i="102" s="1"/>
  <c r="AJ197" i="43" l="1"/>
  <c r="AI197" i="43"/>
  <c r="U398" i="102"/>
  <c r="W424" i="102"/>
  <c r="W414" i="102"/>
  <c r="U414" i="102"/>
  <c r="W398" i="102"/>
  <c r="U384" i="102"/>
  <c r="W384" i="102"/>
  <c r="W361" i="102"/>
  <c r="U361" i="102"/>
  <c r="W351" i="102"/>
  <c r="W356" i="102"/>
  <c r="U351" i="102"/>
  <c r="U356" i="102"/>
  <c r="W307" i="102"/>
  <c r="U255" i="102"/>
  <c r="U307" i="102"/>
  <c r="W255" i="102"/>
  <c r="U246" i="102"/>
  <c r="U224" i="102"/>
  <c r="W246" i="102"/>
  <c r="W224" i="102"/>
  <c r="U219" i="102"/>
  <c r="U229" i="102"/>
  <c r="W229" i="102"/>
  <c r="W219" i="102"/>
  <c r="U181" i="102"/>
  <c r="U208" i="102"/>
  <c r="U205" i="102"/>
  <c r="W208" i="102"/>
  <c r="U198" i="102"/>
  <c r="W205" i="102"/>
  <c r="W181" i="102"/>
  <c r="W198" i="102"/>
  <c r="U175" i="102"/>
  <c r="U166" i="102"/>
  <c r="U171" i="102"/>
  <c r="W175" i="102"/>
  <c r="W171" i="102"/>
  <c r="W149" i="102"/>
  <c r="W166" i="102"/>
  <c r="U146" i="102"/>
  <c r="U136" i="102"/>
  <c r="W146" i="102"/>
  <c r="U149" i="102"/>
  <c r="U143" i="102"/>
  <c r="W143" i="102"/>
  <c r="W140" i="102"/>
  <c r="U140" i="102"/>
  <c r="W136" i="102"/>
  <c r="U118" i="102"/>
  <c r="W41" i="102"/>
  <c r="U114" i="102"/>
  <c r="U41" i="102"/>
  <c r="W126" i="102"/>
  <c r="U126" i="102"/>
  <c r="W118" i="102"/>
  <c r="U92" i="102"/>
  <c r="Z200" i="103" l="1"/>
  <c r="AA200" i="103"/>
  <c r="AB200" i="103"/>
  <c r="Z201" i="103"/>
  <c r="AA201" i="103"/>
  <c r="AB201" i="103"/>
  <c r="Z202" i="103"/>
  <c r="AA202" i="103"/>
  <c r="AB202" i="103"/>
  <c r="Z203" i="103"/>
  <c r="AA203" i="103"/>
  <c r="AB203" i="103"/>
  <c r="Z204" i="103"/>
  <c r="AA204" i="103"/>
  <c r="AB204" i="103"/>
  <c r="Z205" i="103"/>
  <c r="AA205" i="103"/>
  <c r="AB205" i="103"/>
  <c r="Z206" i="103"/>
  <c r="AA206" i="103"/>
  <c r="AB206" i="103"/>
  <c r="Z207" i="103"/>
  <c r="AA207" i="103"/>
  <c r="AB207" i="103"/>
  <c r="Z208" i="103"/>
  <c r="AA208" i="103"/>
  <c r="AB208" i="103"/>
  <c r="Z209" i="103"/>
  <c r="AA209" i="103"/>
  <c r="AB209" i="103"/>
  <c r="Z210" i="103"/>
  <c r="AA210" i="103"/>
  <c r="AB210" i="103"/>
  <c r="Z211" i="103"/>
  <c r="AA211" i="103"/>
  <c r="AB211" i="103"/>
  <c r="Z110" i="103"/>
  <c r="AA110" i="103"/>
  <c r="AB110" i="103"/>
  <c r="S254" i="43" l="1"/>
  <c r="T254" i="43"/>
  <c r="S66" i="43"/>
  <c r="T66" i="43"/>
  <c r="L424" i="43" l="1"/>
  <c r="L423" i="43"/>
  <c r="L422" i="43"/>
  <c r="L421" i="43"/>
  <c r="L420" i="43"/>
  <c r="L419" i="43"/>
  <c r="L418" i="43"/>
  <c r="L417" i="43"/>
  <c r="L416" i="43"/>
  <c r="L415" i="43"/>
  <c r="L414" i="43"/>
  <c r="L413" i="43"/>
  <c r="L412" i="43"/>
  <c r="L411" i="43"/>
  <c r="L410" i="43"/>
  <c r="L409" i="43"/>
  <c r="L408" i="43"/>
  <c r="L407" i="43"/>
  <c r="L406" i="43"/>
  <c r="L405" i="43"/>
  <c r="L404" i="43"/>
  <c r="L403" i="43"/>
  <c r="L402" i="43"/>
  <c r="L401" i="43"/>
  <c r="L400" i="43"/>
  <c r="L399" i="43"/>
  <c r="L398" i="43"/>
  <c r="L397" i="43"/>
  <c r="L396" i="43"/>
  <c r="L395" i="43"/>
  <c r="L394" i="43"/>
  <c r="L393" i="43"/>
  <c r="L392" i="43"/>
  <c r="L391" i="43"/>
  <c r="L390" i="43"/>
  <c r="L389" i="43"/>
  <c r="L388" i="43"/>
  <c r="L387" i="43"/>
  <c r="L386" i="43"/>
  <c r="L385" i="43"/>
  <c r="L384" i="43"/>
  <c r="L383" i="43"/>
  <c r="L382" i="43"/>
  <c r="L381" i="43"/>
  <c r="L380" i="43"/>
  <c r="L379" i="43"/>
  <c r="L378" i="43"/>
  <c r="L377" i="43"/>
  <c r="L376" i="43"/>
  <c r="L375" i="43"/>
  <c r="L374" i="43"/>
  <c r="L373" i="43"/>
  <c r="L372" i="43"/>
  <c r="L371" i="43"/>
  <c r="L370" i="43"/>
  <c r="L369" i="43"/>
  <c r="L368" i="43"/>
  <c r="L367" i="43"/>
  <c r="L366" i="43"/>
  <c r="L365" i="43"/>
  <c r="L364" i="43"/>
  <c r="L363" i="43"/>
  <c r="L362" i="43"/>
  <c r="L361" i="43"/>
  <c r="L360" i="43"/>
  <c r="L359" i="43"/>
  <c r="L358" i="43"/>
  <c r="L357" i="43"/>
  <c r="L356" i="43"/>
  <c r="L355" i="43"/>
  <c r="L354" i="43"/>
  <c r="L353" i="43"/>
  <c r="L352" i="43"/>
  <c r="L351" i="43"/>
  <c r="L350" i="43"/>
  <c r="L349" i="43"/>
  <c r="L348" i="43"/>
  <c r="L347" i="43"/>
  <c r="L346" i="43"/>
  <c r="L345" i="43"/>
  <c r="L344" i="43"/>
  <c r="L343" i="43"/>
  <c r="L342" i="43"/>
  <c r="L341" i="43"/>
  <c r="L340" i="43"/>
  <c r="L339" i="43"/>
  <c r="L338" i="43"/>
  <c r="L337" i="43"/>
  <c r="L336" i="43"/>
  <c r="L335" i="43"/>
  <c r="L334" i="43"/>
  <c r="L333" i="43"/>
  <c r="L332" i="43"/>
  <c r="L331" i="43"/>
  <c r="L330" i="43"/>
  <c r="L329" i="43"/>
  <c r="L328" i="43"/>
  <c r="L327" i="43"/>
  <c r="L326" i="43"/>
  <c r="L325" i="43"/>
  <c r="L324" i="43"/>
  <c r="L323" i="43"/>
  <c r="L322" i="43"/>
  <c r="L321" i="43"/>
  <c r="L320" i="43"/>
  <c r="L319" i="43"/>
  <c r="L318" i="43"/>
  <c r="L317" i="43"/>
  <c r="L316" i="43"/>
  <c r="L315" i="43"/>
  <c r="L314" i="43"/>
  <c r="L313" i="43"/>
  <c r="L312" i="43"/>
  <c r="L311" i="43"/>
  <c r="L310" i="43"/>
  <c r="L309" i="43"/>
  <c r="L308" i="43"/>
  <c r="L307" i="43"/>
  <c r="L306" i="43"/>
  <c r="L305" i="43"/>
  <c r="L304" i="43"/>
  <c r="L303" i="43"/>
  <c r="L302" i="43"/>
  <c r="L301" i="43"/>
  <c r="L300" i="43"/>
  <c r="L299" i="43"/>
  <c r="L298" i="43"/>
  <c r="L297" i="43"/>
  <c r="L296" i="43"/>
  <c r="L295" i="43"/>
  <c r="L294" i="43"/>
  <c r="L293" i="43"/>
  <c r="L292" i="43"/>
  <c r="L291" i="43"/>
  <c r="L290" i="43"/>
  <c r="L289" i="43"/>
  <c r="L288" i="43"/>
  <c r="L287" i="43"/>
  <c r="L286" i="43"/>
  <c r="L285" i="43"/>
  <c r="L284" i="43"/>
  <c r="L283" i="43"/>
  <c r="L282" i="43"/>
  <c r="L281" i="43"/>
  <c r="L280" i="43"/>
  <c r="L279" i="43"/>
  <c r="L278" i="43"/>
  <c r="L277" i="43"/>
  <c r="L276" i="43"/>
  <c r="L275" i="43"/>
  <c r="L274" i="43"/>
  <c r="L273" i="43"/>
  <c r="L272" i="43"/>
  <c r="L271" i="43"/>
  <c r="L270" i="43"/>
  <c r="L269" i="43"/>
  <c r="L268" i="43"/>
  <c r="L267" i="43"/>
  <c r="L266" i="43"/>
  <c r="L265" i="43"/>
  <c r="L264" i="43"/>
  <c r="L263" i="43"/>
  <c r="L262" i="43"/>
  <c r="L261" i="43"/>
  <c r="L260" i="43"/>
  <c r="L259" i="43"/>
  <c r="L258" i="43"/>
  <c r="L257" i="43"/>
  <c r="L256" i="43"/>
  <c r="L255" i="43"/>
  <c r="L254" i="43"/>
  <c r="L253" i="43"/>
  <c r="L252" i="43"/>
  <c r="L251" i="43"/>
  <c r="L250" i="43"/>
  <c r="L249" i="43"/>
  <c r="L248" i="43"/>
  <c r="L247" i="43"/>
  <c r="L246" i="43"/>
  <c r="L245" i="43"/>
  <c r="L244" i="43"/>
  <c r="L243" i="43"/>
  <c r="L242" i="43"/>
  <c r="L241" i="43"/>
  <c r="L240" i="43"/>
  <c r="L239" i="43"/>
  <c r="L238" i="43"/>
  <c r="L237" i="43"/>
  <c r="L236" i="43"/>
  <c r="L235" i="43"/>
  <c r="L234" i="43"/>
  <c r="L233" i="43"/>
  <c r="L232" i="43"/>
  <c r="L231" i="43"/>
  <c r="L230" i="43"/>
  <c r="L229" i="43"/>
  <c r="L228" i="43"/>
  <c r="L227" i="43"/>
  <c r="L226" i="43"/>
  <c r="L225" i="43"/>
  <c r="L224" i="43"/>
  <c r="L223" i="43"/>
  <c r="L222" i="43"/>
  <c r="L221" i="43"/>
  <c r="L220" i="43"/>
  <c r="L219" i="43"/>
  <c r="L218" i="43"/>
  <c r="L217" i="43"/>
  <c r="L216" i="43"/>
  <c r="L215" i="43"/>
  <c r="L214" i="43"/>
  <c r="L213" i="43"/>
  <c r="L212" i="43"/>
  <c r="L211" i="43"/>
  <c r="L210" i="43"/>
  <c r="L209" i="43"/>
  <c r="L208" i="43"/>
  <c r="L207" i="43"/>
  <c r="L206" i="43"/>
  <c r="L205" i="43"/>
  <c r="L204" i="43"/>
  <c r="L203" i="43"/>
  <c r="L202" i="43"/>
  <c r="L201" i="43"/>
  <c r="L200" i="43"/>
  <c r="L199" i="43"/>
  <c r="L198" i="43"/>
  <c r="L196" i="43"/>
  <c r="L195" i="43"/>
  <c r="L194" i="43"/>
  <c r="L193" i="43"/>
  <c r="L192" i="43"/>
  <c r="L191" i="43"/>
  <c r="L190" i="43"/>
  <c r="L189" i="43"/>
  <c r="L188" i="43"/>
  <c r="L187" i="43"/>
  <c r="L186" i="43"/>
  <c r="L185" i="43"/>
  <c r="L184" i="43"/>
  <c r="L183" i="43"/>
  <c r="L182" i="43"/>
  <c r="L181" i="43"/>
  <c r="L180" i="43"/>
  <c r="L179" i="43"/>
  <c r="L178" i="43"/>
  <c r="L177" i="43"/>
  <c r="L176" i="43"/>
  <c r="L175" i="43"/>
  <c r="L174" i="43"/>
  <c r="L173" i="43"/>
  <c r="L172" i="43"/>
  <c r="L171" i="43"/>
  <c r="L170" i="43"/>
  <c r="L169" i="43"/>
  <c r="L168" i="43"/>
  <c r="L167" i="43"/>
  <c r="L166" i="43"/>
  <c r="L165" i="43"/>
  <c r="L164" i="43"/>
  <c r="L163" i="43"/>
  <c r="L162" i="43"/>
  <c r="L161" i="43"/>
  <c r="L160" i="43"/>
  <c r="L159" i="43"/>
  <c r="L158" i="43"/>
  <c r="L157" i="43"/>
  <c r="L156" i="43"/>
  <c r="L155" i="43"/>
  <c r="L154" i="43"/>
  <c r="L153" i="43"/>
  <c r="L152" i="43"/>
  <c r="L151" i="43"/>
  <c r="L150" i="43"/>
  <c r="L149" i="43"/>
  <c r="L148" i="43"/>
  <c r="L147" i="43"/>
  <c r="L146" i="43"/>
  <c r="L145" i="43"/>
  <c r="L144" i="43"/>
  <c r="L143" i="43"/>
  <c r="L142" i="43"/>
  <c r="L141" i="43"/>
  <c r="L140" i="43"/>
  <c r="L139" i="43"/>
  <c r="L138" i="43"/>
  <c r="L137" i="43"/>
  <c r="L136" i="43"/>
  <c r="L135" i="43"/>
  <c r="L134" i="43"/>
  <c r="L133" i="43"/>
  <c r="L132" i="43"/>
  <c r="L131" i="43"/>
  <c r="L130" i="43"/>
  <c r="L129" i="43"/>
  <c r="L128" i="43"/>
  <c r="L127" i="43"/>
  <c r="L126" i="43"/>
  <c r="L125" i="43"/>
  <c r="L124" i="43"/>
  <c r="L123" i="43"/>
  <c r="L122" i="43"/>
  <c r="L121" i="43"/>
  <c r="L120" i="43"/>
  <c r="L119"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7" i="43"/>
  <c r="L56" i="43"/>
  <c r="L55" i="43"/>
  <c r="L54" i="43"/>
  <c r="L53" i="43"/>
  <c r="L52" i="43"/>
  <c r="L51" i="43"/>
  <c r="L50" i="43"/>
  <c r="L49" i="43"/>
  <c r="L48" i="43"/>
  <c r="L47" i="43"/>
  <c r="L46" i="43"/>
  <c r="L45" i="43"/>
  <c r="L44" i="43"/>
  <c r="L43" i="43"/>
  <c r="L42" i="43"/>
  <c r="L41" i="43"/>
  <c r="L40" i="43"/>
  <c r="L39" i="43"/>
  <c r="L38" i="43"/>
  <c r="L37" i="43"/>
  <c r="L36" i="43"/>
  <c r="L35" i="43"/>
  <c r="L34" i="43"/>
  <c r="L33" i="43"/>
  <c r="L32" i="43"/>
  <c r="L31" i="43"/>
  <c r="L30" i="43"/>
  <c r="L29" i="43"/>
  <c r="L28" i="43"/>
  <c r="L27" i="43"/>
  <c r="L26" i="43"/>
  <c r="L25" i="43"/>
  <c r="L24" i="43"/>
  <c r="L23" i="43"/>
  <c r="L22" i="43"/>
  <c r="L21" i="43"/>
  <c r="L20" i="43"/>
  <c r="L19" i="43"/>
  <c r="L18" i="43"/>
  <c r="L17" i="43"/>
  <c r="L16" i="43"/>
  <c r="L15" i="43"/>
  <c r="L14" i="43"/>
  <c r="L13" i="43"/>
  <c r="L12" i="43"/>
  <c r="L11" i="43"/>
  <c r="L10" i="43"/>
  <c r="L9" i="43"/>
  <c r="L8" i="43"/>
  <c r="L7" i="43"/>
  <c r="L6" i="43"/>
  <c r="L5" i="43"/>
  <c r="L4" i="43"/>
  <c r="L3" i="43"/>
  <c r="L2" i="43"/>
  <c r="F254" i="93"/>
  <c r="G254" i="93"/>
  <c r="H254" i="93"/>
  <c r="Q319" i="43"/>
  <c r="R319" i="43"/>
  <c r="S319" i="43"/>
  <c r="T319" i="43"/>
  <c r="I319" i="43"/>
  <c r="K319" i="43" s="1"/>
  <c r="Q66" i="43"/>
  <c r="R66" i="43"/>
  <c r="I66" i="43"/>
  <c r="O66" i="43" s="1"/>
  <c r="AJ319" i="43" l="1"/>
  <c r="AI319" i="43"/>
  <c r="K66" i="43"/>
  <c r="O319" i="43"/>
  <c r="P319" i="43"/>
  <c r="P66" i="43"/>
  <c r="G66" i="104"/>
  <c r="G65" i="104"/>
  <c r="G58" i="104"/>
  <c r="G57" i="104"/>
  <c r="G56" i="104"/>
  <c r="G55" i="104"/>
  <c r="G54" i="104"/>
  <c r="G53" i="104"/>
  <c r="G52" i="104"/>
  <c r="G51" i="104"/>
  <c r="G50" i="104"/>
  <c r="G49" i="104"/>
  <c r="G48" i="104"/>
  <c r="G47" i="104"/>
  <c r="G46" i="104"/>
  <c r="G45" i="104"/>
  <c r="G44" i="104"/>
  <c r="G43" i="104"/>
  <c r="G42" i="104"/>
  <c r="G41" i="104"/>
  <c r="G40" i="104"/>
  <c r="G39" i="104"/>
  <c r="G38" i="104"/>
  <c r="G37" i="104"/>
  <c r="G36" i="104"/>
  <c r="G35" i="104"/>
  <c r="G34" i="104"/>
  <c r="G33" i="104"/>
  <c r="G32" i="104"/>
  <c r="G31" i="104"/>
  <c r="G30" i="104"/>
  <c r="G68" i="104"/>
  <c r="G67" i="104"/>
  <c r="G64" i="104"/>
  <c r="G63" i="104"/>
  <c r="G62" i="104"/>
  <c r="G60" i="104"/>
  <c r="G59" i="104"/>
  <c r="G29" i="104"/>
  <c r="G28" i="104"/>
  <c r="G27" i="104"/>
  <c r="G26" i="104"/>
  <c r="G25" i="104"/>
  <c r="G24" i="104"/>
  <c r="G23" i="104"/>
  <c r="G22" i="104"/>
  <c r="G21" i="104"/>
  <c r="G20" i="104"/>
  <c r="G19" i="104"/>
  <c r="G18" i="104"/>
  <c r="G17" i="104"/>
  <c r="G16" i="104"/>
  <c r="G15" i="104"/>
  <c r="G14" i="104"/>
  <c r="G13" i="104"/>
  <c r="G12" i="104"/>
  <c r="G11" i="104"/>
  <c r="G10" i="104"/>
  <c r="G9" i="104"/>
  <c r="G8" i="104"/>
  <c r="G7" i="104"/>
  <c r="G6" i="104"/>
  <c r="G5" i="104"/>
  <c r="G4" i="104"/>
  <c r="G3" i="104"/>
  <c r="G2" i="104"/>
  <c r="AI66" i="43" l="1"/>
  <c r="AJ66" i="43"/>
  <c r="R256" i="57"/>
  <c r="R255" i="57"/>
  <c r="R30" i="57"/>
  <c r="Q30" i="57"/>
  <c r="R24" i="57"/>
  <c r="Q24" i="57"/>
  <c r="R69" i="57"/>
  <c r="R46" i="57"/>
  <c r="R17" i="57"/>
  <c r="R799" i="57" l="1"/>
  <c r="R798" i="57"/>
  <c r="R791" i="57"/>
  <c r="R795" i="57" l="1"/>
  <c r="R793" i="57"/>
  <c r="R788" i="57"/>
  <c r="R784" i="57"/>
  <c r="R783" i="57"/>
  <c r="R782" i="57"/>
  <c r="R781" i="57"/>
  <c r="R780" i="57"/>
  <c r="R95" i="43" l="1"/>
  <c r="R87" i="43"/>
  <c r="R88" i="43"/>
  <c r="R89" i="43"/>
  <c r="R90" i="43"/>
  <c r="R424" i="43"/>
  <c r="Q424" i="43"/>
  <c r="R423" i="43"/>
  <c r="Q423" i="43"/>
  <c r="R422" i="43"/>
  <c r="Q422" i="43"/>
  <c r="R421" i="43"/>
  <c r="Q421" i="43"/>
  <c r="R420" i="43"/>
  <c r="Q420" i="43"/>
  <c r="R419" i="43"/>
  <c r="Q419" i="43"/>
  <c r="R418" i="43"/>
  <c r="Q418" i="43"/>
  <c r="R417" i="43"/>
  <c r="Q417" i="43"/>
  <c r="R416" i="43"/>
  <c r="Q416" i="43"/>
  <c r="R415" i="43"/>
  <c r="Q415" i="43"/>
  <c r="Q414" i="43"/>
  <c r="R413" i="43"/>
  <c r="Q413" i="43"/>
  <c r="R412" i="43"/>
  <c r="Q412" i="43"/>
  <c r="R411" i="43"/>
  <c r="Q411" i="43"/>
  <c r="R410" i="43"/>
  <c r="Q410" i="43"/>
  <c r="R409" i="43"/>
  <c r="Q409" i="43"/>
  <c r="R408" i="43"/>
  <c r="Q408" i="43"/>
  <c r="R407" i="43"/>
  <c r="Q407" i="43"/>
  <c r="R406" i="43"/>
  <c r="Q406" i="43"/>
  <c r="R405" i="43"/>
  <c r="Q405" i="43"/>
  <c r="R404" i="43"/>
  <c r="Q404" i="43"/>
  <c r="R403" i="43"/>
  <c r="Q403" i="43"/>
  <c r="R402" i="43"/>
  <c r="Q402" i="43"/>
  <c r="R401" i="43"/>
  <c r="Q401" i="43"/>
  <c r="R400" i="43"/>
  <c r="Q400" i="43"/>
  <c r="R399" i="43"/>
  <c r="Q399" i="43"/>
  <c r="Q398" i="43"/>
  <c r="Q397" i="43"/>
  <c r="R396" i="43"/>
  <c r="Q396" i="43"/>
  <c r="R395" i="43"/>
  <c r="Q395" i="43"/>
  <c r="R394" i="43"/>
  <c r="Q394" i="43"/>
  <c r="R393" i="43"/>
  <c r="Q393" i="43"/>
  <c r="R392" i="43"/>
  <c r="Q392" i="43"/>
  <c r="Q391" i="43"/>
  <c r="R390" i="43"/>
  <c r="Q390" i="43"/>
  <c r="Q389" i="43"/>
  <c r="R388" i="43"/>
  <c r="Q388" i="43"/>
  <c r="R387" i="43"/>
  <c r="Q387" i="43"/>
  <c r="Q386" i="43"/>
  <c r="Q385" i="43"/>
  <c r="Q384" i="43"/>
  <c r="R383" i="43"/>
  <c r="Q383" i="43"/>
  <c r="R382" i="43"/>
  <c r="Q382" i="43"/>
  <c r="R381" i="43"/>
  <c r="Q381" i="43"/>
  <c r="R380" i="43"/>
  <c r="Q380" i="43"/>
  <c r="R379" i="43"/>
  <c r="Q379" i="43"/>
  <c r="R378" i="43"/>
  <c r="Q378" i="43"/>
  <c r="Q377" i="43"/>
  <c r="R376" i="43"/>
  <c r="Q376" i="43"/>
  <c r="Q375" i="43"/>
  <c r="Q374" i="43"/>
  <c r="R373" i="43"/>
  <c r="Q373" i="43"/>
  <c r="R372" i="43"/>
  <c r="Q372" i="43"/>
  <c r="R371" i="43"/>
  <c r="Q371" i="43"/>
  <c r="Q370" i="43"/>
  <c r="R369" i="43"/>
  <c r="Q369" i="43"/>
  <c r="Q368" i="43"/>
  <c r="R367" i="43"/>
  <c r="Q367" i="43"/>
  <c r="R366" i="43"/>
  <c r="Q366" i="43"/>
  <c r="R365" i="43"/>
  <c r="Q365" i="43"/>
  <c r="R364" i="43"/>
  <c r="Q364" i="43"/>
  <c r="R363" i="43"/>
  <c r="Q363" i="43"/>
  <c r="R362" i="43"/>
  <c r="Q362" i="43"/>
  <c r="R361" i="43"/>
  <c r="Q361" i="43"/>
  <c r="R360" i="43"/>
  <c r="Q360" i="43"/>
  <c r="Q359" i="43"/>
  <c r="Q358" i="43"/>
  <c r="R357" i="43"/>
  <c r="Q357" i="43"/>
  <c r="Q356" i="43"/>
  <c r="Q355" i="43"/>
  <c r="R354" i="43"/>
  <c r="Q354" i="43"/>
  <c r="R353" i="43"/>
  <c r="Q353" i="43"/>
  <c r="Q352" i="43"/>
  <c r="R351" i="43"/>
  <c r="Q351" i="43"/>
  <c r="R350" i="43"/>
  <c r="Q350" i="43"/>
  <c r="R349" i="43"/>
  <c r="Q349" i="43"/>
  <c r="R348" i="43"/>
  <c r="Q348" i="43"/>
  <c r="Q347" i="43"/>
  <c r="R346" i="43"/>
  <c r="Q346" i="43"/>
  <c r="R345" i="43"/>
  <c r="Q345" i="43"/>
  <c r="R344" i="43"/>
  <c r="Q344" i="43"/>
  <c r="Q343" i="43"/>
  <c r="R342" i="43"/>
  <c r="Q342" i="43"/>
  <c r="Q341" i="43"/>
  <c r="Q339" i="43"/>
  <c r="Q338" i="43"/>
  <c r="R337" i="43"/>
  <c r="Q337" i="43"/>
  <c r="Q336" i="43"/>
  <c r="Q335" i="43"/>
  <c r="Q334" i="43"/>
  <c r="Q333" i="43"/>
  <c r="Q332" i="43"/>
  <c r="R331" i="43"/>
  <c r="Q331" i="43"/>
  <c r="R330" i="43"/>
  <c r="Q330" i="43"/>
  <c r="Q329" i="43"/>
  <c r="Q328" i="43"/>
  <c r="Q327" i="43"/>
  <c r="Q326" i="43"/>
  <c r="Q325" i="43"/>
  <c r="Q324" i="43"/>
  <c r="R323" i="43"/>
  <c r="Q323" i="43"/>
  <c r="Q322" i="43"/>
  <c r="Q321" i="43"/>
  <c r="Q320" i="43"/>
  <c r="R318" i="43"/>
  <c r="Q318" i="43"/>
  <c r="Q316" i="43"/>
  <c r="Q315" i="43"/>
  <c r="Q314" i="43"/>
  <c r="Q313" i="43"/>
  <c r="Q312" i="43"/>
  <c r="Q311" i="43"/>
  <c r="Q310" i="43"/>
  <c r="Q309" i="43"/>
  <c r="R308" i="43"/>
  <c r="Q308" i="43"/>
  <c r="R307" i="43"/>
  <c r="Q307" i="43"/>
  <c r="R306" i="43"/>
  <c r="Q306" i="43"/>
  <c r="Q305" i="43"/>
  <c r="R304" i="43"/>
  <c r="Q304" i="43"/>
  <c r="R303" i="43"/>
  <c r="Q303" i="43"/>
  <c r="R302" i="43"/>
  <c r="Q302" i="43"/>
  <c r="R301" i="43"/>
  <c r="Q301" i="43"/>
  <c r="Q300" i="43"/>
  <c r="R299" i="43"/>
  <c r="Q299" i="43"/>
  <c r="R298" i="43"/>
  <c r="Q298" i="43"/>
  <c r="Q297" i="43"/>
  <c r="Q296" i="43"/>
  <c r="Q295" i="43"/>
  <c r="R294" i="43"/>
  <c r="Q294" i="43"/>
  <c r="R293" i="43"/>
  <c r="Q293" i="43"/>
  <c r="R292" i="43"/>
  <c r="Q292" i="43"/>
  <c r="R291" i="43"/>
  <c r="Q291" i="43"/>
  <c r="R290" i="43"/>
  <c r="Q290" i="43"/>
  <c r="Q289" i="43"/>
  <c r="R288" i="43"/>
  <c r="Q288" i="43"/>
  <c r="Q287" i="43"/>
  <c r="Q286" i="43"/>
  <c r="Q285" i="43"/>
  <c r="R284" i="43"/>
  <c r="Q284" i="43"/>
  <c r="R283" i="43"/>
  <c r="Q283" i="43"/>
  <c r="R282" i="43"/>
  <c r="Q282" i="43"/>
  <c r="R281" i="43"/>
  <c r="Q281" i="43"/>
  <c r="R280" i="43"/>
  <c r="Q280" i="43"/>
  <c r="R279" i="43"/>
  <c r="Q279" i="43"/>
  <c r="R278" i="43"/>
  <c r="Q278" i="43"/>
  <c r="R277" i="43"/>
  <c r="Q277" i="43"/>
  <c r="R276" i="43"/>
  <c r="Q276" i="43"/>
  <c r="R275" i="43"/>
  <c r="Q275" i="43"/>
  <c r="R274" i="43"/>
  <c r="Q274" i="43"/>
  <c r="R273" i="43"/>
  <c r="Q273" i="43"/>
  <c r="R272" i="43"/>
  <c r="Q272" i="43"/>
  <c r="R271" i="43"/>
  <c r="Q271" i="43"/>
  <c r="R270" i="43"/>
  <c r="Q270" i="43"/>
  <c r="R269" i="43"/>
  <c r="Q269" i="43"/>
  <c r="R268" i="43"/>
  <c r="Q268" i="43"/>
  <c r="R267" i="43"/>
  <c r="Q267" i="43"/>
  <c r="R266" i="43"/>
  <c r="Q266" i="43"/>
  <c r="R265" i="43"/>
  <c r="Q265" i="43"/>
  <c r="Q264" i="43"/>
  <c r="R263" i="43"/>
  <c r="Q263" i="43"/>
  <c r="R262" i="43"/>
  <c r="Q262" i="43"/>
  <c r="R261" i="43"/>
  <c r="Q261" i="43"/>
  <c r="R260" i="43"/>
  <c r="Q260" i="43"/>
  <c r="R259" i="43"/>
  <c r="Q259" i="43"/>
  <c r="Q258" i="43"/>
  <c r="Q257" i="43"/>
  <c r="R256" i="43"/>
  <c r="Q256" i="43"/>
  <c r="R255" i="43"/>
  <c r="Q255" i="43"/>
  <c r="R253" i="43"/>
  <c r="Q253" i="43"/>
  <c r="R252" i="43"/>
  <c r="Q252" i="43"/>
  <c r="R251" i="43"/>
  <c r="Q251" i="43"/>
  <c r="R250" i="43"/>
  <c r="Q250" i="43"/>
  <c r="Q249" i="43"/>
  <c r="Q248" i="43"/>
  <c r="R247" i="43"/>
  <c r="Q247" i="43"/>
  <c r="Q246" i="43"/>
  <c r="R245" i="43"/>
  <c r="Q245" i="43"/>
  <c r="R244" i="43"/>
  <c r="Q244" i="43"/>
  <c r="R243" i="43"/>
  <c r="Q243" i="43"/>
  <c r="Q242" i="43"/>
  <c r="R241" i="43"/>
  <c r="Q241" i="43"/>
  <c r="Q240" i="43"/>
  <c r="R239" i="43"/>
  <c r="Q239" i="43"/>
  <c r="R238" i="43"/>
  <c r="Q238" i="43"/>
  <c r="R237" i="43"/>
  <c r="Q237" i="43"/>
  <c r="R236" i="43"/>
  <c r="Q236" i="43"/>
  <c r="R235" i="43"/>
  <c r="Q235" i="43"/>
  <c r="R234" i="43"/>
  <c r="Q234" i="43"/>
  <c r="R233" i="43"/>
  <c r="Q233" i="43"/>
  <c r="R232" i="43"/>
  <c r="Q232" i="43"/>
  <c r="R231" i="43"/>
  <c r="Q231" i="43"/>
  <c r="R230" i="43"/>
  <c r="Q230" i="43"/>
  <c r="R229" i="43"/>
  <c r="Q229" i="43"/>
  <c r="Q228" i="43"/>
  <c r="Q227" i="43"/>
  <c r="R226" i="43"/>
  <c r="Q226" i="43"/>
  <c r="Q225" i="43"/>
  <c r="R224" i="43"/>
  <c r="Q224" i="43"/>
  <c r="R223" i="43"/>
  <c r="Q223" i="43"/>
  <c r="R222" i="43"/>
  <c r="Q222" i="43"/>
  <c r="R221" i="43"/>
  <c r="Q221" i="43"/>
  <c r="R220" i="43"/>
  <c r="Q220" i="43"/>
  <c r="R219" i="43"/>
  <c r="Q219" i="43"/>
  <c r="Q218" i="43"/>
  <c r="Q217" i="43"/>
  <c r="R216" i="43"/>
  <c r="Q216" i="43"/>
  <c r="R215" i="43"/>
  <c r="Q215" i="43"/>
  <c r="R214" i="43"/>
  <c r="Q214" i="43"/>
  <c r="R213" i="43"/>
  <c r="Q213" i="43"/>
  <c r="R212" i="43"/>
  <c r="Q212" i="43"/>
  <c r="Q211" i="43"/>
  <c r="R210" i="43"/>
  <c r="Q210" i="43"/>
  <c r="R209" i="43"/>
  <c r="Q209" i="43"/>
  <c r="Q208" i="43"/>
  <c r="Q207" i="43"/>
  <c r="Q206" i="43"/>
  <c r="R205" i="43"/>
  <c r="Q205" i="43"/>
  <c r="R204" i="43"/>
  <c r="Q204" i="43"/>
  <c r="R203" i="43"/>
  <c r="Q203" i="43"/>
  <c r="R202" i="43"/>
  <c r="Q202" i="43"/>
  <c r="R201" i="43"/>
  <c r="Q201" i="43"/>
  <c r="Q200" i="43"/>
  <c r="Q199" i="43"/>
  <c r="Q198" i="43"/>
  <c r="Q196" i="43"/>
  <c r="Q195" i="43"/>
  <c r="Q194" i="43"/>
  <c r="R193" i="43"/>
  <c r="Q193" i="43"/>
  <c r="R192" i="43"/>
  <c r="Q192" i="43"/>
  <c r="R191" i="43"/>
  <c r="Q191" i="43"/>
  <c r="Q189" i="43"/>
  <c r="R188" i="43"/>
  <c r="Q188" i="43"/>
  <c r="R187" i="43"/>
  <c r="Q187" i="43"/>
  <c r="R186" i="43"/>
  <c r="Q186" i="43"/>
  <c r="Q185" i="43"/>
  <c r="R184" i="43"/>
  <c r="Q184" i="43"/>
  <c r="Q183" i="43"/>
  <c r="R182" i="43"/>
  <c r="Q182" i="43"/>
  <c r="R181" i="43"/>
  <c r="Q181" i="43"/>
  <c r="Q180" i="43"/>
  <c r="R179" i="43"/>
  <c r="Q179" i="43"/>
  <c r="R178" i="43"/>
  <c r="Q178" i="43"/>
  <c r="R177" i="43"/>
  <c r="Q177" i="43"/>
  <c r="R176" i="43"/>
  <c r="Q176" i="43"/>
  <c r="R175" i="43"/>
  <c r="Q175" i="43"/>
  <c r="R174" i="43"/>
  <c r="Q174" i="43"/>
  <c r="Q173" i="43"/>
  <c r="Q172" i="43"/>
  <c r="R171" i="43"/>
  <c r="Q171" i="43"/>
  <c r="Q170" i="43"/>
  <c r="Q169" i="43"/>
  <c r="Q168" i="43"/>
  <c r="Q167" i="43"/>
  <c r="R166" i="43"/>
  <c r="Q166" i="43"/>
  <c r="R165" i="43"/>
  <c r="Q165" i="43"/>
  <c r="R164" i="43"/>
  <c r="Q164" i="43"/>
  <c r="R163" i="43"/>
  <c r="Q163" i="43"/>
  <c r="R162" i="43"/>
  <c r="Q162" i="43"/>
  <c r="R161" i="43"/>
  <c r="Q161" i="43"/>
  <c r="R160" i="43"/>
  <c r="Q160" i="43"/>
  <c r="R159" i="43"/>
  <c r="Q159" i="43"/>
  <c r="R158" i="43"/>
  <c r="Q158" i="43"/>
  <c r="R157" i="43"/>
  <c r="Q157" i="43"/>
  <c r="R156" i="43"/>
  <c r="Q156" i="43"/>
  <c r="R155" i="43"/>
  <c r="Q155" i="43"/>
  <c r="R154" i="43"/>
  <c r="Q154" i="43"/>
  <c r="R153" i="43"/>
  <c r="Q153" i="43"/>
  <c r="R152" i="43"/>
  <c r="Q152" i="43"/>
  <c r="Q151" i="43"/>
  <c r="R150" i="43"/>
  <c r="Q150" i="43"/>
  <c r="Q149" i="43"/>
  <c r="Q148" i="43"/>
  <c r="Q147" i="43"/>
  <c r="Q146" i="43"/>
  <c r="Q145" i="43"/>
  <c r="Q144" i="43"/>
  <c r="R143" i="43"/>
  <c r="Q143" i="43"/>
  <c r="R142" i="43"/>
  <c r="Q142" i="43"/>
  <c r="R141" i="43"/>
  <c r="Q141" i="43"/>
  <c r="R140" i="43"/>
  <c r="Q140" i="43"/>
  <c r="R139" i="43"/>
  <c r="Q139" i="43"/>
  <c r="R138" i="43"/>
  <c r="Q138" i="43"/>
  <c r="R137" i="43"/>
  <c r="Q137" i="43"/>
  <c r="R136" i="43"/>
  <c r="Q136" i="43"/>
  <c r="Q135" i="43"/>
  <c r="Q134" i="43"/>
  <c r="Q133" i="43"/>
  <c r="R132" i="43"/>
  <c r="Q132" i="43"/>
  <c r="Q131" i="43"/>
  <c r="Q130" i="43"/>
  <c r="Q129" i="43"/>
  <c r="R128" i="43"/>
  <c r="Q128" i="43"/>
  <c r="Q127" i="43"/>
  <c r="R126" i="43"/>
  <c r="Q126" i="43"/>
  <c r="Q125" i="43"/>
  <c r="R124" i="43"/>
  <c r="Q124" i="43"/>
  <c r="Q123" i="43"/>
  <c r="R122" i="43"/>
  <c r="Q122" i="43"/>
  <c r="Q121" i="43"/>
  <c r="Q120" i="43"/>
  <c r="Q119" i="43"/>
  <c r="Q118" i="43"/>
  <c r="Q117" i="43"/>
  <c r="Q116" i="43"/>
  <c r="R115" i="43"/>
  <c r="Q115" i="43"/>
  <c r="Q114" i="43"/>
  <c r="R113" i="43"/>
  <c r="Q113" i="43"/>
  <c r="R112" i="43"/>
  <c r="Q112" i="43"/>
  <c r="R111" i="43"/>
  <c r="Q111" i="43"/>
  <c r="R110" i="43"/>
  <c r="Q110" i="43"/>
  <c r="R109" i="43"/>
  <c r="Q109" i="43"/>
  <c r="R108" i="43"/>
  <c r="Q108" i="43"/>
  <c r="Q107" i="43"/>
  <c r="Q106" i="43"/>
  <c r="R105" i="43"/>
  <c r="Q105" i="43"/>
  <c r="Q104" i="43"/>
  <c r="R103" i="43"/>
  <c r="Q103" i="43"/>
  <c r="Q102" i="43"/>
  <c r="Q101" i="43"/>
  <c r="R99" i="43"/>
  <c r="Q99" i="43"/>
  <c r="R98" i="43"/>
  <c r="Q98" i="43"/>
  <c r="R97" i="43"/>
  <c r="Q97" i="43"/>
  <c r="R96" i="43"/>
  <c r="Q96" i="43"/>
  <c r="Q94" i="43"/>
  <c r="Q93" i="43"/>
  <c r="Q92" i="43"/>
  <c r="R91" i="43"/>
  <c r="Q91" i="43"/>
  <c r="R86" i="43"/>
  <c r="Q86" i="43"/>
  <c r="R85" i="43"/>
  <c r="Q85" i="43"/>
  <c r="R84" i="43"/>
  <c r="Q84" i="43"/>
  <c r="Q83" i="43"/>
  <c r="R82" i="43"/>
  <c r="Q82" i="43"/>
  <c r="R81" i="43"/>
  <c r="Q81" i="43"/>
  <c r="Q80" i="43"/>
  <c r="Q79" i="43"/>
  <c r="Q78" i="43"/>
  <c r="R77" i="43"/>
  <c r="Q77" i="43"/>
  <c r="Q76" i="43"/>
  <c r="R75" i="43"/>
  <c r="Q75" i="43"/>
  <c r="R74" i="43"/>
  <c r="Q74" i="43"/>
  <c r="R73" i="43"/>
  <c r="Q73" i="43"/>
  <c r="Q72" i="43"/>
  <c r="Q71" i="43"/>
  <c r="Q70" i="43"/>
  <c r="Q69" i="43"/>
  <c r="Q68" i="43"/>
  <c r="R67" i="43"/>
  <c r="Q67" i="43"/>
  <c r="Q65" i="43"/>
  <c r="R64" i="43"/>
  <c r="Q64" i="43"/>
  <c r="R63" i="43"/>
  <c r="Q63" i="43"/>
  <c r="R62" i="43"/>
  <c r="Q62" i="43"/>
  <c r="R61" i="43"/>
  <c r="Q61" i="43"/>
  <c r="R60" i="43"/>
  <c r="Q60" i="43"/>
  <c r="R59" i="43"/>
  <c r="Q59" i="43"/>
  <c r="R58" i="43"/>
  <c r="Q58" i="43"/>
  <c r="R57" i="43"/>
  <c r="Q57" i="43"/>
  <c r="R56" i="43"/>
  <c r="Q56" i="43"/>
  <c r="R55" i="43"/>
  <c r="Q55" i="43"/>
  <c r="R54" i="43"/>
  <c r="Q54" i="43"/>
  <c r="R53" i="43"/>
  <c r="Q53" i="43"/>
  <c r="R52" i="43"/>
  <c r="Q52" i="43"/>
  <c r="R51" i="43"/>
  <c r="Q51" i="43"/>
  <c r="R50" i="43"/>
  <c r="Q50" i="43"/>
  <c r="Q49" i="43"/>
  <c r="R48" i="43"/>
  <c r="Q48" i="43"/>
  <c r="R47" i="43"/>
  <c r="Q47" i="43"/>
  <c r="Q46" i="43"/>
  <c r="Q45" i="43"/>
  <c r="Q44" i="43"/>
  <c r="R43" i="43"/>
  <c r="Q43" i="43"/>
  <c r="R42" i="43"/>
  <c r="Q42" i="43"/>
  <c r="R41" i="43"/>
  <c r="Q41" i="43"/>
  <c r="R40" i="43"/>
  <c r="Q40" i="43"/>
  <c r="Q39" i="43"/>
  <c r="R38" i="43"/>
  <c r="Q38" i="43"/>
  <c r="Q37" i="43"/>
  <c r="Q36" i="43"/>
  <c r="R35" i="43"/>
  <c r="Q35" i="43"/>
  <c r="R34" i="43"/>
  <c r="Q34" i="43"/>
  <c r="R33" i="43"/>
  <c r="Q33" i="43"/>
  <c r="R32" i="43"/>
  <c r="Q32" i="43"/>
  <c r="R31" i="43"/>
  <c r="Q31" i="43"/>
  <c r="R30" i="43"/>
  <c r="Q30" i="43"/>
  <c r="Q29" i="43"/>
  <c r="R28" i="43"/>
  <c r="Q28" i="43"/>
  <c r="Q27" i="43"/>
  <c r="R26" i="43"/>
  <c r="Q26" i="43"/>
  <c r="R25" i="43"/>
  <c r="Q25" i="43"/>
  <c r="R24" i="43"/>
  <c r="Q24" i="43"/>
  <c r="Q23" i="43"/>
  <c r="R22" i="43"/>
  <c r="Q22" i="43"/>
  <c r="R21" i="43"/>
  <c r="Q21" i="43"/>
  <c r="Q20" i="43"/>
  <c r="Q19" i="43"/>
  <c r="R18" i="43"/>
  <c r="Q18" i="43"/>
  <c r="R17" i="43"/>
  <c r="Q17" i="43"/>
  <c r="R16" i="43"/>
  <c r="Q16" i="43"/>
  <c r="Q15" i="43"/>
  <c r="R14" i="43"/>
  <c r="Q14" i="43"/>
  <c r="Q13" i="43"/>
  <c r="Q12" i="43"/>
  <c r="Q11" i="43"/>
  <c r="Q10" i="43"/>
  <c r="R9" i="43"/>
  <c r="Q9" i="43"/>
  <c r="Q8" i="43"/>
  <c r="Q7" i="43"/>
  <c r="Q6" i="43"/>
  <c r="Q5" i="43"/>
  <c r="R4" i="43"/>
  <c r="Q4" i="43"/>
  <c r="Q3" i="43"/>
  <c r="R881" i="57"/>
  <c r="R642" i="57"/>
  <c r="R180" i="43" s="1"/>
  <c r="R577" i="57"/>
  <c r="R579" i="57"/>
  <c r="R1076" i="57"/>
  <c r="R1075" i="57"/>
  <c r="R938" i="57"/>
  <c r="R937" i="57"/>
  <c r="R936" i="57"/>
  <c r="R935" i="57"/>
  <c r="R1015" i="57"/>
  <c r="R1014" i="57"/>
  <c r="R748" i="57"/>
  <c r="R747" i="57"/>
  <c r="R746" i="57"/>
  <c r="R745" i="57"/>
  <c r="R744" i="57"/>
  <c r="R743" i="57"/>
  <c r="R742" i="57"/>
  <c r="R741" i="57"/>
  <c r="R740" i="57"/>
  <c r="R739" i="57"/>
  <c r="R1084" i="57"/>
  <c r="R414" i="43" s="1"/>
  <c r="R1013" i="57"/>
  <c r="R1012" i="57"/>
  <c r="R1011" i="57"/>
  <c r="R1010" i="57"/>
  <c r="R1009" i="57"/>
  <c r="R934" i="57"/>
  <c r="R87" i="57"/>
  <c r="R15" i="43" s="1"/>
  <c r="R1008" i="57"/>
  <c r="R501" i="57"/>
  <c r="R1007" i="57"/>
  <c r="R878" i="57"/>
  <c r="R877" i="57"/>
  <c r="M1040" i="57"/>
  <c r="R1006" i="57"/>
  <c r="R500" i="57"/>
  <c r="R933" i="57"/>
  <c r="R1005" i="57"/>
  <c r="R1004" i="57"/>
  <c r="R1003" i="57"/>
  <c r="R885" i="57"/>
  <c r="R325" i="43" s="1"/>
  <c r="R93" i="43"/>
  <c r="R1002" i="57"/>
  <c r="R820" i="57"/>
  <c r="R819" i="57"/>
  <c r="R1000" i="57"/>
  <c r="R999" i="57"/>
  <c r="R884" i="57"/>
  <c r="R932" i="57"/>
  <c r="R67" i="57"/>
  <c r="R547" i="57"/>
  <c r="R79" i="57"/>
  <c r="R546" i="57"/>
  <c r="R991" i="57"/>
  <c r="R989" i="57"/>
  <c r="R542" i="57"/>
  <c r="R841" i="57"/>
  <c r="R254" i="57"/>
  <c r="R253" i="57"/>
  <c r="R988" i="57"/>
  <c r="R65" i="57"/>
  <c r="R64" i="57"/>
  <c r="M828" i="57"/>
  <c r="R880" i="57"/>
  <c r="R540" i="57"/>
  <c r="R987" i="57"/>
  <c r="R736" i="57"/>
  <c r="R926" i="57"/>
  <c r="R735" i="57"/>
  <c r="R734" i="57"/>
  <c r="R535" i="57"/>
  <c r="R534" i="57"/>
  <c r="R507" i="57"/>
  <c r="R925" i="57"/>
  <c r="R924" i="57"/>
  <c r="R986" i="57"/>
  <c r="R498" i="57"/>
  <c r="R923" i="57"/>
  <c r="R922" i="57"/>
  <c r="R921" i="57"/>
  <c r="R533" i="57"/>
  <c r="M360" i="57"/>
  <c r="R360" i="57" s="1"/>
  <c r="M359" i="57"/>
  <c r="R359" i="57" s="1"/>
  <c r="R358" i="57"/>
  <c r="R984" i="57"/>
  <c r="R532" i="57"/>
  <c r="R105" i="57"/>
  <c r="R531" i="57"/>
  <c r="M920" i="57"/>
  <c r="R920" i="57" s="1"/>
  <c r="R402" i="57"/>
  <c r="R983" i="57"/>
  <c r="R317" i="57"/>
  <c r="R72" i="43" s="1"/>
  <c r="R316" i="57"/>
  <c r="R71" i="43" s="1"/>
  <c r="R315" i="57"/>
  <c r="R70" i="43" s="1"/>
  <c r="R314" i="57"/>
  <c r="R69" i="43" s="1"/>
  <c r="R313" i="57"/>
  <c r="R68" i="43" s="1"/>
  <c r="M385" i="57"/>
  <c r="R385" i="57" s="1"/>
  <c r="R919" i="57"/>
  <c r="R530" i="57"/>
  <c r="R529" i="57"/>
  <c r="R6" i="57"/>
  <c r="R528" i="57"/>
  <c r="R982" i="57"/>
  <c r="R527" i="57"/>
  <c r="R918" i="57"/>
  <c r="R981" i="57"/>
  <c r="R401" i="57"/>
  <c r="R626" i="57"/>
  <c r="R625" i="57"/>
  <c r="R624" i="57"/>
  <c r="R917" i="57"/>
  <c r="R623" i="57"/>
  <c r="R916" i="57"/>
  <c r="R116" i="57"/>
  <c r="R915" i="57"/>
  <c r="R526" i="57"/>
  <c r="R400" i="57"/>
  <c r="R874" i="57"/>
  <c r="R873" i="57"/>
  <c r="R980" i="57"/>
  <c r="R279" i="57"/>
  <c r="R914" i="57"/>
  <c r="R104" i="57"/>
  <c r="R62" i="57"/>
  <c r="R399" i="57"/>
  <c r="R733" i="57"/>
  <c r="R622" i="57"/>
  <c r="R621" i="57"/>
  <c r="R620" i="57"/>
  <c r="R619" i="57"/>
  <c r="R618" i="57"/>
  <c r="R617" i="57"/>
  <c r="R326" i="43"/>
  <c r="R872" i="57"/>
  <c r="R616" i="57"/>
  <c r="R615" i="57"/>
  <c r="R242" i="43"/>
  <c r="R614" i="57"/>
  <c r="R613" i="57"/>
  <c r="R612" i="57"/>
  <c r="R611" i="57"/>
  <c r="R525" i="57"/>
  <c r="R524" i="57"/>
  <c r="R523" i="57"/>
  <c r="R522" i="57"/>
  <c r="R497" i="57"/>
  <c r="R610" i="57"/>
  <c r="M248" i="57"/>
  <c r="R248" i="57" s="1"/>
  <c r="R943" i="57"/>
  <c r="R979" i="57"/>
  <c r="R506" i="57"/>
  <c r="M124" i="57"/>
  <c r="R124" i="57" s="1"/>
  <c r="M123" i="57"/>
  <c r="R123" i="57" s="1"/>
  <c r="M122" i="57"/>
  <c r="R122" i="57" s="1"/>
  <c r="M121" i="57"/>
  <c r="R121" i="57" s="1"/>
  <c r="M120" i="57"/>
  <c r="R120" i="57" s="1"/>
  <c r="M119" i="57"/>
  <c r="R119" i="57" s="1"/>
  <c r="M118" i="57"/>
  <c r="R118" i="57" s="1"/>
  <c r="M117" i="57"/>
  <c r="R117" i="57" s="1"/>
  <c r="R607" i="57"/>
  <c r="R606" i="57"/>
  <c r="M398" i="57"/>
  <c r="R398" i="57" s="1"/>
  <c r="R978" i="57"/>
  <c r="R977" i="57"/>
  <c r="R452" i="57"/>
  <c r="M310" i="57"/>
  <c r="R310" i="57" s="1"/>
  <c r="M309" i="57"/>
  <c r="R309" i="57" s="1"/>
  <c r="M308" i="57"/>
  <c r="R308" i="57" s="1"/>
  <c r="M307" i="57"/>
  <c r="R307" i="57" s="1"/>
  <c r="M306" i="57"/>
  <c r="R306" i="57" s="1"/>
  <c r="R59" i="57"/>
  <c r="R58" i="57"/>
  <c r="R825" i="57"/>
  <c r="R732" i="57"/>
  <c r="R1039" i="57"/>
  <c r="R359" i="43" s="1"/>
  <c r="M976" i="57"/>
  <c r="R976" i="57" s="1"/>
  <c r="R731" i="57"/>
  <c r="R730" i="57"/>
  <c r="R975" i="57"/>
  <c r="R729" i="57"/>
  <c r="R728" i="57"/>
  <c r="M247" i="57"/>
  <c r="R247" i="57" s="1"/>
  <c r="M246" i="57"/>
  <c r="R246" i="57" s="1"/>
  <c r="M245" i="57"/>
  <c r="R245" i="57" s="1"/>
  <c r="M244" i="57"/>
  <c r="R244" i="57" s="1"/>
  <c r="M243" i="57"/>
  <c r="R243" i="57" s="1"/>
  <c r="M242" i="57"/>
  <c r="R242" i="57" s="1"/>
  <c r="M241" i="57"/>
  <c r="R241" i="57" s="1"/>
  <c r="M240" i="57"/>
  <c r="R240" i="57" s="1"/>
  <c r="M239" i="57"/>
  <c r="R239" i="57" s="1"/>
  <c r="M238" i="57"/>
  <c r="R238" i="57" s="1"/>
  <c r="M237" i="57"/>
  <c r="R237" i="57" s="1"/>
  <c r="M236" i="57"/>
  <c r="R236" i="57" s="1"/>
  <c r="M235" i="57"/>
  <c r="R235" i="57" s="1"/>
  <c r="M234" i="57"/>
  <c r="R234" i="57" s="1"/>
  <c r="M233" i="57"/>
  <c r="R233" i="57" s="1"/>
  <c r="M232" i="57"/>
  <c r="R232" i="57" s="1"/>
  <c r="M231" i="57"/>
  <c r="R231" i="57" s="1"/>
  <c r="M230" i="57"/>
  <c r="R230" i="57" s="1"/>
  <c r="M229" i="57"/>
  <c r="R229" i="57" s="1"/>
  <c r="M228" i="57"/>
  <c r="R228" i="57" s="1"/>
  <c r="M227" i="57"/>
  <c r="R227" i="57" s="1"/>
  <c r="M226" i="57"/>
  <c r="R226" i="57" s="1"/>
  <c r="R605" i="57"/>
  <c r="R604" i="57"/>
  <c r="R603" i="57"/>
  <c r="R602" i="57"/>
  <c r="R601" i="57"/>
  <c r="M397" i="57"/>
  <c r="R397" i="57" s="1"/>
  <c r="M396" i="57"/>
  <c r="R396" i="57" s="1"/>
  <c r="M395" i="57"/>
  <c r="R395" i="57" s="1"/>
  <c r="M394" i="57"/>
  <c r="R394" i="57" s="1"/>
  <c r="R727" i="57"/>
  <c r="R1082" i="57"/>
  <c r="R974" i="57"/>
  <c r="R726" i="57"/>
  <c r="R724" i="57"/>
  <c r="R598" i="57"/>
  <c r="M225" i="57"/>
  <c r="R225" i="57" s="1"/>
  <c r="M224" i="57"/>
  <c r="R224" i="57" s="1"/>
  <c r="M305" i="57"/>
  <c r="R305" i="57" s="1"/>
  <c r="M304" i="57"/>
  <c r="R304" i="57" s="1"/>
  <c r="M303" i="57"/>
  <c r="R303" i="57" s="1"/>
  <c r="R302" i="57"/>
  <c r="R973" i="57"/>
  <c r="R913" i="57"/>
  <c r="M223" i="57"/>
  <c r="R223" i="57" s="1"/>
  <c r="M222" i="57"/>
  <c r="R222" i="57" s="1"/>
  <c r="M221" i="57"/>
  <c r="R221" i="57" s="1"/>
  <c r="M220" i="57"/>
  <c r="R220" i="57" s="1"/>
  <c r="M219" i="57"/>
  <c r="R219" i="57" s="1"/>
  <c r="M218" i="57"/>
  <c r="R218" i="57" s="1"/>
  <c r="M217" i="57"/>
  <c r="R217" i="57" s="1"/>
  <c r="M216" i="57"/>
  <c r="R216" i="57" s="1"/>
  <c r="M215" i="57"/>
  <c r="R215" i="57" s="1"/>
  <c r="M214" i="57"/>
  <c r="R214" i="57" s="1"/>
  <c r="R495" i="57"/>
  <c r="R103" i="57"/>
  <c r="R521" i="57"/>
  <c r="R451" i="57"/>
  <c r="M213" i="57"/>
  <c r="R213" i="57" s="1"/>
  <c r="M212" i="57"/>
  <c r="R212" i="57" s="1"/>
  <c r="M211" i="57"/>
  <c r="R211" i="57" s="1"/>
  <c r="M210" i="57"/>
  <c r="R210" i="57" s="1"/>
  <c r="M209" i="57"/>
  <c r="R209" i="57" s="1"/>
  <c r="M208" i="57"/>
  <c r="R208" i="57" s="1"/>
  <c r="M207" i="57"/>
  <c r="R207" i="57" s="1"/>
  <c r="M206" i="57"/>
  <c r="R206" i="57" s="1"/>
  <c r="M205" i="57"/>
  <c r="R205" i="57" s="1"/>
  <c r="M204" i="57"/>
  <c r="R204" i="57" s="1"/>
  <c r="M203" i="57"/>
  <c r="R203" i="57" s="1"/>
  <c r="M202" i="57"/>
  <c r="R202" i="57" s="1"/>
  <c r="R912" i="57"/>
  <c r="R384" i="57"/>
  <c r="R27" i="57"/>
  <c r="R26" i="57"/>
  <c r="R25" i="57"/>
  <c r="R972" i="57"/>
  <c r="R520" i="57"/>
  <c r="R519" i="57"/>
  <c r="R494" i="57"/>
  <c r="R971" i="57"/>
  <c r="M393" i="57"/>
  <c r="R393" i="57" s="1"/>
  <c r="M392" i="57"/>
  <c r="R392" i="57" s="1"/>
  <c r="M391" i="57"/>
  <c r="R391" i="57" s="1"/>
  <c r="M390" i="57"/>
  <c r="R390" i="57" s="1"/>
  <c r="M389" i="57"/>
  <c r="R389" i="57" s="1"/>
  <c r="M388" i="57"/>
  <c r="R388" i="57" s="1"/>
  <c r="M387" i="57"/>
  <c r="R387" i="57" s="1"/>
  <c r="M386" i="57"/>
  <c r="R386" i="57" s="1"/>
  <c r="M201" i="57"/>
  <c r="R201" i="57" s="1"/>
  <c r="R970" i="57"/>
  <c r="M827" i="57"/>
  <c r="M200" i="57"/>
  <c r="R200" i="57" s="1"/>
  <c r="M199" i="57"/>
  <c r="R199" i="57" s="1"/>
  <c r="M198" i="57"/>
  <c r="R198" i="57" s="1"/>
  <c r="M197" i="57"/>
  <c r="R197" i="57" s="1"/>
  <c r="M196" i="57"/>
  <c r="R196" i="57" s="1"/>
  <c r="R104" i="43"/>
  <c r="R969" i="57"/>
  <c r="R450" i="57"/>
  <c r="R1059" i="57"/>
  <c r="R830" i="57"/>
  <c r="R911" i="57"/>
  <c r="R102" i="57"/>
  <c r="R968" i="57"/>
  <c r="R518" i="57"/>
  <c r="R517" i="57"/>
  <c r="R516" i="57"/>
  <c r="R871" i="57"/>
  <c r="R870" i="57"/>
  <c r="R869" i="57"/>
  <c r="R868" i="57"/>
  <c r="R867" i="57"/>
  <c r="R505" i="57"/>
  <c r="R829" i="57"/>
  <c r="R967" i="57"/>
  <c r="R515" i="57"/>
  <c r="R721" i="57"/>
  <c r="R449" i="57"/>
  <c r="R910" i="57"/>
  <c r="R383" i="57"/>
  <c r="R123" i="43"/>
  <c r="R125" i="43"/>
  <c r="M195" i="57"/>
  <c r="R195" i="57" s="1"/>
  <c r="M194" i="57"/>
  <c r="R194" i="57" s="1"/>
  <c r="M193" i="57"/>
  <c r="R193" i="57" s="1"/>
  <c r="R909" i="57"/>
  <c r="R382" i="57"/>
  <c r="R381" i="57"/>
  <c r="R380" i="57"/>
  <c r="R1027" i="57"/>
  <c r="R908" i="57"/>
  <c r="R493" i="57"/>
  <c r="R492" i="57"/>
  <c r="R966" i="57"/>
  <c r="R907" i="57"/>
  <c r="R491" i="57"/>
  <c r="R906" i="57"/>
  <c r="R905" i="57"/>
  <c r="R904" i="57"/>
  <c r="R490" i="57"/>
  <c r="R903" i="57"/>
  <c r="R301" i="57"/>
  <c r="R835" i="57"/>
  <c r="M312" i="57"/>
  <c r="R312" i="57" s="1"/>
  <c r="M311" i="57"/>
  <c r="R311" i="57" s="1"/>
  <c r="R489" i="57"/>
  <c r="R594" i="57"/>
  <c r="R902" i="57"/>
  <c r="R1026" i="57"/>
  <c r="R965" i="57"/>
  <c r="R650" i="57"/>
  <c r="R474" i="57"/>
  <c r="R488" i="57"/>
  <c r="M252" i="57"/>
  <c r="R252" i="57" s="1"/>
  <c r="R251" i="57"/>
  <c r="M192" i="57"/>
  <c r="R192" i="57" s="1"/>
  <c r="M191" i="57"/>
  <c r="R191" i="57" s="1"/>
  <c r="R190" i="57"/>
  <c r="R487" i="57"/>
  <c r="R901" i="57"/>
  <c r="R486" i="57"/>
  <c r="R300" i="57"/>
  <c r="M189" i="57"/>
  <c r="R189" i="57" s="1"/>
  <c r="M188" i="57"/>
  <c r="R188" i="57" s="1"/>
  <c r="M187" i="57"/>
  <c r="R187" i="57" s="1"/>
  <c r="M186" i="57"/>
  <c r="R186" i="57" s="1"/>
  <c r="M185" i="57"/>
  <c r="R185" i="57" s="1"/>
  <c r="M184" i="57"/>
  <c r="R184" i="57" s="1"/>
  <c r="M183" i="57"/>
  <c r="R183" i="57" s="1"/>
  <c r="R182" i="57"/>
  <c r="M181" i="57"/>
  <c r="R181" i="57" s="1"/>
  <c r="R180" i="57"/>
  <c r="R179" i="57"/>
  <c r="R178" i="57"/>
  <c r="R644" i="57"/>
  <c r="R183" i="43" s="1"/>
  <c r="R96" i="57"/>
  <c r="R900" i="57"/>
  <c r="R177" i="57"/>
  <c r="R485" i="57"/>
  <c r="R86" i="57"/>
  <c r="R484" i="57"/>
  <c r="R942" i="57"/>
  <c r="M1080" i="57"/>
  <c r="R1080" i="57" s="1"/>
  <c r="R964" i="57"/>
  <c r="R95" i="57"/>
  <c r="R638" i="57"/>
  <c r="R173" i="43" s="1"/>
  <c r="R299" i="57"/>
  <c r="R94" i="57"/>
  <c r="R1025" i="57"/>
  <c r="M176" i="57"/>
  <c r="R176" i="57" s="1"/>
  <c r="M175" i="57"/>
  <c r="R175" i="57" s="1"/>
  <c r="R174" i="57"/>
  <c r="R93" i="57"/>
  <c r="R866" i="57"/>
  <c r="R865" i="57"/>
  <c r="R379" i="57"/>
  <c r="R378" i="57"/>
  <c r="R377" i="57"/>
  <c r="R376" i="57"/>
  <c r="R375" i="57"/>
  <c r="M374" i="57"/>
  <c r="R374" i="57" s="1"/>
  <c r="M373" i="57"/>
  <c r="R373" i="57" s="1"/>
  <c r="R372" i="57"/>
  <c r="R371" i="57"/>
  <c r="R864" i="57"/>
  <c r="R581" i="57"/>
  <c r="R135" i="43" s="1"/>
  <c r="R173" i="57"/>
  <c r="R899" i="57"/>
  <c r="R504" i="57"/>
  <c r="R863" i="57"/>
  <c r="R92" i="57"/>
  <c r="R862" i="57"/>
  <c r="R91" i="57"/>
  <c r="R861" i="57"/>
  <c r="R172" i="57"/>
  <c r="R171" i="57"/>
  <c r="R170" i="57"/>
  <c r="R169" i="57"/>
  <c r="R168" i="57"/>
  <c r="M167" i="57"/>
  <c r="R167" i="57" s="1"/>
  <c r="M115" i="57"/>
  <c r="R115" i="57" s="1"/>
  <c r="R483" i="57"/>
  <c r="M166" i="57"/>
  <c r="R166" i="57" s="1"/>
  <c r="M165" i="57"/>
  <c r="R165" i="57" s="1"/>
  <c r="R860" i="57"/>
  <c r="R427" i="57"/>
  <c r="R116" i="43" s="1"/>
  <c r="R164" i="57"/>
  <c r="R448" i="57"/>
  <c r="R859" i="57"/>
  <c r="R298" i="57"/>
  <c r="R482" i="57"/>
  <c r="R163" i="57"/>
  <c r="R162" i="57"/>
  <c r="R161" i="57"/>
  <c r="R160" i="57"/>
  <c r="R159" i="57"/>
  <c r="R90" i="57"/>
  <c r="R481" i="57"/>
  <c r="R666" i="57"/>
  <c r="R196" i="43" s="1"/>
  <c r="R665" i="57"/>
  <c r="R195" i="43" s="1"/>
  <c r="R664" i="57"/>
  <c r="R194" i="43" s="1"/>
  <c r="M370" i="57"/>
  <c r="R370" i="57" s="1"/>
  <c r="R297" i="57"/>
  <c r="R963" i="57"/>
  <c r="M941" i="57"/>
  <c r="R941" i="57" s="1"/>
  <c r="R480" i="57"/>
  <c r="R753" i="57"/>
  <c r="R752" i="57"/>
  <c r="M858" i="57"/>
  <c r="R858" i="57" s="1"/>
  <c r="M857" i="57"/>
  <c r="R857" i="57" s="1"/>
  <c r="R847" i="57"/>
  <c r="R667" i="57"/>
  <c r="R198" i="43" s="1"/>
  <c r="R962" i="57"/>
  <c r="R514" i="57"/>
  <c r="R503" i="57"/>
  <c r="R502" i="57"/>
  <c r="R479" i="57"/>
  <c r="R513" i="57"/>
  <c r="R478" i="57"/>
  <c r="R270" i="57"/>
  <c r="R269" i="57"/>
  <c r="R268" i="57"/>
  <c r="R267" i="57"/>
  <c r="R266" i="57"/>
  <c r="R265" i="57"/>
  <c r="R264" i="57"/>
  <c r="R263" i="57"/>
  <c r="R262" i="57"/>
  <c r="M261" i="57"/>
  <c r="R261" i="57" s="1"/>
  <c r="M260" i="57"/>
  <c r="R260" i="57" s="1"/>
  <c r="R259" i="57"/>
  <c r="M258" i="57"/>
  <c r="R258" i="57" s="1"/>
  <c r="R834" i="57"/>
  <c r="R477" i="57"/>
  <c r="R898" i="57"/>
  <c r="R571" i="57"/>
  <c r="R83" i="43"/>
  <c r="R897" i="57"/>
  <c r="R512" i="57"/>
  <c r="R511" i="57"/>
  <c r="R510" i="57"/>
  <c r="R636" i="57"/>
  <c r="R369" i="57"/>
  <c r="R1058" i="57"/>
  <c r="R101" i="57"/>
  <c r="R1057" i="57"/>
  <c r="R476" i="57"/>
  <c r="R896" i="57"/>
  <c r="R856" i="57"/>
  <c r="R113" i="57"/>
  <c r="R27" i="43" s="1"/>
  <c r="R368" i="57"/>
  <c r="R855" i="57"/>
  <c r="M367" i="57"/>
  <c r="R367" i="57" s="1"/>
  <c r="R961" i="57"/>
  <c r="R1052" i="57"/>
  <c r="R1051" i="57"/>
  <c r="R1050" i="57"/>
  <c r="R1049" i="57"/>
  <c r="R895" i="57"/>
  <c r="R894" i="57"/>
  <c r="R960" i="57"/>
  <c r="R100" i="57"/>
  <c r="R1048" i="57"/>
  <c r="R1047" i="57"/>
  <c r="R1046" i="57"/>
  <c r="R1045" i="57"/>
  <c r="R1044" i="57"/>
  <c r="R1043" i="57"/>
  <c r="R1074" i="57"/>
  <c r="R854" i="57"/>
  <c r="R38" i="57"/>
  <c r="R37" i="57"/>
  <c r="R36" i="57"/>
  <c r="R35" i="57"/>
  <c r="R211" i="43"/>
  <c r="R959" i="57"/>
  <c r="R958" i="57"/>
  <c r="R833" i="57"/>
  <c r="R634" i="57"/>
  <c r="R633" i="57"/>
  <c r="R632" i="57"/>
  <c r="R168" i="43" s="1"/>
  <c r="R167" i="43"/>
  <c r="R957" i="57"/>
  <c r="R1042" i="57"/>
  <c r="R956" i="57"/>
  <c r="R473" i="57"/>
  <c r="R472" i="57"/>
  <c r="R471" i="57"/>
  <c r="R470" i="57"/>
  <c r="R469" i="57"/>
  <c r="R468" i="57"/>
  <c r="R467" i="57"/>
  <c r="R466" i="57"/>
  <c r="R465" i="57"/>
  <c r="R464" i="57"/>
  <c r="R661" i="57"/>
  <c r="R955" i="57"/>
  <c r="R99" i="57"/>
  <c r="R463" i="57"/>
  <c r="R1072" i="57"/>
  <c r="R89" i="57"/>
  <c r="R853" i="57"/>
  <c r="R366" i="57"/>
  <c r="R954" i="57"/>
  <c r="R953" i="57"/>
  <c r="R952" i="57"/>
  <c r="R951" i="57"/>
  <c r="R950" i="57"/>
  <c r="R949" i="57"/>
  <c r="R893" i="57"/>
  <c r="R948" i="57"/>
  <c r="R947" i="57"/>
  <c r="R946" i="57"/>
  <c r="R580" i="57"/>
  <c r="R134" i="43" s="1"/>
  <c r="R462" i="57"/>
  <c r="R296" i="57"/>
  <c r="R295" i="57"/>
  <c r="R294" i="57"/>
  <c r="R293" i="57"/>
  <c r="M292" i="57"/>
  <c r="R292" i="57" s="1"/>
  <c r="R291" i="57"/>
  <c r="R290" i="57"/>
  <c r="R289" i="57"/>
  <c r="R288" i="57"/>
  <c r="R287" i="57"/>
  <c r="R286" i="57"/>
  <c r="R285" i="57"/>
  <c r="M447" i="57"/>
  <c r="R447" i="57" s="1"/>
  <c r="R1083" i="57"/>
  <c r="R398" i="43" s="1"/>
  <c r="R151" i="43"/>
  <c r="R892" i="57"/>
  <c r="R1071" i="57"/>
  <c r="R891" i="57"/>
  <c r="R284" i="57"/>
  <c r="R283" i="57"/>
  <c r="R282" i="57"/>
  <c r="R281" i="57"/>
  <c r="R945" i="57"/>
  <c r="R461" i="57"/>
  <c r="R460" i="57"/>
  <c r="R459" i="57"/>
  <c r="R458" i="57"/>
  <c r="R890" i="57"/>
  <c r="R889" i="57"/>
  <c r="R888" i="57"/>
  <c r="R668" i="57"/>
  <c r="R199" i="43" s="1"/>
  <c r="R832" i="57"/>
  <c r="R509" i="57"/>
  <c r="R1070" i="57"/>
  <c r="R575" i="57"/>
  <c r="R356" i="43"/>
  <c r="R1069" i="57"/>
  <c r="R1068" i="57"/>
  <c r="R645" i="57"/>
  <c r="R457" i="57"/>
  <c r="R456" i="57"/>
  <c r="R455" i="57"/>
  <c r="R454" i="57"/>
  <c r="R453" i="57"/>
  <c r="R218" i="43"/>
  <c r="R1081" i="57"/>
  <c r="R883" i="57"/>
  <c r="R1077" i="57"/>
  <c r="R386" i="43" s="1"/>
  <c r="R1060" i="57"/>
  <c r="R375" i="43" s="1"/>
  <c r="R1053" i="57"/>
  <c r="R370" i="43" s="1"/>
  <c r="R1078" i="57"/>
  <c r="R389" i="43" s="1"/>
  <c r="R1056" i="57"/>
  <c r="R808" i="57"/>
  <c r="R257" i="43" s="1"/>
  <c r="R320" i="57"/>
  <c r="R695" i="57"/>
  <c r="R694" i="57"/>
  <c r="R693" i="57"/>
  <c r="R1055" i="57"/>
  <c r="R1067" i="57"/>
  <c r="R831" i="57"/>
  <c r="R852" i="57"/>
  <c r="R1035" i="57"/>
  <c r="R355" i="43" s="1"/>
  <c r="R311" i="43"/>
  <c r="R846" i="57"/>
  <c r="R1066" i="57"/>
  <c r="R692" i="57"/>
  <c r="R940" i="57"/>
  <c r="R691" i="57"/>
  <c r="R851" i="57"/>
  <c r="R446" i="57"/>
  <c r="R690" i="57"/>
  <c r="R98" i="57"/>
  <c r="R574" i="57"/>
  <c r="R573" i="57"/>
  <c r="R1061" i="57"/>
  <c r="R377" i="43" s="1"/>
  <c r="R1022" i="57"/>
  <c r="R339" i="43" s="1"/>
  <c r="R1021" i="57"/>
  <c r="R338" i="43" s="1"/>
  <c r="R336" i="43"/>
  <c r="R335" i="43"/>
  <c r="R334" i="43"/>
  <c r="R333" i="43"/>
  <c r="R332" i="43"/>
  <c r="R803" i="57"/>
  <c r="R802" i="57"/>
  <c r="R801" i="57"/>
  <c r="R800" i="57"/>
  <c r="R779" i="57"/>
  <c r="R240" i="43" s="1"/>
  <c r="R1024" i="57"/>
  <c r="R882" i="57"/>
  <c r="R1023" i="57"/>
  <c r="R97" i="57"/>
  <c r="R660" i="57"/>
  <c r="R340" i="57"/>
  <c r="R347" i="43"/>
  <c r="R2" i="57"/>
  <c r="R319" i="57"/>
  <c r="R339" i="57"/>
  <c r="R338" i="57"/>
  <c r="R337" i="57"/>
  <c r="R336" i="57"/>
  <c r="R335" i="57"/>
  <c r="R334" i="57"/>
  <c r="R333" i="57"/>
  <c r="R332" i="57"/>
  <c r="R331" i="57"/>
  <c r="R330" i="57"/>
  <c r="R329" i="57"/>
  <c r="R328" i="57"/>
  <c r="R327" i="57"/>
  <c r="R326" i="57"/>
  <c r="R325" i="57"/>
  <c r="R324" i="57"/>
  <c r="M114" i="57"/>
  <c r="R114" i="57" s="1"/>
  <c r="R278" i="57"/>
  <c r="M1038" i="57"/>
  <c r="R443" i="57"/>
  <c r="R287" i="43"/>
  <c r="R286" i="43"/>
  <c r="R285" i="43"/>
  <c r="R442" i="57"/>
  <c r="R441" i="57"/>
  <c r="R313" i="43"/>
  <c r="R280" i="57"/>
  <c r="R1065" i="57"/>
  <c r="R365" i="57"/>
  <c r="R440" i="57"/>
  <c r="R508" i="57"/>
  <c r="R23" i="43"/>
  <c r="R439" i="57"/>
  <c r="R438" i="57"/>
  <c r="R844" i="57"/>
  <c r="R843" i="57"/>
  <c r="R809" i="57"/>
  <c r="R258" i="43" s="1"/>
  <c r="R570" i="57"/>
  <c r="R584" i="57"/>
  <c r="R583" i="57"/>
  <c r="R582" i="57"/>
  <c r="R635" i="57"/>
  <c r="R170" i="43" s="1"/>
  <c r="R437" i="57"/>
  <c r="R206" i="43"/>
  <c r="R436" i="57"/>
  <c r="R435" i="57"/>
  <c r="R434" i="57"/>
  <c r="R433" i="57"/>
  <c r="R939" i="57"/>
  <c r="R432" i="57"/>
  <c r="R1037" i="57"/>
  <c r="R358" i="43" s="1"/>
  <c r="O1037" i="57"/>
  <c r="R431" i="57"/>
  <c r="R430" i="57"/>
  <c r="R429" i="57"/>
  <c r="R428" i="57"/>
  <c r="R276" i="57"/>
  <c r="R689" i="57"/>
  <c r="R343" i="43"/>
  <c r="R716" i="57"/>
  <c r="R715" i="57"/>
  <c r="R714" i="57"/>
  <c r="R719" i="57"/>
  <c r="R217" i="43" s="1"/>
  <c r="R713" i="57"/>
  <c r="R712" i="57"/>
  <c r="R711" i="57"/>
  <c r="R710" i="57"/>
  <c r="R709" i="57"/>
  <c r="R708" i="57"/>
  <c r="R707" i="57"/>
  <c r="R706" i="57"/>
  <c r="R705" i="57"/>
  <c r="R704" i="57"/>
  <c r="R703" i="57"/>
  <c r="R702" i="57"/>
  <c r="R701" i="57"/>
  <c r="R700" i="57"/>
  <c r="R699" i="57"/>
  <c r="R698" i="57"/>
  <c r="R697" i="57"/>
  <c r="R158" i="57"/>
  <c r="R157" i="57"/>
  <c r="R156" i="57"/>
  <c r="R155" i="57"/>
  <c r="R154" i="57"/>
  <c r="R153" i="57"/>
  <c r="R152" i="57"/>
  <c r="R151" i="57"/>
  <c r="R150" i="57"/>
  <c r="R149" i="57"/>
  <c r="R148" i="57"/>
  <c r="R147" i="57"/>
  <c r="R146" i="57"/>
  <c r="R145" i="57"/>
  <c r="R144" i="57"/>
  <c r="R143" i="57"/>
  <c r="R142" i="57"/>
  <c r="R141" i="57"/>
  <c r="R140" i="57"/>
  <c r="R139" i="57"/>
  <c r="R138" i="57"/>
  <c r="R137" i="57"/>
  <c r="R136" i="57"/>
  <c r="R135" i="57"/>
  <c r="R134" i="57"/>
  <c r="R133" i="57"/>
  <c r="R132" i="57"/>
  <c r="R131" i="57"/>
  <c r="R130" i="57"/>
  <c r="R129" i="57"/>
  <c r="R92" i="43"/>
  <c r="R688" i="57"/>
  <c r="R696" i="57"/>
  <c r="R687" i="57"/>
  <c r="R686" i="57"/>
  <c r="R805" i="57"/>
  <c r="R248" i="43" s="1"/>
  <c r="R264" i="43"/>
  <c r="R569" i="57"/>
  <c r="R592" i="57"/>
  <c r="R751" i="57"/>
  <c r="R806" i="57"/>
  <c r="R249" i="43" s="1"/>
  <c r="R275" i="57"/>
  <c r="R128" i="57"/>
  <c r="R568" i="57"/>
  <c r="R685" i="57"/>
  <c r="R277" i="57"/>
  <c r="R684" i="57"/>
  <c r="R683" i="57"/>
  <c r="R1064" i="57"/>
  <c r="R682" i="57"/>
  <c r="R681" i="57"/>
  <c r="R680" i="57"/>
  <c r="R679" i="57"/>
  <c r="R678" i="57"/>
  <c r="R677" i="57"/>
  <c r="R676" i="57"/>
  <c r="R675" i="57"/>
  <c r="R674" i="57"/>
  <c r="R673" i="57"/>
  <c r="R672" i="57"/>
  <c r="R671" i="57"/>
  <c r="R818" i="57"/>
  <c r="R817" i="57"/>
  <c r="R289" i="43" s="1"/>
  <c r="R102" i="43" l="1"/>
  <c r="R309" i="43"/>
  <c r="R12" i="43"/>
  <c r="R305" i="43"/>
  <c r="R228" i="43"/>
  <c r="R295" i="43"/>
  <c r="R397" i="43"/>
  <c r="R13" i="43"/>
  <c r="R2" i="43"/>
  <c r="R189" i="43"/>
  <c r="R322" i="43"/>
  <c r="R129" i="43"/>
  <c r="R310" i="43"/>
  <c r="R145" i="43"/>
  <c r="R45" i="43"/>
  <c r="R5" i="43"/>
  <c r="R246" i="43"/>
  <c r="R374" i="43"/>
  <c r="R8" i="43"/>
  <c r="R94" i="43"/>
  <c r="R65" i="43"/>
  <c r="R225" i="43"/>
  <c r="R314" i="43"/>
  <c r="R29" i="43"/>
  <c r="R352" i="43"/>
  <c r="R315" i="43"/>
  <c r="R227" i="43"/>
  <c r="R121" i="43"/>
  <c r="R312" i="43"/>
  <c r="R324" i="43"/>
  <c r="R172" i="43"/>
  <c r="R316" i="43"/>
  <c r="R296" i="43"/>
  <c r="R207" i="43"/>
  <c r="R130" i="43"/>
  <c r="R39" i="43"/>
  <c r="R297" i="43"/>
  <c r="R36" i="43"/>
  <c r="R127" i="43"/>
  <c r="R80" i="43"/>
  <c r="R320" i="43"/>
  <c r="R3" i="43"/>
  <c r="R114" i="43"/>
  <c r="R10" i="43"/>
  <c r="R146" i="43"/>
  <c r="R321" i="43"/>
  <c r="R118" i="43"/>
  <c r="R329" i="43"/>
  <c r="R131" i="43"/>
  <c r="R37" i="43"/>
  <c r="R78" i="43"/>
  <c r="R385" i="43"/>
  <c r="R327" i="43"/>
  <c r="R49" i="43"/>
  <c r="R368" i="43"/>
  <c r="R44" i="43"/>
  <c r="R119" i="43"/>
  <c r="R300" i="43"/>
  <c r="R384" i="43"/>
  <c r="R20" i="43"/>
  <c r="R120" i="43"/>
  <c r="R147" i="43"/>
  <c r="R107" i="43"/>
  <c r="R101" i="43"/>
  <c r="R208" i="43"/>
  <c r="R6" i="43"/>
  <c r="R7" i="43"/>
  <c r="R149" i="43"/>
  <c r="M1085" i="57"/>
  <c r="R341" i="43"/>
  <c r="R46" i="43"/>
  <c r="R117" i="43"/>
  <c r="R328" i="43"/>
  <c r="R144" i="43"/>
  <c r="R106" i="43"/>
  <c r="R79" i="43"/>
  <c r="R76" i="43"/>
  <c r="R391" i="43"/>
  <c r="R185" i="43"/>
  <c r="R11" i="43"/>
  <c r="R169" i="43"/>
  <c r="R148" i="43"/>
  <c r="R19" i="43"/>
  <c r="R133" i="43"/>
  <c r="R200" i="43"/>
  <c r="R1085" i="57"/>
  <c r="AB199" i="103"/>
  <c r="AA199" i="103"/>
  <c r="Z199" i="103"/>
  <c r="AB198" i="103"/>
  <c r="AA198" i="103"/>
  <c r="Z198" i="103"/>
  <c r="AB197" i="103"/>
  <c r="AA197" i="103"/>
  <c r="Z197" i="103"/>
  <c r="AB196" i="103"/>
  <c r="AA196" i="103"/>
  <c r="Z196" i="103"/>
  <c r="AB195" i="103"/>
  <c r="AA195" i="103"/>
  <c r="Z195" i="103"/>
  <c r="AB194" i="103"/>
  <c r="AA194" i="103"/>
  <c r="Z194" i="103"/>
  <c r="AB193" i="103"/>
  <c r="AA193" i="103"/>
  <c r="Z193" i="103"/>
  <c r="AB192" i="103"/>
  <c r="AA192" i="103"/>
  <c r="Z192" i="103"/>
  <c r="AB191" i="103"/>
  <c r="AA191" i="103"/>
  <c r="Z191" i="103"/>
  <c r="AB190" i="103"/>
  <c r="AA190" i="103"/>
  <c r="Z190" i="103"/>
  <c r="AB189" i="103"/>
  <c r="AA189" i="103"/>
  <c r="Z189" i="103"/>
  <c r="AB188" i="103"/>
  <c r="AA188" i="103"/>
  <c r="Z188" i="103"/>
  <c r="AB187" i="103"/>
  <c r="AA187" i="103"/>
  <c r="Z187" i="103"/>
  <c r="AB186" i="103"/>
  <c r="AA186" i="103"/>
  <c r="Z186" i="103"/>
  <c r="AB185" i="103"/>
  <c r="AA185" i="103"/>
  <c r="Z185" i="103"/>
  <c r="AB184" i="103"/>
  <c r="AA184" i="103"/>
  <c r="Z184" i="103"/>
  <c r="AB183" i="103"/>
  <c r="AA183" i="103"/>
  <c r="Z183" i="103"/>
  <c r="AB182" i="103"/>
  <c r="AA182" i="103"/>
  <c r="Z182" i="103"/>
  <c r="AB181" i="103"/>
  <c r="AA181" i="103"/>
  <c r="Z181" i="103"/>
  <c r="AB180" i="103"/>
  <c r="AA180" i="103"/>
  <c r="Z180" i="103"/>
  <c r="AB179" i="103"/>
  <c r="AA179" i="103"/>
  <c r="Z179" i="103"/>
  <c r="AB178" i="103"/>
  <c r="AA178" i="103"/>
  <c r="Z178" i="103"/>
  <c r="AB177" i="103"/>
  <c r="AA177" i="103"/>
  <c r="Z177" i="103"/>
  <c r="AB176" i="103"/>
  <c r="AA176" i="103"/>
  <c r="Z176" i="103"/>
  <c r="AB175" i="103"/>
  <c r="AA175" i="103"/>
  <c r="Z175" i="103"/>
  <c r="AB174" i="103"/>
  <c r="AA174" i="103"/>
  <c r="Z174" i="103"/>
  <c r="AB173" i="103"/>
  <c r="AA173" i="103"/>
  <c r="Z173" i="103"/>
  <c r="AB172" i="103"/>
  <c r="AA172" i="103"/>
  <c r="Z172" i="103"/>
  <c r="AB171" i="103"/>
  <c r="AA171" i="103"/>
  <c r="Z171" i="103"/>
  <c r="AB170" i="103"/>
  <c r="AA170" i="103"/>
  <c r="Z170" i="103"/>
  <c r="AB169" i="103"/>
  <c r="AA169" i="103"/>
  <c r="Z169" i="103"/>
  <c r="AB168" i="103"/>
  <c r="AA168" i="103"/>
  <c r="Z168" i="103"/>
  <c r="AB167" i="103"/>
  <c r="AA167" i="103"/>
  <c r="Z167" i="103"/>
  <c r="AB166" i="103"/>
  <c r="AA166" i="103"/>
  <c r="Z166" i="103"/>
  <c r="AB165" i="103"/>
  <c r="AA165" i="103"/>
  <c r="Z165" i="103"/>
  <c r="AB164" i="103"/>
  <c r="AA164" i="103"/>
  <c r="Z164" i="103"/>
  <c r="AB163" i="103"/>
  <c r="AA163" i="103"/>
  <c r="Z163" i="103"/>
  <c r="AB162" i="103"/>
  <c r="AA162" i="103"/>
  <c r="Z162" i="103"/>
  <c r="AB161" i="103"/>
  <c r="AA161" i="103"/>
  <c r="Z161" i="103"/>
  <c r="AB160" i="103"/>
  <c r="AA160" i="103"/>
  <c r="Z160" i="103"/>
  <c r="AB159" i="103"/>
  <c r="AA159" i="103"/>
  <c r="Z159" i="103"/>
  <c r="AB158" i="103"/>
  <c r="AA158" i="103"/>
  <c r="Z158" i="103"/>
  <c r="AB157" i="103"/>
  <c r="AA157" i="103"/>
  <c r="Z157" i="103"/>
  <c r="AB156" i="103"/>
  <c r="AA156" i="103"/>
  <c r="Z156" i="103"/>
  <c r="AB155" i="103"/>
  <c r="AA155" i="103"/>
  <c r="Z155" i="103"/>
  <c r="AB154" i="103"/>
  <c r="AA154" i="103"/>
  <c r="Z154" i="103"/>
  <c r="AB153" i="103"/>
  <c r="AA153" i="103"/>
  <c r="Z153" i="103"/>
  <c r="AB152" i="103"/>
  <c r="AA152" i="103"/>
  <c r="Z152" i="103"/>
  <c r="AB151" i="103"/>
  <c r="AA151" i="103"/>
  <c r="Z151" i="103"/>
  <c r="AB150" i="103"/>
  <c r="AA150" i="103"/>
  <c r="Z150" i="103"/>
  <c r="AB149" i="103"/>
  <c r="AA149" i="103"/>
  <c r="Z149" i="103"/>
  <c r="AB148" i="103"/>
  <c r="AA148" i="103"/>
  <c r="Z148" i="103"/>
  <c r="AB147" i="103"/>
  <c r="AA147" i="103"/>
  <c r="Z147" i="103"/>
  <c r="AB146" i="103"/>
  <c r="AA146" i="103"/>
  <c r="Z146" i="103"/>
  <c r="AB145" i="103"/>
  <c r="AA145" i="103"/>
  <c r="Z145" i="103"/>
  <c r="AB144" i="103"/>
  <c r="AA144" i="103"/>
  <c r="Z144" i="103"/>
  <c r="AB143" i="103"/>
  <c r="AA143" i="103"/>
  <c r="Z143" i="103"/>
  <c r="AB142" i="103"/>
  <c r="AA142" i="103"/>
  <c r="Z142" i="103"/>
  <c r="AB141" i="103"/>
  <c r="AA141" i="103"/>
  <c r="Z141" i="103"/>
  <c r="AB140" i="103"/>
  <c r="AA140" i="103"/>
  <c r="Z140" i="103"/>
  <c r="AB139" i="103"/>
  <c r="AA139" i="103"/>
  <c r="Z139" i="103"/>
  <c r="AB138" i="103"/>
  <c r="AA138" i="103"/>
  <c r="Z138" i="103"/>
  <c r="AB137" i="103"/>
  <c r="AA137" i="103"/>
  <c r="Z137" i="103"/>
  <c r="AB136" i="103"/>
  <c r="AA136" i="103"/>
  <c r="Z136" i="103"/>
  <c r="AB135" i="103"/>
  <c r="AA135" i="103"/>
  <c r="Z135" i="103"/>
  <c r="AB134" i="103"/>
  <c r="AA134" i="103"/>
  <c r="Z134" i="103"/>
  <c r="AB133" i="103"/>
  <c r="AA133" i="103"/>
  <c r="Z133" i="103"/>
  <c r="AB132" i="103"/>
  <c r="AA132" i="103"/>
  <c r="Z132" i="103"/>
  <c r="AB131" i="103"/>
  <c r="AA131" i="103"/>
  <c r="Z131" i="103"/>
  <c r="AB130" i="103"/>
  <c r="AA130" i="103"/>
  <c r="Z130" i="103"/>
  <c r="AB129" i="103"/>
  <c r="AA129" i="103"/>
  <c r="Z129" i="103"/>
  <c r="AB128" i="103"/>
  <c r="AA128" i="103"/>
  <c r="Z128" i="103"/>
  <c r="AB127" i="103"/>
  <c r="AA127" i="103"/>
  <c r="Z127" i="103"/>
  <c r="AB126" i="103"/>
  <c r="AA126" i="103"/>
  <c r="Z126" i="103"/>
  <c r="AB125" i="103"/>
  <c r="AA125" i="103"/>
  <c r="Z125" i="103"/>
  <c r="AB124" i="103"/>
  <c r="AA124" i="103"/>
  <c r="Z124" i="103"/>
  <c r="AB123" i="103"/>
  <c r="AA123" i="103"/>
  <c r="Z123" i="103"/>
  <c r="AB122" i="103"/>
  <c r="AA122" i="103"/>
  <c r="Z122" i="103"/>
  <c r="AB121" i="103"/>
  <c r="AA121" i="103"/>
  <c r="Z121" i="103"/>
  <c r="AB120" i="103"/>
  <c r="AA120" i="103"/>
  <c r="Z120" i="103"/>
  <c r="AB119" i="103"/>
  <c r="AA119" i="103"/>
  <c r="Z119" i="103"/>
  <c r="AB118" i="103"/>
  <c r="AA118" i="103"/>
  <c r="Z118" i="103"/>
  <c r="AB117" i="103"/>
  <c r="AA117" i="103"/>
  <c r="Z117" i="103"/>
  <c r="AB116" i="103"/>
  <c r="AA116" i="103"/>
  <c r="Z116" i="103"/>
  <c r="AB115" i="103"/>
  <c r="AA115" i="103"/>
  <c r="Z115" i="103"/>
  <c r="AB114" i="103"/>
  <c r="AA114" i="103"/>
  <c r="Z114" i="103"/>
  <c r="AB112" i="103"/>
  <c r="AA112" i="103"/>
  <c r="Z112" i="103"/>
  <c r="AB111" i="103"/>
  <c r="AA111" i="103"/>
  <c r="Z111" i="103"/>
  <c r="AB113" i="103"/>
  <c r="AA113" i="103"/>
  <c r="Z113" i="103"/>
  <c r="AB109" i="103"/>
  <c r="AA109" i="103"/>
  <c r="Z109" i="103"/>
  <c r="AB108" i="103"/>
  <c r="AA108" i="103"/>
  <c r="Z108" i="103"/>
  <c r="AB107" i="103"/>
  <c r="AA107" i="103"/>
  <c r="Z107" i="103"/>
  <c r="AB106" i="103"/>
  <c r="AA106" i="103"/>
  <c r="Z106" i="103"/>
  <c r="AB105" i="103"/>
  <c r="AA105" i="103"/>
  <c r="Z105" i="103"/>
  <c r="AB104" i="103"/>
  <c r="AA104" i="103"/>
  <c r="Z104" i="103"/>
  <c r="AB103" i="103"/>
  <c r="AA103" i="103"/>
  <c r="Z103" i="103"/>
  <c r="AB102" i="103"/>
  <c r="AA102" i="103"/>
  <c r="Z102" i="103"/>
  <c r="AB101" i="103"/>
  <c r="AA101" i="103"/>
  <c r="Z101" i="103"/>
  <c r="AB100" i="103"/>
  <c r="AA100" i="103"/>
  <c r="Z100" i="103"/>
  <c r="AB99" i="103"/>
  <c r="AA99" i="103"/>
  <c r="Z99" i="103"/>
  <c r="AB98" i="103"/>
  <c r="AA98" i="103"/>
  <c r="Z98" i="103"/>
  <c r="AB97" i="103"/>
  <c r="AA97" i="103"/>
  <c r="Z97" i="103"/>
  <c r="AB96" i="103"/>
  <c r="AA96" i="103"/>
  <c r="Z96" i="103"/>
  <c r="AB95" i="103"/>
  <c r="AA95" i="103"/>
  <c r="Z95" i="103"/>
  <c r="AB94" i="103"/>
  <c r="AA94" i="103"/>
  <c r="Z94" i="103"/>
  <c r="AB93" i="103"/>
  <c r="AA93" i="103"/>
  <c r="Z93" i="103"/>
  <c r="AB92" i="103"/>
  <c r="AA92" i="103"/>
  <c r="Z92" i="103"/>
  <c r="AB91" i="103"/>
  <c r="AA91" i="103"/>
  <c r="Z91" i="103"/>
  <c r="AB90" i="103"/>
  <c r="AA90" i="103"/>
  <c r="Z90" i="103"/>
  <c r="AB89" i="103"/>
  <c r="AA89" i="103"/>
  <c r="Z89" i="103"/>
  <c r="AB88" i="103"/>
  <c r="AA88" i="103"/>
  <c r="Z88" i="103"/>
  <c r="AB87" i="103"/>
  <c r="AA87" i="103"/>
  <c r="Z87" i="103"/>
  <c r="AB86" i="103"/>
  <c r="AA86" i="103"/>
  <c r="Z86" i="103"/>
  <c r="AB85" i="103"/>
  <c r="AA85" i="103"/>
  <c r="Z85" i="103"/>
  <c r="AB84" i="103"/>
  <c r="AA84" i="103"/>
  <c r="Z84" i="103"/>
  <c r="AB83" i="103"/>
  <c r="AA83" i="103"/>
  <c r="Z83" i="103"/>
  <c r="AB82" i="103"/>
  <c r="AA82" i="103"/>
  <c r="Z82" i="103"/>
  <c r="AB81" i="103"/>
  <c r="AA81" i="103"/>
  <c r="Z81" i="103"/>
  <c r="AB80" i="103"/>
  <c r="AA80" i="103"/>
  <c r="Z80" i="103"/>
  <c r="AB79" i="103"/>
  <c r="AA79" i="103"/>
  <c r="Z79" i="103"/>
  <c r="AB78" i="103"/>
  <c r="AA78" i="103"/>
  <c r="Z78" i="103"/>
  <c r="AB77" i="103"/>
  <c r="AA77" i="103"/>
  <c r="Z77" i="103"/>
  <c r="AB76" i="103"/>
  <c r="AA76" i="103"/>
  <c r="Z76" i="103"/>
  <c r="AB75" i="103"/>
  <c r="AA75" i="103"/>
  <c r="Z75" i="103"/>
  <c r="AB74" i="103"/>
  <c r="AA74" i="103"/>
  <c r="Z74" i="103"/>
  <c r="AB73" i="103"/>
  <c r="AA73" i="103"/>
  <c r="Z73" i="103"/>
  <c r="AB72" i="103"/>
  <c r="AA72" i="103"/>
  <c r="Z72" i="103"/>
  <c r="AB71" i="103"/>
  <c r="AA71" i="103"/>
  <c r="Z71" i="103"/>
  <c r="AB70" i="103"/>
  <c r="AA70" i="103"/>
  <c r="Z70" i="103"/>
  <c r="AB69" i="103"/>
  <c r="AA69" i="103"/>
  <c r="Z69" i="103"/>
  <c r="AB68" i="103"/>
  <c r="AA68" i="103"/>
  <c r="Z68" i="103"/>
  <c r="AB67" i="103"/>
  <c r="AA67" i="103"/>
  <c r="Z67" i="103"/>
  <c r="AB66" i="103"/>
  <c r="AA66" i="103"/>
  <c r="Z66" i="103"/>
  <c r="AB65" i="103"/>
  <c r="AA65" i="103"/>
  <c r="Z65" i="103"/>
  <c r="AB64" i="103"/>
  <c r="AA64" i="103"/>
  <c r="Z64" i="103"/>
  <c r="AB63" i="103"/>
  <c r="AA63" i="103"/>
  <c r="Z63" i="103"/>
  <c r="AB62" i="103"/>
  <c r="AA62" i="103"/>
  <c r="Z62" i="103"/>
  <c r="AB61" i="103"/>
  <c r="AA61" i="103"/>
  <c r="Z61" i="103"/>
  <c r="AB60" i="103"/>
  <c r="AA60" i="103"/>
  <c r="Z60" i="103"/>
  <c r="AB59" i="103"/>
  <c r="AA59" i="103"/>
  <c r="Z59" i="103"/>
  <c r="AB58" i="103"/>
  <c r="AA58" i="103"/>
  <c r="Z58" i="103"/>
  <c r="AB57" i="103"/>
  <c r="AA57" i="103"/>
  <c r="Z57" i="103"/>
  <c r="AB56" i="103"/>
  <c r="AA56" i="103"/>
  <c r="Z56" i="103"/>
  <c r="AB55" i="103"/>
  <c r="AA55" i="103"/>
  <c r="Z55" i="103"/>
  <c r="AB54" i="103"/>
  <c r="AA54" i="103"/>
  <c r="Z54" i="103"/>
  <c r="AB53" i="103"/>
  <c r="AA53" i="103"/>
  <c r="Z53" i="103"/>
  <c r="AB52" i="103"/>
  <c r="AA52" i="103"/>
  <c r="Z52" i="103"/>
  <c r="AB51" i="103"/>
  <c r="AA51" i="103"/>
  <c r="Z51" i="103"/>
  <c r="AB50" i="103"/>
  <c r="AA50" i="103"/>
  <c r="Z50" i="103"/>
  <c r="AB49" i="103"/>
  <c r="AA49" i="103"/>
  <c r="Z49" i="103"/>
  <c r="AB48" i="103"/>
  <c r="AA48" i="103"/>
  <c r="Z48" i="103"/>
  <c r="AB47" i="103"/>
  <c r="AA47" i="103"/>
  <c r="Z47" i="103"/>
  <c r="AB46" i="103"/>
  <c r="AA46" i="103"/>
  <c r="Z46" i="103"/>
  <c r="AB45" i="103"/>
  <c r="AA45" i="103"/>
  <c r="Z45" i="103"/>
  <c r="AB44" i="103"/>
  <c r="AA44" i="103"/>
  <c r="Z44" i="103"/>
  <c r="AB43" i="103"/>
  <c r="AA43" i="103"/>
  <c r="Z43" i="103"/>
  <c r="AB42" i="103"/>
  <c r="AA42" i="103"/>
  <c r="Z42" i="103"/>
  <c r="AB41" i="103"/>
  <c r="AA41" i="103"/>
  <c r="Z41" i="103"/>
  <c r="AB40" i="103"/>
  <c r="AA40" i="103"/>
  <c r="Z40" i="103"/>
  <c r="AB39" i="103"/>
  <c r="AA39" i="103"/>
  <c r="Z39" i="103"/>
  <c r="AB38" i="103"/>
  <c r="AA38" i="103"/>
  <c r="Z38" i="103"/>
  <c r="AB37" i="103"/>
  <c r="AA37" i="103"/>
  <c r="Z37" i="103"/>
  <c r="AB36" i="103"/>
  <c r="AA36" i="103"/>
  <c r="Z36" i="103"/>
  <c r="AB35" i="103"/>
  <c r="AA35" i="103"/>
  <c r="Z35" i="103"/>
  <c r="AB34" i="103"/>
  <c r="AA34" i="103"/>
  <c r="Z34" i="103"/>
  <c r="AB33" i="103"/>
  <c r="AA33" i="103"/>
  <c r="Z33" i="103"/>
  <c r="AB32" i="103"/>
  <c r="AA32" i="103"/>
  <c r="Z32" i="103"/>
  <c r="AB31" i="103"/>
  <c r="AA31" i="103"/>
  <c r="Z31" i="103"/>
  <c r="AB30" i="103"/>
  <c r="AA30" i="103"/>
  <c r="Z30" i="103"/>
  <c r="AB29" i="103"/>
  <c r="AA29" i="103"/>
  <c r="Z29" i="103"/>
  <c r="AB28" i="103"/>
  <c r="AA28" i="103"/>
  <c r="Z28" i="103"/>
  <c r="AB27" i="103"/>
  <c r="AA27" i="103"/>
  <c r="Z27" i="103"/>
  <c r="AB26" i="103"/>
  <c r="AA26" i="103"/>
  <c r="Z26" i="103"/>
  <c r="AB25" i="103"/>
  <c r="AA25" i="103"/>
  <c r="Z25" i="103"/>
  <c r="AB24" i="103"/>
  <c r="AA24" i="103"/>
  <c r="Z24" i="103"/>
  <c r="AB23" i="103"/>
  <c r="AA23" i="103"/>
  <c r="Z23" i="103"/>
  <c r="AB22" i="103"/>
  <c r="AA22" i="103"/>
  <c r="Z22" i="103"/>
  <c r="AB21" i="103"/>
  <c r="AA21" i="103"/>
  <c r="Z21" i="103"/>
  <c r="AB20" i="103"/>
  <c r="AA20" i="103"/>
  <c r="Z20" i="103"/>
  <c r="AB19" i="103"/>
  <c r="AA19" i="103"/>
  <c r="Z19" i="103"/>
  <c r="AB18" i="103"/>
  <c r="AA18" i="103"/>
  <c r="Z18" i="103"/>
  <c r="AB17" i="103"/>
  <c r="AA17" i="103"/>
  <c r="Z17" i="103"/>
  <c r="AB16" i="103"/>
  <c r="AA16" i="103"/>
  <c r="Z16" i="103"/>
  <c r="AB15" i="103"/>
  <c r="AA15" i="103"/>
  <c r="Z15" i="103"/>
  <c r="AB14" i="103"/>
  <c r="AA14" i="103"/>
  <c r="Z14" i="103"/>
  <c r="AB13" i="103"/>
  <c r="AA13" i="103"/>
  <c r="Z13" i="103"/>
  <c r="AB12" i="103"/>
  <c r="AA12" i="103"/>
  <c r="Z12" i="103"/>
  <c r="AB11" i="103"/>
  <c r="AA11" i="103"/>
  <c r="Z11" i="103"/>
  <c r="AB10" i="103"/>
  <c r="AA10" i="103"/>
  <c r="Z10" i="103"/>
  <c r="AB9" i="103"/>
  <c r="AA9" i="103"/>
  <c r="Z9" i="103"/>
  <c r="AB8" i="103"/>
  <c r="AA8" i="103"/>
  <c r="Z8" i="103"/>
  <c r="AB7" i="103"/>
  <c r="AA7" i="103"/>
  <c r="Z7" i="103"/>
  <c r="AB6" i="103"/>
  <c r="AA6" i="103"/>
  <c r="Z6" i="103"/>
  <c r="AB5" i="103"/>
  <c r="AA5" i="103"/>
  <c r="Z5" i="103"/>
  <c r="AB4" i="103"/>
  <c r="AA4" i="103"/>
  <c r="Z4" i="103"/>
  <c r="AB3" i="103"/>
  <c r="AA3" i="103"/>
  <c r="Z3" i="103"/>
  <c r="AB2" i="103"/>
  <c r="AA2" i="103"/>
  <c r="Z2" i="103"/>
  <c r="R425" i="43" l="1"/>
  <c r="AA47" i="41" l="1"/>
  <c r="Z47" i="41"/>
  <c r="Y47" i="41"/>
  <c r="X47" i="41"/>
  <c r="W47" i="41"/>
  <c r="V47" i="41"/>
  <c r="U47" i="41"/>
  <c r="T47" i="41"/>
  <c r="S47" i="41"/>
  <c r="R47" i="41"/>
  <c r="Q47" i="41"/>
  <c r="P47" i="41"/>
  <c r="O47" i="41"/>
  <c r="N47" i="41"/>
  <c r="M47" i="41"/>
  <c r="L47" i="41"/>
  <c r="K47" i="41"/>
  <c r="E47" i="41"/>
  <c r="E36" i="41" s="1"/>
  <c r="C47" i="41"/>
  <c r="C36" i="41" s="1"/>
  <c r="J46" i="41"/>
  <c r="G46" i="41"/>
  <c r="I46" i="41" s="1"/>
  <c r="F46" i="41"/>
  <c r="D46" i="41"/>
  <c r="J45" i="41"/>
  <c r="G45" i="41"/>
  <c r="F45" i="41"/>
  <c r="D45" i="41"/>
  <c r="G44" i="41"/>
  <c r="F44" i="41"/>
  <c r="D44" i="41"/>
  <c r="J43" i="41"/>
  <c r="G43" i="41"/>
  <c r="F43" i="41"/>
  <c r="D43" i="41"/>
  <c r="H43" i="41" s="1"/>
  <c r="G42" i="41"/>
  <c r="F42" i="41"/>
  <c r="D42" i="41"/>
  <c r="J41" i="41"/>
  <c r="G41" i="41"/>
  <c r="F41" i="41"/>
  <c r="D41" i="41"/>
  <c r="G40" i="41"/>
  <c r="I41" i="41" s="1"/>
  <c r="F40" i="41"/>
  <c r="D40" i="41"/>
  <c r="J39" i="41"/>
  <c r="G39" i="41"/>
  <c r="F39" i="41"/>
  <c r="D39" i="41"/>
  <c r="H39" i="41" s="1"/>
  <c r="G38" i="41"/>
  <c r="I39" i="41" s="1"/>
  <c r="F38" i="41"/>
  <c r="D38" i="41"/>
  <c r="H38" i="41" s="1"/>
  <c r="J37" i="41"/>
  <c r="G37" i="41"/>
  <c r="F37" i="41"/>
  <c r="D37" i="41"/>
  <c r="J35" i="41"/>
  <c r="I19" i="61"/>
  <c r="H37" i="41" l="1"/>
  <c r="H40" i="41"/>
  <c r="H41" i="41"/>
  <c r="H45" i="41"/>
  <c r="H46" i="41"/>
  <c r="J47" i="41"/>
  <c r="H44" i="41"/>
  <c r="H42" i="41"/>
  <c r="G36" i="41"/>
  <c r="I45" i="41"/>
  <c r="I43" i="41"/>
  <c r="G47" i="41"/>
  <c r="I37" i="41"/>
  <c r="J19" i="61"/>
  <c r="D79" i="46"/>
  <c r="D78" i="46"/>
  <c r="D77" i="46"/>
  <c r="D76" i="46"/>
  <c r="D75" i="46"/>
  <c r="D74" i="46"/>
  <c r="I47" i="41" l="1"/>
  <c r="S340" i="43"/>
  <c r="T340" i="43"/>
  <c r="S317" i="43"/>
  <c r="T317" i="43"/>
  <c r="I50" i="43" l="1"/>
  <c r="K50" i="43" s="1"/>
  <c r="I49" i="43"/>
  <c r="K49" i="43" s="1"/>
  <c r="AJ49" i="43" l="1"/>
  <c r="AI49" i="43"/>
  <c r="AI50" i="43"/>
  <c r="AJ50" i="43"/>
  <c r="I358" i="43"/>
  <c r="I355" i="43"/>
  <c r="I316" i="43"/>
  <c r="I243" i="43"/>
  <c r="I241" i="43"/>
  <c r="I217" i="43"/>
  <c r="I199" i="43"/>
  <c r="I424" i="43"/>
  <c r="I423" i="43"/>
  <c r="I422" i="43"/>
  <c r="I421" i="43"/>
  <c r="I420" i="43"/>
  <c r="I419" i="43"/>
  <c r="I418" i="43"/>
  <c r="I417" i="43"/>
  <c r="I416" i="43"/>
  <c r="I415" i="43"/>
  <c r="I414" i="43"/>
  <c r="I413" i="43"/>
  <c r="I412" i="43"/>
  <c r="I411" i="43"/>
  <c r="I410" i="43"/>
  <c r="I409" i="43"/>
  <c r="I408" i="43"/>
  <c r="I407" i="43"/>
  <c r="I406" i="43"/>
  <c r="I405" i="43"/>
  <c r="I404" i="43"/>
  <c r="I403" i="43"/>
  <c r="I402" i="43"/>
  <c r="I401" i="43"/>
  <c r="I400" i="43"/>
  <c r="I399" i="43"/>
  <c r="I396" i="43"/>
  <c r="I395" i="43"/>
  <c r="I394" i="43"/>
  <c r="I393" i="43"/>
  <c r="I391" i="43"/>
  <c r="I390" i="43"/>
  <c r="I389" i="43"/>
  <c r="I386" i="43"/>
  <c r="I385" i="43"/>
  <c r="I384" i="43"/>
  <c r="I382" i="43"/>
  <c r="I375" i="43"/>
  <c r="I374" i="43"/>
  <c r="I373" i="43"/>
  <c r="I372" i="43"/>
  <c r="I370" i="43"/>
  <c r="I369" i="43"/>
  <c r="I364" i="43"/>
  <c r="I363" i="43"/>
  <c r="I362" i="43"/>
  <c r="I361" i="43"/>
  <c r="I359" i="43"/>
  <c r="I356" i="43"/>
  <c r="I354" i="43"/>
  <c r="I353" i="43"/>
  <c r="I352" i="43"/>
  <c r="I351" i="43"/>
  <c r="I350" i="43"/>
  <c r="I346" i="43"/>
  <c r="I345" i="43"/>
  <c r="I347" i="43"/>
  <c r="I343" i="43"/>
  <c r="I339" i="43"/>
  <c r="I338" i="43"/>
  <c r="I336" i="43"/>
  <c r="I335" i="43"/>
  <c r="I334" i="43"/>
  <c r="I333" i="43"/>
  <c r="I332" i="43"/>
  <c r="I330" i="43"/>
  <c r="I329" i="43"/>
  <c r="I328" i="43"/>
  <c r="I327" i="43"/>
  <c r="I326" i="43"/>
  <c r="I325" i="43"/>
  <c r="I324" i="43"/>
  <c r="I323" i="43"/>
  <c r="I322" i="43"/>
  <c r="I321" i="43"/>
  <c r="I320" i="43"/>
  <c r="I318" i="43"/>
  <c r="I317" i="43"/>
  <c r="I315" i="43"/>
  <c r="I313" i="43"/>
  <c r="I312" i="43"/>
  <c r="I311" i="43"/>
  <c r="I310" i="43"/>
  <c r="I309" i="43"/>
  <c r="I308" i="43"/>
  <c r="I307" i="43"/>
  <c r="I306" i="43"/>
  <c r="I305" i="43"/>
  <c r="I304" i="43"/>
  <c r="I303" i="43"/>
  <c r="I302" i="43"/>
  <c r="I301" i="43"/>
  <c r="I300" i="43"/>
  <c r="I299" i="43"/>
  <c r="I297" i="43"/>
  <c r="I296" i="43"/>
  <c r="I295" i="43"/>
  <c r="I294" i="43"/>
  <c r="I293" i="43"/>
  <c r="I292" i="43"/>
  <c r="I291" i="43"/>
  <c r="I290" i="43"/>
  <c r="I289" i="43"/>
  <c r="I288" i="43"/>
  <c r="I287" i="43"/>
  <c r="I286" i="43"/>
  <c r="I285" i="43"/>
  <c r="I284" i="43"/>
  <c r="I283" i="43"/>
  <c r="I282" i="43"/>
  <c r="I281" i="43"/>
  <c r="I280" i="43"/>
  <c r="I279" i="43"/>
  <c r="I272" i="43"/>
  <c r="I271" i="43"/>
  <c r="I270" i="43"/>
  <c r="I268" i="43"/>
  <c r="I267" i="43"/>
  <c r="I266" i="43"/>
  <c r="I264" i="43"/>
  <c r="I263" i="43"/>
  <c r="I262" i="43"/>
  <c r="I261" i="43"/>
  <c r="I260" i="43"/>
  <c r="I252" i="43"/>
  <c r="I251" i="43"/>
  <c r="I250" i="43"/>
  <c r="I248" i="43"/>
  <c r="I247" i="43"/>
  <c r="I246" i="43"/>
  <c r="I245" i="43"/>
  <c r="I244" i="43"/>
  <c r="I240" i="43"/>
  <c r="I239" i="43"/>
  <c r="I237" i="43"/>
  <c r="I236" i="43"/>
  <c r="I235" i="43"/>
  <c r="I233" i="43"/>
  <c r="I232" i="43"/>
  <c r="I231" i="43"/>
  <c r="I230" i="43"/>
  <c r="I229" i="43"/>
  <c r="I228" i="43"/>
  <c r="I227" i="43"/>
  <c r="I226" i="43"/>
  <c r="I225" i="43"/>
  <c r="I224" i="43"/>
  <c r="I223" i="43"/>
  <c r="I222" i="43"/>
  <c r="I221" i="43"/>
  <c r="I220" i="43"/>
  <c r="I218" i="43"/>
  <c r="I216" i="43"/>
  <c r="I215" i="43"/>
  <c r="I213" i="43"/>
  <c r="I212" i="43"/>
  <c r="I211" i="43"/>
  <c r="I209" i="43"/>
  <c r="I207" i="43"/>
  <c r="I206" i="43"/>
  <c r="I205" i="43"/>
  <c r="I204" i="43"/>
  <c r="I203" i="43"/>
  <c r="I202" i="43"/>
  <c r="I201" i="43"/>
  <c r="I200" i="43"/>
  <c r="I198" i="43"/>
  <c r="I196" i="43"/>
  <c r="I195" i="43"/>
  <c r="I194" i="43"/>
  <c r="I185" i="43"/>
  <c r="I184" i="43"/>
  <c r="I183" i="43"/>
  <c r="I181" i="43"/>
  <c r="I180" i="43"/>
  <c r="I179" i="43"/>
  <c r="I178" i="43"/>
  <c r="I176" i="43"/>
  <c r="I175" i="43"/>
  <c r="I174" i="43"/>
  <c r="I173" i="43"/>
  <c r="I172" i="43"/>
  <c r="I171" i="43"/>
  <c r="I170" i="43"/>
  <c r="I169" i="43"/>
  <c r="I168" i="43"/>
  <c r="I167" i="43"/>
  <c r="I165" i="43"/>
  <c r="I164" i="43"/>
  <c r="I163" i="43"/>
  <c r="I162" i="43"/>
  <c r="I161" i="43"/>
  <c r="I160" i="43"/>
  <c r="I159" i="43"/>
  <c r="I158" i="43"/>
  <c r="I157" i="43"/>
  <c r="I156" i="43"/>
  <c r="P156" i="43" s="1"/>
  <c r="I155" i="43"/>
  <c r="I154" i="43"/>
  <c r="I152" i="43"/>
  <c r="I151" i="43"/>
  <c r="I150" i="43"/>
  <c r="I149" i="43"/>
  <c r="I148" i="43"/>
  <c r="I146" i="43"/>
  <c r="I145" i="43"/>
  <c r="I144" i="43"/>
  <c r="I143" i="43"/>
  <c r="I142" i="43"/>
  <c r="I141" i="43"/>
  <c r="I140" i="43"/>
  <c r="I139" i="43"/>
  <c r="I138" i="43"/>
  <c r="I137" i="43"/>
  <c r="I136" i="43"/>
  <c r="I130" i="43"/>
  <c r="I134" i="43"/>
  <c r="I133" i="43"/>
  <c r="I132" i="43"/>
  <c r="I131" i="43"/>
  <c r="I129" i="43"/>
  <c r="I127" i="43"/>
  <c r="I126" i="43"/>
  <c r="I125" i="43"/>
  <c r="I124" i="43"/>
  <c r="I123" i="43"/>
  <c r="I121" i="43"/>
  <c r="I120" i="43"/>
  <c r="I119" i="43"/>
  <c r="I118" i="43"/>
  <c r="I117" i="43"/>
  <c r="I115" i="43"/>
  <c r="I114" i="43"/>
  <c r="I113" i="43"/>
  <c r="I112" i="43"/>
  <c r="I111" i="43"/>
  <c r="I110" i="43"/>
  <c r="I109" i="43"/>
  <c r="I108" i="43"/>
  <c r="I107" i="43"/>
  <c r="I106" i="43"/>
  <c r="I105" i="43"/>
  <c r="I104" i="43"/>
  <c r="I103" i="43"/>
  <c r="I102" i="43"/>
  <c r="I100" i="43"/>
  <c r="I99" i="43"/>
  <c r="I98" i="43"/>
  <c r="I97" i="43"/>
  <c r="I96" i="43"/>
  <c r="I94" i="43"/>
  <c r="I93" i="43"/>
  <c r="I92" i="43"/>
  <c r="I85" i="43"/>
  <c r="I84" i="43"/>
  <c r="I83" i="43"/>
  <c r="I82" i="43"/>
  <c r="I80" i="43"/>
  <c r="I79" i="43"/>
  <c r="I78" i="43"/>
  <c r="I77" i="43"/>
  <c r="I76" i="43"/>
  <c r="I74" i="43"/>
  <c r="I72" i="43"/>
  <c r="I71" i="43"/>
  <c r="I70" i="43"/>
  <c r="I69" i="43"/>
  <c r="I68" i="43"/>
  <c r="I65" i="43"/>
  <c r="I64" i="43"/>
  <c r="I63" i="43"/>
  <c r="I62" i="43"/>
  <c r="I61" i="43"/>
  <c r="I60" i="43"/>
  <c r="I59" i="43"/>
  <c r="I58" i="43"/>
  <c r="I57" i="43"/>
  <c r="I56" i="43"/>
  <c r="I55" i="43"/>
  <c r="I54" i="43"/>
  <c r="I53" i="43"/>
  <c r="I52" i="43"/>
  <c r="I51" i="43"/>
  <c r="I47" i="43"/>
  <c r="I46" i="43"/>
  <c r="I45" i="43"/>
  <c r="I44" i="43"/>
  <c r="I43" i="43"/>
  <c r="I41" i="43"/>
  <c r="I40" i="43"/>
  <c r="I39" i="43"/>
  <c r="I38" i="43"/>
  <c r="I37" i="43"/>
  <c r="I35" i="43"/>
  <c r="I34" i="43"/>
  <c r="I32" i="43"/>
  <c r="I31" i="43"/>
  <c r="I30" i="43"/>
  <c r="I29" i="43"/>
  <c r="I27" i="43"/>
  <c r="I26" i="43"/>
  <c r="I25" i="43"/>
  <c r="I24" i="43"/>
  <c r="I23" i="43"/>
  <c r="I22" i="43"/>
  <c r="I20" i="43"/>
  <c r="I13" i="43"/>
  <c r="I12" i="43"/>
  <c r="I11" i="43"/>
  <c r="I10" i="43"/>
  <c r="I9" i="43"/>
  <c r="I8" i="43"/>
  <c r="I6" i="43"/>
  <c r="I5" i="43"/>
  <c r="I3" i="43"/>
  <c r="I2" i="43"/>
  <c r="S175" i="43"/>
  <c r="T175" i="43"/>
  <c r="S176" i="43"/>
  <c r="T176" i="43"/>
  <c r="S100" i="43"/>
  <c r="T100" i="43"/>
  <c r="S95" i="43"/>
  <c r="T95" i="43"/>
  <c r="S87" i="43"/>
  <c r="T87" i="43"/>
  <c r="S88" i="43"/>
  <c r="T88" i="43"/>
  <c r="S89" i="43"/>
  <c r="T89" i="43"/>
  <c r="S90" i="43"/>
  <c r="T90" i="43"/>
  <c r="S15" i="43"/>
  <c r="T15" i="43"/>
  <c r="S16" i="43"/>
  <c r="T16" i="43"/>
  <c r="S17" i="43"/>
  <c r="T17" i="43"/>
  <c r="T158" i="43"/>
  <c r="S158" i="43"/>
  <c r="T157" i="43"/>
  <c r="S157" i="43"/>
  <c r="T156" i="43"/>
  <c r="S156" i="43"/>
  <c r="T155" i="43"/>
  <c r="S155" i="43"/>
  <c r="T154" i="43"/>
  <c r="S154" i="43"/>
  <c r="T417" i="43"/>
  <c r="S417" i="43"/>
  <c r="T416" i="43"/>
  <c r="S416" i="43"/>
  <c r="T415" i="43"/>
  <c r="S415" i="43"/>
  <c r="S97" i="43"/>
  <c r="T97" i="43"/>
  <c r="O155" i="43" l="1"/>
  <c r="O154" i="43"/>
  <c r="O157" i="43"/>
  <c r="O158" i="43"/>
  <c r="P158" i="43"/>
  <c r="K158" i="43"/>
  <c r="P157" i="43"/>
  <c r="K156" i="43"/>
  <c r="O156" i="43"/>
  <c r="K157" i="43"/>
  <c r="P155" i="43"/>
  <c r="K155" i="43"/>
  <c r="P154" i="43"/>
  <c r="K154" i="43"/>
  <c r="O417" i="43"/>
  <c r="O416" i="43"/>
  <c r="P417" i="43"/>
  <c r="K417" i="43"/>
  <c r="P416" i="43"/>
  <c r="K416" i="43"/>
  <c r="O415" i="43"/>
  <c r="P415" i="43"/>
  <c r="K415" i="43"/>
  <c r="P176" i="43"/>
  <c r="O175" i="43"/>
  <c r="P175" i="43"/>
  <c r="O176" i="43"/>
  <c r="K176" i="43"/>
  <c r="K175" i="43"/>
  <c r="AJ158" i="43" l="1"/>
  <c r="AI158" i="43"/>
  <c r="AI155" i="43"/>
  <c r="AJ155" i="43"/>
  <c r="AI156" i="43"/>
  <c r="AJ156" i="43"/>
  <c r="AI154" i="43"/>
  <c r="AJ154" i="43"/>
  <c r="AJ175" i="43"/>
  <c r="AI175" i="43"/>
  <c r="AJ416" i="43"/>
  <c r="AI416" i="43"/>
  <c r="AJ417" i="43"/>
  <c r="AI417" i="43"/>
  <c r="AJ157" i="43"/>
  <c r="AI157" i="43"/>
  <c r="AI415" i="43"/>
  <c r="AJ415" i="43"/>
  <c r="AJ176" i="43"/>
  <c r="AI176" i="43"/>
  <c r="G54" i="74"/>
  <c r="G55" i="74"/>
  <c r="P317" i="43" l="1"/>
  <c r="K317" i="43" l="1"/>
  <c r="O317" i="43"/>
  <c r="G39" i="100"/>
  <c r="G38" i="100"/>
  <c r="G37" i="100"/>
  <c r="G36" i="100"/>
  <c r="G35" i="100"/>
  <c r="G34" i="100"/>
  <c r="G33" i="100"/>
  <c r="G32" i="100"/>
  <c r="G31" i="100"/>
  <c r="G29" i="100"/>
  <c r="G28" i="100"/>
  <c r="G27" i="100"/>
  <c r="G26" i="100"/>
  <c r="G25" i="100"/>
  <c r="G24" i="100"/>
  <c r="G23" i="100"/>
  <c r="G22" i="100"/>
  <c r="G20" i="100"/>
  <c r="G19" i="100"/>
  <c r="G18" i="100"/>
  <c r="G17" i="100"/>
  <c r="G16" i="100"/>
  <c r="G15" i="100"/>
  <c r="G14" i="100"/>
  <c r="G13" i="100"/>
  <c r="G12" i="100"/>
  <c r="G11" i="100"/>
  <c r="G10" i="100"/>
  <c r="G9" i="100"/>
  <c r="G8" i="100"/>
  <c r="G7" i="100"/>
  <c r="G6" i="100"/>
  <c r="G5" i="100"/>
  <c r="G4" i="100"/>
  <c r="G3" i="100"/>
  <c r="G2" i="100"/>
  <c r="AJ317" i="43" l="1"/>
  <c r="AI317" i="43"/>
  <c r="L425" i="43" l="1"/>
  <c r="K220" i="43" l="1"/>
  <c r="K221" i="43"/>
  <c r="K222" i="43"/>
  <c r="AJ220" i="43" l="1"/>
  <c r="AI220" i="43"/>
  <c r="AI222" i="43"/>
  <c r="AJ222" i="43"/>
  <c r="AJ221" i="43"/>
  <c r="AI221" i="43"/>
  <c r="E3" i="23"/>
  <c r="E4" i="23"/>
  <c r="E5" i="23"/>
  <c r="E6" i="23"/>
  <c r="E7" i="23"/>
  <c r="E8" i="23"/>
  <c r="E9" i="23"/>
  <c r="E10" i="23"/>
  <c r="E11" i="23"/>
  <c r="E12" i="23"/>
  <c r="E13" i="23"/>
  <c r="E14" i="23"/>
  <c r="E15" i="23"/>
  <c r="E16" i="23"/>
  <c r="E17" i="23"/>
  <c r="E18" i="23"/>
  <c r="E19" i="23"/>
  <c r="N425" i="43"/>
  <c r="O4" i="43"/>
  <c r="P4" i="43"/>
  <c r="O7" i="43"/>
  <c r="P7" i="43"/>
  <c r="O14" i="43"/>
  <c r="P14" i="43"/>
  <c r="O15" i="43"/>
  <c r="P15" i="43"/>
  <c r="O16" i="43"/>
  <c r="P16" i="43"/>
  <c r="O17" i="43"/>
  <c r="P17" i="43"/>
  <c r="O18" i="43"/>
  <c r="P18" i="43"/>
  <c r="O19" i="43"/>
  <c r="P19" i="43"/>
  <c r="O21" i="43"/>
  <c r="P21" i="43"/>
  <c r="O28" i="43"/>
  <c r="P28" i="43"/>
  <c r="O33" i="43"/>
  <c r="P33" i="43"/>
  <c r="O36" i="43"/>
  <c r="P36" i="43"/>
  <c r="O42" i="43"/>
  <c r="P42" i="43"/>
  <c r="O49" i="43"/>
  <c r="P49" i="43"/>
  <c r="O50" i="43"/>
  <c r="P50" i="43"/>
  <c r="O67" i="43"/>
  <c r="P67" i="43"/>
  <c r="O73" i="43"/>
  <c r="P73" i="43"/>
  <c r="O75" i="43"/>
  <c r="P75" i="43"/>
  <c r="O81" i="43"/>
  <c r="P81" i="43"/>
  <c r="O86" i="43"/>
  <c r="P86" i="43"/>
  <c r="O87" i="43"/>
  <c r="P87" i="43"/>
  <c r="O88" i="43"/>
  <c r="P88" i="43"/>
  <c r="O89" i="43"/>
  <c r="P89" i="43"/>
  <c r="O90" i="43"/>
  <c r="P90" i="43"/>
  <c r="O91" i="43"/>
  <c r="P91" i="43"/>
  <c r="O95" i="43"/>
  <c r="P95" i="43"/>
  <c r="O101" i="43"/>
  <c r="P101" i="43"/>
  <c r="O116" i="43"/>
  <c r="P116" i="43"/>
  <c r="O122" i="43"/>
  <c r="P122" i="43"/>
  <c r="O128" i="43"/>
  <c r="P128" i="43"/>
  <c r="O135" i="43"/>
  <c r="P135" i="43"/>
  <c r="O147" i="43"/>
  <c r="P147" i="43"/>
  <c r="O166" i="43"/>
  <c r="P166" i="43"/>
  <c r="O177" i="43"/>
  <c r="P177" i="43"/>
  <c r="O182" i="43"/>
  <c r="P182" i="43"/>
  <c r="O186" i="43"/>
  <c r="P186" i="43"/>
  <c r="O187" i="43"/>
  <c r="P187" i="43"/>
  <c r="O188" i="43"/>
  <c r="P188" i="43"/>
  <c r="O189" i="43"/>
  <c r="P189" i="43"/>
  <c r="O190" i="43"/>
  <c r="P190" i="43"/>
  <c r="O191" i="43"/>
  <c r="P191" i="43"/>
  <c r="O192" i="43"/>
  <c r="P192" i="43"/>
  <c r="O193" i="43"/>
  <c r="P193" i="43"/>
  <c r="O208" i="43"/>
  <c r="P208" i="43"/>
  <c r="O210" i="43"/>
  <c r="P210" i="43"/>
  <c r="O214" i="43"/>
  <c r="P214" i="43"/>
  <c r="O220" i="43"/>
  <c r="P220" i="43"/>
  <c r="O221" i="43"/>
  <c r="P221" i="43"/>
  <c r="O222" i="43"/>
  <c r="P222" i="43"/>
  <c r="O234" i="43"/>
  <c r="P234" i="43"/>
  <c r="O238" i="43"/>
  <c r="P238" i="43"/>
  <c r="O242" i="43"/>
  <c r="P242" i="43"/>
  <c r="O249" i="43"/>
  <c r="P249" i="43"/>
  <c r="O253" i="43"/>
  <c r="P253" i="43"/>
  <c r="O254" i="43"/>
  <c r="P254" i="43"/>
  <c r="O255" i="43"/>
  <c r="P255" i="43"/>
  <c r="O256" i="43"/>
  <c r="P256" i="43"/>
  <c r="O257" i="43"/>
  <c r="P257" i="43"/>
  <c r="O258" i="43"/>
  <c r="P258" i="43"/>
  <c r="O259" i="43"/>
  <c r="P259" i="43"/>
  <c r="O265" i="43"/>
  <c r="P265" i="43"/>
  <c r="O269" i="43"/>
  <c r="P269" i="43"/>
  <c r="O273" i="43"/>
  <c r="P273" i="43"/>
  <c r="O274" i="43"/>
  <c r="P274" i="43"/>
  <c r="O275" i="43"/>
  <c r="P275" i="43"/>
  <c r="O276" i="43"/>
  <c r="P276" i="43"/>
  <c r="O277" i="43"/>
  <c r="P277" i="43"/>
  <c r="O278" i="43"/>
  <c r="P278" i="43"/>
  <c r="O298" i="43"/>
  <c r="P298" i="43"/>
  <c r="O314" i="43"/>
  <c r="P314" i="43"/>
  <c r="O331" i="43"/>
  <c r="P331" i="43"/>
  <c r="O337" i="43"/>
  <c r="P337" i="43"/>
  <c r="O340" i="43"/>
  <c r="P340" i="43"/>
  <c r="O341" i="43"/>
  <c r="P341" i="43"/>
  <c r="O342" i="43"/>
  <c r="P342" i="43"/>
  <c r="O344" i="43"/>
  <c r="P344" i="43"/>
  <c r="O348" i="43"/>
  <c r="P348" i="43"/>
  <c r="O349" i="43"/>
  <c r="P349" i="43"/>
  <c r="O357" i="43"/>
  <c r="P357" i="43"/>
  <c r="O360" i="43"/>
  <c r="P360" i="43"/>
  <c r="O365" i="43"/>
  <c r="P365" i="43"/>
  <c r="O366" i="43"/>
  <c r="P366" i="43"/>
  <c r="O367" i="43"/>
  <c r="P367" i="43"/>
  <c r="O368" i="43"/>
  <c r="P368" i="43"/>
  <c r="O371" i="43"/>
  <c r="P371" i="43"/>
  <c r="O376" i="43"/>
  <c r="P376" i="43"/>
  <c r="O377" i="43"/>
  <c r="P377" i="43"/>
  <c r="O378" i="43"/>
  <c r="P378" i="43"/>
  <c r="O379" i="43"/>
  <c r="P379" i="43"/>
  <c r="O380" i="43"/>
  <c r="P380" i="43"/>
  <c r="O381" i="43"/>
  <c r="P381" i="43"/>
  <c r="O383" i="43"/>
  <c r="P383" i="43"/>
  <c r="O387" i="43"/>
  <c r="P387" i="43"/>
  <c r="O388" i="43"/>
  <c r="P388" i="43"/>
  <c r="O392" i="43"/>
  <c r="P392" i="43"/>
  <c r="O397" i="43"/>
  <c r="P397" i="43"/>
  <c r="O398" i="43"/>
  <c r="P398" i="43"/>
  <c r="P16" i="91" l="1"/>
  <c r="P15" i="91"/>
  <c r="P14" i="91"/>
  <c r="P13" i="91"/>
  <c r="P12" i="91"/>
  <c r="P11" i="91"/>
  <c r="P10" i="91"/>
  <c r="P9" i="91"/>
  <c r="P8" i="91"/>
  <c r="P7" i="91"/>
  <c r="P6" i="91"/>
  <c r="P5" i="91"/>
  <c r="P4" i="91"/>
  <c r="P3" i="91"/>
  <c r="P2" i="91"/>
  <c r="D19" i="61" l="1"/>
  <c r="K19" i="61"/>
  <c r="E18" i="61"/>
  <c r="L18" i="61" s="1"/>
  <c r="F20" i="23"/>
  <c r="G20" i="23"/>
  <c r="J20" i="23"/>
  <c r="I20" i="23"/>
  <c r="F19" i="61" l="1"/>
  <c r="H19" i="61"/>
  <c r="G19" i="61"/>
  <c r="C19" i="61"/>
  <c r="E20" i="23"/>
  <c r="S58" i="43"/>
  <c r="T58" i="43"/>
  <c r="T424" i="43"/>
  <c r="S424" i="43"/>
  <c r="T423" i="43"/>
  <c r="S423" i="43"/>
  <c r="T422" i="43"/>
  <c r="S422" i="43"/>
  <c r="T421" i="43"/>
  <c r="S421" i="43"/>
  <c r="T420" i="43"/>
  <c r="S420" i="43"/>
  <c r="T419" i="43"/>
  <c r="S419" i="43"/>
  <c r="T418" i="43"/>
  <c r="S418" i="43"/>
  <c r="T414" i="43"/>
  <c r="S414" i="43"/>
  <c r="T413" i="43"/>
  <c r="S413" i="43"/>
  <c r="T412" i="43"/>
  <c r="S412" i="43"/>
  <c r="T411" i="43"/>
  <c r="S411" i="43"/>
  <c r="T410" i="43"/>
  <c r="S410" i="43"/>
  <c r="T409" i="43"/>
  <c r="S409" i="43"/>
  <c r="T408" i="43"/>
  <c r="S408" i="43"/>
  <c r="T407" i="43"/>
  <c r="S407" i="43"/>
  <c r="T406" i="43"/>
  <c r="S406" i="43"/>
  <c r="T405" i="43"/>
  <c r="S405" i="43"/>
  <c r="T404" i="43"/>
  <c r="S404" i="43"/>
  <c r="T403" i="43"/>
  <c r="S403" i="43"/>
  <c r="T402" i="43"/>
  <c r="S402" i="43"/>
  <c r="T401" i="43"/>
  <c r="S401" i="43"/>
  <c r="T400" i="43"/>
  <c r="S400" i="43"/>
  <c r="T399" i="43"/>
  <c r="S399" i="43"/>
  <c r="T398" i="43"/>
  <c r="S398" i="43"/>
  <c r="T397" i="43"/>
  <c r="S397" i="43"/>
  <c r="T396" i="43"/>
  <c r="S396" i="43"/>
  <c r="T395" i="43"/>
  <c r="S395" i="43"/>
  <c r="T394" i="43"/>
  <c r="S394" i="43"/>
  <c r="T393" i="43"/>
  <c r="S393" i="43"/>
  <c r="T392" i="43"/>
  <c r="S392" i="43"/>
  <c r="T391" i="43"/>
  <c r="S391" i="43"/>
  <c r="T390" i="43"/>
  <c r="S390" i="43"/>
  <c r="T389" i="43"/>
  <c r="S389" i="43"/>
  <c r="T388" i="43"/>
  <c r="S388" i="43"/>
  <c r="T387" i="43"/>
  <c r="S387" i="43"/>
  <c r="T386" i="43"/>
  <c r="S386" i="43"/>
  <c r="T385" i="43"/>
  <c r="S385" i="43"/>
  <c r="T384" i="43"/>
  <c r="S384" i="43"/>
  <c r="T383" i="43"/>
  <c r="S383" i="43"/>
  <c r="T382" i="43"/>
  <c r="S382" i="43"/>
  <c r="T381" i="43"/>
  <c r="S381" i="43"/>
  <c r="T380" i="43"/>
  <c r="S380" i="43"/>
  <c r="T379" i="43"/>
  <c r="S379" i="43"/>
  <c r="T378" i="43"/>
  <c r="S378" i="43"/>
  <c r="T377" i="43"/>
  <c r="S377" i="43"/>
  <c r="T376" i="43"/>
  <c r="S376" i="43"/>
  <c r="T375" i="43"/>
  <c r="S375" i="43"/>
  <c r="T374" i="43"/>
  <c r="S374" i="43"/>
  <c r="T373" i="43"/>
  <c r="S373" i="43"/>
  <c r="T372" i="43"/>
  <c r="S372" i="43"/>
  <c r="T371" i="43"/>
  <c r="S371" i="43"/>
  <c r="T370" i="43"/>
  <c r="S370" i="43"/>
  <c r="T369" i="43"/>
  <c r="S369" i="43"/>
  <c r="T368" i="43"/>
  <c r="S368" i="43"/>
  <c r="T367" i="43"/>
  <c r="S367" i="43"/>
  <c r="T366" i="43"/>
  <c r="S366" i="43"/>
  <c r="T365" i="43"/>
  <c r="S365" i="43"/>
  <c r="T364" i="43"/>
  <c r="S364" i="43"/>
  <c r="T363" i="43"/>
  <c r="S363" i="43"/>
  <c r="T362" i="43"/>
  <c r="S362" i="43"/>
  <c r="T361" i="43"/>
  <c r="S361" i="43"/>
  <c r="T360" i="43"/>
  <c r="S360" i="43"/>
  <c r="T359" i="43"/>
  <c r="S359" i="43"/>
  <c r="T358" i="43"/>
  <c r="S358" i="43"/>
  <c r="T357" i="43"/>
  <c r="S357" i="43"/>
  <c r="T356" i="43"/>
  <c r="S356" i="43"/>
  <c r="T355" i="43"/>
  <c r="S355" i="43"/>
  <c r="T354" i="43"/>
  <c r="S354" i="43"/>
  <c r="T353" i="43"/>
  <c r="S353" i="43"/>
  <c r="T352" i="43"/>
  <c r="S352" i="43"/>
  <c r="T351" i="43"/>
  <c r="S351" i="43"/>
  <c r="T350" i="43"/>
  <c r="S350" i="43"/>
  <c r="T349" i="43"/>
  <c r="S349" i="43"/>
  <c r="T346" i="43"/>
  <c r="S346" i="43"/>
  <c r="T345" i="43"/>
  <c r="S345" i="43"/>
  <c r="T348" i="43"/>
  <c r="S348" i="43"/>
  <c r="T347" i="43"/>
  <c r="S347" i="43"/>
  <c r="T344" i="43"/>
  <c r="S344" i="43"/>
  <c r="T343" i="43"/>
  <c r="S343" i="43"/>
  <c r="T342" i="43"/>
  <c r="S342" i="43"/>
  <c r="T341" i="43"/>
  <c r="S341" i="43"/>
  <c r="T339" i="43"/>
  <c r="S339" i="43"/>
  <c r="T338" i="43"/>
  <c r="S338" i="43"/>
  <c r="T337" i="43"/>
  <c r="S337" i="43"/>
  <c r="T336" i="43"/>
  <c r="S336" i="43"/>
  <c r="T335" i="43"/>
  <c r="S335" i="43"/>
  <c r="T334" i="43"/>
  <c r="S334" i="43"/>
  <c r="T333" i="43"/>
  <c r="S333" i="43"/>
  <c r="T332" i="43"/>
  <c r="S332" i="43"/>
  <c r="T331" i="43"/>
  <c r="S331" i="43"/>
  <c r="T330" i="43"/>
  <c r="S330" i="43"/>
  <c r="T329" i="43"/>
  <c r="S329" i="43"/>
  <c r="T328" i="43"/>
  <c r="S328" i="43"/>
  <c r="T327" i="43"/>
  <c r="S327" i="43"/>
  <c r="T326" i="43"/>
  <c r="S326" i="43"/>
  <c r="T325" i="43"/>
  <c r="S325" i="43"/>
  <c r="T324" i="43"/>
  <c r="S324" i="43"/>
  <c r="T323" i="43"/>
  <c r="S323" i="43"/>
  <c r="T322" i="43"/>
  <c r="S322" i="43"/>
  <c r="T321" i="43"/>
  <c r="S321" i="43"/>
  <c r="T320" i="43"/>
  <c r="S320" i="43"/>
  <c r="T318" i="43"/>
  <c r="S318" i="43"/>
  <c r="T316" i="43"/>
  <c r="S316" i="43"/>
  <c r="T315" i="43"/>
  <c r="S315" i="43"/>
  <c r="T314" i="43"/>
  <c r="S314" i="43"/>
  <c r="T313" i="43"/>
  <c r="S313" i="43"/>
  <c r="T312" i="43"/>
  <c r="S312" i="43"/>
  <c r="T311" i="43"/>
  <c r="S311" i="43"/>
  <c r="T310" i="43"/>
  <c r="S310" i="43"/>
  <c r="T309" i="43"/>
  <c r="S309" i="43"/>
  <c r="T308" i="43"/>
  <c r="S308" i="43"/>
  <c r="T307" i="43"/>
  <c r="S307" i="43"/>
  <c r="T306" i="43"/>
  <c r="S306" i="43"/>
  <c r="T305" i="43"/>
  <c r="S305" i="43"/>
  <c r="T304" i="43"/>
  <c r="S304" i="43"/>
  <c r="T303" i="43"/>
  <c r="S303" i="43"/>
  <c r="T302" i="43"/>
  <c r="S302" i="43"/>
  <c r="T301" i="43"/>
  <c r="S301" i="43"/>
  <c r="T300" i="43"/>
  <c r="S300" i="43"/>
  <c r="T299" i="43"/>
  <c r="S299" i="43"/>
  <c r="T298" i="43"/>
  <c r="S298" i="43"/>
  <c r="T297" i="43"/>
  <c r="S297" i="43"/>
  <c r="T296" i="43"/>
  <c r="S296" i="43"/>
  <c r="T295" i="43"/>
  <c r="S295" i="43"/>
  <c r="T294" i="43"/>
  <c r="S294" i="43"/>
  <c r="T293" i="43"/>
  <c r="S293" i="43"/>
  <c r="T292" i="43"/>
  <c r="S292" i="43"/>
  <c r="T291" i="43"/>
  <c r="S291" i="43"/>
  <c r="T290" i="43"/>
  <c r="S290" i="43"/>
  <c r="T289" i="43"/>
  <c r="S289" i="43"/>
  <c r="T288" i="43"/>
  <c r="S288" i="43"/>
  <c r="T287" i="43"/>
  <c r="S287" i="43"/>
  <c r="T286" i="43"/>
  <c r="S286" i="43"/>
  <c r="T285" i="43"/>
  <c r="S285" i="43"/>
  <c r="T284" i="43"/>
  <c r="S284" i="43"/>
  <c r="T283" i="43"/>
  <c r="S283" i="43"/>
  <c r="T282" i="43"/>
  <c r="S282" i="43"/>
  <c r="T281" i="43"/>
  <c r="S281" i="43"/>
  <c r="T280" i="43"/>
  <c r="S280" i="43"/>
  <c r="T279" i="43"/>
  <c r="S279" i="43"/>
  <c r="T278" i="43"/>
  <c r="S278" i="43"/>
  <c r="T277" i="43"/>
  <c r="S277" i="43"/>
  <c r="T276" i="43"/>
  <c r="S276" i="43"/>
  <c r="T275" i="43"/>
  <c r="S275" i="43"/>
  <c r="T274" i="43"/>
  <c r="S274" i="43"/>
  <c r="T273" i="43"/>
  <c r="S273" i="43"/>
  <c r="T272" i="43"/>
  <c r="S272" i="43"/>
  <c r="T271" i="43"/>
  <c r="S271" i="43"/>
  <c r="T270" i="43"/>
  <c r="S270" i="43"/>
  <c r="T269" i="43"/>
  <c r="S269" i="43"/>
  <c r="T268" i="43"/>
  <c r="S268" i="43"/>
  <c r="T267" i="43"/>
  <c r="S267" i="43"/>
  <c r="T266" i="43"/>
  <c r="S266" i="43"/>
  <c r="T265" i="43"/>
  <c r="S265" i="43"/>
  <c r="T264" i="43"/>
  <c r="S264" i="43"/>
  <c r="T263" i="43"/>
  <c r="S263" i="43"/>
  <c r="T262" i="43"/>
  <c r="S262" i="43"/>
  <c r="T261" i="43"/>
  <c r="S261" i="43"/>
  <c r="T260" i="43"/>
  <c r="S260" i="43"/>
  <c r="T259" i="43"/>
  <c r="S259" i="43"/>
  <c r="T258" i="43"/>
  <c r="S258" i="43"/>
  <c r="T257" i="43"/>
  <c r="S257" i="43"/>
  <c r="T256" i="43"/>
  <c r="S256" i="43"/>
  <c r="T255" i="43"/>
  <c r="S255" i="43"/>
  <c r="T253" i="43"/>
  <c r="S253" i="43"/>
  <c r="T252" i="43"/>
  <c r="S252" i="43"/>
  <c r="T251" i="43"/>
  <c r="S251" i="43"/>
  <c r="T250" i="43"/>
  <c r="S250" i="43"/>
  <c r="T249" i="43"/>
  <c r="S249" i="43"/>
  <c r="T248" i="43"/>
  <c r="S248" i="43"/>
  <c r="T247" i="43"/>
  <c r="S247" i="43"/>
  <c r="T246" i="43"/>
  <c r="S246" i="43"/>
  <c r="T245" i="43"/>
  <c r="S245" i="43"/>
  <c r="T244" i="43"/>
  <c r="S244" i="43"/>
  <c r="T243" i="43"/>
  <c r="S243" i="43"/>
  <c r="T242" i="43"/>
  <c r="S242" i="43"/>
  <c r="T241" i="43"/>
  <c r="S241" i="43"/>
  <c r="T240" i="43"/>
  <c r="S240" i="43"/>
  <c r="T239" i="43"/>
  <c r="S239" i="43"/>
  <c r="T238" i="43"/>
  <c r="S238" i="43"/>
  <c r="T237" i="43"/>
  <c r="S237" i="43"/>
  <c r="T236" i="43"/>
  <c r="S236" i="43"/>
  <c r="T235" i="43"/>
  <c r="S235" i="43"/>
  <c r="T234" i="43"/>
  <c r="S234" i="43"/>
  <c r="T233" i="43"/>
  <c r="S233" i="43"/>
  <c r="T232" i="43"/>
  <c r="S232" i="43"/>
  <c r="T231" i="43"/>
  <c r="S231" i="43"/>
  <c r="T230" i="43"/>
  <c r="S230" i="43"/>
  <c r="T229" i="43"/>
  <c r="S229" i="43"/>
  <c r="T228" i="43"/>
  <c r="S228" i="43"/>
  <c r="T227" i="43"/>
  <c r="S227" i="43"/>
  <c r="T226" i="43"/>
  <c r="S226" i="43"/>
  <c r="T225" i="43"/>
  <c r="S225" i="43"/>
  <c r="T224" i="43"/>
  <c r="S224" i="43"/>
  <c r="T223" i="43"/>
  <c r="S223" i="43"/>
  <c r="T222" i="43"/>
  <c r="S222" i="43"/>
  <c r="T221" i="43"/>
  <c r="S221" i="43"/>
  <c r="T220" i="43"/>
  <c r="S220" i="43"/>
  <c r="T219" i="43"/>
  <c r="S219" i="43"/>
  <c r="T218" i="43"/>
  <c r="S218" i="43"/>
  <c r="T217" i="43"/>
  <c r="S217" i="43"/>
  <c r="T216" i="43"/>
  <c r="S216" i="43"/>
  <c r="T215" i="43"/>
  <c r="S215" i="43"/>
  <c r="T214" i="43"/>
  <c r="T213" i="43"/>
  <c r="S213" i="43"/>
  <c r="T212" i="43"/>
  <c r="S212" i="43"/>
  <c r="T211" i="43"/>
  <c r="S211" i="43"/>
  <c r="T210" i="43"/>
  <c r="S210" i="43"/>
  <c r="T209" i="43"/>
  <c r="S209" i="43"/>
  <c r="T208" i="43"/>
  <c r="S208" i="43"/>
  <c r="T207" i="43"/>
  <c r="S207" i="43"/>
  <c r="T206" i="43"/>
  <c r="S206" i="43"/>
  <c r="T205" i="43"/>
  <c r="S205" i="43"/>
  <c r="T204" i="43"/>
  <c r="S204" i="43"/>
  <c r="T203" i="43"/>
  <c r="S203" i="43"/>
  <c r="T202" i="43"/>
  <c r="S202" i="43"/>
  <c r="T201" i="43"/>
  <c r="S201" i="43"/>
  <c r="T200" i="43"/>
  <c r="S200" i="43"/>
  <c r="T199" i="43"/>
  <c r="S199" i="43"/>
  <c r="T198" i="43"/>
  <c r="S198" i="43"/>
  <c r="T196" i="43"/>
  <c r="S196" i="43"/>
  <c r="T195" i="43"/>
  <c r="S195" i="43"/>
  <c r="T194" i="43"/>
  <c r="S194" i="43"/>
  <c r="T193" i="43"/>
  <c r="S193" i="43"/>
  <c r="T192" i="43"/>
  <c r="S192" i="43"/>
  <c r="T191" i="43"/>
  <c r="S191" i="43"/>
  <c r="T189" i="43"/>
  <c r="S189" i="43"/>
  <c r="T188" i="43"/>
  <c r="S188" i="43"/>
  <c r="T187" i="43"/>
  <c r="S187" i="43"/>
  <c r="T186" i="43"/>
  <c r="S186" i="43"/>
  <c r="T185" i="43"/>
  <c r="S185" i="43"/>
  <c r="T184" i="43"/>
  <c r="S184" i="43"/>
  <c r="T183" i="43"/>
  <c r="S183" i="43"/>
  <c r="T182" i="43"/>
  <c r="S182" i="43"/>
  <c r="T181" i="43"/>
  <c r="S181" i="43"/>
  <c r="T180" i="43"/>
  <c r="S180" i="43"/>
  <c r="T179" i="43"/>
  <c r="S179" i="43"/>
  <c r="T178" i="43"/>
  <c r="S178" i="43"/>
  <c r="T177" i="43"/>
  <c r="S177" i="43"/>
  <c r="T174" i="43"/>
  <c r="S174" i="43"/>
  <c r="T173" i="43"/>
  <c r="S173" i="43"/>
  <c r="T172" i="43"/>
  <c r="S172" i="43"/>
  <c r="T171" i="43"/>
  <c r="S171" i="43"/>
  <c r="T170" i="43"/>
  <c r="S170" i="43"/>
  <c r="T169" i="43"/>
  <c r="S169" i="43"/>
  <c r="T168" i="43"/>
  <c r="S168" i="43"/>
  <c r="T167" i="43"/>
  <c r="S167" i="43"/>
  <c r="T166" i="43"/>
  <c r="S166" i="43"/>
  <c r="T165" i="43"/>
  <c r="S165" i="43"/>
  <c r="T164" i="43"/>
  <c r="S164" i="43"/>
  <c r="T163" i="43"/>
  <c r="S163" i="43"/>
  <c r="T162" i="43"/>
  <c r="S162" i="43"/>
  <c r="T161" i="43"/>
  <c r="S161" i="43"/>
  <c r="T160" i="43"/>
  <c r="S160" i="43"/>
  <c r="T159" i="43"/>
  <c r="S159" i="43"/>
  <c r="T153" i="43"/>
  <c r="S153" i="43"/>
  <c r="T152" i="43"/>
  <c r="S152" i="43"/>
  <c r="T151" i="43"/>
  <c r="S151" i="43"/>
  <c r="T150" i="43"/>
  <c r="S150" i="43"/>
  <c r="T149" i="43"/>
  <c r="S149" i="43"/>
  <c r="T148" i="43"/>
  <c r="S148" i="43"/>
  <c r="T147" i="43"/>
  <c r="S147" i="43"/>
  <c r="T146" i="43"/>
  <c r="S146" i="43"/>
  <c r="T145" i="43"/>
  <c r="S145" i="43"/>
  <c r="T144" i="43"/>
  <c r="S144" i="43"/>
  <c r="T143" i="43"/>
  <c r="S143" i="43"/>
  <c r="T142" i="43"/>
  <c r="S142" i="43"/>
  <c r="T141" i="43"/>
  <c r="S141" i="43"/>
  <c r="T140" i="43"/>
  <c r="S140" i="43"/>
  <c r="T139" i="43"/>
  <c r="S139" i="43"/>
  <c r="T138" i="43"/>
  <c r="S138" i="43"/>
  <c r="T137" i="43"/>
  <c r="S137" i="43"/>
  <c r="T136" i="43"/>
  <c r="S136" i="43"/>
  <c r="T135" i="43"/>
  <c r="S135" i="43"/>
  <c r="T134" i="43"/>
  <c r="S134" i="43"/>
  <c r="T133" i="43"/>
  <c r="S133" i="43"/>
  <c r="T132" i="43"/>
  <c r="S132" i="43"/>
  <c r="T131" i="43"/>
  <c r="S131" i="43"/>
  <c r="T130" i="43"/>
  <c r="S130" i="43"/>
  <c r="T129" i="43"/>
  <c r="S129" i="43"/>
  <c r="T128" i="43"/>
  <c r="S128" i="43"/>
  <c r="T127" i="43"/>
  <c r="S127" i="43"/>
  <c r="T126" i="43"/>
  <c r="S126" i="43"/>
  <c r="T125" i="43"/>
  <c r="S125" i="43"/>
  <c r="T124" i="43"/>
  <c r="S124" i="43"/>
  <c r="T123" i="43"/>
  <c r="S123" i="43"/>
  <c r="T122" i="43"/>
  <c r="S122" i="43"/>
  <c r="T121" i="43"/>
  <c r="S121" i="43"/>
  <c r="T120" i="43"/>
  <c r="S120" i="43"/>
  <c r="T119" i="43"/>
  <c r="S119" i="43"/>
  <c r="T118" i="43"/>
  <c r="S118" i="43"/>
  <c r="T117" i="43"/>
  <c r="S117" i="43"/>
  <c r="T116" i="43"/>
  <c r="S116" i="43"/>
  <c r="T115" i="43"/>
  <c r="S115" i="43"/>
  <c r="T114" i="43"/>
  <c r="S114" i="43"/>
  <c r="T113" i="43"/>
  <c r="S113" i="43"/>
  <c r="T112" i="43"/>
  <c r="S112" i="43"/>
  <c r="T111" i="43"/>
  <c r="S111" i="43"/>
  <c r="T110" i="43"/>
  <c r="S110" i="43"/>
  <c r="T109" i="43"/>
  <c r="S109" i="43"/>
  <c r="T108" i="43"/>
  <c r="S108" i="43"/>
  <c r="T107" i="43"/>
  <c r="S107" i="43"/>
  <c r="T106" i="43"/>
  <c r="S106" i="43"/>
  <c r="T105" i="43"/>
  <c r="S105" i="43"/>
  <c r="T104" i="43"/>
  <c r="S104" i="43"/>
  <c r="T103" i="43"/>
  <c r="S103" i="43"/>
  <c r="T102" i="43"/>
  <c r="S102" i="43"/>
  <c r="T101" i="43"/>
  <c r="S101" i="43"/>
  <c r="T99" i="43"/>
  <c r="S99" i="43"/>
  <c r="T98" i="43"/>
  <c r="S98" i="43"/>
  <c r="T96" i="43"/>
  <c r="S96" i="43"/>
  <c r="T94" i="43"/>
  <c r="S94" i="43"/>
  <c r="T93" i="43"/>
  <c r="S93" i="43"/>
  <c r="T92" i="43"/>
  <c r="S92" i="43"/>
  <c r="T91" i="43"/>
  <c r="S91" i="43"/>
  <c r="T86" i="43"/>
  <c r="S86" i="43"/>
  <c r="T85" i="43"/>
  <c r="S85" i="43"/>
  <c r="T84" i="43"/>
  <c r="S84" i="43"/>
  <c r="T83" i="43"/>
  <c r="S83" i="43"/>
  <c r="T82" i="43"/>
  <c r="S82" i="43"/>
  <c r="T81" i="43"/>
  <c r="S81" i="43"/>
  <c r="T80" i="43"/>
  <c r="S80" i="43"/>
  <c r="T79" i="43"/>
  <c r="S79" i="43"/>
  <c r="T78" i="43"/>
  <c r="S78" i="43"/>
  <c r="T77" i="43"/>
  <c r="S77" i="43"/>
  <c r="T76" i="43"/>
  <c r="S76" i="43"/>
  <c r="T75" i="43"/>
  <c r="S75" i="43"/>
  <c r="T74" i="43"/>
  <c r="S74" i="43"/>
  <c r="T73" i="43"/>
  <c r="S73" i="43"/>
  <c r="T72" i="43"/>
  <c r="S72" i="43"/>
  <c r="T71" i="43"/>
  <c r="S71" i="43"/>
  <c r="T70" i="43"/>
  <c r="S70" i="43"/>
  <c r="T69" i="43"/>
  <c r="S69" i="43"/>
  <c r="T68" i="43"/>
  <c r="S68" i="43"/>
  <c r="T67" i="43"/>
  <c r="S67" i="43"/>
  <c r="T65" i="43"/>
  <c r="S65" i="43"/>
  <c r="T64" i="43"/>
  <c r="S64" i="43"/>
  <c r="T63" i="43"/>
  <c r="S63" i="43"/>
  <c r="T62" i="43"/>
  <c r="S62" i="43"/>
  <c r="T61" i="43"/>
  <c r="S61" i="43"/>
  <c r="T60" i="43"/>
  <c r="S60" i="43"/>
  <c r="T59" i="43"/>
  <c r="S59" i="43"/>
  <c r="T57" i="43"/>
  <c r="S57" i="43"/>
  <c r="T56" i="43"/>
  <c r="S56" i="43"/>
  <c r="T55" i="43"/>
  <c r="S55" i="43"/>
  <c r="T54" i="43"/>
  <c r="S54" i="43"/>
  <c r="T53" i="43"/>
  <c r="S53" i="43"/>
  <c r="T52" i="43"/>
  <c r="S52" i="43"/>
  <c r="T51" i="43"/>
  <c r="S51" i="43"/>
  <c r="T50" i="43"/>
  <c r="S50" i="43"/>
  <c r="T49" i="43"/>
  <c r="S49" i="43"/>
  <c r="T48" i="43"/>
  <c r="S48" i="43"/>
  <c r="T47" i="43"/>
  <c r="S47" i="43"/>
  <c r="T46" i="43"/>
  <c r="S46" i="43"/>
  <c r="T45" i="43"/>
  <c r="S45" i="43"/>
  <c r="T44" i="43"/>
  <c r="S44" i="43"/>
  <c r="T43" i="43"/>
  <c r="S43" i="43"/>
  <c r="T42" i="43"/>
  <c r="S42" i="43"/>
  <c r="T41" i="43"/>
  <c r="S41" i="43"/>
  <c r="T40" i="43"/>
  <c r="S40" i="43"/>
  <c r="T39" i="43"/>
  <c r="S39" i="43"/>
  <c r="T38" i="43"/>
  <c r="S38" i="43"/>
  <c r="T37" i="43"/>
  <c r="S37" i="43"/>
  <c r="T36" i="43"/>
  <c r="S36" i="43"/>
  <c r="T35" i="43"/>
  <c r="S35" i="43"/>
  <c r="T34" i="43"/>
  <c r="S34" i="43"/>
  <c r="T33" i="43"/>
  <c r="S33" i="43"/>
  <c r="T32" i="43"/>
  <c r="S32" i="43"/>
  <c r="T31" i="43"/>
  <c r="S31" i="43"/>
  <c r="T30" i="43"/>
  <c r="S30" i="43"/>
  <c r="T29" i="43"/>
  <c r="S29" i="43"/>
  <c r="T28" i="43"/>
  <c r="S28" i="43"/>
  <c r="T27" i="43"/>
  <c r="S27" i="43"/>
  <c r="T26" i="43"/>
  <c r="S26" i="43"/>
  <c r="T25" i="43"/>
  <c r="S25" i="43"/>
  <c r="T24" i="43"/>
  <c r="S24" i="43"/>
  <c r="T23" i="43"/>
  <c r="S23" i="43"/>
  <c r="T22" i="43"/>
  <c r="S22" i="43"/>
  <c r="T21" i="43"/>
  <c r="S21" i="43"/>
  <c r="T20" i="43"/>
  <c r="S20" i="43"/>
  <c r="T19" i="43"/>
  <c r="S19" i="43"/>
  <c r="T18" i="43"/>
  <c r="S18" i="43"/>
  <c r="T14" i="43"/>
  <c r="S14" i="43"/>
  <c r="T13" i="43"/>
  <c r="S13" i="43"/>
  <c r="T12" i="43"/>
  <c r="S12" i="43"/>
  <c r="T11" i="43"/>
  <c r="S11" i="43"/>
  <c r="T10" i="43"/>
  <c r="S10" i="43"/>
  <c r="T9" i="43"/>
  <c r="S9" i="43"/>
  <c r="T8" i="43"/>
  <c r="S8" i="43"/>
  <c r="T7" i="43"/>
  <c r="S7" i="43"/>
  <c r="T6" i="43"/>
  <c r="S6" i="43"/>
  <c r="T5" i="43"/>
  <c r="S5" i="43"/>
  <c r="T4" i="43"/>
  <c r="S4" i="43"/>
  <c r="T3" i="43"/>
  <c r="S3" i="43"/>
  <c r="T2" i="43"/>
  <c r="S2" i="43"/>
  <c r="S425" i="43" l="1"/>
  <c r="T425" i="43"/>
  <c r="K58" i="43"/>
  <c r="P58" i="43"/>
  <c r="O58" i="43"/>
  <c r="AI58" i="43" l="1"/>
  <c r="AJ58" i="43"/>
  <c r="P46" i="43"/>
  <c r="O46" i="43"/>
  <c r="J20" i="41" l="1"/>
  <c r="J29" i="41"/>
  <c r="J28" i="41"/>
  <c r="J26" i="41"/>
  <c r="J24" i="41"/>
  <c r="J22" i="41"/>
  <c r="J18" i="41"/>
  <c r="AA30" i="41"/>
  <c r="Z30" i="41"/>
  <c r="Y30" i="41"/>
  <c r="X30" i="41"/>
  <c r="W30" i="41"/>
  <c r="V30" i="41"/>
  <c r="U30" i="41"/>
  <c r="T30" i="41"/>
  <c r="S30" i="41"/>
  <c r="R30" i="41"/>
  <c r="Q30" i="41"/>
  <c r="P30" i="41"/>
  <c r="O30" i="41"/>
  <c r="N30" i="41"/>
  <c r="M30" i="41"/>
  <c r="L30" i="41"/>
  <c r="K30" i="41"/>
  <c r="E30" i="41"/>
  <c r="C30" i="41"/>
  <c r="C19" i="41" s="1"/>
  <c r="G29" i="41"/>
  <c r="I29" i="41" s="1"/>
  <c r="F29" i="41"/>
  <c r="D29" i="41"/>
  <c r="G28" i="41"/>
  <c r="F28" i="41"/>
  <c r="D28" i="41"/>
  <c r="G27" i="41"/>
  <c r="F27" i="41"/>
  <c r="D27" i="41"/>
  <c r="G26" i="41"/>
  <c r="F26" i="41"/>
  <c r="D26" i="41"/>
  <c r="G25" i="41"/>
  <c r="F25" i="41"/>
  <c r="D25" i="41"/>
  <c r="G24" i="41"/>
  <c r="F24" i="41"/>
  <c r="D24" i="41"/>
  <c r="G23" i="41"/>
  <c r="F23" i="41"/>
  <c r="D23" i="41"/>
  <c r="G22" i="41"/>
  <c r="F22" i="41"/>
  <c r="D22" i="41"/>
  <c r="G21" i="41"/>
  <c r="F21" i="41"/>
  <c r="D21" i="41"/>
  <c r="G20" i="41"/>
  <c r="F20" i="41"/>
  <c r="D20" i="41"/>
  <c r="E19" i="41"/>
  <c r="H21" i="41" l="1"/>
  <c r="I22" i="41"/>
  <c r="H23" i="41"/>
  <c r="I24" i="41"/>
  <c r="H27" i="41"/>
  <c r="I28" i="41"/>
  <c r="H20" i="41"/>
  <c r="H26" i="41"/>
  <c r="J30" i="41"/>
  <c r="H29" i="41"/>
  <c r="H28" i="41"/>
  <c r="H25" i="41"/>
  <c r="H24" i="41"/>
  <c r="G19" i="41"/>
  <c r="H22" i="41"/>
  <c r="G30" i="41"/>
  <c r="I26" i="41"/>
  <c r="I20" i="41"/>
  <c r="G425" i="43"/>
  <c r="J425" i="43"/>
  <c r="H425" i="43"/>
  <c r="C9" i="21"/>
  <c r="P32" i="43" l="1"/>
  <c r="O32" i="43"/>
  <c r="I30" i="41"/>
  <c r="K32" i="43"/>
  <c r="AI32" i="43" l="1"/>
  <c r="AJ32" i="43"/>
  <c r="F30" i="52"/>
  <c r="E30" i="52"/>
  <c r="C30" i="52"/>
  <c r="B30" i="52"/>
  <c r="G29" i="52"/>
  <c r="D29" i="52"/>
  <c r="G28" i="52"/>
  <c r="D28" i="52"/>
  <c r="G27" i="52"/>
  <c r="D27" i="52"/>
  <c r="G26" i="52"/>
  <c r="D26" i="52"/>
  <c r="G25" i="52"/>
  <c r="D25" i="52"/>
  <c r="G24" i="52"/>
  <c r="D24" i="52"/>
  <c r="G23" i="52"/>
  <c r="D23" i="52"/>
  <c r="G22" i="52"/>
  <c r="D22" i="52"/>
  <c r="G21" i="52"/>
  <c r="D21" i="52"/>
  <c r="G20" i="52"/>
  <c r="D20" i="52"/>
  <c r="G19" i="52"/>
  <c r="D19" i="52"/>
  <c r="H19" i="52" l="1"/>
  <c r="H20" i="52"/>
  <c r="H22" i="52"/>
  <c r="H23" i="52"/>
  <c r="H24" i="52"/>
  <c r="H25" i="52"/>
  <c r="H26" i="52"/>
  <c r="H29" i="52"/>
  <c r="G30" i="52"/>
  <c r="H21" i="52"/>
  <c r="H27" i="52"/>
  <c r="H28" i="52"/>
  <c r="D30" i="52"/>
  <c r="C3" i="21"/>
  <c r="C4" i="21"/>
  <c r="C5" i="21"/>
  <c r="C6" i="21"/>
  <c r="C7" i="21"/>
  <c r="C8" i="21"/>
  <c r="C10" i="21"/>
  <c r="C11" i="21"/>
  <c r="C12" i="21"/>
  <c r="C13" i="21"/>
  <c r="C14" i="21"/>
  <c r="C15" i="21"/>
  <c r="C16" i="21"/>
  <c r="C17" i="21"/>
  <c r="C18" i="21"/>
  <c r="C19" i="21"/>
  <c r="C20" i="21"/>
  <c r="C21" i="21"/>
  <c r="C22" i="21"/>
  <c r="C23" i="21"/>
  <c r="C24" i="21"/>
  <c r="C25" i="21"/>
  <c r="C26" i="21"/>
  <c r="C27" i="21"/>
  <c r="C28" i="21"/>
  <c r="C29" i="21"/>
  <c r="C30" i="21"/>
  <c r="C31" i="21"/>
  <c r="C32" i="21"/>
  <c r="C33" i="21"/>
  <c r="C34" i="21"/>
  <c r="C35" i="21"/>
  <c r="C36" i="21"/>
  <c r="C37" i="21"/>
  <c r="C38" i="21"/>
  <c r="C39" i="21"/>
  <c r="C40" i="21"/>
  <c r="C41" i="21"/>
  <c r="C42" i="21"/>
  <c r="C43" i="21"/>
  <c r="C44" i="21"/>
  <c r="C45" i="21"/>
  <c r="C46" i="21"/>
  <c r="C47" i="21"/>
  <c r="C48" i="21"/>
  <c r="C49" i="21"/>
  <c r="C50" i="21"/>
  <c r="C51" i="21"/>
  <c r="C52" i="21"/>
  <c r="C53" i="21"/>
  <c r="C54" i="21"/>
  <c r="C55" i="21"/>
  <c r="C56" i="21"/>
  <c r="C57" i="21"/>
  <c r="C58" i="21"/>
  <c r="C59" i="21"/>
  <c r="C60" i="21"/>
  <c r="C61" i="21"/>
  <c r="C62" i="21"/>
  <c r="C63" i="21"/>
  <c r="C64" i="21"/>
  <c r="C65" i="21"/>
  <c r="C66" i="21"/>
  <c r="C67" i="21"/>
  <c r="C68" i="21"/>
  <c r="C69" i="21"/>
  <c r="C70" i="21"/>
  <c r="C71" i="21"/>
  <c r="C72" i="21"/>
  <c r="C73" i="21"/>
  <c r="C74" i="21"/>
  <c r="C75" i="21"/>
  <c r="C76" i="21"/>
  <c r="C77" i="21"/>
  <c r="C78" i="21"/>
  <c r="C79" i="21"/>
  <c r="C80" i="21"/>
  <c r="C81" i="21"/>
  <c r="C82" i="21"/>
  <c r="C83" i="21"/>
  <c r="C84" i="21"/>
  <c r="C85" i="21"/>
  <c r="C86" i="21"/>
  <c r="C87" i="21"/>
  <c r="C88" i="21"/>
  <c r="C89" i="21"/>
  <c r="C90" i="21"/>
  <c r="C91" i="21"/>
  <c r="C92" i="21"/>
  <c r="C93" i="21"/>
  <c r="C94" i="21"/>
  <c r="C95" i="21"/>
  <c r="C96" i="21"/>
  <c r="C97" i="21"/>
  <c r="C98" i="21"/>
  <c r="C99" i="21"/>
  <c r="C100" i="21"/>
  <c r="C101" i="21"/>
  <c r="C102" i="21"/>
  <c r="C103" i="21"/>
  <c r="C104" i="21"/>
  <c r="C105" i="21"/>
  <c r="C106" i="21"/>
  <c r="C107" i="21"/>
  <c r="C108" i="21"/>
  <c r="C109" i="21"/>
  <c r="C110" i="21"/>
  <c r="C111" i="21"/>
  <c r="C112" i="21"/>
  <c r="C113" i="21"/>
  <c r="C114" i="21"/>
  <c r="C115" i="21"/>
  <c r="C116" i="21"/>
  <c r="C117" i="21"/>
  <c r="C118" i="21"/>
  <c r="C119" i="21"/>
  <c r="C120" i="21"/>
  <c r="C121" i="21"/>
  <c r="C122" i="21"/>
  <c r="C123" i="21"/>
  <c r="C124" i="21"/>
  <c r="C125" i="21"/>
  <c r="C126" i="21"/>
  <c r="C127" i="21"/>
  <c r="C128" i="21"/>
  <c r="C129" i="21"/>
  <c r="C130" i="21"/>
  <c r="C131" i="21"/>
  <c r="C132" i="21"/>
  <c r="C133" i="21"/>
  <c r="C136" i="21"/>
  <c r="C134" i="21"/>
  <c r="C135" i="21"/>
  <c r="C137" i="21"/>
  <c r="C138" i="21"/>
  <c r="C139" i="21"/>
  <c r="C140" i="21"/>
  <c r="C141" i="21"/>
  <c r="C142" i="21"/>
  <c r="C143" i="21"/>
  <c r="C144" i="21"/>
  <c r="C145" i="21"/>
  <c r="C146" i="21"/>
  <c r="C147" i="21"/>
  <c r="C148" i="21"/>
  <c r="C149" i="21"/>
  <c r="C150" i="21"/>
  <c r="C151" i="21"/>
  <c r="C152" i="21"/>
  <c r="C153" i="21"/>
  <c r="C154" i="21"/>
  <c r="C155" i="21"/>
  <c r="C156" i="21"/>
  <c r="C157" i="21"/>
  <c r="C158" i="21"/>
  <c r="C159" i="21"/>
  <c r="C160" i="21"/>
  <c r="C161" i="21"/>
  <c r="C162" i="21"/>
  <c r="C163" i="21"/>
  <c r="C164" i="21"/>
  <c r="C165" i="21"/>
  <c r="C166" i="21"/>
  <c r="C167" i="21"/>
  <c r="C168" i="21"/>
  <c r="C169" i="21"/>
  <c r="C170" i="21"/>
  <c r="C171" i="21"/>
  <c r="C172" i="21"/>
  <c r="C2" i="21"/>
  <c r="H30" i="52" l="1"/>
  <c r="AE425" i="43"/>
  <c r="AO425" i="43"/>
  <c r="AP425" i="43"/>
  <c r="AN425" i="43"/>
  <c r="O418" i="43" l="1"/>
  <c r="P418" i="43"/>
  <c r="O413" i="43"/>
  <c r="P413" i="43"/>
  <c r="P424" i="43"/>
  <c r="O424" i="43"/>
  <c r="O419" i="43"/>
  <c r="P419" i="43"/>
  <c r="O414" i="43"/>
  <c r="P414" i="43"/>
  <c r="O412" i="43"/>
  <c r="P412" i="43"/>
  <c r="K414" i="43"/>
  <c r="K413" i="43"/>
  <c r="K424" i="43"/>
  <c r="K412" i="43"/>
  <c r="K419" i="43"/>
  <c r="K418" i="43"/>
  <c r="AI412" i="43" l="1"/>
  <c r="AJ412" i="43"/>
  <c r="AJ413" i="43"/>
  <c r="AI413" i="43"/>
  <c r="AI414" i="43"/>
  <c r="AJ414" i="43"/>
  <c r="AI424" i="43"/>
  <c r="AJ424" i="43"/>
  <c r="AI418" i="43"/>
  <c r="AJ418" i="43"/>
  <c r="AI419" i="43"/>
  <c r="AJ419" i="43"/>
  <c r="O400" i="43"/>
  <c r="P400" i="43"/>
  <c r="O408" i="43"/>
  <c r="P408" i="43"/>
  <c r="O406" i="43"/>
  <c r="P406" i="43"/>
  <c r="O404" i="43"/>
  <c r="P404" i="43"/>
  <c r="O402" i="43"/>
  <c r="P402" i="43"/>
  <c r="O409" i="43"/>
  <c r="P409" i="43"/>
  <c r="O407" i="43"/>
  <c r="P407" i="43"/>
  <c r="O405" i="43"/>
  <c r="P405" i="43"/>
  <c r="O403" i="43"/>
  <c r="P403" i="43"/>
  <c r="O401" i="43"/>
  <c r="P401" i="43"/>
  <c r="K405" i="43"/>
  <c r="K403" i="43"/>
  <c r="K406" i="43"/>
  <c r="K401" i="43"/>
  <c r="K400" i="43"/>
  <c r="K409" i="43"/>
  <c r="K408" i="43"/>
  <c r="K407" i="43"/>
  <c r="K404" i="43"/>
  <c r="K402" i="43"/>
  <c r="AJ408" i="43" l="1"/>
  <c r="AI408" i="43"/>
  <c r="AJ409" i="43"/>
  <c r="AI409" i="43"/>
  <c r="AJ407" i="43"/>
  <c r="AI407" i="43"/>
  <c r="AI406" i="43"/>
  <c r="AJ406" i="43"/>
  <c r="AI403" i="43"/>
  <c r="AJ403" i="43"/>
  <c r="AI400" i="43"/>
  <c r="AJ400" i="43"/>
  <c r="AJ401" i="43"/>
  <c r="AI401" i="43"/>
  <c r="AJ402" i="43"/>
  <c r="AI402" i="43"/>
  <c r="AI404" i="43"/>
  <c r="AJ404" i="43"/>
  <c r="AJ405" i="43"/>
  <c r="AI405" i="43"/>
  <c r="O411" i="43"/>
  <c r="P411" i="43"/>
  <c r="O199" i="43"/>
  <c r="P199" i="43"/>
  <c r="O410" i="43"/>
  <c r="P410" i="43"/>
  <c r="O272" i="43"/>
  <c r="P272" i="43"/>
  <c r="O252" i="43"/>
  <c r="P252" i="43"/>
  <c r="K411" i="43"/>
  <c r="K410" i="43"/>
  <c r="K252" i="43"/>
  <c r="K272" i="43"/>
  <c r="AI410" i="43" l="1"/>
  <c r="AJ410" i="43"/>
  <c r="AJ411" i="43"/>
  <c r="AI411" i="43"/>
  <c r="AJ272" i="43"/>
  <c r="AI272" i="43"/>
  <c r="AJ252" i="43"/>
  <c r="AI252" i="43"/>
  <c r="O129" i="43"/>
  <c r="P129" i="43"/>
  <c r="O420" i="43"/>
  <c r="P420" i="43"/>
  <c r="D19" i="23"/>
  <c r="K19" i="23" s="1"/>
  <c r="O130" i="43"/>
  <c r="P130" i="43"/>
  <c r="O121" i="43"/>
  <c r="P121" i="43"/>
  <c r="O422" i="43"/>
  <c r="P422" i="43"/>
  <c r="O423" i="43"/>
  <c r="P423" i="43"/>
  <c r="O421" i="43"/>
  <c r="P421" i="43"/>
  <c r="O153" i="43"/>
  <c r="P153" i="43"/>
  <c r="K121" i="43"/>
  <c r="K423" i="43"/>
  <c r="K422" i="43"/>
  <c r="K421" i="43"/>
  <c r="K153" i="43"/>
  <c r="K420" i="43"/>
  <c r="AI153" i="43" l="1"/>
  <c r="AJ153" i="43"/>
  <c r="AI421" i="43"/>
  <c r="AJ421" i="43"/>
  <c r="AI422" i="43"/>
  <c r="AJ422" i="43"/>
  <c r="AI423" i="43"/>
  <c r="AJ423" i="43"/>
  <c r="AJ420" i="43"/>
  <c r="AI420" i="43"/>
  <c r="AJ121" i="43"/>
  <c r="AI121" i="43"/>
  <c r="O97" i="43"/>
  <c r="P97" i="43"/>
  <c r="O96" i="43"/>
  <c r="P96" i="43"/>
  <c r="K96" i="43"/>
  <c r="K97" i="43"/>
  <c r="AJ97" i="43" l="1"/>
  <c r="AI97" i="43"/>
  <c r="AJ96" i="43"/>
  <c r="AI96" i="43"/>
  <c r="O100" i="43"/>
  <c r="P100" i="43"/>
  <c r="K100" i="43"/>
  <c r="H20" i="23"/>
  <c r="AJ100" i="43" l="1"/>
  <c r="AI100" i="43"/>
  <c r="D3" i="23"/>
  <c r="P2" i="43"/>
  <c r="O2" i="43"/>
  <c r="P5" i="43"/>
  <c r="O5" i="43"/>
  <c r="P8" i="43"/>
  <c r="O8" i="43"/>
  <c r="P10" i="43"/>
  <c r="O10" i="43"/>
  <c r="P12" i="43"/>
  <c r="O12" i="43"/>
  <c r="P20" i="43"/>
  <c r="O20" i="43"/>
  <c r="P23" i="43"/>
  <c r="O23" i="43"/>
  <c r="P25" i="43"/>
  <c r="O25" i="43"/>
  <c r="P27" i="43"/>
  <c r="O27" i="43"/>
  <c r="P30" i="43"/>
  <c r="O30" i="43"/>
  <c r="P47" i="43"/>
  <c r="O47" i="43"/>
  <c r="P51" i="43"/>
  <c r="O51" i="43"/>
  <c r="P35" i="43"/>
  <c r="O35" i="43"/>
  <c r="P37" i="43"/>
  <c r="O37" i="43"/>
  <c r="P39" i="43"/>
  <c r="O39" i="43"/>
  <c r="P41" i="43"/>
  <c r="O41" i="43"/>
  <c r="P44" i="43"/>
  <c r="O44" i="43"/>
  <c r="P52" i="43"/>
  <c r="O52" i="43"/>
  <c r="P54" i="43"/>
  <c r="O54" i="43"/>
  <c r="P56" i="43"/>
  <c r="O56" i="43"/>
  <c r="P59" i="43"/>
  <c r="O59" i="43"/>
  <c r="P61" i="43"/>
  <c r="O61" i="43"/>
  <c r="P63" i="43"/>
  <c r="O63" i="43"/>
  <c r="D4" i="23"/>
  <c r="P68" i="43"/>
  <c r="O68" i="43"/>
  <c r="P70" i="43"/>
  <c r="O70" i="43"/>
  <c r="P72" i="43"/>
  <c r="O72" i="43"/>
  <c r="P76" i="43"/>
  <c r="O76" i="43"/>
  <c r="P78" i="43"/>
  <c r="O78" i="43"/>
  <c r="P80" i="43"/>
  <c r="O80" i="43"/>
  <c r="P83" i="43"/>
  <c r="O83" i="43"/>
  <c r="P85" i="43"/>
  <c r="O85" i="43"/>
  <c r="P93" i="43"/>
  <c r="O93" i="43"/>
  <c r="O98" i="43"/>
  <c r="P98" i="43"/>
  <c r="D5" i="23"/>
  <c r="O102" i="43"/>
  <c r="P102" i="43"/>
  <c r="O104" i="43"/>
  <c r="P104" i="43"/>
  <c r="O106" i="43"/>
  <c r="P106" i="43"/>
  <c r="O108" i="43"/>
  <c r="P108" i="43"/>
  <c r="O110" i="43"/>
  <c r="P110" i="43"/>
  <c r="O112" i="43"/>
  <c r="P112" i="43"/>
  <c r="O114" i="43"/>
  <c r="P114" i="43"/>
  <c r="O117" i="43"/>
  <c r="P117" i="43"/>
  <c r="O119" i="43"/>
  <c r="P119" i="43"/>
  <c r="O123" i="43"/>
  <c r="P123" i="43"/>
  <c r="O125" i="43"/>
  <c r="P125" i="43"/>
  <c r="O127" i="43"/>
  <c r="P127" i="43"/>
  <c r="O132" i="43"/>
  <c r="P132" i="43"/>
  <c r="O134" i="43"/>
  <c r="P134" i="43"/>
  <c r="O137" i="43"/>
  <c r="P137" i="43"/>
  <c r="O139" i="43"/>
  <c r="P139" i="43"/>
  <c r="O141" i="43"/>
  <c r="P141" i="43"/>
  <c r="O143" i="43"/>
  <c r="P143" i="43"/>
  <c r="O145" i="43"/>
  <c r="P145" i="43"/>
  <c r="O148" i="43"/>
  <c r="P148" i="43"/>
  <c r="O150" i="43"/>
  <c r="P150" i="43"/>
  <c r="O152" i="43"/>
  <c r="P152" i="43"/>
  <c r="O160" i="43"/>
  <c r="P160" i="43"/>
  <c r="D7" i="23"/>
  <c r="O162" i="43"/>
  <c r="P162" i="43"/>
  <c r="O164" i="43"/>
  <c r="P164" i="43"/>
  <c r="O167" i="43"/>
  <c r="P167" i="43"/>
  <c r="O169" i="43"/>
  <c r="P169" i="43"/>
  <c r="O171" i="43"/>
  <c r="P171" i="43"/>
  <c r="O173" i="43"/>
  <c r="P173" i="43"/>
  <c r="O178" i="43"/>
  <c r="P178" i="43"/>
  <c r="O180" i="43"/>
  <c r="P180" i="43"/>
  <c r="O183" i="43"/>
  <c r="P183" i="43"/>
  <c r="O185" i="43"/>
  <c r="P185" i="43"/>
  <c r="O195" i="43"/>
  <c r="P195" i="43"/>
  <c r="O198" i="43"/>
  <c r="P198" i="43"/>
  <c r="O201" i="43"/>
  <c r="P201" i="43"/>
  <c r="O203" i="43"/>
  <c r="P203" i="43"/>
  <c r="O205" i="43"/>
  <c r="P205" i="43"/>
  <c r="O207" i="43"/>
  <c r="P207" i="43"/>
  <c r="O211" i="43"/>
  <c r="P211" i="43"/>
  <c r="D9" i="23"/>
  <c r="O213" i="43"/>
  <c r="P213" i="43"/>
  <c r="O216" i="43"/>
  <c r="P216" i="43"/>
  <c r="O218" i="43"/>
  <c r="P218" i="43"/>
  <c r="O223" i="43"/>
  <c r="P223" i="43"/>
  <c r="O225" i="43"/>
  <c r="P225" i="43"/>
  <c r="O227" i="43"/>
  <c r="P227" i="43"/>
  <c r="O229" i="43"/>
  <c r="P229" i="43"/>
  <c r="O231" i="43"/>
  <c r="P231" i="43"/>
  <c r="O233" i="43"/>
  <c r="P233" i="43"/>
  <c r="O236" i="43"/>
  <c r="P236" i="43"/>
  <c r="O239" i="43"/>
  <c r="P239" i="43"/>
  <c r="O241" i="43"/>
  <c r="P241" i="43"/>
  <c r="O244" i="43"/>
  <c r="P244" i="43"/>
  <c r="O246" i="43"/>
  <c r="P246" i="43"/>
  <c r="O248" i="43"/>
  <c r="P248" i="43"/>
  <c r="O251" i="43"/>
  <c r="P251" i="43"/>
  <c r="O261" i="43"/>
  <c r="P261" i="43"/>
  <c r="O263" i="43"/>
  <c r="P263" i="43"/>
  <c r="O266" i="43"/>
  <c r="P266" i="43"/>
  <c r="O268" i="43"/>
  <c r="P268" i="43"/>
  <c r="O271" i="43"/>
  <c r="P271" i="43"/>
  <c r="O280" i="43"/>
  <c r="P280" i="43"/>
  <c r="O282" i="43"/>
  <c r="P282" i="43"/>
  <c r="O284" i="43"/>
  <c r="P284" i="43"/>
  <c r="O286" i="43"/>
  <c r="P286" i="43"/>
  <c r="O288" i="43"/>
  <c r="P288" i="43"/>
  <c r="O290" i="43"/>
  <c r="P290" i="43"/>
  <c r="O292" i="43"/>
  <c r="P292" i="43"/>
  <c r="O294" i="43"/>
  <c r="P294" i="43"/>
  <c r="O296" i="43"/>
  <c r="P296" i="43"/>
  <c r="O299" i="43"/>
  <c r="P299" i="43"/>
  <c r="O301" i="43"/>
  <c r="P301" i="43"/>
  <c r="O303" i="43"/>
  <c r="P303" i="43"/>
  <c r="O305" i="43"/>
  <c r="P305" i="43"/>
  <c r="O307" i="43"/>
  <c r="P307" i="43"/>
  <c r="D13" i="23"/>
  <c r="O309" i="43"/>
  <c r="P309" i="43"/>
  <c r="O311" i="43"/>
  <c r="P311" i="43"/>
  <c r="O313" i="43"/>
  <c r="P313" i="43"/>
  <c r="O316" i="43"/>
  <c r="P316" i="43"/>
  <c r="O320" i="43"/>
  <c r="P320" i="43"/>
  <c r="O322" i="43"/>
  <c r="P322" i="43"/>
  <c r="O329" i="43"/>
  <c r="P329" i="43"/>
  <c r="D14" i="23"/>
  <c r="O324" i="43"/>
  <c r="P324" i="43"/>
  <c r="O326" i="43"/>
  <c r="P326" i="43"/>
  <c r="O328" i="43"/>
  <c r="P328" i="43"/>
  <c r="O333" i="43"/>
  <c r="P333" i="43"/>
  <c r="O335" i="43"/>
  <c r="P335" i="43"/>
  <c r="O338" i="43"/>
  <c r="P338" i="43"/>
  <c r="O343" i="43"/>
  <c r="P343" i="43"/>
  <c r="O345" i="43"/>
  <c r="P345" i="43"/>
  <c r="O350" i="43"/>
  <c r="P350" i="43"/>
  <c r="O352" i="43"/>
  <c r="P352" i="43"/>
  <c r="O354" i="43"/>
  <c r="P354" i="43"/>
  <c r="O356" i="43"/>
  <c r="P356" i="43"/>
  <c r="O359" i="43"/>
  <c r="P359" i="43"/>
  <c r="O362" i="43"/>
  <c r="P362" i="43"/>
  <c r="O364" i="43"/>
  <c r="P364" i="43"/>
  <c r="D17" i="23"/>
  <c r="O370" i="43"/>
  <c r="P370" i="43"/>
  <c r="O373" i="43"/>
  <c r="P373" i="43"/>
  <c r="O375" i="43"/>
  <c r="P375" i="43"/>
  <c r="D18" i="23"/>
  <c r="O384" i="43"/>
  <c r="P384" i="43"/>
  <c r="O386" i="43"/>
  <c r="P386" i="43"/>
  <c r="O390" i="43"/>
  <c r="P390" i="43"/>
  <c r="O393" i="43"/>
  <c r="P393" i="43"/>
  <c r="O395" i="43"/>
  <c r="P395" i="43"/>
  <c r="O399" i="43"/>
  <c r="P399" i="43"/>
  <c r="P3" i="43"/>
  <c r="O3" i="43"/>
  <c r="P6" i="43"/>
  <c r="O6" i="43"/>
  <c r="P9" i="43"/>
  <c r="O9" i="43"/>
  <c r="P11" i="43"/>
  <c r="O11" i="43"/>
  <c r="P13" i="43"/>
  <c r="O13" i="43"/>
  <c r="P22" i="43"/>
  <c r="O22" i="43"/>
  <c r="P24" i="43"/>
  <c r="O24" i="43"/>
  <c r="P26" i="43"/>
  <c r="O26" i="43"/>
  <c r="P29" i="43"/>
  <c r="O29" i="43"/>
  <c r="P31" i="43"/>
  <c r="O31" i="43"/>
  <c r="P48" i="43"/>
  <c r="O48" i="43"/>
  <c r="P34" i="43"/>
  <c r="O34" i="43"/>
  <c r="P65" i="43"/>
  <c r="O65" i="43"/>
  <c r="P38" i="43"/>
  <c r="O38" i="43"/>
  <c r="P40" i="43"/>
  <c r="O40" i="43"/>
  <c r="P43" i="43"/>
  <c r="O43" i="43"/>
  <c r="P45" i="43"/>
  <c r="O45" i="43"/>
  <c r="P53" i="43"/>
  <c r="O53" i="43"/>
  <c r="P55" i="43"/>
  <c r="O55" i="43"/>
  <c r="P57" i="43"/>
  <c r="O57" i="43"/>
  <c r="P60" i="43"/>
  <c r="O60" i="43"/>
  <c r="P62" i="43"/>
  <c r="O62" i="43"/>
  <c r="P64" i="43"/>
  <c r="O64" i="43"/>
  <c r="P69" i="43"/>
  <c r="O69" i="43"/>
  <c r="P71" i="43"/>
  <c r="O71" i="43"/>
  <c r="P74" i="43"/>
  <c r="O74" i="43"/>
  <c r="P77" i="43"/>
  <c r="O77" i="43"/>
  <c r="P79" i="43"/>
  <c r="O79" i="43"/>
  <c r="P82" i="43"/>
  <c r="O82" i="43"/>
  <c r="P84" i="43"/>
  <c r="O84" i="43"/>
  <c r="P92" i="43"/>
  <c r="O92" i="43"/>
  <c r="O94" i="43"/>
  <c r="P94" i="43"/>
  <c r="O99" i="43"/>
  <c r="P99" i="43"/>
  <c r="O103" i="43"/>
  <c r="P103" i="43"/>
  <c r="O105" i="43"/>
  <c r="P105" i="43"/>
  <c r="O107" i="43"/>
  <c r="P107" i="43"/>
  <c r="O109" i="43"/>
  <c r="P109" i="43"/>
  <c r="O111" i="43"/>
  <c r="P111" i="43"/>
  <c r="O113" i="43"/>
  <c r="P113" i="43"/>
  <c r="O115" i="43"/>
  <c r="P115" i="43"/>
  <c r="O118" i="43"/>
  <c r="P118" i="43"/>
  <c r="O120" i="43"/>
  <c r="P120" i="43"/>
  <c r="O124" i="43"/>
  <c r="P124" i="43"/>
  <c r="O126" i="43"/>
  <c r="P126" i="43"/>
  <c r="O131" i="43"/>
  <c r="P131" i="43"/>
  <c r="O133" i="43"/>
  <c r="P133" i="43"/>
  <c r="O136" i="43"/>
  <c r="P136" i="43"/>
  <c r="O138" i="43"/>
  <c r="P138" i="43"/>
  <c r="O140" i="43"/>
  <c r="P140" i="43"/>
  <c r="O142" i="43"/>
  <c r="P142" i="43"/>
  <c r="D6" i="23"/>
  <c r="O144" i="43"/>
  <c r="P144" i="43"/>
  <c r="O146" i="43"/>
  <c r="P146" i="43"/>
  <c r="O149" i="43"/>
  <c r="P149" i="43"/>
  <c r="O151" i="43"/>
  <c r="P151" i="43"/>
  <c r="O159" i="43"/>
  <c r="P159" i="43"/>
  <c r="O161" i="43"/>
  <c r="P161" i="43"/>
  <c r="O163" i="43"/>
  <c r="P163" i="43"/>
  <c r="O165" i="43"/>
  <c r="P165" i="43"/>
  <c r="O168" i="43"/>
  <c r="P168" i="43"/>
  <c r="O170" i="43"/>
  <c r="P170" i="43"/>
  <c r="O172" i="43"/>
  <c r="P172" i="43"/>
  <c r="O174" i="43"/>
  <c r="P174" i="43"/>
  <c r="O179" i="43"/>
  <c r="P179" i="43"/>
  <c r="O181" i="43"/>
  <c r="P181" i="43"/>
  <c r="O184" i="43"/>
  <c r="P184" i="43"/>
  <c r="O194" i="43"/>
  <c r="P194" i="43"/>
  <c r="O196" i="43"/>
  <c r="P196" i="43"/>
  <c r="O200" i="43"/>
  <c r="P200" i="43"/>
  <c r="O202" i="43"/>
  <c r="P202" i="43"/>
  <c r="O204" i="43"/>
  <c r="P204" i="43"/>
  <c r="D8" i="23"/>
  <c r="O206" i="43"/>
  <c r="P206" i="43"/>
  <c r="O209" i="43"/>
  <c r="P209" i="43"/>
  <c r="O212" i="43"/>
  <c r="P212" i="43"/>
  <c r="O215" i="43"/>
  <c r="P215" i="43"/>
  <c r="O217" i="43"/>
  <c r="P217" i="43"/>
  <c r="O219" i="43"/>
  <c r="P219" i="43"/>
  <c r="O224" i="43"/>
  <c r="P224" i="43"/>
  <c r="O226" i="43"/>
  <c r="P226" i="43"/>
  <c r="O228" i="43"/>
  <c r="P228" i="43"/>
  <c r="O230" i="43"/>
  <c r="P230" i="43"/>
  <c r="O232" i="43"/>
  <c r="P232" i="43"/>
  <c r="D10" i="23"/>
  <c r="O235" i="43"/>
  <c r="P235" i="43"/>
  <c r="O237" i="43"/>
  <c r="P237" i="43"/>
  <c r="O240" i="43"/>
  <c r="P240" i="43"/>
  <c r="O243" i="43"/>
  <c r="P243" i="43"/>
  <c r="O245" i="43"/>
  <c r="P245" i="43"/>
  <c r="O247" i="43"/>
  <c r="P247" i="43"/>
  <c r="O250" i="43"/>
  <c r="P250" i="43"/>
  <c r="O260" i="43"/>
  <c r="P260" i="43"/>
  <c r="O262" i="43"/>
  <c r="P262" i="43"/>
  <c r="D11" i="23"/>
  <c r="O264" i="43"/>
  <c r="P264" i="43"/>
  <c r="O267" i="43"/>
  <c r="P267" i="43"/>
  <c r="O270" i="43"/>
  <c r="P270" i="43"/>
  <c r="O279" i="43"/>
  <c r="P279" i="43"/>
  <c r="O281" i="43"/>
  <c r="P281" i="43"/>
  <c r="O283" i="43"/>
  <c r="P283" i="43"/>
  <c r="D12" i="23"/>
  <c r="O285" i="43"/>
  <c r="P285" i="43"/>
  <c r="O287" i="43"/>
  <c r="P287" i="43"/>
  <c r="O289" i="43"/>
  <c r="P289" i="43"/>
  <c r="O291" i="43"/>
  <c r="P291" i="43"/>
  <c r="O293" i="43"/>
  <c r="P293" i="43"/>
  <c r="O295" i="43"/>
  <c r="P295" i="43"/>
  <c r="O297" i="43"/>
  <c r="P297" i="43"/>
  <c r="O300" i="43"/>
  <c r="P300" i="43"/>
  <c r="O302" i="43"/>
  <c r="P302" i="43"/>
  <c r="O304" i="43"/>
  <c r="P304" i="43"/>
  <c r="O306" i="43"/>
  <c r="P306" i="43"/>
  <c r="O308" i="43"/>
  <c r="P308" i="43"/>
  <c r="O310" i="43"/>
  <c r="P310" i="43"/>
  <c r="O312" i="43"/>
  <c r="P312" i="43"/>
  <c r="O315" i="43"/>
  <c r="P315" i="43"/>
  <c r="O318" i="43"/>
  <c r="P318" i="43"/>
  <c r="O321" i="43"/>
  <c r="P321" i="43"/>
  <c r="O323" i="43"/>
  <c r="P323" i="43"/>
  <c r="O330" i="43"/>
  <c r="P330" i="43"/>
  <c r="O325" i="43"/>
  <c r="P325" i="43"/>
  <c r="O327" i="43"/>
  <c r="P327" i="43"/>
  <c r="D15" i="23"/>
  <c r="O332" i="43"/>
  <c r="P332" i="43"/>
  <c r="O334" i="43"/>
  <c r="P334" i="43"/>
  <c r="O336" i="43"/>
  <c r="P336" i="43"/>
  <c r="O339" i="43"/>
  <c r="P339" i="43"/>
  <c r="O347" i="43"/>
  <c r="P347" i="43"/>
  <c r="O346" i="43"/>
  <c r="P346" i="43"/>
  <c r="O351" i="43"/>
  <c r="P351" i="43"/>
  <c r="O353" i="43"/>
  <c r="P353" i="43"/>
  <c r="D16" i="23"/>
  <c r="O355" i="43"/>
  <c r="P355" i="43"/>
  <c r="O358" i="43"/>
  <c r="P358" i="43"/>
  <c r="O361" i="43"/>
  <c r="P361" i="43"/>
  <c r="O363" i="43"/>
  <c r="P363" i="43"/>
  <c r="O369" i="43"/>
  <c r="P369" i="43"/>
  <c r="O372" i="43"/>
  <c r="P372" i="43"/>
  <c r="O374" i="43"/>
  <c r="P374" i="43"/>
  <c r="O382" i="43"/>
  <c r="P382" i="43"/>
  <c r="O385" i="43"/>
  <c r="P385" i="43"/>
  <c r="O389" i="43"/>
  <c r="P389" i="43"/>
  <c r="O391" i="43"/>
  <c r="P391" i="43"/>
  <c r="O394" i="43"/>
  <c r="P394" i="43"/>
  <c r="O396" i="43"/>
  <c r="P396" i="43"/>
  <c r="K218" i="43"/>
  <c r="I425" i="43"/>
  <c r="AI218" i="43" l="1"/>
  <c r="AJ218" i="43"/>
  <c r="P425" i="43"/>
  <c r="O425" i="43"/>
  <c r="C3" i="71" l="1"/>
  <c r="C4" i="71"/>
  <c r="C5" i="71"/>
  <c r="C6" i="71"/>
  <c r="C7" i="71"/>
  <c r="C8" i="71"/>
  <c r="C9" i="71"/>
  <c r="C10" i="71"/>
  <c r="C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7" i="71"/>
  <c r="C148" i="71"/>
  <c r="C145" i="71"/>
  <c r="C146" i="71"/>
  <c r="C149" i="71"/>
  <c r="C150" i="71"/>
  <c r="C151" i="71"/>
  <c r="C152" i="71"/>
  <c r="C153" i="71"/>
  <c r="C154" i="71"/>
  <c r="C155" i="71"/>
  <c r="C156" i="71"/>
  <c r="C157" i="71"/>
  <c r="C158" i="71"/>
  <c r="C159" i="71"/>
  <c r="C160" i="71"/>
  <c r="C161" i="71"/>
  <c r="C162" i="71"/>
  <c r="C163" i="71"/>
  <c r="C164" i="71"/>
  <c r="C165" i="71"/>
  <c r="C166" i="71"/>
  <c r="C167" i="71"/>
  <c r="C168" i="71"/>
  <c r="C169" i="71"/>
  <c r="C170" i="71"/>
  <c r="C2" i="71"/>
  <c r="E3" i="61"/>
  <c r="L3" i="61" s="1"/>
  <c r="E4" i="61"/>
  <c r="L4" i="61" s="1"/>
  <c r="E5" i="61"/>
  <c r="L5" i="61" s="1"/>
  <c r="E6" i="61"/>
  <c r="L6" i="61" s="1"/>
  <c r="E7" i="61"/>
  <c r="L7" i="61" s="1"/>
  <c r="E8" i="61"/>
  <c r="L8" i="61" s="1"/>
  <c r="E9" i="61"/>
  <c r="L9" i="61" s="1"/>
  <c r="E10" i="61"/>
  <c r="L10" i="61" s="1"/>
  <c r="E11" i="61"/>
  <c r="L11" i="61" s="1"/>
  <c r="E12" i="61"/>
  <c r="L12" i="61" s="1"/>
  <c r="E13" i="61"/>
  <c r="L13" i="61" s="1"/>
  <c r="E14" i="61"/>
  <c r="L14" i="61" s="1"/>
  <c r="E15" i="61"/>
  <c r="L15" i="61" s="1"/>
  <c r="E16" i="61"/>
  <c r="L16" i="61" s="1"/>
  <c r="E17" i="61"/>
  <c r="L17" i="61" s="1"/>
  <c r="E2" i="61"/>
  <c r="L2" i="61" s="1"/>
  <c r="L19" i="61" l="1"/>
  <c r="E19" i="61"/>
  <c r="K342" i="43" l="1"/>
  <c r="K341" i="43"/>
  <c r="AJ341" i="43" l="1"/>
  <c r="AI341" i="43"/>
  <c r="AI342" i="43"/>
  <c r="AJ342" i="43"/>
  <c r="K90" i="43"/>
  <c r="K89" i="43"/>
  <c r="K88" i="43"/>
  <c r="K87" i="43"/>
  <c r="AI88" i="43" l="1"/>
  <c r="AJ88" i="43"/>
  <c r="AI90" i="43"/>
  <c r="AJ90" i="43"/>
  <c r="AJ87" i="43"/>
  <c r="AI87" i="43"/>
  <c r="AJ89" i="43"/>
  <c r="AI89" i="43"/>
  <c r="K255" i="43"/>
  <c r="K256" i="43"/>
  <c r="AJ256" i="43" l="1"/>
  <c r="AI256" i="43"/>
  <c r="AJ255" i="43"/>
  <c r="AI255" i="43"/>
  <c r="K17" i="43"/>
  <c r="K16" i="43"/>
  <c r="K15" i="43"/>
  <c r="K254" i="43"/>
  <c r="K257" i="43"/>
  <c r="K190" i="43"/>
  <c r="K192" i="43"/>
  <c r="K191" i="43"/>
  <c r="AI254" i="43" l="1"/>
  <c r="AJ254" i="43"/>
  <c r="AJ17" i="43"/>
  <c r="AI17" i="43"/>
  <c r="AI15" i="43"/>
  <c r="AJ15" i="43"/>
  <c r="AI16" i="43"/>
  <c r="AJ16" i="43"/>
  <c r="AI191" i="43"/>
  <c r="AJ191" i="43"/>
  <c r="AI192" i="43"/>
  <c r="AJ192" i="43"/>
  <c r="AI190" i="43"/>
  <c r="AJ190" i="43"/>
  <c r="AJ257" i="43"/>
  <c r="AI257" i="43"/>
  <c r="K167" i="43"/>
  <c r="K168" i="43"/>
  <c r="G5" i="41"/>
  <c r="G6" i="41"/>
  <c r="G7" i="41"/>
  <c r="G8" i="41"/>
  <c r="G9" i="41"/>
  <c r="G10" i="41"/>
  <c r="G11" i="41"/>
  <c r="G12" i="41"/>
  <c r="G13" i="41"/>
  <c r="G4" i="41"/>
  <c r="AJ168" i="43" l="1"/>
  <c r="AI168" i="43"/>
  <c r="AJ167" i="43"/>
  <c r="AI167" i="43"/>
  <c r="D20" i="23"/>
  <c r="F13" i="41"/>
  <c r="F12" i="41"/>
  <c r="F11" i="41"/>
  <c r="F10" i="41"/>
  <c r="F9" i="41"/>
  <c r="F8" i="41"/>
  <c r="F7" i="41"/>
  <c r="F6" i="41"/>
  <c r="F5" i="41"/>
  <c r="F4" i="41"/>
  <c r="D5" i="41"/>
  <c r="D6" i="41"/>
  <c r="D7" i="41"/>
  <c r="D8" i="41"/>
  <c r="H8" i="41" s="1"/>
  <c r="D9" i="41"/>
  <c r="H9" i="41" s="1"/>
  <c r="D10" i="41"/>
  <c r="H10" i="41" s="1"/>
  <c r="D11" i="41"/>
  <c r="H11" i="41" s="1"/>
  <c r="D12" i="41"/>
  <c r="H12" i="41" s="1"/>
  <c r="D13" i="41"/>
  <c r="H13" i="41" s="1"/>
  <c r="D4" i="41"/>
  <c r="H5" i="41" l="1"/>
  <c r="H4" i="41"/>
  <c r="H6" i="41"/>
  <c r="H7" i="41"/>
  <c r="Q2" i="43" l="1"/>
  <c r="Q425" i="43" s="1"/>
  <c r="K2" i="43" l="1"/>
  <c r="AJ2" i="43" l="1"/>
  <c r="AI2" i="43"/>
  <c r="C80" i="46" l="1"/>
  <c r="B80" i="46"/>
  <c r="D80" i="46" l="1"/>
  <c r="K31" i="43" l="1"/>
  <c r="AI31" i="43" l="1"/>
  <c r="AJ31" i="43"/>
  <c r="G3" i="74"/>
  <c r="G4" i="74"/>
  <c r="G5" i="74"/>
  <c r="G6" i="74"/>
  <c r="G7" i="74"/>
  <c r="G8" i="74"/>
  <c r="G9" i="74"/>
  <c r="G10" i="74"/>
  <c r="G11" i="74"/>
  <c r="G12" i="74"/>
  <c r="G13" i="74"/>
  <c r="G14" i="74"/>
  <c r="G15" i="74"/>
  <c r="G16" i="74"/>
  <c r="G17" i="74"/>
  <c r="G18" i="74"/>
  <c r="G19" i="74"/>
  <c r="G20" i="74"/>
  <c r="G21" i="74"/>
  <c r="G22" i="74"/>
  <c r="G23" i="74"/>
  <c r="G24" i="74"/>
  <c r="G25" i="74"/>
  <c r="G26" i="74"/>
  <c r="G27" i="74"/>
  <c r="G28" i="74"/>
  <c r="G29" i="74"/>
  <c r="G30" i="74"/>
  <c r="G31" i="74"/>
  <c r="G32" i="74"/>
  <c r="G33" i="74"/>
  <c r="G34" i="74"/>
  <c r="G35" i="74"/>
  <c r="G36" i="74"/>
  <c r="G37" i="74"/>
  <c r="G38" i="74"/>
  <c r="G39" i="74"/>
  <c r="G40" i="74"/>
  <c r="G41" i="74"/>
  <c r="G42" i="74"/>
  <c r="G43" i="74"/>
  <c r="G44" i="74"/>
  <c r="G45" i="74"/>
  <c r="G46" i="74"/>
  <c r="G47" i="74"/>
  <c r="G48" i="74"/>
  <c r="G49" i="74"/>
  <c r="G50" i="74"/>
  <c r="G51" i="74"/>
  <c r="G52" i="74"/>
  <c r="G53" i="74"/>
  <c r="G2" i="74"/>
  <c r="G3" i="73"/>
  <c r="G4" i="73"/>
  <c r="G5" i="73"/>
  <c r="G6" i="73"/>
  <c r="G7" i="73"/>
  <c r="G8" i="73"/>
  <c r="G9" i="73"/>
  <c r="G10" i="73"/>
  <c r="G11" i="73"/>
  <c r="G12" i="73"/>
  <c r="G13" i="73"/>
  <c r="G14" i="73"/>
  <c r="G15" i="73"/>
  <c r="G16" i="73"/>
  <c r="G17" i="73"/>
  <c r="G18" i="73"/>
  <c r="G19" i="73"/>
  <c r="G20" i="73"/>
  <c r="G21" i="73"/>
  <c r="G22" i="73"/>
  <c r="G23" i="73"/>
  <c r="G24" i="73"/>
  <c r="G25" i="73"/>
  <c r="G26" i="73"/>
  <c r="G27" i="73"/>
  <c r="G28" i="73"/>
  <c r="G2" i="73"/>
  <c r="H152" i="71" l="1"/>
  <c r="H151" i="71"/>
  <c r="F171" i="71"/>
  <c r="H146" i="71"/>
  <c r="H147" i="71"/>
  <c r="H67" i="71"/>
  <c r="H66" i="71"/>
  <c r="G67" i="71"/>
  <c r="G66" i="71"/>
  <c r="G171" i="71" l="1"/>
  <c r="H171" i="71"/>
  <c r="K339" i="43"/>
  <c r="K338" i="43"/>
  <c r="AI338" i="43" l="1"/>
  <c r="AJ338" i="43"/>
  <c r="AJ339" i="43"/>
  <c r="AI339" i="43"/>
  <c r="I171" i="71"/>
  <c r="AE426" i="43"/>
  <c r="L14" i="41" l="1"/>
  <c r="M14" i="41"/>
  <c r="N14" i="41"/>
  <c r="O14" i="41"/>
  <c r="P14" i="41"/>
  <c r="Q14" i="41"/>
  <c r="R14" i="41"/>
  <c r="S14" i="41"/>
  <c r="T14" i="41"/>
  <c r="U14" i="41"/>
  <c r="V14" i="41"/>
  <c r="W14" i="41"/>
  <c r="X14" i="41"/>
  <c r="Y14" i="41"/>
  <c r="Z14" i="41"/>
  <c r="K14" i="41"/>
  <c r="J4" i="41"/>
  <c r="J6" i="41"/>
  <c r="J8" i="41"/>
  <c r="J10" i="41"/>
  <c r="J12" i="41"/>
  <c r="J13" i="41"/>
  <c r="J2" i="41"/>
  <c r="J14" i="41" l="1"/>
  <c r="C14" i="52" l="1"/>
  <c r="D14" i="52"/>
  <c r="E14" i="52"/>
  <c r="F14" i="52"/>
  <c r="G14" i="52"/>
  <c r="H14" i="52"/>
  <c r="I14" i="52"/>
  <c r="J14" i="52"/>
  <c r="B14" i="52"/>
  <c r="K4" i="52"/>
  <c r="K5" i="52"/>
  <c r="K6" i="52"/>
  <c r="K7" i="52"/>
  <c r="K8" i="52"/>
  <c r="K9" i="52"/>
  <c r="K10" i="52"/>
  <c r="K11" i="52"/>
  <c r="K12" i="52"/>
  <c r="K13" i="52"/>
  <c r="K3" i="52"/>
  <c r="K14" i="52" l="1"/>
  <c r="P48" i="1" l="1"/>
  <c r="K399" i="43" l="1"/>
  <c r="K398" i="43"/>
  <c r="K397" i="43"/>
  <c r="K396" i="43"/>
  <c r="K395" i="43"/>
  <c r="K394" i="43"/>
  <c r="K393" i="43"/>
  <c r="K391" i="43"/>
  <c r="K387" i="43"/>
  <c r="K390" i="43"/>
  <c r="K389" i="43"/>
  <c r="K386" i="43"/>
  <c r="K385" i="43"/>
  <c r="K384" i="43"/>
  <c r="K382" i="43"/>
  <c r="K376" i="43"/>
  <c r="K375" i="43"/>
  <c r="K374" i="43"/>
  <c r="K373" i="43"/>
  <c r="K372" i="43"/>
  <c r="K370" i="43"/>
  <c r="K369" i="43"/>
  <c r="K366" i="43"/>
  <c r="K365" i="43"/>
  <c r="K364" i="43"/>
  <c r="K363" i="43"/>
  <c r="K362" i="43"/>
  <c r="K361" i="43"/>
  <c r="K359" i="43"/>
  <c r="K358" i="43"/>
  <c r="K357" i="43"/>
  <c r="K356" i="43"/>
  <c r="K355" i="43"/>
  <c r="K354" i="43"/>
  <c r="K353" i="43"/>
  <c r="K352" i="43"/>
  <c r="K348" i="43"/>
  <c r="K351" i="43"/>
  <c r="K350" i="43"/>
  <c r="K346" i="43"/>
  <c r="K345" i="43"/>
  <c r="K347" i="43"/>
  <c r="K343" i="43"/>
  <c r="K340" i="43"/>
  <c r="K336" i="43"/>
  <c r="K335" i="43"/>
  <c r="K334" i="43"/>
  <c r="K333" i="43"/>
  <c r="K332" i="43"/>
  <c r="K328" i="43"/>
  <c r="K327" i="43"/>
  <c r="K326" i="43"/>
  <c r="K325" i="43"/>
  <c r="K324" i="43"/>
  <c r="K330" i="43"/>
  <c r="K329" i="43"/>
  <c r="K323" i="43"/>
  <c r="K322" i="43"/>
  <c r="K321" i="43"/>
  <c r="K320" i="43"/>
  <c r="K318" i="43"/>
  <c r="K316" i="43"/>
  <c r="K315" i="43"/>
  <c r="K314" i="43"/>
  <c r="K313" i="43"/>
  <c r="K312" i="43"/>
  <c r="K311" i="43"/>
  <c r="K310" i="43"/>
  <c r="K309" i="43"/>
  <c r="K307" i="43"/>
  <c r="K306" i="43"/>
  <c r="K305" i="43"/>
  <c r="K304" i="43"/>
  <c r="K303" i="43"/>
  <c r="K302" i="43"/>
  <c r="K301" i="43"/>
  <c r="K300" i="43"/>
  <c r="K299" i="43"/>
  <c r="K297" i="43"/>
  <c r="K308" i="43"/>
  <c r="K296" i="43"/>
  <c r="K295" i="43"/>
  <c r="K294" i="43"/>
  <c r="K293" i="43"/>
  <c r="K292" i="43"/>
  <c r="K291" i="43"/>
  <c r="K290" i="43"/>
  <c r="K289" i="43"/>
  <c r="K288" i="43"/>
  <c r="K287" i="43"/>
  <c r="K286" i="43"/>
  <c r="K285" i="43"/>
  <c r="K283" i="43"/>
  <c r="K282" i="43"/>
  <c r="K281" i="43"/>
  <c r="K280" i="43"/>
  <c r="K279" i="43"/>
  <c r="K271" i="43"/>
  <c r="K270" i="43"/>
  <c r="K268" i="43"/>
  <c r="K267" i="43"/>
  <c r="K266" i="43"/>
  <c r="K276" i="43"/>
  <c r="K274" i="43"/>
  <c r="K278" i="43"/>
  <c r="K277" i="43"/>
  <c r="K275" i="43"/>
  <c r="K264" i="43"/>
  <c r="K263" i="43"/>
  <c r="K262" i="43"/>
  <c r="K261" i="43"/>
  <c r="K260" i="43"/>
  <c r="K258" i="43"/>
  <c r="K259" i="43"/>
  <c r="K253" i="43"/>
  <c r="K249" i="43"/>
  <c r="K251" i="43"/>
  <c r="K250" i="43"/>
  <c r="K248" i="43"/>
  <c r="K247" i="43"/>
  <c r="K246" i="43"/>
  <c r="K245" i="43"/>
  <c r="K244" i="43"/>
  <c r="K243" i="43"/>
  <c r="K241" i="43"/>
  <c r="K240" i="43"/>
  <c r="K239" i="43"/>
  <c r="K237" i="43"/>
  <c r="K236" i="43"/>
  <c r="K235" i="43"/>
  <c r="K233" i="43"/>
  <c r="K232" i="43"/>
  <c r="K231" i="43"/>
  <c r="K230" i="43"/>
  <c r="K229" i="43"/>
  <c r="K228" i="43"/>
  <c r="K227" i="43"/>
  <c r="K226" i="43"/>
  <c r="K225" i="43"/>
  <c r="K224" i="43"/>
  <c r="K223" i="43"/>
  <c r="K217" i="43"/>
  <c r="K216" i="43"/>
  <c r="K215" i="43"/>
  <c r="K213" i="43"/>
  <c r="K212" i="43"/>
  <c r="K211" i="43"/>
  <c r="K210" i="43"/>
  <c r="K209" i="43"/>
  <c r="K208" i="43"/>
  <c r="K207" i="43"/>
  <c r="K206" i="43"/>
  <c r="K205" i="43"/>
  <c r="K204" i="43"/>
  <c r="K203" i="43"/>
  <c r="K202" i="43"/>
  <c r="K201" i="43"/>
  <c r="K200" i="43"/>
  <c r="K199" i="43"/>
  <c r="K198" i="43"/>
  <c r="K196" i="43"/>
  <c r="K195" i="43"/>
  <c r="K194" i="43"/>
  <c r="K186" i="43"/>
  <c r="K185" i="43"/>
  <c r="K184" i="43"/>
  <c r="K183" i="43"/>
  <c r="K181" i="43"/>
  <c r="K180" i="43"/>
  <c r="K179" i="43"/>
  <c r="K178" i="43"/>
  <c r="K174" i="43"/>
  <c r="K173" i="43"/>
  <c r="K172" i="43"/>
  <c r="K171" i="43"/>
  <c r="K170" i="43"/>
  <c r="K169" i="43"/>
  <c r="K166" i="43"/>
  <c r="K165" i="43"/>
  <c r="K164" i="43"/>
  <c r="K163" i="43"/>
  <c r="K162" i="43"/>
  <c r="K161" i="43"/>
  <c r="K160" i="43"/>
  <c r="K159" i="43"/>
  <c r="K152" i="43"/>
  <c r="K151" i="43"/>
  <c r="K150" i="43"/>
  <c r="K149" i="43"/>
  <c r="K148" i="43"/>
  <c r="K147" i="43"/>
  <c r="K146" i="43"/>
  <c r="K145" i="43"/>
  <c r="K144" i="43"/>
  <c r="K143" i="43"/>
  <c r="K142" i="43"/>
  <c r="K141" i="43"/>
  <c r="K140" i="43"/>
  <c r="K139" i="43"/>
  <c r="K138" i="43"/>
  <c r="K137" i="43"/>
  <c r="K136" i="43"/>
  <c r="K134" i="43"/>
  <c r="K133" i="43"/>
  <c r="K132" i="43"/>
  <c r="K131" i="43"/>
  <c r="K130" i="43"/>
  <c r="K129" i="43"/>
  <c r="K127" i="43"/>
  <c r="K126" i="43"/>
  <c r="K125" i="43"/>
  <c r="K124" i="43"/>
  <c r="K123" i="43"/>
  <c r="K120" i="43"/>
  <c r="K119" i="43"/>
  <c r="K118" i="43"/>
  <c r="K117" i="43"/>
  <c r="K116" i="43"/>
  <c r="K115" i="43"/>
  <c r="K114" i="43"/>
  <c r="K113" i="43"/>
  <c r="K112" i="43"/>
  <c r="K111" i="43"/>
  <c r="K110" i="43"/>
  <c r="K109" i="43"/>
  <c r="K108" i="43"/>
  <c r="K107" i="43"/>
  <c r="K106" i="43"/>
  <c r="K105" i="43"/>
  <c r="K104" i="43"/>
  <c r="K103" i="43"/>
  <c r="K102" i="43"/>
  <c r="K99" i="43"/>
  <c r="K94" i="43"/>
  <c r="K98" i="43"/>
  <c r="K93" i="43"/>
  <c r="K92" i="43"/>
  <c r="K86" i="43"/>
  <c r="K85" i="43"/>
  <c r="K84" i="43"/>
  <c r="K83" i="43"/>
  <c r="K82" i="43"/>
  <c r="K80" i="43"/>
  <c r="K79" i="43"/>
  <c r="K78" i="43"/>
  <c r="K77" i="43"/>
  <c r="K76" i="43"/>
  <c r="K74" i="43"/>
  <c r="K73" i="43"/>
  <c r="K72" i="43"/>
  <c r="K71" i="43"/>
  <c r="K70" i="43"/>
  <c r="K69" i="43"/>
  <c r="K68" i="43"/>
  <c r="K64" i="43"/>
  <c r="K63" i="43"/>
  <c r="K62" i="43"/>
  <c r="K61" i="43"/>
  <c r="K60" i="43"/>
  <c r="K59" i="43"/>
  <c r="K57" i="43"/>
  <c r="K56" i="43"/>
  <c r="K55" i="43"/>
  <c r="K54" i="43"/>
  <c r="K53" i="43"/>
  <c r="K52" i="43"/>
  <c r="K46" i="43"/>
  <c r="K45" i="43"/>
  <c r="K44" i="43"/>
  <c r="K43" i="43"/>
  <c r="K65" i="43"/>
  <c r="K41" i="43"/>
  <c r="K40" i="43"/>
  <c r="K39" i="43"/>
  <c r="K38" i="43"/>
  <c r="K37" i="43"/>
  <c r="K35" i="43"/>
  <c r="K34" i="43"/>
  <c r="K51" i="43"/>
  <c r="K47" i="43"/>
  <c r="K30" i="43"/>
  <c r="K29" i="43"/>
  <c r="K27" i="43"/>
  <c r="K26" i="43"/>
  <c r="K25" i="43"/>
  <c r="K24" i="43"/>
  <c r="K23" i="43"/>
  <c r="K22" i="43"/>
  <c r="K20" i="43"/>
  <c r="K19" i="43"/>
  <c r="K18" i="43"/>
  <c r="K14" i="43"/>
  <c r="K13" i="43"/>
  <c r="K12" i="43"/>
  <c r="K11" i="43"/>
  <c r="K10" i="43"/>
  <c r="K9" i="43"/>
  <c r="K8" i="43"/>
  <c r="K6" i="43"/>
  <c r="K5" i="43"/>
  <c r="K3" i="43"/>
  <c r="AJ73" i="43" l="1"/>
  <c r="AI73" i="43"/>
  <c r="AI246" i="43"/>
  <c r="AJ246" i="43"/>
  <c r="AI10" i="43"/>
  <c r="AJ10" i="43"/>
  <c r="AI22" i="43"/>
  <c r="AJ22" i="43"/>
  <c r="AJ47" i="43"/>
  <c r="AI47" i="43"/>
  <c r="AJ41" i="43"/>
  <c r="AI41" i="43"/>
  <c r="AI54" i="43"/>
  <c r="AJ54" i="43"/>
  <c r="AI63" i="43"/>
  <c r="AJ63" i="43"/>
  <c r="AJ74" i="43"/>
  <c r="AI74" i="43"/>
  <c r="AI84" i="43"/>
  <c r="AJ84" i="43"/>
  <c r="AI102" i="43"/>
  <c r="AJ102" i="43"/>
  <c r="AI110" i="43"/>
  <c r="AJ110" i="43"/>
  <c r="AJ118" i="43"/>
  <c r="AI118" i="43"/>
  <c r="AI129" i="43"/>
  <c r="AJ129" i="43"/>
  <c r="AI138" i="43"/>
  <c r="AJ138" i="43"/>
  <c r="AJ146" i="43"/>
  <c r="AI146" i="43"/>
  <c r="AI160" i="43"/>
  <c r="AJ160" i="43"/>
  <c r="AI170" i="43"/>
  <c r="AJ170" i="43"/>
  <c r="AJ181" i="43"/>
  <c r="AI181" i="43"/>
  <c r="AJ198" i="43"/>
  <c r="AI198" i="43"/>
  <c r="AJ206" i="43"/>
  <c r="AI206" i="43"/>
  <c r="AJ215" i="43"/>
  <c r="AI215" i="43"/>
  <c r="AI228" i="43"/>
  <c r="AJ228" i="43"/>
  <c r="AJ237" i="43"/>
  <c r="AI237" i="43"/>
  <c r="AI247" i="43"/>
  <c r="AJ247" i="43"/>
  <c r="AI260" i="43"/>
  <c r="AJ260" i="43"/>
  <c r="AI274" i="43"/>
  <c r="AJ274" i="43"/>
  <c r="AJ280" i="43"/>
  <c r="AI280" i="43"/>
  <c r="AJ289" i="43"/>
  <c r="AI289" i="43"/>
  <c r="AI308" i="43"/>
  <c r="AJ308" i="43"/>
  <c r="AJ305" i="43"/>
  <c r="AI305" i="43"/>
  <c r="AI314" i="43"/>
  <c r="AJ314" i="43"/>
  <c r="AJ329" i="43"/>
  <c r="AI329" i="43"/>
  <c r="AJ333" i="43"/>
  <c r="AI333" i="43"/>
  <c r="AI346" i="43"/>
  <c r="AJ346" i="43"/>
  <c r="AI356" i="43"/>
  <c r="AJ356" i="43"/>
  <c r="AJ365" i="43"/>
  <c r="AI365" i="43"/>
  <c r="AI376" i="43"/>
  <c r="AJ376" i="43"/>
  <c r="AI391" i="43"/>
  <c r="AJ391" i="43"/>
  <c r="AI40" i="43"/>
  <c r="AJ40" i="43"/>
  <c r="AJ109" i="43"/>
  <c r="AI109" i="43"/>
  <c r="AI145" i="43"/>
  <c r="AJ145" i="43"/>
  <c r="AJ169" i="43"/>
  <c r="AI169" i="43"/>
  <c r="AI196" i="43"/>
  <c r="AJ196" i="43"/>
  <c r="AI55" i="43"/>
  <c r="AJ55" i="43"/>
  <c r="AJ76" i="43"/>
  <c r="AI76" i="43"/>
  <c r="AJ85" i="43"/>
  <c r="AI85" i="43"/>
  <c r="AI103" i="43"/>
  <c r="AJ103" i="43"/>
  <c r="AI111" i="43"/>
  <c r="AJ111" i="43"/>
  <c r="AJ119" i="43"/>
  <c r="AI119" i="43"/>
  <c r="AI130" i="43"/>
  <c r="AJ130" i="43"/>
  <c r="AI139" i="43"/>
  <c r="AJ139" i="43"/>
  <c r="AI147" i="43"/>
  <c r="AJ147" i="43"/>
  <c r="AI161" i="43"/>
  <c r="AJ161" i="43"/>
  <c r="AI171" i="43"/>
  <c r="AJ171" i="43"/>
  <c r="AJ183" i="43"/>
  <c r="AI183" i="43"/>
  <c r="AI199" i="43"/>
  <c r="AJ199" i="43"/>
  <c r="AI207" i="43"/>
  <c r="AJ207" i="43"/>
  <c r="AI216" i="43"/>
  <c r="AJ216" i="43"/>
  <c r="AJ229" i="43"/>
  <c r="AI229" i="43"/>
  <c r="AJ239" i="43"/>
  <c r="AI239" i="43"/>
  <c r="AI248" i="43"/>
  <c r="AJ248" i="43"/>
  <c r="AI261" i="43"/>
  <c r="AJ261" i="43"/>
  <c r="AI276" i="43"/>
  <c r="AJ276" i="43"/>
  <c r="AJ281" i="43"/>
  <c r="AI281" i="43"/>
  <c r="AJ290" i="43"/>
  <c r="AI290" i="43"/>
  <c r="AJ297" i="43"/>
  <c r="AI297" i="43"/>
  <c r="AI306" i="43"/>
  <c r="AJ306" i="43"/>
  <c r="AI315" i="43"/>
  <c r="AJ315" i="43"/>
  <c r="AI330" i="43"/>
  <c r="AJ330" i="43"/>
  <c r="AJ334" i="43"/>
  <c r="AI334" i="43"/>
  <c r="AI350" i="43"/>
  <c r="AJ350" i="43"/>
  <c r="AJ357" i="43"/>
  <c r="AI357" i="43"/>
  <c r="AJ366" i="43"/>
  <c r="AI366" i="43"/>
  <c r="AI382" i="43"/>
  <c r="AJ382" i="43"/>
  <c r="AJ393" i="43"/>
  <c r="AI393" i="43"/>
  <c r="AJ30" i="43"/>
  <c r="AI30" i="43"/>
  <c r="AJ117" i="43"/>
  <c r="AI117" i="43"/>
  <c r="AI213" i="43"/>
  <c r="AJ213" i="43"/>
  <c r="AI11" i="43"/>
  <c r="AJ11" i="43"/>
  <c r="AJ34" i="43"/>
  <c r="AI34" i="43"/>
  <c r="AJ43" i="43"/>
  <c r="AI43" i="43"/>
  <c r="AI56" i="43"/>
  <c r="AJ56" i="43"/>
  <c r="AJ68" i="43"/>
  <c r="AI68" i="43"/>
  <c r="AJ77" i="43"/>
  <c r="AI77" i="43"/>
  <c r="AJ86" i="43"/>
  <c r="AI86" i="43"/>
  <c r="AJ104" i="43"/>
  <c r="AI104" i="43"/>
  <c r="AJ112" i="43"/>
  <c r="AI112" i="43"/>
  <c r="AI120" i="43"/>
  <c r="AJ120" i="43"/>
  <c r="AI131" i="43"/>
  <c r="AJ131" i="43"/>
  <c r="AI140" i="43"/>
  <c r="AJ140" i="43"/>
  <c r="AI148" i="43"/>
  <c r="AJ148" i="43"/>
  <c r="AJ162" i="43"/>
  <c r="AI162" i="43"/>
  <c r="AI172" i="43"/>
  <c r="AJ172" i="43"/>
  <c r="AI184" i="43"/>
  <c r="AJ184" i="43"/>
  <c r="AI200" i="43"/>
  <c r="AJ200" i="43"/>
  <c r="AI208" i="43"/>
  <c r="AJ208" i="43"/>
  <c r="AJ217" i="43"/>
  <c r="AI217" i="43"/>
  <c r="AI230" i="43"/>
  <c r="AJ230" i="43"/>
  <c r="AI240" i="43"/>
  <c r="AJ240" i="43"/>
  <c r="AI250" i="43"/>
  <c r="AJ250" i="43"/>
  <c r="AI262" i="43"/>
  <c r="AJ262" i="43"/>
  <c r="AI266" i="43"/>
  <c r="AJ266" i="43"/>
  <c r="AJ282" i="43"/>
  <c r="AI282" i="43"/>
  <c r="AJ291" i="43"/>
  <c r="AI291" i="43"/>
  <c r="AJ299" i="43"/>
  <c r="AI299" i="43"/>
  <c r="AI307" i="43"/>
  <c r="AJ307" i="43"/>
  <c r="AJ316" i="43"/>
  <c r="AI316" i="43"/>
  <c r="AI324" i="43"/>
  <c r="AJ324" i="43"/>
  <c r="AJ335" i="43"/>
  <c r="AI335" i="43"/>
  <c r="AI351" i="43"/>
  <c r="AJ351" i="43"/>
  <c r="AJ358" i="43"/>
  <c r="AI358" i="43"/>
  <c r="AJ369" i="43"/>
  <c r="AI369" i="43"/>
  <c r="AI384" i="43"/>
  <c r="AJ384" i="43"/>
  <c r="AI394" i="43"/>
  <c r="AJ394" i="43"/>
  <c r="AJ20" i="43"/>
  <c r="AI20" i="43"/>
  <c r="AI99" i="43"/>
  <c r="AJ99" i="43"/>
  <c r="AI236" i="43"/>
  <c r="AJ236" i="43"/>
  <c r="AI51" i="43"/>
  <c r="AJ51" i="43"/>
  <c r="AJ25" i="43"/>
  <c r="AI25" i="43"/>
  <c r="AI57" i="43"/>
  <c r="AJ57" i="43"/>
  <c r="AJ69" i="43"/>
  <c r="AI69" i="43"/>
  <c r="AI78" i="43"/>
  <c r="AJ78" i="43"/>
  <c r="AI92" i="43"/>
  <c r="AJ92" i="43"/>
  <c r="AJ105" i="43"/>
  <c r="AI105" i="43"/>
  <c r="AJ113" i="43"/>
  <c r="AI113" i="43"/>
  <c r="AJ123" i="43"/>
  <c r="AI123" i="43"/>
  <c r="AI132" i="43"/>
  <c r="AJ132" i="43"/>
  <c r="AI141" i="43"/>
  <c r="AJ141" i="43"/>
  <c r="AI149" i="43"/>
  <c r="AJ149" i="43"/>
  <c r="AJ163" i="43"/>
  <c r="AI163" i="43"/>
  <c r="AJ173" i="43"/>
  <c r="AI173" i="43"/>
  <c r="AI185" i="43"/>
  <c r="AJ185" i="43"/>
  <c r="AJ201" i="43"/>
  <c r="AI201" i="43"/>
  <c r="AJ209" i="43"/>
  <c r="AI209" i="43"/>
  <c r="AI223" i="43"/>
  <c r="AJ223" i="43"/>
  <c r="AI231" i="43"/>
  <c r="AJ231" i="43"/>
  <c r="AJ241" i="43"/>
  <c r="AI241" i="43"/>
  <c r="AJ251" i="43"/>
  <c r="AI251" i="43"/>
  <c r="AJ263" i="43"/>
  <c r="AI263" i="43"/>
  <c r="AI267" i="43"/>
  <c r="AJ267" i="43"/>
  <c r="AI283" i="43"/>
  <c r="AJ283" i="43"/>
  <c r="AI292" i="43"/>
  <c r="AJ292" i="43"/>
  <c r="AJ300" i="43"/>
  <c r="AI300" i="43"/>
  <c r="AJ309" i="43"/>
  <c r="AI309" i="43"/>
  <c r="AI318" i="43"/>
  <c r="AJ318" i="43"/>
  <c r="AJ325" i="43"/>
  <c r="AI325" i="43"/>
  <c r="AI336" i="43"/>
  <c r="AJ336" i="43"/>
  <c r="AJ348" i="43"/>
  <c r="AI348" i="43"/>
  <c r="AI359" i="43"/>
  <c r="AJ359" i="43"/>
  <c r="AI370" i="43"/>
  <c r="AJ370" i="43"/>
  <c r="AI385" i="43"/>
  <c r="AJ385" i="43"/>
  <c r="AI395" i="43"/>
  <c r="AJ395" i="43"/>
  <c r="AJ9" i="43"/>
  <c r="AI9" i="43"/>
  <c r="AI62" i="43"/>
  <c r="AJ62" i="43"/>
  <c r="AI137" i="43"/>
  <c r="AJ137" i="43"/>
  <c r="AI180" i="43"/>
  <c r="AJ180" i="43"/>
  <c r="AI64" i="43"/>
  <c r="AJ64" i="43"/>
  <c r="AI3" i="43"/>
  <c r="AJ3" i="43"/>
  <c r="AI44" i="43"/>
  <c r="AJ44" i="43"/>
  <c r="AI14" i="43"/>
  <c r="AJ14" i="43"/>
  <c r="AI26" i="43"/>
  <c r="AJ26" i="43"/>
  <c r="AJ37" i="43"/>
  <c r="AI37" i="43"/>
  <c r="AJ45" i="43"/>
  <c r="AI45" i="43"/>
  <c r="AI59" i="43"/>
  <c r="AJ59" i="43"/>
  <c r="AI70" i="43"/>
  <c r="AJ70" i="43"/>
  <c r="AI79" i="43"/>
  <c r="AJ79" i="43"/>
  <c r="AJ93" i="43"/>
  <c r="AI93" i="43"/>
  <c r="AI106" i="43"/>
  <c r="AJ106" i="43"/>
  <c r="AI114" i="43"/>
  <c r="AJ114" i="43"/>
  <c r="AJ124" i="43"/>
  <c r="AI124" i="43"/>
  <c r="AI133" i="43"/>
  <c r="AJ133" i="43"/>
  <c r="AI142" i="43"/>
  <c r="AJ142" i="43"/>
  <c r="AI150" i="43"/>
  <c r="AJ150" i="43"/>
  <c r="AI164" i="43"/>
  <c r="AJ164" i="43"/>
  <c r="AI174" i="43"/>
  <c r="AJ174" i="43"/>
  <c r="AI186" i="43"/>
  <c r="AJ186" i="43"/>
  <c r="AJ202" i="43"/>
  <c r="AI202" i="43"/>
  <c r="AI210" i="43"/>
  <c r="AJ210" i="43"/>
  <c r="AI224" i="43"/>
  <c r="AJ224" i="43"/>
  <c r="AI232" i="43"/>
  <c r="AJ232" i="43"/>
  <c r="AJ243" i="43"/>
  <c r="AI243" i="43"/>
  <c r="AJ249" i="43"/>
  <c r="AI249" i="43"/>
  <c r="AJ264" i="43"/>
  <c r="AI264" i="43"/>
  <c r="AI268" i="43"/>
  <c r="AJ268" i="43"/>
  <c r="AJ285" i="43"/>
  <c r="AI285" i="43"/>
  <c r="AJ293" i="43"/>
  <c r="AI293" i="43"/>
  <c r="AI301" i="43"/>
  <c r="AJ301" i="43"/>
  <c r="AI310" i="43"/>
  <c r="AJ310" i="43"/>
  <c r="AJ320" i="43"/>
  <c r="AI320" i="43"/>
  <c r="AJ326" i="43"/>
  <c r="AI326" i="43"/>
  <c r="AJ340" i="43"/>
  <c r="AI340" i="43"/>
  <c r="AI352" i="43"/>
  <c r="AJ352" i="43"/>
  <c r="AJ361" i="43"/>
  <c r="AI361" i="43"/>
  <c r="AI372" i="43"/>
  <c r="AJ372" i="43"/>
  <c r="AI386" i="43"/>
  <c r="AJ386" i="43"/>
  <c r="AI396" i="43"/>
  <c r="AJ396" i="43"/>
  <c r="AI83" i="43"/>
  <c r="AJ83" i="43"/>
  <c r="AI227" i="43"/>
  <c r="AJ227" i="43"/>
  <c r="AJ65" i="43"/>
  <c r="AI65" i="43"/>
  <c r="AJ12" i="43"/>
  <c r="AI12" i="43"/>
  <c r="AI35" i="43"/>
  <c r="AJ35" i="43"/>
  <c r="AI6" i="43"/>
  <c r="AJ6" i="43"/>
  <c r="AI27" i="43"/>
  <c r="AJ27" i="43"/>
  <c r="AI38" i="43"/>
  <c r="AJ38" i="43"/>
  <c r="AI46" i="43"/>
  <c r="AJ46" i="43"/>
  <c r="AI60" i="43"/>
  <c r="AJ60" i="43"/>
  <c r="AI71" i="43"/>
  <c r="AJ71" i="43"/>
  <c r="AI80" i="43"/>
  <c r="AJ80" i="43"/>
  <c r="AI98" i="43"/>
  <c r="AJ98" i="43"/>
  <c r="AI107" i="43"/>
  <c r="AJ107" i="43"/>
  <c r="AJ115" i="43"/>
  <c r="AI115" i="43"/>
  <c r="AJ125" i="43"/>
  <c r="AI125" i="43"/>
  <c r="AI134" i="43"/>
  <c r="AJ134" i="43"/>
  <c r="AI143" i="43"/>
  <c r="AJ143" i="43"/>
  <c r="AI151" i="43"/>
  <c r="AJ151" i="43"/>
  <c r="AJ165" i="43"/>
  <c r="AI165" i="43"/>
  <c r="AI178" i="43"/>
  <c r="AJ178" i="43"/>
  <c r="AI194" i="43"/>
  <c r="AJ194" i="43"/>
  <c r="AI203" i="43"/>
  <c r="AJ203" i="43"/>
  <c r="AJ211" i="43"/>
  <c r="AI211" i="43"/>
  <c r="AJ225" i="43"/>
  <c r="AI225" i="43"/>
  <c r="AI233" i="43"/>
  <c r="AJ233" i="43"/>
  <c r="AI244" i="43"/>
  <c r="AJ244" i="43"/>
  <c r="AI253" i="43"/>
  <c r="AJ253" i="43"/>
  <c r="AI275" i="43"/>
  <c r="AJ275" i="43"/>
  <c r="AI270" i="43"/>
  <c r="AJ270" i="43"/>
  <c r="AI286" i="43"/>
  <c r="AJ286" i="43"/>
  <c r="AI294" i="43"/>
  <c r="AJ294" i="43"/>
  <c r="AI302" i="43"/>
  <c r="AJ302" i="43"/>
  <c r="AJ311" i="43"/>
  <c r="AI311" i="43"/>
  <c r="AJ321" i="43"/>
  <c r="AI321" i="43"/>
  <c r="AI327" i="43"/>
  <c r="AJ327" i="43"/>
  <c r="AI343" i="43"/>
  <c r="AJ343" i="43"/>
  <c r="AJ353" i="43"/>
  <c r="AI353" i="43"/>
  <c r="AJ362" i="43"/>
  <c r="AI362" i="43"/>
  <c r="AJ373" i="43"/>
  <c r="AI373" i="43"/>
  <c r="AJ389" i="43"/>
  <c r="AI389" i="43"/>
  <c r="AJ397" i="43"/>
  <c r="AI397" i="43"/>
  <c r="AI53" i="43"/>
  <c r="AJ53" i="43"/>
  <c r="AJ127" i="43"/>
  <c r="AI127" i="43"/>
  <c r="AJ159" i="43"/>
  <c r="AI159" i="43"/>
  <c r="AJ205" i="43"/>
  <c r="AI205" i="43"/>
  <c r="AI23" i="43"/>
  <c r="AJ23" i="43"/>
  <c r="AJ24" i="43"/>
  <c r="AI24" i="43"/>
  <c r="AJ13" i="43"/>
  <c r="AI13" i="43"/>
  <c r="AJ5" i="43"/>
  <c r="AI5" i="43"/>
  <c r="AI18" i="43"/>
  <c r="AJ18" i="43"/>
  <c r="AI8" i="43"/>
  <c r="AJ8" i="43"/>
  <c r="AI19" i="43"/>
  <c r="AJ19" i="43"/>
  <c r="AJ29" i="43"/>
  <c r="AI29" i="43"/>
  <c r="AI39" i="43"/>
  <c r="AJ39" i="43"/>
  <c r="AI52" i="43"/>
  <c r="AJ52" i="43"/>
  <c r="AI61" i="43"/>
  <c r="AJ61" i="43"/>
  <c r="AI72" i="43"/>
  <c r="AJ72" i="43"/>
  <c r="AI82" i="43"/>
  <c r="AJ82" i="43"/>
  <c r="AI94" i="43"/>
  <c r="AJ94" i="43"/>
  <c r="AJ108" i="43"/>
  <c r="AI108" i="43"/>
  <c r="AI116" i="43"/>
  <c r="AJ116" i="43"/>
  <c r="AI126" i="43"/>
  <c r="AJ126" i="43"/>
  <c r="AI136" i="43"/>
  <c r="AJ136" i="43"/>
  <c r="AI144" i="43"/>
  <c r="AJ144" i="43"/>
  <c r="AI152" i="43"/>
  <c r="AJ152" i="43"/>
  <c r="AI166" i="43"/>
  <c r="AJ166" i="43"/>
  <c r="AJ179" i="43"/>
  <c r="AI179" i="43"/>
  <c r="AI195" i="43"/>
  <c r="AJ195" i="43"/>
  <c r="AI204" i="43"/>
  <c r="AJ204" i="43"/>
  <c r="AJ212" i="43"/>
  <c r="AI212" i="43"/>
  <c r="AJ226" i="43"/>
  <c r="AI226" i="43"/>
  <c r="AI235" i="43"/>
  <c r="AJ235" i="43"/>
  <c r="AJ245" i="43"/>
  <c r="AI245" i="43"/>
  <c r="AI259" i="43"/>
  <c r="AJ259" i="43"/>
  <c r="AJ277" i="43"/>
  <c r="AI277" i="43"/>
  <c r="AI271" i="43"/>
  <c r="AJ271" i="43"/>
  <c r="AI287" i="43"/>
  <c r="AJ287" i="43"/>
  <c r="AI295" i="43"/>
  <c r="AJ295" i="43"/>
  <c r="AJ303" i="43"/>
  <c r="AI303" i="43"/>
  <c r="AI312" i="43"/>
  <c r="AJ312" i="43"/>
  <c r="AI322" i="43"/>
  <c r="AJ322" i="43"/>
  <c r="AJ328" i="43"/>
  <c r="AI328" i="43"/>
  <c r="AI347" i="43"/>
  <c r="AJ347" i="43"/>
  <c r="AJ354" i="43"/>
  <c r="AI354" i="43"/>
  <c r="AI363" i="43"/>
  <c r="AJ363" i="43"/>
  <c r="AI374" i="43"/>
  <c r="AJ374" i="43"/>
  <c r="AJ390" i="43"/>
  <c r="AI390" i="43"/>
  <c r="AJ398" i="43"/>
  <c r="AI398" i="43"/>
  <c r="AI258" i="43"/>
  <c r="AJ258" i="43"/>
  <c r="AJ278" i="43"/>
  <c r="AI278" i="43"/>
  <c r="AI279" i="43"/>
  <c r="AJ279" i="43"/>
  <c r="AI288" i="43"/>
  <c r="AJ288" i="43"/>
  <c r="AI296" i="43"/>
  <c r="AJ296" i="43"/>
  <c r="AJ304" i="43"/>
  <c r="AI304" i="43"/>
  <c r="AI313" i="43"/>
  <c r="AJ313" i="43"/>
  <c r="AI323" i="43"/>
  <c r="AJ323" i="43"/>
  <c r="AI332" i="43"/>
  <c r="AJ332" i="43"/>
  <c r="AJ345" i="43"/>
  <c r="AI345" i="43"/>
  <c r="AI355" i="43"/>
  <c r="AJ355" i="43"/>
  <c r="AJ364" i="43"/>
  <c r="AI364" i="43"/>
  <c r="AI375" i="43"/>
  <c r="AJ375" i="43"/>
  <c r="AI387" i="43"/>
  <c r="AJ387" i="43"/>
  <c r="AJ399" i="43"/>
  <c r="AI399" i="43"/>
  <c r="K425" i="43"/>
  <c r="K18" i="23"/>
  <c r="K17" i="23"/>
  <c r="K16" i="23"/>
  <c r="K15" i="23"/>
  <c r="K14" i="23"/>
  <c r="K13" i="23"/>
  <c r="K12" i="23"/>
  <c r="K11" i="23"/>
  <c r="K10" i="23"/>
  <c r="K9" i="23"/>
  <c r="K8" i="23"/>
  <c r="K7" i="23"/>
  <c r="K6" i="23"/>
  <c r="K5" i="23"/>
  <c r="K4" i="23"/>
  <c r="K3" i="23"/>
  <c r="AJ425" i="43" l="1"/>
  <c r="AJ426" i="43" s="1"/>
  <c r="K20" i="23"/>
  <c r="P4" i="1"/>
  <c r="P5" i="1"/>
  <c r="P2" i="1"/>
  <c r="P3" i="1"/>
  <c r="P7" i="1"/>
  <c r="P10" i="1"/>
  <c r="P8" i="1"/>
  <c r="P9" i="1"/>
  <c r="P24" i="1"/>
  <c r="P16" i="1"/>
  <c r="P33" i="1"/>
  <c r="P51" i="1"/>
  <c r="P23" i="1"/>
  <c r="P34" i="1"/>
  <c r="P38" i="1"/>
  <c r="P47" i="1"/>
  <c r="P49" i="1"/>
  <c r="P52" i="1"/>
  <c r="P25" i="1"/>
  <c r="P26" i="1"/>
  <c r="P27" i="1"/>
  <c r="P28" i="1"/>
  <c r="P29" i="1"/>
  <c r="P30" i="1"/>
  <c r="P45" i="1"/>
  <c r="P46" i="1"/>
  <c r="P37" i="1"/>
  <c r="P17" i="1"/>
  <c r="P11" i="1"/>
  <c r="P20" i="1"/>
  <c r="P22" i="1"/>
  <c r="P21" i="1"/>
  <c r="P12" i="1"/>
  <c r="P13" i="1"/>
  <c r="P14" i="1"/>
  <c r="P15" i="1"/>
  <c r="P18" i="1"/>
  <c r="P19" i="1"/>
  <c r="P31" i="1"/>
  <c r="P32" i="1"/>
  <c r="P36" i="1"/>
  <c r="P35" i="1"/>
  <c r="P39" i="1"/>
  <c r="P40" i="1"/>
  <c r="P41" i="1"/>
  <c r="P42" i="1"/>
  <c r="P43" i="1"/>
  <c r="P44" i="1"/>
  <c r="P50" i="1"/>
  <c r="P59" i="1"/>
  <c r="P57" i="1"/>
  <c r="P53" i="1"/>
  <c r="P54" i="1"/>
  <c r="P56" i="1"/>
  <c r="P58" i="1"/>
  <c r="P55" i="1"/>
  <c r="P60" i="1"/>
  <c r="P85" i="1"/>
  <c r="P66" i="1"/>
  <c r="P67" i="1"/>
  <c r="P68" i="1"/>
  <c r="P69" i="1"/>
  <c r="P70" i="1"/>
  <c r="P78" i="1"/>
  <c r="P79" i="1"/>
  <c r="P87" i="1"/>
  <c r="P91" i="1"/>
  <c r="P74" i="1"/>
  <c r="P76" i="1"/>
  <c r="P80" i="1"/>
  <c r="P93" i="1"/>
  <c r="P94" i="1"/>
  <c r="P95" i="1"/>
  <c r="P96" i="1"/>
  <c r="P97" i="1"/>
  <c r="P71" i="1"/>
  <c r="P90" i="1"/>
  <c r="P89" i="1"/>
  <c r="P88" i="1"/>
  <c r="P65" i="1"/>
  <c r="P62" i="1"/>
  <c r="P63" i="1"/>
  <c r="P64" i="1"/>
  <c r="P61" i="1"/>
  <c r="P72" i="1"/>
  <c r="P75" i="1"/>
  <c r="P73" i="1"/>
  <c r="P77" i="1"/>
  <c r="P81" i="1"/>
  <c r="P82" i="1"/>
  <c r="P83" i="1"/>
  <c r="P84" i="1"/>
  <c r="P86" i="1"/>
  <c r="P92" i="1"/>
  <c r="P101" i="1"/>
  <c r="P98" i="1"/>
  <c r="P99" i="1"/>
  <c r="P100" i="1"/>
  <c r="P110" i="1"/>
  <c r="P140" i="1"/>
  <c r="P133" i="1"/>
  <c r="P134" i="1"/>
  <c r="P149" i="1"/>
  <c r="P126" i="1"/>
  <c r="P127" i="1"/>
  <c r="P128" i="1"/>
  <c r="P129" i="1"/>
  <c r="P130" i="1"/>
  <c r="P131" i="1"/>
  <c r="P132" i="1"/>
  <c r="P138" i="1"/>
  <c r="P145" i="1"/>
  <c r="P144" i="1"/>
  <c r="P148" i="1"/>
  <c r="P152" i="1"/>
  <c r="P124" i="1"/>
  <c r="P125" i="1"/>
  <c r="P141" i="1"/>
  <c r="P142" i="1"/>
  <c r="P143" i="1"/>
  <c r="P102" i="1"/>
  <c r="P103" i="1"/>
  <c r="P104" i="1"/>
  <c r="P105" i="1"/>
  <c r="P106" i="1"/>
  <c r="P107" i="1"/>
  <c r="P108" i="1"/>
  <c r="P118" i="1"/>
  <c r="P119" i="1"/>
  <c r="P109" i="1"/>
  <c r="P147" i="1"/>
  <c r="P150" i="1"/>
  <c r="P115" i="1"/>
  <c r="P116" i="1"/>
  <c r="P117" i="1"/>
  <c r="P114" i="1"/>
  <c r="P111" i="1"/>
  <c r="P113" i="1"/>
  <c r="P112" i="1"/>
  <c r="P120" i="1"/>
  <c r="P121" i="1"/>
  <c r="P122" i="1"/>
  <c r="P123" i="1"/>
  <c r="P135" i="1"/>
  <c r="P136" i="1"/>
  <c r="P137" i="1"/>
  <c r="P139" i="1"/>
  <c r="P146" i="1"/>
  <c r="P151" i="1"/>
  <c r="P158" i="1"/>
  <c r="P159" i="1"/>
  <c r="P157" i="1"/>
  <c r="P161" i="1"/>
  <c r="P162" i="1"/>
  <c r="P156" i="1"/>
  <c r="P153" i="1"/>
  <c r="P164" i="1"/>
  <c r="P155" i="1"/>
  <c r="P154" i="1"/>
  <c r="P160" i="1"/>
  <c r="P163" i="1"/>
  <c r="P174" i="1"/>
  <c r="P169" i="1"/>
  <c r="P171" i="1"/>
  <c r="P175" i="1"/>
  <c r="P177" i="1"/>
  <c r="P170" i="1"/>
  <c r="P172" i="1"/>
  <c r="P173" i="1"/>
  <c r="P179" i="1"/>
  <c r="P176" i="1"/>
  <c r="P178" i="1"/>
  <c r="P167" i="1"/>
  <c r="P168" i="1"/>
  <c r="P166" i="1"/>
  <c r="P165" i="1"/>
  <c r="P183" i="1"/>
  <c r="P181" i="1"/>
  <c r="P184" i="1"/>
  <c r="P185" i="1"/>
  <c r="P182" i="1"/>
  <c r="P180" i="1"/>
  <c r="P233" i="1"/>
  <c r="P222" i="1"/>
  <c r="P230" i="1"/>
  <c r="P231" i="1"/>
  <c r="P232" i="1"/>
  <c r="P240" i="1"/>
  <c r="P241" i="1"/>
  <c r="P247" i="1"/>
  <c r="P236" i="1"/>
  <c r="P237" i="1"/>
  <c r="P224" i="1"/>
  <c r="P238" i="1"/>
  <c r="P221" i="1"/>
  <c r="P225" i="1"/>
  <c r="P226" i="1"/>
  <c r="P227" i="1"/>
  <c r="P228" i="1"/>
  <c r="P229" i="1"/>
  <c r="P235" i="1"/>
  <c r="P234" i="1"/>
  <c r="P239" i="1"/>
  <c r="P248" i="1"/>
  <c r="P243" i="1"/>
  <c r="P244" i="1"/>
  <c r="P245" i="1"/>
  <c r="P186" i="1"/>
  <c r="P205" i="1"/>
  <c r="P206" i="1"/>
  <c r="P207" i="1"/>
  <c r="P187" i="1"/>
  <c r="P208" i="1"/>
  <c r="P209" i="1"/>
  <c r="P210" i="1"/>
  <c r="P211" i="1"/>
  <c r="P212" i="1"/>
  <c r="P213" i="1"/>
  <c r="P214" i="1"/>
  <c r="P215" i="1"/>
  <c r="P216" i="1"/>
  <c r="P217" i="1"/>
  <c r="P188" i="1"/>
  <c r="P220" i="1"/>
  <c r="P246" i="1"/>
  <c r="P191" i="1"/>
  <c r="P200" i="1"/>
  <c r="P201" i="1"/>
  <c r="P202" i="1"/>
  <c r="P203" i="1"/>
  <c r="P192" i="1"/>
  <c r="P193" i="1"/>
  <c r="P194" i="1"/>
  <c r="P195" i="1"/>
  <c r="P196" i="1"/>
  <c r="P197" i="1"/>
  <c r="P198" i="1"/>
  <c r="P199" i="1"/>
  <c r="P204" i="1"/>
  <c r="P189" i="1"/>
  <c r="P190" i="1"/>
  <c r="P218" i="1"/>
  <c r="P219" i="1"/>
  <c r="P223" i="1"/>
  <c r="P242" i="1"/>
  <c r="P255" i="1"/>
  <c r="P252" i="1"/>
  <c r="P253" i="1"/>
  <c r="P254" i="1"/>
  <c r="P251" i="1"/>
  <c r="P249" i="1"/>
  <c r="P250" i="1"/>
  <c r="P256" i="1"/>
  <c r="P257" i="1"/>
  <c r="P259" i="1"/>
  <c r="P260" i="1"/>
  <c r="P261" i="1"/>
  <c r="P262" i="1"/>
  <c r="P273" i="1"/>
  <c r="P274" i="1"/>
  <c r="P270" i="1"/>
  <c r="P266" i="1"/>
  <c r="P268" i="1"/>
  <c r="P269" i="1"/>
  <c r="P271" i="1"/>
  <c r="P272" i="1"/>
  <c r="P278" i="1"/>
  <c r="P279" i="1"/>
  <c r="P267" i="1"/>
  <c r="P258" i="1"/>
  <c r="P277" i="1"/>
  <c r="P265" i="1"/>
  <c r="P264" i="1"/>
  <c r="P263" i="1"/>
  <c r="P275" i="1"/>
  <c r="P276" i="1"/>
  <c r="P282" i="1"/>
  <c r="P283" i="1"/>
  <c r="P280" i="1"/>
  <c r="P281" i="1"/>
  <c r="P331" i="1"/>
  <c r="P333" i="1"/>
  <c r="P312" i="1"/>
  <c r="P321" i="1"/>
  <c r="P322" i="1"/>
  <c r="P326" i="1"/>
  <c r="P328" i="1"/>
  <c r="P329" i="1"/>
  <c r="P330" i="1"/>
  <c r="P314" i="1"/>
  <c r="P315" i="1"/>
  <c r="P327" i="1"/>
  <c r="P323" i="1"/>
  <c r="P316" i="1"/>
  <c r="P317" i="1"/>
  <c r="P318" i="1"/>
  <c r="P324" i="1"/>
  <c r="P319" i="1"/>
  <c r="P320" i="1"/>
  <c r="P325" i="1"/>
  <c r="P337" i="1"/>
  <c r="P313" i="1"/>
  <c r="P335" i="1"/>
  <c r="P332" i="1"/>
  <c r="P336" i="1"/>
  <c r="P284" i="1"/>
  <c r="P306" i="1"/>
  <c r="P285" i="1"/>
  <c r="P286" i="1"/>
  <c r="P287" i="1"/>
  <c r="P288" i="1"/>
  <c r="P307" i="1"/>
  <c r="P308" i="1"/>
  <c r="P309" i="1"/>
  <c r="P300" i="1"/>
  <c r="P301" i="1"/>
  <c r="P302" i="1"/>
  <c r="P303" i="1"/>
  <c r="P292" i="1"/>
  <c r="P293" i="1"/>
  <c r="P294" i="1"/>
  <c r="P295" i="1"/>
  <c r="P296" i="1"/>
  <c r="P297" i="1"/>
  <c r="P298" i="1"/>
  <c r="P299" i="1"/>
  <c r="P304" i="1"/>
  <c r="P305" i="1"/>
  <c r="P289" i="1"/>
  <c r="P290" i="1"/>
  <c r="P291" i="1"/>
  <c r="P310" i="1"/>
  <c r="P311" i="1"/>
  <c r="P334" i="1"/>
  <c r="P339" i="1"/>
  <c r="P338" i="1"/>
  <c r="P349" i="1"/>
  <c r="P350" i="1"/>
  <c r="P347" i="1"/>
  <c r="P346" i="1"/>
  <c r="P355" i="1"/>
  <c r="P354" i="1"/>
  <c r="P348" i="1"/>
  <c r="P351" i="1"/>
  <c r="P352" i="1"/>
  <c r="P353" i="1"/>
  <c r="P345" i="1"/>
  <c r="P341" i="1"/>
  <c r="P340" i="1"/>
  <c r="P357" i="1"/>
  <c r="P344" i="1"/>
  <c r="P342" i="1"/>
  <c r="P343" i="1"/>
  <c r="P356" i="1"/>
  <c r="P391" i="1"/>
  <c r="P393" i="1"/>
  <c r="P392" i="1"/>
  <c r="P363" i="1"/>
  <c r="P364" i="1"/>
  <c r="P365" i="1"/>
  <c r="P366" i="1"/>
  <c r="P367" i="1"/>
  <c r="P389" i="1"/>
  <c r="P360" i="1"/>
  <c r="P385" i="1"/>
  <c r="P394" i="1"/>
  <c r="P396" i="1"/>
  <c r="P397" i="1"/>
  <c r="P398" i="1"/>
  <c r="P373" i="1"/>
  <c r="P374" i="1"/>
  <c r="P375" i="1"/>
  <c r="P376" i="1"/>
  <c r="P377" i="1"/>
  <c r="P378" i="1"/>
  <c r="P379" i="1"/>
  <c r="P380" i="1"/>
  <c r="P381" i="1"/>
  <c r="P386" i="1"/>
  <c r="P383" i="1"/>
  <c r="P384" i="1"/>
  <c r="P387" i="1"/>
  <c r="P390" i="1"/>
  <c r="P402" i="1"/>
  <c r="P403" i="1"/>
  <c r="P399" i="1"/>
  <c r="P400" i="1"/>
  <c r="P401" i="1"/>
  <c r="P405" i="1"/>
  <c r="P408" i="1"/>
  <c r="P409" i="1"/>
  <c r="P406" i="1"/>
  <c r="P407" i="1"/>
  <c r="P368" i="1"/>
  <c r="P369" i="1"/>
  <c r="P370" i="1"/>
  <c r="P371" i="1"/>
  <c r="P372" i="1"/>
  <c r="P395" i="1"/>
  <c r="P388" i="1"/>
  <c r="P359" i="1"/>
  <c r="P404" i="1"/>
  <c r="P358" i="1"/>
  <c r="P361" i="1"/>
  <c r="P362" i="1"/>
  <c r="P382" i="1"/>
  <c r="P415" i="1"/>
  <c r="P414" i="1"/>
  <c r="P422" i="1"/>
  <c r="P423" i="1"/>
  <c r="P427" i="1"/>
  <c r="P432" i="1"/>
  <c r="P418" i="1"/>
  <c r="P419" i="1"/>
  <c r="P424" i="1"/>
  <c r="P425" i="1"/>
  <c r="P416" i="1"/>
  <c r="P417" i="1"/>
  <c r="P420" i="1"/>
  <c r="P421" i="1"/>
  <c r="P426" i="1"/>
  <c r="P429" i="1"/>
  <c r="P430" i="1"/>
  <c r="P431" i="1"/>
  <c r="P413" i="1"/>
  <c r="P411" i="1"/>
  <c r="P412" i="1"/>
  <c r="P410" i="1"/>
  <c r="P428" i="1"/>
  <c r="P459" i="1"/>
  <c r="P440" i="1"/>
  <c r="P441" i="1"/>
  <c r="P503" i="1"/>
  <c r="P504" i="1"/>
  <c r="P507" i="1"/>
  <c r="P508" i="1"/>
  <c r="P467" i="1"/>
  <c r="P468" i="1"/>
  <c r="P482" i="1"/>
  <c r="P483" i="1"/>
  <c r="P485" i="1"/>
  <c r="P486" i="1"/>
  <c r="P487" i="1"/>
  <c r="P488" i="1"/>
  <c r="P496" i="1"/>
  <c r="P497" i="1"/>
  <c r="P498" i="1"/>
  <c r="P499" i="1"/>
  <c r="P500" i="1"/>
  <c r="P501" i="1"/>
  <c r="P502" i="1"/>
  <c r="P520" i="1"/>
  <c r="P489" i="1"/>
  <c r="P513" i="1"/>
  <c r="P514" i="1"/>
  <c r="P515" i="1"/>
  <c r="P472" i="1"/>
  <c r="P471" i="1"/>
  <c r="P470" i="1"/>
  <c r="P490" i="1"/>
  <c r="P512" i="1"/>
  <c r="P464" i="1"/>
  <c r="P465" i="1"/>
  <c r="P466" i="1"/>
  <c r="P474" i="1"/>
  <c r="P473" i="1"/>
  <c r="P491" i="1"/>
  <c r="P492" i="1"/>
  <c r="P476" i="1"/>
  <c r="P477" i="1"/>
  <c r="P478" i="1"/>
  <c r="P479" i="1"/>
  <c r="P480" i="1"/>
  <c r="P481" i="1"/>
  <c r="P493" i="1"/>
  <c r="P494" i="1"/>
  <c r="P484" i="1"/>
  <c r="P495" i="1"/>
  <c r="P521" i="1"/>
  <c r="P522" i="1"/>
  <c r="P523" i="1"/>
  <c r="P524" i="1"/>
  <c r="P525" i="1"/>
  <c r="P526" i="1"/>
  <c r="P527" i="1"/>
  <c r="P528" i="1"/>
  <c r="P529" i="1"/>
  <c r="P469" i="1"/>
  <c r="P506" i="1"/>
  <c r="P505" i="1"/>
  <c r="P509" i="1"/>
  <c r="P433" i="1"/>
  <c r="P450" i="1"/>
  <c r="P434" i="1"/>
  <c r="P451" i="1"/>
  <c r="P452" i="1"/>
  <c r="P453" i="1"/>
  <c r="P454" i="1"/>
  <c r="P455" i="1"/>
  <c r="P456" i="1"/>
  <c r="P457" i="1"/>
  <c r="P458" i="1"/>
  <c r="P435" i="1"/>
  <c r="P460" i="1"/>
  <c r="P461" i="1"/>
  <c r="P462" i="1"/>
  <c r="P463" i="1"/>
  <c r="P510" i="1"/>
  <c r="P511" i="1"/>
  <c r="P475" i="1"/>
  <c r="P516" i="1"/>
  <c r="P517" i="1"/>
  <c r="P518" i="1"/>
  <c r="P519" i="1"/>
  <c r="P448" i="1"/>
  <c r="P449" i="1"/>
  <c r="P447" i="1"/>
  <c r="P436" i="1"/>
  <c r="P438" i="1"/>
  <c r="P439" i="1"/>
  <c r="P437" i="1"/>
  <c r="P443" i="1"/>
  <c r="P444" i="1"/>
  <c r="P445" i="1"/>
  <c r="P446" i="1"/>
  <c r="P442" i="1"/>
  <c r="P6" i="1"/>
  <c r="G10" i="45" l="1"/>
  <c r="G14" i="45"/>
  <c r="G8" i="45"/>
  <c r="G9" i="45"/>
  <c r="G19" i="45"/>
  <c r="G47" i="45"/>
  <c r="G27" i="45"/>
  <c r="G34" i="45"/>
  <c r="G20" i="45"/>
  <c r="G7" i="45"/>
  <c r="G30" i="45"/>
  <c r="G51" i="45"/>
  <c r="G18" i="45"/>
  <c r="G31" i="45"/>
  <c r="G36" i="45"/>
  <c r="G46" i="45"/>
  <c r="G49" i="45"/>
  <c r="G52" i="45"/>
  <c r="G21" i="45"/>
  <c r="G22" i="45"/>
  <c r="G23" i="45"/>
  <c r="G24" i="45"/>
  <c r="G25" i="45"/>
  <c r="G26" i="45"/>
  <c r="G43" i="45"/>
  <c r="G44" i="45"/>
  <c r="G35" i="45"/>
  <c r="G11" i="45"/>
  <c r="G2" i="45"/>
  <c r="G15" i="45"/>
  <c r="G17" i="45"/>
  <c r="G16" i="45"/>
  <c r="G3" i="45"/>
  <c r="G4" i="45"/>
  <c r="G5" i="45"/>
  <c r="G6" i="45"/>
  <c r="G12" i="45"/>
  <c r="G13" i="45"/>
  <c r="G28" i="45"/>
  <c r="G29" i="45"/>
  <c r="G33" i="45"/>
  <c r="G32" i="45"/>
  <c r="G37" i="45"/>
  <c r="G38" i="45"/>
  <c r="G39" i="45"/>
  <c r="G40" i="45"/>
  <c r="G41" i="45"/>
  <c r="G42" i="45"/>
  <c r="G48" i="45"/>
  <c r="G50" i="45"/>
  <c r="G45" i="45"/>
  <c r="E14" i="41" l="1"/>
  <c r="E3" i="41" s="1"/>
  <c r="C14" i="41"/>
  <c r="C3" i="41" s="1"/>
  <c r="I13" i="41"/>
  <c r="I4" i="41"/>
  <c r="G3" i="41" l="1"/>
  <c r="G14" i="41"/>
  <c r="I10" i="41"/>
  <c r="I6" i="41"/>
  <c r="I8" i="41"/>
  <c r="I12" i="41"/>
  <c r="I14" i="41" l="1"/>
  <c r="AI425" i="43"/>
  <c r="AI426" i="43" s="1"/>
</calcChain>
</file>

<file path=xl/sharedStrings.xml><?xml version="1.0" encoding="utf-8"?>
<sst xmlns="http://schemas.openxmlformats.org/spreadsheetml/2006/main" count="64525" uniqueCount="13721">
  <si>
    <r>
      <rPr>
        <b/>
        <sz val="11"/>
        <color rgb="FF231F20"/>
        <rFont val="Times New Roman"/>
        <family val="1"/>
      </rPr>
      <t>Numero</t>
    </r>
    <r>
      <rPr>
        <sz val="11"/>
        <color rgb="FF231F20"/>
        <rFont val="Times New Roman"/>
        <family val="1"/>
      </rPr>
      <t xml:space="preserve"> </t>
    </r>
    <r>
      <rPr>
        <b/>
        <sz val="11"/>
        <color rgb="FF231F20"/>
        <rFont val="Times New Roman"/>
        <family val="1"/>
      </rPr>
      <t>sequenziale</t>
    </r>
  </si>
  <si>
    <r>
      <rPr>
        <b/>
        <sz val="11"/>
        <color rgb="FF231F20"/>
        <rFont val="Times New Roman"/>
        <family val="1"/>
      </rPr>
      <t>Misura</t>
    </r>
    <r>
      <rPr>
        <sz val="11"/>
        <color rgb="FF231F20"/>
        <rFont val="Times New Roman"/>
        <family val="1"/>
      </rPr>
      <t xml:space="preserve"> </t>
    </r>
    <r>
      <rPr>
        <b/>
        <sz val="11"/>
        <color rgb="FF231F20"/>
        <rFont val="Times New Roman"/>
        <family val="1"/>
      </rPr>
      <t>correlata</t>
    </r>
    <r>
      <rPr>
        <sz val="11"/>
        <color rgb="FF231F20"/>
        <rFont val="Times New Roman"/>
        <family val="1"/>
      </rPr>
      <t xml:space="preserve"> </t>
    </r>
    <r>
      <rPr>
        <b/>
        <sz val="11"/>
        <color rgb="FF231F20"/>
        <rFont val="Times New Roman"/>
        <family val="1"/>
      </rPr>
      <t>(riforma</t>
    </r>
    <r>
      <rPr>
        <sz val="11"/>
        <color rgb="FF231F20"/>
        <rFont val="Times New Roman"/>
        <family val="1"/>
      </rPr>
      <t xml:space="preserve"> </t>
    </r>
    <r>
      <rPr>
        <b/>
        <sz val="11"/>
        <color rgb="FF231F20"/>
        <rFont val="Times New Roman"/>
        <family val="1"/>
      </rPr>
      <t>o</t>
    </r>
    <r>
      <rPr>
        <sz val="11"/>
        <color rgb="FF231F20"/>
        <rFont val="Times New Roman"/>
        <family val="1"/>
      </rPr>
      <t xml:space="preserve"> </t>
    </r>
    <r>
      <rPr>
        <b/>
        <sz val="11"/>
        <color rgb="FF231F20"/>
        <rFont val="Times New Roman"/>
        <family val="1"/>
      </rPr>
      <t>investimento)</t>
    </r>
  </si>
  <si>
    <r>
      <rPr>
        <b/>
        <sz val="11"/>
        <color rgb="FF231F20"/>
        <rFont val="Times New Roman"/>
        <family val="1"/>
      </rPr>
      <t xml:space="preserve">Traguardo
</t>
    </r>
    <r>
      <rPr>
        <b/>
        <sz val="11"/>
        <color rgb="FF231F20"/>
        <rFont val="Times New Roman"/>
        <family val="1"/>
      </rPr>
      <t>/</t>
    </r>
    <r>
      <rPr>
        <sz val="11"/>
        <color rgb="FF231F20"/>
        <rFont val="Times New Roman"/>
        <family val="1"/>
      </rPr>
      <t xml:space="preserve"> </t>
    </r>
    <r>
      <rPr>
        <b/>
        <sz val="11"/>
        <color rgb="FF231F20"/>
        <rFont val="Times New Roman"/>
        <family val="1"/>
      </rPr>
      <t>obiettivo</t>
    </r>
  </si>
  <si>
    <r>
      <rPr>
        <b/>
        <sz val="11"/>
        <color rgb="FF231F20"/>
        <rFont val="Times New Roman"/>
        <family val="1"/>
      </rPr>
      <t>Denominazione</t>
    </r>
  </si>
  <si>
    <r>
      <rPr>
        <b/>
        <sz val="11"/>
        <color rgb="FF231F20"/>
        <rFont val="Times New Roman"/>
        <family val="1"/>
      </rPr>
      <t>Descrizione</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ogni</t>
    </r>
    <r>
      <rPr>
        <sz val="11"/>
        <color rgb="FF231F20"/>
        <rFont val="Times New Roman"/>
        <family val="1"/>
      </rPr>
      <t xml:space="preserve"> </t>
    </r>
    <r>
      <rPr>
        <b/>
        <sz val="11"/>
        <color rgb="FF231F20"/>
        <rFont val="Times New Roman"/>
        <family val="1"/>
      </rPr>
      <t>traguardo</t>
    </r>
    <r>
      <rPr>
        <sz val="11"/>
        <color rgb="FF231F20"/>
        <rFont val="Times New Roman"/>
        <family val="1"/>
      </rPr>
      <t xml:space="preserve"> </t>
    </r>
    <r>
      <rPr>
        <b/>
        <sz val="11"/>
        <color rgb="FF231F20"/>
        <rFont val="Times New Roman"/>
        <family val="1"/>
      </rPr>
      <t>e</t>
    </r>
    <r>
      <rPr>
        <sz val="11"/>
        <color rgb="FF231F20"/>
        <rFont val="Times New Roman"/>
        <family val="1"/>
      </rPr>
      <t xml:space="preserve"> </t>
    </r>
    <r>
      <rPr>
        <b/>
        <sz val="11"/>
        <color rgb="FF231F20"/>
        <rFont val="Times New Roman"/>
        <family val="1"/>
      </rPr>
      <t>obiettivo</t>
    </r>
  </si>
  <si>
    <r>
      <rPr>
        <b/>
        <sz val="11"/>
        <color rgb="FF231F20"/>
        <rFont val="Times New Roman"/>
        <family val="1"/>
      </rPr>
      <t>Trimestre</t>
    </r>
  </si>
  <si>
    <r>
      <rPr>
        <b/>
        <sz val="11"/>
        <color rgb="FF231F20"/>
        <rFont val="Times New Roman"/>
        <family val="1"/>
      </rPr>
      <t>Anno</t>
    </r>
  </si>
  <si>
    <r>
      <rPr>
        <sz val="11"/>
        <color rgb="FF196131"/>
        <rFont val="Times New Roman"/>
        <family val="1"/>
      </rPr>
      <t>Il traguardo deve essere conseguito mediante 1) la conversione in legge del decreto-legge che istituisce l'Agenzia per la cybersicurezza nazionale, attualmente in fase avanzata di elaborazione; 2) la pubblicazione nella Gazzetta Ufficiale della Repubblica italiana del Decreto del Presidente del Consiglio dei Ministri (DPCM) contenente il regolamento interno dell'Agenzia per la cybersicurezza nazionale.</t>
    </r>
  </si>
  <si>
    <r>
      <rPr>
        <sz val="11"/>
        <color rgb="FF196131"/>
        <rFont val="Times New Roman"/>
        <family val="1"/>
      </rPr>
      <t xml:space="preserve">Il traguardo deve essere conseguito con la definizione dell'architettura dettagliata dell'intero ecosistema della cybersecurity nazionale (ovvero un centro
</t>
    </r>
    <r>
      <rPr>
        <sz val="11"/>
        <color rgb="FF196131"/>
        <rFont val="Times New Roman"/>
        <family val="1"/>
      </rPr>
      <t>nazionale di condivisione e di analisi delle informazioni (ISAC), una rete di squadre di pronto intervento informatico (CERT), un HyperSOC nazionale, il calcolo ad alte prestazioni integrato dagli strumenti di intelligenza artificiale/apprendimento automatico (AI/ML) per analizzare gli incidenti di cybersecurity di portata nazionale).</t>
    </r>
  </si>
  <si>
    <r>
      <rPr>
        <sz val="11"/>
        <color rgb="FF196131"/>
        <rFont val="Times New Roman"/>
        <family val="1"/>
      </rPr>
      <t>Numero di atti giudiziari relativi al sistema di giurisdizione amministrativa (quali sentenze, pareri e decreti) pienamente disponibili nel data warehouse.</t>
    </r>
  </si>
  <si>
    <r>
      <rPr>
        <sz val="11"/>
        <color rgb="FF196131"/>
        <rFont val="Times New Roman"/>
        <family val="1"/>
      </rPr>
      <t>Attivazione di almeno 10 laboratori di screening e certificazione, dei due centri di valutazione (CV) e attivazione del laboratorio di certificazione UE</t>
    </r>
  </si>
  <si>
    <r>
      <rPr>
        <sz val="11"/>
        <color rgb="FF196131"/>
        <rFont val="Times New Roman"/>
        <family val="1"/>
      </rPr>
      <t>Piena operatività dell'unità centrale di audit con almeno 30 ispezioni completate.</t>
    </r>
  </si>
  <si>
    <r>
      <rPr>
        <sz val="11"/>
        <color rgb="FF196131"/>
        <rFont val="Times New Roman"/>
        <family val="1"/>
      </rPr>
      <t>Almeno un milione di cittadini partecipanti a iniziative di formazione promosse da enti certificati senza fini di lucro e volontari.</t>
    </r>
  </si>
  <si>
    <r>
      <rPr>
        <sz val="11"/>
        <color rgb="FF196131"/>
        <rFont val="Times New Roman"/>
        <family val="1"/>
      </rPr>
      <t>Approvare la legislazione speciale che disciplina le assunzioni nell'ambito del Piano Nazionale di Ripresa e Resilienza con autorizzazione a pubblicare bandi e ad assumere.</t>
    </r>
  </si>
  <si>
    <r>
      <rPr>
        <sz val="11"/>
        <color rgb="FF196131"/>
        <rFont val="Times New Roman"/>
        <family val="1"/>
      </rPr>
      <t>La riforma del quadro giuridico deve avere l'obiettivo di rendere più efficace l'applicazione della legislazione tributaria e ridurre l'elevato numero di ricorsi alla Corte di Cassazione.</t>
    </r>
  </si>
  <si>
    <r>
      <rPr>
        <sz val="11"/>
        <color rgb="FF196131"/>
        <rFont val="Times New Roman"/>
        <family val="1"/>
      </rPr>
      <t>Completare l'adozione di tutti i regolamenti e delle fonti di diritto derivato necessari per l'effettiva applicazione delle leggi attuative per le riforme della giustizia.</t>
    </r>
  </si>
  <si>
    <r>
      <rPr>
        <sz val="11"/>
        <color rgb="FF196131"/>
        <rFont val="Times New Roman"/>
        <family val="1"/>
      </rPr>
      <t xml:space="preserve">Deve essere istituita la gestione elettronica obbligatoria di tutti i documenti e il processo interamente telematico nei procedimenti civili. Viene introdotta la digitalizzazione dei procedimenti penali di primo grado (ad esclusione dell'udienza preliminare).
</t>
    </r>
    <r>
      <rPr>
        <sz val="11"/>
        <color rgb="FF196131"/>
        <rFont val="Times New Roman"/>
        <family val="1"/>
      </rPr>
      <t>Creazione di una banca dati gratuita, pienamente accessibile e consultabile delle decisioni civili, conformemente alla legislazione.</t>
    </r>
  </si>
  <si>
    <r>
      <rPr>
        <sz val="11"/>
        <color rgb="FF196131"/>
        <rFont val="Times New Roman"/>
        <family val="1"/>
      </rPr>
      <t>Completare le procedure di assunzione di almeno 326 dipendenti per l'Ufficio per il processo e i tribunali amministrativi ed entrata in servizio di tali dipendenti. Il valore di riferimento deve essere il numero di membri del personale nel secondo trimestre del 2022.</t>
    </r>
  </si>
  <si>
    <r>
      <rPr>
        <sz val="11"/>
        <color rgb="FF196131"/>
        <rFont val="Times New Roman"/>
        <family val="1"/>
      </rPr>
      <t>Ridurre del 40 % i tempi di trattazione di tutti i procedimenti dei contenziosi civili e commerciali rispetto al 2019.</t>
    </r>
  </si>
  <si>
    <r>
      <rPr>
        <sz val="11"/>
        <color rgb="FF196131"/>
        <rFont val="Times New Roman"/>
        <family val="1"/>
      </rPr>
      <t>Ridurre del 25 % i tempi di trattazione di tutti i procedimenti penali rispetto al 2019.</t>
    </r>
  </si>
  <si>
    <r>
      <rPr>
        <sz val="11"/>
        <color rgb="FF196131"/>
        <rFont val="Times New Roman"/>
        <family val="1"/>
      </rPr>
      <t>Ridurre del 70 % il numero di cause pendenti (109 029) nel 2019 dinanzi ai tribunali amministrativi regionali (tribunali amministrativi di primo grado)</t>
    </r>
  </si>
  <si>
    <r>
      <rPr>
        <sz val="11"/>
        <color rgb="FF196131"/>
        <rFont val="Times New Roman"/>
        <family val="1"/>
      </rPr>
      <t>Ridurre del 70 % il numero di cause pendenti (24 010) nel 2019 presso il Consiglio di Stato (secondo grado).</t>
    </r>
  </si>
  <si>
    <r>
      <rPr>
        <sz val="11"/>
        <color rgb="FF196131"/>
        <rFont val="Times New Roman"/>
        <family val="1"/>
      </rPr>
      <t xml:space="preserve">Completare le procedure di assunzione di un pool di
</t>
    </r>
    <r>
      <rPr>
        <sz val="11"/>
        <color rgb="FF196131"/>
        <rFont val="Times New Roman"/>
        <family val="1"/>
      </rPr>
      <t>1 000 esperti da impiegare per tre anni a supporto delle amministrazioni nella gestione delle nuove procedure per fornire assistenza tecnica.</t>
    </r>
  </si>
  <si>
    <r>
      <rPr>
        <sz val="11"/>
        <color rgb="FF196131"/>
        <rFont val="Times New Roman"/>
        <family val="1"/>
      </rPr>
      <t>Istituire un sistema semplificato di traguardi e obiettivi simile a quello dell'RRF per la pianificazione, l'esecuzione e il finanziamento di progetti nell'ambito del Fondo per gli investimenti complementari (30,5 mld EUR).</t>
    </r>
  </si>
  <si>
    <r>
      <rPr>
        <sz val="11"/>
        <color rgb="FF196131"/>
        <rFont val="Times New Roman"/>
        <family val="1"/>
      </rPr>
      <t>Entrata in vigore di tutti gli atti delegati correlati, dei decreti ministeriali, degli atti di diritto derivato e di tutti gli altri regolamenti necessari per l'efficace attuazione della semplificazione, inclusi gli accordi con le regioni in caso di competenza regionale esclusiva e concorrente.</t>
    </r>
  </si>
  <si>
    <r>
      <rPr>
        <sz val="11"/>
        <color rgb="FF196131"/>
        <rFont val="Times New Roman"/>
        <family val="1"/>
      </rPr>
      <t>Entrata in vigore di tutti gli atti delegati correlati, dei decreti ministeriali, degli atti di diritto derivato e di tutti gli altri regolamenti necessari per l'efficace attuazione della riforma.</t>
    </r>
  </si>
  <si>
    <r>
      <rPr>
        <sz val="11"/>
        <color rgb="FF196131"/>
        <rFont val="Times New Roman"/>
        <family val="1"/>
      </rPr>
      <t xml:space="preserve">Lo screening dei regimi procedurali deve essere completato per tutte le procedure esistenti, unitamente alla loro ulteriore semplificazione e alla reingegnerizzazione delle procedure amministrative.
</t>
    </r>
    <r>
      <rPr>
        <sz val="11"/>
        <color rgb="FF196131"/>
        <rFont val="Times New Roman"/>
        <family val="1"/>
      </rPr>
      <t>Vanno garantiti anche la verifica e il monitoraggio dell'effettiva attuazione delle nuove procedure, con particolare riferimento ai moduli standardizzati e alla corrispondente gestione digitalizzata. La semplificazione deve applicarsi a un totale di 600 procedure critiche.</t>
    </r>
  </si>
  <si>
    <r>
      <rPr>
        <sz val="11"/>
        <color rgb="FF196131"/>
        <rFont val="Times New Roman"/>
        <family val="1"/>
      </rPr>
      <t>Almeno 350 000 iscrizioni a iniziative di miglioramento del livello delle competenze e di riqualificazione da parte del personale delle pubbliche amministrazioni centrali.</t>
    </r>
  </si>
  <si>
    <r>
      <rPr>
        <sz val="11"/>
        <color rgb="FF196131"/>
        <rFont val="Times New Roman"/>
        <family val="1"/>
      </rPr>
      <t>Almeno 400 000 iscrizioni a iniziative di miglioramento del livello delle competenze e di riqualificazione da parte del personale di altre pubbliche amministrazioni.</t>
    </r>
  </si>
  <si>
    <r>
      <rPr>
        <sz val="11"/>
        <color rgb="FF196131"/>
        <rFont val="Times New Roman"/>
        <family val="1"/>
      </rPr>
      <t xml:space="preserve">Almeno 245 000 (70 %)
</t>
    </r>
    <r>
      <rPr>
        <sz val="11"/>
        <color rgb="FF196131"/>
        <rFont val="Times New Roman"/>
        <family val="1"/>
      </rPr>
      <t>attività di formazione completate con successo (certificazione formale o valutazione d'impatto) per le amministrazioni pubbliche centrali.</t>
    </r>
  </si>
  <si>
    <r>
      <rPr>
        <sz val="11"/>
        <color rgb="FF196131"/>
        <rFont val="Times New Roman"/>
        <family val="1"/>
      </rPr>
      <t xml:space="preserve">Almeno 280 000 (70 %)
</t>
    </r>
    <r>
      <rPr>
        <sz val="11"/>
        <color rgb="FF196131"/>
        <rFont val="Times New Roman"/>
        <family val="1"/>
      </rPr>
      <t>attività di formazione completate con successo (certificazione formale o valutazione d'impatto) per altre amministrazioni pubbliche.</t>
    </r>
  </si>
  <si>
    <r>
      <rPr>
        <sz val="11"/>
        <color rgb="FF196131"/>
        <rFont val="Times New Roman"/>
        <family val="1"/>
      </rPr>
      <t>Entrata in vigore del decreto legislativo che attua tutte le disposizioni della legge delega sulla riforma del codice dei contratti pubblici.</t>
    </r>
  </si>
  <si>
    <r>
      <rPr>
        <sz val="11"/>
        <color rgb="FF196131"/>
        <rFont val="Times New Roman"/>
        <family val="1"/>
      </rPr>
      <t>Entrata in vigore di tutte le necessarie misure di esecuzione e delle norme di diritto derivato per la riforma/semplificazione del sistema degli appalti pubblici (anche per effetto della revisione del codice dei contratti pubblici)</t>
    </r>
  </si>
  <si>
    <r>
      <rPr>
        <sz val="11"/>
        <color rgb="FF196131"/>
        <rFont val="Times New Roman"/>
        <family val="1"/>
      </rPr>
      <t>Il Sistema Nazionale di eProcurement deve essere operativo e del tutto in linea con le pertinenti direttive UE e comprendere la digitalizzazione completa delle procedure di acquisto fino all'esecuzione del contratto (Smart Procurement), deve essere interoperabile con i sistemi gestionali delle pubbliche amministrazioni e prevedere l'abilitazione digitale degli OE, sessioni d'asta digitali, machine learning per l'osservazione e l'analisi delle tendenze, CRM evoluto con funzioni di chatbot, digital engagement e status chain.</t>
    </r>
  </si>
  <si>
    <r>
      <rPr>
        <sz val="11"/>
        <color rgb="FF196131"/>
        <rFont val="Times New Roman"/>
        <family val="1"/>
      </rPr>
      <t>Sulla base della Piattaforma per i crediti commerciali (PCC), la media ponderata dei tempi di pagamento delle autorità pubbliche regionali (Regioni e Province Autonome) nei confronti degli operatori economici deve essere pari o inferiore a 30 giorni.</t>
    </r>
  </si>
  <si>
    <r>
      <rPr>
        <sz val="11"/>
        <color rgb="FF196131"/>
        <rFont val="Times New Roman"/>
        <family val="1"/>
      </rPr>
      <t>Sulla base della Piattaforma per i crediti commerciali (PCC), la media ponderata dei tempi di pagamento degli enti locali nei confronti degli operatori economici deve essere pari o inferiore a 30 giorni.</t>
    </r>
  </si>
  <si>
    <r>
      <rPr>
        <sz val="11"/>
        <color rgb="FF196131"/>
        <rFont val="Times New Roman"/>
        <family val="1"/>
      </rPr>
      <t>Sulla base della Piattaforma per i crediti commerciali (PCC), la media ponderata dei tempi di pagamento degli enti del Servizio sanitario nazionale nei confronti degli operatori economici deve essere pari o inferiore a 60 giorni.</t>
    </r>
  </si>
  <si>
    <r>
      <rPr>
        <sz val="11"/>
        <color rgb="FF196131"/>
        <rFont val="Times New Roman"/>
        <family val="1"/>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</si>
  <si>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1"/>
        <color rgb="FF196131"/>
        <rFont val="Times New Roman"/>
        <family val="1"/>
      </rPr>
      <t>Sulla base della Piattaforma per i crediti commerciali (PCC), la media ponderata dei tempi di ritardo dei pagamenti degli enti locali agli operatori economici non deve superare 0 giorni.</t>
    </r>
  </si>
  <si>
    <r>
      <rPr>
        <sz val="11"/>
        <color rgb="FF196131"/>
        <rFont val="Times New Roman"/>
        <family val="1"/>
      </rPr>
      <t>Sulla base della Piattaforma per i crediti commerciali (PCC), la media ponderata dei tempi di ritardo dei pagamenti degli enti del Servizio sanitario nazionale agli operatori economici non deve superare 0 giorni.</t>
    </r>
  </si>
  <si>
    <r>
      <rPr>
        <sz val="11"/>
        <color rgb="FF196131"/>
        <rFont val="Times New Roman"/>
        <family val="1"/>
      </rPr>
      <t>Sulla base dei dati della Gazzetta ufficiale dell'UE (banca dati TED) il lasso medio di tempo che intercorre tra la pubblicazione del bando e l'aggiudicazione dell'appalto deve essere ridotto a meno di 100 giorni per i contratti superiori alle soglie di cui alle direttive dell'UE sugli appalti pubblici.</t>
    </r>
  </si>
  <si>
    <r>
      <rPr>
        <sz val="11"/>
        <color rgb="FF196131"/>
        <rFont val="Times New Roman"/>
        <family val="1"/>
      </rPr>
      <t>Il tempo medio tra l'aggiudicazione dell'appalto e la realizzazione dell'infrastruttura ("fase esecutiva") deve essere ridotto almeno del 15 %.</t>
    </r>
  </si>
  <si>
    <r>
      <rPr>
        <sz val="11"/>
        <color rgb="FF196131"/>
        <rFont val="Times New Roman"/>
        <family val="1"/>
      </rPr>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r>
  </si>
  <si>
    <r>
      <rPr>
        <sz val="11"/>
        <color rgb="FF196131"/>
        <rFont val="Times New Roman"/>
        <family val="1"/>
      </rPr>
      <t>Sulla base della Piattaforma per i crediti commerciali (PCC), la media ponderata dei tempi di ritardo dei pagamenti delle autorità regionali (Regioni e Province Autonome) agli operatori economici non deve superare 0 giorni.</t>
    </r>
  </si>
  <si>
    <r>
      <rPr>
        <sz val="11"/>
        <color rgb="FF196131"/>
        <rFont val="Times New Roman"/>
        <family val="1"/>
      </rPr>
      <t>Almeno il 35 %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r>
  </si>
  <si>
    <r>
      <rPr>
        <sz val="11"/>
        <color rgb="FF196131"/>
        <rFont val="Times New Roman"/>
        <family val="1"/>
      </rPr>
      <t>Adottare una relazione per orientare le azioni del governo volte a ridurre l'evasione fiscale dovuta alla omessa fatturazione, in particolare nei settori più esposti all'evasione fiscale, anche attraverso incentivi mirati per i consumatori.</t>
    </r>
  </si>
  <si>
    <r>
      <rPr>
        <sz val="11"/>
        <color rgb="FF196131"/>
        <rFont val="Times New Roman"/>
        <family val="1"/>
      </rPr>
      <t>Il numero di "lettere di conformità" (comunicazioni tempestive ai contribuenti per i quali sono state riscontrate anomalie) deve essere aumentato almeno del 20 % rispetto al 2019.</t>
    </r>
  </si>
  <si>
    <r>
      <rPr>
        <sz val="11"/>
        <color rgb="FF196131"/>
        <rFont val="Times New Roman"/>
        <family val="1"/>
      </rPr>
      <t>Il numero di "lettere di conformità" (comunicazioni tempestive ai contribuenti per i quali sono state rilevate anomalie ma non frodi nella verifica ex-post) che rappresentano falsi positivi deve essere ridotto almeno del 5 % rispetto al 2019.</t>
    </r>
  </si>
  <si>
    <r>
      <rPr>
        <sz val="11"/>
        <color rgb="FF196131"/>
        <rFont val="Times New Roman"/>
        <family val="1"/>
      </rPr>
      <t>Il gettito fiscale generato dalle "lettere di conformità" deve aumentare del 15 % rispetto al 2019.</t>
    </r>
  </si>
  <si>
    <r>
      <rPr>
        <sz val="11"/>
        <color rgb="FF196131"/>
        <rFont val="Times New Roman"/>
        <family val="1"/>
      </rPr>
      <t>Almeno 2 300 000 contribuenti devono ricevere dichiarazioni IVA precompilate per l'esercizio fiscale 2022.</t>
    </r>
  </si>
  <si>
    <r>
      <rPr>
        <sz val="11"/>
        <color rgb="FF196131"/>
        <rFont val="Times New Roman"/>
        <family val="1"/>
      </rPr>
      <t>Il personale dell'Agenzia delle Entrate deve essere aumentato di 4 113 unità come indicato nel "Piano della performance 2021-2023".</t>
    </r>
  </si>
  <si>
    <r>
      <rPr>
        <sz val="11"/>
        <color rgb="FF196131"/>
        <rFont val="Times New Roman"/>
        <family val="1"/>
      </rPr>
      <t>Il numero di "lettere di conformità" (comunicazioni tempestive ai contribuenti per i quali sono state riscontrate anomalie) deve essere aumentato almeno del 40 % rispetto al 2019.</t>
    </r>
  </si>
  <si>
    <r>
      <rPr>
        <sz val="11"/>
        <color rgb="FF196131"/>
        <rFont val="Times New Roman"/>
        <family val="1"/>
      </rPr>
      <t>Il gettito fiscale generato dalle "lettere di conformità" deve aumentare del 30 % rispetto al 2019.</t>
    </r>
  </si>
  <si>
    <t>La piena realizzazione dell'intero progetto si ritiene completata quando tutte le amministrazioni pubbliche interessate avranno portato a termine il trasferimento dei rack individuati verso il Polo Strategico Nazionale (PSN) e sarà stata effettuata con successo la verifica di quattro centri dati, consentendo l'avvio del processo di migrazione delle serie di dati e delle applicazioni di specifiche amministrazioni pubbliche verso il PSN.</t>
  </si>
  <si>
    <t>La piattaforma deve consentire alle agenzie di:
- pubblicare le rispettive interfacce per programmi applicativi (API) sul catalogo API della piattaforma;
- redigere e firmare accordi sull'interoperabilità digitale attraverso la piattaforma; - autenticare e autorizzare l'accesso alle API utilizzando le funzionalità della piattaforma;
- convalidare e valutare la conformità al quadro nazionale in materia di interoperabilità.</t>
  </si>
  <si>
    <t>Relazioni fornite a dimostrazione dell'avvio
dell'unità centrale di audit</t>
  </si>
  <si>
    <t>Relazione del Ministero delle Infrastrutture e della Mobilità Sostenibili (MIMS), in
collaborazione con le università, che descrive l'attuazione e valuta i risultati di tre progetti pilota.</t>
  </si>
  <si>
    <t>Disposizione nella normativa che indica l'entrata in vigore di tutte le misure di esecuzione (compresi orientamenti, manuali operativi e programmi di formazione) relative alla contabilità per competenza per almeno il 90 % dell'intero settore pubblico.</t>
  </si>
  <si>
    <t>Ridurre del 90 % il numero di cause pendenti nel 2019 presso le corti d'appello civili (secondo grado). Il valore di riferimento deve essere il numero di cause pendenti da più di due anni dinanzi alle corti d'appello civili (98 371 cause nel 2019).</t>
  </si>
  <si>
    <t>Entrata in vigore degli atti delegati per la riforma  del processo civile e penale e la riforma del quadro in materia di insolvenza</t>
  </si>
  <si>
    <t>Almeno due milioni di cittadini partecipanti alle iniziative di formazione erogate dai centri per la facilitazione digitale.
Le attività di formazione prese in considerazione per conseguire l'obiettivo sono le seguenti:
a) la formazione personalizzata individuale impartita mediante metodi di
facilitazione digitale, generalmente svolta sulla base di una prenotazione del servizio e registrata nel sistema di monitoraggio;
b) la formazione in presenza e online per sviluppare le competenze digitali dei cittadini, svolta in modo
sincrono dai centri di facilitazione digitale e registrata nel sistema di monitoraggio;
c) la formazione online per sviluppare le competenze digitali dei cittadini, anche in modalità di autoapprendimento e asincrona, ma necessariamente con registrazione nel sistema di monitoraggio effettuata nell'ambito del catalogo di formazione preparato dalla rete di servizi di facilitazione digitale e accessibile dal sistema di gestione delle conoscenze utilizzato.</t>
  </si>
  <si>
    <t>Avviare le procedure per l'assunzione di almeno 168 dipendenti per l'Ufficio per il processo e i tribunali amministrativi ed entrata in servizio di tali dipendenti. Il valore di riferimento deve essere il numero di membri del personale in servizio al 31 dicembre 2021.</t>
  </si>
  <si>
    <r>
      <rPr>
        <b/>
        <sz val="11"/>
        <color rgb="FF231F20"/>
        <rFont val="Times New Roman"/>
        <family val="1"/>
      </rPr>
      <t>Indicatori</t>
    </r>
    <r>
      <rPr>
        <sz val="11"/>
        <color rgb="FF231F20"/>
        <rFont val="Times New Roman"/>
        <family val="1"/>
      </rPr>
      <t xml:space="preserve"> </t>
    </r>
    <r>
      <rPr>
        <b/>
        <sz val="11"/>
        <color rgb="FF231F20"/>
        <rFont val="Times New Roman"/>
        <family val="1"/>
      </rPr>
      <t>qualitativi (</t>
    </r>
    <r>
      <rPr>
        <b/>
        <sz val="11"/>
        <color rgb="FF231F20"/>
        <rFont val="Times New Roman"/>
        <family val="1"/>
      </rPr>
      <t>traguardi)</t>
    </r>
  </si>
  <si>
    <r>
      <t xml:space="preserve">Indicatori quantitativi (obiettivi)  - </t>
    </r>
    <r>
      <rPr>
        <b/>
        <sz val="11"/>
        <color rgb="FF231F20"/>
        <rFont val="Times New Roman"/>
        <family val="1"/>
      </rPr>
      <t>Unità</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misura</t>
    </r>
  </si>
  <si>
    <r>
      <t xml:space="preserve">Indicatori quantitativi (obiettivi) - </t>
    </r>
    <r>
      <rPr>
        <b/>
        <sz val="11"/>
        <color rgb="FF231F20"/>
        <rFont val="Times New Roman"/>
        <family val="1"/>
      </rPr>
      <t>Riferimento</t>
    </r>
  </si>
  <si>
    <r>
      <t xml:space="preserve">Indicatori quantitativi (obiettivi) - </t>
    </r>
    <r>
      <rPr>
        <b/>
        <sz val="11"/>
        <color rgb="FF231F20"/>
        <rFont val="Times New Roman"/>
        <family val="1"/>
      </rPr>
      <t>Valore</t>
    </r>
    <r>
      <rPr>
        <sz val="11"/>
        <color rgb="FF231F20"/>
        <rFont val="Times New Roman"/>
        <family val="1"/>
      </rPr>
      <t xml:space="preserve"> </t>
    </r>
    <r>
      <rPr>
        <b/>
        <sz val="11"/>
        <color rgb="FF231F20"/>
        <rFont val="Times New Roman"/>
        <family val="1"/>
      </rPr>
      <t>obiettivo</t>
    </r>
  </si>
  <si>
    <t>S</t>
  </si>
  <si>
    <t>La "propensione all'evasione" in tutte le imposte, escluse l'"Imposta Municipale Unica" e le accise, deve essere inferiore nel 2024 rispetto al 2019 del 15 %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Deve essere osservata una riduzione del 15 % con riferimento alla stima per l'anno fiscale 2024 contenuta in una relazione ad hoc che deve essere predisposta dal Ministero delle Finanze entro il giugno 2026 sulla base della stessa metodologia utilizzata per la relazione di cui all'articolo 2 del decreto legislativo n. 160/2015.</t>
  </si>
  <si>
    <t>La "propensione all'evasione" in tutte le imposte, escluse l'"Imposta Municipale Unica" e le accise, deve essere inferiore nel 2023 rispetto al 2019 del 5 % del valore di riferimento del 2019. La stima di riferimento per il 2019 sarà inclusa nella relazione aggiornata del governo sull'economia sommersa, la cui pubblicazione è prevista nel novembre 2021, conformemente alle disposizioni dell'articolo 2 del decreto legislativo n. 160/2015. La riduzione del 5 % deve essere osservata con riferimento alle stime incluse nella versione aggiornata della stessa relazione che sarà pubblicata nel novembre 2025 sulla base dei dati relativi all'esercizio fiscale 2023.</t>
  </si>
  <si>
    <t>Dette disposizioni devono comprendere:
i) la piena operatività della banca dati e dell'infrastruttura informatica dedicata per la messa a disposizione della dichiarazione IVA precompilata, di cui all'articolo 4, comma 1, del decreto legislativo n. 127/2015;
ii) la banca dati utilizzata per le "lettere di conformità" (comunicazioni tempestive ai contribuenti per i quali sono state rilevate anomalie) è migliorata al fine di ridurre l'incidenza dei falsi positivi e aumentare il numero di comunicazioni inviate ai contribuenti;
iii) l'entrata in vigore della riforma della legislazione al fine di garantire sanzioni amministrative efficaci in caso di rifiuto da parte di fornitori privati di accettare pagamenti elettronici (riferimento all'originario articolo 23 del decreto-legge n. 124/2019, abrogato con la conversione in legge);
iv) il completamento del processo di pseudonimizzazione dei dati di cui all'articolo 1, commi 681-686, della legge n. 160/2019, e istituzione dell'infrastruttura digitale per l'analisi dei megadati generati attraverso l'interoperabilità della banca dati completamente pseudonimizzata, al fine di aumentare l'efficacia dell'analisi dei rischi alla base del processo di selezione;
v) l'entrata in vigore di atti di diritto primario e derivato che attuano azioni complementari efficaci basate sul riesame di eventuali misure per ridurre l'evasione fiscale dovuta alla omessa fatturazione.</t>
  </si>
  <si>
    <t>Il decreto-legge deve semplificare il sistema degli appalti pubblici grazie all'adozione almeno delle seguenti misure urgenti:
i. fissa obiettivi per ridurre i tempi tra pubblicazione del bando e aggiudicazione dell'appalto; ii. fissa obiettivi e istituisce un sistema di monitoraggio per ridurre i tempi tra aggiudicazione e realizzazione dell'infrastruttura ("fase esecutiva");
iii. richiede che i dati di tutti i contratti siano registrati nella banca dati anticorruzione dell'Autorità nazionale anticorruzione (ANAC);
iv. attua e incentiva meccanismi alternativi di risoluzione delle controversie in fase di esecuzione dei contratti pubblici;
v. istituisce uffici dedicati alle procedure di appalto presso ministeri, regioni e città metropolitane.
Ulteriori specifiche:
- semplificazione e digitalizzazione delle procedure delle centrali di committenza - attuazione degli articoli 41 e 44 dell'attuale codice dei contratti pubblici
- definizione delle modalità per digitalizzare le procedure per tutti gli appalti pubblici e concessioni e dei requisiti di interoperabilità e interconnettività
- attuazione dell'articolo 44 dell'attuale codice dei contratti pubblici</t>
  </si>
  <si>
    <t>La legge delega deve stabilire principi e criteri precisi per una riforma sistemica del codice dei contratti pubblici.
La legge delega deve dettare quantomeno i principi e criteri direttivi seguenti volti a:
i. ridurre la frammentazione delle stazioni appaltanti 1) stabilendo gli elementi di base del sistema di qualificazione, 2) imponendo la realizzazione di una e-platform come requisito di base per partecipare alla valutazione nazionale della procurement capacity, 3) conferendo all'ANAC il potere di riesaminare la qualificazione delle stazioni appaltanti in termini di procurement capacity (tipi e volumi di acquisti), 4) stabilendo incentivi all'uso delle centrali di committenza professionali esistenti;
ii. semplificare e digitalizzare le procedure delle centrali di committenza;
iii. definire le modalità per digitalizzare le procedure per tutti gli appalti pubblici e concessioni e definire i requisiti di interoperabilità e interconnettività;
iv. ridurre progressivamente le restrizioni al subappalto.</t>
  </si>
  <si>
    <t>Pubblicare una relazione di attuazione per misurare l'impatto delle azioni volte a fornire assistenza tecnica e sviluppo di capacità, migliorare la capacità di pianificare, gestire ed eseguire le spese in conto capitale finanziate attraverso il bilancio nazionale e conseguire un significativo assorbimento delle risorse del Fondo complementare assegnate fino al 2024.</t>
  </si>
  <si>
    <t>La legislazione attuativa deve comprendere almeno i seguenti provvedimenti: i) la revisione del sistema di notifica, ii) un uso più diffuso di procedure semplificate, iii) un uso più diffuso del deposito elettronico dei documenti, iv) norme semplificate in materia di prove, v) la fissazione di termini per la durata dell'indagine preliminare e misure per evitare la stagnazione nella fase investigativa, vi) l'estensione della possibilità di estinguere il reato in caso di risarcimento del danno, vii) l'introduzione di un sistema di monitoraggio a livello di tribunale e l'aumento della produttività dei tribunali penali mediante incentivi per garantire una durata ragionevole dei procedimenti e l'uniformità delle prestazioni in tutti i tribunali.</t>
  </si>
  <si>
    <t>La legislazione primaria deve riguardare quantomeno:
1) il coordinamento e il monitoraggio a livello centrale dei progetti del PNRR;
2) la definizione e la separazione delle competenze e l'approvazione dei pertinenti mandati dei diversi organi e delle diverse amministrazioni che partecipano al coordinamento, al monitoraggio e all'attuazione del PNRR;
3) la definizione di un sistema per l'individuazione precoce delle questioni relative all'attuazione;
4) la definizione ex ante di un meccanismo di esecuzione per risolvere le questioni relative all'attuazione ed evitare ritardi, in particolare nei confronti dei diversi livelli dell'amministrazione;
5) le caratteristiche del personale (numero e competenze) assegnato al coordinamento, al monitoraggio e all'attuazione del PNRR nelle amministrazioni coinvolte;
6) la definizione dell'assistenza tecnica fornita alle amministrazioni coinvolte nell'attuazione del PNRR, in particolare a livello locale, per garantire lo sviluppo di capacità amministrative nell'ambito della pubblica amministrazione;
7) la definizione di procedure accelerate per l'attuazione del PNRR e l'assorbimento tempestivo dei fondi;
8) l'organizzazione e le procedure di audit e controllo per il PNRR.</t>
  </si>
  <si>
    <t>Dette misure devono comprendere:
1) l'eliminazione delle strozzature critiche riguardanti, in particolare, la valutazione d'impatto ambientale a livello statale e regionale, l'autorizzazione dei nuovi impianti per il riciclaggio dei rifiuti, le procedure di autorizzazione per le energie rinnovabili e quelle necessarie per assicurare l'efficientamento energetico degli edifici (il cosiddetto superbonus) e la rigenerazione urbana. Azioni specifiche devono essere dedicate alla semplificazione delle procedure nell'ambito della Conferenza di servizi (accordo formale tra due o più amministrazioni pubbliche).</t>
  </si>
  <si>
    <t>La legislazione e gli atti delegati per l'introduzione della gestione strategica delle risorse umane nella pubblica amministrazione devono comprendere: la definizione di piani strategici in materia di risorse umane, per l'assunzione, l'evoluzione della carriera e la formazione per tutte le amministrazioni centrali e regionali, con il supporto di una banca dati integrata con competenze e profili; la creazione di un'unità operativa centrale per il coordinamento e il sostegno del sistema di pianificazione delle risorse umane. In una seconda fase i piani strategici in materia di risorse umane devono essere estesi ai grandi comuni, mentre i comuni di piccole e medie dimensioni sono oggetto di investimenti specifici per lo sviluppo di capacità.</t>
  </si>
  <si>
    <t>Indicazione della data di entrata in vigore della normativa per l'introduzione della gestione strategica delle risorse umane nella pubblica amministrazione Relazione semestrale sugli indicatori chiave di prestazione</t>
  </si>
  <si>
    <t>Attuazione completa (compresi tutti gli atti delegati) della semplificazione e digitalizzazione di una serie di 200 procedure critiche che interessano direttamente cittadini e imprese</t>
  </si>
  <si>
    <t>I settori prioritari individuati per la semplificazione sono:
1.  le autorizzazioni ambientali, le energie rinnovabili e l'economia verde
2.  le licenze edilizie e la riqualificazione urbana 3.  le infrastrutture digitali
4.  gli appalti pubblici Altri settori critici sono:
1.  il diritto del lavoro
2.  il turismo
3.  l'agroalimentare
Le procedure statali e regionali selezionate possono essere raggruppate nei seguenti settori principali:
1.    Autorizzazioni ambientali
ed energetiche:
-     procedura nazionale di valutazione dell'impatto
ambientale
-     procedura regionale di valutazione dell'impatto
ambientale
-     autorizzazioni per la bonifica ambientale
-     valutazione ambientale strategica
-     prevenzione e riduzione integrate dell'inquinamento (IPPC)
-     procedure di autorizzazione per le energie rinnovabili
-     procedure per il ripotenziamento e l'ammodernamento dei parchi eolici e la sostituzione delle pale
delle turbine
-     procedure di autorizzazione per le
infrastrutture energetiche
-     autorizzazioni relative
ai rifiuti
2.    Edilizia e riqualificazione
urbana:
-     applicazione del superbonus per l'efficientamento
energetico (procedure di conformità, ecc.)
-     conferenze di servizi
3.    Infrastrutture digitali
-     autorizzazioni per le infrastrutture di comunicazione
- 4.    gli appalti pubblici
-     procedure di appalto
per ICT
5.    Altre procedure:
-     certificazione del silenzio assenso
-     potere sostitutivo
-     procedure per la prevenzione degli
incendi
-     autorizzazioni per zone economiche
speciali
-     procedure nel settore del commercio al
dettaglio
-     autorizzazioni di accesso agli artigiani
e al settore delle piccole imprese
-     autorizzazioni di pubblica sicurezza
-     autorizzazioni paesaggistiche
-     autorizzazioni farmaceutiche e
sanitarie
-     procedure/autorizzazi
oni sismiche e
idrogeologiche</t>
  </si>
  <si>
    <r>
      <rPr>
        <sz val="11"/>
        <color rgb="FF196131"/>
        <rFont val="Times New Roman"/>
        <family val="1"/>
      </rPr>
      <t xml:space="preserve">Valutazione di almeno 4 250 dipendenti dell'INPS per quanto riguarda le competenze informatiche e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</si>
  <si>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già nello scenario di riferimento (9 000 entità);
</t>
    </r>
    <r>
      <rPr>
        <sz val="11"/>
        <color rgb="FF196131"/>
        <rFont val="Times New Roman"/>
        <family val="1"/>
      </rPr>
      <t xml:space="preserve">- le nuove pubbliche amministrazioni che aderiscono alla piattaforma (2 450 nuove entità).
</t>
    </r>
    <r>
      <rPr>
        <sz val="11"/>
        <color rgb="FF196131"/>
        <rFont val="Times New Roman"/>
        <family val="1"/>
      </rPr>
      <t>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</si>
  <si>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Almeno 800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r>
  </si>
  <si>
    <r>
      <rPr>
        <sz val="11"/>
        <color rgb="FF196131"/>
        <rFont val="Times New Roman"/>
        <family val="1"/>
      </rPr>
      <t>Procedure e processi interni completamente reingegnerizzati (7 processi in totale entro il 31 dicembre 2023) e che possono essere interamente completati online (come l'automazione d'ufficio, i servizi di mobilità e l'e- learning).</t>
    </r>
  </si>
  <si>
    <r>
      <rPr>
        <sz val="11"/>
        <color rgb="FF196131"/>
        <rFont val="Times New Roman"/>
        <family val="1"/>
      </rPr>
      <t>Digitalizzazione di 3,5 milioni di fascicoli giudiziari relativi agli ultimi dieci anni di processi civili di tribunali e corti d'appello e agli ultimi dieci anni di atti relativi a procedimenti di legittimità emessi dalla Corte di Cassazione.</t>
    </r>
  </si>
  <si>
    <r>
      <rPr>
        <sz val="11"/>
        <color rgb="FF196131"/>
        <rFont val="Times New Roman"/>
        <family val="1"/>
      </rPr>
      <t xml:space="preserve">Valutazione di altri 4 250 dipendenti dell'INPS per quanto riguarda le competenze certificate migliorate nei seguenti settori del quadro europeo delle competenze informatiche:
</t>
    </r>
    <r>
      <rPr>
        <sz val="11"/>
        <color rgb="FF196131"/>
        <rFont val="Times New Roman"/>
        <family val="1"/>
      </rPr>
      <t xml:space="preserve">i) Plan; ii) Build; iii) Run;
</t>
    </r>
    <r>
      <rPr>
        <sz val="11"/>
        <color rgb="FF196131"/>
        <rFont val="Times New Roman"/>
        <family val="1"/>
      </rPr>
      <t xml:space="preserve">iv) Enable; v) Manage.
</t>
    </r>
    <r>
      <rPr>
        <sz val="11"/>
        <color rgb="FF196131"/>
        <rFont val="Times New Roman"/>
        <family val="1"/>
      </rPr>
      <t>I settori di miglioramento delle competenze saranno individuati in base al gruppo di discenti destinatari.</t>
    </r>
  </si>
  <si>
    <r>
      <rPr>
        <sz val="11"/>
        <color rgb="FF196131"/>
        <rFont val="Times New Roman"/>
        <family val="1"/>
      </rPr>
      <t>Digitalizzazione, revisione e automazione di 15 procedure relative alla gestione del personale della Difesa (quali reclutamento, occupazione e pensionamento, salute dei dipendenti) partendo da una base di riferimento di quattro procedure già digitalizzate.</t>
    </r>
  </si>
  <si>
    <r>
      <rPr>
        <sz val="11"/>
        <color rgb="FF196131"/>
        <rFont val="Times New Roman"/>
        <family val="1"/>
      </rPr>
      <t xml:space="preserve">Numero di certificati di identità digitalizzati (450 000) rilasciati dal Ministero della Difesa e che utilizzano l'infrastruttura, integrati da un sito di ripristino in caso di disastro a partire da uno scenario di riferimento di
</t>
    </r>
    <r>
      <rPr>
        <sz val="11"/>
        <color rgb="FF196131"/>
        <rFont val="Times New Roman"/>
        <family val="1"/>
      </rPr>
      <t>190 000 certificati già digitalizzati.</t>
    </r>
  </si>
  <si>
    <r>
      <rPr>
        <sz val="11"/>
        <color rgb="FF196131"/>
        <rFont val="Times New Roman"/>
        <family val="1"/>
      </rPr>
      <t>Sviluppo e realizzazione di i) portali web istituzionali e ii) portali intranet per esigenze specifiche di comunicazione interna.</t>
    </r>
  </si>
  <si>
    <r>
      <rPr>
        <sz val="11"/>
        <color rgb="FF196131"/>
        <rFont val="Times New Roman"/>
        <family val="1"/>
      </rPr>
      <t>La migrazione di 4 083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</si>
  <si>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Numero di certificati di identità digitalizzati (750 000) rilasciati dal Ministero della Difesa e che utilizzano l'infrastruttura, integrati da un sito di ripristino in caso di disastro a partire da uno scenario di riferimento di
</t>
    </r>
    <r>
      <rPr>
        <sz val="11"/>
        <color rgb="FF196131"/>
        <rFont val="Times New Roman"/>
        <family val="1"/>
      </rPr>
      <t>450 000 certificati già digitalizzati nell'ambito dell'obiettivo 1.</t>
    </r>
  </si>
  <si>
    <r>
      <rPr>
        <sz val="11"/>
        <color rgb="FF196131"/>
        <rFont val="Times New Roman"/>
        <family val="1"/>
      </rPr>
      <t>Numero di cittadini italiani con identità digitali valide sulla piattaforma nazionale di identità digitale.</t>
    </r>
  </si>
  <si>
    <r>
      <rPr>
        <sz val="11"/>
        <color rgb="FF196131"/>
        <rFont val="Times New Roman"/>
        <family val="1"/>
      </rPr>
      <t>Numero di pubbliche amministrazioni (su un totale di 16 500) che adottano l'identificazione elettronica (SPID o CIE).</t>
    </r>
  </si>
  <si>
    <r>
      <rPr>
        <sz val="11"/>
        <color rgb="FF196131"/>
        <rFont val="Times New Roman"/>
        <family val="1"/>
      </rPr>
      <t>La migrazione di 12 464 pubbliche amministrazioni locali verso ambienti cloud certificati sarà realizzata quando la verifica di tutti i sistemi e dataset e della migrazione delle applicazioni incluse in ciascun piano di migrazione sarà stata effettuata con esito positivo.</t>
    </r>
  </si>
  <si>
    <r>
      <rPr>
        <sz val="11"/>
        <color rgb="FF196131"/>
        <rFont val="Times New Roman"/>
        <family val="1"/>
      </rPr>
      <t xml:space="preserve">L'adesione al progetto/modello comune di siti web/componenti dei servizi consiste in: 1) valutazione dei progetti presentati;
</t>
    </r>
    <r>
      <rPr>
        <sz val="11"/>
        <color rgb="FF196131"/>
        <rFont val="Times New Roman"/>
        <family val="1"/>
      </rPr>
      <t>2) valutazione del completamento dei progetti sulla base delle principali metriche di utilizzabilità (score di utilizzabilità digitale), attraverso una piattaforma dedicata già disponibile.</t>
    </r>
  </si>
  <si>
    <r>
      <rPr>
        <sz val="11"/>
        <color rgb="FF196131"/>
        <rFont val="Times New Roman"/>
        <family val="1"/>
      </rPr>
      <t xml:space="preserve">Garantire un aumento del numero di servizi integrati nella piattaforma per:
</t>
    </r>
    <r>
      <rPr>
        <sz val="11"/>
        <color rgb="FF196131"/>
        <rFont val="Times New Roman"/>
        <family val="1"/>
      </rPr>
      <t xml:space="preserve">- le pubbliche amministrazioni che hanno già aderito alla piattaforma (11 450 entità);
</t>
    </r>
    <r>
      <rPr>
        <sz val="11"/>
        <color rgb="FF196131"/>
        <rFont val="Times New Roman"/>
        <family val="1"/>
      </rPr>
      <t xml:space="preserve">- le nuove pubbliche amministrazioni che aderiscono alla piattaforma (2 650 nuove entità).
</t>
    </r>
    <r>
      <rPr>
        <sz val="11"/>
        <color rgb="FF196131"/>
        <rFont val="Times New Roman"/>
        <family val="1"/>
      </rPr>
      <t>Il numero di servizi che saranno integrati dipende dal tipo di amministrazione (l'obiettivo finale è disporre in media di 50 servizi per i comuni, 20 servizi per le regioni, 20 servizi per le autorità sanitarie e 15 servizi per scuole e università).</t>
    </r>
  </si>
  <si>
    <r>
      <rPr>
        <sz val="11"/>
        <color rgb="FF196131"/>
        <rFont val="Times New Roman"/>
        <family val="1"/>
      </rPr>
      <t>Procedure e processi interni completamente reingegnerizzati (45 processi in totale entro il 31 agosto 2026) e che possono essere interamente completati online (come l'automazione d'ufficio, i servizi di mobilità e l'e- learning).</t>
    </r>
  </si>
  <si>
    <r>
      <rPr>
        <sz val="11"/>
        <color rgb="FF196131"/>
        <rFont val="Times New Roman"/>
        <family val="1"/>
      </rPr>
      <t>Digitalizzazione di dieci milioni di fascicoli giudiziari relativi agli ultimi dieci anni di processi civili di tribunali e corti d'appello e agli ultimi dieci anni di atti relativi a procedimenti di legittimità emessi dalla Corte di Cassazione.</t>
    </r>
  </si>
  <si>
    <t>P</t>
  </si>
  <si>
    <r>
      <rPr>
        <sz val="9.5"/>
        <color rgb="FF196131"/>
        <rFont val="Times New Roman"/>
        <family val="1"/>
      </rPr>
      <t xml:space="preserve">Identificazione dei progetti beneficiari con un valore totale pari almeno al 30 % delle risorse finanziarie assegnate all'investimento. L'investimento deve essere attuato mediante due diverse procedure già esistenti e rifinanziato. Tali procedure prevedono l'erogazione di prestiti alle imprese che soddisfano i
</t>
    </r>
    <r>
      <rPr>
        <sz val="9.5"/>
        <color rgb="FF196131"/>
        <rFont val="Times New Roman"/>
        <family val="1"/>
      </rPr>
      <t>requisiti e presentano domanda.</t>
    </r>
  </si>
  <si>
    <r>
      <rPr>
        <sz val="9.5"/>
        <color rgb="FF196131"/>
        <rFont val="Times New Roman"/>
        <family val="1"/>
      </rPr>
      <t>Identificazione dei progetti beneficiari con un valore totale pari al 100 % delle risorse finanziarie assegnate all'investimento. L'investimento deve essere attuato mediante due diverse procedure già esistenti e rifinanziato. Tali procedure devono prevedere l'erogazione di prestiti alle imprese che soddisfano i requisiti e presentano domanda.</t>
    </r>
  </si>
  <si>
    <r>
      <rPr>
        <sz val="9.5"/>
        <color rgb="FF196131"/>
        <rFont val="Times New Roman"/>
        <family val="1"/>
      </rPr>
      <t xml:space="preserve">Avvio pubblico della piattaforma web e firma definitiva con i creatori di contenuti. I progetti mirano a realizzare e a mettere a disposizione sulla piattaforma web almeno 180 podcast, lezioni video per le scuole e contenuti video registrati sulla transizione
</t>
    </r>
    <r>
      <rPr>
        <sz val="9.5"/>
        <color rgb="FF196131"/>
        <rFont val="Times New Roman"/>
        <family val="1"/>
      </rPr>
      <t>ambientale.</t>
    </r>
  </si>
  <si>
    <r>
      <rPr>
        <sz val="9.5"/>
        <color rgb="FF196131"/>
        <rFont val="Times New Roman"/>
        <family val="1"/>
      </rPr>
      <t>Almeno 180 podcast, lezioni video per le scuole e contenuti video registrati e in diretta sulla piattaforma web.</t>
    </r>
  </si>
  <si>
    <r>
      <rPr>
        <sz val="11"/>
        <color rgb="FF196131"/>
        <rFont val="Times New Roman"/>
        <family val="1"/>
      </rPr>
      <t xml:space="preserve">Deve entrare in vigore il decreto ministeriale di approvazione dei criteri per la selezione dei progetti proposti dai comuni.
</t>
    </r>
    <r>
      <rPr>
        <sz val="11"/>
        <color rgb="FF196131"/>
        <rFont val="Times New Roman"/>
        <family val="1"/>
      </rPr>
      <t xml:space="preserve">Il decreto ministeriale deve stabilire che i progetti siano selezionati in base ai seguenti criteri:
</t>
    </r>
    <r>
      <rPr>
        <sz val="11"/>
        <color rgb="FF196131"/>
        <rFont val="Times New Roman"/>
        <family val="1"/>
      </rPr>
      <t xml:space="preserve">-     coerenza con la normativa dell'UE e nazionale e il piano d'azione europeo per l'economia circolare;
</t>
    </r>
    <r>
      <rPr>
        <sz val="11"/>
        <color rgb="FF196131"/>
        <rFont val="Times New Roman"/>
        <family val="1"/>
      </rPr>
      <t xml:space="preserve">-     miglioramento atteso degli obiettivi di riciclaggio;
</t>
    </r>
    <r>
      <rPr>
        <sz val="11"/>
        <color rgb="FF196131"/>
        <rFont val="Times New Roman"/>
        <family val="1"/>
      </rPr>
      <t xml:space="preserve">-     coerenza con gli strumenti di pianificazione regionali e nazionali;
</t>
    </r>
    <r>
      <rPr>
        <sz val="11"/>
        <color rgb="FF196131"/>
        <rFont val="Times New Roman"/>
        <family val="1"/>
      </rPr>
      <t xml:space="preserve">-     contributo alla risoluzione delle infrazioni individuate dall'UE, sinergie con altri piani settoriali (ad es. PNIEC) e/o altre componenti del piano, tecnologie innovative basate  su esperienze su scala reale;
</t>
    </r>
    <r>
      <rPr>
        <sz val="11"/>
        <color rgb="FF196131"/>
        <rFont val="Times New Roman"/>
        <family val="1"/>
      </rPr>
      <t xml:space="preserve">-     qualità tecnica della proposta;
</t>
    </r>
    <r>
      <rPr>
        <sz val="11"/>
        <color rgb="FF196131"/>
        <rFont val="Times New Roman"/>
        <family val="1"/>
      </rPr>
      <t xml:space="preserve">-     coerenza e complementarità con i programmi della politica di coesione e progetti analoghi finanziati mediante altri strumenti dell'UE e nazionali.
</t>
    </r>
    <r>
      <rPr>
        <sz val="11"/>
        <color rgb="FF196131"/>
        <rFont val="Times New Roman"/>
        <family val="1"/>
      </rPr>
      <t>Gli interventi non comprendono</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</si>
  <si>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Obiettivo delle misure è inoltre realizzare e digitalizzare la rete di raccolta differenziata al fine di sostenere e coinvolgere i cittadini nell'adozione di buone pratiche di gestione dei rifiuti. La differenza tra la media nazionale e la regione con i risultati peggiori per quanto riguarda i tassi di raccolta differenziata è ridotta a 20 punti percentuali.</t>
    </r>
  </si>
  <si>
    <r>
      <rPr>
        <sz val="11"/>
        <color rgb="FF196131"/>
        <rFont val="Times New Roman"/>
        <family val="1"/>
      </rPr>
      <t>L'obbligo di raccolta differenziata dei rifiuti organici è operativo entro il 31 dicembre 2023 conformemente al piano d'azione dell'UE per l'economia circolare.</t>
    </r>
  </si>
  <si>
    <r>
      <rPr>
        <sz val="11"/>
        <color rgb="FF196131"/>
        <rFont val="Times New Roman"/>
        <family val="1"/>
      </rPr>
      <t xml:space="preserve">Le misure proposte devono sostenere la costruzione di nuovi impianti di trattamento e riciclaggio e il miglioramento tecnico di quelli esistenti.
</t>
    </r>
    <r>
      <rPr>
        <sz val="11"/>
        <color rgb="FF196131"/>
        <rFont val="Times New Roman"/>
        <family val="1"/>
      </rPr>
      <t xml:space="preserve">Obiettivo delle misure è inoltre realizzare e digitalizzare la rete di raccolta differenziata al fine di sostenere e coinvolgere i cittadini nell'adozione di buone pratiche di gestione dei rifiuti. L'intervento proposto deve portare alla riduzione delle
</t>
    </r>
    <r>
      <rPr>
        <sz val="11"/>
        <color rgb="FF196131"/>
        <rFont val="Times New Roman"/>
        <family val="1"/>
      </rPr>
      <t>discariche abusive oggetto della procedura di infrazione 2003/2077 da 7 a 4 (ossia una riduzione almeno del 90 %).</t>
    </r>
  </si>
  <si>
    <r>
      <rPr>
        <sz val="11"/>
        <color rgb="FF196131"/>
        <rFont val="Times New Roman"/>
        <family val="1"/>
      </rPr>
      <t>Il tasso di riciclaggio dei rifiuti urbani deve raggiungere almeno il 55 % (come stabilito all'articolo 11, paragrafo 2, lettera c), della direttiva 2008/98/CE relativa ai rifiuti (modificata dalla direttiva (UE) 2018/851))</t>
    </r>
  </si>
  <si>
    <r>
      <rPr>
        <sz val="11"/>
        <color rgb="FF196131"/>
        <rFont val="Times New Roman"/>
        <family val="1"/>
      </rPr>
      <t>Il tasso di riciclaggio dei rifiuti di imballaggio deve raggiungere almeno il 65 %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</si>
  <si>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legno deve raggiungere almeno il 25 %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</si>
  <si>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in alluminio deve raggiungere almeno il 50 %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</si>
  <si>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vetro deve raggiungere almeno il 70 % in peso (come stabilito all'articolo 6, paragrafo 1, lettera g), punti da i) a vi), della direttiva 94/62/CE sui rifiuti di imballaggio (modificata dalla direttiva (UE) 2018/852))</t>
    </r>
  </si>
  <si>
    <r>
      <rPr>
        <sz val="11"/>
        <color rgb="FF196131"/>
        <rFont val="Times New Roman"/>
        <family val="1"/>
      </rPr>
      <t>Il tasso di riciclaggio degli imballaggi di plastica deve raggiungere almeno il 50 % in peso (come stabilito all'articolo 6, paragrafo 1, lettera g), punti da i) a vi), della direttiva 94/62/CE sui rifiuti di imballaggio (modificata dalla direttiva (UE) 2018/852))</t>
    </r>
  </si>
  <si>
    <r>
      <rPr>
        <sz val="11"/>
        <color rgb="FF196131"/>
        <rFont val="Times New Roman"/>
        <family val="1"/>
      </rPr>
      <t>L'Italia applica la raccolta differenziata per le frazioni di rifiuti domestici pericolosi e i prodotti tessili, conformemente al piano d'azione per l'economia circolare.</t>
    </r>
  </si>
  <si>
    <r>
      <rPr>
        <sz val="11"/>
        <color rgb="FF196131"/>
        <rFont val="Times New Roman"/>
        <family val="1"/>
      </rPr>
      <t>Entrata in vigore della raccolta differenziata per le frazioni di rifiuti domestici pericolosi e i prodotti tessili, conformemente al piano d'azione per l'economia circolare.</t>
    </r>
  </si>
  <si>
    <r>
      <rPr>
        <sz val="11"/>
        <color rgb="FF196131"/>
        <rFont val="Times New Roman"/>
        <family val="1"/>
      </rPr>
      <t xml:space="preserve">Notifica dell'aggiudicazione di (tutti gli) appalti pubblici per l'aumento della capacità di rete per la distribuzione di energia rinnovabile e l'elettrificazione dei
</t>
    </r>
    <r>
      <rPr>
        <sz val="11"/>
        <color rgb="FF196131"/>
        <rFont val="Times New Roman"/>
        <family val="1"/>
      </rPr>
      <t>consumi energetici.</t>
    </r>
  </si>
  <si>
    <r>
      <rPr>
        <sz val="11"/>
        <color rgb="FF196131"/>
        <rFont val="Times New Roman"/>
        <family val="1"/>
      </rPr>
      <t xml:space="preserve">Aggiudicazione dei progetti per migliorare 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</si>
  <si>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Miglioramento della resilienza di almeno 4 000 km di rete del sistema elettrico al fine di ridurre la frequenza e la durata delle interruzioni della fornitura dovute a condizioni meteorologiche
</t>
    </r>
    <r>
      <rPr>
        <sz val="11"/>
        <color rgb="FF196131"/>
        <rFont val="Times New Roman"/>
        <family val="1"/>
      </rPr>
      <t>estreme.</t>
    </r>
  </si>
  <si>
    <r>
      <rPr>
        <sz val="11"/>
        <color rgb="FF196131"/>
        <rFont val="Times New Roman"/>
        <family val="1"/>
      </rPr>
      <t xml:space="preserve">Notifica dell'aggiudicazione di (tutti gli) appalti pubblici per lo sviluppo di almeno 40 stazioni di rifornimento a base di idrogeno in linea con la direttiva 2014/94/UE
</t>
    </r>
    <r>
      <rPr>
        <sz val="11"/>
        <color rgb="FF196131"/>
        <rFont val="Times New Roman"/>
        <family val="1"/>
      </rPr>
      <t>sull'infrastruttura per i combustibili alternativi.</t>
    </r>
  </si>
  <si>
    <r>
      <rPr>
        <sz val="11"/>
        <color rgb="FF196131"/>
        <rFont val="Times New Roman"/>
        <family val="1"/>
      </rPr>
      <t>Sviluppo di almeno 40 stazioni di rifornimento a base di idrogeno per veicoli leggeri e pesanti in linea con la direttiva 2014/94/UE.</t>
    </r>
  </si>
  <si>
    <r>
      <rPr>
        <sz val="11"/>
        <color rgb="FF196131"/>
        <rFont val="Times New Roman"/>
        <family val="1"/>
      </rPr>
      <t xml:space="preserve">La legge deve introdurre incentivi fiscali a sostegno della produzione di idrogeno verde e del consumo di idrogeno verde nel settore dei trasporti.
</t>
    </r>
    <r>
      <rPr>
        <sz val="11"/>
        <color rgb="FF196131"/>
        <rFont val="Times New Roman"/>
        <family val="1"/>
      </rPr>
      <t xml:space="preserve">Questa misura deve sostenere unicamente attività legate all'idrogeno che soddisfino il requisito di riduzione delle emissioni di  gas serra nel ciclo di vita del 73,4 % per l'idrogeno [che si traduce in 3 t
</t>
    </r>
    <r>
      <rPr>
        <sz val="11"/>
        <color rgb="FF196131"/>
        <rFont val="Times New Roman"/>
        <family val="1"/>
      </rPr>
      <t>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t>
    </r>
  </si>
  <si>
    <r>
      <rPr>
        <sz val="11"/>
        <color rgb="FF196131"/>
        <rFont val="Times New Roman"/>
        <family val="1"/>
      </rPr>
      <t xml:space="preserve">Costruzione di almeno 200 km aggiuntivi di piste ciclabili urbane e metropolitane (vale a dire in comuni con più di 50 000
</t>
    </r>
    <r>
      <rPr>
        <sz val="11"/>
        <color rgb="FF196131"/>
        <rFont val="Times New Roman"/>
        <family val="1"/>
      </rPr>
      <t>abitanti).</t>
    </r>
  </si>
  <si>
    <r>
      <rPr>
        <sz val="11"/>
        <color rgb="FF196131"/>
        <rFont val="Times New Roman"/>
        <family val="1"/>
      </rPr>
      <t>Notifica dell'aggiudicazione di tutti gli appalti pubblici per la realizzazione di piste ciclabili, metropolitane, filovie e funivie in aree metropolitane.</t>
    </r>
  </si>
  <si>
    <r>
      <rPr>
        <sz val="11"/>
        <color rgb="FF196131"/>
        <rFont val="Times New Roman"/>
        <family val="1"/>
      </rPr>
      <t xml:space="preserve">Costruzione di almeno 25 km di infrastruttura di trasporto pubblico. I progetti devono essere realizzati nelle aree metropolitane di Perugia, Pozzuoli e
</t>
    </r>
    <r>
      <rPr>
        <sz val="11"/>
        <color rgb="FF196131"/>
        <rFont val="Times New Roman"/>
        <family val="1"/>
      </rPr>
      <t>Trieste.</t>
    </r>
  </si>
  <si>
    <r>
      <rPr>
        <sz val="11"/>
        <color rgb="FF196131"/>
        <rFont val="Times New Roman"/>
        <family val="1"/>
      </rPr>
      <t xml:space="preserve">Aggiudicazione degli appalti per la costruzione di 5 000 stazioni di ricarica rapida in autostrada e almeno 9 755 in  zone urbane (tutti i comuni).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</si>
  <si>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 xml:space="preserve">Entrata in funzione di almeno 2 500 stazioni di ricarica rapida per veicoli elettrici in autostrada
</t>
    </r>
    <r>
      <rPr>
        <sz val="11"/>
        <color rgb="FF196131"/>
        <rFont val="Times New Roman"/>
        <family val="1"/>
      </rPr>
      <t>da almeno 175 kW.</t>
    </r>
  </si>
  <si>
    <r>
      <rPr>
        <sz val="11"/>
        <color rgb="FF196131"/>
        <rFont val="Times New Roman"/>
        <family val="1"/>
      </rPr>
      <t xml:space="preserve">Entrata in funzione di almeno 7 500 stazioni di ricarica rapida per veicoli elettrici in autostrada da almeno 175 kW.
</t>
    </r>
    <r>
      <rPr>
        <sz val="11"/>
        <color rgb="FF196131"/>
        <rFont val="Times New Roman"/>
        <family val="1"/>
      </rPr>
      <t xml:space="preserve">Il progetto può includere anche stazioni di ricarica pilota con stoccaggio
</t>
    </r>
    <r>
      <rPr>
        <sz val="11"/>
        <color rgb="FF196131"/>
        <rFont val="Times New Roman"/>
        <family val="1"/>
      </rPr>
      <t>di energia.</t>
    </r>
  </si>
  <si>
    <r>
      <rPr>
        <sz val="11"/>
        <color rgb="FF196131"/>
        <rFont val="Times New Roman"/>
        <family val="1"/>
      </rPr>
      <t xml:space="preserve">Entrata in funzione di almeno 13 000 stazioni di ricarica rapida per veicoli elettrici in zone urbane da almeno 90 kW.
</t>
    </r>
    <r>
      <rPr>
        <sz val="11"/>
        <color rgb="FF196131"/>
        <rFont val="Times New Roman"/>
        <family val="1"/>
      </rPr>
      <t>Il progetto può includere anche stazioni di ricarica pilota con stoccaggio di energia.</t>
    </r>
  </si>
  <si>
    <r>
      <rPr>
        <sz val="11"/>
        <color rgb="FF196131"/>
        <rFont val="Times New Roman"/>
        <family val="1"/>
      </rPr>
      <t xml:space="preserve">Notifica dell'aggiudicazione di tutti gli appalti pubblici per l'acquisto di veicoli
</t>
    </r>
    <r>
      <rPr>
        <sz val="11"/>
        <color rgb="FF196131"/>
        <rFont val="Times New Roman"/>
        <family val="1"/>
      </rPr>
      <t>dei Vigili del Fuoco.</t>
    </r>
  </si>
  <si>
    <r>
      <rPr>
        <sz val="11"/>
        <color rgb="FF196131"/>
        <rFont val="Times New Roman"/>
        <family val="1"/>
      </rPr>
      <t>Notifica dell'aggiudicazione degli appalti pubblici per l'acquisto di autobus puliti.</t>
    </r>
  </si>
  <si>
    <r>
      <rPr>
        <sz val="11"/>
        <color rgb="FF196131"/>
        <rFont val="Times New Roman"/>
        <family val="1"/>
      </rPr>
      <t>Notifica dell'aggiudicazione di (tutti gli) appalti pubblici per l'acquisto di treni puliti.</t>
    </r>
  </si>
  <si>
    <r>
      <rPr>
        <sz val="11"/>
        <color rgb="FF196131"/>
        <rFont val="Times New Roman"/>
        <family val="1"/>
      </rPr>
      <t xml:space="preserve">Acquisto di almeno 800 autobus a emissioni zero per il rinnovo del parco
</t>
    </r>
    <r>
      <rPr>
        <sz val="11"/>
        <color rgb="FF196131"/>
        <rFont val="Times New Roman"/>
        <family val="1"/>
      </rPr>
      <t>veicoli.</t>
    </r>
  </si>
  <si>
    <r>
      <rPr>
        <sz val="11"/>
        <color rgb="FF196131"/>
        <rFont val="Times New Roman"/>
        <family val="1"/>
      </rPr>
      <t>Entrata in servizio di almeno 25 treni a emissioni zero per il rinnovo del parco ferroviario.</t>
    </r>
  </si>
  <si>
    <r>
      <rPr>
        <sz val="11"/>
        <color rgb="FF196131"/>
        <rFont val="Times New Roman"/>
        <family val="1"/>
      </rPr>
      <t>Entrata in servizio di almeno 3 000 autobus a emissioni zero per il rinnovo del parco veicoli.</t>
    </r>
  </si>
  <si>
    <r>
      <rPr>
        <sz val="11"/>
        <color rgb="FF196131"/>
        <rFont val="Times New Roman"/>
        <family val="1"/>
      </rPr>
      <t>Entrata in servizio di almeno 150 treni a emissioni zero per il rinnovo del parco ferroviario.</t>
    </r>
  </si>
  <si>
    <r>
      <rPr>
        <sz val="11"/>
        <color rgb="FF196131"/>
        <rFont val="Times New Roman"/>
        <family val="1"/>
      </rPr>
      <t>Il decreto-legge deve semplificare i criteri di valutazione dei progetti afferenti al trasporto pubblico locale e accelerare il processo di elaborazione e autorizzazione.</t>
    </r>
  </si>
  <si>
    <r>
      <rPr>
        <sz val="11"/>
        <color rgb="FF196131"/>
        <rFont val="Times New Roman"/>
        <family val="1"/>
      </rPr>
      <t xml:space="preserve">Aumento, entro il 31 dicembre 2025, della capacità di generazione di energia dei pannelli fotovoltaici prodotti dagli attuali 200 MW/anno ad almeno 2 GW/anno [gigafactory] grazie a pannelli fotovoltaici ad alta
</t>
    </r>
    <r>
      <rPr>
        <sz val="11"/>
        <color rgb="FF196131"/>
        <rFont val="Times New Roman"/>
        <family val="1"/>
      </rPr>
      <t>efficienza.</t>
    </r>
  </si>
  <si>
    <r>
      <rPr>
        <sz val="11"/>
        <color rgb="FF196131"/>
        <rFont val="Times New Roman"/>
        <family val="1"/>
      </rPr>
      <t>Produzione di batterie con capacità obiettivo di 11 GWh.</t>
    </r>
  </si>
  <si>
    <r>
      <rPr>
        <sz val="11"/>
        <color rgb="FF196131"/>
        <rFont val="Times New Roman"/>
        <family val="1"/>
      </rPr>
      <t xml:space="preserve">Notifica dell'aggiudicazione di tutti gli appalti pubblici per l'installazione di pannelli solari fotovoltaici e strumenti di misurazione in sistemi agro-voltaici.
</t>
    </r>
    <r>
      <rPr>
        <sz val="11"/>
        <color rgb="FF196131"/>
        <rFont val="Times New Roman"/>
        <family val="1"/>
      </rPr>
      <t xml:space="preserve">Ci si attende che la potenza installata dei sistemi agro-voltaici di natura sperimentale incoraggi lo sviluppo di soluzioni innovative per impianti a terra in cui possano coesistere molteplici usi del suolo, generando benefici concorrenti. L'entrata in funzione degli impianti è registrata nel sistema nazionale GAUDÌ (anagrafe degli impianti), che dà prova conclusiva del
</t>
    </r>
    <r>
      <rPr>
        <sz val="11"/>
        <color rgb="FF196131"/>
        <rFont val="Times New Roman"/>
        <family val="1"/>
      </rPr>
      <t>conseguimento degli obiettivi.</t>
    </r>
  </si>
  <si>
    <r>
      <rPr>
        <sz val="11"/>
        <color rgb="FF196131"/>
        <rFont val="Times New Roman"/>
        <family val="1"/>
      </rPr>
      <t xml:space="preserve">Installazione di pannelli solari fotovoltaici in sistemi agro-voltaici di capacità pari a 1 040 MW per una produzione indicativa di almeno
</t>
    </r>
    <r>
      <rPr>
        <sz val="11"/>
        <color rgb="FF196131"/>
        <rFont val="Times New Roman"/>
        <family val="1"/>
      </rPr>
      <t>1 300 GWh/anno.</t>
    </r>
  </si>
  <si>
    <r>
      <rPr>
        <sz val="11"/>
        <color rgb="FF196131"/>
        <rFont val="Times New Roman"/>
        <family val="1"/>
      </rPr>
      <t>Aggiudicazione dei progetti di produzione di idrogeno in aree industriali dismesse. Sarà finanziata la produzione di idrogeno verde che comporta meno di 3 t CO</t>
    </r>
    <r>
      <rPr>
        <vertAlign val="subscript"/>
        <sz val="11"/>
        <color rgb="FF196131"/>
        <rFont val="Times New Roman"/>
        <family val="1"/>
      </rPr>
      <t>2</t>
    </r>
    <r>
      <rPr>
        <sz val="11"/>
        <color rgb="FF196131"/>
        <rFont val="Times New Roman"/>
        <family val="1"/>
      </rPr>
      <t>eq/t H</t>
    </r>
    <r>
      <rPr>
        <vertAlign val="subscript"/>
        <sz val="11"/>
        <color rgb="FF196131"/>
        <rFont val="Times New Roman"/>
        <family val="1"/>
      </rPr>
      <t>2</t>
    </r>
    <r>
      <rPr>
        <sz val="11"/>
        <color rgb="FF196131"/>
        <rFont val="Times New Roman"/>
        <family val="1"/>
      </rPr>
      <t xml:space="preserve"> onde conseguire il miglior risultato in termini di decarbonizzazione.
</t>
    </r>
    <r>
      <rPr>
        <sz val="11"/>
        <color rgb="FF196131"/>
        <rFont val="Times New Roman"/>
        <family val="1"/>
      </rPr>
      <t xml:space="preserve">Questa misura deve sostenere la produzione di idrogeno elettrolitico a partire da fonti di energia rinnovabile ai senti della direttiva (UE) 2018/2001 o
</t>
    </r>
    <r>
      <rPr>
        <sz val="11"/>
        <color rgb="FF196131"/>
        <rFont val="Times New Roman"/>
        <family val="1"/>
      </rPr>
      <t>dall'energia elettrica di rete.</t>
    </r>
  </si>
  <si>
    <r>
      <rPr>
        <sz val="11"/>
        <color rgb="FF196131"/>
        <rFont val="Times New Roman"/>
        <family val="1"/>
      </rPr>
      <t xml:space="preserve">Completamento di almeno 10 progetti di produzione di idrogeno in aree industriali dismesse con capacità media di almeno 1-5 MW ciascuno.
</t>
    </r>
    <r>
      <rPr>
        <sz val="11"/>
        <color rgb="FF196131"/>
        <rFont val="Times New Roman"/>
        <family val="1"/>
      </rPr>
      <t xml:space="preserve">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</si>
  <si>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 xml:space="preserve">Firma dell'accordo con i titolari dei progetti selezionati per promuovere la transizione dal metano all'idrogeno verde. I progetti devono essere dedicati in parte al processo di ricerca, sviluppo e innovazione per sviluppare un prototipo industriale che usi l'idrogeno e in parte alla realizzazione e al collaudo di tale prototipo. Questa misura deve sostenere la produzione di idrogeno elettrolitico a partire da fonti di energia rinnovabile ai sensi della direttiva (UE) 2018/2001 o
</t>
    </r>
    <r>
      <rPr>
        <sz val="11"/>
        <color rgb="FF196131"/>
        <rFont val="Times New Roman"/>
        <family val="1"/>
      </rPr>
      <t>dall'energia elettrica di rete.</t>
    </r>
  </si>
  <si>
    <r>
      <rPr>
        <sz val="11"/>
        <color rgb="FF196131"/>
        <rFont val="Times New Roman"/>
        <family val="1"/>
      </rPr>
      <t>Aggiudicazione dell'appalto per costruire uno stabilimento industriale per la produzione di elettrolizzatori. -</t>
    </r>
  </si>
  <si>
    <r>
      <rPr>
        <sz val="11"/>
        <color rgb="FF196131"/>
        <rFont val="Times New Roman"/>
        <family val="1"/>
      </rPr>
      <t>Costruzione di uno stabilimento industriale per la produzione di elettrolizzatori con capacità pari a 1 GW/anno.</t>
    </r>
  </si>
  <si>
    <r>
      <rPr>
        <sz val="11"/>
        <color rgb="FF196131"/>
        <rFont val="Times New Roman"/>
        <family val="1"/>
      </rPr>
      <t>Completare almeno 1 lavori di media portat degli investimenti per media entità realizzat destinato alla messa i territorio contro i risc</t>
    </r>
  </si>
  <si>
    <r>
      <rPr>
        <sz val="11"/>
        <color rgb="FF196131"/>
        <rFont val="Times New Roman"/>
        <family val="1"/>
      </rPr>
      <t>Entrata in vigore dell legislazione finalizzat corridoio ecologico ra dall'alveo del fiume, c di rimboschimento na per il recupero e la ria lanche e rami abband</t>
    </r>
  </si>
  <si>
    <r>
      <rPr>
        <sz val="11"/>
        <color rgb="FF196131"/>
        <rFont val="Times New Roman"/>
        <family val="1"/>
      </rPr>
      <t>Ridurre l'artificialità almeno 37 km</t>
    </r>
  </si>
  <si>
    <r>
      <rPr>
        <sz val="11"/>
        <color rgb="FF196131"/>
        <rFont val="Times New Roman"/>
        <family val="1"/>
      </rPr>
      <t xml:space="preserve">Il piano d'azione per l dei siti orfani deve rid del terreno e migliora urbano. Deve include
</t>
    </r>
    <r>
      <rPr>
        <sz val="11"/>
        <color rgb="FF196131"/>
        <rFont val="Times New Roman"/>
        <family val="1"/>
      </rPr>
      <t xml:space="preserve">-     l'individuazione d le 20 regioni e/o l autonome;
</t>
    </r>
    <r>
      <rPr>
        <sz val="11"/>
        <color rgb="FF196131"/>
        <rFont val="Times New Roman"/>
        <family val="1"/>
      </rPr>
      <t>-     gli interventi spec in ogni sito orfano l'occupazione del migliorare il risan</t>
    </r>
  </si>
  <si>
    <r>
      <rPr>
        <sz val="11"/>
        <color rgb="FF196131"/>
        <rFont val="Times New Roman"/>
        <family val="1"/>
      </rPr>
      <t>Riqualificare almeno superficie del "suolo fine di ridurre l'occup e migliorare il risana</t>
    </r>
  </si>
  <si>
    <r>
      <rPr>
        <sz val="11"/>
        <color rgb="FF196131"/>
        <rFont val="Times New Roman"/>
        <family val="1"/>
      </rPr>
      <t>Completare almeno 2 larga scala per il ripri fondali e degli habitat sistemi di osservazion</t>
    </r>
  </si>
  <si>
    <r>
      <rPr>
        <sz val="11"/>
        <color rgb="FF196131"/>
        <rFont val="Times New Roman"/>
        <family val="1"/>
      </rPr>
      <t xml:space="preserve">Notifica dell'aggiudic appalti per un totale d EUR per interventi fi all'ammodernamento delle reti di distribuzi
</t>
    </r>
    <r>
      <rPr>
        <sz val="11"/>
        <color rgb="FF196131"/>
        <rFont val="Times New Roman"/>
        <family val="1"/>
      </rPr>
      <t xml:space="preserve">Gli appalti devono rig
</t>
    </r>
    <r>
      <rPr>
        <sz val="11"/>
        <color rgb="FF196131"/>
        <rFont val="Times New Roman"/>
        <family val="1"/>
      </rPr>
      <t xml:space="preserve">-     interventi volti a r nelle reti per l'acq
</t>
    </r>
    <r>
      <rPr>
        <sz val="11"/>
        <color rgb="FF196131"/>
        <rFont val="Times New Roman"/>
        <family val="1"/>
      </rPr>
      <t xml:space="preserve">-     incremento della r sistemi idrici ai ca climatici;
</t>
    </r>
    <r>
      <rPr>
        <sz val="11"/>
        <color rgb="FF196131"/>
        <rFont val="Times New Roman"/>
        <family val="1"/>
      </rPr>
      <t xml:space="preserve">-     rafforzamento del delle reti per una g delle risorse idrich
</t>
    </r>
    <r>
      <rPr>
        <sz val="11"/>
        <color rgb="FF196131"/>
        <rFont val="Times New Roman"/>
        <family val="1"/>
      </rPr>
      <t>sprechi e limitare</t>
    </r>
  </si>
  <si>
    <r>
      <rPr>
        <sz val="11"/>
        <color rgb="FF196131"/>
        <rFont val="Times New Roman"/>
        <family val="1"/>
      </rPr>
      <t>Costruire almeno altri di rete idrica a livello</t>
    </r>
  </si>
  <si>
    <r>
      <rPr>
        <sz val="11"/>
        <color rgb="FF196131"/>
        <rFont val="Times New Roman"/>
        <family val="1"/>
      </rPr>
      <t>Portare almeno al 40 fonti di prelievo dotat</t>
    </r>
  </si>
  <si>
    <r>
      <rPr>
        <sz val="11"/>
        <color rgb="FF196131"/>
        <rFont val="Times New Roman"/>
        <family val="1"/>
      </rPr>
      <t>Almeno il 15 % della deve beneficiare di un delle risorse irrigue.</t>
    </r>
  </si>
  <si>
    <r>
      <rPr>
        <sz val="11"/>
        <color rgb="FF196131"/>
        <rFont val="Times New Roman"/>
        <family val="1"/>
      </rPr>
      <t>Almeno il 29 % della beneficia di un uso ef risorse irrigue.</t>
    </r>
  </si>
  <si>
    <r>
      <rPr>
        <sz val="9.5"/>
        <color rgb="FF196131"/>
        <rFont val="Times New Roman"/>
        <family val="1"/>
      </rPr>
      <t xml:space="preserve">La modifica legislativa riduce i tempi per l'iter di approvazione dei Contratti di Programma (CdP) del gestore dell'infrastruttura ferroviaria </t>
    </r>
    <r>
      <rPr>
        <i/>
        <sz val="9.5"/>
        <color rgb="FF196131"/>
        <rFont val="Times New Roman"/>
        <family val="1"/>
      </rPr>
      <t>Rete</t>
    </r>
    <r>
      <rPr>
        <sz val="9.5"/>
        <color rgb="FF196131"/>
        <rFont val="Times New Roman"/>
        <family val="1"/>
      </rPr>
      <t xml:space="preserve"> </t>
    </r>
    <r>
      <rPr>
        <i/>
        <sz val="9.5"/>
        <color rgb="FF196131"/>
        <rFont val="Times New Roman"/>
        <family val="1"/>
      </rPr>
      <t>Ferroviaria</t>
    </r>
    <r>
      <rPr>
        <sz val="9.5"/>
        <color rgb="FF196131"/>
        <rFont val="Times New Roman"/>
        <family val="1"/>
      </rPr>
      <t xml:space="preserve"> </t>
    </r>
    <r>
      <rPr>
        <i/>
        <sz val="9.5"/>
        <color rgb="FF196131"/>
        <rFont val="Times New Roman"/>
        <family val="1"/>
      </rPr>
      <t>Italiana</t>
    </r>
    <r>
      <rPr>
        <sz val="9.5"/>
        <color rgb="FF196131"/>
        <rFont val="Times New Roman"/>
        <family val="1"/>
      </rPr>
      <t>.</t>
    </r>
  </si>
  <si>
    <r>
      <rPr>
        <sz val="9.5"/>
        <color rgb="FF196131"/>
        <rFont val="Times New Roman"/>
        <family val="1"/>
      </rPr>
      <t>La modifica normativa ridurrà la durata dell'iter di autorizzazione dei progetti da 11 a 6 mesi.</t>
    </r>
  </si>
  <si>
    <r>
      <rPr>
        <sz val="9.5"/>
        <color rgb="FF196131"/>
        <rFont val="Times New Roman"/>
        <family val="1"/>
      </rPr>
      <t xml:space="preserve">69 km di ferrovia ad alta velocità per passeggeri e merci sulle linee Napoli-Bar e Palermo-Catania costruiti, pronti per le fasi di autorizzazione e operativa.
</t>
    </r>
    <r>
      <rPr>
        <sz val="9.5"/>
        <color rgb="FF196131"/>
        <rFont val="Times New Roman"/>
        <family val="1"/>
      </rPr>
      <t xml:space="preserve">I 69 km devono essere costruiti nelle seguenti tratte:
</t>
    </r>
    <r>
      <rPr>
        <sz val="9.5"/>
        <color rgb="FF196131"/>
        <rFont val="Times New Roman"/>
        <family val="1"/>
      </rPr>
      <t xml:space="preserve">Bicocca-Catenanuova (Palermo-Catania) 37 km
</t>
    </r>
    <r>
      <rPr>
        <sz val="9.5"/>
        <color rgb="FF196131"/>
        <rFont val="Times New Roman"/>
        <family val="1"/>
      </rPr>
      <t>Cancello-Frasso (Napoli-Bari) 16 km Napoli-Cancello (Napoli-Bari) 16 km</t>
    </r>
  </si>
  <si>
    <r>
      <rPr>
        <sz val="9.5"/>
        <color rgb="FF196131"/>
        <rFont val="Times New Roman"/>
        <family val="1"/>
      </rPr>
      <t xml:space="preserve">Notifica dell'aggiudicazione di tutti gli appalti pubblici per la costruzione della ferrovia ad alta velocità sulla linea Verona-Brennero.
</t>
    </r>
    <r>
      <rPr>
        <sz val="9.5"/>
        <color rgb="FF196131"/>
        <rFont val="Times New Roman"/>
        <family val="1"/>
      </rPr>
      <t xml:space="preserve">L'appalto deve fare riferimento alle seguenti tratte di tali linee:
</t>
    </r>
    <r>
      <rPr>
        <sz val="9.5"/>
        <color rgb="FF196131"/>
        <rFont val="Times New Roman"/>
        <family val="1"/>
      </rPr>
      <t xml:space="preserve">Verona-Brennero: circonvallazione di Trento
</t>
    </r>
    <r>
      <rPr>
        <sz val="9.5"/>
        <color rgb="FF196131"/>
        <rFont val="Times New Roman"/>
        <family val="1"/>
      </rPr>
      <t xml:space="preserve">Liguria-Alpi: nodo di Genova e terzo valico dei Giovi
</t>
    </r>
    <r>
      <rPr>
        <sz val="9.5"/>
        <color rgb="FF196131"/>
        <rFont val="Times New Roman"/>
        <family val="1"/>
      </rPr>
      <t xml:space="preserve">Brescia-Verona Verona-bivio Vicenza Rho-Parabiago
</t>
    </r>
    <r>
      <rPr>
        <sz val="9.5"/>
        <color rgb="FF196131"/>
        <rFont val="Times New Roman"/>
        <family val="1"/>
      </rPr>
      <t>Pavia-Milano Rogoredo</t>
    </r>
  </si>
  <si>
    <r>
      <rPr>
        <sz val="9.5"/>
        <color rgb="FF196131"/>
        <rFont val="Times New Roman"/>
        <family val="1"/>
      </rPr>
      <t xml:space="preserve">53 km di ferrovia ad alta velocità per passeggeri e merci sulla linea Liguria- Alpi costruiti, pronti per le fasi di autorizzazione e operativa.
</t>
    </r>
    <r>
      <rPr>
        <sz val="9.5"/>
        <color rgb="FF196131"/>
        <rFont val="Times New Roman"/>
        <family val="1"/>
      </rPr>
      <t xml:space="preserve">I 53 km devono essere costruiti nelle seguenti tratte:
</t>
    </r>
    <r>
      <rPr>
        <sz val="9.5"/>
        <color rgb="FF196131"/>
        <rFont val="Times New Roman"/>
        <family val="1"/>
      </rPr>
      <t>nodo di Genova e terzo valico dei Giovi</t>
    </r>
  </si>
  <si>
    <r>
      <rPr>
        <sz val="9.5"/>
        <color rgb="FF196131"/>
        <rFont val="Times New Roman"/>
        <family val="1"/>
      </rPr>
      <t xml:space="preserve">180 km di ferrovia ad alta velocità per passeggeri e merci sulle linee Brescia- Verona-Vicenza-Padova, Liguria-Alpi e Verona-Brennero costruiti, pronti per le fasi di autorizzazione e operativa.
</t>
    </r>
    <r>
      <rPr>
        <sz val="9.5"/>
        <color rgb="FF196131"/>
        <rFont val="Times New Roman"/>
        <family val="1"/>
      </rPr>
      <t xml:space="preserve">I 180 km devono essere costruiti nelle seguenti tratte:
</t>
    </r>
    <r>
      <rPr>
        <sz val="9.5"/>
        <color rgb="FF196131"/>
        <rFont val="Times New Roman"/>
        <family val="1"/>
      </rPr>
      <t xml:space="preserve">Brescia-Verona 48 km
</t>
    </r>
    <r>
      <rPr>
        <sz val="9.5"/>
        <color rgb="FF196131"/>
        <rFont val="Times New Roman"/>
        <family val="1"/>
      </rPr>
      <t xml:space="preserve">Verona-bivio-Vicenza 44 km
</t>
    </r>
    <r>
      <rPr>
        <sz val="9.5"/>
        <color rgb="FF196131"/>
        <rFont val="Times New Roman"/>
        <family val="1"/>
      </rPr>
      <t xml:space="preserve">nodo di Genova e terzo valico dei Giovi 53 km
</t>
    </r>
    <r>
      <rPr>
        <sz val="9.5"/>
        <color rgb="FF196131"/>
        <rFont val="Times New Roman"/>
        <family val="1"/>
      </rPr>
      <t xml:space="preserve">Rho-Parabiago 9 km
</t>
    </r>
    <r>
      <rPr>
        <sz val="9.5"/>
        <color rgb="FF196131"/>
        <rFont val="Times New Roman"/>
        <family val="1"/>
      </rPr>
      <t>Pavia-Milano Rogoredo 11 km Circonvallazione di Trento 15 km</t>
    </r>
  </si>
  <si>
    <r>
      <rPr>
        <sz val="9.5"/>
        <color rgb="FF196131"/>
        <rFont val="Times New Roman"/>
        <family val="1"/>
      </rPr>
      <t xml:space="preserve">87 km di ferrovia ad alta velocità per passeggeri e merci sulle linee Roma- Pescara, Orte-Falconara e Taranto- Metaponto-Potenza-Battipaglia costruiti, pronti per le fasi di autorizzazione e operativa.
</t>
    </r>
    <r>
      <rPr>
        <sz val="9.5"/>
        <color rgb="FF196131"/>
        <rFont val="Times New Roman"/>
        <family val="1"/>
      </rPr>
      <t xml:space="preserve">La ripartizione degli 87 km deve essere la seguente:
</t>
    </r>
    <r>
      <rPr>
        <sz val="9.5"/>
        <color rgb="FF196131"/>
        <rFont val="Times New Roman"/>
        <family val="1"/>
      </rPr>
      <t xml:space="preserve">Roma-Pescara 32 km
</t>
    </r>
    <r>
      <rPr>
        <sz val="9.5"/>
        <color rgb="FF196131"/>
        <rFont val="Times New Roman"/>
        <family val="1"/>
      </rPr>
      <t xml:space="preserve">Orte-Falconara 20 km
</t>
    </r>
    <r>
      <rPr>
        <sz val="9.5"/>
        <color rgb="FF196131"/>
        <rFont val="Times New Roman"/>
        <family val="1"/>
      </rPr>
      <t>Taranto-Metaponto-Potenza-Battipaglia 35 km</t>
    </r>
  </si>
  <si>
    <r>
      <rPr>
        <sz val="9.5"/>
        <color rgb="FF196131"/>
        <rFont val="Times New Roman"/>
        <family val="1"/>
      </rPr>
      <t>Notifica dell'aggiudicazione di tutti gli appalti pubblici per lo sviluppo del sistema europeo di gestione del traffico ferroviario (ERTMS)</t>
    </r>
  </si>
  <si>
    <r>
      <rPr>
        <sz val="9.5"/>
        <color rgb="FF196131"/>
        <rFont val="Times New Roman"/>
        <family val="1"/>
      </rPr>
      <t>3400 km di linee ferroviarie dotati del sistema europeo di gestione del traffico ferroviario, conformemente al piano europeo di implementazione dell'ERTMS pronti per le fasi di autorizzazione e operativa</t>
    </r>
  </si>
  <si>
    <r>
      <rPr>
        <sz val="9.5"/>
        <color rgb="FF196131"/>
        <rFont val="Times New Roman"/>
        <family val="1"/>
      </rPr>
      <t>700 km di tratte di linee migliorate costruite su nodi metropolitani e collegamenti nazionali chiave, pronti per la fase di autorizzazione e operativa.</t>
    </r>
  </si>
  <si>
    <r>
      <rPr>
        <sz val="9.5"/>
        <color rgb="FF196131"/>
        <rFont val="Times New Roman"/>
        <family val="1"/>
      </rPr>
      <t>1 280 km di tratte di linee migliorate costruite su nodi metropolitani e collegamenti nazionali chiave, pronti per la fase di autorizzazione e operativa.</t>
    </r>
  </si>
  <si>
    <r>
      <rPr>
        <sz val="9.5"/>
        <color rgb="FF196131"/>
        <rFont val="Times New Roman"/>
        <family val="1"/>
      </rPr>
      <t>680 km di linee regionali migliorate, pronti per le fasi di autorizzazione e operativa</t>
    </r>
  </si>
  <si>
    <r>
      <rPr>
        <sz val="9.5"/>
        <color rgb="FF196131"/>
        <rFont val="Times New Roman"/>
        <family val="1"/>
      </rPr>
      <t>10 stazioni ferroviarie sono riqualificate e rese più accessibili conformemente alla direttiva 1300/2014 e ai regolamenti dell'UE in materia di sicurezza ferroviaria.</t>
    </r>
  </si>
  <si>
    <r>
      <rPr>
        <sz val="9.5"/>
        <color rgb="FF196131"/>
        <rFont val="Times New Roman"/>
        <family val="1"/>
      </rPr>
      <t>38 stazioni ferroviarie sono riqualificate e rese più accessibili conformemente alla direttiva 1300/2014 e ai regolamenti dell'UE in materia di sicurezza ferroviaria.</t>
    </r>
  </si>
  <si>
    <r>
      <rPr>
        <sz val="9.5"/>
        <color rgb="FF196131"/>
        <rFont val="Times New Roman"/>
        <family val="1"/>
      </rPr>
      <t>Il trasferimento della titolarità delle opere d'arte dovrà avvenire entro sei mesi dall'entrata in vigore della legge 11 settembre 2020, n. 120. Ci si attende che sia eseguito secondo le norme del Codice della Strada (decreto legislativo n. 285 de 1992) e dei relativi regolamenti (DPR 495/92), che impongono disposizioni in materia di trasferimento di titolarità tra enti proprietari di strade.</t>
    </r>
  </si>
  <si>
    <r>
      <rPr>
        <sz val="11"/>
        <color rgb="FF196131"/>
        <rFont val="Times New Roman"/>
        <family val="1"/>
      </rPr>
      <t xml:space="preserve">Il decreto deve definire i metodi e le specifiche dello Sportello Unico Doganale in conformità al regolamento (UE) n.
</t>
    </r>
    <r>
      <rPr>
        <sz val="11"/>
        <color rgb="FF196131"/>
        <rFont val="Times New Roman"/>
        <family val="1"/>
      </rPr>
      <t xml:space="preserve">1239/2019
</t>
    </r>
    <r>
      <rPr>
        <sz val="11"/>
        <color rgb="FF196131"/>
        <rFont val="Times New Roman"/>
        <family val="1"/>
      </rPr>
      <t xml:space="preserve">relativo all'attuazione dell'interfaccia unica marittima europea e al regolamento (UE) 2020/1056
</t>
    </r>
    <r>
      <rPr>
        <sz val="11"/>
        <color rgb="FF196131"/>
        <rFont val="Times New Roman"/>
        <family val="1"/>
      </rPr>
      <t xml:space="preserve">del Parlamento europeo e del Consiglio, del 15
</t>
    </r>
    <r>
      <rPr>
        <sz val="11"/>
        <color rgb="FF196131"/>
        <rFont val="Times New Roman"/>
        <family val="1"/>
      </rPr>
      <t xml:space="preserve">luglio 2020, relativo alle informazioni elettroniche sul
</t>
    </r>
    <r>
      <rPr>
        <sz val="11"/>
        <color rgb="FF196131"/>
        <rFont val="Times New Roman"/>
        <family val="1"/>
      </rPr>
      <t>trasporto merci (eFTI).</t>
    </r>
  </si>
  <si>
    <r>
      <rPr>
        <sz val="11"/>
        <color rgb="FF196131"/>
        <rFont val="Times New Roman"/>
        <family val="1"/>
      </rPr>
      <t xml:space="preserve">Almeno il 70 % dei sistemi per gli operatori portuali delle singole autorità di sistema portuale devono essere interoperabili e compatibili fra loro e con la piattaforma
</t>
    </r>
    <r>
      <rPr>
        <sz val="11"/>
        <color rgb="FF196131"/>
        <rFont val="Times New Roman"/>
        <family val="1"/>
      </rPr>
      <t>strategica nazionale digitale</t>
    </r>
  </si>
  <si>
    <r>
      <rPr>
        <sz val="11"/>
        <color rgb="FF196131"/>
        <rFont val="Times New Roman"/>
        <family val="1"/>
      </rPr>
      <t xml:space="preserve">Almeno 13 siti: aeroporti, enti di controllo di avvicinamento (APP) e centri di controllo di area (ACC) devono essere dotati di un sistema di gestione del traffico aereo completamente digitalizzato e
</t>
    </r>
    <r>
      <rPr>
        <sz val="11"/>
        <color rgb="FF196131"/>
        <rFont val="Times New Roman"/>
        <family val="1"/>
      </rPr>
      <t>operativo</t>
    </r>
  </si>
  <si>
    <r>
      <rPr>
        <sz val="11"/>
        <color rgb="FF196131"/>
        <rFont val="Times New Roman"/>
        <family val="1"/>
      </rPr>
      <t xml:space="preserve">I decreti ministeriali adottati dal Ministero dell'Università e della Ricerca sulla riforma delle borse di studio devono migliorare l'accesso all'istruzione terziaria per gli studenti di talento in difficoltà socioeconomiche, aumentando l'importo delle borse di studio e il numero dei beneficiari fino al 31 dicembre 2024. Tali studenti sono individuati sulla base dell'ISEE (Indicatore della
</t>
    </r>
    <r>
      <rPr>
        <sz val="11"/>
        <color rgb="FF196131"/>
        <rFont val="Times New Roman"/>
        <family val="1"/>
      </rPr>
      <t>situazione economica equivalente).</t>
    </r>
  </si>
  <si>
    <r>
      <rPr>
        <sz val="11"/>
        <color rgb="FF196131"/>
        <rFont val="Times New Roman"/>
        <family val="1"/>
      </rPr>
      <t xml:space="preserve">Aggiudicazione dei contatti di lavoro e distribuzione territoriale per gli asili nido, le scuole dell'infanzia e i servizi di educazione e cura della prima infanzia.
</t>
    </r>
    <r>
      <rPr>
        <sz val="11"/>
        <color rgb="FF196131"/>
        <rFont val="Times New Roman"/>
        <family val="1"/>
      </rPr>
      <t>L'aggiudicazione deve essere effettuata conformemente agli orientamenti tecnici "non arrecare un danno significativo" (2021/C58/01) mediante l'uso di un elenco di esclusione e il requisito di conformità alla pertinente normativa ambientale dell'UE e nazionale.</t>
    </r>
  </si>
  <si>
    <r>
      <rPr>
        <sz val="11"/>
        <color rgb="FF196131"/>
        <rFont val="Times New Roman"/>
        <family val="1"/>
      </rPr>
      <t xml:space="preserve">Formazione di almeno
</t>
    </r>
    <r>
      <rPr>
        <sz val="11"/>
        <color rgb="FF196131"/>
        <rFont val="Times New Roman"/>
        <family val="1"/>
      </rPr>
      <t xml:space="preserve">650 000 dirigenti scolastici, insegnanti e personale amministrativo.
</t>
    </r>
    <r>
      <rPr>
        <sz val="11"/>
        <color rgb="FF196131"/>
        <rFont val="Times New Roman"/>
        <family val="1"/>
      </rPr>
      <t xml:space="preserve">Didattica digitale integrata e formazione sulla transizione digitale del personale scolastico (complessivamente 650 000 dirigenti scolastici,
</t>
    </r>
    <r>
      <rPr>
        <sz val="11"/>
        <color rgb="FF196131"/>
        <rFont val="Times New Roman"/>
        <family val="1"/>
      </rPr>
      <t>insegnanti e personale amministrativo formati).</t>
    </r>
  </si>
  <si>
    <r>
      <rPr>
        <sz val="11"/>
        <color rgb="FF196131"/>
        <rFont val="Times New Roman"/>
        <family val="1"/>
      </rPr>
      <t xml:space="preserve">Almeno 70 000 insegnanti reclutati con il nuovo
</t>
    </r>
    <r>
      <rPr>
        <sz val="11"/>
        <color rgb="FF196131"/>
        <rFont val="Times New Roman"/>
        <family val="1"/>
      </rPr>
      <t>sistema di reclutamento.</t>
    </r>
  </si>
  <si>
    <r>
      <rPr>
        <sz val="11"/>
        <color rgb="FF196131"/>
        <rFont val="Times New Roman"/>
        <family val="1"/>
      </rPr>
      <t xml:space="preserve">Almeno 336 000 studenti che beneficiano di una borsa di studio erogata.
</t>
    </r>
    <r>
      <rPr>
        <sz val="11"/>
        <color rgb="FF196131"/>
        <rFont val="Times New Roman"/>
        <family val="1"/>
      </rPr>
      <t xml:space="preserve">Con questo progetto si persegue l'integrazione delle politiche di contribuzione con quelle per il sostegno allo studio attraverso:
</t>
    </r>
    <r>
      <rPr>
        <sz val="11"/>
        <color rgb="FF196131"/>
        <rFont val="Times New Roman"/>
        <family val="1"/>
      </rPr>
      <t xml:space="preserve">- l'aumento di 700 EUR in media dell'importo delle borse di studio,
</t>
    </r>
    <r>
      <rPr>
        <sz val="11"/>
        <color rgb="FF196131"/>
        <rFont val="Times New Roman"/>
        <family val="1"/>
      </rPr>
      <t>- il finanziamento delle borse di studio per una quota più ampia di studenti.</t>
    </r>
  </si>
  <si>
    <r>
      <rPr>
        <sz val="11"/>
        <color rgb="FF196131"/>
        <rFont val="Times New Roman"/>
        <family val="1"/>
      </rPr>
      <t>Erogazione di almeno 1 000 corsi annuali di lingua e metodologia a tutti gli insegnanti.</t>
    </r>
  </si>
  <si>
    <r>
      <rPr>
        <sz val="11"/>
        <color rgb="FF196131"/>
        <rFont val="Times New Roman"/>
        <family val="1"/>
      </rPr>
      <t>Riduzione del divario nel tasso di abbandono scolastico nell'istruzione secondaria fino a raggiungere la media UE del 2019 (10,2 %).</t>
    </r>
  </si>
  <si>
    <r>
      <rPr>
        <sz val="11"/>
        <color rgb="FF196131"/>
        <rFont val="Times New Roman"/>
        <family val="1"/>
      </rPr>
      <t xml:space="preserve">Assunzione di almeno 900 nuovi ricercatori a tempo determinato
</t>
    </r>
    <r>
      <rPr>
        <sz val="11"/>
        <color rgb="FF196131"/>
        <rFont val="Times New Roman"/>
        <family val="1"/>
      </rPr>
      <t xml:space="preserve">I ricercatori assunti si concentrano sulle priorità coerenti con i progetti di ricerca di rilevante interesse nazionale (PRIN) nell'ambito dei sei principali settori di intervento del programma nazionale di ricerca (PNR) che riflettono i sei cluster del Programma quadro europeo di ricerca e innovazione 2021- 2027: i) salute; ii) cultura umanistica, creatività, trasformazioni sociali, una società dell'inclusione; iii) sicurezza per i sistemi sociali;
</t>
    </r>
    <r>
      <rPr>
        <sz val="11"/>
        <color rgb="FF196131"/>
        <rFont val="Times New Roman"/>
        <family val="1"/>
      </rPr>
      <t xml:space="preserve">iv) digitale, industria, aerospaziale; v) clima, energia, mobilità sostenibile;
</t>
    </r>
    <r>
      <rPr>
        <sz val="11"/>
        <color rgb="FF196131"/>
        <rFont val="Times New Roman"/>
        <family val="1"/>
      </rPr>
      <t>vi) prodotti alimentari, bioeconomia, biodiversità, agricoltura, ambiente.</t>
    </r>
  </si>
  <si>
    <r>
      <rPr>
        <sz val="11"/>
        <color rgb="FF196131"/>
        <rFont val="Times New Roman"/>
        <family val="1"/>
      </rPr>
      <t>L'atto nazionale indica le procedure e i termini per presentare i progetti nonché i requisiti di accesso dei potenziali beneficiari.</t>
    </r>
  </si>
  <si>
    <r>
      <rPr>
        <sz val="11"/>
        <color rgb="FF196131"/>
        <rFont val="Times New Roman"/>
        <family val="1"/>
      </rPr>
      <t xml:space="preserve">Almeno 4 500 PMI beneficiarie di un sostegno mediante la fornitura di servizi, tra cui:
</t>
    </r>
    <r>
      <rPr>
        <sz val="11"/>
        <color rgb="FF196131"/>
        <rFont val="Times New Roman"/>
        <family val="1"/>
      </rPr>
      <t xml:space="preserve">i) prova prima dell'investimento; ii) formazione; iii) accesso ai finanziamenti; iv) sostegno allo sviluppo di progetti innovativi (più di 5 TRL); v) intermediazione tecnologica;
</t>
    </r>
    <r>
      <rPr>
        <sz val="11"/>
        <color rgb="FF196131"/>
        <rFont val="Times New Roman"/>
        <family val="1"/>
      </rPr>
      <t xml:space="preserve">vi) sensibilizzazione a livello locale.
</t>
    </r>
    <r>
      <rPr>
        <sz val="11"/>
        <color rgb="FF196131"/>
        <rFont val="Times New Roman"/>
        <family val="1"/>
      </rPr>
      <t xml:space="preserve">Secondo dati storici, ci si attende che ogni PMI riceva servizi per un importo di 130 000 EUR, comprese
</t>
    </r>
    <r>
      <rPr>
        <sz val="11"/>
        <color rgb="FF196131"/>
        <rFont val="Times New Roman"/>
        <family val="1"/>
      </rPr>
      <t>risorse pubbliche e private.</t>
    </r>
  </si>
  <si>
    <r>
      <rPr>
        <sz val="11"/>
        <color rgb="FF196131"/>
        <rFont val="Times New Roman"/>
        <family val="1"/>
      </rPr>
      <t xml:space="preserve">i) almeno 250 PMI e progetti di start-up finanziati dall'iniziativa per il finanziamento delle start-up Ipotesi basate su un
</t>
    </r>
    <r>
      <rPr>
        <sz val="11"/>
        <color rgb="FF196131"/>
        <rFont val="Times New Roman"/>
        <family val="1"/>
      </rPr>
      <t>investimento azionario medio pari a 1 200 000 EUR</t>
    </r>
  </si>
  <si>
    <t>Entrata in vigore delle nuove norme per ridurre i tempi dei pagamenti delle pubbliche amministrazioni agli operatori economici Le misure in parola devono includere quantomeno gli elementi fondamentali seguenti:
i.           deve essere istituito il Sistema InIT presso le amministrazioni centrali a supporto dei processi di contabilità pubblica e di esecuzione della spesa pubblica;
ii.          ritardi di pagamento: gli indicatori, desunti dalla banca dati del sistema informativo della Piattaforma per i crediti commerciali (PCC) gestito dal Ministero dell'Economia e delle Finanze, devono essere costituiti dalla media ponderata dei tempi di ritardo dei pagamenti delle pubbliche autorità agli operatori economici per ciascuno dei seguenti livelli della pubblica amministrazione:
-     autorità centrali (amministrazioni dello Stato, enti pubblici nazionali e
altri enti),
-     autorità regionali (regioni e province
autonome),
-     enti locali,
-     enti del Servizio sanitario nazionale.</t>
  </si>
  <si>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</si>
  <si>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t>Sulla base della Piattaforma per i crediti commerciali (PCC), la media ponderata dei tempi di ritardo dei pagamenti delle autorità regionali (Regioni e Province
Autonome) agli operatori economici non deve superare 0 giorni.</t>
  </si>
  <si>
    <t>Almeno il 20 % del personale delle pubbliche amministrazioni è stato formato grazie alla Strategia professionalizzante degli acquirenti pubblici. La percentuale tiene conto del totale del personale
attivamente coinvolto nei processi di approvvigionamento pubblico, ossia 100 000 acquirenti pubblici registrati al 30 aprile 2021 nel Sistema Nazionale di eProcurement gestito da Consip per conto del MEF.</t>
  </si>
  <si>
    <r>
      <rPr>
        <sz val="11"/>
        <color rgb="FF196131"/>
        <rFont val="Times New Roman"/>
        <family val="1"/>
      </rPr>
      <t>Almeno il 15 % delle stazioni appaltanti utilizza i sistemi dinamici di acquisizione a norma della direttiva 2014/24/UE (periodo di osservazione di due anni</t>
    </r>
    <r>
      <rPr>
        <sz val="11.5"/>
        <color rgb="FF196131"/>
        <rFont val="Times New Roman"/>
        <family val="1"/>
      </rPr>
      <t xml:space="preserve">e tenendo conto del fatto che in Italia l'uso dei sistemi dinamici di acquisizione è riservato soprattutto alle acquisizioni superiori alla soglia, dato che quelle al di sotto della soglia sono effettuate principalmente utilizzando e-marketplace).
</t>
    </r>
    <r>
      <rPr>
        <sz val="12"/>
        <color rgb="FF196131"/>
        <rFont val="Times New Roman"/>
        <family val="1"/>
      </rPr>
      <t>L'obiettivo si riferisce alle stazioni appaltanti
dell'amministrazione centrale (250 pubbliche amministrazioni registrate al 30 aprile 2021 nel Sistema Nazionale di eProcurement gestito da Consip per conto del MEF).</t>
    </r>
  </si>
  <si>
    <t>Sulla base della Piattaforma per i crediti commerciali (PCC), la media ponderata dei tempi di pagamento delle autorità pubbliche regionali (Regioni e Province Autonome) nei confronti degli operatori economici deve
essere pari o inferiore a 30 giorni.</t>
  </si>
  <si>
    <t>Riduzione del numero medio di giorni di ritardo necessari alle pubbliche amministrazioni centrali per erogare i pagamenti agli operatori econmici</t>
  </si>
  <si>
    <t>Sulla base della Piattaforma per i crediti commerciali (PCC), la media ponderata dei tempi di ritardo dei pagamenti delle autorità centrali (Amministrazioni dello Stato, enti pubblici nazionali e altri enti) agli operatori economici non deve superare 0 giorni.</t>
  </si>
  <si>
    <t>Almeno il 20 % delle stazioni appaltanti utilizza i sistemi dinamici di acquisizione a norma della direttiva 2014/24 (periodo di osservazione di due anni e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</si>
  <si>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</si>
  <si>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Notifica dell'aggiudicazione di (tutti) i bandi pubblici per ogni tipo di amministrazione pubblica coinvolta (comuni, scuole, enti sanitari locali) per la raccolta e la valutazione dei piani di migrazione. La pubblicazione di tre bandi mirati consentirà al Ministero e della Transizione Digitale di valutare le esigenze specifiche di ciascun tipo di amministrazione pubblica interessata.
Aggiudicazione degli appalti (ossia pubblicazione dell'elenco delle PA ammesse a ricevere finanziamenti) relativi a tre bandi di gara pubblici, rispettivamente, per i comuni, le scuole e le aziende sanitarie locali, al fine di raccogliere e valutare i piani di migrazione, in conformità agli orientamenti tecnici sull'applicazione del principio "non arrecare un danno significativo" (2021/C58/01) mediante l'uso di un elenco di esclusione e il requisito di conformità alla pertinente normativa ambientale dell'UE e nazionale.
dell'Innovazione Tecnologica</t>
  </si>
  <si>
    <t>Garantire un aumento del numero di servizi integrati nell'applicazione "IO" per:
- le pubbliche amministrazioni già nello scenario di riferimento (2 700 entità);
- le nuove pubbliche amministrazioni che aderiscono alla piattaforma (4 300 nuove entità).
In entrambi i casi le pubbliche amministrazioni dovranno garantire un aumento di almeno + 20 % del numero di servizi integrati, a seconda del loro punto di partenza. Il numero di servizi che saranno integrati dipende dal tipo di amministrazione (l'obiettivo finale è disporre in media di 50 servizi per i comuni, 20 servizi per le regioni, 20 servizi per le autorità sanitarie
e 15 servizi per scuole e università).</t>
  </si>
  <si>
    <r>
      <rPr>
        <sz val="11"/>
        <color rgb="FF196131"/>
        <rFont val="Times New Roman"/>
        <family val="1"/>
      </rPr>
      <t xml:space="preserve">Inizio dell'esecuzione del contratto per la realizzazione di sei nuovi sistemi di conoscenza del </t>
    </r>
    <r>
      <rPr>
        <i/>
        <sz val="11"/>
        <color rgb="FF196131"/>
        <rFont val="Times New Roman"/>
        <family val="1"/>
      </rPr>
      <t>data</t>
    </r>
    <r>
      <rPr>
        <sz val="11"/>
        <color rgb="FF196131"/>
        <rFont val="Times New Roman"/>
        <family val="1"/>
      </rPr>
      <t xml:space="preserve"> </t>
    </r>
    <r>
      <rPr>
        <i/>
        <sz val="11"/>
        <color rgb="FF196131"/>
        <rFont val="Times New Roman"/>
        <family val="1"/>
      </rPr>
      <t>lake</t>
    </r>
    <r>
      <rPr>
        <sz val="11"/>
        <color rgb="FF196131"/>
        <rFont val="Times New Roman"/>
        <family val="1"/>
      </rPr>
      <t>: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L'esecuzione di ogni appalto pubblico ha inizio con un atto amministrativo specifico del responsabile della procedura, denominato "avvio dell'esecuzione".</t>
    </r>
  </si>
  <si>
    <r>
      <rPr>
        <sz val="11"/>
        <color rgb="FF196131"/>
        <rFont val="Times New Roman"/>
        <family val="1"/>
      </rPr>
      <t>35 servizi supplementari messi a disposizione sul sito web istituzionale dell'INPS (</t>
    </r>
    <r>
      <rPr>
        <u/>
        <sz val="11"/>
        <color rgb="FF3453A4"/>
        <rFont val="Times New Roman"/>
        <family val="1"/>
      </rPr>
      <t>www.inps.it</t>
    </r>
    <r>
      <rPr>
        <sz val="11"/>
        <color rgb="FF196131"/>
        <rFont val="Times New Roman"/>
        <family val="1"/>
      </rPr>
      <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t>
    </r>
  </si>
  <si>
    <t>L'obiettivo è raggiungere 53 (52 %)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   assicurazioni: 8 (25 %);
   servizi sociali e sanitari: 18 (50 %);
   prevenzione e sicurezza sul lavoro: 9 (80 %);
   certificazioni e verifiche: 18 (80 %).</t>
  </si>
  <si>
    <t>Ministero della Difesa - Migrazione di applicazioni non a missione critica verso una soluzione per una protezione completa delle informazioni mediante apertura dell'infrastruttura (S.C.I.P.I.O.). T1</t>
  </si>
  <si>
    <t>Migrazione iniziale e disponibilità operativa di applicazioni non a missione critica verso una nuova infrastruttura open source, comprendenti l'attuazione dell'hardware in ambiente, l'installazione di componenti
open source di middleware e la reingegnerizzazione delle applicazioni.</t>
  </si>
  <si>
    <r>
      <rPr>
        <sz val="11"/>
        <color rgb="FF196131"/>
        <rFont val="Times New Roman"/>
        <family val="1"/>
      </rPr>
      <t xml:space="preserve">L'obiettivo è raggiungere 82 (80 %)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t>
    </r>
    <r>
      <rPr>
        <sz val="11"/>
        <color rgb="FF196131"/>
        <rFont val="Symbol"/>
        <family val="5"/>
      </rPr>
      <t></t>
    </r>
    <r>
      <rPr>
        <sz val="11"/>
        <color rgb="FF196131"/>
        <rFont val="Times New Roman"/>
        <family val="1"/>
      </rPr>
      <t xml:space="preserve">   assicurazioni: 26 (80 %);
</t>
    </r>
    <r>
      <rPr>
        <sz val="11"/>
        <color rgb="FF196131"/>
        <rFont val="Symbol"/>
        <family val="5"/>
      </rPr>
      <t></t>
    </r>
    <r>
      <rPr>
        <sz val="11"/>
        <color rgb="FF196131"/>
        <rFont val="Times New Roman"/>
        <family val="1"/>
      </rPr>
      <t xml:space="preserve">   servizi sociali e sanitari: 29 (80 %);    prevenzione e sicurezza sul lavoro: 9 (80 %);
   certificazioni e verifiche: 18 (80 %).</t>
    </r>
  </si>
  <si>
    <t>Almeno 6 400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</si>
  <si>
    <t>Investimento 1.4.3 - Rafforzamento dell'adozione dei servizi della piattaforma PagoPA e dell'applicazione "IO";
1.4.5 - Digitalizzazione degli avvisi pubblici</t>
  </si>
  <si>
    <t>Garantire un aumento del numero di servizi integrati nell'applicazione "IO" per:
- le pubbliche amministrazioni che utilizzano già l'applicazione "IO" (7 000 entità);
- le nuove pubbliche amministrazioni che aderiscono all'applicazione (7 100 nuove entità).
Il numero di servizi che saranno integrati dipende dal tipo di amministrazione (l'obiettivo finale è disporre in media di 50 servizi per i comuni, 20 servizi per le regioni, 20 servizi per le autorità sanitarie e 15 servizi per scuole e università).</t>
  </si>
  <si>
    <t>Entro il T2 del 2025 AgID fornirà sostegno a 55 pubbliche amministrazioni locali al fine di:
- fornire 28 esperti tecnici e professionali
- ridurre il numero di errori del 50 % su almeno 2 servizi digitali forniti da ciascuna amministrazione
- diffondere almeno 3 strumenti volti a riprogettare e sviluppare i servizi digitali più utilizzati di proprietà di ciascuna amministrazione e predisporre la relativa formazione
- assicurarsi che almeno il 50 % delle soluzioni
accessibili tramite ICT, compresi hardware, software e tecnologie assistive, sia a disposizione di tutti i lavoratori con disabilità.
Il bilancio finanziario comprende un voucher di
490 k/EUR/anno in media, per 2 anni, più i costi delle risorse umane per 4 anni.</t>
  </si>
  <si>
    <t>Migrazione finale di quattro applicazioni a missione critica e di undici applicazioni a missione non critica verso nuove infrastrutture open source che comprendono l'attuazione dell'hardware in ambiente, l'installazione di componenti open source di middleware e la reingegnerizzazione delle
applicazioni, a partire da uno scenario di riferimento di dieci applicazioni già migrate nell'ambito dell'obiettivo 1.</t>
  </si>
  <si>
    <t>Digitalizzazione, revisione e automazione di 20 procedure relative alla gestione del personale della Difesa (quali reclutamento, occupazione e pensionamento, salute dei dipendenti) partendo da uno scenario di riferimento di quindici procedure già
digitalizzate nel contesto dell'obiettivo 1.</t>
  </si>
  <si>
    <t>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
Le amministrazioni (comuni, istituti di istruzione di 1º e 2º grado ed enti specifici pilota nel settore dell'assistenza sanitaria e del patrimonio culturale) aderiscono a un modello e a un sistema di progettazione comuni che semplificano l'interazione con gli utenti e facilitano la manutenzione per gli anni a venire.</t>
  </si>
  <si>
    <t>Gli atti giuridici devono mettere i crediti d'imposta Transizione 4.0 a disposizione dei potenziali beneficiari. Si tratta di crediti d'imposta per i) beni strumentali materiali 4.0 (tecnologicamente avanzati),
ii) beni strumentali immateriali 4.0, iii) beni strumentali immateriali standard, iv) attività di ricerca, sviluppo e innovazione e v) attività di formazione.
Con risoluzione dell'Agenzia delle entrate devono essere definiti codici tributo per consentire ai beneficiari di utilizzare il credito d'imposta tramite modello F24. Al fine di valutare l'impatto economico dei crediti d'imposta Transizione 4.0, con l'adozione di un decreto ministeriale deve essere istituito un comitato scientifico composto da esperti del Ministero dell'Economia e delle Finanze, del Ministero dello Sviluppo economico e della Banca d'Italia.</t>
  </si>
  <si>
    <t>Almeno 69 900 imprese hanno utilizzato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2022. Ci si aspetta in particolare:
- almeno 17 700 crediti d'imposta a imprese per beni strumentali materiali 4.0, sulla base delle dichiarazioni dei
redditi presentate tra il 1º gennaio 2021 e il 31 dicembre 2022; d'imposta a imprese per attività di formazione, sulla base delle dichiarazioni dei redditi presentate tra il 1º gennaio e il 31 dicembre 2022.
Nel caso delle imprese per le quali l'anno fiscale non corrisponde all'anno civile, la fine del periodo per la presentazione delle dichiarazioni dei redditi relative ai crediti d'imposta sopramenzionate è prorogata dal 31 dicembre 2022 al 30
novembre 2023.
- almeno 27 300 crediti d'imposta a imprese per beni strumentali immateriali 4.0, sulla base delle dichiarazioni dei redditi presentate tra il 1º gennaio 2021 e il 31 dicembre
2022;
- almeno 13 600 crediti d'imposta a imprese per beni strumentali immateriali standard, sulla base delle dichiarazioni dei redditi presentate tra il 1º gennaio 2021 e il 31 dicembre 2022;
- almeno 10 300 crediti d'imposta a imprese per attività di ricerca, sviluppo e innovazione, sulla base delle dichiarazioni dei redditi presentate tra il 1º gennaio e il 31 dicembre 2022;
- almeno 1 000 crediti</t>
  </si>
  <si>
    <t>Crediti d'imposta Transizione 4.0 concessi alle imprese sulla base delle dichiarazioni dei redditi presentate nel periodo 2021-2023</t>
  </si>
  <si>
    <t>Entrata in vigore della legge annuale sulla concorrenza 2021</t>
  </si>
  <si>
    <t>Disposizione che indica l'entrata in vigore della legge annuale sulla concorrenza 2021.</t>
  </si>
  <si>
    <t>La legge annuale sulla concorrenza comprenderà almeno i seguenti elementi chiave, i cui strumenti attuativi e di diritto derivato (se necessario) devono essere adottati ed entrare in vigore entro il 31 dicembre 2022.
Dovrà trattare i seguenti temi:
- Applicazione delle norme antitrust
- Servizi pubblici locali
- Energia
- Trasporti
- Rifiuti
- Avvio di un'attività imprenditoriale
- Vigilanza del mercato
Applicazione delle norme antitrust:
i. Eliminare gli ostacoli supplementari al controllo delle concentrazioni allineando ulteriormente al diritto dell'UE le norme sul controllo delle concentrazioni.
Servizi pubblici locali:
ii. Rafforzare e diffondere il ricorso al principio della concorrenza nei contratti di servizio pubblico locale, in particolare per i rifiuti e i trasporti pubblici locali.
iii. Limitare gli affidamenti diretti imponendo alle amministrazioni locali di giustificare eventuali scostamenti dalle procedure di gara per i contratti di servizio pubblico (in base all'articolo 192 del codice dei contratti pubblici).
iv. Prevedere la corretta regolamentazione dei contratti di servizio pubblico attuando l'articolo 19 della legge n. 124/2015 come testo unico sui servizi pubblici locali, in particolare nella gestione dei rifiuti.
v. Le norme e i meccanismi di aggregazione incentivano le unioni tra Comuni volte a ridurre il numero di enti e di amministrazioni aggiudicatrici, collegandoli ad ambiti territoriali ottimali e a bacini e livelli adeguati di servizi di trasporto pubblico locale e regionale di almeno 350 000 abitanti.
L'atto giuridico sui servizi pubblici locali attuativo dell'articolo 19 della legge
n. 124/2015 deve almeno:
- definire i servizi pubblici sulla base dei criteri del diritto dell'UE;
- stabilire i principi generali di prestazione, regolamentazione e gestione dei servizi pubblici locali;
- stabilire un principio generale di proporzionalità della durata dei contratti di servizio pubblico;
- separare chiaramente le funzioni di regolamentazione e controllo e la gestione dei contratti di servizio pubblico;
- garantire che le amministrazioni locali giustifichino l'aumento della partecipazione pubblica in società per l'in house providing;
- prevedere un'adeguata compensazione dei contratti diservizio pubblico, sulla base di costi controllati da regolatori indipendenti (es. ARERA per l'energia o ART per i trasporti);
- limitare la durata media dei contratti in house e ridurre e armonizzare tra gli enti appaltanti la durata standard dei contratti aggiudicati, a condizione che la durata garantisca l'equilibrio economico e finanziario dei contratti, anche sulla base dei criteri stabiliti dall'Autorità per i trasporti.
Energia:
vi.         Rendere obbligatorio lo svolgimento di gare per i contratti di concessione per l'energia idroelettrica e definire
il quadro normativo per le concessioni idroelettriche.
vii.        Rendere obbligatorio lo svolgimento di gare per i contratti di concessione per la distribuzione del gas.
viii.       Stabilire criteri trasparenti e non discriminatori per l'assegnazione di spazi pubblici per la ricarica delle auto elettriche o per la selezione degli operatori per l'installazione dei punti/delle stazioni di ricarica.
ix.         Abolire le tariffe regolamentate per la fornitura di energia elettrica per la ricarica dei veicoli elettrici.
Il quadro di concorrenza per le concessioni idroelettriche deve almeno:
-            esigere che importanti impianti idroelettrici siano regolamentati disciplinati da criteri generali e uniformi a livello centrale;
-            imporre alle Regioni di definire i criteri economici alla base della durata dei contratti di concessione;
-            eliminare gradualmente la possibilità di prorogare i contratti (come già stabilito dalla Corte costituzionale italiana);
-            obbligare le Regioni ad armonizzare i criteri di accesso ai criteri di gara (per creare un contesto imprenditoriale prevedibile).
Trasporti:
x.          Adottare criteri chiari, non discriminatori e trasparenti per l'aggiudicazione delle concessioni portuali.
xi.         Eliminare gli ostacoli che impediscono ai concessionari portuali di fondere le attività portuali in concessione in diversi porti di grandi e medie dimensioni.
xii.        Eliminare gli ostacoli che impediscono ai concessionari di fornire direttamente alcuni dei servizi portuali utilizzando le proprie attrezzature, fatta salva la sicurezza dei lavoratori,  purché le condizioni necessarie per proteggere la sicurezza dei lavoratori siano necessarie e proporzionate all'obiettivo di garantire la sicurezza nelle aree portuali.
xiii.       Semplificare la revisione delle procedure per la revisione dei piani di autorizzazione dei porti.
xiv.       Attuare l'articolo 27, comma 2, lettera d), del decreto-legge n. 50/2017, che incentiva le regioni a organizzare gare per i contratti ferroviari regionali.
Rifiuti:
xv.        Semplificare le procedure di autorizzazione per gli impianti di trattamento dei rifiuti.
Avvio di un'attività imprenditoriale:
xvi.       Ridurre i tempi di accreditamento per la trasmissione di informazioni sui dipendenti da sette a
quattro giorni al fine di ridurre il numero di giorni necessari per avviare un'impresa.
Vigilanza del mercato:
xvii.      Raggruppare le autorità nazionali di vigilanza del mercato in non più di 10 agenzie situate nelle principali regioni d'Italia, ciascuna delle quali incaricata di tutti i gruppi di prodotti e facente capo all'ufficio unico di collegamento istituito a norma del regolamento 2019/1020 ("Pacchetto merci").
xviii.     Imporre alle autorità nazionali di vigilanza del mercato di condurre ispezioni digitalizzate dei prodotti e raccogliere dati, di applicare l'intelligenza artificiale per tracciare i prodotti pericolosi e
illeciti e di individuare tendenze e rischi nel mercato unico.
xix.       Imporre alle autorità nazionali di vigilanza del mercato di includere la formazione e l'uso del sistema di informazione e comunicazione per la vigilanza paneuropea del mercato.
xx.        Istituire nuovi laboratori accreditati per le prove su tutti i gruppi di prodotti. Tali laboratori dovranno effettuare prove sul commercio elettronico, prove fisiche di laboratorio, azioni congiunte (autorità doganali/di vigilanza del mercato; due o più autorità nazionali di vigilanza del mercato, autorità di mercato nazionali e dell'UE)</t>
  </si>
  <si>
    <t>Entrata in vigore di tutti gli strumenti attuativi e di diritto derivato (se necessario) in materia di energia per:
i.           Eliminare gradualmente i prezzi regolamentati per le microimprese e le famiglie a partire dal 1° gennaio 2023;
ii.          Adottare misure di accompagnamento per sostenere la diffusione della concorrenza nei mercati al dettaglio dell'energia elettrica.
Dette misure di accompagnamento dovranno almeno:
- prevedere aste per la base clienti per garantire parità di condizioni ai nuovi operatori;
- fissare un tetto alla quota massima di mercato a disposizione di ciascun fornitore;
- consentire ai consumatori italiani di chiedere al fornitore di energia di comunicare i loro dati di fatturazione a un fornitore terzo;
- aumentare la trasparenza della bolletta dell'energia elettrica consentendo ai consumatori di accedere alle sottocomponenti delle "spese per oneri di sistema";
- eliminare l'obbligo per i fornitori di riscuotere oneri non collegati al settore dell'energia.</t>
  </si>
  <si>
    <t>Il nuovo decreto legislativo deve modificare il codice della proprietà industriale italiano (decreto legislativo 10 febbraio 2005, n. 30) e disciplinare almeno: i) la revisione del quadro normativo per rafforzare la protezione dei diritti di proprietà industriale e semplificare le procedure, ii) il rafforzamento del sostegno  alle imprese e agli istituti di ricerca, iii) il miglioramento dello sviluppo di abilità e competenze, iv) l'agevolazione del trasferimento di conoscenze e v) il
rafforzamento della promozione dei servizi innovativi.</t>
  </si>
  <si>
    <t>Entrata in vigore di tutti gli strumenti attuativi (anche di diritto derivato, se necessario) per l'effettiva attuazione e applicazione delle misure derivanti dalla legge annuale sulla concorrenza 2021.</t>
  </si>
  <si>
    <t>Entrata in vigore di tutto il diritto derivato, compresi tutti i regolamenti necessari per le misure derivanti dalla legge annuale sulla concorrenza 2021.</t>
  </si>
  <si>
    <t>Adozione della legge annuale sulla concorrenza 2022.
La legge annuale sulla concorrenza deve comprendere almeno i seguenti elementi chiave, i cui strumenti attuativi e di diritto derivato (se necessario) devono essere adottati ed entrare in vigore entro il 31 dicembre 2023.
La legge deve:
i. adottare il piano di sviluppo della rete per l'energia elettrica;
ii. promuovere la diffusione di contatori elettrici intelligenti di seconda generazione.</t>
  </si>
  <si>
    <t>Disposizione che indica l'entrata in vigore della legge annuale sulla concorrenza 2023</t>
  </si>
  <si>
    <t>Adozione della legge annuale sulla concorrenza 2023. La legge annuale sulla concorrenza deve comprendere
almeno i seguenti elementi chiave, i cui strumenti attuativi e di diritto derivato (se necessario) devono essere adottati ed entrare in vigore entro il 31 dicembre 2024.
Deve comprendere almeno le seguenti misure nel settore dei trasporti/autostrade:
- rendere obbligatorio lo svolgimento di gare per i contratti di concessione autostradale e definire il quadro normativo per le concessioni autostradali, fatta salva la modalità in house entro i limiti stabiliti dal diritto dell'UE;
- richiedere all'ART (autorità di regolamentazione dei trasporti) il calcolo di un massimale di prezzo sulla base di un'analisi comparativa dei costi storici dell'intero settore economico, secondo criteri chiari, uniformi e trasparenti; - richiedere lo svolgimento di gare per pacchetti di concessioni autostradali;
- richiedere una descrizione dettagliata dell'oggetto del contratto di concessione;
- potenziare i controlli del Ministero delle Infrastrutture sull'esecuzione delle opere autostradali;
- impedire il rinnovo automatico dei contratti di concessione e garantire la conformità degli affidamenti in house(*);
- disciplinare le condizioni di risoluzione dei contratti;
- limitare le condizioni di risoluzione dei contratti; - ridurre, entro un periodo di tempo ragionevole (massimo cinque anni), la percentuale dei contratti in house dal 40 % al 20 %, fatti salvi i livelli occupazionali;
(*) per quanto riguarda gli affidamenti in house, la legge deve:
- richiedere una verifica ex ante obbligatoria della legalità dell'affidamento in house e vietare l'avvio della procedura di gara o degli affidamenti in house senza tale verifica;
- conferire all'Autorità per la regolamentazione dei trasporti strumenti e poteri adeguati per tali verifiche e il sostegno (giuridico) dell'Autorità
nazionale anticorruzione (ANAC);
- includere l'installazione di un numero minimo di colonnine di ricarica elettrica tra i criteri di aggiudicazione delle nuove concessioni autostradali.
Quanto alla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richiesti al concessionario e un'equa compensazione per gli
investimenti non ancora recuperati. I casi di inadempimento grave devono essere esplicitamente individuati dalla legge.</t>
  </si>
  <si>
    <t>Disposizione che indica l'entrata in vigore della legge annuale sulla concorrenza 2024</t>
  </si>
  <si>
    <t>Adozione della legge annuale sulla concorrenza 2024.
Il disegno di legge deve essere presentato al Parlamento entro giugno 2024 e essere approvato dalle Camere entro la fine dello stesso anno.
Norme di diritto derivato (se necessario) entro il quarto trimestre del 2025.</t>
  </si>
  <si>
    <t>Entrata in vigore del rifinanziamento del Fondo 394/81 e adozione della politica di investimento</t>
  </si>
  <si>
    <t>Disposizione nella normativa che indica l'entrata in vigore del o dei decreti-legge che rifinanziano la componente "contributi e prestiti" del Fondo 394/81 Approvazione della decisione del Consiglio di amministrazione che stabilisce i criteri di selezione dei progetti da finanziare</t>
  </si>
  <si>
    <t>Il o i decreti-legge devono prevedere il rifinanziamento della componente "contributi e prestiti" del Fondo 394/81. Il Consiglio di amministrazione del Fondo deve approvare una decisione che definisce la politica di investimento. La politica di investimento collegata al rifinanziamento del Fondo 394/81 deve definire come minimo: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con una prevalenza di PMI, e i relativi criteri di ammissibilità; iv) disposizioni per reinvestire potenziali rientri in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</si>
  <si>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t>La politica di investimento dei Contratti di Sviluppo deve definire almeno: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e i relativi criteri di ammissibilità; iv) disposizioni per reinvestire potenziali rientri per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</si>
  <si>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r>
      <rPr>
        <sz val="11"/>
        <color rgb="FF196131"/>
        <rFont val="Times New Roman"/>
        <family val="1"/>
      </rPr>
      <t>Piena attuazione di tutte le misure incluse nel piano nazionale in linea con la tabella di marcia</t>
    </r>
  </si>
  <si>
    <r>
      <rPr>
        <sz val="11"/>
        <color rgb="FF196131"/>
        <rFont val="Times New Roman"/>
        <family val="1"/>
      </rPr>
      <t xml:space="preserve">Ridurre l'incidenza del lavoro sommerso di almeno 2 punti percentuali, a seconda dei settori interessati.
</t>
    </r>
    <r>
      <rPr>
        <sz val="11"/>
        <color rgb="FF196131"/>
        <rFont val="Times New Roman"/>
        <family val="1"/>
      </rPr>
      <t>Scopo principale dell'obiettivo è fissare il livello di ambizione del piano nazionale da adottare entro il 2022. In questo contesto devono essere fornite specifiche analitiche e devono essere individuati indicatori pertinenti e fattibili.</t>
    </r>
  </si>
  <si>
    <r>
      <rPr>
        <sz val="11"/>
        <color rgb="FF196131"/>
        <rFont val="Times New Roman"/>
        <family val="1"/>
      </rPr>
      <t xml:space="preserve">Ottenimento della certificazione della parità di genere da parte di almeno 800 imprese (di cui almeno 450 PMI).
</t>
    </r>
    <r>
      <rPr>
        <sz val="11"/>
        <color rgb="FF196131"/>
        <rFont val="Times New Roman"/>
        <family val="1"/>
      </rPr>
      <t>Le imprese devono farsi carico dei costi del proprio processo di certificazione.</t>
    </r>
  </si>
  <si>
    <r>
      <rPr>
        <sz val="11"/>
        <color rgb="FF196131"/>
        <rFont val="Times New Roman"/>
        <family val="1"/>
      </rPr>
      <t xml:space="preserve">Devono beneficiare dell'intervento almeno 500 farmacie rurali in comuni di aree interne con meno di 3 000 abitanti.
</t>
    </r>
    <r>
      <rPr>
        <sz val="11"/>
        <color rgb="FF196131"/>
        <rFont val="Times New Roman"/>
        <family val="1"/>
      </rPr>
      <t>Le farmacie rurali sono definite sulla base della legge 8 marzo 1968, n. 221 – "Provvidenze a favore dei farmacisti rurali".</t>
    </r>
  </si>
  <si>
    <r>
      <rPr>
        <sz val="11"/>
        <color rgb="FF196131"/>
        <rFont val="Times New Roman"/>
        <family val="1"/>
      </rPr>
      <t xml:space="preserve">Devono beneficiare dell'intervento almeno 2 000 farmacie rurali in comuni di aree interne con meno di 3 000 abitanti.
</t>
    </r>
    <r>
      <rPr>
        <sz val="11"/>
        <color rgb="FF196131"/>
        <rFont val="Times New Roman"/>
        <family val="1"/>
      </rPr>
      <t xml:space="preserve">Le farmacie rurali sono definite sulla base della legge 8 marzo 1968, n. 221 – "Provvidenze a
</t>
    </r>
    <r>
      <rPr>
        <sz val="11"/>
        <color rgb="FF196131"/>
        <rFont val="Times New Roman"/>
        <family val="1"/>
      </rPr>
      <t>favore dei farmacisti rurali".</t>
    </r>
  </si>
  <si>
    <r>
      <rPr>
        <sz val="11"/>
        <color rgb="FF196131"/>
        <rFont val="Times New Roman"/>
        <family val="1"/>
      </rPr>
      <t xml:space="preserve">Almeno 44 000 minori tra 0 e 17 anni devono beneficiare di
</t>
    </r>
    <r>
      <rPr>
        <sz val="11"/>
        <color rgb="FF196131"/>
        <rFont val="Times New Roman"/>
        <family val="1"/>
      </rPr>
      <t>supporto educativo.</t>
    </r>
  </si>
  <si>
    <r>
      <rPr>
        <sz val="11"/>
        <color rgb="FF196131"/>
        <rFont val="Times New Roman"/>
        <family val="1"/>
      </rPr>
      <t xml:space="preserve">Entrata in vigore del diritto derivato (decreto ministeriale) che prevede:
</t>
    </r>
    <r>
      <rPr>
        <sz val="11"/>
        <color rgb="FF196131"/>
        <rFont val="Times New Roman"/>
        <family val="1"/>
      </rPr>
      <t>- la definizione di un nuovo modello organizzativo per la rete di assistenza sanitaria territoriale attraverso la definizione di un quadro normativo che identifichi gli standard strutturali, tecnologici e organizzativi in tutte le regioni; - la definizione di un nuovo assetto istituzionale per la prevenzione in ambito sanitario, ambientale e climatico, in linea con un approccio integrato "</t>
    </r>
    <r>
      <rPr>
        <i/>
        <sz val="11"/>
        <color rgb="FF196131"/>
        <rFont val="Times New Roman"/>
        <family val="1"/>
      </rPr>
      <t>One</t>
    </r>
    <r>
      <rPr>
        <sz val="11"/>
        <color rgb="FF196131"/>
        <rFont val="Times New Roman"/>
        <family val="1"/>
      </rPr>
      <t xml:space="preserve"> </t>
    </r>
    <r>
      <rPr>
        <i/>
        <sz val="11"/>
        <color rgb="FF196131"/>
        <rFont val="Times New Roman"/>
        <family val="1"/>
      </rPr>
      <t>Health</t>
    </r>
    <r>
      <rPr>
        <sz val="11"/>
        <color rgb="FF196131"/>
        <rFont val="Times New Roman"/>
        <family val="1"/>
      </rPr>
      <t>".</t>
    </r>
  </si>
  <si>
    <r>
      <rPr>
        <sz val="11"/>
        <color rgb="FF196131"/>
        <rFont val="Times New Roman"/>
        <family val="1"/>
      </rPr>
      <t>Le linee guida devono razionalizzare i processi necessari per potenziare l'assistenza domiciliare attraverso lo sviluppo del telemonitoraggio e della domotica.</t>
    </r>
  </si>
  <si>
    <r>
      <rPr>
        <sz val="11"/>
        <color rgb="FF196131"/>
        <rFont val="Times New Roman"/>
        <family val="1"/>
      </rPr>
      <t xml:space="preserve">Aumento delle prestazioni rese in assistenza domiciliare fino a prendere in carico il 10 % della popolazione di età superiore ai 65 anni (1,5 milioni di persone stimate nel 2026).
</t>
    </r>
    <r>
      <rPr>
        <sz val="11"/>
        <color rgb="FF196131"/>
        <rFont val="Times New Roman"/>
        <family val="1"/>
      </rPr>
      <t xml:space="preserve">Per raggiungere tale obiettivo dovrà essere aumentato di almeno 800 000 unità entro il 2026 il numero di persone di età superiore ai 65 anni che ricevono assistenza domiciliare. L'assistenza domiciliare integrata è un servizio per persone di tutte le età con una o più malattie croniche o una condizione clinica terminale che richiede un'assistenza sanitaria e sociale professionale continua e
</t>
    </r>
    <r>
      <rPr>
        <sz val="11"/>
        <color rgb="FF196131"/>
        <rFont val="Times New Roman"/>
        <family val="1"/>
      </rPr>
      <t>altamente specializzata.</t>
    </r>
  </si>
  <si>
    <r>
      <rPr>
        <sz val="11"/>
        <color rgb="FF196131"/>
        <rFont val="Times New Roman"/>
        <family val="1"/>
      </rPr>
      <t>Il punto cruciale di questo intervento è l'entrata in funzione di almeno 600 Centrali operative territoriali (una ogni 100 000 abitanti) con la funzione di collegare e coordinare i servizi domiciliari con vari servizi territoriali, sociosanitari e ospedalieri e con la rete di emergenza, al fine di garantire la continuità, l'accessibilità e l'integrazione delle cure.</t>
    </r>
  </si>
  <si>
    <r>
      <rPr>
        <sz val="11"/>
        <color rgb="FF196131"/>
        <rFont val="Times New Roman"/>
        <family val="1"/>
      </rPr>
      <t xml:space="preserve">Almeno 200 000 persone assistite sfruttando strumenti di telemedicina
</t>
    </r>
    <r>
      <rPr>
        <sz val="11"/>
        <color rgb="FF196131"/>
        <rFont val="Times New Roman"/>
        <family val="1"/>
      </rPr>
      <t>L'intervento prevede il finanziamento di iniziative di ricerca ad hoc sulle tecnologie digitali della sanità e dell'assistenza.</t>
    </r>
  </si>
  <si>
    <r>
      <rPr>
        <sz val="11"/>
        <color rgb="FF196131"/>
        <rFont val="Times New Roman"/>
        <family val="1"/>
      </rPr>
      <t xml:space="preserve">Approvazione di un contratto istituzionale di sviluppo, con il Ministero della Salute italiano quale autorità responsabile e attuativa e la partecipazione delle amministrazioni regionali insieme agli altri soggetti interessati per gli Ospedali di Comunità
</t>
    </r>
    <r>
      <rPr>
        <sz val="11"/>
        <color rgb="FF196131"/>
        <rFont val="Times New Roman"/>
        <family val="1"/>
      </rPr>
      <t>Il contratto istituzionale di sviluppo deve contenere l'elenco di tutti i siti idonei individuati per gli investimenti e degli obblighi che ciascuna regione italiana assumerà per garantire il conseguimento del risultato atteso. In caso di inadempienza da parte della regione il Ministero della Salute deve procedere al commissariamento "</t>
    </r>
    <r>
      <rPr>
        <i/>
        <sz val="11"/>
        <color rgb="FF196131"/>
        <rFont val="Times New Roman"/>
        <family val="1"/>
      </rPr>
      <t>ad</t>
    </r>
    <r>
      <rPr>
        <sz val="11"/>
        <color rgb="FF196131"/>
        <rFont val="Times New Roman"/>
        <family val="1"/>
      </rPr>
      <t xml:space="preserve"> </t>
    </r>
    <r>
      <rPr>
        <i/>
        <sz val="11"/>
        <color rgb="FF196131"/>
        <rFont val="Times New Roman"/>
        <family val="1"/>
      </rPr>
      <t>acta</t>
    </r>
    <r>
      <rPr>
        <sz val="11"/>
        <color rgb="FF196131"/>
        <rFont val="Times New Roman"/>
        <family val="1"/>
      </rPr>
      <t xml:space="preserve">" Per quanto riguarda il parco tecnologico degli impianti, vale a dire tutti gli strumenti, le licenze e le interconnessioni,
</t>
    </r>
    <r>
      <rPr>
        <sz val="11"/>
        <color rgb="FF196131"/>
        <rFont val="Times New Roman"/>
        <family val="1"/>
      </rPr>
      <t>deve essere data preferenza ai metodi di aggregazione degli appalti.</t>
    </r>
  </si>
  <si>
    <r>
      <rPr>
        <sz val="11"/>
        <color rgb="FF196131"/>
        <rFont val="Times New Roman"/>
        <family val="1"/>
      </rPr>
      <t xml:space="preserve">Almeno 400 Ospedali di Comunità rinnovati, interconnessi e dotati di attrezzature tecnologiche
</t>
    </r>
    <r>
      <rPr>
        <sz val="11"/>
        <color rgb="FF196131"/>
        <rFont val="Times New Roman"/>
        <family val="1"/>
      </rPr>
      <t>Gli ospedali comunitari sono strutture sanitarie destinate a pazienti che, a seguito di un episodio di lieve acutezza o di recidiva di patologie croniche, necessitano di interventi sanitari a bassa intensità clinica e per degenze di breve durata che potrebbero essere forniti a casa, ma che sono erogati in tali strutture a causa della scarsa idoneità dell'edificio stesso (struttura e/o casa familiare).</t>
    </r>
  </si>
  <si>
    <r>
      <rPr>
        <sz val="11"/>
        <color rgb="FF196131"/>
        <rFont val="Times New Roman"/>
        <family val="1"/>
      </rPr>
      <t xml:space="preserve">Attribuzione di finanziamenti a programmi/progetti di ricerca sulle malattie altamente invalidanti.
</t>
    </r>
    <r>
      <rPr>
        <sz val="11"/>
        <color rgb="FF196131"/>
        <rFont val="Times New Roman"/>
        <family val="1"/>
      </rPr>
      <t xml:space="preserve">La concessione di finanziamenti per progetti di ricerca sulle malattie altamente invalidanti deve essere effettuata mediante procedura di gara pubblica.
</t>
    </r>
    <r>
      <rPr>
        <sz val="11"/>
        <color rgb="FF196131"/>
        <rFont val="Times New Roman"/>
        <family val="1"/>
      </rPr>
      <t xml:space="preserve">Almeno 324 progetti di ricerca devono aver ricevuto una prima tranche di
</t>
    </r>
    <r>
      <rPr>
        <sz val="11"/>
        <color rgb="FF196131"/>
        <rFont val="Times New Roman"/>
        <family val="1"/>
      </rPr>
      <t>finanziamenti.</t>
    </r>
  </si>
  <si>
    <r>
      <rPr>
        <sz val="11"/>
        <color rgb="FF166634"/>
        <rFont val="Times New Roman"/>
        <family val="1"/>
      </rPr>
      <t xml:space="preserve">Completamento di almeno 109 interventi antisismici nelle strutture ospedaliere al fine di allinearle alle norme antisismiche
</t>
    </r>
    <r>
      <rPr>
        <sz val="11"/>
        <color rgb="FF166634"/>
        <rFont val="Times New Roman"/>
        <family val="1"/>
      </rPr>
      <t>.</t>
    </r>
  </si>
  <si>
    <r>
      <rPr>
        <sz val="11"/>
        <color rgb="FF166634"/>
        <rFont val="Times New Roman"/>
        <family val="1"/>
      </rPr>
      <t>L'obiettivo deve essere raggiunto tramite l'incremento del numero di tipi di documento digitalizzati nel FSE e mediante il sostegno e la formazione specialistici volti a conseguire l'aggiornamento digitale dei medici di base in tutto il paese.</t>
    </r>
  </si>
  <si>
    <r>
      <rPr>
        <sz val="11"/>
        <color rgb="FF166634"/>
        <rFont val="Times New Roman"/>
        <family val="1"/>
      </rPr>
      <t xml:space="preserve">Entrata in funzione del sistema di Tessera sanitaria elettronica e dell'infrastruttur a per l'interoperabilità del Fascicolo sanitario elettronico.
</t>
    </r>
    <r>
      <rPr>
        <sz val="11"/>
        <color rgb="FF166634"/>
        <rFont val="Times New Roman"/>
        <family val="1"/>
      </rPr>
      <t>Realizzazione di un archivio centrale, dell'interoperabi lità e di una piattaforma di servizi, conformemente allo standard Fast Healthcare Interoperability Resources, sfruttando le esperienze già esistenti in questo settore, con garanzia di norme di stoccaggio, sicurezza e interoperabilità.</t>
    </r>
  </si>
  <si>
    <r>
      <rPr>
        <sz val="11"/>
        <color rgb="FF166634"/>
        <rFont val="Times New Roman"/>
        <family val="1"/>
      </rPr>
      <t>Questo investimento deve essere volto all'incremento del numero di borse di studio in medicina generale, garantendo il completamento di tre cicli di apprendimento triennali.</t>
    </r>
  </si>
  <si>
    <r>
      <rPr>
        <sz val="11"/>
        <color rgb="FF166634"/>
        <rFont val="Times New Roman"/>
        <family val="1"/>
      </rPr>
      <t>La dotazione di almeno 3 500 posti letto di terapia intensiva e 4 200 posti letto di terapia semi-intensiva con la relativa apparecchiatura di ausilio alla ventilazione deve essere resa strutturale (pari a un aumento di circa il 70 % del numero di posti letto preesistenti alla pandemia).</t>
    </r>
  </si>
  <si>
    <r>
      <rPr>
        <b/>
        <sz val="11"/>
        <color rgb="FFFF0000"/>
        <rFont val="Times New Roman"/>
        <family val="1"/>
      </rPr>
      <t>S</t>
    </r>
    <r>
      <rPr>
        <b/>
        <sz val="11"/>
        <rFont val="Times New Roman"/>
        <family val="1"/>
      </rPr>
      <t>ussidio/</t>
    </r>
    <r>
      <rPr>
        <b/>
        <sz val="11"/>
        <color rgb="FFFF0000"/>
        <rFont val="Times New Roman"/>
        <family val="1"/>
      </rPr>
      <t>P</t>
    </r>
    <r>
      <rPr>
        <b/>
        <sz val="11"/>
        <rFont val="Times New Roman"/>
        <family val="1"/>
      </rPr>
      <t>restito</t>
    </r>
  </si>
  <si>
    <t>Investimento 1.1 - Strategia digitale e piattaforme per il patrimonio culturale</t>
  </si>
  <si>
    <t>Risorse digitali prodotte e pubblicate nella Biblioteca digitale</t>
  </si>
  <si>
    <t>L'obiettivo del numero di risorse digitali deve misurare l'aumento del volume di beni culturali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 digitalizzati le cui riproduzioni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t>
  </si>
  <si>
    <t>L'indicatore si riferisce al numero di interventi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</si>
  <si>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Investimento 1.3 - Migliorare l'efficienza energetica nel cinema, nei teatri e nei musei</t>
  </si>
  <si>
    <t>Interventi in musei e siti culturali statali, sale teatrali e cinema ultimati (seconda parte)</t>
  </si>
  <si>
    <t>L'indicatore si riferisce a 55 interventi su musei e siti culturali statali, 230 su sale teatrali e 135 su cinema ultimati, con certificazione della regolare esecuzione dei lavori.
Gli interventi da completare sono dei tipi seguenti:
-  pianificazione tecnico- 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</si>
  <si>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Entrata in vigore di un decreto che stabilisca i criteri sociali e ambientali negli appalti pubblici per eventi culturali finanziati con fondi pubblici</t>
  </si>
  <si>
    <t>Disposizione nella normativa che indica l'entrata in vigore del decreto ai fini dell'adozione di criteri ambientali minimi per eventi culturali</t>
  </si>
  <si>
    <t xml:space="preserve">Devono essere adottati criteri sugli aspetti seguenti: riduzione dell'uso di carta e stampe; uso di materiali ecocompatibili;
allestimento di palcoscenici con materiali riciclati e riutilizzati e arredi sostenibili; gadget a basso impatto ambientale; scelta dei luoghi in base al criterio della protezione della biodiversità; servizi di ristorazione, trasporto di persone all'evento e trasporto di materiali a basso impatto ambientale; consumo energetico per l'organizzazione dell'evento. Devono rientrare fra i criteri sociali a promozione dell'accessibilità e dell'inclusione: la promozione dell'accessibilità per le persone con disabilità; la promozione di sbocchi occupazionali per giovani, disoccupati di lunga durata, persone appartenenti a gruppi svantaggiati (ad es. lavoratori migranti e minoranze etniche) e persone con disabilità; la garanzia della parità di accesso agli appalti per le imprese di cui sono titolari o dipendenti persone appartenenti a particolari gruppi etnici o minoranze, quali cooperative, imprese sociali e organizzazioni senza scopo di lucro; la promozione del "lavoro dignitoso" inteso come diritto a un lavoro produttivo liberamente scelto, al rispetto dei principi e diritti fondamentali sul lavoro, a un salario dignitoso, alla protezione sociale e al dialogo sociale. La riforma deve riguardare eventi culturali quali mostre, festival e spettacoli. </t>
  </si>
  <si>
    <t>Il numero di operatori turistici coinvolti (ad es. hotel, tour operator e imprese dei codici ATECO 55.00.00; 79.00.00) rappresenta il 4 % dei 500 000 operatori italiani stimati (attività di prenotazione, pianificazione
degli itinerari, biglietteria). Almeno il 37 % degli operatori turistici coinvolti deve essere ubicato nel Sud</t>
  </si>
  <si>
    <t>Sono luoghi della cultura cinema, teatri e musei.
(Inv. 1.3) Nell'ambito dell'obiettivo 1, l'intervento volto a migliorare l'efficienza energetica dei musei e altri luoghi della cultura è attuato tramite riconoscimento delle proposte di progetto presso i siti culturali statali (MIC). Per gli obiettivi 2 e 3 l'individuazione dei soggetti non statali deve invece essere effettuata mediante gare d'appalto.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</si>
  <si>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le risorse per la tutela e valorizzazione dell'architettura e del paesaggio rurale.
Per la tutela e la valorizzazione dell'architettura e del paesaggio rurale (Inv. 2.2), la selezione dei beni da recuperare deve privilegiare la capacità dell'investimento di produrre effetti sugli obiettivi di conservazione dei valori paesaggistici. Deve essere attribuita priorità a:
- beni situati in aree territoriali di elevato valore paesaggistico
(beni situati in aree di interesse paesaggistico o di notevole interesse pubblico (artt. 142- 139 DLgs 42/2004), paesaggi con riconoscimento UNESCO o con GIAHS della FAO;
- beni già d'uso pubblico o che il proprietario accetta di rendere accessibili al pubblico, anche in circuiti e reti integrati del territorio;
- "progetti d'area", presentati per temi aggregati, in grado di aumentare l'efficacia nel conseguimento degli obiettivi di riassetto paesaggistico;
- progetti situati in zone che potenziano le integrazioni e sinergie con altri candidati al PNRR e altri piani/progetti di natura territoriale sostenuti dal programmatore nazionale (Ministero della Cultura).
Ai fini della definizione dei tipi di architettura rurale oggetto dell'intervento, può essere di riferimento il decreto del MiBAC 6 ottobre 2005 (in attuazione della legge 24 dicembre 2003, n. 378 - tutela e valorizzazione dell'architettura rurale). In via preliminare i criteri possono riguardare: lo stato di conservazione dei beni, i livelli
di utilizzo, il ruolo che svolgono nei contesti territoriali e urbani.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</si>
  <si>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agli enti competenti le risorse per i progetti per valorizzare l'identità dei luoghi: parchi e giardini storici.
I parchi e i giardini storici (Inv. 2.3) oggetto di intervento sono esclusivamente beni culturali tutelati, dichiarati di interesse artistico o storico. Possono essere di proprietà pubblica, del Ministero della Cultura, così come possono non essere beni dello Stato. I siti devono essere selezionati in base ai criteri definiti da un gruppo di coordinamento tecnico-
scientifico, composto da rappresentanti di MIC, università, ANCI, associazioni settoriali.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</si>
  <si>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determinare l'ente attuatore e l'ammissibilità e il finanziamento dei complessi oggetto di intervento, con la relativa tipologia.
(Inv. 2.4) Gli interventi di prevenzione e sicurezza antisismica nei luoghi di culto riguardano le zone interessate dai vari terremoti che hanno colpito regioni italiane dal 2009 in avanti (Abruzzo, Lazio, Marche e Umbria).
Gli interventi del FEC (Fondo Edifici di Culto) sono selezionati in base allo stato di conservazione dei beni del patrimonio del FEC.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</si>
  <si>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L'obiettivo indica il numero complessivo di beni oggetto di interventi ultimati (con certificazione della regolare esecuzione dei lavori).
Per centrare l'obiettivo sarà necessario anche l'avvio di altri 900 lavori di tutela e valorizzazione dell'architettura e del paesaggio rurale (con certificazione dell'inizio dei lavori).
Gli interventi da completare sono dei tipi seguenti:
1. riassetto conservativo e recupero funzionale di insediamenti agricoli, artefatti e edifici storici rurali, colture agricole di interesse storico ed elementi tipici dell'architettura e del paesaggio rurale. Come tecniche di restauro e di adeguamento strutturale devono essere privilegiate le soluzioni ecocompatibili e le fonti energetiche alternative;
2. completamento del censimento del patrimonio rurale edificato e realizzazione
di ausili informativi nazionali e regionali.</t>
  </si>
  <si>
    <t>L'indicatore deve riferirsi al numero di parchi e giardini storici riqualificati (con certificazione della regolare esecuzione dei lavori).
Per centrare l'obiettivo sarà necessario anche che almeno 1 260 operatori abbiano completato i corsi di formazione.
Gli interventi da completare per centrare l'obiettivo della riqualificazione di parchi e giardini storici sono dei tipi seguenti:
manutenzione/ripristin o/gestione dell'evoluzione della componente vegetale; restauro delle attuali componenti architettoniche e monumentali (piccoli edifici, fontane e arredi, ecc.); analisi e ottimizzazione degli attuali metodi di uso degli spazi, nel rispetto delle aree più fragili o più preziose; interventi volti a garantire l'accessibilità delle persone con funzionalità ridotta, la messa in sicurezza delle aree recintate, cancelli d'ingresso, sistemi di videosorveglianza; realizzazione di ausili informativi (quali manifesti e guide) per promuovere la conoscenza e l'uso consapevole da parte dei cittadini; azioni di valorizzazione per promuovere l'uso culturale, educativo e ricreativo.</t>
  </si>
  <si>
    <t>Numero di siti culturali e turistici la cui riqualificazione ha raggiunto, in media, il 50 % dello stato di avanzamento lavori (SAL) (prima parte)</t>
  </si>
  <si>
    <t>L'investimento deve interessare interventi di:
1.     riqualificazione e restauro del patrimonio culturale e urbano e dei complessi di alto
valore storico- 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sarà necessario anche il completamento del 50 % dei progetti della linea di investimento #Amanotesa.</t>
  </si>
  <si>
    <t>Investimento 4.2 - Fondi integrati per la competitività delle imprese turistiche</t>
  </si>
  <si>
    <t>Numero di imprese turistiche beneficiarie del credito d'imposta per infrastrutture e/o servizi</t>
  </si>
  <si>
    <t>Almeno 3 500 imprese turistiche beneficiarie del credito d'imposta per infrastrutture e/o servizi.
Il sostegno fornito dal credito d'imposta deve migliorare la qualità dell'ospitalità turistica mediante:
-    investimenti finalizzati alla sostenibilità ambientale (fonti rinnovabili a minor consumo energetico);
-    riqualificazione e aumento degli standard qualitativi delle strutture ricettive italiane.</t>
  </si>
  <si>
    <t>Devono essere firmati accordi per i sei progetti seguenti:
1) Patrimonio culturale di Roma per Next Generation EU;
2) Dalla Roma pagana alla Roma cristiana - cammini giubilari; 3) #Lacittàcondivisa;
4) #Mitingodiverde; 5) Roma 4.0; 6) #Amanotesa.
L'elenco dei beneficiari/enti attuatori deve comprendere: Città di Roma Capitale, Soprintendenza Archeologia, Belle Arti e Paesaggio per l'area metropolitana di Roma (MIC), Parco archeologico del Colosseo, Parco archeologico dell'Appia Antica, Diocesi di Roma, Ministero del Turismo, Regione Lazio.
Prima del bando di gara devono essere stabiliti i criteri di selezione e di aggiudicazione e le specificità dei progetti, con le relative risorse.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</si>
  <si>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Investimento 3.2 - Sviluppo industria cinematografica (Progetto Cinecittà)</t>
  </si>
  <si>
    <t>Firma del contratto tra l'ente attuatore Istituto Luce Studios e le società in relazione alla costruzione di nove studi</t>
  </si>
  <si>
    <t>Pubblicazione del contratto firmato</t>
  </si>
  <si>
    <t>L'indicatore deve misurare il numero di procedure di affidamento dei lavori concluse con la firma del contratto di aggiudicazione dei lavori. L'intervento comprende: costruzione di nuovi studi, recupero degli studi esistenti, investimenti in nuove tecnologie, sistemi e servizi digitali per potenziare gli studi cinematografici di Cinecittà gestiti da Istituto Luce Cinecittà SRL.
Il contratto tra l'ente attuatore Istituto Luce Studios e le società deve prevedere i criteri di selezione/ammissibilità ai fini della conformità agli orientamenti tecnici sull'applicazione del principio "non arrecare un danno significativo" (2021/C58/01) dei beni/attività sostenuti e/o delle società.
Impegno/obiettivo di investire il 20 % in beni/attività e/o società conformi ai criteri di selezione per il controllo digitale e il 70 % ai criteri di selezione per il controllo del clima.</t>
  </si>
  <si>
    <r>
      <t xml:space="preserve">Il decreto ministeriale per l'adozione della strategia nazionale per l'economia circolare deve includere almeno le misure seguenti: </t>
    </r>
    <r>
      <rPr>
        <sz val="10"/>
        <color rgb="FF196131"/>
        <rFont val="Times New Roman"/>
        <family val="1"/>
      </rPr>
      <t>-     nuovo sistema di tracciabilità digitale dei rifiuti che sostenga, da un lato, lo sviluppo di un mercato secondario delle materie prime (definendo un quadro chiaro per l'approvvigionamento di materie prime secondarie) e, dall'altro, le autorità di controllo nella prevenzione e nella lotta contro la gestione illegale dei rifiuti; -     incentivi fiscali a sostegno delle attività di riciclaggio e utilizzo di materie prime secondarie; -     revisione del sistema di tassazione ambientale sui rifiuti volta a rendere il riciclaggio più conveniente del conferimento in discarica e dell'incenerimento su tutto il territorio nazionale;
-     diritto al riutilizzo e alla riparazione;
-     riforma del sistema di responsabilità estesa del produttore e dei consorzi, volta a sostenere il conseguimento degli obiettivi dell'UE mediante la creazione di un organo di vigilanza ad hoc sotto la presidenza del MITE al fine di monitorare il funzionamento e l'efficacia dei consorzi;
-     sostegno agli strumenti normativi esistenti quali: legislazione sulla End of Waste (nazionale e regionale), Criteri Ambientali Minimi (CAM) nel quadro degli appalti verdi. Lo sviluppo/aggiornamento della cessazione della qualifica di rifiuto e dei CAM devono riguardare specificamente l'edilizia, il tessile, le plastiche
e i rifiuti di apparecchiature elettriche ed elettroniche (RAEE);
-     sostegno a progetti di simbiosi industriale attraverso strumenti normativi e
finanziari.</t>
    </r>
  </si>
  <si>
    <t>Completamento di almeno il 90 % degli interventi previsti nei piani presentati dalle Green communities (ai sensi dell'articolo 72 della legge 221/2015).</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</si>
  <si>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ridurre di 20 punti percentuali la differenza tra la media delle tre regioni con i risultati migliori per quanto riguarda i tassi di raccolta differenziata e quella delle tre regioni con i risultati peggiori.</t>
  </si>
  <si>
    <t>Devono essere approvati l'accordo per lo sviluppo del piano d'azione per la creazione di capacità a sostegno degli enti locali nell'attuazione, nell'ambito delle procedure di gara, dei Criteri Ambientali Minimi (CAM) fissati per legge (decreto legislativo n. 50/2016 sugli appalti pubblici) nel quadro degli appalti verdi (GPP) e l'avvio del piano di supporto.
Il governo (Ministero per la Transizione Ecologica, Ministero per lo Sviluppo Economico e altri) deve assicurare il supporto tecnico agli Enti Locali (Regioni, Province, Comuni) attraverso società interne. Il supporto tecnico riguarda gli aspetti seguenti:
-     l'assistenza tecnica per l'attuazione della normativa ambientale dell'UE e nazionale;
-     il sostegno allo sviluppo di piani e progetti in materia di gestione dei rifiuti;
-     il supporto per le procedure di gara, anche per garantire che le autorizzazioni alla gestione dei rifiuti siano rilasciate in modo trasparente e non discriminatorio con un aumento dei processi competitivi al fine di conseguire standard più elevati per i servizi pubblici.
Il Ministero per la Transizione Ecologica deve sviluppare uno specifico piano d'azione per la creazione di capacità al fine di sostenere gli Enti Locali e gli acquirenti pubblici professionali nell'applicazione alle procedure di gara dei Criteri Ambientali Minimi (CAM) fissati per legge
(decreto legislativo n. 50/2016 sugli appalti pubblici) nel quadro degli appalti verdi (GPP).</t>
  </si>
  <si>
    <t>Il decreto di approvazione deve definire la graduatoria finale.
Il regime di incentivi alla logistica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32 % del costo complessivo degli investimenti sostenuti dall'RRF secondo la metodologia di cui all'allegato VI del regolamento
(UE) 2021/241; c) impegno affinché il contributo per il digitale dell'investimento ammonti almeno al 27 % del costo complessivo degli investimenti sostenuti dall'RRF secondo la metodologia di cui all'allegato VII del regolamento (UE) 2021/241;
d) impegno a riferire in merito all'attuazione della misura a metà della durata del regime e alla fine dello stesso.</t>
  </si>
  <si>
    <t>Assegnazione delle risorse ai beneficiari in % delle risorse finanziarie totali assegnate all'investimento</t>
  </si>
  <si>
    <t>Devono essere individuati i progetti beneficiari con un valore totale pari almeno al 50 % delle risorse finanziarie assegnate all'investimento. L'investimento deve essere attuato mediante due diverse procedure già esistenti e rifinanziato. Tali procedure prevedono l'erogazione di prestiti alle imprese che soddisfano i
requisiti e presentano domanda.</t>
  </si>
  <si>
    <t>Almeno 10 000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</si>
  <si>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15 000 imprese ricevono un sostegno per investimenti realizzati a favore dell'innovazione nell'economia circolare e nella bioeconomia.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</si>
  <si>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375 000 kW di capacità di generazione di energia solare installata.</t>
  </si>
  <si>
    <t>Investimento 2.1 - Sviluppo logistica per i settori agroalimentare, pesca e acquacoltura, silvicoltura, floricoltura e vivaismo</t>
  </si>
  <si>
    <t>Interventi per migliorare la logistica nei settori agroalimentare, pesca e acquacoltura, silvicoltura, floricoltura e vivaismo</t>
  </si>
  <si>
    <t>Almeno 48 interventi per migliorare la logistica nei settori agroalimentare, pesca e acquacoltura, silvicoltura, floricoltura e vivaismo.</t>
  </si>
  <si>
    <r>
      <t xml:space="preserve">Il decreto ministeriale sul programma nazionale per la gestione dei rifiuti deve includere almeno i seguenti obiettivi: </t>
    </r>
    <r>
      <rPr>
        <sz val="11"/>
        <color rgb="FF196131"/>
        <rFont val="Times New Roman"/>
        <family val="1"/>
      </rPr>
      <t>raggiungere livelli massimi di preparazione per il riutilizzo, il riciclaggio e il recupero dei rifiuti, conseguendo almeno gli obiettivi di cui all'articolo 181 del decreto legislativo 152/2006 e tenendo conto anche dei regimi di responsabilità estesa del produttore;
a)   adattare la rete di impianti necessari per la gestione integrata dei rifiuti, al fine di sviluppare l'economia circolare, garantendo la capacità necessaria per conseguire gli obiettivi di cui alla lettera a), e di conseguenza ridurre al minimo, come opzione ultima
e residua, lo smaltimento finale, conformemente al principio di prossimità e tenendo conto degli obiettivi di prevenzione definiti nell'ambito della pianificazione nazionale di prevenzione dei rifiuti di cui all'articolo 180 del decreto legislativo 152/2006;
b)   istituire un monitoraggio adeguato dell'attuazione del programma per consentire un controllo costante del rispetto dei suoi obiettivi e dell'eventuale necessità di adottare strumenti correttivi per la realizzazione delle azioni previste;
c)   evitare l'avvio di nuove procedure di infrazione nei confronti della Repubblica italiana per mancata applicazione della normativa europea in materia di pianificazione del ciclo dei rifiuti;
d)   affrontare lo scarso tasso di raccolta dei rifiuti e disincentivare il conferimento in discarica (si veda anche la strategia nazionale per
l'economia circolare); e)   perseguire la complementarietà del piano regionale di gestione dei rifiuti al programma nazionale per la gestione dei rifiuti;
f)    colmare le lacune nella gestione dei rifiuti e il divario tra diverse regioni e zone del territorio nazionale per quanto riguarda la capacità degli impianti e gli standard di qualità vigenti, con l'obiettivo di recuperare i ritardi;
h) raggiungere gli obiettivi attuali e futuri previsti dalla normativa europea e nazionale;
i) combattere gli scarichi di rifiuti illegali e l'incenerimento all'aria aperta (ad es. nella Terra dei fuochi) mediante misure quali l'introduzione di un nuovo sistema di tracciabilità dei rifiuti, sostenuta da un sistema di monitoraggio su tutto il territorio che consentirà di affrontare gli scarichi illegali e sarà sviluppato attraverso l'impiego di satelliti, droni e tecnologie di intelligenza artificiale.</t>
    </r>
  </si>
  <si>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NIF 2003/2077 da 33 a 7 (ossia una riduzione almeno dell'80 %).</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</si>
  <si>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coinvolte nella procedura di infrazione NIF 2011/2215 da 34 a 14 (ossia una riduzione almeno del 60 %).</t>
  </si>
  <si>
    <t>Numero delle discariche abusive</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</si>
  <si>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2011/2215 da 14 a 9 (ossia una riduzione almeno del 75 %).</t>
  </si>
  <si>
    <t>Investimento 1.2 - Progetti "faro" di economia circolare</t>
  </si>
  <si>
    <t>Tassi di riciclaggio degli imballaggi di metalli ferrosi nel piano d'azione per l'economia circolare</t>
  </si>
  <si>
    <t>Il tasso di riciclaggio degli imballaggi di metalli ferrosi deve raggiungere almeno il 70 % in peso (come stabilito all'articolo 6, paragrafo 1, lettera g), punti da i) a vi), della direttiva 94/62/CE sui rifiuti di imballaggio (modificata dalla direttiva (UE) 2018/852))</t>
  </si>
  <si>
    <t>Tassi di riciclaggio per carta e cartone nel piano d'azione per l'economia circolare</t>
  </si>
  <si>
    <t>Il tasso di riciclaggio per carta e cartone deve raggiungere almeno il 75 % in peso (come stabilito all'articolo 6, paragrafo 1, lettera g), punti da i) a vi), della direttiva 94/62/CE sui rifiuti di imballaggio (modificata dalla direttiva (UE) 2018/852))</t>
  </si>
  <si>
    <t>Investimento 3.1 - Isole verdi</t>
  </si>
  <si>
    <t>Entrata in vigore del decreto ministeriale</t>
  </si>
  <si>
    <t>Disposizione nel decreto che indica l'entrata in vigore</t>
  </si>
  <si>
    <t>Il decreto direttoriale deve approvare la graduatoria dei progetti relativa ai risultati del bando. La procedura di selezione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37 % del costo complessivo degli investimenti sostenuti dall'RRF secondo la metodologia di cui all'allegato VI del regolamento (UE) 2021/241;
c) impegno a riferire in merito
all'attuazione della misura a metà della durata del regime e alla fine dello stesso.
I possibili settori di intervento sono i seguenti:
-     la gestione integrata e certificata del patrimonio agro-forestale ("anche tramite lo scambio dei crediti derivanti dalla cattura dell'anidride carbonica, la gestione della biodiversità e la certificazione della filiera del legno");
-     la gestione integrata e certificata delle risorse idriche;
-     la produzione di energia da fonti rinnovabili locali, quali i microimpianti idroelettrici, le biomasse, il biogas, l'eolico, la cogenerazione e il biometano;
-     lo sviluppo di un turismo sostenibile ("capace di valorizzare le produzioni locali");
-     la costruzione e gestione sostenibile del patrimonio edilizio e delle infrastrutture di una montagna moderna;
-     l'efficienza energetica e
l'integrazione intelligente degli impianti e delle reti;
-     lo sviluppo sostenibile delle attività produttive (zero waste production);
-     l'integrazione dei servizi di mobilità;
-     lo sviluppo di un modello di azienda agricola sostenibile ("che sia anche energicamente indipendente attraverso la produzione e l'uso di energia da fonti rinnovabili nei settori elettrico, termico e dei trasporti").
Il biometano deve essere conforme ai criteri di sostenibilità e riduzione delle emissioni di gas a effetto serra di cui agli articoli 29-31 della direttiva (UE) 2018/2001 sulle energie rinnovabili (direttiva RED II), alle norme sui biocarburanti ottenuti da colture alimentari e foraggere fissate dall'articolo 26 della medesima direttiva e ai relativi atti delegati e di esecuzione affinché la misura possa rispettare il principio "non arrecare un danno significativo" e i pertinenti requisiti di cui
all'allegato VI, nota 8, del regolamento (UE) 2021/241.</t>
  </si>
  <si>
    <t>Notifica della procedura di concessione delle sovvenzioni, che dovrebbe includere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</si>
  <si>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Realizzazione di un'infrastruttura offshore per la produzione di energia elettrica equivalente a una capacità installata di almeno 200 MW da fonti di energia rinnovabile o a una produzione
indicativa di almeno 480 GWh/anno.</t>
  </si>
  <si>
    <t>Il progetto per lo sviluppo di un'infrastruttura offshore per la produzione di energia elettrica deve prevedere una capacità installata di almeno 200 MW da fonti di energia rinnovabile.</t>
  </si>
  <si>
    <t>Sostituzione di almeno 300 trattori agricoli con trattori meccanici alimentati esclusivamente a biometano e dotati di attrezzi agricoli di precisione.
Il biometano deve essere conforme ai criteri stabiliti dalla direttiva (UE) 2018/2001 (direttiva RED II) per rispettare il principio "non arrecare un danno significativo".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</si>
  <si>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Sviluppo della produzione di biometano da impianti nuovi e riconvertiti fino ad almeno 0,6 miliardi di m³ alla fine del 2023.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</si>
  <si>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Sviluppo della produzione di biometano da impianti nuovi e riconvertiti fino ad almeno 2,3 miliardi di m³ alla fine di giugno 2026.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</si>
  <si>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Il quadro giuridico deve contemplare i seguenti obiettivi:
●    creazione di un quadro normativo semplificato e accessibile per gli impianti alimentati da fonti di energia rinnovabile (FER) e per il ripotenziamento e l'ammodernamento degli impianti esistenti, in continuità con quanto previsto dal Decreto Semplificazioni;
●    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riforma per promuovere gli investimenti nei sistemi di stoccaggio, come nel decreto legislativo di recepimento della direttiva (UE) 2019/944 relativa a
norme comuni per il mercato interno dell'energia elettrica.</t>
  </si>
  <si>
    <r>
      <rPr>
        <sz val="11"/>
        <color rgb="FF196131"/>
        <rFont val="Times New Roman"/>
        <family val="1"/>
      </rPr>
      <t>Il decreto legislativo deve includere in particolare:
1. modifica legislativa per semplificare il processo di autorizzazione e modifica dell'attuale meccanismo di sovvenzioni al fine di i) ampliare l'ammissibilità, ii) prorogare il periodo di disponibilità delle sovvenzioni e iii) introdurre il meccanismo di tariffa onnicomprensiva (</t>
    </r>
    <r>
      <rPr>
        <i/>
        <sz val="11"/>
        <color rgb="FF196131"/>
        <rFont val="Times New Roman"/>
        <family val="1"/>
      </rPr>
      <t>feed-in</t>
    </r>
    <r>
      <rPr>
        <sz val="11"/>
        <color rgb="FF196131"/>
        <rFont val="Times New Roman"/>
        <family val="1"/>
      </rPr>
      <t>) e la garanzia di origine per il gas rinnovabile;
2. recepimento della direttiva RED II mediante decreto legislativo; 3. coordinamento generale a opera del Ministero della Transizione ecologica (MiTE), coadiuvato da altre amministrazioni con funzioni consultive: Ministero delle Politiche agricole alimentari e forestali (Mipaaf), Ministero dell'Economia e delle finanze (MEF) e Gestore Servizi
Energetici.</t>
    </r>
  </si>
  <si>
    <t>Investimento 2.1 - Rafforzamento smart grid</t>
  </si>
  <si>
    <t>Aumento di almeno 4 000 MW della capacità di rete per la distribuzione di energia rinnovabile.</t>
  </si>
  <si>
    <t>Aumento di almeno 1 000 MW della capacità di rete per la distribuzione di energia rinnovabile.</t>
  </si>
  <si>
    <t>Elettrificazione dei consumi energetici di almeno 1,5 milioni di abitanti.</t>
  </si>
  <si>
    <t>Assegnazione delle risorse, secondo le procedure e i criteri stabiliti, per realizzare nove stazioni di rifornimento a base di idrogeno per i treni lungo sei linee ferroviarie.</t>
  </si>
  <si>
    <t>Notifica dell'aggiudicazione di contratti di ricerca e sviluppo volti a migliorare le conoscenze circa l'uso dell'idrogeno come vettore nelle fasi di produzione, stoccaggio e distribuzione. I contratti devono perseguire almeno quattro filoni di ricerca: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</si>
  <si>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Svolgimento di almeno quattro progetti di ricerca e sviluppo (uno per ogni filone elencato di seguito) e ottenimento di un certificato di collaudo o pubblicazione.
Devono essere perseguiti quattro filoni di attività di ricerca e sviluppo: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</si>
  <si>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Le misure legislative necessarie devono prevedere: i) disposizioni di sicurezza relative alla produzione, al trasporto e allo stoccaggio di idrogeno, ii) procedure semplificate per costruire piccole strutture per la produzione di idrogeno verde e iii) misure riguardanti le condizioni di costruzione delle stazioni di rifornimento a base di idrogeno.
Questa misura deve sostenere unicamente attività legate all'idrogeno che soddisfino il requisito di riduzione delle emissioni di  gas serra nel ciclo di vita del 73,4 % per l'idrogeno [che si traduce in 3 t CO2eq/t H2].</t>
  </si>
  <si>
    <t>Investimento 4.1 - Rafforzamento mobilità ciclistica (piano nazionale delle ciclovie)</t>
  </si>
  <si>
    <t>Piste ciclabili aggiuntive T2</t>
  </si>
  <si>
    <t>Costruzione di almeno 365 km aggiuntivi di piste ciclabili urbane e metropolitane e almeno 1 235 km aggiuntivi di piste ciclabili in altre zone d'Italia</t>
  </si>
  <si>
    <t>Costruzione di almeno 206 km di infrastruttura di trasporto pubblico. La ripartizione indicativa per modo di trasporto è la seguente:
- metropolitana 11 km;
- tram 85 km;
- filovie 120 km;
- funivie 15 km.
I progetti devono essere realizzati nelle aree metropolitane di Roma, Genova, Firenze, Palermo, Bologna, Rimini, Napoli, Milano, Bari, Catania, Pozzuoli, Padova, Perugia,
Taranto e Trieste.</t>
  </si>
  <si>
    <t>Notifica dell'aggiudicazione di (tutti gli) appalti pubblici per la costruzione di 2 500 stazioni di ricarica rapida per veicoli elettrici in autostrada e almeno 4 000 in zone urbane (tutti i comuni). Il progetto può includere anche stazioni di ricarica pilota con stoccaggio di energia.</t>
  </si>
  <si>
    <t>Entrata in funzione di almeno 4 000 stazioni di ricarica rapida per veicoli elettrici in zone urbane (tutti i comuni) da almeno 90 kW.
Il progetto può includere anche stazioni di ricarica pilota con stoccaggio
di energia.</t>
  </si>
  <si>
    <t>Investimento 4.4.1 - Rinnovo del parco autobus regionale per il trasporto pubblico con veicoli a combustibili puliti</t>
  </si>
  <si>
    <t>Investimento 4.4.3 - Rinnovo del parco veicoli dei Vigili del Fuoco</t>
  </si>
  <si>
    <t>Numero di veicoli puliti per il rinnovo del parco veicoli dei Vigili del Fuoco</t>
  </si>
  <si>
    <t>Entrata in servizio di almeno 3 800 veicoli puliti per il rinnovo del parco veicoli dei Vigili del Fuoco.
3 500 veicoli potranno essere classificati come 100 % ecologici in quanto totalmente elettrici, con stazioni di ricarica alimentate da pannelli fotovoltaici. I 300 mezzi pesanti, di cui 200 in uso negli aeroporti e 100 per il soccorso urbano, dovranno essere alimentati esclusivamente a biometano ed essere conformi ai criteri stabiliti dalla direttiva (UE) 2018/2001 sulle energie rinnovabili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</si>
  <si>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Il decreto ministeriale deve precisare l'ammontare delle risorse disponibili, i requisiti di accesso dei beneficiari, le condizioni di ammissibilità per programmi e progetti, le spese ammissibili e la forma e intensità dell'aiuto per lo sviluppo di pannelli fotovoltaici ad alta efficienza e batterie.</t>
  </si>
  <si>
    <t>Entrata in vigore di un decreto ministeriale che precisi l'ammontare delle risorse disponibili per conseguire l'obiettivo dell'intervento  (filiera degli autobus)</t>
  </si>
  <si>
    <t>Il decreto ministeriale deve precisare l'ammontare delle risorse disponibili per realizzare circa 45 progetti di trasformazione industriale mediante "contratti di sviluppo".</t>
  </si>
  <si>
    <t>L'accordo finanziario deve delineare gli investimenti indiretti nei gestori di fondi di venture capital (VC) finanziario con investimenti e imprese/start-up in linea con gli obiettivi della transizione verde, al fine di ampliare il capitale a disposizione di ricercatori e start-up, rafforzare l'azione dei fondi VC attivi e sviluppare iniziative nuove e innovative in partenariato con le imprese.
L'accordo finanziario deve includere i seguenti elementi:
-     politica di investimento; -     criteri di ammissibilità;
conformità delle operazioni sostenute nell'ambito di questo intervento agli orientamenti tecnici sull'applicazione del principio "non arrecare un danno significativo" (2021/C58/01)
mediante la verifica della sostenibilità, l'uso di un elenco di esclusione e il requisito di conformità alla normativa ambientale dell'UE e
nazionale.</t>
  </si>
  <si>
    <t>Attivazione da parte del fondo di almeno 250 000 000 EUR di investimenti privati nel settore delle tecnologie verdi.
Il contributo climatico dell'investimento secondo la metodologia di cui all'allegato VI del regolamento (UE) 2021/241 deve rappresentare il 100 % del costo totale dell'investimento sostenuto dal dispositivo per la ripresa e la resilienza.
Al fine di garantire che la misura sia conforme agli orientamenti tecnici sull'applicazio ne del principio "non arrecare un danno significativo" (2021/C58/01)
, i criteri di ammissibilità contenuti nel capitolato d'oneri dei prossimi inviti a presentare
progetti dovranno escludere le attività di cui al seguente elenco: i) attività connesse ai combustibili fossili, compreso l'uso a valle34; ii) attività nell'ambito del sistema di scambio di quote di emissione dell'UE (ETS) che generano emissioni di gas a effetto
serra previste non inferiori ai pertinenti parametri di riferimento35;
iii) attività connesse alle discariche di rifiuti, agli inceneritori36 e agli impianti di trattamento meccanico biologico37;
iv) attività nel cui ambito lo smaltimento a lungo termine dei rifiuti potrebbe causare un
danno all'ambiente. Il capitolato d'oneri deve inoltre prevedere che siano selezionate solo le attività conformi alla pertinente normativa ambientale dell'UE e nazionale.</t>
  </si>
  <si>
    <r>
      <rPr>
        <sz val="11"/>
        <color rgb="FF196131"/>
        <rFont val="Times New Roman"/>
        <family val="1"/>
      </rPr>
      <t xml:space="preserve">Introduzione dell'idrogeno in almeno uno stabilimento industriale per decarbonizzare settori </t>
    </r>
    <r>
      <rPr>
        <i/>
        <sz val="11"/>
        <color rgb="FF196131"/>
        <rFont val="Times New Roman"/>
        <family val="1"/>
      </rPr>
      <t>hard-to-abate</t>
    </r>
    <r>
      <rPr>
        <sz val="11"/>
        <color rgb="FF196131"/>
        <rFont val="Times New Roman"/>
        <family val="1"/>
      </rPr>
      <t>. Questa misura deve sostenere la produzione di idrogeno  2018/2001 o dall'energia elettrica di rete.
Almeno 400 000 000 EUR devono essere destinati a sostenere sviluppi industriali che consentano di sostituire il 90 % dell'uso di metano e combustibili fossili in un processo industriale con idrogeno elettrolitico prodotto a partire da fonti di energia rinnovabile ai sensi della direttiva (UE) 2018/2001 o
dall'energia elettrica di rete.lettrolitico a partire da fonti di energia rinnovabile ai sensi
della direttiva (UE)</t>
    </r>
  </si>
  <si>
    <r>
      <rPr>
        <sz val="11"/>
        <color rgb="FF196131"/>
        <rFont val="Times New Roman"/>
        <family val="1"/>
      </rPr>
      <t xml:space="preserve">L'atto o gli atti giuridici devono semplificare e accelerare
le procedure per gli interventi di efficientamento energetico attraverso:
</t>
    </r>
    <r>
      <rPr>
        <sz val="11"/>
        <color rgb="FF196131"/>
        <rFont val="Symbol"/>
        <family val="5"/>
      </rPr>
      <t></t>
    </r>
    <r>
      <rPr>
        <sz val="11"/>
        <color rgb="FF196131"/>
        <rFont val="Times New Roman"/>
        <family val="1"/>
      </rPr>
      <t xml:space="preserve">     il lancio del Portale nazionale per l'efficienza energetica degli edifici;
</t>
    </r>
    <r>
      <rPr>
        <sz val="11"/>
        <color rgb="FF196131"/>
        <rFont val="Symbol"/>
        <family val="5"/>
      </rPr>
      <t></t>
    </r>
    <r>
      <rPr>
        <sz val="11"/>
        <color rgb="FF196131"/>
        <rFont val="Times New Roman"/>
        <family val="1"/>
      </rPr>
      <t xml:space="preserve">     Il rafforzamento delle attività del Piano d'informazione e formazione rivolte al settore civile;
     l'aggiornamento e il potenziamento del Fondo nazionale per l'efficienza energetica;
     l'accelerazione della fase realizzativa dei progetti finanziati dal programma PREPAC.</t>
    </r>
  </si>
  <si>
    <t>Notifica dell'aggiudicazio ne di tutti gli appalti pubblici per nuove sostituzioni di edifici scolastici ammissibili ai finanziamenti formalizzati dalle autorità locali equivalenti a una superficie totale di almeno 400 000 metri quadri</t>
  </si>
  <si>
    <t>Completamento della costruzione di almeno 400 000 metri quadri di nuove scuole mediante sostituzione di edifici, con un conseguente consumo di energia primaria inferiore di almeno il 20 % rispetto al requisito relativo agli edifici a energia quasi zero</t>
  </si>
  <si>
    <t>Costruzione di edifici, riqualificazione e rafforzamento dei beni immobili dell'amministrazi one della giustizia di almeno 289 000 metri quadri</t>
  </si>
  <si>
    <t>Completamento della costruzione di nuove reti per il teleriscaldamento, o dell'ampliamento di quelle esistenti, per ridurre il consumo energetico di almeno 20 ktpe all'anno. L'investimento deve essere conforme alle condizioni di cui all'allegato VI, nota 9, del regolamento 241/2021/UE sul dispositivo per la ripresa e la resilienza.</t>
  </si>
  <si>
    <r>
      <t xml:space="preserve">Il nuovo quadro giuridico dovrà, come minimo: </t>
    </r>
    <r>
      <rPr>
        <sz val="11"/>
        <color rgb="FF196131"/>
        <rFont val="Times New Roman"/>
        <family val="1"/>
      </rPr>
      <t>privilegiare gli interventi di prevenzione in linea con la valutazione nazionale del rischio e con l'articolo 6 della decisione n. 1313/2013/UE, con la valutazione delle capacità di gestione dei rischi e con il principio "non arrecare un danno significativo"; accelerare le procedure per l'elaborazione dei progetti e stabilire principi generali per semplificare le procedure di realizzazione e di finanziamento dei progetti e i progetti relativi al rischio idrologico;
armonizzare e semplificare i flussi di informazioni per ridurre la ridondanza delle segnalazioni tra i vari sistemi informativi dello Stato e sviluppare un sistema di indicatori per una migliore individuazione dei rischi idrologici, in linea con le raccomandazioni della Corte dei conti italiana;
rafforzare il coordinamento degli interventi tra i diversi livelli di governo, in linea con le raccomandazioni della Corte dei conti italiana; creare banche dati comuni in materia di dissesto", in linea con le raccomandazioni della Corte dei conti italiana;
stabilire i tempi massimi per ciascuna fase;
definire un piano per rafforzare la capacità degli organi coinvolti.</t>
    </r>
  </si>
  <si>
    <t>La legge/i regolamenti generali sui servizi idrici per un uso sostenibile e l'incentivazione degli investimenti nelle infrastrutture idriche devono come minimo:
ridurre la frammentazione dei diversi attori attraverso norme e meccanismi di aggregazione per incentivare l'integrazione degli operatori di gestione attualmente autonomi nell'operatore unico per l'intero Ambito Territoriale Ottimale;
prevedere incentivi per un uso sostenibile dell'acqua in agricoltura, in particolare per sostenere l'uso del sistema comune di gestione delle risorse idriche (SIGRIAN) per usi irrigui collettivi e di autoapprovvigionament o;
stabilire un sistema di prezzi regolamentati che tenga adeguatamente conto dell'uso delle risorse ambientali e dell'inquinamento, conformemente al principio "chi inquina
paga".</t>
  </si>
  <si>
    <t>Riforma 4.2 "Misure per garantire la piena capacità gestionale per i servizi idrici integrati"</t>
  </si>
  <si>
    <t>Riforma del quadro giuridico per una migliore gestione e un uso sostenibile dell'acqua</t>
  </si>
  <si>
    <t>Entrata in vigore dei protocolli d'intesa</t>
  </si>
  <si>
    <t>Firma di una serie di protocolli d'intesa da parte del Ministero per la Transizione Ecologica con le regioni Campania, Calabria, Molise e Sicilia per ridurre la frammentazione del numero di operatori che forniscono servizi idrici. I protocolli d'intesa dovrebbero definire obiettivi in materia di istituzione di enti amministrativi locali, riduzione del numero di operatori e realizzazione di economie di scala al fine di creare operatori unici almeno ogni
40 000 abitanti.</t>
  </si>
  <si>
    <t>Il quadro giuridico rivisto deve, come minimo:
- istituire un sistema di sanzioni per l'estrazione illecita di acqua; richiedere una valutazione d'impatto ai sensi dell'articolo 4, paragrafo 7, della direttiva quadro sulle acque per valutare l'impatto (eventualmente cumulativo) su tutti i corpi idrici potenzialmente interessati;
- evitare l'espansione del sistema irriguo esistente (non solo attraverso l'espansione fisica ma anche mediante un maggiore utilizzo di acqua), anche se si ricorre a metodi più efficienti, quando i corpi idrici interessati (acque superficiali o sotterranee) sono o si prevede saranno (nel contesto dell'intensificazione dei cambiamenti climatici) in uno stato inferiore al buono o potenzialmente buono.</t>
  </si>
  <si>
    <t>Indicazione nel testo del decreto ministeriale della data di entrata in vigore</t>
  </si>
  <si>
    <t>Il decreto ministeriale deve prevedere lo sviluppo di servizi digitali per i visitatori dei parchi nazionali e delle aree marine protette</t>
  </si>
  <si>
    <t>Il decreto del Preside dei ministri (DPCM) programma nazionale dell'inquinamento atmosferico introduca misure idonee dell'inquinamento atmosferico con la direttiva (UE) decreto legislativo 30 81, che recepisce tale</t>
  </si>
  <si>
    <t>Almeno il 70 % dei parchi nazionali e delle aree marine protette deve aver sviluppato servizi digitali per i visitatori dei parchi nazionali e delle aree marine protette (almeno due tra: il collegamento al portale Naturitalia.IT; il 5G/Wi-Fi o un'applicazione per la mobilità sostenibile)</t>
  </si>
  <si>
    <r>
      <t xml:space="preserve">Il decreto ministeriale... un piano operativo per... di un sistema avanzato di monitoraggio e previsione per l'individuazione dei rischi... piano deve, come minimo prevedere applicazioni in remoto e sensori da c... rilevazione di dati; sviluppare un sistema che consenta il coordinamento e l'interoperabilità tra le sale di controllo; allestire sale di controllo regionali; sviluppare sistemi e s... </t>
    </r>
    <r>
      <rPr>
        <i/>
        <sz val="11"/>
        <color rgb="FF196131"/>
        <rFont val="Times New Roman"/>
        <family val="1"/>
      </rPr>
      <t>cybersecurity</t>
    </r>
    <r>
      <rPr>
        <sz val="11"/>
        <color rgb="FF196131"/>
        <rFont val="Times New Roman"/>
        <family val="1"/>
      </rPr>
      <t>.</t>
    </r>
  </si>
  <si>
    <t>Approntare un sistema avanzato ed integrato di monitoraggio e previsione per l'individuazione dei rischi idrologici</t>
  </si>
  <si>
    <t>Il 90 % della superfic… meridionali deve esse sistema avanzato e integrato di monitoraggio e previsione per l'individuazione dei rischi idrologici</t>
  </si>
  <si>
    <r>
      <t xml:space="preserve">Notifica dell'aggiudicazione degli appalti pubblici per g... in materia di gestione e ... dei rischi idrogeologici. </t>
    </r>
    <r>
      <rPr>
        <sz val="11"/>
        <color rgb="FF196131"/>
        <rFont val="Times New Roman"/>
        <family val="1"/>
      </rPr>
      <t>Gli interventi devono -   garantire la messa zone edificate e d sposti al rischio i -     prevedere azioni p ambientale e la mi effetti dei cambia-     garantire un livell controllo e di gest alluvione;  - dare priorità a sol natura nei contratt</t>
    </r>
  </si>
  <si>
    <t>Investimento 2.1.a - Misure per la gestione del rischio di alluvione e per la riduzione del rischio idrogeologico</t>
  </si>
  <si>
    <t>Ridurre di almeno 1 5... Il numerodi persone esposte a r... a rischi idrologici dire</t>
  </si>
  <si>
    <t>Entrata in vigore del quadro giuridico rivisto per interventi contro i rischi di alluvione e idrogeologici</t>
  </si>
  <si>
    <t>I decreti di approvazione del  piano di intervento e... i rispettiva area (Comm... delegato/Regione/Provincia per la riduzione del rischio idrogeologico e di alluvione mirare a ripristinare l originarie e a garantire… territori alle calamità</t>
  </si>
  <si>
    <t>Completamento di tut... tipo E volti al ripristino... pubbliche danneggiate</t>
  </si>
  <si>
    <t>Completare almeno 7 lavori pubblici di picc... Almeno il 30 % degli lavori pubblici di picc... completati nei comuni all'efficienza energetica dell'illuminazione... pu pubblici e/o ll'install per la produzione di energie rinnovabili.</t>
  </si>
  <si>
    <t>Piantare alberi per la tutela e la  valorizzazione delle aree verdi urbane ed extraurbane T1</t>
  </si>
  <si>
    <t>Riduzione dell'artificialità dell'alveo per la rinaturazione dell'area del Po T2</t>
  </si>
  <si>
    <t>Ridurre l'artificialità almeno 13 km</t>
  </si>
  <si>
    <t>Riduzione dell'artificialità dell'alveo per la rinaturazione dell'area del Po T1</t>
  </si>
  <si>
    <t>Riforma 4.1 - Semplificazione normativa e rafforzamento della governance per la realizzazione di investimenti nelle infrastrutture di approvvigionamento idrico</t>
  </si>
  <si>
    <t>Entrata in vigore della semplificazione normativa per gli interventi nelle infrastrutture idriche primarie per la sicurezza dell'approvvigionamento idrico</t>
  </si>
  <si>
    <t xml:space="preserve">Indicazione nel testo del o dei pertinenti atti legislativi della data di entrata in vigore </t>
  </si>
  <si>
    <t>Investimento 4.1 - Investimenti in infrastrutture idriche primarie per la sicurezza dell'approvvigionamento idrico
idrico</t>
  </si>
  <si>
    <t>Aggiudicazione di (tutti gli) appalti pubblici per investimenti in infrastrutture idriche primarie e per la sicurezza dell'approvvigionamento idrico</t>
  </si>
  <si>
    <t>Investimento 4.2 - Riduzione delle perdite nelle reti di distribuzione dell'acqua, compresa la digitalizzazione e il monitoraggio delle reti</t>
  </si>
  <si>
    <t>Notifica dell'aggiudic appalti pubblici per u 880 000 000 EUR per
sulle reti e i sistemi ir sistema di digitalizza monitoraggio.
Gli appalti devono rig incoraggiare la mis monitoraggio degli collettive (mediante contatori e sistemi remoto) sia per l'autoapprovvigiona un sistema di monit licenze private) qua completare l'introdu politica di tariffazio basata sui volumi id efficiente delle riso agricoltura;
ridurre il prelievo il nelle zone rurali; gli investimenti nel dovrebbero mirare modo sicuro le acq possibile, e/o a rend l'irrigazione esisten corpo idrico interes stato. Se lo stato è i in caso di ammoder dell'irrigazione esis devono essere tali d raggiungimento di
occorre evitare l'esp sistemi irrigui esist attraverso l'espansi anche mediante un di acqua), anche se più efficienti, quan interessati sono o si saranno (nel contes dell'intensificazione climatici) in uno sta buono.
Ci si attende che ques arrecherà un danno si obiettivi ambientali ai 17 del regolamento ( tenendo conto della d interventi in question
mitigazione stabilite ripresa e la resilienza orientamenti tecnici s del principio "non arr significativo" (2021/C particolare, per ciascu investimento, prima, l'inizio dei lavori di c essere garantita la pie disposizioni del diritt segnatamente la dirett acque. Inoltre, la mis una valutazione dell'i (VIA) a norma della 2011/92/UE, nonché pertinenti nel contest 2000/60/CE e della di compresa l'attuazione mitigazione necessari
In particolare, al mom pubblicazione del pro valutazione dell'impa fini della consultazio fornire una giustificaz dell'investimento risp alternative, sia in term (estensione dei terren alla rigenerazione rur di mezzi (riduzione d acqua e soluzioni bas</t>
  </si>
  <si>
    <t>Interventi per la resilienza dell'agrosistema irriguo per una migliore gestione delle risorse idriche T1</t>
  </si>
  <si>
    <t>Portare almeno al 29 fonti di prelievo dotat</t>
  </si>
  <si>
    <t>Investimento 4.4 - Investimenti in fognatura e depurazione</t>
  </si>
  <si>
    <t>Notifica dell'aggiudic appalti per un totale d EUR per interventi ne fognarie e della depur Gli interventi devono
-     essere conformi pertinenti di cui nota 11, del rego 2021/241;
-     rendere più effic delle acque reflu acque marine e i attraverso il rico tecnologica;
-     trasformare alcu depurazione in " che riutilizzino l
depurate a fini ir</t>
  </si>
  <si>
    <t>Ridurre di almeno 57 abitanti residenti in a conformi alla direttiv Consiglio a causa del della raccolta e del tra… acque reflue urbane</t>
  </si>
  <si>
    <t>Ridurre di almeno 2 5 di abitanti residenti in conformi alla direttiv Consiglio a causa del della raccolta e del tra… acque reflue urbane</t>
  </si>
  <si>
    <t>Investimento 1.1 - Collegamenti ferroviari ad alta velocità verso il Sud per passeggeri e merci</t>
  </si>
  <si>
    <t>Aggiudicazione dell'appalto o degli appalti per la costruzione della ferrovia ad alta velocità sulle linee Napoli-Bari e Palermo-Catania</t>
  </si>
  <si>
    <t>Notifica dell'aggiudicazione di tutti gli appalti pubblici per la costruzione della ferrovia ad alta velocità sulle linee Napoli-Bari e Palermo-Catania</t>
  </si>
  <si>
    <t>Ferrovia ad alta velocità per passeggeri e merci sulle linee Napoli-Bari, Salerno-Reggio Calabria e Palermo-Catania</t>
  </si>
  <si>
    <t>274 km di ferrovia ad alta velocità per passeggeri e merci sulle linee Napoli-Bari, Salerno-Reggio Calabria e Palermo- Catania costruiti, pronti per le fasi di autorizzazione e operativa.
La ripartizione indicativa è la seguente:
Orsara-Bovino (Napoli-Bari) 93 km
Battipaglia-Romagnano (Salerno-Reggio Calabria) 33 km
Catenanuova-Dittaino e Dittaino-Enna (Palermo-Catania) 148 km</t>
  </si>
  <si>
    <t>Aggiudicazione dell'appalto o degli appalti per la costruzione dei collegamenti sulle linee Roma-Pescara e Orte-Falconara</t>
  </si>
  <si>
    <t>Notifica dell'aggiudicazione di tutti gli appalti pubblici per la costruzione della ferrovia ad alta velocità sulle linee Roma-Pescara e Orte-Falconara</t>
  </si>
  <si>
    <t>Notifica dell'aggiudicazione di tutti gli appalti pubblici per la costruzione dei collegamenti sulle linee Roma-Pescara e Orte-Falconara. Gli appalti devono fare riferimento alle seguenti tratte di tali linee:
Roma-Pescara Orte-Falconara
Taranto-Metaponto-Potenza-Battipaglia</t>
  </si>
  <si>
    <t>Investimento 1.3 - Connessioni diagonali</t>
  </si>
  <si>
    <t>Investimento 1.4 - Sviluppo del sistema europeo di gestione del traffico ferroviario (ERTMS)</t>
  </si>
  <si>
    <t>1 400 km di linee ferroviarie dotati del sistema europeo di gestione del traffico
ferroviario</t>
  </si>
  <si>
    <t>1 400 km di linee ferroviarie dotati del sistema europeo di gestione del traffico ferroviario, conformemente al piano europeo di implementazione dell'ERTMS pronti per le fasi di autorizzazione e operativa.</t>
  </si>
  <si>
    <t>Aggiudicazione dell'appalto o degli appalti per il potenziamento, l'elettrificazione e l'aumento della resilienza delle ferrovie nel Sud</t>
  </si>
  <si>
    <t>Notifica dell'aggiudicazione degli (di tutti gli) appalti per il potenziamento, l'elettrificazione e l'aumento della resilienza delle ferrovie nel Sud</t>
  </si>
  <si>
    <t>Notifica dell'aggiudicazione degli (di tutti gli) appalti pubblici per il potenziamento, l'elettrificazione e l'aumento della resilienza delle ferrovie nel Sud.
Gli appalti devono fare riferimento alle seguenti tratte di tali linee: Regione Molise
-     Roma-Venafro- Campobasso-Termoli;
Regione Puglia
-     Bari-Lamasinata;
-     Barletta-Canosa;
-     Pescara-Foggia;
-     Potenza-Foggia;
-     Collegamenti Brindisi
-     Collegamenti Taranto Regione Calabria
-     Ionica Sibari-Catanzaro Lido-Reggio Calabria/Lamezia Terme
Regione Basilicata
-     Ferrandina-Matera Regione Campania
-     Salerno Arechi-Aeroport Pontecagnano
Regione Sicilia
-     nodo di Catania
-     Palermo-Agrigento-Porto Empedocle
-     Collegamento al porto di Augusta Regione Sardegna
-     Collegamento ferroviario con l'aeroporto di Olbia
-     Raddoppio Decimomannu- Villamassargia</t>
  </si>
  <si>
    <t>Investimento 1.6 - Potenziamento delle linee regionali - Miglioramento delle ferrovie
regionali (gestione RFI)</t>
  </si>
  <si>
    <t>Investimento 1.8 - Miglioramento delle stazioni ferroviarie (gestite da RFI
nel Sud)</t>
  </si>
  <si>
    <t>Riforma 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</si>
  <si>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Entrata in vigore delle "Linee guida per la classificazione e gestione del rischio, la valutazione della sicurezza e il monitoraggio dei ponti esistenti"</t>
  </si>
  <si>
    <t>Disposizione nel decreto che indica l'entrata in vigore del decreto di attuazione delle "Linee guida per la classificazione e gestione del rischio, la valutazione della sicurezza e il monitoraggio dei ponti esistenti"</t>
  </si>
  <si>
    <t>Le Linee guida stabiliranno norme e metodologie comuni all'intera rete viaria nazionale per la classificazione e la gestione del rischio, la valutazione della sicurezza e il monitoraggio dei ponti esistenti</t>
  </si>
  <si>
    <t>Riforma 1.1 – Semplificazione delle procedure per il processo di pianificazione strategica</t>
  </si>
  <si>
    <t>Il quadro legislativo riveduto deve stabilire che:
- Tutte le autorità portuali devono adottare i loro documenti di pianificazione strategica di sistema (DPSS) e i loro piani regolatori portuali (PRP) tenendo pienamente conto della riforma del 2016 dei sistemi portuali italiani, approvata con decreto legislativo 4 agosto 2016, n. 169. Il DPSS deve disciplinare almeno i seguenti elementi:
- gli obiettivi di sviluppo delle autorità di sistema portuale;
- le aree individuate e delineate, destinate esclusivamente alle funzioni di porto e di retroporto;
- i collegamenti infrastrutturali stradali e ferroviari dell'ultimo miglio con i porti;
- i criteri seguiti per individuare i contenuti della pianificazione;
- individuare in modo univoco gli orientamenti, le norme e le procedure per l'elaborazione dei piani regolatori
portuali.</t>
  </si>
  <si>
    <t xml:space="preserve">Riforma 1.2 –  Aggiudicazione competitiva delle concessioni nelle aree portuali </t>
  </si>
  <si>
    <t>Entrata in vigore del regolamento relativo alle concessioni portuali</t>
  </si>
  <si>
    <t>Disposizione nel regolamento che indica l'entrata in vigore del regolamento relativo alle concessioni portuali</t>
  </si>
  <si>
    <t>Il nuovo regolamento deve definire le condizioni quadro per l'aggiudicazione delle concessioni nei porti. Il regolamento deve definire come minimo:
- le condizioni relative alla durata della concessione;
- i poteri di supervisione e controllo delle autorità che rilasciano la concessione;
- le modalità di rinnovo;
- il trasferimento degli impianti al nuovo concessionario al termine della concessione;
- i limiti dei
canoni minimi a carico dei licenziatari</t>
  </si>
  <si>
    <t>Disposizione giuridica indicante l'entrata in vigore della semplificazione delle procedure di autorizzazione per gli impianti di cold ironing</t>
  </si>
  <si>
    <t>Razionalizzare l'iter di autorizzazione per ridurne la durata a un massimo di 12 mesi per la costruzione di infrastrutture di trasporto dell'energia volte a fornire elettricità da terra alle navi durante la fase di ormeggio (in caso di interventi non soggetti a valutazione ambientale)</t>
  </si>
  <si>
    <t xml:space="preserve">Digitalizzazione della gestione del traffico aereo: entrata in funzione di nuovi strumenti </t>
  </si>
  <si>
    <t>Certificazioni del TOC, dell'ERP, delle informazioni aeronautiche digitalizzate e dell'UTMS</t>
  </si>
  <si>
    <t>Entrata in esercizio dei seguenti elementi:
a) Centro operativo tecnico (TOC) e almeno due sistemi di gestione del traffico aereo
b) Group Cloud Enterprise Resource Planning (ERP)
c) Informazioni aeronautiche digitalizzate
d) Sistema di gestione del traffico senza equipaggio e connettività (UTMS)</t>
  </si>
  <si>
    <t>Aggiudicazione di opere alle nove autorità di sistema portuale. La procedura di selezione per l'aggiudicazione di opere deve prevedere quanto segue:
a) criteri di ammissibilità che assicurino la conformità delle opere agli orientamenti tecnici sull'applicazione del principio "non arrecare un danno significativo" (2021/C58/01) e alla pertinente normativa ambientale dell'UE e nazionale;
b) impegno a garantire che il contributo climatico dell'investimento secondo la metodologia di cui all'allegato VI del regolamento (UE) 2021/241 rappresenti almeno il 79 % del costo totale dell'investimento sostenuto dall'RRF;
c) impegno a riferire in merito
all'attuazione della misura a metà della durata del regime e
alla fine dello stesso.</t>
  </si>
  <si>
    <t>Completamento delle opere da parte di tutte le autorità portuali. Complessivamente, almeno 213 000 000 EUR devono essere destinati ad attività a sostegno dell'obiettivo climatico secondo la metodologia di cui all'allegato VI del regolamento (UE) 2021/241.</t>
  </si>
  <si>
    <t>Disposizione indicante l'entrata in funzione della [piattaforma strategica nazionale]</t>
  </si>
  <si>
    <t>I sistemi per gli operatori portuali delle singole autorità di sistema portuale devono essere interoperabili fra loro e con la piattaforma strategica nazionale digitale.</t>
  </si>
  <si>
    <t>Le riforme devono comprendere almeno i seguenti elementi chiave:
i)  iniziative di riforma delle classi di laurea che introducano un grado maggiore di flessibilità al fine di rispondere all'evoluzione della domanda di competenze del mercato del lavoro;
ii)  iniziative di riforma delle lauree abilitanti al fine di semplificare e velocizzare l'accesso all'esercizio delle professioni;
iii)  iniziative di riforma dei dottorati al fine di coinvolgere maggiormente le imprese e stimolare la ricerca applicata;
iniziative di riforma del sistema di formazione professionale terziaria, compreso il rafforzamento
dei legami e delle possibili transizioni con le lauree professionalizzanti al fine di soddisfare la domanda di competenze tecniche sul mercato del lavoro.</t>
  </si>
  <si>
    <t>Il quadro giuridico riveduto è inteso ad attrarre, reclutare e motivare insegnanti di qualità, in particolare attraverso:
i) il miglioramento del sistema di reclutamento;
ii) l'introduzione di un'elevata specializzazione all'insegnamento per accedere alla professione nella scuola secondaria di secondo grado;
iii) la limitazione dell'eccessiva mobilità degli insegnanti (nell'interesse della continuità dell'insegnamento);
iv) una progressione di carriera chiaramente collegata alla valutazione delle prestazioni e allo sviluppo professionale
continuo.</t>
  </si>
  <si>
    <t>Il piano Scuola 4.0 adottato dal Ministero dell'Istruzione al fine di favorire la transizione digitale del sistema scolastico italiano deve prevedere:
a) la trasformazione di
100 000 classi in ambienti di apprendimento innovativi;
b) la creazione di laboratori per le nuove professioni digitali in tutte le scuole del II ciclo.
L'azione a) è intesa alla trasformazione degli spazi scolastici destinati alle classi tradizionali in ambienti di apprendimento innovativi, adattabili e flessibili, connessi e integrati con tecnologie digitali, fisiche e virtuali. L'investimento nelle
strutture scolastiche deve dotare almeno 100 000 classi delle scuole primarie e secondarie utilizzate per le lezioni di tutte le tecnologie didattiche più innovative (dispositivi di programmazione e robotica, dispositivi di realtà virtuale, dispositivi digitali avanzati per l'istruzione inclusiva ecc.).
L'azione b) è intesa alla creazione di almeno un laboratorio per le professioni digitali in ciascuna scuola del II ciclo, strettamente interconnesso con imprese e start-up innovative per la creazione di nuovi posti di lavoro nel settore delle nuove professioni digitali (intelligenza artificiale, robotica, big data, cybersecurity, economia blu e verde ecc.).
Almeno il 40 % delle scuole
beneficiarie deve essere localizzato nel Sud Italia.</t>
  </si>
  <si>
    <t>La legislazione primaria di riforma del sistema di istruzione primaria e secondaria volta a migliorare i risultati scolastici deve comprendere almeno i seguenti elementi chiave:
i) iniziative di riforma dell'organizzazione del sistema di istruzione al fine di adeguarlo agli sviluppi demografici (numero di scuole e rapporto studenti/docenti);
ii) iniziative di riforma del sistema di orientamento al fine di ridurre al minimo il tasso di abbandono scolastico nell'istruzione terziaria;
iii) iniziative di rafforzamento del sistema degli ITS, anche tramite l'adozione di nuovi curricula e il loro orientamento verso l'innovazione introdotta dal piano nazionale Industria 4.0 (Ministero dello Sviluppo economico, Decreto 26 Maggio 2020);
iv) iniziative di formazione per dirigenti scolastici, docenti e personale tecnico- amministrativo e creazione della Scuola di Alta Formazione al fine di migliorare la qualità dell'insegnamento;
v) iniziative di integrazione
di attività, metodologie e contenuti volti a sviluppare e rafforzare le competenze STEM, digitali e di innovazione in tutti i cicli scolastici, dall'asilo nido alla scuola secondaria di secondo grado, con l'obiettivo di incentivare le iscrizioni ai curricula STEM terziari, in particolare per le donne.
Al fine di conseguire il traguardo in modo soddisfacente, la legislazione deve prevedere scadenze obbligatorie per l'emanazione degli atti di legislazione secondaria, di orientamenti e di tutte le disposizioni regolamentari (monitoraggio a cura del Ministero dell'Istruzione) necessari per garantire
un'agevole attuazione.</t>
  </si>
  <si>
    <t>La legislazione deve comprendere disposizioni volte a costruire un sistema di formazione di qualità per il personale della scuola in linea con un continuo sviluppo professionale e di carriera, l'istituzione di un organismo qualificato deputato alle linee di indirizzo della formazione del personale scolastico, alla selezione e al coordinamento delle iniziative formative, collegandoli alle progressioni di carriera, come previsto nella riforma relativa al reclutamento.
L'attuazione di un sistema di formazione iniziale e continua dovrebbe consentire di superare l'attuale frammentazione dei percorsi formativi, che al momento non sono oggetto di una strategia nazionale unificata.</t>
  </si>
  <si>
    <t>Realizzazione di attività di tutoraggio per almeno 470 000 giovani a rischio di abbandono scolastico e per almeno 350 000 giovani che hanno già abbandonato la scuola.
L'intervento deve garantire:
- la distribuzione territoriale e di genere,
- l'introduzione di una piattaforma per le attività di tutoraggio e formazione, disponibile online, a sostegno dell'attuazione delle attività di tutoraggio. Avvio di corsi post diploma (qualifiche orientate al lavoro)
- l'iniziativa copre l'intero territorio nazionale, con particolare attenzione alle aree a rischio (i territori oggetto dell'intervento sono caratterizzati da ritardi nell'istruzione, basso livello socioeconomico delle famiglie e livello elevato di abbandono prematuro degli studi);
- le misure di tutoraggio volte a superare i divari territoriali e le disuguaglianze in termini di parità di accesso all'istruzione e di successo nella formazione saranno rivolte, in particolare, alle scuole e alle situazioni scolastiche in cui i tassi di abbandono scolastico sono
maggiori per via di tale condizione sociale.</t>
  </si>
  <si>
    <t>La legislazione secondaria deve comprendere tutte le disposizioni necessarie per l'efficace attuazione e applicazione di tutte le misure relative alle riforme dell'istruzione primaria, secondaria e terziaria:
- riforme del sistema di istruzione terziaria al fine di migliorare i risultati scolastici (legislazione primaria) in materia di: a) lauree abilitanti; b) classi di laurea; c) riforma dei dottorati;
- decreti ministeriali di riforma delle borse di studio al fine di migliorare l'accesso all'istruzione terziaria,
- riforma della carriera degli insegnanti,
- riforme del sistema di istruzione primaria e secondaria al fine di migliorare i risultati scolastici,
- legislazione volta a costruire un sistema di formazione di qualità per le scuole.</t>
  </si>
  <si>
    <t>Assegnazione di borse di studio ad almeno 300 000 studenti Almeno il 75 % dei beneficiari dovrebbe essere costituito da donne, disoccupati di lungo
periodo, persone con disabilità o persone con meno di 30 anni, e dovrebbero essere erogati almeno 0,3 milioni di corsi di formazione in materia di competenze digitali nel quadro del programma GOL.
Con questo progetto deve essere perseguita l'integrazione delle politiche di contribuzione con quelle per il sostegno allo studio attraverso:
- l'aumento di 700 EUR in media dell'importo delle borse di studio,
- il finanziamento delle borse di studio per una quota più ampia di studenti.</t>
  </si>
  <si>
    <t>Assegnazione di almeno 1 200 borse di dottorato
supplementari ogni anno (su tre anni); assegnazione di almeno 1 000 borse di dottorato supplementari ogni anno (su tre anni) nell'ambito delle Amministrazioni pubbliche; assegnazione di almeno 200 nuove borse di dottorato ogni anno (su tre anni) destinate al patrimonio culturale. La base di partenza è stata individuata come il numero attuale (arrotondato) di dottorandi che iniziano ogni anno il dottorato in Italia.
a) I dottorati devono essere concepiti in modo tale da coinvolgere più efficacemente le imprese e promuovere la ricerca applicata;
b) i dottorati nell'ambito delle Amministrazioni pubbliche devono essere conformi al quadro normativo da attuare in collaborazione con il Ministero per la Pubblica Amministrazione; i dottorati nell'ambito delle Amministrazione pubbliche possono essere offerti nelle diverse aree identificate dal CUN - Consiglio Universitario Nazionale (ad es. Scienze giuridiche, Scienze economiche e statistiche, Scienze politiche e sociali), nella misura in cui sono intesi a qualificare ulteriormente il candidato per contribuire allo sviluppo di sistemi governativi potenziati;
i dottorati destinati al patrimonio culturale devono essere conformi a un quadro da definire in stretta cooperazione con il Ministero della Cultura (ad es. nelle aree Scienze dell'antichità, filologico- letterarie e storico-artistiche, e Scienze storiche, filosofiche, pedagogiche e psicologiche, quali identificate dal CUN, Consiglio Universitario
Nazionale).</t>
  </si>
  <si>
    <t>Almeno 8 000 scuole che hanno attivato progetti di orientamento STEM.
I progetti sono intesi allo sviluppo e alla digitalizzazione della piattaforma digitale nazionale STEM ai fini della piena attuazione del programma, del monitoraggio e della diffusione di informazioni e dati (disaggregati per genere) a partire dalle scuole dell'infanzia e primaria fino alla scuola secondaria di primo e secondo grado, agli istituti tecnici e professionali e alle università.</t>
  </si>
  <si>
    <t>Numero di classi trasformate in ambienti di apprendimento innovativi grazie al piano "Scuola 4.0".
L'azione è intesa a trasformare gli spazi scolastici utilizzati come classi tradizionali in ambienti di apprendimento innovativi, adattabili e flessibili, connessi e integrati con tecnologie digitali, fisiche e virtuali. L'investimento deve dotare almeno 100 000 classi delle scuole primarie e secondarie utilizzate per l'insegnamento di tutte le tecnologie didattiche più innovative (ad es. dispositivi di programmazione e robotica, dispositivi di realtà virtuale e dispositivi digitali avanzati per l'insegnamento inclusivo).</t>
  </si>
  <si>
    <t>Almeno 230 400 m² realizzati o riqualificati da utilizzare come palestre o strutture sportive annesse alle scuole. Registro nazionale degli edifici scolastici e dati derivanti dal monitoraggio GPU, validi per il programma nazionale triennale.</t>
  </si>
  <si>
    <t>Aumento del numero di studenti iscritti al sistema di formazione professionale terziaria (ITS) ogni anno (100 %). Il conseguimento soddisfacente dell'obiettivo dipenderà anche dall'aumento del numero di ITS operativi (+ 208 ITS).</t>
  </si>
  <si>
    <t>Almeno 1 000 strutture che possano favorire un incremento del tempo scuola e un'apertura della scuola al territorio anche oltre l'orario scolastico, mediante la costruzione e la ristrutturazione degli spazi delle mense al fine di aumentare il numero di strutture che favoriscano un incremento del tempo scuola e un'apertura delle scuole al territorio oltre l'orario scolastico. Sono fornite informazioni sulla distribuzione territoriale e sul tipo di struttura resa disponibile.</t>
  </si>
  <si>
    <t>Assegnazione di almeno 500 nuovi dottorati di ricerca nell'arco di tre anni in programmi dedicati alle transizioni digitale e ambientale.
Il progetto mira a qualificare e innovare i percorsi universitari (e di dottorato), attraverso le seguenti leve:
a) digitalizzazione; b) "cultura dell'innovazione"; c) internazionalizzazione, intervenendo su:
- formazione digitale ad accesso aperto (T1) (T2);
- rafforzamento del ruolo delle università (T3);
- rafforzamento della cooperazione scientifica internazionale (T4) e (T5).</t>
  </si>
  <si>
    <t>Almeno 1 000 000 di studenti hanno frequentato corsi di transizione dalla scuola secondaria di secondo grado all'università.
Si tratta di una stima media degli studenti italiani iscritti al terzo, quarto e quinto anno della scuola secondaria di secondo grado negli anni in cui è realizzato l'investimento. Tale stima si basa principalmente sul numero di studenti attualmente iscritti e sui tassi di laurea.
Il numero di studenti iscritti all'orientamento attivo sarà monitorato dal MUR.
L'obiettivo è far sì che almeno 1 000 000 studenti negli ultimi due anni della scuola secondaria di secondo grado abbiano frequentato corsi di transizione scuola-università.</t>
  </si>
  <si>
    <t>Ristrutturazione di almeno 2 784 000 m² di edifici scolastici. Tramite il Piano di messa in sicurezza e riqualificazione dell'edilizia scolastica si prevede di poter ristrutturare una superficie complessiva 2 784 000 m², pari a circa 2 100 edifici scolastici.</t>
  </si>
  <si>
    <r>
      <t xml:space="preserve">La legislazione riveduta: deve modificare le norme vigenti in materia di alloggi per gli studenti (L. 338/2000 e d.lgs. 68/2012) al fine di:
1) agevolare la ristrutturazione e il rinnovo delle strutture in luogo di nuovi edifici </t>
    </r>
    <r>
      <rPr>
        <i/>
        <sz val="11"/>
        <color rgb="FF196131"/>
        <rFont val="Times New Roman"/>
        <family val="1"/>
      </rPr>
      <t>green-field</t>
    </r>
    <r>
      <rPr>
        <sz val="11"/>
        <color rgb="FF196131"/>
        <rFont val="Times New Roman"/>
        <family val="1"/>
      </rPr>
      <t xml:space="preserve"> (prevedendo una maggiore percentuale di cofinanziamento, attualmente al 50 %), con il più alto standard ambientale che deve essere garantito dai progetti presentati;
2) semplificare, anche grazie alla digitalizzazione, la presentazione e la selezione dei progetti e, quindi, i tempi di realizzazione; 3) prevedere per legge una deroga ai criteri di cui alla L. 338/2000 per quanto riguarda la percentuale di cofinanziamento concedibile.
Sarà attuata una riforma che introdurrà nel quadro normativo italiano in materia di finanziamento degli alloggi per gli studenti le seguenti importanti modifiche:
1. apertura della partecipazione al finanziamento anche a investitori privati (in funzione del regime descritto nell'attuazione), consentendo anche partenariati pubblico- privati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Ciò contribuirà a sua volta a fornire una nuova gamma di alloggi ad affitti accessibili;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r>
  </si>
  <si>
    <t>Almeno 7 500 posti letto aggiuntivi creati e assegnati grazie alla L. 338/2000, quale riveduta entro il 31 dicembre 2021.</t>
  </si>
  <si>
    <t>La riforma deve  comprendere: 1) apertura della partecipazione al finanziamento anche a investitori privati, consentendo anche partenariati pubblico-privato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</si>
  <si>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t>Creazione e assegnazione di posti letto per studenti in base al sistema legislativo esistente e al nuovo sistema legislativo.</t>
  </si>
  <si>
    <t>Creazione e assegnazione di almeno 60 000 posti letto aggiuntivi in base al sistema legislativo esistente (L. 338/2000) e al nuovo sistema legislativo (Riforma 1.7: Riforma della legislazione sugli alloggi per studenti e investimenti negli alloggi per studenti).
Almeno 7 500 posti letto aggiuntivi creati e assegnati grazie alla L. 338/2000, quale riveduta entro la fine del 2021 (valore di riferimento: 47 500).</t>
  </si>
  <si>
    <t>Concessione di almeno 300 borse di ricerca a studenti.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terrà inoltre conto del fatto che siano assunti almeno 300 giovani ricercatori.</t>
  </si>
  <si>
    <t>Devono essere assegnati almeno 205 progetti. La procedura di selezione per l'aggiudicazione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60 % del costo totale dell'investimento sostenuto dall'RRF;
c) impegno a garantire che il contributo digitale dell'investimento secondo la metodologia di cui all'allegato VII del regolamento (UE) 2021/241 rappresenti almeno il 40 % del costo totale dell'investimento sostenuto dall'RRF.
d) impegno a riferire in merito all'attuazione della misura a metà della durata del regime e alla fine dello stesso.</t>
  </si>
  <si>
    <t>Assegnazione di almeno 15 000 borse di dottorato.
I requisiti essenziali per l'individuazione dei dottorati di ricerca innovativi devono seguire le disposizioni precedenti contenute nel decreto direttoriale 29 luglio 2016 n. 1540, con riferimento all'attuazione di un concorso per dottorati innovativi con connotazione industriale.
I requisiti comprendono:
a) riguardare aree disciplinari e tematiche coerenti con i fabbisogni, in termini di figure ad alta qualificazione, del mercato del lavoro delle Regioni interessate dal programma;
b) avere una durata complessivamente pari a 3 anni;
c) prevedere l'attuazione dell'intero percorso di dottorato, formazione, ricerca e valutazione, presso le sedi amministrativa ed operative dell'Università beneficiaria, site nelle Regioni obiettivo del programma, fatti salvi i periodi di studio e ricerca presso l'impresa e all'estero, programmati coerentemente con le attività di formazione e ricerca previste presso le sedi del soggetto proponente;
d) prevedere periodi di studio e ricerca in impresa da un minimo di sei (6) mesi a un massimo di diciotto (18) mesi;
e) prevedere periodi di studio e ricerca all'estero da un minimo di sei (6) mesi a un massimo di diciotto (18) mesi;
f) assicurare che il dottorando possa usufruire di qualificate e specifiche strutture operative e scientifiche, a norma di legge, per le attività di studio e ricerca, ivi inclusi (se pertinenti con la tipologia di corso) laboratori scientifici, biblioteche, banche dati ecc.;
g) prevedere l'attuazione di attività didattiche per il perfezionamento linguistico e informatico, per la gestione della ricerca e la conoscenza dei sistemi di ricerca europei ed internazionali, per la valorizzazione dei risultati della ricerca e della proprietà intellettuale;
h) prevedere il coinvolgimento delle imprese nella definizione del percorso formativo anche nell'ambito di collaborazioni più ampie con l'Università;
i) garantire il rispetto dei principi orizzontali (sostenibilità ambientale; sviluppo sostenibile; pari opportunità e non discriminazione; accessibilità per le persone disabili).
La procedura di selezione includerà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</si>
  <si>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t>I decreti ministeriali devono comprendere i seguenti elementi fondamentali:
i) passare ad un approccio più sistemico alle attività di R&amp;S attraverso un nuovo modello semplificato volto a generare un impatto significativo evitando la dispersione e la frammentazione delle priorità; ii) riformare la legislazione per aumentare la mobilità di personalità di alto profilo (come ricercatori e dirigenti) tra università, infrastrutture di ricerca e imprese; iii) semplificare la gestione dei fondi; iv) riformare il percorso professionale dei ricercatori per concentrarsi maggiormente sulle attività di ricerca.</t>
  </si>
  <si>
    <t xml:space="preserve">Aggiudicazione di almeno 3 150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I progetti di ricerca di interesse nazionale sono proposte dal basso verso l'alto e stimolate dalla curiosità. Il monitoraggio della distribuzione dei progetti finanziati negli ambiti di intervento del programma nazionale di ricerca devono garantire un'equa distribuzione degli sforzi di ricerca e dei fondi.
Aggiudicazione dei contratti ai progetti selezionati con gli inviti a presentare proposte concorrenziali in conformità agli orientamenti tecnici sull'applicazione del principio "non arrecare un danno significativo" (2021/C58/01) mediante l'uso di un elenco di esclusione e il requisito di conformità alla pertinente normativa ambientale dell'UE e nazionale </t>
  </si>
  <si>
    <t>Aggiudicazione di almeno 5 350 progetti di ricerca di interesse nazionale in linea con le priorità del programma nazionale di ricerca, assegnati ad università ed enti di ricerca.
Le priorità di ricerca affrontate con i progetti di ricerca di interesse nazionale riguardano i sei principali ambiti di intervento del Programma nazionale di ricerca (PNR).
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t>
  </si>
  <si>
    <t>Almeno 100 nuovi ricercatori a tempo determinato assunti per ciascuno dei partenariati previsti per la ricerca di base firmati tra istituti di ricerca e imprese private (1.3);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Saranno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5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42 % del costo totale dell'investimento sostenuto dall'RRF;
c) impegno a riferire in merito all'attuazione della misura a metà della durata del regime e alla fine dello stesso.
Infine, l'invito a presentare progetti e la procedura di selezione richiederanno una valutazione ambientale strategica (VAS) nel caso in cui si preveda che il progetto incida notevolmente sul territorio.</t>
  </si>
  <si>
    <t>Aggiudicazione dei contratti ai progetti selezionati nell'ambito degli inviti a presentare proposte concorrenziali.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36 % del costo totale dell'investimento sostenuto dall'RRF;
c) impegno a garantire che il contributo digitale dell'investimento secondo la metodologia di cui all'allegato VII del regolamento (UE) 2021/241 rappresenti almeno
il 15 % del costo totale dell'investimento sostenuto dall'RRF.
d) impegno a riferire in merito all'attuazione della misura a metà della durata del regime e alla fine dello stesso.
Aggiudicazione di almeno 5 contratti per la creazione di "leader nazionali di R&amp;S". Le Key Enabling Technologies devono includere:
-  Simulazione avanzata e analisi e gestione dei big data
-  Tecnologie avanzate per l'ambiente e l'energia
-  Tecnologie quantistiche e dei materiali avanzati, fotonica ed optoelettronica
-  Tecnologie per la salute (Biopharma Technologies)
-  Tecnologie per l'agricoltura e l'alimentazione (Agri- Tech)
-  Mobilità sostenibile
-  Tecnologie applicate e patrimonio culturale
-  Tecnologie per la biodiversità e la sostenibilità ambientale
-  Tecnologie per la transizione digitale industriale - Industria 4.0</t>
  </si>
  <si>
    <t>Gli IPCEI che saranno sostenuti dovranno essere aggiornati in funzione dell'effettiva fase di avanzamento delle procedure nazionali in materia di IPCEI attualmente in corso e della fase di avanzamento della procedura di notifica degli aiuti di Stato.
L'IPCEI prescelto riguarderà specifici settori industriali innovativi in linea con le catene del valore europee già individuate.
Tale intervento comprende sia gli IPCEI già approvati che quelli futuri, come il cloud, la salute, le materie prime e la cybersecurity.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 garantire che il contributo climatico dell'investimento secondo la metodologia di cui all'allegato VI del regolamento (UE) 2021/241 rappresenti almeno il 40 % del costo totale dell'investimento sostenuto dall'RRF;
c) impegno a garantire che il contributo digitale dell'investimento secondo la metodologia di cui all'allegato VII del regolamento (UE) 2021/241 rappresenti almeno il 60 % del costo totale dell'investimento sostenuto dall'RRF.
d) impegno a riferire in merito all'attuazione della misura a metà della durata del regime e alla fine dello stesso.</t>
  </si>
  <si>
    <t>Traguardo</t>
  </si>
  <si>
    <t>L'elenco dei partecipanti ai progetti IPCEI è finalizzato entro il 30.6.2023</t>
  </si>
  <si>
    <t>Pubblicazione dell'elenco dei partecipanti</t>
  </si>
  <si>
    <t>L'elenco dei soggetti ammessi a partecipare ai progetti IPCEI, a seguito delle verifiche e delle valutazioni dei progetti presentati, è conforme agli orientamenti tecnici sull'applicazione del principio "non arrecare un danno significativo" (2021/C58/01) mediante l'uso di un elenco di esclusione e il requisito di conformità alla pertinente normativa ambientale dell'UE e nazionale</t>
  </si>
  <si>
    <r>
      <rPr>
        <sz val="11"/>
        <color rgb="FF196131"/>
        <rFont val="Times New Roman"/>
        <family val="1"/>
      </rPr>
      <t xml:space="preserve">Entrata in funzione dei 42 nuovi poli
L'investimento si concentra su due tipi di poli:
</t>
    </r>
    <r>
      <rPr>
        <sz val="11"/>
        <color rgb="FF196131"/>
        <rFont val="Calibri"/>
        <family val="1"/>
      </rPr>
      <t>-</t>
    </r>
    <r>
      <rPr>
        <sz val="11"/>
        <color rgb="FF196131"/>
        <rFont val="Times New Roman"/>
        <family val="1"/>
      </rPr>
      <t xml:space="preserve">     i centri di competenza
</t>
    </r>
    <r>
      <rPr>
        <sz val="11"/>
        <color rgb="FF196131"/>
        <rFont val="Calibri"/>
        <family val="1"/>
      </rPr>
      <t>-</t>
    </r>
    <r>
      <rPr>
        <sz val="11"/>
        <color rgb="FF196131"/>
        <rFont val="Times New Roman"/>
        <family val="1"/>
      </rPr>
      <t xml:space="preserve">     la rete dei poli di innovazione sul campo
I centri di competenza sono partenariati pubblico-privati e sono selezionati in base alla capacità di apportare strumenti innovativi ed efficaci nell'attuazione dei programmi di trasformazione digitale delle imprese per quanto riguarda i processi, i prodotti e i modelli aziendali. I partner sono istituzioni quali università, centri di ricerca e imprese private tecnologiche di punta.
I nuovi centri sono finanziati in funzione delle esigenze emergenti di settori specifici o di ecosistemi locali. La rete dei poli di innovazione sul campo offre servizi quali: sensibilizzazione, formazione, intermediazione tecnologica, accesso ai finanziamenti per l'innovazione tecnologica, audit tecnico e banchi di prova.</t>
    </r>
  </si>
  <si>
    <r>
      <rPr>
        <sz val="11"/>
        <color rgb="FF196131"/>
        <rFont val="Times New Roman"/>
        <family val="1"/>
      </rPr>
      <t xml:space="preserve">I centri di trasferimento di tecnologia devono fornire servizi per una quantità di risorse pari ad almeno 600 000 000, ossia raddoppiando quasi i finanziamenti ottenuti con il meccanismo cofinanziario.
I servizi previsti che saranno forniti comprendono:
</t>
    </r>
    <r>
      <rPr>
        <sz val="11"/>
        <color rgb="FF196131"/>
        <rFont val="Calibri"/>
        <family val="1"/>
      </rPr>
      <t>-</t>
    </r>
    <r>
      <rPr>
        <sz val="11"/>
        <color rgb="FF196131"/>
        <rFont val="Times New Roman"/>
        <family val="1"/>
      </rPr>
      <t xml:space="preserve">     i) prova prima dell'investimento; ii) formazione; iii) accesso ai finanziamenti; iv) sostegno allo sviluppo di progetti innovativi (più di 5 TRL); v) intermediazione tecnologica; vi) sensibilizzazione a livello locale.</t>
    </r>
  </si>
  <si>
    <t>Almeno 30 infrastrutture finanziate per il sistema integrato di infrastrutture di ricerca e innovazione L'infrastruttura per l'innovazione comprende infrastrutture multifunzionali in grado di coprire almeno tre settori tematici quali: i) quantistica, ii) materiali avanzati, iii) fotonica, iv) scienze della vita, v) intelligenze artificiali, vi) transizione energetica.
Il conseguimento soddisfacente dell'obiettivo dipende anche dall'assunzione di almeno 30 research manager per il sistema integrato di infrastrutture di
ricerca e innovazione.</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</si>
  <si>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Le proposte saranno selezionate sulla base dei seguenti criteri: leadership scientifica/tecnologica/dell'inn ovazione, il loro potenziale innovativo (in termini di innovazione aperta/dati aperti e di sviluppi proprietari), la loro conformità alle aree tematiche o per nuovi sviluppi dirompenti, i loro piani traslazionali e di innovazione, il sostegno fornito dall'industria in qualità di partner per l'innovazione aperta e/o di utente, la forza delle attività di sviluppo delle imprese, la generazione di diritti di proprietà intellettuale, di norme chiare per distinguere i piani di produzione e di concessione di licenze aperte e protette, la capacità di sviluppare e ospitare i dottorati industriali, i legami con il capitale o altri tipi di finanziamento atti ad agevolare lo sviluppo di nuove start-up.
La procedura di selezione richiederà una valutazione DNSH ("do no significant harm", non arrecare un danno significativo) e un'eventuale valutazione ambientale strategica (VAS) nel caso in cui si preveda che il progetto incida notevolmente sul territorio.</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</si>
  <si>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La procedura di selezione richiederà una valutazione DNSH e un'eventuale valutazione ambientale strategica (VAS) nel caso in cui si preveda che il progetto incida notevolmente sul territorio.
I centri nazionali saranno creati a seguito di un invito a presentare proposte concorrenziali con la riunione dei laboratori di punta esistenti a livello mondiale già presenti nelle università e i centri di ricerca pubblici e privati, e creando nuove infrastrutture su misura.</t>
  </si>
  <si>
    <t>Notifica dell'aggiudicazione dei contratti ai progetti selezionati con gli inviti a presentare proposte concorrenziali conformemente agli orientamenti tecnici sull'applicazione del principio "non arrecare un danno significativo" (2021/C58/01) mediante l'umediante l'uso di un elenco di esclusione e il requisito di conformità alla pertinente normativa ambientale dell'UE e nazionale
I progetti sono selezionati per il 30 % delle risorse come interventi del tipo "Processi di ricerca e di innovazione, trasferimento di tecnologie e cooperazione tra imprese incentrate sull'economia a basse emissioni di carbonio, sulla resilienza e sull'adattamento ai cambiamenti climatici" (IF022) e per il 15 % delle risorse come interventi del tipo "Processi di ricerca e innovazione, trasferimento di tecnologie e cooperazione tra imprese incentrate sull'economia circolare" (IF023).
I progetti saranno valutati in termini di fattibilità, sostenibilità, cofinanziamento da altre fonti (quali i fondi regionali), coinvolgimento del settore produttivo, qualità dei partner, impatto sulla sostenibilità sociale e ambientale. L'invito a presentare progetti da finanziare come ecosistemi dell'innovazione. La procedura di selezione richiederà una valutazione DNSH e un'eventuale valutazione ambientale strategica (VAS) nel caso in cui si preveda che il progetto incida notevolmente sul territorio.</t>
  </si>
  <si>
    <t>Gli elementi da includere nella politica/strategia di investimento dello strumento finanziario sono:
-  Obiettivi di investimento (dimensioni del fondo, numero di operazioni, importi da sostenere nel tempo differenziati in funzione del beneficiario, come le PMI rispetto alle imprese a media capitalizzazione/grandi imprese, ...)
-  Ambito di applicazione e beneficiari ammissibili -  Intermediari finanziari ammissibili e processo di selezione
-  Tipo di sostegno fornito (quali garanzie, prestiti, equity, quasi-equity)
-  Rischio/rendimento mirati per ciascun tipo di investitore
-  Politica in materia di rischi e antiriciclaggio
-  Governance (partner, gestori di fondi, consiglio, comitato per gli investimenti, ruolo e responsabilità)
-  Limiti di diversificazione e concentrazione
-  Politica in materia di capitale proprio, compresa la strategia di uscita per gli investimenti azionari
- Politica di verifica del principio DNSH e della sostenibilità ed elenco di esclusione
- Politica di prestito per investimenti nel debito, comprese le garanzie e le garanzie reali richieste
- Calendario per la raccolta di fondi e l'attuazione</t>
  </si>
  <si>
    <t>ii) Almeno 20 imprese sostenute attraverso il modello IPCEI; La stima dei valori obiettivo si basa sui metodi operativi dei progetti IPCEI attivati in Italia (Microelettronica 1, Batterie 1, Batterie 2)</t>
  </si>
  <si>
    <t>Gli atti relativi al programma GOL dovranno come minimo: i) definire gli elementi essenziali e gli standard dei centri per l'impiego (PES), tra cui la previsione dei bisogni formativi, i piani di formazione personalizzati e l'orientamento e il tutoraggio professionale, per garantire l'effettiva erogazione di servizi per l'impiego personalizzati in base a standard comuni e uniformi in tutto il territorio nazionale; ii) garantire che le attività formative di upskilling e reskilling fornite dai centri per l'impiego (PES) siano pienamente in linea con il Piano Nazionale Nuove Competenze, anche per quanto riguarda le competenze digitali; iii) garantire che i centri per l'impiego (PES) siano orientati alle esigenze dei destinatari; iv) garantire che i centri per l'impiego (PES) diano priorità alle categorie più vulnerabili; v) destinare le formazioni pertinenti ad almeno il 25 % dei beneficiari del programma "Garanzia di occupabilità dei lavoratori" (GOL), con particolare attenzione alle competenze digitali e dando priorità alle categorie più vulnerabili; vi)
stabilire nuovi meccanismi per potenziare e rendere strutturale la cooperazione tra il sistema pubblico e quello privato, anche per quanto riguarda l'individuazione delle competenze necessarie e l'offerta di posti di lavoro. Il decreto stabilisce che i beneficiari di ammortizzatori sociali devono avere accesso ai servizi offerti nell'ambito del programma nazionale "Garanzia di occupabilità dei lavoratori" entro quattro mesi dal momento in cui maturano il diritto al sussidio degli ammortizzatori sociali. Gli atti relativi al Piano Nazionale Nuove Competenze devono come minimo: i) definire standard comuni e livelli essenziali di formazione professionale in tutto il territorio nazionale; ii) essere rivolti sia alle persone occupate sia a quelle disoccupate, con l'obiettivo di migliorarne le competenze digitali e incoraggiare l'apprendimento permanente; iii) individuare le competenze e gli standard pertinenti sulla base di una collaborazione tra il sistema pubblico e quello privato; iv) tenere conto delle diverse esigenze dei gruppi di destinatari interessati, i quali devono come minimo includere le categorie più vulnerabili; v) includere tutte le strategie settoriali pertinenti in modo da avere un approccio globale, anche per quanto riguarda il piano strategico nazionale per le competenze degli adulti; vi) integrare disposizioni relative allo sviluppo di un sistema di previsione delle nuove competenze necessarie nel mercato del lavoro a breve e medio termine.</t>
  </si>
  <si>
    <t>Almeno 3 000 000 di beneficiari del programma "Garanzia di occupabilità dei lavoratori" (GOL)
Il conseguimento soddisfacente dell'obiettivo dipende anche dal conseguimento soddisfacente di un obiettivo secondario: almeno il 75 % dei beneficiari deve essere costituito da donne, disoccupati di lunga durata, persone con disabilità o persone di età inferiore ai 30 o superiore ai 55 anni.</t>
  </si>
  <si>
    <t>Una componente fondamentale del programma GOL è la definizione di una serie di livelli essenziali per le prestazioni da erogare ai beneficiari delle ALMPs, a cominciare dalle categorie più vulnerabili. Entro la fine del 2025, per almeno l'80 % dei centri per l'impiego (PES) in ciascuna Regione, soddisfare i criteri del livello essenziale delle prestazioni PES quali definiti nel programma "Garanzia di occupabilità dei lavoratori" (GOL).</t>
  </si>
  <si>
    <t>Per almeno 250 centri per l'impiego (PES), il completamento di almeno il 50 %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non comprende attività infrastrutturali.
Nel raggiungimento degli obiettivi è garantito l'equilibrio in termini di distribuzione territoriale (Nord, Centro e Sud).</t>
  </si>
  <si>
    <t>Entrata in vigore di un piano nazionale e della tabella di marcia attuativa per la lotta al lavoro sommerso in tutti i settori economici.</t>
  </si>
  <si>
    <t>Disposizioni nella normativa che indicano l'entrata in vigore del piano nazionale e l'istituzione del gruppo di lavoro interistituzionale che sarà responsabile della creazione del piano nazionale e della tabella di marcia attuativa.</t>
  </si>
  <si>
    <t>Adozione di un piano nazionale e di una tabella di marcia attuativa con scadenze precise (un anno) per la lotta al lavoro sommerso in tutti i settori economici. Il piano nazionale deve essere basato sulla strategia generale di lotta al lavoro sommerso e sull'approccio multiagenzia già utilizzato per l'adozione del Piano triennale di contrasto allo sfruttamento lavorativo in agricoltura e al caporalato (2020-2022). Il piano nazionale e la tabella di marcia attuativa devono comprendere almeno i seguenti elementi: I) misure volte all'affinamento delle tecniche di produzione, raccolta e condivisione tempestiva di dati granulari sul lavoro sommerso; II) l'introduzione di misure dirette e indirette per trasformare il lavoro sommerso in lavoro regolare in maniera che i benefici dall'operare nell'economia regolare superino i costi del continuare ad operare nel sommerso, ad esempio: a) misure di deterrenza, come il rafforzamento delle ispezioni e delle sanzioni, e misure preventive che promuovono il lavoro regolare, quali gli incentivi finanziari mirati, anche attraverso una revisione e una razionalizzazione di quelli esistenti; b) il rafforzamento del legame con l'occupazione e la politica sociale; III) una campagna d'informazione nazionale sul "disvalore" insito nel ricorso al lavoro sommerso, rivolta ai datori di lavoro e ai lavoratori, con il coinvolgimento attivo delle parti sociali; IV) una struttura di governance che assicuri un'efficace attuazione delle azioni; V) misure volte a superare gli insediamenti abusivi per il contrasto allo sfruttamento dei lavoratori in agricoltura.</t>
  </si>
  <si>
    <t>Incremento almeno del 20 % del numero di ispezioni rispetto al periodo 2019-2021 Nel biennio 2019-20 le ispezioni sul lavoro sono state in media circa 85 000</t>
  </si>
  <si>
    <t>Indicazione nel testo di legge della data di entrata in vigore degli atti legislativi e delle misure di esecuzione che disciplinano la definizione del sistema di certificazione</t>
  </si>
  <si>
    <t>Il sistema di certificazione della parità di genere e i relativi meccanismi di incentivazione per le imprese devono contemplare almeno le dimensioni seguenti: opportunità per le donne di crescita in azienda, parità salariale a parità di mansioni, politiche di gestione delle differenze di genere, tutela della maternità.
Definizione dei meccanismi di incentivazione per le imprese che intraprendono il processo di certificazione e degli orientamenti tecnici, compresi: I) l'elaborazione delle norme tecniche del sistema di certificazione della parità di genere per le imprese; II) l'identificazione dei meccanismi di incentivazione; III) la misura deve essere accompagnata dall'istituzione di un sistema informativo.</t>
  </si>
  <si>
    <t>Ottenimento della certificazione della parità di genere da parte di almeno 1 000 imprese sostenute attraverso l'assistenza tecnica.
Per la fornitura di misure di accompagnamento sotto forma di tutoraggio, supporto tecnico- gestionale, misure di equilibrio tra vita professionale e vita privata ed educazione all'imprenditorialità si ricorrerà a un sistema di voucher.</t>
  </si>
  <si>
    <t>Persone che hanno partecipato al programma "Servizio Civile Universale" e ottenuto la relativa certificazione nel triennio 2021-2023.</t>
  </si>
  <si>
    <t>Partecipazione al programma "Servizio Civile Universale" e ottenimento della relativa certificazione nel triennio 2021-2023 per almeno 120 000 persone in più rispetto allo scenario di riferimento.
L'obiettivo principale è potenziare il Servizio Civile Universale, aumentando il numero di volontari e migliorando la qualità dei programmi e dei progetti a cui partecipano i giovani. Lo scenario di riferimento corrisponde a 50 000 persone nel triennio 2021-2023. L'obiettivo principale è pertanto aumentare il numero di volontari, che senza risorse aggiuntive rimarrebbe stabile a 50 000 giovani ma che, grazie alle risorse aggiuntive, potrebbe raggiungere i 170 000 giovani.</t>
  </si>
  <si>
    <t>Il fondo a sostegno dell'imprenditorialità femminile deve essere adottato per mezzo di un decreto ministeriale che stabilisca criteri di ammissibilità in linea con gli obiettivi dell'RRF, compresi il principio "non arrecare un danno significativo" e la sottoscrizione dell'accordo di finanziamento e degli accordi operativi con gli intermediari finanziari. Questi fondi costituiranno il "Fondo Impresa Donna", inteso ad attuare la misura specifica prevista a sostegno dell'imprenditorialità femminile. Le misure attuative devono essere approvate in precedenza dal Ministero dello sviluppo economico e dal Dipartimento per le pari opportunità della PCM, con l'obiettivo di:
- potenziare le misure esistenti già gestite da organismi interni del Ministero dello Sviluppo Economico (come NITO e Smart&amp;Start) tramite un conferimento di capitale che deve essere riservato esclusivamente alle imprese femminili;
- integrare il fondo per l'imprenditoria femminile istituito dalla Legge di Bilancio 2021 (a partire dal T3 2022);
- elaborare misure di accompagnamento, monitoraggio e campagne di comunicazione. Il Dipartimento per le pari opportunità della PCM deve attuare una campagna pluriennale di informazione per la promozione dell'imprenditorialità femminile e per attività di orientamento professionale destinate alle donne di ogni età e alle studentesse universitarie verso settori e professioni in cui le donne sono sottorappresentate, e creare una piattaforma di comunicazione.</t>
  </si>
  <si>
    <t>Per almeno ulteriori 700 imprese rispetto allo scenario di riferimento, aver ricevuto sostegno finanziario tramite il "Fondo Impresa donna". Attuazione del "Fondo Impresa Donna" per sostenere l'imprenditorialità femminile attraverso l'erogazione di finanziamenti finalizzati all'utilizzo di strumenti già attivi (NITO,
Smart&amp;Start) e del nuovo Fondo istituito dalla Legge di Bilancio 2021. Si prevede che il contributo all'obiettivo deriverà principalmente da NITO ("Nuova imprenditorialità a tasso zero") e Smart&amp;Start, come nello scenario di riferimento (imprese femminili sostenute fino al novembre 2020 tramite gli strumenti finanziari esistenti).</t>
  </si>
  <si>
    <t>Assegnazione di sostegno finanziario alle imprese quali definite nella pertinente politica di investimento.</t>
  </si>
  <si>
    <t>Assegnazione di un sostegno finanziario ad almeno 2 400 imprese quali definite nella pertinente politica di investimento. Attuazione del fondo a sostegno dell'imprenditorialità femminile attraverso l'erogazione di finanziamenti sia tramite l'integrazione del Fondo sia tramite un conferimento di capitale.</t>
  </si>
  <si>
    <t>La legge quadro, che consiste in una legge delega, intesa a rafforzare l'autonomia delle persone con disabilità, conformemente ai principi della Convenzione delle Nazioni Unite sui diritti delle persone con disabilità e della strategia europea 2021-2030 per i diritti delle persone con disabilità, deve includere almeno:
i) la definizione e il potenziamento globali dell'offerta di servizi sociali per le persone con disabilità; unitamente alla promozione della deistituzionalizzazione e della vita indipendente; ii) la semplificazione delle procedure di accesso ai servizi sanitari e sociali; e iii) la revisione delle procedure di accertamento delle condizioni di disabilità, promuovendo una valutazione multidimensionale delle condizioni di ogni individuo.
La definizione di persone con disabilità di cui alla legge n. 104/1992, corrisponde ai principi della Convenzione delle Nazioni Unite sui diritti delle persone. In Italia la procedura di accertamento è di competenza delle regioni ed è affidata ai servizi sanitari locali o all'Istituto nazionale di previdenza sociale.
La legge deve essere proposta dal ministro per le Disabilità per l'approvazione da parte del Consiglio dei Ministri, secondo la tabella di
marcia stabilita. All'adozione della legge quadro devono seguire la riorganizzazione dei servizi sociali locali, la definizione di standard qualitativi e la messa a disposizione di piattaforme ICT per migliorare
e rendere più efficienti i servizi.</t>
  </si>
  <si>
    <t>Riforma 2 - Riforma relativa alle persone anziane non autosufficienti</t>
  </si>
  <si>
    <t>Disposizioni nella normativa che indicano l'entrata in vigore dei decreti legislativi</t>
  </si>
  <si>
    <t>I decreti legislativi devono attuare le disposizioni previste dalla legge quadro per rafforzare gli interventi a favore delle persone anziane non autosufficienti e per implementare le diverse misure.</t>
  </si>
  <si>
    <t>Il piano operativo deve definire i requisiti dei progetti che potranno essere presentati dagli enti locali e che riguardano quattro dimensioni:
i) sostegno ai genitori di minori nella fascia da 0 a 17 anni; ii) sostegno all'autonomia degli anziani; iii) servizi a domicilio per gli anziani; e
iv) sostegno agli assistenti sociali.
L'intervento "sostegno alla genitorialità" deve consistere almeno nel sostegno alle famiglie beneficiarie per almeno 18 mesi con i) una valutazione preliminare dell'ambiente familiare e della situazione dei minori, ii) una valutazione della situazione effettuata da un gruppo multidisciplinare di professionisti qualificati e
iii) la messa a disposizione di almeno uno dei seguenti servizi: servizi a domicilio, partecipazione a gruppi di sostegno per genitori e bambini; cooperazione tra scuole, famiglie e servizi sociali e/o servizi condivisi di assistenza familiare.
L'intervento a favore "dell'autonomia delle
persone anziane" deve consistere almeno nella riconversione delle case di riposo per anziani in gruppi di appartamenti autonomi, dotati di tutte le strutture e i servizi necessari, tra cui l'automazione domestica, la telemedicina e il monitoraggio a distanza.
L'intervento relativo ai "servizi a domicilio per le persone anziane" mira a fornire una formazione specifica ai professionisti nell'ambito dei servizi a domicilio destinati agli anziani.
L'intervento "sostegno agli assistenti sociali" deve fornire sostegno agli operatori sociali, rafforzare la loro professionalità e la condivisione delle competenze, principalmente mediante l'introduzione di meccanismi di condivisione delle competenze e di
supervisione dei servizi agli operatori al fine di sostenere il loro lavoro.</t>
  </si>
  <si>
    <t>Almeno l'85 % dei distretti sociali deve produrre almeno uno dei seguenti risultati: i) sostegno ai genitori di minori nella fascia di età da 0 a 17 anni, ii) autonomia delle persone anziane, iii) servizi a domicilio per gli anziani o
iv) sostegno agli assistenti sociali al fine di prevenire i burn-out.
L'85 % dei distretti sociali italiani deve partecipare al progetto.
Gli interventi previsti nell'ambito delle quattro dimensioni e i requisiti pertinenti sono definiti nel piano operativo per l'inclusione attiva dei gruppi di popolazione vulnerabili, la cui situazione è peggiorata a seguito dell'emergenza epidemiologica di COVID-19. L'intervento deve coprire l'intero territorio nazionale. Tutti i distretti sociali saranno invitati a partecipare, in quanto la strategia è quella di consentire a tali progetti di aprire la strada alla stabilizzazione dei servizi mediante il riconoscimento formale di un livello essenziale di assistenza sociale da erogare su tutto il territorio.</t>
  </si>
  <si>
    <t>Le persone con disabilità hanno beneficiato del rinnovo dello spazio domestico e/o la fornitura di dispositivi ICT. I servizi devono essere accompagnati da una formazione sulle competenze digitali.</t>
  </si>
  <si>
    <t>Almeno 5 000 persone con disabilità hanno beneficiato del rinnovo dello spazio domestico e/o la fornitura di dispositivi ITC. I servizi devono essere accompagnati da una formazione sulle competenze digitali. Almeno 5 000 persone (1 000 esistenti più altre 4 000) con disabilità destinatarie degli interventi di assistenza tecnica.
La definizione di persone con disabilità (basata sull'ICF) figura nel piano nazionale per la non autosufficienza del 2019. Le linee guida per il progetto di autonomia delle persone disabili sono già state elaborate a seguito di progetti precedenti. L'approvazione della legge specifica
n. 112/2016 e l'istituzione di un fondo nazionale specifico per l'azione devono coprire l'intero territorio nazionale. Tutti i distretti sociali devono essere invitati a partecipare, in quanto  la strategia è quella di consentire a tali progetti di aprire la strada alla stabilizzazione dei servizi mediante il riconoscimento formale di un  livello essenziale di assistenza sociale da erogare su tutto il territorio.</t>
  </si>
  <si>
    <t xml:space="preserve">Notifica di tutti gli appalti pubblici aggiudicati ad almeno 300 comuni con popolazione superiore ai 15 000 abitanti per investimenti nella rigenerazione urbana, al fine di ridurre le situazioni di emarginazione e degrado sociale con progetti in linea con il dispositivo di ripresa e resilienza (RRF) e il principio "non arrecare un danno significativo" (DNSH). Le sovvenzioni sono concesse ai comuni di oltre 15 000 abitanti che non sono capoluoghi di provincia o città metropolitane. I progetti di rigenerazione urbana devono consistere in almeno uno dei seguenti interventi: 1. riutilizzo e rifunzionalizzazione di aree pubbliche e strutture  edilizie pubbliche esistenti a fini di pubblico interesse, compresa la demolizione di opere abusive eseguite da privati in assenza o in totale difformità dal permesso di costruzione e la sistemazione delle aree di pertinenza;
2. miglioramento della   qualità   del decoro   urbano e del tessuto sociale e   ambientale, anche  attraverso la  ristrutturazione di edifici pubblici, con particolare riferimento     allo sviluppo di servizi sociali  e  culturali, educativi  e didattici;
3. progetti di mobilità verde, sostenibile e intelligente.
Gli importi massimi per comune sono i seguenti: 5 000 000 EUR per i comuni con popolazione compresa tra 15 000 e 49 999 abitanti; 10 000 000 EUR per i comuni con popolazione compresa tra 50 000 e 100 000 abitanti; 20 000 000 EUR per i comuni con popolazione superiore a 100 000 abitanti e per i comuni che sono capoluoghi di provincia o città metropolitane. </t>
  </si>
  <si>
    <t>Il piano di investimenti deve stabilire una serie di criteri in linea con gli obiettivi del dispositivo di ripresa e resilienza (RRF) e il principio "non arrecare un danno significativo" (DNSH). I progetti devono fare riferimento ai seguenti tipi di interventi:
a) manutenzione per il riutilizzo e la rifunzionalizzazione delle aree pubbliche;
b) miglioramento della qualità del decoro urbano e del tessuto sociale e ambientale;
c) miglioramento della qualità ambientale e del profilo digitale delle aree urbane.</t>
  </si>
  <si>
    <t>Tutte le 14 città metropolitane hanno completato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Il conseguimento soddisfacente dell'obiettivo dipende anche dal conseguimento soddisfacente di un obiettivo secondario: completamento degli interventi di pianificazione integrata che coprono un'area di almeno 3 milioni di metri quadrati da parte di tutte le 14 città metropolitane. 494</t>
  </si>
  <si>
    <t>La strategia di investimento del Fondo deve definire almeno: i) la natura e la portata degli investimenti sostenuti, che promuovono progetti sostenibili di rigenerazione urbana e di sviluppo e devono essere in linea con gli obiettivi del Fondo, anche in relazione al rispetto del principio "non arrecare un danno significativo", come ulteriormente specificato nella nota orientativa della Commissione del 12 febbraio 2021; ii) gli interventi sostenuti; iii) i beneficiari interessati, che sono promotori privati di progetti finanziariamente autosostenibili per i quali il sostegno pubblico è giustificato da un fallimento del mercato o dal profilo di rischio, e i criteri di ammissibilità; iv) i criteri di ammissibilità per i beneficiari di finanziamenti e la loro selezione mediante una gara aperta; v) l'inclusione di una linea specifica per soluzioni alloggiative dignitose per i lavoratori del settore agricolo e industriale; e vi) disposizioni per reinvestire potenziali rientri per gli stessi obiettivi strategici, anche oltre il 2026. L'accordo contrattuale con l'entità delegata deve imporre il ricorso al principio "non arrecare un danno significativo" (DNSH).</t>
  </si>
  <si>
    <t>Notifica dell'aggiudicazione di appalti pubblici, che devono comprendere almeno uno dei seguenti elementi:
1. costruzione di nuove strutture sportive situate nelle aree svantaggiate del paese;
2. fornitura di attrezzature sportive, compresa l'applicazione di tecnologie allo sport;
3. riqualificazione e adeguamento degli impianti sportivi esistenti (ad esempio, rimozione delle barriere architettoniche, efficienza energetica, ecc.).
L'investimento è finalizzato a favorire la rigenerazione delle aree urbane puntando sugli impianti sportivi, al fine di favorire l'inclusione e l'integrazione sociale, soprattutto nelle zone più svantaggiate  d'Italia.
I criteri di selezione devono garantire che almeno il 50 % degli investimenti siano destinati a nuove costruzioni, conformemente ai pertinenti requisiti di cui all'allegato VI, nota 5, del regolamento (UE) 2021/241.</t>
  </si>
  <si>
    <t>Almeno 100 interventi relativi ad appalti per strutture sportive.
Il conseguimento soddisfacente dell'obiettivo dipende anche dal conseguimento soddisfacente di un obiettivo secondario: gli interventi completati devono coprire una superficie di almeno 200 000 metri quadrati.
Il progetto deve affrontare le questioni della rigenerazione delle aree urbane basata sui principi di sostenibilità e resilienza, puntando sugli impianti sportivi al fine di favorire l'inclusione e l'integrazione sociale, soprattutto nelle zone più svantaggiate d'Italia.
Almeno il 50 % degli investimenti devono essere destinati a nuove costruzioni, conformemente ai pertinenti requisiti di cui all'allegato VI, nota 5, del regolamento (UE) 2021/241.</t>
  </si>
  <si>
    <t>L'intervento deve creare nuovi servizi e infrastrutture o migliorare quelli esistenti attraverso un aumento del numero di destinatari o della qualità dell'offerta.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 Le aree interne sono quelle individuate nella Strategia Nazionale Aree Interne; le farmacie rurali sono definite sulla base della legge 8 marzo 1968, n. 221. Fornire servizi sociali ad almeno 2 000 000 di destinatari residenti in comuni delle aree interne, di cui almeno 900 000 abitanti di una delle seguenti otto regioni: Abruzzo, Basilicata, Campania, Calabria, Molise, Puglia, Sardegna e Sicilia.</t>
  </si>
  <si>
    <t>L'intervento deve creare nuovi servizi e infrastrutture o migliorare quelli esistenti attraverso un aumento del numero di destinatari o della qualità dell'offerta.
I servizi sociali nuovi e migliorati devono includere:
-     servizi di assistenza domiciliare per anziani;
-     piccoli ospedali e centri ambulatoriali;
-     centri per disabili;
-     centri di consulenza, servizi culturali, sportivi e per l'accoglienza di migranti;
-     infermiere e ostetriche di comunità;
-     infrastrutture per l'elisoccorso.</t>
  </si>
  <si>
    <t>Almeno 20 000 minori fino a 17 anni devono beneficiare di supporto educativo. I progetti si devono concentrare sui seguenti settori:
•    interventi a favore di minori nella fascia 0-6 anni volti a rafforzare l'accesso ai servizi di asili nido e di scuola materna e a sostenere la genitorialità;
• interventi per minori nella fascia 5-10 anni volti a garantire effettive opportunità educative e una precoce prevenzione dell'abbandono scolastico, del bullismo e di altri fenomeni di disagio;
•    interventi per minori nella fascia 11-17 anni volti a migliorare l'offerta di istruzione e a prevenire il fenomeno dell'abbandono scolastico.
Elementi chiave dell'offerta:
- gli avvisi pubblici devono avere un valore di 50 000 000 di EUR ciascuno
- i progetti degli enti del Terzo Settore devono avere una durata di almeno un anno e fino a un massimo di due
Le azioni devono avere luogo in Abruzzo, Basilicata, Campania, Calabria, Molise, Puglia, Sardegna e Sicilia.</t>
  </si>
  <si>
    <t>Supporto educativo ai minori (seconda parte)</t>
  </si>
  <si>
    <t>Il regolamento deve comprendere: l' istituzione del "Digital One stop Shop ZES", lo sportello unico digitale per le Zone Economiche Speciali per la semplificazione delle procedure; disposizioni volte a rafforzare il ruolo di Commissario nelle ZES. Le Zone Economiche Speciali sono aree specifiche definite dal Decreto-Legge 20 giugno 2017, n. 91
(Gazzetta Ufficiale della Repubblica italiana Serie Generale 20/06/2017,
n.141) convertito dalla L. 3 agosto 2017, n. 123 (Gazzetta Ufficiale della Repubblica italiana 12/08/2017, n. 188).</t>
  </si>
  <si>
    <t>Il decreto deve assegnare risorse ai soggetti responsabili dell'attuazione e definire condizioni specifiche per evitare qualsiasi impatto ambientale degli interventi.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</si>
  <si>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Gli interventi previsti sono:
- il collegamento di "ultimo miglio", volto a realizzare efficaci collegamenti tra le aree industriali e la rete ferroviaria TEN- 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</si>
  <si>
    <t>Completamento di almeno 22 collegamenti dell'ultimo miglio con porti o aree industriali delle ZES; di almeno 15 interventi di digitalizzazione della logistica, o urbanizzazioni o lavori di efficientamento energetico nelle stesse aree; di almeno quattro interventi di rafforzamento della resilienza dei porti.
L'elenco degli interventi deve comprendere:
• Il completamento dell'infrastruttura della rete TEN-T globale nei porti di Vasto e Ortona e nelle aree industriali di Saletti e Manoppello (Abruzzo)
• L'infrastruttura nel porto di Salerno e nelle aree industriali di Uffita, Marcianise, Battipaglia e Nola (Campania)
• Interconnessioni tra il porto di Manfredonia e le aree urbane di Termoli, Brindisi e Lecce (Puglia e Molise).
• Interconnessioni tra il porto di Taranto e le aree urbane di Taranto, Potenza e Matera (Puglia e Basilicata). • Interventi infrastrutturali per l'accessibilità al porto di Gioia Tauro (Calabria)
• L'accessibilità infrastrutturale del porto di Cagliari (Sardegna)
• Interventi infrastrutturali per l'accessibilità ai porti di Augusta, Riporto, Sant'Agata di Mitello e Gela (Sicilia)</t>
  </si>
  <si>
    <t>Notifica dell'approvazione dal parte del Ministero della Salute e delle regioni</t>
  </si>
  <si>
    <t>Approvazione di un contratto istituzionale di sviluppo, con il Ministero della Salute italiano quale autorità responsabile e attuativa e la partecipazione delle amministrazioni regionali insieme agli altri soggetti interessati per le Case della Comunità:
il contratto istituzionale di sviluppo è uno strumento di governance che deve contenere l'elenco di tutte le parti idonee individuate per l'attuazione della Casa della Comunità al fine di potenziare l'assistenza sanitaria sul territorio. Il contratto deve individuare anche gli obblighi che ciascuna regione italiana assumerà per garantire il conseguimento del risultato atteso in relazione alla Casa della Comunità.
Il contratto mira a sostenere la coesione territoriale, lo sviluppo e la crescita economica e ad accelerare l'attuazione di interventi di notevole complessità ed è particolarmente utile per grandi progetti o investimenti articolati in singoli interventi tra loro funzionalmente connessi, che richiedano un approccio integrato e l'impiego di fondi strutturali di investimento europei e di fondi nazionali inseriti in piani e programmi operativi finanziati a valere sulle risorse nazionali e europee.</t>
  </si>
  <si>
    <t>Almeno 1 350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Le nuove costruzioni finanziate dall'RRF devono esser conformi ai pertinenti requisiti di cui all'allegato VI, nota 5, del regolamento (UE) 2021/241.</t>
  </si>
  <si>
    <t>Approvazione di un contratto istituzionale di sviluppo, con il Ministero della Salute italiano quale autorità responsabile e attuativa e la partecipazione delle amministrazioni regionali insieme agli altri soggetti interessati per l'assistenza domiciliare.
Il contratto istituzionale di sviluppo deve esplicitare, per ogni intervento o categoria di interventi, il cronoprogramma, le responsabilità dei contraenti, i criteri di valutazione e monitoraggio e le sanzioni in caso di inadempienza, prevedendo anche le condizioni di definanziamento anche parziale degli interventi ovvero la attribuzione delle relative risorse ad altro livello di governo, nel rispetto del principio di sussidiarietà.</t>
  </si>
  <si>
    <t>Programmi/progetti assegnati alle regioni</t>
  </si>
  <si>
    <t>La strategia nazionale per la telemedicina deve promuovere e finanziare lo sviluppo e l'espansione di nuovi progetti e soluzioni in materia di telemedicina nell'ambito dei sistemi sanitari regionali e rappresenta, in quanto tale, un fattore (tecnologico) chiave per l'attuazione dell'approccio all'assistenza sanitaria a distanza rafforzato, con un'attenzione particolare per i malati cronici.</t>
  </si>
  <si>
    <t>Ospedali di Comunità rinnovati, interconnessi e dotati di attrezzature tecnologiche (prima parte)</t>
  </si>
  <si>
    <t>La riforma deve riorganizzare la rete degli IRCCS per migliorare la qualità e l'eccellenza del SSN, potenziando il rapporto tra salute e ricerca e riesaminando il regime giuridico degli IRCCS e delle politiche di ricerca di competenza del Ministero della Salute italiano.
La riforma comprende misure volte a: i) rafforzare il rapporto fra ricerca, innovazione e cure sanitarie; ii) migliorare la governance degli IRCCS pubblici attraverso un miglioramento della gestione strategica degli Istituti e una più efficace definizione dei loro poteri e delle loro aree di competenza.</t>
  </si>
  <si>
    <t>Attribuzione di finanziamenti a programmi o progetti di ricerca nel campo delle malattie rare e dei tumori rari. Queste patologie, ad alta complessità biomedica e spesso ad espressione multiorgano, necessitano della convergenza di elevata competenza clinica e di avanzate attività diagnostiche e di ricerca e richiedono tecnologie di eccellenza e il coordinamento di reti collaborative a livello nazionale ed europeo.
La concessione di finanziamenti per progetti di ricerca sulle malattie rare e sui tumori rari deve essere effettuata mediante procedura di gara pubblica.
Almeno 100 progetti di ricerca devono aver ricevuto una prima tranche di finanziamenti.</t>
  </si>
  <si>
    <t>Approvazione del piano di riorganizzazione volto a rafforzare la capacità delle strutture ospedaliere del SSN di affrontare adeguatamente le emergenze pandemiche grazie all'incremento del numero di posti letto di terapia intensiva e semi- intensiva. Il piano di riorganizzazione delle strutture ospedaliere deve incrementare il numero di posti letto di terapia intensiva e semi-intensiva disponibili nelle strutture del SSN.</t>
  </si>
  <si>
    <t>Approvazione di un Contratto istituzionale di sviluppo, con il Ministero della Salute italiano quale autorità responsabile e attuativa e la partecipazione delle amministrazioni regionali insieme ad altri soggetti interessati chiave. Il Contratto istituzionale di sviluppo è lo strumento individuato dalla legislazione nazionale vigente (disposizioni combinate degli articoli 1 e 6 del decreto legislativo 31 maggio 2011, n.
88 e dell'articolo 7 del decreto-legge 20 giugno 2017, n. 91, convertito dalla legge 3 agosto 2017, n. 123) per accelerare la realizzazione di progetti strategici tra loro funzionalmente connessi. Il Contratto istituzionale di sviluppo deve contenere l'elenco di tutti i siti idonei individuati per gli investimenti e degli obblighi che ciascuna Regione italiana deve assumere per garantire il conseguimento del risultato atteso. In caso di inadempienza da parte della regione il ministero della Salute procederà al commissariame nto "ad acta"</t>
  </si>
  <si>
    <t>In base a una ricognizione condotta dal Ministero della Salute, il fabbisogno complessivo di nuove grandi apparecchiature sanitarie è stato individuato in  3 133 unità da acquistare in sostituzione di tecnologie obsolete o fuori uso (vetustà maggiore di 5 anni).
Il numero e le tipologie delle apparecchiature che devono essere sostituite sono: 340 TAC a 128 strati, 190 risonanze magnetiche 1,5 T, 81 acceleratori lineari, 937 sistemi radiologici fissi, 193 angiografi, 82 gamma camere, 53 gamma camere/TAC, 34 PET TAC, 295 mammografi, 928 ecotomografi.</t>
  </si>
  <si>
    <t>Pubblicazione delle procedure di gara nell'ambito degli accordi quadro Consip e conclusione di contratti per la fornitura di servizi per la digitalizzazione degli ospedali (sede di DEA di I e II livello). I contratti devono comprendere l'acquisto di: a) centri di elaborazione di dati (CED), comprese ITC e lavori ausiliari, necessari per realizzare l'informatizzazio ne dell'intera struttura ospedaliera; b) acquisizione di tecnologie informatiche hardware e/o software, tecnologie elettromedicali, tecnologie supplementari e lavori ausiliari, necessari per realizzare l'informatizzazio ne dei reparti ospedalieri.
L'analisi dell'attuale livello di digitalizzazione, preliminare all'attuazione dell'intervento, deve consentire di perfezionare tale valutazione in funzione delle reali esigenze di ciascuna Regione/struttura.</t>
  </si>
  <si>
    <t xml:space="preserve">Ogni struttura ospedaliera informatizzata deve disporre di un centro di elaborazione di dati (CED) necessario per realizzare l'informatizzazione dell'intera struttura ospedaliera e sufficienti </t>
  </si>
  <si>
    <t>Tutte le Regioni hanno adottato e utilizzano il Fascicolo sanitario elettronico</t>
  </si>
  <si>
    <t>Tutte le Regioni devono creare, alimentare e utilizzare il FSE. In particolare il piano prevede:
- l'integrazione/in serimento dei documenti nel FSE deve iniziare dai documenti nativi digitali; la migrazione/trasp osizione ad hoc di documenti cartacei attuali o vecchi deve essere inclusa nel perimetro dell'intervento;
- il sostegno finanziario a favore dei fornitori di servizi sanitari, affinché aggiornino la loro infrastruttura e per garantire che i dati, i metadati e la documentazione relativi
all'assistenza sanitaria siano generati in formato digitale;
- il sostegno finanziario per i fornitori di servizi sanitari che adotteranno la piattaforma nazionale, l'interoperabilità e gli standard UI/UX;  - il supporto in termini di capitale umano e competenze per i fornitori di servizi sanitari e le autorità sanitarie regionali per realizzare i cambiamenti infrastrutturali e di dati necessari per l'adozione del FSE.</t>
  </si>
  <si>
    <t>Questo investimento deve essere volto all'incremento del numero di borse di studio in medicina generale, garantendo il completamento di tre cicli di apprendimento triennali.</t>
  </si>
  <si>
    <t>Erogazione dei corsi di formazione per l'acquisizione di competenze e abilità di management e digitali per 4 500 membri del personale del SSN Questo investimento deve essere volto all'attivazione di un percorso di acquisizione di competenze e abilità di management e digitali per professionisti sanitari del SSN, al fine di prepararli a fronteggiare le sfide attuali e future in una prospettiva integrata, sostenibile, innovativa, flessibile e orientata al risultato.</t>
  </si>
  <si>
    <t>Questo investimento fornisce il finanziamento di contratti di formazione medica specializzata che consentirà il finanziamento di 4 200 contratti di formazione supplementari per un ciclo completo di studi (5 anni).</t>
  </si>
  <si>
    <t>INAIL - Reingegnerizzazione e digitalizzazione complete dei processi/servizi T2</t>
  </si>
  <si>
    <t xml:space="preserve">Entrata in vigore degli atti giuridici per mettere i crediti d'imposta Transizione 4.0 a disposizione dei potenziali beneficiari e istituzione del comitato scientifico </t>
  </si>
  <si>
    <t>N/A</t>
  </si>
  <si>
    <t>Entrata in vigore di tutto il diritto derivato (se necessario), compresi tutti i regolamenti necessari per l'efficace attuazione e applicazione di tutte le citate misure derivanti dalla legge annuale sulla concorrenza 2022.</t>
  </si>
  <si>
    <t>Entrata in vigore di tutto il diritto derivato (se necessario), compresi tutti i regolamenti necessari per l'efficace attuazione e applicazione di tutte le misure derivanti dalla legge annuale sulla concorrenza 2023.</t>
  </si>
  <si>
    <t>Devono essere installati almeno 33 milioni di contatori intelligenti di seconda generazione.</t>
  </si>
  <si>
    <t>Realizzazione di una capacità produttiva supplementare di almeno 374 400 substrati di carburo di silicio all'anno. Per centrare l'obiettivo sarà necessario anche che la capacità aggiuntiva generi almeno 700 nuovi posti di lavoro.</t>
  </si>
  <si>
    <t>Notifica dell'aggiudicazione di tutti gli appalti pubblici per progetti di connessione più veloce, che devono comprendere i) "Italia a 1 Giga", ii) "Italia 5G", iii) "Scuola connessa", iv) "Sanità connessa" e v) "Collegamento isole minori"</t>
  </si>
  <si>
    <t>8 500 00
0</t>
  </si>
  <si>
    <t>Portare la connettività ad almeno 1 Gbps a un minimo di 8 500 000 unità immobiliari aggiuntive (di cui almeno 450 000 case sparse, ossia situate in zone isolate) attraverso fibra FTTH/B, FWA o 5G</t>
  </si>
  <si>
    <t>Portare la connettività ad almeno 1 Gbps a un minimo di altre 9 000 scuole e 12 279 strutture sanitarie pubbliche</t>
  </si>
  <si>
    <t>Portare la copertura 5G ad almeno 1 Gbps a un minimo di altri 12 600 km di strade e corridoi suburbani</t>
  </si>
  <si>
    <t>Portare la copertura 5G ad almeno 1 Gbps a un minimo di altri 15 000 km² di aree a fallimento di mercato</t>
  </si>
  <si>
    <t>Fornitura alle amministrazioni pubbliche di almeno altri otto servizi resi possibili da iniziative spaziali sostenute: servizio costiero e monitoraggio marittimo-costiero; servizio di qualità dell'aria; servizio movimento terra; monitoraggio della copertura dei servizi e dell'uso del suolo; servizio idrometeorologico; servizio risorse idriche; servizio di emergenza; servizio di sicurezza.</t>
  </si>
  <si>
    <t>Almeno altre 4 000 PMI hanno fruito del sostegno del Fondo 394/81 a partire dal 1º gennaio 2021.</t>
  </si>
  <si>
    <t>Firma di almeno 40 Contratti di Sviluppo, in linea con la loro politica di investimento. Il conseguimento soddisfacente dell'obiettivo dipende anche dall'attivazione di almeno 1 500 milioni di EUR di investimenti.</t>
  </si>
  <si>
    <t>Aggiudicazione dei contratti di lavoro per gli interventi di costruzione e riqualificazione di strutture sportive e palestre previsti dal decreto del Ministero dell'Istruzione.</t>
  </si>
  <si>
    <t>Notifica, da parte delle autorità locali beneficiare del finanziame nto, dell'aggiudi cazione di tutti i contratti di lavori pubblici per gli interventi ammissibili</t>
  </si>
  <si>
    <t>Aggiudicazione dei contratti di lavoro per gli interventi di costruzione e riqualificazione di strutture sportive e palestre nei termini definiti dal decreto del Ministero dell'Istruzione a seguito di procedura di appalto pubblico.
L'aggiudicazione deve essere conforme agli orientamenti tecnici "non arrecare un danno significativo" (2021/C58/01) mediante l'uso di un elenco di esclusione e il requisito di conformità alla pertinente normativa ambientale dell'UE e nazionale.
Il piano di investimento deve essere finalizzato alla costruzione e alla riqualificazione di strutture sportive e palestre annesse alle scuole, al fine di garantire un incremento dell'offerta formativa e un potenziamento delle strutture scolastiche, che favoriranno un incremento del tempo scuola. Ci si attende che l'iniziativa favorisca l'integrazione della scuola nel territorio e migliori la pratica dell'attività sportiva e motoria.</t>
  </si>
  <si>
    <t>M4C2-22</t>
  </si>
  <si>
    <t>Missione</t>
  </si>
  <si>
    <t>Componente</t>
  </si>
  <si>
    <t>M1</t>
  </si>
  <si>
    <t>M1C1</t>
  </si>
  <si>
    <t>M2</t>
  </si>
  <si>
    <t>M1C2</t>
  </si>
  <si>
    <t>M3</t>
  </si>
  <si>
    <t>M1C3</t>
  </si>
  <si>
    <t>M4</t>
  </si>
  <si>
    <t>M5</t>
  </si>
  <si>
    <t>M6</t>
  </si>
  <si>
    <t>M2C1</t>
  </si>
  <si>
    <t>M2C2</t>
  </si>
  <si>
    <t>M2C3</t>
  </si>
  <si>
    <t>M2C4</t>
  </si>
  <si>
    <t xml:space="preserve">Costruire almeno altri di rete idrica a livello </t>
  </si>
  <si>
    <t>M2C4-34bis</t>
  </si>
  <si>
    <t>M2C4-35</t>
  </si>
  <si>
    <t>M2C4-35bis</t>
  </si>
  <si>
    <t>M2C4-36</t>
  </si>
  <si>
    <t>M2C4-37</t>
  </si>
  <si>
    <t>M2C4-38</t>
  </si>
  <si>
    <t>M3C1</t>
  </si>
  <si>
    <t>M3C2</t>
  </si>
  <si>
    <t>M4C1</t>
  </si>
  <si>
    <t>M4C2</t>
  </si>
  <si>
    <t>M5C1</t>
  </si>
  <si>
    <t>M5C2</t>
  </si>
  <si>
    <t>M5C3</t>
  </si>
  <si>
    <t>M6C1</t>
  </si>
  <si>
    <t>M6C2</t>
  </si>
  <si>
    <t>Obiettivo</t>
  </si>
  <si>
    <t>Rata</t>
  </si>
  <si>
    <t>Progressivo</t>
  </si>
  <si>
    <t>La normativa rivedut governance e semplif realizzazione di investimenti infrastrutture di approvvigionamento idrico. Il nuovo quadro dovrebbe, come mini
-     fare d per g settor strum princ inves idrico
-     consu attiva Rego Energ Ambi modi aggio piano
-     fornir misur acco organ non s effett relati prima
previ</t>
  </si>
  <si>
    <r>
      <t xml:space="preserve">Il piano operativo relativo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deve definire i requisiti dei progetti che possono essere presentati dagli enti locali nonché degli inviti a presentare proposte.
I progetti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prevedono che gli enti locali mettano a disposizione appartamenti per singoli individui, piccoli gruppi o famiglie fino a 24 mesi, preferibilmente attraverso la ristrutturazione e il rinnovo degli immobili di proprietà dello Stato. I progetti devono essere accompagnati da programmi a favore dello sviluppo e dell'autosufficienza.
I progetti sulle stazioni postali prevedono lo sviluppo di centri di servizi e di inclusione per le persone senza dimora. A ciò si devono aggiungere azioni di inserimento lavorativo, in collaborazione con i centri per l'impiego.</t>
    </r>
  </si>
  <si>
    <t>Le misure devono comprendere disposizioni per consentire l'assunzione temporanea di:
i) 2 800 tecnici per rafforzare le amministrazioni pubbliche del Sud a carico del bilancio nazionale;
ii) un gruppo di 1 000 esperti da impiegare per tre anni a supporto delle amministrazioni nella gestione delle nuove procedure per fornire assistenza tecnica.</t>
  </si>
  <si>
    <t>Per aumentare l'assorbimento degli investimenti, estendere al bilancio nazionale la metodologia adottata per il PNRR</t>
  </si>
  <si>
    <t>Migrazione verso il Polo Strategico Nazionale T1</t>
  </si>
  <si>
    <t>Investimento 1.3 - Partenariati estesi a università, centri di ricerca, imprese e finanziamento progetti di ricerca di base</t>
  </si>
  <si>
    <t>Investimento 1 - Potenziamento dei centri per l'impiego (PES)</t>
  </si>
  <si>
    <t>Investimento 1.1 - Ammodernamento del parco tecnologico e digitale ospedaliero</t>
  </si>
  <si>
    <t>Investimento 1.1 - Case della Comunità e presa in carico della persona</t>
  </si>
  <si>
    <t>Investimento 1.1 - Porti verdi - interventi in materia di energia rinnovabile ed efficienza energetica nei porti</t>
  </si>
  <si>
    <t>Investimento 1.1 - Piano per asili nido e scuole dell'infanzi a e servizi di educazione e cura per la prima infanzia</t>
  </si>
  <si>
    <t>Investimento 1.1.2 - Aree interne - Strutture sanitarie di prossimità territoriale</t>
  </si>
  <si>
    <t>Investimento 1.1 - Fondo per il Programma Nazionale Ricerca (PNR) e progetti di Ricerca di Significativ o Interesse Nazionale (PRIN)</t>
  </si>
  <si>
    <t>Investimento 1.1.1 - Aree interne - Potenziamento servizi e infrastrutture sociali di comunità</t>
  </si>
  <si>
    <t>Investimento 1.9 - Fornire assistenza tecnica e rafforzare la creazione di capacità per l'attuazione del PNRR</t>
  </si>
  <si>
    <t>Investimento 1.8 - Procedure di assunzione per i tribunali civili, penali e amministrativi</t>
  </si>
  <si>
    <t>Investimento 1.4 - Potenziamento strutture di ricerca e creazione di "campioni nazionali di R&amp;S" su alcune Key Enabling Technologies</t>
  </si>
  <si>
    <t>Investimento 1.2 - Casa come primo luogo di cura e telemedicina</t>
  </si>
  <si>
    <t>Investimento 1.3 - Rafforzamento dell'assistenza sanitaria intermedia e delle sue strutture (Ospedali di Comunità)</t>
  </si>
  <si>
    <t>Investimento 1.3 - Interventi socio-educativi strutturati per combattere la povertà educativa nel Mezzogiorn o a sostegno del Terzo Settore</t>
  </si>
  <si>
    <t>Investimento 1.3 - Potenziamento infrastrutture per lo sport a scuola</t>
  </si>
  <si>
    <t>Investimento 1.3 - Rafforzamento dell'infrastruttura tecnologica e degli strumenti per la raccolta, l'elaborazione, l'analisi dei dati e la simulazione.</t>
  </si>
  <si>
    <t>Investimento 1.2 - Piano di estensione del tempo pieno</t>
  </si>
  <si>
    <t>Investimento 1.2 - Verso un ospedale sicuro e sostenibile</t>
  </si>
  <si>
    <t>Investimento 1 - Transizione 4.0</t>
  </si>
  <si>
    <t xml:space="preserve">Investimento 1.7 - Borse di studio per l'accesso all'università </t>
  </si>
  <si>
    <t>Investimento 1.4 - Investimenti infrastruttural i per le Zone Economiche Speciali</t>
  </si>
  <si>
    <t>Investimento 1.3.1 - Piattaforma Digitale Nazionale Dati</t>
  </si>
  <si>
    <t>Investimento 1.5 - Cybersecurity</t>
  </si>
  <si>
    <t>Investimento 1.2 - Finanziamento di progetti presentati da giovani ricercatori</t>
  </si>
  <si>
    <t>Investimento 1.3.2 - Sportello digitale unico</t>
  </si>
  <si>
    <t>Investimento 1.4.6 - Mobilità come servizio per l'Italia</t>
  </si>
  <si>
    <t>Investimento 1.2 - Valorizzazione dei beni confiscati alle mafie</t>
  </si>
  <si>
    <t>Investimento 1.7.1 - Servizio civile digitale</t>
  </si>
  <si>
    <t>Investimento 1.7.2 - Rete dei servizi di facilitazione digitale</t>
  </si>
  <si>
    <t>Investimento 1.6 - Orientamento attivo nella transizione scuola-università</t>
  </si>
  <si>
    <t>Investimento 1.1 - Infrastrutture digitali</t>
  </si>
  <si>
    <t xml:space="preserve">Investimento 2.1 - IPCEI </t>
  </si>
  <si>
    <t>Investimento 5.1 - Rifinanziamento e ridefinizione del Fondo 394/81 gestito da SIMEST</t>
  </si>
  <si>
    <t>Investimento 3.1 - Tutela valorizzazione del verde urbano ed extra urbano
extraurbano</t>
  </si>
  <si>
    <t>Investimento 1.5 - Creazione e rafforzamento di "ecosistemi dell'innovazione per la sostenibilità", creazione di "leader territoriali di R&amp;S"</t>
  </si>
  <si>
    <t>Investimento 4 - Tecnologia satellitare ed economia spaziale</t>
  </si>
  <si>
    <t>Investimento 3.1 - Fondo per la realizzazio ne di un sistema integrato di infrastrutture di ricerca e innovazione</t>
  </si>
  <si>
    <t>Investimento 2.2 - Sviluppo delle competenze tecniche, professionali, digitali e manageriali del personale del sistema sanitario</t>
  </si>
  <si>
    <t>Investimento 3.3 - Introduzione di dottorati innovativi che rispondono ai fabbisogni di innovazione delle imprese e promuovono l'assunzione dei ricercatori dalle imprese</t>
  </si>
  <si>
    <t>Investimento 6 - Investimento nel sistema della proprietà industriale</t>
  </si>
  <si>
    <t>Investimento 2.1 - Rafforzamento e potenziamento della ricerca biomedica del SSN</t>
  </si>
  <si>
    <t xml:space="preserve">Investimento 2.2 - Digitalizzazione della gestione del traffico aereo </t>
  </si>
  <si>
    <t>Investimento 2 - Innovazione e tecnologia della microelettronica</t>
  </si>
  <si>
    <t>Investimento 3 - Connessioni internet veloci (banda ultra-larga e 5G)</t>
  </si>
  <si>
    <t>Investimento 3.3 - Piano di messa in sicurezza e riqualificazione dell'edilizia scolastica</t>
  </si>
  <si>
    <t>Investimento 2.1- Rafforzamento dell'Ecobonus e del Sismabonus per l'efficienza energetica e la sicurezza degli edifici.</t>
  </si>
  <si>
    <t>Investimento 5.2 - Competitività e resilienza delle filiere produttive</t>
  </si>
  <si>
    <t>Investimento 3.2 - Scuola 4.0 - scuole innovative, nuove aule didattiche e laboratori</t>
  </si>
  <si>
    <t>Investimento 1.7 - Potenziamento, elettrificazione e aumento della resilienza delle ferrovie nel Sud</t>
  </si>
  <si>
    <t>Investimento 4.1 - Estensione del numero di dottorati di ricerca e dottorati innovativi orientati alla ricerca, per la Pubblica Amministrazione e il patrimonio culturale</t>
  </si>
  <si>
    <t>Investimento 2.1 - Didattica digitale integrata e formazione sulla transizione digitale del personale scolastico</t>
  </si>
  <si>
    <t>Investimento 3.1 - Nuove competenze e nuovi linguaggi</t>
  </si>
  <si>
    <t>Investimento 3.2 - Finanziamento di start-up</t>
  </si>
  <si>
    <t>Investimento 2.2 - Partenariati per la ricerca e l'innovazione - Orizzonte Europa</t>
  </si>
  <si>
    <t>Investimento 3.4 - Didattica e competenze universitari e avanzate</t>
  </si>
  <si>
    <t>Investimento 4 - Investimenti in progetti di rigenerazione urbana, volti a ridurre situazioni di emarginazione e degrado sociale</t>
  </si>
  <si>
    <t>Investimento 6 - Programma innovativo della qualità dell'abitare</t>
  </si>
  <si>
    <t>Investimento 3.2 - Green communities</t>
  </si>
  <si>
    <t>Investimento 4.4.2 - Rinnovo del parco ferroviario
regionale per il trasporto pubblico con treni alimentati con combustibili puliti e servizio
universale</t>
  </si>
  <si>
    <t>Investimento 1.6.5 - Digitalizzazion e del Consiglio
di Stato</t>
  </si>
  <si>
    <t>Investimento 2.1 - Digitalizzazione della catena logistica</t>
  </si>
  <si>
    <t>Investimento 1.1 - Realizzazione nuovi impianti di gestione rifiuti e ammodernamento di impianti esistenti</t>
  </si>
  <si>
    <t>Investimento 5.1.3 - Industria delle batterie</t>
  </si>
  <si>
    <t xml:space="preserve">Investimento 5.1.1 - Tecnologia fotovoltaica </t>
  </si>
  <si>
    <t xml:space="preserve">Riforma 1.9 - Riforma della pubblica amministrazione </t>
  </si>
  <si>
    <t>Riforma 1.9 - Riforma della pubblica amministrazione</t>
  </si>
  <si>
    <t>Riforma 1.10 - Riforma del quadro legislativo in materia di appalti pubblici e concessioni</t>
  </si>
  <si>
    <t>Riforma 1.1 - Processo di acquisto ICT</t>
  </si>
  <si>
    <t>Riforma 1.3 - Cloud first e interoperabilità</t>
  </si>
  <si>
    <t>Riforma 1.4 - Riforma del processo civile</t>
  </si>
  <si>
    <t>Riforma 1.5 - Riforma del processo penale</t>
  </si>
  <si>
    <t>Riforma 1.6 - Riforma del quadro in materia di insolvenza</t>
  </si>
  <si>
    <t>Riforma 1.13 - Riforma del quadro di revisione della spesa pubblica ("spending review")</t>
  </si>
  <si>
    <t>Riforma 1.12 - Riforma della amministrazione fiscale</t>
  </si>
  <si>
    <t>Riforma 1 - Definizione di un nuovo modello organizzativo della rete di assistenza sanitaria territoriale</t>
  </si>
  <si>
    <t>Riforma 1.2 - Supporto alla trasformazione</t>
  </si>
  <si>
    <t>Riforma 1.7 - Riforma delle commissioni tributarie</t>
  </si>
  <si>
    <t>Riforme 1.4, 1.5 e 1.6 - Riforma del processo civile e penale e riforma del quadro in materia di insolvenza</t>
  </si>
  <si>
    <t>Riforma 2 - Leggi annuali sulla concorrenza</t>
  </si>
  <si>
    <t>Riforma 2.2 - Scuola di Alta Formazione e formazione obbligatori a dirigenti scolastici, docenti e personale tecnico-amministrativo</t>
  </si>
  <si>
    <t>Riforma 1.7 - Riforma della legislazione sugli alloggi per studenti e investimenti negli alloggi per studenti</t>
  </si>
  <si>
    <t>Riforma 1.11 - Riduzione dei tempi di pagamento delle pubbliche amministrazioni e delle autorità sanitarie</t>
  </si>
  <si>
    <t>Riforma 1 - Riforma del sistema della proprietà industriale</t>
  </si>
  <si>
    <t>Riforma 1.15 - Riforma delle norme di contabilità pubblica</t>
  </si>
  <si>
    <t>Riforma 2.2 - Istituzione di una piattaforma strategica nazionale per la rete dei porti e interporti, al fine di sviluppare la digitalizzazion e dei servizi passeggeri e merci</t>
  </si>
  <si>
    <t>Riforma 2.1 - Reclutamento dei docenti</t>
  </si>
  <si>
    <t>Riforma 1.14 - Riforma del quadro fiscale subnazionale</t>
  </si>
  <si>
    <t xml:space="preserve">Riforma 1.5 - Riforma delle classi di laurea; Riforma 1.6 - Riforma delle lauree abilitanti per determinate professioni; Riforma 4.1 - Riforma dei dottorati </t>
  </si>
  <si>
    <t>Riforma 1 - Semplificazione delle procedure e rafforzamento dei poteri del Commissario nelle Zone Economiche Speciali</t>
  </si>
  <si>
    <t>Riforma 1.1 - Semplificazione e accelerazione delle procedure per gli interventi di efficientamento energetico</t>
  </si>
  <si>
    <t>Riforma 2.1 - Semplificazione e accelerazione delle procedure per l'attuazione degli interventi contro il dissesto idrogeologico</t>
  </si>
  <si>
    <t>Riforma 1.1 - Attuazione di misure di sostegno alla R&amp;S per promuovere la semplificazione e la mobilità</t>
  </si>
  <si>
    <t>Riforme 1.4 e 1.5 - Riforma del processo civile e penale</t>
  </si>
  <si>
    <t>Riforma 1.8 - Digitalizzazione della giustizia</t>
  </si>
  <si>
    <t>Investimento 1.2 - Abilitazione al cloud per le PA locali</t>
  </si>
  <si>
    <t>Investimento 1.4.1 - Esperienza dei cittadini
- Miglioramento della qualità e dell'utilizzabilità dei servizi pubblici digitali</t>
  </si>
  <si>
    <t>Investimento 1.4.2 - Inclusione dei cittadini - Miglioramento dell'accessibilità dei servizi pubblici digitali</t>
  </si>
  <si>
    <t>Investimento 1.4.4 - Rafforzamento dell'adozione delle piattaforme nazionali di identità digitale (SPID, CIE) e dell'Anagrafe
nazionale (ANPR)</t>
  </si>
  <si>
    <t>Investimento 1.6.1 - Digitalizzazione del Ministero dell'Interno</t>
  </si>
  <si>
    <t>Investimento 1.6.2 - Digitalizzazione del Ministero della Giustizia</t>
  </si>
  <si>
    <t>Investimento 1.6.3 - Digitalizzazione dell'Istituto Nazionale per la Previdenza Sociale (INPS) e dell'Istituto nazionale per l'assicurazione contro gli infortuni sul lavoro (INAIL)</t>
  </si>
  <si>
    <t>Investimento 1.6.4 - Digitalizzazione del Ministero della Difesa</t>
  </si>
  <si>
    <t>Investimento 1.2 - Rimozione delle barriere fisiche e cognitive in musei, biblioteche e archivi per consentire un più ampio accesso e partecipazione alla cultura</t>
  </si>
  <si>
    <t>Investimento 2.1 - Attrattività dei borghi</t>
  </si>
  <si>
    <t>Investimento 2.2 - Tutela e valorizzazione dell'architettura e del paesaggio rurale</t>
  </si>
  <si>
    <t>Investimento 2.4 - Sicurezza sismica nei luoghi di culto, restauro del patrimonio culturale del Fondo Edifici di Culto (FEC) e siti di ricovero per le opere d'arte (Recovery Art)</t>
  </si>
  <si>
    <t>Investimento 4.3 - Caput Mundi- Next Generation EU per grandi eventi turistici</t>
  </si>
  <si>
    <t>Riforma 4.1 - Ordinamento delle professioni delle guide turistiche</t>
  </si>
  <si>
    <t>Investimento 2.2 - Parco agrisolare</t>
  </si>
  <si>
    <t>Investimento 2.3 - Innovazione e meccanizzazione nel settore agricolo e alimentare</t>
  </si>
  <si>
    <t>Investimento 3.3 - Cultura e consapevolezza su temi e sfide ambientali</t>
  </si>
  <si>
    <t>Riforma 1.3 - Supporto tecnico alle autorità locali</t>
  </si>
  <si>
    <t>Investimento 1.1 - Sviluppo agro- voltaico</t>
  </si>
  <si>
    <t>Investimento 1.2 - Promozione rinnovabili per le comunità energetiche e l'autoconsumo</t>
  </si>
  <si>
    <t>Investimento 1.3 - Promozione impianti innovativi (incluso offshore)</t>
  </si>
  <si>
    <t>Investimento 1.4 - Sviluppo biometano, secondo criteri per la promozione dell'economia circolare</t>
  </si>
  <si>
    <t>Investimento 2.2 - Interventi su resilienza climatica delle reti</t>
  </si>
  <si>
    <t>Investimento 3.3 - Sperimentazione dell'idrogeno per il trasporto stradale</t>
  </si>
  <si>
    <t>Investimento 3.4 - Sperimentazione dell'idrogeno per il trasporto ferroviario</t>
  </si>
  <si>
    <t>Investimento 3.5 - Ricerca e sviluppo sull'idrogeno</t>
  </si>
  <si>
    <t>Investimento 4.3 - Installazione di infrastrutture di ricarica elettrica</t>
  </si>
  <si>
    <t>Investimento 5.2 - Idrogeno</t>
  </si>
  <si>
    <t>Investimento 5.3 - Bus elettrici</t>
  </si>
  <si>
    <t>Investimento 5.4 - Supporto a start- up e venture capital attivi nella transizione ecologica</t>
  </si>
  <si>
    <t>Riforma 2 - Nuova normativa per la promozione della produzione e del consumo di gas rinnovabile</t>
  </si>
  <si>
    <t>Riforma 3 - Semplificazione amministrativa e riduzione degli ostacoli normativi alla diffusione dell'idrogeno</t>
  </si>
  <si>
    <t>Riforma 4 - Misure volte a promuovere la competitività dell'idrogeno</t>
  </si>
  <si>
    <t>Investimento 1.1
- Costruzione di nuove scuole mediante la sostituzione di edifici</t>
  </si>
  <si>
    <t>Investimento 3.1
- Promozione di un teleriscaldament o efficiente</t>
  </si>
  <si>
    <t>Investimento 2.1.b - Misure per la gestione del rischio di alluvione e per la riduzione del rischio idrogeologico</t>
  </si>
  <si>
    <t>Investimento 2.2 - Interventi per la resilienza, la valorizzazione del territorio
ritorio e l'efficienza rgetica dei comuni</t>
  </si>
  <si>
    <t xml:space="preserve">Investimento 3.3 - Rinaturazione dell'area del Po </t>
  </si>
  <si>
    <t>Investimento 3.4 - Bonifica del "suolo dei siti orfani"</t>
  </si>
  <si>
    <t>Investimento 3.5 - Ripristino e tutela dei fondali e degli habitat marini</t>
  </si>
  <si>
    <t>Investimento 4.3 - Investimenti nella resilienza dell'agrosistema irriguo per una migliore gestione delle risorse idriche</t>
  </si>
  <si>
    <t>Investimento 1.5
- Potenziamento dei nodi ferroviari metropolitani e dei collegamenti nazionali chiave</t>
  </si>
  <si>
    <t>Riforma 1.1 - Accelerazione dell'iter di approvazione del contratto tra MIMS e RFI</t>
  </si>
  <si>
    <t>Riforma 1.2 – Accelerazione dell'iter di approvazione dei progetti ferroviari</t>
  </si>
  <si>
    <t>Riforma 2.2 – Trasferimento della titolarità di ponti e viadotti delle strade di secondo livello ai titolari delle strade di primo livello</t>
  </si>
  <si>
    <t>Riforma 1.3 - Semplificazion e delle procedure di autorizzazione per gli impianti di cold ironing</t>
  </si>
  <si>
    <t>Riforma 2.1 - Attuazione di uno "Sportello Unico Doganale"</t>
  </si>
  <si>
    <t>Investimento 2 - Sistema di certificazione della parità di genere</t>
  </si>
  <si>
    <t>Investimento 3 - Sistema duale</t>
  </si>
  <si>
    <t>Investimento 4 - Servizio Civile Universale</t>
  </si>
  <si>
    <t>Investimento 5 - Creazione di imprese femminili</t>
  </si>
  <si>
    <t>Riforma 1- ALMPs e formazione professionale</t>
  </si>
  <si>
    <t>Riforma 2 – Lavoro sommerso</t>
  </si>
  <si>
    <t>Investimento 2 - Percorsi di autonomia per persone con disabilità</t>
  </si>
  <si>
    <t>Investimento 3 - Housing First (innanzitutto la casa) e stazioni di posta</t>
  </si>
  <si>
    <t>Investimento 7 - Progetto Sport e inclusione sociale</t>
  </si>
  <si>
    <t>Riforma 1 - Legge quadro sulle disabilità</t>
  </si>
  <si>
    <t>Investimento 2.3 - Programmi per valorizzare l'identità dei luoghi -  parchi e giardini storici</t>
  </si>
  <si>
    <t>Riforma 1 -  revisione e aggiornamento dell'assetto regolamentare degli Istituti di ricovero e cura a carattere scientifico (IRCCS) e delle politiche di ricerca del Ministero della Salute, con l'obiettivo di rafforzare il rapporto fra ricerca, innovazione e cure sanitarie.</t>
  </si>
  <si>
    <t>Investimento 1.1 - Realizzazione di un sistema avanzato ed integrato di monitoraggio e previsione
integrato di monitoraggio e previsione</t>
  </si>
  <si>
    <t>Ricerca e sviluppo sull'idrogeno</t>
  </si>
  <si>
    <t>Investimenti in infrastrutture idriche primarie per la sicurezza dell'approvvigionamento idrico</t>
  </si>
  <si>
    <t>Abilitazione e facilitazione migrazione al Cloud</t>
  </si>
  <si>
    <t>Competenze digitali di base</t>
  </si>
  <si>
    <t xml:space="preserve">Competenze: Competenze e capacità amministrativa </t>
  </si>
  <si>
    <t>Cybersecurity</t>
  </si>
  <si>
    <t>Dati e interoperabilità</t>
  </si>
  <si>
    <t>Digitalizzazione delle grandi amministrazioni centrali</t>
  </si>
  <si>
    <t>Infrastrutture digitali</t>
  </si>
  <si>
    <t>Investimento in capitale umano per rafforzare l’Ufficio del Processo e superare le disparità tra tribunali</t>
  </si>
  <si>
    <t>Portale unico del reclutamento</t>
  </si>
  <si>
    <t>Rafforzamento dell'Ufficio del processo per la Giustizia amministrativa</t>
  </si>
  <si>
    <t>Servizi digitali e cittadinanza digitale</t>
  </si>
  <si>
    <t>Task Force digitalizzazione, monitoraggio e performance</t>
  </si>
  <si>
    <t>Reti ultraveloci – Banda ultralarga e 5G</t>
  </si>
  <si>
    <t>Innovazione e tecnologia della Microelettronica</t>
  </si>
  <si>
    <t>Politiche industriali di filiera e internazionalizzazione</t>
  </si>
  <si>
    <t>Transizione 4.0</t>
  </si>
  <si>
    <t>Attrattività dei borghi</t>
  </si>
  <si>
    <t>Caput Mundi. Next Generation EU per grandi eventi turistici</t>
  </si>
  <si>
    <t>Fondi integrati per la competitività delle imprese turistiche</t>
  </si>
  <si>
    <t>Hub del Turismo Digitale</t>
  </si>
  <si>
    <t>Programmi per valorizzare l'identità di luoghi: parchi e giardini storici</t>
  </si>
  <si>
    <t>Sicurezza sismica nei luoghi di culto, restauro del patrimonio culturale del Fondo Edifici di Culto (FEC) e siti di restauro per le opere d’arte (Recovery Art)</t>
  </si>
  <si>
    <t>Tutela e valorizzazione dell'architettura e del paesaggio rurale</t>
  </si>
  <si>
    <t>Tecnologie satellitari ed economia spaziale</t>
  </si>
  <si>
    <t>Investimento</t>
  </si>
  <si>
    <t>Inizio</t>
  </si>
  <si>
    <t>Fine</t>
  </si>
  <si>
    <t>Progetti “faro” di economia circolare</t>
  </si>
  <si>
    <t>Realizzazione nuovi impianti di gestione rifiuti e ammodernamento di impianti esistenti</t>
  </si>
  <si>
    <t>Bus elettrici - Filiera industriale</t>
  </si>
  <si>
    <t>Idrogeno</t>
  </si>
  <si>
    <t xml:space="preserve">Produzione in aree industriali dismesse </t>
  </si>
  <si>
    <t>Promozione impianti innovativi (incluso off-shore)</t>
  </si>
  <si>
    <t>Promozione rinnovabili per le comunità energetiche e l'auto-consumo</t>
  </si>
  <si>
    <t>Rinnovo flotte - Navi sostenibili</t>
  </si>
  <si>
    <t>Rinnovo flotte bus e treni verdi</t>
  </si>
  <si>
    <t>Sperimentazione dell'idrogeno per il trasporto ferroviario</t>
  </si>
  <si>
    <t>Sperimentazione dell'idrogeno per il trasporto stradale</t>
  </si>
  <si>
    <t>Sviluppo agro-voltaico</t>
  </si>
  <si>
    <t>Sviluppo biometano</t>
  </si>
  <si>
    <t>Installazione di infrastrutture di ricarica elettrica</t>
  </si>
  <si>
    <t>Rafforzamento smart grid</t>
  </si>
  <si>
    <t>Riduzione delle perdite nelle reti di distribuzione dell'acqua, compresa la digitalizzazione e il monitoraggio delle reti</t>
  </si>
  <si>
    <t>Ecobonus e Sismabonus fino al 110% per l'efficienza energetica e la sicurezza degli edifici</t>
  </si>
  <si>
    <t>Efficientamento degli edifici giudiziari</t>
  </si>
  <si>
    <t>Piano di sostituzione di edifici scolastici e di riqualificazione energetica</t>
  </si>
  <si>
    <t>Promozione di un teleriscaldamento efficiente</t>
  </si>
  <si>
    <t>Digitalizzazione dei parchi nazionali</t>
  </si>
  <si>
    <t>Misure per la gestione del rischio di alluvione e per la riduzione del rischio idrogeologico</t>
  </si>
  <si>
    <t>Rinaturazione dell’area del Po</t>
  </si>
  <si>
    <t>Ripristino e tutela dei fondali e degli habitat marini</t>
  </si>
  <si>
    <t>Tutela e valorizzazione del verde urbano ed extraurbano</t>
  </si>
  <si>
    <t>Collegamenti ferroviari ad Alta Velocità verso il Sud per passeggeri e merci</t>
  </si>
  <si>
    <t>Connessioni diagonali</t>
  </si>
  <si>
    <t>Linee ferroviarie ad alta velocità</t>
  </si>
  <si>
    <t>Interventi per la sostenibilità ambientale dei porti (Green Ports)</t>
  </si>
  <si>
    <t>Miglioramento delle stazioni ferroviarie nel Sud</t>
  </si>
  <si>
    <t>Potenziamento dei nodi ferroviari metropolitani e dei collegamenti nazionali chiave</t>
  </si>
  <si>
    <t>Potenziamento delle linee regionali</t>
  </si>
  <si>
    <t>Potenziamento, elettrificazione e aumento della resilienza delle ferrovie nel Sud</t>
  </si>
  <si>
    <t xml:space="preserve">Strade sicure - Implementazione di un sistema di monitoraggio dinamico per il controllo da remoto di ponti, viadotti e tunnel (A24-A25) </t>
  </si>
  <si>
    <t>Strade sicure - Implementazione di un sistema di monitoraggio dinamico per il controllo da remoto di ponti, viadotti e tunnel (ANAS)</t>
  </si>
  <si>
    <t>Piano asili nido</t>
  </si>
  <si>
    <t>Piano di estensione del tempo pieno e mense</t>
  </si>
  <si>
    <t>Potenziamento infrastrutture per lo sport a scuola</t>
  </si>
  <si>
    <t>Sviluppo del sistema di formazione professionale terziaria</t>
  </si>
  <si>
    <t>Scuola 4.0: scuole innovative, nuove aule didattiche e laboratori</t>
  </si>
  <si>
    <t>Borse di studio per l'accesso all'università</t>
  </si>
  <si>
    <t>Didattica digitale integrata e formazione sulla transizione digitale del personale scolastico</t>
  </si>
  <si>
    <t>Orientamento attivo nella transizione scuola-università</t>
  </si>
  <si>
    <t>Creazione e rafforzamento di "ecosistemi dell'innovazione", costruzione di "leader territoriali di R&amp;S"</t>
  </si>
  <si>
    <t>Finanziamento di progetti presentati da giovani ricercatori</t>
  </si>
  <si>
    <t>Fondo per il Programma Nazionale Ricerca (PNR) e progetti di Ricerca di Significativo Interesse Nazionale (PRIN)</t>
  </si>
  <si>
    <t>Introduzione di dottorati innovativi che rispondono ai fabbisogni di innovazione delle imprese e promuovono l’assunzione dei ricercatori dalle imprese</t>
  </si>
  <si>
    <t>Partenariati allargati estesi a Università, centri di ricerca, imprese e finanziamento progetti di ricerca di base</t>
  </si>
  <si>
    <t>Potenziamento strutture di ricerca e creazione di "campioni nazionali" di R&amp;S su alcune Key enabling technologies</t>
  </si>
  <si>
    <t xml:space="preserve">Potenziamento dei Centri per l'impiego </t>
  </si>
  <si>
    <t>Sistema duale</t>
  </si>
  <si>
    <t>Creazione di imprese femminili</t>
  </si>
  <si>
    <t>Sistema di certificazione della parità di genere</t>
  </si>
  <si>
    <t>Rafforzamento dell'assistenza sanitaria intermedia e delle sue strutture (Ospedali di Comunità)</t>
  </si>
  <si>
    <t>Verso un nuovo ospedale sicuro e sostenibile</t>
  </si>
  <si>
    <t>Ammodernamento tecnologico degli ospedali</t>
  </si>
  <si>
    <t>Ecosistema innovativo della salute</t>
  </si>
  <si>
    <t>Rafforzamento dell'infrastruttura tecnologica e degli strumenti per la raccolta, l'elaborazione, l'analisi dei dati e la simulazione</t>
  </si>
  <si>
    <t>Capacity building per gli operatori della cultura per gestire la transizione digitale e verde</t>
  </si>
  <si>
    <t>Investimento Sistema della Proprietà Industriale</t>
  </si>
  <si>
    <t>Migliorare l'efficienza energetica di cinema, teatri e musei</t>
  </si>
  <si>
    <t>Rimozione delle barriere fisiche e cognitive in musei, biblioteche e archivi per consentire un più ampio accesso e partecipazione alla cultura</t>
  </si>
  <si>
    <t>Strategia digitale e piattaforme per il patrimonio culturale</t>
  </si>
  <si>
    <t>Sviluppo industria cinematografica (Progetto Cinecittà)</t>
  </si>
  <si>
    <t>Bonifica dei siti orfani</t>
  </si>
  <si>
    <t>Contratti di filiera e distrettuali per i settori agroalimentare, pesca e acquacoltura, silvicoltura, floricoltura e vivaismo</t>
  </si>
  <si>
    <t>Cultura e consapevolezza delle sfide ambientali</t>
  </si>
  <si>
    <t>Green Communities</t>
  </si>
  <si>
    <t>Innovazione e meccanizzazione nel settore agricolo e alimentare</t>
  </si>
  <si>
    <t>Interventi per la resilienza, la valorizzazione del territorio e l'efficienza energetica dei Comuni</t>
  </si>
  <si>
    <t>Interventi su resilienza climatica reti</t>
  </si>
  <si>
    <t>Investimenti in fognatura e depurazione</t>
  </si>
  <si>
    <t>Investimenti nella resilienza dell'agro-sistema irriguo per una migliore gestione delle risorse idriche</t>
  </si>
  <si>
    <t>Isole verdi</t>
  </si>
  <si>
    <t>Parco Agrisolare</t>
  </si>
  <si>
    <t>Rafforzamento mobilità ciclistica</t>
  </si>
  <si>
    <t>Realizzazione di un sistema avanzato ed integrato di monitoraggio e previsione</t>
  </si>
  <si>
    <t>Rinnovabili e batterie</t>
  </si>
  <si>
    <t>Sicuro, verde e sociale: riqualificazione edilizia residenziale pubblica</t>
  </si>
  <si>
    <t>Supporto a start-up e venture capital attivi nella transizione ecologica</t>
  </si>
  <si>
    <t>Sviluppo trasporto rapido di massa</t>
  </si>
  <si>
    <t>Utilizzo dell'idrogeno in settori hard-to-abate</t>
  </si>
  <si>
    <t>Costo</t>
  </si>
  <si>
    <t xml:space="preserve">Rinnovo del materiale rotabile </t>
  </si>
  <si>
    <t>Sviluppo del sistema europeo di gestione del trasporto ferroviario (ERTMS)</t>
  </si>
  <si>
    <t xml:space="preserve">Aumento selettivo della capacità portuale </t>
  </si>
  <si>
    <t>Digitalizzazione della catena logistica</t>
  </si>
  <si>
    <t xml:space="preserve">Efficientamento energetico </t>
  </si>
  <si>
    <t>Elettrificazione delle banchine (Cold Ironing)</t>
  </si>
  <si>
    <t xml:space="preserve">Innovazione digitale dei sistemi aeroportuali </t>
  </si>
  <si>
    <t>Sviluppo dell'accessibilità marittima e della resilienza delle infrastrutture portuali ai cambiamenti climatici</t>
  </si>
  <si>
    <t xml:space="preserve">Ultimo/Penultimo miglio ferroviario stradale </t>
  </si>
  <si>
    <t>Didattica e competenze universitarie avanzate</t>
  </si>
  <si>
    <t>Estensione del numero di dottorati di ricerca e dottorati innovativi per la Pubblica Amministrazione e il patrimonio culturale</t>
  </si>
  <si>
    <t>Intervento straordinario finalizzato alla riduzione dei divari territoriali nei cicli I e II della scuola secondaria di secondo grado</t>
  </si>
  <si>
    <t>Nuove competenze e nuovi linguaggi</t>
  </si>
  <si>
    <t>Piano di messa in sicurezza e riqualificazione dell’edilizia scolastica</t>
  </si>
  <si>
    <t>Accordi per l'innovazione</t>
  </si>
  <si>
    <t>Finanziamento di start-up</t>
  </si>
  <si>
    <t>Fondo per la realizzazione di un sistema integrato di infrastrutture di ricerca e innovazione</t>
  </si>
  <si>
    <t xml:space="preserve">IPCEI </t>
  </si>
  <si>
    <t>Partenariati - Horizon Europe</t>
  </si>
  <si>
    <t>Potenziamento ed estensione tematica e territoriale dei centri di trasferimento tecnologico per segmenti di industria</t>
  </si>
  <si>
    <t>Servizio civile universale</t>
  </si>
  <si>
    <t>Costruzione e miglioramento dei padiglioni e degli spazi dei penitenziari per adulti e minori</t>
  </si>
  <si>
    <t xml:space="preserve">Housing Temporaneo e Stazioni di posta </t>
  </si>
  <si>
    <t>Percorsi di autonomia per persone con disabilità</t>
  </si>
  <si>
    <t xml:space="preserve">Piani urbani integrati </t>
  </si>
  <si>
    <t>Piani Urbani Integrati – Fondo di fondi della BEI</t>
  </si>
  <si>
    <t>Piani Urbani Integrati – Superamento degli insediamenti abusivi per combattere lo sfruttamento dei lavoratori in agricoltura</t>
  </si>
  <si>
    <t xml:space="preserve">Progetti di rigenerazione urbana volti a ridurre situazioni di emarginazione e degrado sociale </t>
  </si>
  <si>
    <t>Programma Innovativo della qualità dell'abitare</t>
  </si>
  <si>
    <t>Sostegno alle persone vulnerabili e prevenzione dell'istituzionalizzazione</t>
  </si>
  <si>
    <t xml:space="preserve">Sport e inclusione sociale </t>
  </si>
  <si>
    <t xml:space="preserve">Ecosistemi per l'innovazione al Sud in contesti urbani marginalizzati </t>
  </si>
  <si>
    <t xml:space="preserve">Interventi infrastrutturali per le Zone Economiche Speciali (o ZES) </t>
  </si>
  <si>
    <t xml:space="preserve">Interventi per le aree del terremoto 2009 e 2016 </t>
  </si>
  <si>
    <t xml:space="preserve">Interventi socio-educativi strutturati per combattere la povertà educativa nel Mezzogiorno a sostegno del Terzo Settore </t>
  </si>
  <si>
    <t>Strategia Nazionale Aree Interne - Miglioramento dell'accessibilità e della sicurezza delle strade</t>
  </si>
  <si>
    <t>Valorizzazione dei beni confiscati alle mafie</t>
  </si>
  <si>
    <t>Casa come primo luogo di cura, assistenza domiciliare e telemedicina</t>
  </si>
  <si>
    <t xml:space="preserve">Case della comunità e presa in carico della persona </t>
  </si>
  <si>
    <t>Iniziative di ricerca per tecnologie e percorsi innovativi in ​​ambito sanitario e assistenziale</t>
  </si>
  <si>
    <t>Sviluppo delle competenze tecnico-professionali, digitali e manageriali del personale del sistema sanitario</t>
  </si>
  <si>
    <t>Valorizzazione e potenziamento della ricerca biomedica del SSN</t>
  </si>
  <si>
    <t>M1 - Digitalizzazione, innovazione, competitività e cultura</t>
  </si>
  <si>
    <t>C1 - Digitalizzazione, innovazione e sicurezza nella Pubblica Amministrazione</t>
  </si>
  <si>
    <t>C2 - Digitalizzazione, innovazione e competitività del sistema produttivo</t>
  </si>
  <si>
    <t>C3 – Cultura e Turismo</t>
  </si>
  <si>
    <t>M2 - Rivoluzione verde e transizione ecologica</t>
  </si>
  <si>
    <t>C1 - Impresa Verde ed Economia Circolare</t>
  </si>
  <si>
    <t>C2 - Transizione Energetica e mobilità locale sostenibile</t>
  </si>
  <si>
    <t>C3 – Efficienza energetica e riqualificazione degli edifici</t>
  </si>
  <si>
    <t>C4 - Tutela e valorizzazione del territorio e della risorsa idrica</t>
  </si>
  <si>
    <t>M3 - Infrastrutture per una mobilità sostenibile</t>
  </si>
  <si>
    <t>C1 - Alta velocità di rete e manutenzione stradale 4.0</t>
  </si>
  <si>
    <t>C2 - Intermodalità e logistica integrata</t>
  </si>
  <si>
    <t>M4 - Istruzione e ricerca</t>
  </si>
  <si>
    <t>C1 - Potenziamento della didattica e diritto allo studio</t>
  </si>
  <si>
    <t>C2 - Dalla ricerca all’impresa</t>
  </si>
  <si>
    <t>M5 - Inclusione e coesione</t>
  </si>
  <si>
    <t>C1 - Politiche per il Lavoro</t>
  </si>
  <si>
    <t>C2 – Infrastrutture sociali, famiglie, comunità e terzo settore</t>
  </si>
  <si>
    <t>C3 -Interventi speciali di coesione territoriale</t>
  </si>
  <si>
    <t>M6 - Salute</t>
  </si>
  <si>
    <t>C1 - Assistenza di prossimità e telemedicina</t>
  </si>
  <si>
    <t>C2 - Innovazione, ricerca e digitalizzazione dell'assistenza sanitaria</t>
  </si>
  <si>
    <t>Italia_Domani</t>
  </si>
  <si>
    <t>PNRR_aggiornato</t>
  </si>
  <si>
    <t>Salute, ambiente e clima</t>
  </si>
  <si>
    <t>Investimento 1.6.6 - Digitalizzazione della Guardia di Finanza</t>
  </si>
  <si>
    <t xml:space="preserve">Riforma 1.1 - Strategia nazionale per l'economia circolare </t>
  </si>
  <si>
    <t xml:space="preserve">Riforma 1.2 - Programma nazionale per la gestione dei rifiuti </t>
  </si>
  <si>
    <t>Investimento 4.2 - Sviluppo trasporto rapido di massa (metropolitana, tram, autobus)</t>
  </si>
  <si>
    <t>Investimento 1.2 - Costruzione di edifici, riqualificazione e rafforzamento dei beni immobili dell'amministrazione della giustizia</t>
  </si>
  <si>
    <t>Investimento 3.2 - Digitalizzazione dei parchi nazionali</t>
  </si>
  <si>
    <t>Investimento 1.4 - Intervento straordinario finalizzato alla riduzione dei divari territoriali nei cicli I e II della scuola secondaria di secondo grado e alla riduzione dell'abbandono scolastico</t>
  </si>
  <si>
    <t>Riforma 1.1 -  Riforma degli istituti tecnici e professionali; Riforma 1.2 -  Riforma del sistema ITS; Riforma 1.3 -  Riforma dell'organizzazione del sistema scolastico; Riforma 1.4 -  Riforma del sistema di orientamento; Riforma 1.5 -  Riforma delle classi di laurea; Riforma 1.6 - Riforma delle lauree abilitanti per determinate professioni; Riforma 2.1 -  Riforma del sistema di reclutamento dei docenti</t>
  </si>
  <si>
    <t xml:space="preserve">Investimento 2.3 - Potenziamento ed estensione tematica e territoriale dei centri di trasferimento tecnologico per segmenti di industria </t>
  </si>
  <si>
    <t>Investimento 1 - Sostegno alle persone vulnerabili e prevenzione dell'istituzionalizzazione</t>
  </si>
  <si>
    <t>Investimento 5.3 - Piani urbani integrati - Superamento degli insediamenti abusivi per combattere lo sfruttamento dei lavoratori in agricoltura</t>
  </si>
  <si>
    <t>Investimento 5.2 - Piani urbani integrati - Fondo di fondi della BEI</t>
  </si>
  <si>
    <t>Investimento 5.1 - Piani urbani integrati - progetti generali</t>
  </si>
  <si>
    <t>Rate</t>
  </si>
  <si>
    <t>Data</t>
  </si>
  <si>
    <t>Sussidi</t>
  </si>
  <si>
    <t>Prestiti</t>
  </si>
  <si>
    <t>Totale anno</t>
  </si>
  <si>
    <t>Totale rata</t>
  </si>
  <si>
    <t>Totale MC</t>
  </si>
  <si>
    <t>Ridurre del 25 % il numero di cause pendenti nel 2019 (109 029) dinanzi ai tribunali amministrativi regionali (tribunali amministrativi di primo grado)</t>
  </si>
  <si>
    <t>Ridurre del 35 % il numero di cause pendenti nel 2019 (24 010) presso il Consiglio di Stato (secondo grado).</t>
  </si>
  <si>
    <t>Avviare le procedure di assunzione di almeno 8.764 dipendenti per l'Ufficio per il processo per i tribunali civili e penali ed entrata in servizio di tali dipendenti. Il valore di riferimento deve essere il numero di membri del personale alla fine del 2021.</t>
  </si>
  <si>
    <t>Completare le procedure di assunzione di almeno 19.719 dipendenti per l'Ufficio per il processo per i tribunali civili e penali ed entrata in servizio di tali dipendenti. Il valore di riferimento deve essere il numero di membri del personale alla fine del 2021.</t>
  </si>
  <si>
    <t xml:space="preserve">3.3: Sperimentazione dell'idrogeno per il trasporto stradale </t>
  </si>
  <si>
    <t xml:space="preserve">3.4: Sperimentazione dell'idrogeno per il trasporto ferroviario </t>
  </si>
  <si>
    <t xml:space="preserve">4.2: Riduzione delle perdite nelle reti di distribuzione dell'acqua, compresa la digitalizzazione e il monitoraggio delle reti </t>
  </si>
  <si>
    <t>1.1 Collegamenti ferroviari ad Alta Velocità con il Mezzogiorno per passeggeri e merci (Napoli - Bari)</t>
  </si>
  <si>
    <t>1.1 Collegamenti ferroviari ad Alta Velocità con il Mezzogiorno per passeggeri e merci (Palermo-Catania)</t>
  </si>
  <si>
    <t>1.1 Collegamenti ferroviari ad Alta Velocità con il Mezzogiorno per passeggeri e merci (Salerno-Reggio Calabria)</t>
  </si>
  <si>
    <t>1.2.1 Linee di collegamento ad Alta Velocità con l’Europa nel Nord (Brescia-Verona-Vicenza-Padova)</t>
  </si>
  <si>
    <t>1.2.2 Linee di collegamento ad Alta Velocitàccon l’Europa nel Nord (Liguria-Alpi)</t>
  </si>
  <si>
    <t>1.2.3 Linee di collegamento ad Alta Velocità con l’Europa nel Nord (Verona-Brennero - opere di adduzione)</t>
  </si>
  <si>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</si>
  <si>
    <t>Social housing - Piano innovativo per la qualità abitativa (PinQuA) -  Interventi ad alto impatto strategico sul territorio nazionale</t>
  </si>
  <si>
    <r>
      <rPr>
        <sz val="10"/>
        <color rgb="FF231F20"/>
        <rFont val="Times New Roman"/>
        <family val="1"/>
      </rPr>
      <t>M2</t>
    </r>
  </si>
  <si>
    <r>
      <rPr>
        <sz val="10"/>
        <color rgb="FF231F20"/>
        <rFont val="Times New Roman"/>
        <family val="1"/>
      </rPr>
      <t>Investimento</t>
    </r>
  </si>
  <si>
    <r>
      <rPr>
        <sz val="10"/>
        <color rgb="FF231F20"/>
        <rFont val="Times New Roman"/>
        <family val="1"/>
      </rPr>
      <t>MIMS in collaborazione con MITE</t>
    </r>
  </si>
  <si>
    <r>
      <rPr>
        <sz val="10"/>
        <color rgb="FF231F20"/>
        <rFont val="Times New Roman"/>
        <family val="1"/>
      </rPr>
      <t>4.1: Rafforzamento mobilità ciclistica</t>
    </r>
  </si>
  <si>
    <r>
      <rPr>
        <sz val="10"/>
        <color rgb="FF231F20"/>
        <rFont val="Times New Roman"/>
        <family val="1"/>
      </rPr>
      <t>Sub- Investimento</t>
    </r>
  </si>
  <si>
    <r>
      <rPr>
        <sz val="10"/>
        <color rgb="FF231F20"/>
        <rFont val="Times New Roman"/>
        <family val="1"/>
      </rPr>
      <t>Ciclovie turistiche</t>
    </r>
  </si>
  <si>
    <r>
      <rPr>
        <sz val="10"/>
        <color rgb="FF231F20"/>
        <rFont val="Times New Roman"/>
        <family val="1"/>
      </rPr>
      <t>Ciclovie urbane</t>
    </r>
  </si>
  <si>
    <r>
      <rPr>
        <sz val="10"/>
        <color rgb="FF231F20"/>
        <rFont val="Times New Roman"/>
        <family val="1"/>
      </rPr>
      <t>4.2: Sviluppo trasporto rapido di massa</t>
    </r>
  </si>
  <si>
    <r>
      <rPr>
        <sz val="10"/>
        <color rgb="FF231F20"/>
        <rFont val="Times New Roman"/>
        <family val="1"/>
      </rPr>
      <t>4.4.1: Bus</t>
    </r>
  </si>
  <si>
    <r>
      <rPr>
        <sz val="10"/>
        <color rgb="FF231F20"/>
        <rFont val="Times New Roman"/>
        <family val="1"/>
      </rPr>
      <t>4.4.2: Treni</t>
    </r>
  </si>
  <si>
    <r>
      <rPr>
        <sz val="10"/>
        <color rgb="FF231F20"/>
        <rFont val="Times New Roman"/>
        <family val="1"/>
      </rPr>
      <t>5.3: Bus elettrici (filiera industriale)</t>
    </r>
  </si>
  <si>
    <r>
      <rPr>
        <sz val="10"/>
        <color rgb="FF231F20"/>
        <rFont val="Times New Roman"/>
        <family val="1"/>
      </rPr>
      <t>MIMS in collaborazione con ARERA</t>
    </r>
  </si>
  <si>
    <r>
      <rPr>
        <sz val="10"/>
        <color rgb="FF231F20"/>
        <rFont val="Times New Roman"/>
        <family val="1"/>
      </rPr>
      <t>M3</t>
    </r>
  </si>
  <si>
    <r>
      <rPr>
        <sz val="10"/>
        <color rgb="FF231F20"/>
        <rFont val="Times New Roman"/>
        <family val="1"/>
      </rPr>
      <t>1.3 Collegamenti diagonali (Roma-Pescara)</t>
    </r>
  </si>
  <si>
    <r>
      <rPr>
        <sz val="10"/>
        <color rgb="FF231F20"/>
        <rFont val="Times New Roman"/>
        <family val="1"/>
      </rPr>
      <t>1.3 Collegamenti diagonali (Orte-Falconara)</t>
    </r>
  </si>
  <si>
    <r>
      <rPr>
        <sz val="10"/>
        <color rgb="FF231F20"/>
        <rFont val="Times New Roman"/>
        <family val="1"/>
      </rPr>
      <t>1.3 Collegamenti diagonali (Taranto- Metaponto-Potenza-Battipaglia)</t>
    </r>
  </si>
  <si>
    <r>
      <rPr>
        <sz val="10"/>
        <color rgb="FF231F20"/>
        <rFont val="Times New Roman"/>
        <family val="1"/>
      </rPr>
      <t>1.4 Sviluppo del sistema europeo di gestione del trasporto ferroviario (ERTMS)</t>
    </r>
  </si>
  <si>
    <r>
      <rPr>
        <sz val="10"/>
        <color rgb="FF231F20"/>
        <rFont val="Times New Roman"/>
        <family val="1"/>
      </rPr>
      <t>1.6 Potenziamento delle linee regionali</t>
    </r>
  </si>
  <si>
    <r>
      <rPr>
        <sz val="10"/>
        <color rgb="FF231F20"/>
        <rFont val="Times New Roman"/>
        <family val="1"/>
      </rPr>
      <t>1.7 Potenziamento, elettrificazione e aumento della resilienza delle ferrovie nel Sud</t>
    </r>
  </si>
  <si>
    <r>
      <rPr>
        <sz val="10"/>
        <color rgb="FF231F20"/>
        <rFont val="Times New Roman"/>
        <family val="1"/>
      </rPr>
      <t>1.8 Miglioramento delle stazioni ferroviarie nel Sud</t>
    </r>
  </si>
  <si>
    <r>
      <rPr>
        <sz val="10"/>
        <color rgb="FF231F20"/>
        <rFont val="Times New Roman"/>
        <family val="1"/>
      </rPr>
      <t>2.1.1: LogIN Center</t>
    </r>
  </si>
  <si>
    <r>
      <rPr>
        <sz val="10"/>
        <color rgb="FF231F20"/>
        <rFont val="Times New Roman"/>
        <family val="1"/>
      </rPr>
      <t>2.1.2: Rete di porti e interporti</t>
    </r>
  </si>
  <si>
    <r>
      <rPr>
        <sz val="10"/>
        <color rgb="FF231F20"/>
        <rFont val="Times New Roman"/>
        <family val="1"/>
      </rPr>
      <t>2.1.3: LogIN Business</t>
    </r>
  </si>
  <si>
    <r>
      <rPr>
        <sz val="10"/>
        <color rgb="FF231F20"/>
        <rFont val="Times New Roman"/>
        <family val="1"/>
      </rPr>
      <t>2.2.1: Digitalizzazione della manutenzione e gestione dei dati aeronautici</t>
    </r>
  </si>
  <si>
    <r>
      <rPr>
        <sz val="10"/>
        <color rgb="FF231F20"/>
        <rFont val="Times New Roman"/>
        <family val="1"/>
      </rPr>
      <t>2.2.2: Ottimizzazione delle procedure di avvicinamento APT</t>
    </r>
  </si>
  <si>
    <r>
      <rPr>
        <sz val="10"/>
        <color rgb="FF231F20"/>
        <rFont val="Times New Roman"/>
        <family val="1"/>
      </rPr>
      <t>M5</t>
    </r>
  </si>
  <si>
    <r>
      <rPr>
        <sz val="10"/>
        <color rgb="FF231F20"/>
        <rFont val="Times New Roman"/>
        <family val="1"/>
      </rPr>
      <t>4.  Interventi per le Zone Economiche Speciali (ZES)</t>
    </r>
  </si>
  <si>
    <r>
      <rPr>
        <sz val="10"/>
        <color rgb="FF231F20"/>
        <rFont val="Times New Roman"/>
        <family val="1"/>
      </rPr>
      <t>MIMS in collaborazione con PCM-  Ministro  per  il Sud  e la Coesione Territoriale</t>
    </r>
  </si>
  <si>
    <r>
      <rPr>
        <sz val="10"/>
        <color rgb="FF231F20"/>
        <rFont val="Times New Roman"/>
        <family val="1"/>
      </rPr>
      <t>Investimenti infrastrutturali per Zone Economiche Speciali - Soggetto attuatore RFI</t>
    </r>
  </si>
  <si>
    <r>
      <rPr>
        <sz val="10"/>
        <color rgb="FF231F20"/>
        <rFont val="Times New Roman"/>
        <family val="1"/>
      </rPr>
      <t>Investimenti infrastrutturali per Zone Economiche Speciali - Soggetto attuatore AdSP</t>
    </r>
  </si>
  <si>
    <r>
      <rPr>
        <sz val="10"/>
        <color rgb="FF231F20"/>
        <rFont val="Times New Roman"/>
        <family val="1"/>
      </rPr>
      <t>1.1 Realizzazione nuovi impianti di gestione rifiuti e ammodernamento di impianti esistenti</t>
    </r>
  </si>
  <si>
    <r>
      <rPr>
        <sz val="10"/>
        <color rgb="FF231F20"/>
        <rFont val="Times New Roman"/>
        <family val="1"/>
      </rPr>
      <t>1.2 Progetti “faro” di economia circolare</t>
    </r>
  </si>
  <si>
    <r>
      <rPr>
        <sz val="10"/>
        <color rgb="FF231F20"/>
        <rFont val="Times New Roman"/>
        <family val="1"/>
      </rPr>
      <t>3.1 Isole verdi</t>
    </r>
  </si>
  <si>
    <r>
      <rPr>
        <sz val="10"/>
        <color rgb="FF231F20"/>
        <rFont val="Times New Roman"/>
        <family val="1"/>
      </rPr>
      <t>3.3 Cultura e consapevolezza su temi e sfide ambientali</t>
    </r>
  </si>
  <si>
    <r>
      <rPr>
        <sz val="10"/>
        <color rgb="FF231F20"/>
        <rFont val="Times New Roman"/>
        <family val="1"/>
      </rPr>
      <t>1.1 Sviluppo agro-voltaico</t>
    </r>
  </si>
  <si>
    <r>
      <rPr>
        <sz val="10"/>
        <color rgb="FF231F20"/>
        <rFont val="Times New Roman"/>
        <family val="1"/>
      </rPr>
      <t>1.2 Promozione rinnovabili per le comunità energetiche e l'auto-consumo</t>
    </r>
  </si>
  <si>
    <r>
      <rPr>
        <sz val="10"/>
        <color rgb="FF231F20"/>
        <rFont val="Times New Roman"/>
        <family val="1"/>
      </rPr>
      <t>1.3 Promozione impianti innovativi (incluso off- shore)</t>
    </r>
  </si>
  <si>
    <r>
      <rPr>
        <sz val="10"/>
        <color rgb="FF231F20"/>
        <rFont val="Times New Roman"/>
        <family val="1"/>
      </rPr>
      <t>1.4 Sviluppo bio-metano</t>
    </r>
  </si>
  <si>
    <r>
      <rPr>
        <sz val="10"/>
        <color rgb="FF231F20"/>
        <rFont val="Times New Roman"/>
        <family val="1"/>
      </rPr>
      <t>2.1 Rafforzamento smart grid</t>
    </r>
  </si>
  <si>
    <r>
      <rPr>
        <sz val="10"/>
        <color rgb="FF231F20"/>
        <rFont val="Times New Roman"/>
        <family val="1"/>
      </rPr>
      <t>2.2 Interventi su resilienza climatica reti</t>
    </r>
  </si>
  <si>
    <r>
      <rPr>
        <sz val="10"/>
        <color rgb="FF231F20"/>
        <rFont val="Times New Roman"/>
        <family val="1"/>
      </rPr>
      <t>3.1 Produzione in aree industriali dismesse</t>
    </r>
  </si>
  <si>
    <r>
      <rPr>
        <sz val="10"/>
        <color rgb="FF231F20"/>
        <rFont val="Times New Roman"/>
        <family val="1"/>
      </rPr>
      <t>3.2 Utilizzo in settori hard-to-abate</t>
    </r>
  </si>
  <si>
    <r>
      <rPr>
        <sz val="10"/>
        <color rgb="FF231F20"/>
        <rFont val="Times New Roman"/>
        <family val="1"/>
      </rPr>
      <t>3.5 Ricerca e sviluppo sull'idrogeno</t>
    </r>
  </si>
  <si>
    <r>
      <rPr>
        <sz val="10"/>
        <color rgb="FF231F20"/>
        <rFont val="Times New Roman"/>
        <family val="1"/>
      </rPr>
      <t>4.3 Sviluppo infrastrutture di ricarica elettrica</t>
    </r>
  </si>
  <si>
    <r>
      <rPr>
        <sz val="10"/>
        <color rgb="FF231F20"/>
        <rFont val="Times New Roman"/>
        <family val="1"/>
      </rPr>
      <t>5.2 Idrogeno</t>
    </r>
  </si>
  <si>
    <r>
      <rPr>
        <sz val="10"/>
        <color rgb="FF231F20"/>
        <rFont val="Times New Roman"/>
        <family val="1"/>
      </rPr>
      <t>3.1 Sviluppo di sistemi di teleriscaldamento</t>
    </r>
  </si>
  <si>
    <r>
      <rPr>
        <sz val="10"/>
        <color rgb="FF231F20"/>
        <rFont val="Times New Roman"/>
        <family val="1"/>
      </rPr>
      <t>1.1 Realizzazione di un sistema avanzato ed integrato di monitoraggio e previsione</t>
    </r>
  </si>
  <si>
    <r>
      <rPr>
        <sz val="10"/>
        <color rgb="FF231F20"/>
        <rFont val="Times New Roman"/>
        <family val="1"/>
      </rPr>
      <t>3.1 Tutela e valorizzazione del verde urbano ed extraurbano</t>
    </r>
  </si>
  <si>
    <r>
      <rPr>
        <sz val="10"/>
        <color rgb="FF231F20"/>
        <rFont val="Times New Roman"/>
        <family val="1"/>
      </rPr>
      <t>3.2 Digitalizzazione dei parchi nazionali</t>
    </r>
  </si>
  <si>
    <r>
      <rPr>
        <sz val="10"/>
        <color rgb="FF231F20"/>
        <rFont val="Times New Roman"/>
        <family val="1"/>
      </rPr>
      <t>3.3 Rinaturazione dell’area del Po</t>
    </r>
  </si>
  <si>
    <r>
      <rPr>
        <sz val="10"/>
        <color rgb="FF231F20"/>
        <rFont val="Times New Roman"/>
        <family val="1"/>
      </rPr>
      <t>3.4 Bonifica dei siti orfani</t>
    </r>
  </si>
  <si>
    <r>
      <rPr>
        <sz val="10"/>
        <color rgb="FF231F20"/>
        <rFont val="Times New Roman"/>
        <family val="1"/>
      </rPr>
      <t>3.5 Ripristino e tutela dei fondali e degli habitat marini</t>
    </r>
  </si>
  <si>
    <r>
      <rPr>
        <sz val="10"/>
        <color rgb="FF231F20"/>
        <rFont val="Times New Roman"/>
        <family val="1"/>
      </rPr>
      <t>4.4 Investimenti in fognatura e depurazione</t>
    </r>
  </si>
  <si>
    <r>
      <rPr>
        <sz val="10"/>
        <color rgb="FF231F20"/>
        <rFont val="Times New Roman"/>
        <family val="1"/>
      </rPr>
      <t>1.1 Interventi per la sostenibilità ambientale dei porti (Green Ports)</t>
    </r>
  </si>
  <si>
    <r>
      <rPr>
        <sz val="10"/>
        <color rgb="FF231F20"/>
        <rFont val="Times New Roman"/>
        <family val="1"/>
      </rPr>
      <t>M6</t>
    </r>
  </si>
  <si>
    <r>
      <rPr>
        <sz val="10"/>
        <color rgb="FF231F20"/>
        <rFont val="Times New Roman"/>
        <family val="1"/>
      </rPr>
      <t>1.1 Case della Comunità e presa in carico della persona</t>
    </r>
  </si>
  <si>
    <r>
      <rPr>
        <sz val="10"/>
        <color rgb="FF231F20"/>
        <rFont val="Times New Roman"/>
        <family val="1"/>
      </rPr>
      <t>Ministero      della      Salute tramite  l'Agenzia  nazionale per      i      servizi      sanitari
regionali</t>
    </r>
  </si>
  <si>
    <r>
      <rPr>
        <sz val="10"/>
        <color rgb="FF231F20"/>
        <rFont val="Times New Roman"/>
        <family val="1"/>
      </rPr>
      <t>1.2. Casa come primo luogo di cura e telemedicina</t>
    </r>
  </si>
  <si>
    <r>
      <rPr>
        <sz val="10"/>
        <color rgb="FF231F20"/>
        <rFont val="Times New Roman"/>
        <family val="1"/>
      </rPr>
      <t>Ministero      della      Salute tramite  l'Agenzia  nazionale per      i      servizi      sanitari regionali</t>
    </r>
  </si>
  <si>
    <r>
      <rPr>
        <sz val="10"/>
        <color rgb="FF231F20"/>
        <rFont val="Times New Roman"/>
        <family val="1"/>
      </rPr>
      <t>1.2.2  Implementazione delle Centrali operative territoriali (COT)</t>
    </r>
  </si>
  <si>
    <r>
      <rPr>
        <sz val="10"/>
        <color rgb="FF231F20"/>
        <rFont val="Times New Roman"/>
        <family val="1"/>
      </rPr>
      <t>1.2.3  Telemedicina per un migliore supporto ai pazienti cronici</t>
    </r>
  </si>
  <si>
    <r>
      <rPr>
        <sz val="10"/>
        <color rgb="FF231F20"/>
        <rFont val="Times New Roman"/>
        <family val="1"/>
      </rPr>
      <t>1.3. Rafforzamento dell'assistenza sanitaria intermedia e delle sue strutture (Ospedali di Comunità).</t>
    </r>
  </si>
  <si>
    <r>
      <rPr>
        <sz val="10"/>
        <color rgb="FF231F20"/>
        <rFont val="Times New Roman"/>
        <family val="1"/>
      </rPr>
      <t>1.1 Ammodernamento del parco tecnologico e digitale ospedaliero</t>
    </r>
  </si>
  <si>
    <r>
      <rPr>
        <sz val="10"/>
        <color rgb="FF231F20"/>
        <rFont val="Times New Roman"/>
        <family val="1"/>
      </rPr>
      <t>1.1.1 Ammodernamento del parco tecnologico e digitale ospedaliero (Digitalizzazione)</t>
    </r>
  </si>
  <si>
    <r>
      <rPr>
        <sz val="10"/>
        <color rgb="FF231F20"/>
        <rFont val="Times New Roman"/>
        <family val="1"/>
      </rPr>
      <t>1.1.2 Ammodernamento del parco tecnologico e digitale ospedaliero (grandi apprecchiature)</t>
    </r>
  </si>
  <si>
    <r>
      <rPr>
        <sz val="10"/>
        <color rgb="FF231F20"/>
        <rFont val="Times New Roman"/>
        <family val="1"/>
      </rPr>
      <t>1.2. Verso un ospedale sicuro e sostenibile</t>
    </r>
  </si>
  <si>
    <r>
      <rPr>
        <sz val="10"/>
        <color rgb="FF231F20"/>
        <rFont val="Times New Roman"/>
        <family val="1"/>
      </rPr>
      <t>1.3. Rafforzamento dell'infrastruttura tecnologica e degli strumenti per la raccolta, l’elaborazione, l’analisi dei dati e la simulazione</t>
    </r>
  </si>
  <si>
    <r>
      <rPr>
        <sz val="10"/>
        <color rgb="FF231F20"/>
        <rFont val="Times New Roman"/>
        <family val="1"/>
      </rPr>
      <t>2.1. Valorizzazione e potenziamento della ricerca biomedica del SSN</t>
    </r>
  </si>
  <si>
    <r>
      <rPr>
        <sz val="10"/>
        <color rgb="FF231F20"/>
        <rFont val="Times New Roman"/>
        <family val="1"/>
      </rPr>
      <t>2.2 (b) Sviluppo delle competenze tecniche- professionali, digitali e manageriali del personale del sistema sanitario: Sub-misura: corso di formazione in infezioni ospedaliere</t>
    </r>
  </si>
  <si>
    <r>
      <rPr>
        <sz val="10"/>
        <color rgb="FF231F20"/>
        <rFont val="Times New Roman"/>
        <family val="1"/>
      </rPr>
      <t>2.2 (c) Sviluppo delle competenze tecniche- professionali, digitali e manageriali del personale del sistema sanitario: Sub-misura: corso di formazione manageriale</t>
    </r>
  </si>
  <si>
    <r>
      <rPr>
        <sz val="10"/>
        <color rgb="FF231F20"/>
        <rFont val="Times New Roman"/>
        <family val="1"/>
      </rPr>
      <t>2.2 (d) Sviluppo delle competenze tecniche- professionali, digitali e manageriali del personale del sistema sanitario. Sub-misure: contratti di formazione medico-specialistica.</t>
    </r>
  </si>
  <si>
    <r>
      <rPr>
        <sz val="10"/>
        <color rgb="FF231F20"/>
        <rFont val="Times New Roman"/>
        <family val="1"/>
      </rPr>
      <t>1.1 Piano di sostituzione di edifici scolastici e di riqualificazione energetica</t>
    </r>
  </si>
  <si>
    <r>
      <rPr>
        <sz val="10"/>
        <color rgb="FF231F20"/>
        <rFont val="Times New Roman"/>
        <family val="1"/>
      </rPr>
      <t>M4</t>
    </r>
  </si>
  <si>
    <r>
      <rPr>
        <sz val="10"/>
        <color rgb="FF231F20"/>
        <rFont val="Times New Roman"/>
        <family val="1"/>
      </rPr>
      <t>1.1 Piano asili nido e scuole dell'infanzia e servizi di educazione e cura per la prima infanzia</t>
    </r>
  </si>
  <si>
    <r>
      <rPr>
        <sz val="10"/>
        <color rgb="FF231F20"/>
        <rFont val="Times New Roman"/>
        <family val="1"/>
      </rPr>
      <t>1.2 Piano per l'estensione del tempo pieno e mense</t>
    </r>
  </si>
  <si>
    <r>
      <rPr>
        <sz val="10"/>
        <color rgb="FF231F20"/>
        <rFont val="Times New Roman"/>
        <family val="1"/>
      </rPr>
      <t>1.3 Potenziamento infrastrutture per lo sport a scuola</t>
    </r>
  </si>
  <si>
    <r>
      <rPr>
        <sz val="10"/>
        <color rgb="FF231F20"/>
        <rFont val="Times New Roman"/>
        <family val="1"/>
      </rPr>
      <t>1.4 Intervento straordinario finalizzato alla riduzione dei divari territoriali nei cicli I e II della scuola secondaria di secondo grado</t>
    </r>
  </si>
  <si>
    <r>
      <rPr>
        <sz val="10"/>
        <color rgb="FF231F20"/>
        <rFont val="Times New Roman"/>
        <family val="1"/>
      </rPr>
      <t>1.5 Sviluppo del sistema di formazione professionale terziaria (ITS)</t>
    </r>
  </si>
  <si>
    <r>
      <rPr>
        <sz val="10"/>
        <color rgb="FF231F20"/>
        <rFont val="Times New Roman"/>
        <family val="1"/>
      </rPr>
      <t>Riforma</t>
    </r>
  </si>
  <si>
    <r>
      <rPr>
        <sz val="10"/>
        <color rgb="FF231F20"/>
        <rFont val="Times New Roman"/>
        <family val="1"/>
      </rPr>
      <t>2.2 Scuola di Alta Formazione e formazione obbligatoria per dirigenti scolastici, docenti e personale tecnico-amministrativo</t>
    </r>
  </si>
  <si>
    <r>
      <rPr>
        <sz val="10"/>
        <color rgb="FF231F20"/>
        <rFont val="Times New Roman"/>
        <family val="1"/>
      </rPr>
      <t>2.1: Didattica digitale integrata e formazione
sulla transizione digitale del personale scolastico</t>
    </r>
  </si>
  <si>
    <r>
      <rPr>
        <sz val="10"/>
        <color rgb="FF231F20"/>
        <rFont val="Times New Roman"/>
        <family val="1"/>
      </rPr>
      <t>3.1 Nuove competenze e nuovi linguaggi</t>
    </r>
  </si>
  <si>
    <r>
      <rPr>
        <sz val="10"/>
        <color rgb="FF231F20"/>
        <rFont val="Times New Roman"/>
        <family val="1"/>
      </rPr>
      <t>3.2 Scuola 4.0: scuole innovative,  nuove aule didattiche e laboratori</t>
    </r>
  </si>
  <si>
    <r>
      <rPr>
        <sz val="10"/>
        <color rgb="FF231F20"/>
        <rFont val="Times New Roman"/>
        <family val="1"/>
      </rPr>
      <t>3.3 Piano di messa in sicurezza e riqualificazione dell'edilizia scolastica</t>
    </r>
  </si>
  <si>
    <r>
      <rPr>
        <sz val="10"/>
        <color rgb="FF231F20"/>
        <rFont val="Times New Roman"/>
        <family val="1"/>
      </rPr>
      <t>M1</t>
    </r>
  </si>
  <si>
    <r>
      <rPr>
        <sz val="10"/>
        <color rgb="FF231F20"/>
        <rFont val="Times New Roman"/>
        <family val="1"/>
      </rPr>
      <t>1.1.1 Credito d'imposta per i beni strumentali 4.0</t>
    </r>
  </si>
  <si>
    <r>
      <rPr>
        <sz val="10"/>
        <color rgb="FF231F20"/>
        <rFont val="Times New Roman"/>
        <family val="1"/>
      </rPr>
      <t>1.1.2 Credito d'imposta (immateriali non 4.0)</t>
    </r>
  </si>
  <si>
    <r>
      <rPr>
        <sz val="10"/>
        <color rgb="FF231F20"/>
        <rFont val="Times New Roman"/>
        <family val="1"/>
      </rPr>
      <t>1.1.3 Crediti d'imposta per beni immateriali tradizionali</t>
    </r>
  </si>
  <si>
    <r>
      <rPr>
        <sz val="10"/>
        <color rgb="FF231F20"/>
        <rFont val="Times New Roman"/>
        <family val="1"/>
      </rPr>
      <t>1.1.4 Credito d'imposta per R&amp;D&amp;I</t>
    </r>
  </si>
  <si>
    <r>
      <rPr>
        <sz val="10"/>
        <color rgb="FF231F20"/>
        <rFont val="Times New Roman"/>
        <family val="1"/>
      </rPr>
      <t>1.1.5 Credito d’imposta formazione</t>
    </r>
  </si>
  <si>
    <r>
      <rPr>
        <sz val="10"/>
        <color rgb="FF231F20"/>
        <rFont val="Times New Roman"/>
        <family val="1"/>
      </rPr>
      <t>5.2 Competitività e resilienza delle filiere produttive (CdS)</t>
    </r>
  </si>
  <si>
    <r>
      <rPr>
        <sz val="10"/>
        <color rgb="FF231F20"/>
        <rFont val="Times New Roman"/>
        <family val="1"/>
      </rPr>
      <t>6.1 Investimento Sistema della Proprietà Industriale</t>
    </r>
  </si>
  <si>
    <r>
      <rPr>
        <sz val="10"/>
        <color rgb="FF231F20"/>
        <rFont val="Times New Roman"/>
        <family val="1"/>
      </rPr>
      <t>5.1.3 Settore Batterie</t>
    </r>
  </si>
  <si>
    <r>
      <rPr>
        <sz val="10"/>
        <color rgb="FF231F20"/>
        <rFont val="Times New Roman"/>
        <family val="1"/>
      </rPr>
      <t>5.4: Supporto a start-up e venture capital attivi nella transizione ecologica</t>
    </r>
  </si>
  <si>
    <r>
      <rPr>
        <sz val="10"/>
        <color rgb="FF231F20"/>
        <rFont val="Times New Roman"/>
        <family val="1"/>
      </rPr>
      <t>2.1 IPCEI</t>
    </r>
  </si>
  <si>
    <r>
      <rPr>
        <sz val="10"/>
        <color rgb="FF231F20"/>
        <rFont val="Times New Roman"/>
        <family val="1"/>
      </rPr>
      <t>2.2 Partenariati - Horizon Europe</t>
    </r>
  </si>
  <si>
    <r>
      <rPr>
        <sz val="10"/>
        <color rgb="FF231F20"/>
        <rFont val="Times New Roman"/>
        <family val="1"/>
      </rPr>
      <t>3.2 Finanziamento di start-up</t>
    </r>
  </si>
  <si>
    <r>
      <rPr>
        <sz val="10"/>
        <color rgb="FF231F20"/>
        <rFont val="Times New Roman"/>
        <family val="1"/>
      </rPr>
      <t>1.2 Creazione di impresa femminili</t>
    </r>
  </si>
  <si>
    <r>
      <rPr>
        <sz val="10"/>
        <color rgb="FF231F20"/>
        <rFont val="Times New Roman"/>
        <family val="1"/>
      </rPr>
      <t>1.6 Orientamento attivo nella transizione scuola - università</t>
    </r>
  </si>
  <si>
    <r>
      <rPr>
        <sz val="10"/>
        <color rgb="FF231F20"/>
        <rFont val="Times New Roman"/>
        <family val="1"/>
      </rPr>
      <t>1.7 Alloggi per gli studenti e riforma della legislazione sugli alloggi per gli studenti</t>
    </r>
  </si>
  <si>
    <r>
      <rPr>
        <sz val="10"/>
        <color rgb="FF231F20"/>
        <rFont val="Times New Roman"/>
        <family val="1"/>
      </rPr>
      <t>1.7 Borse di studio per l'accesso all'università</t>
    </r>
  </si>
  <si>
    <r>
      <rPr>
        <sz val="10"/>
        <color rgb="FF231F20"/>
        <rFont val="Times New Roman"/>
        <family val="1"/>
      </rPr>
      <t>3.4 Didattica e competenze universitarie avanzate</t>
    </r>
  </si>
  <si>
    <r>
      <rPr>
        <sz val="10"/>
        <color rgb="FF231F20"/>
        <rFont val="Times New Roman"/>
        <family val="1"/>
      </rPr>
      <t>4.1 Estensione del numero di dottorati di ricerca e dottorati innovativi per la Pubblica Amministrazione e il patrimonio culturale</t>
    </r>
  </si>
  <si>
    <r>
      <rPr>
        <sz val="10"/>
        <color rgb="FF231F20"/>
        <rFont val="Times New Roman"/>
        <family val="1"/>
      </rPr>
      <t>1.2 Finanziamento di progetti presentati da giovani ricercatori</t>
    </r>
  </si>
  <si>
    <r>
      <rPr>
        <sz val="10"/>
        <color rgb="FF231F20"/>
        <rFont val="Times New Roman"/>
        <family val="1"/>
      </rPr>
      <t>1.3 Partenariati estesi a Università, centri di ricerca, imprese e finanziamento progetti di ricerca</t>
    </r>
  </si>
  <si>
    <r>
      <rPr>
        <sz val="10"/>
        <color rgb="FF231F20"/>
        <rFont val="Times New Roman"/>
        <family val="1"/>
      </rPr>
      <t>1.4 Potenziamento strutture di ricerca e creazione di "campioni nazionali" di R&amp;S su alcune Key enabling technologies</t>
    </r>
  </si>
  <si>
    <r>
      <rPr>
        <sz val="10"/>
        <color rgb="FF231F20"/>
        <rFont val="Times New Roman"/>
        <family val="1"/>
      </rPr>
      <t>MUR in collaborazione con il  Ministero  della  Sviluppo Economico (MISE)</t>
    </r>
  </si>
  <si>
    <r>
      <rPr>
        <sz val="10"/>
        <color rgb="FF231F20"/>
        <rFont val="Times New Roman"/>
        <family val="1"/>
      </rPr>
      <t>1.5 Creazione e rafforzamento di "ecosistemi dell'innovazione per la sostenibilità", costruendo "leader territoriali di R&amp;S"</t>
    </r>
  </si>
  <si>
    <r>
      <rPr>
        <sz val="10"/>
        <color rgb="FF231F20"/>
        <rFont val="Times New Roman"/>
        <family val="1"/>
      </rPr>
      <t>3.3 Introduzione di dottorati innovativi che rispondono ai fabbisogni di innovazione delle imprese e promuovono l'assunzione dei ricercatori da parte delle imprese</t>
    </r>
  </si>
  <si>
    <r>
      <rPr>
        <sz val="10"/>
        <color rgb="FF231F20"/>
        <rFont val="Times New Roman"/>
        <family val="1"/>
      </rPr>
      <t>4.4.3: Vigili del Fuoco</t>
    </r>
  </si>
  <si>
    <r>
      <rPr>
        <sz val="10"/>
        <color rgb="FF231F20"/>
        <rFont val="Times New Roman"/>
        <family val="1"/>
      </rPr>
      <t>2.2: Piani Urbani Integrati (general project)</t>
    </r>
  </si>
  <si>
    <r>
      <rPr>
        <sz val="10"/>
        <color rgb="FF231F20"/>
        <rFont val="Times New Roman"/>
        <family val="1"/>
      </rPr>
      <t>2.2 b) Piani urbani integrati - Fondo dei Fondi della BEI</t>
    </r>
  </si>
  <si>
    <r>
      <rPr>
        <sz val="10"/>
        <color rgb="FF231F20"/>
        <rFont val="Times New Roman"/>
        <family val="1"/>
      </rPr>
      <t>1.1 Politiche attive del lavoro e formazione</t>
    </r>
  </si>
  <si>
    <r>
      <rPr>
        <sz val="10"/>
        <color rgb="FF231F20"/>
        <rFont val="Times New Roman"/>
        <family val="1"/>
      </rPr>
      <t>MLPS in collaborazione con ANPAL</t>
    </r>
  </si>
  <si>
    <r>
      <rPr>
        <sz val="10"/>
        <color rgb="FF231F20"/>
        <rFont val="Times New Roman"/>
        <family val="1"/>
      </rPr>
      <t>1.1 Potenziamento dei Centri per l’Impiego</t>
    </r>
  </si>
  <si>
    <r>
      <rPr>
        <sz val="10"/>
        <color rgb="FF231F20"/>
        <rFont val="Times New Roman"/>
        <family val="1"/>
      </rPr>
      <t>1.4 Sistema duale</t>
    </r>
  </si>
  <si>
    <r>
      <rPr>
        <sz val="10"/>
        <color rgb="FF231F20"/>
        <rFont val="Times New Roman"/>
        <family val="1"/>
      </rPr>
      <t>1.1.2: Sostegno alle persone vulnerabili e prevenzione dell'istituzionalizzazione  - Intervento 2) Azioni per una vita autonoma e deistituzionalizzazione per gli anziani</t>
    </r>
  </si>
  <si>
    <r>
      <rPr>
        <sz val="10"/>
        <color rgb="FF231F20"/>
        <rFont val="Times New Roman"/>
        <family val="1"/>
      </rPr>
      <t>1.1.4: Sostegno alle persone vulnerabili e prevenzione dell'istituzionalizzazione  - Intervento 4) Rafforzare i servizi sociali e prevenire il burn out tra gli assistenti sociali</t>
    </r>
  </si>
  <si>
    <r>
      <rPr>
        <sz val="10"/>
        <color rgb="FF231F20"/>
        <rFont val="Times New Roman"/>
        <family val="1"/>
      </rPr>
      <t>1.2: Percorsi di autonomia per persone con disabilità</t>
    </r>
  </si>
  <si>
    <r>
      <rPr>
        <sz val="10"/>
        <color rgb="FF231F20"/>
        <rFont val="Times New Roman"/>
        <family val="1"/>
      </rPr>
      <t>1.3:  Housing Temporaneo e Stazioni di posta</t>
    </r>
  </si>
  <si>
    <r>
      <rPr>
        <sz val="10"/>
        <color rgb="FF231F20"/>
        <rFont val="Times New Roman"/>
        <family val="1"/>
      </rPr>
      <t>1.1:Strategia digitale e piattaforme per il patrimonio culturale</t>
    </r>
  </si>
  <si>
    <r>
      <rPr>
        <sz val="10"/>
        <color rgb="FF231F20"/>
        <rFont val="Times New Roman"/>
        <family val="1"/>
      </rPr>
      <t>1.1.1: Piano nazionale di digitalizzazione per i beni culturali</t>
    </r>
  </si>
  <si>
    <r>
      <rPr>
        <sz val="10"/>
        <color rgb="FF231F20"/>
        <rFont val="Times New Roman"/>
        <family val="1"/>
      </rPr>
      <t>1.1.2: Sistema di certificazione dell'identità digitale per i beni culturali</t>
    </r>
  </si>
  <si>
    <r>
      <rPr>
        <sz val="10"/>
        <color rgb="FF231F20"/>
        <rFont val="Times New Roman"/>
        <family val="1"/>
      </rPr>
      <t>1.1.3: Servizi di infrastruttura cloud</t>
    </r>
  </si>
  <si>
    <r>
      <rPr>
        <sz val="10"/>
        <color rgb="FF231F20"/>
        <rFont val="Times New Roman"/>
        <family val="1"/>
      </rPr>
      <t>1.1.4: Infrastruttura digitale per il patrimonio culturale</t>
    </r>
  </si>
  <si>
    <r>
      <rPr>
        <sz val="10"/>
        <color rgb="FF231F20"/>
        <rFont val="Times New Roman"/>
        <family val="1"/>
      </rPr>
      <t>1.1.5: Digitalizzazione</t>
    </r>
  </si>
  <si>
    <r>
      <rPr>
        <sz val="10"/>
        <color rgb="FF231F20"/>
        <rFont val="Times New Roman"/>
        <family val="1"/>
      </rPr>
      <t>1.1.6: Formazione e miglioramento delle competenze digitali</t>
    </r>
  </si>
  <si>
    <r>
      <rPr>
        <sz val="10"/>
        <color rgb="FF231F20"/>
        <rFont val="Times New Roman"/>
        <family val="1"/>
      </rPr>
      <t>1.1.7: Supporto operativo</t>
    </r>
  </si>
  <si>
    <r>
      <rPr>
        <sz val="10"/>
        <color rgb="FF231F20"/>
        <rFont val="Times New Roman"/>
        <family val="1"/>
      </rPr>
      <t>1.1.8: Polo di conservazione digitale</t>
    </r>
  </si>
  <si>
    <r>
      <rPr>
        <sz val="10"/>
        <color rgb="FF231F20"/>
        <rFont val="Times New Roman"/>
        <family val="1"/>
      </rPr>
      <t>1.1.9: Portale dei procedimenti e dei servizi ai cittadini</t>
    </r>
  </si>
  <si>
    <r>
      <rPr>
        <sz val="10"/>
        <color rgb="FF231F20"/>
        <rFont val="Times New Roman"/>
        <family val="1"/>
      </rPr>
      <t>1.1.10: Piattaforma di accesso integrata della Digital Library</t>
    </r>
  </si>
  <si>
    <r>
      <rPr>
        <sz val="10"/>
        <color rgb="FF231F20"/>
        <rFont val="Times New Roman"/>
        <family val="1"/>
      </rPr>
      <t>1.1.11: Piattaforma di co-creazione e crowdsourcing</t>
    </r>
  </si>
  <si>
    <r>
      <rPr>
        <sz val="10"/>
        <color rgb="FF231F20"/>
        <rFont val="Times New Roman"/>
        <family val="1"/>
      </rPr>
      <t>1.1.12: Piattaforma di servizi digitali per sviluppatori e imprese culturali</t>
    </r>
  </si>
  <si>
    <r>
      <rPr>
        <sz val="10"/>
        <color rgb="FF231F20"/>
        <rFont val="Times New Roman"/>
        <family val="1"/>
      </rPr>
      <t>1.2: Rimozione delle barriere fisiche e cognitive in musei, biblioteche e archivi per consentire un più ampio accesso e partecipazione alla cultura</t>
    </r>
  </si>
  <si>
    <r>
      <rPr>
        <sz val="10"/>
        <color rgb="FF231F20"/>
        <rFont val="Times New Roman"/>
        <family val="1"/>
      </rPr>
      <t>1.3: Migliorare l'efficienza energetica di cinema,  teatri e  musei</t>
    </r>
  </si>
  <si>
    <r>
      <rPr>
        <sz val="10"/>
        <color rgb="FF231F20"/>
        <rFont val="Times New Roman"/>
        <family val="1"/>
      </rPr>
      <t>2.1: Attrattività dei borghi</t>
    </r>
  </si>
  <si>
    <r>
      <rPr>
        <sz val="10"/>
        <color rgb="FF231F20"/>
        <rFont val="Times New Roman"/>
        <family val="1"/>
      </rPr>
      <t>2.2: Tutela e valorizzazione dell'architettura e del paesaggio rurale</t>
    </r>
  </si>
  <si>
    <r>
      <rPr>
        <sz val="10"/>
        <color rgb="FF231F20"/>
        <rFont val="Times New Roman"/>
        <family val="1"/>
      </rPr>
      <t>2.3: Programmi per valorizzare l'identità di luoghi: parchi e giardini storici</t>
    </r>
  </si>
  <si>
    <r>
      <rPr>
        <sz val="10"/>
        <color rgb="FF231F20"/>
        <rFont val="Times New Roman"/>
        <family val="1"/>
      </rPr>
      <t>3.2: Sviluppo industria cinematografica (Progetto Cinecittà)</t>
    </r>
  </si>
  <si>
    <r>
      <rPr>
        <sz val="10"/>
        <color rgb="FF231F20"/>
        <rFont val="Times New Roman"/>
        <family val="1"/>
      </rPr>
      <t>3.3.2 Sostegno ai settori culturali e creativi per l'innovazione e la transizione digitale</t>
    </r>
  </si>
  <si>
    <r>
      <rPr>
        <sz val="10"/>
        <color rgb="FF231F20"/>
        <rFont val="Times New Roman"/>
        <family val="1"/>
      </rPr>
      <t>3.3.3 Promuovere la riduzione dell'impronta ecologica degli eventi culturali</t>
    </r>
  </si>
  <si>
    <r>
      <rPr>
        <sz val="10"/>
        <color rgb="FF231F20"/>
        <rFont val="Times New Roman"/>
        <family val="1"/>
      </rPr>
      <t>3.3.4 Promuovere l'innovazione e l'eco- progettazione inclusiva</t>
    </r>
  </si>
  <si>
    <r>
      <rPr>
        <sz val="10"/>
        <color rgb="FF231F20"/>
        <rFont val="Times New Roman"/>
        <family val="1"/>
      </rPr>
      <t>2.2 Parco Agrisolare</t>
    </r>
  </si>
  <si>
    <r>
      <rPr>
        <sz val="10"/>
        <color rgb="FF231F20"/>
        <rFont val="Times New Roman"/>
        <family val="1"/>
      </rPr>
      <t>2.3 Innovazione e meccanizzazione nel settore agricolo ed alimentare</t>
    </r>
  </si>
  <si>
    <r>
      <rPr>
        <sz val="10"/>
        <color rgb="FF231F20"/>
        <rFont val="Times New Roman"/>
        <family val="1"/>
      </rPr>
      <t>3.1: Investimento in capitale umano per rafforzare l’Ufficio del Processo e superare le disparità tra tribunali</t>
    </r>
  </si>
  <si>
    <r>
      <rPr>
        <sz val="10"/>
        <color rgb="FF231F20"/>
        <rFont val="Times New Roman"/>
        <family val="1"/>
      </rPr>
      <t>3.2: Rafforzamento dell'Ufficio del processo per la Giustizia amministrativa</t>
    </r>
  </si>
  <si>
    <r>
      <rPr>
        <sz val="10"/>
        <color rgb="FF231F20"/>
        <rFont val="Times New Roman"/>
        <family val="1"/>
      </rPr>
      <t>1.2 Efficientamento degli edifici giudiziari</t>
    </r>
  </si>
  <si>
    <r>
      <rPr>
        <sz val="10"/>
        <color rgb="FF231F20"/>
        <rFont val="Times New Roman"/>
        <family val="1"/>
      </rPr>
      <t>4.1 Hub del Turismo Digitale</t>
    </r>
  </si>
  <si>
    <r>
      <rPr>
        <sz val="10"/>
        <color rgb="FF231F20"/>
        <rFont val="Times New Roman"/>
        <family val="1"/>
      </rPr>
      <t>4.2 Fondi integrati per la competitività delle imprese turistiche</t>
    </r>
  </si>
  <si>
    <r>
      <rPr>
        <sz val="10"/>
        <color rgb="FF231F20"/>
        <rFont val="Times New Roman"/>
        <family val="1"/>
      </rPr>
      <t>4.2.1 Miglioramento delle infrastrutture di ricettività attraverso lo strumento del Tax credit</t>
    </r>
  </si>
  <si>
    <r>
      <rPr>
        <sz val="10"/>
        <color rgb="FF231F20"/>
        <rFont val="Times New Roman"/>
        <family val="1"/>
      </rPr>
      <t>4.2.2 Digitalizzazione Agenzie e Tour Operator</t>
    </r>
  </si>
  <si>
    <r>
      <rPr>
        <sz val="10"/>
        <color rgb="FF231F20"/>
        <rFont val="Times New Roman"/>
        <family val="1"/>
      </rPr>
      <t>4.2.3 Sviluppo e resilienza delle imprese del settore turistico (Fondo dei Fondi BEI)</t>
    </r>
  </si>
  <si>
    <r>
      <rPr>
        <sz val="10"/>
        <color rgb="FF231F20"/>
        <rFont val="Times New Roman"/>
        <family val="1"/>
      </rPr>
      <t>4.2.5 Fondo rotativo imprese (FRI )  per il sostegno alle imprese e gli investimenti di sviluppo</t>
    </r>
  </si>
  <si>
    <r>
      <rPr>
        <sz val="10"/>
        <color rgb="FF231F20"/>
        <rFont val="Times New Roman"/>
        <family val="1"/>
      </rPr>
      <t>4.3 Caput Mundi. Next Generation EU per grandi eventi turistici</t>
    </r>
  </si>
  <si>
    <r>
      <rPr>
        <sz val="10"/>
        <color rgb="FF231F20"/>
        <rFont val="Times New Roman"/>
        <family val="1"/>
      </rPr>
      <t>4.3.1 Roman Cultural Heritage for EU-Next Generation</t>
    </r>
  </si>
  <si>
    <r>
      <rPr>
        <sz val="10"/>
        <color rgb="FF231F20"/>
        <rFont val="Times New Roman"/>
        <family val="1"/>
      </rPr>
      <t>4.3.2 I percorsi Giubilari 2025</t>
    </r>
  </si>
  <si>
    <r>
      <rPr>
        <sz val="10"/>
        <color rgb="FF231F20"/>
        <rFont val="Times New Roman"/>
        <family val="1"/>
      </rPr>
      <t>4.3.3 La città condivisa</t>
    </r>
  </si>
  <si>
    <r>
      <rPr>
        <sz val="10"/>
        <color rgb="FF231F20"/>
        <rFont val="Times New Roman"/>
        <family val="1"/>
      </rPr>
      <t>4.3.4 Mitingodiverde</t>
    </r>
  </si>
  <si>
    <r>
      <rPr>
        <sz val="10"/>
        <color rgb="FF231F20"/>
        <rFont val="Times New Roman"/>
        <family val="1"/>
      </rPr>
      <t>4.3.5 Roma 4.0</t>
    </r>
  </si>
  <si>
    <r>
      <rPr>
        <sz val="10"/>
        <color rgb="FF231F20"/>
        <rFont val="Times New Roman"/>
        <family val="1"/>
      </rPr>
      <t>4.3.6 Amanotesa</t>
    </r>
  </si>
  <si>
    <r>
      <rPr>
        <sz val="10"/>
        <color rgb="FF231F20"/>
        <rFont val="Times New Roman"/>
        <family val="1"/>
      </rPr>
      <t>5.1 Rifinanziamento e ridefinizione del Fondo 394/81 gestito da SIMEST</t>
    </r>
  </si>
  <si>
    <r>
      <rPr>
        <sz val="10"/>
        <color rgb="FF231F20"/>
        <rFont val="Times New Roman"/>
        <family val="1"/>
      </rPr>
      <t>2. Innovazione e tecnologia della Microelettronica</t>
    </r>
  </si>
  <si>
    <r>
      <rPr>
        <sz val="10"/>
        <color rgb="FF231F20"/>
        <rFont val="Times New Roman"/>
        <family val="1"/>
      </rPr>
      <t>1.2: Supporto alla trasformazione delle PA locali</t>
    </r>
  </si>
  <si>
    <r>
      <rPr>
        <sz val="10"/>
        <color rgb="FF231F20"/>
        <rFont val="Times New Roman"/>
        <family val="1"/>
      </rPr>
      <t>Sub-Riforma</t>
    </r>
  </si>
  <si>
    <r>
      <rPr>
        <sz val="10"/>
        <color rgb="FF231F20"/>
        <rFont val="Times New Roman"/>
        <family val="1"/>
      </rPr>
      <t>1.1: Infrastrutture digitali</t>
    </r>
  </si>
  <si>
    <r>
      <rPr>
        <sz val="10"/>
        <color rgb="FF231F20"/>
        <rFont val="Times New Roman"/>
        <family val="1"/>
      </rPr>
      <t>1.2: Abilitazione e facilitazione migrazione al Cloud</t>
    </r>
  </si>
  <si>
    <r>
      <rPr>
        <sz val="10"/>
        <color rgb="FF231F20"/>
        <rFont val="Times New Roman"/>
        <family val="1"/>
      </rPr>
      <t>1.3.1: Piattaforma nazionale digitale dei dati</t>
    </r>
  </si>
  <si>
    <r>
      <rPr>
        <sz val="10"/>
        <color rgb="FF231F20"/>
        <rFont val="Times New Roman"/>
        <family val="1"/>
      </rPr>
      <t>1.3.2: Single Digital Gateway</t>
    </r>
  </si>
  <si>
    <r>
      <rPr>
        <sz val="10"/>
        <color rgb="FF231F20"/>
        <rFont val="Times New Roman"/>
        <family val="1"/>
      </rPr>
      <t>1.4.2: Citizen inclusion - Miglioramento dell'accessibilità dei servizi pubblici digitali</t>
    </r>
  </si>
  <si>
    <r>
      <rPr>
        <sz val="10"/>
        <color rgb="FF231F20"/>
        <rFont val="Times New Roman"/>
        <family val="1"/>
      </rPr>
      <t>1.4.3: Servizi digitali e cittadinanza digitale - piattaforme e applicativi</t>
    </r>
  </si>
  <si>
    <r>
      <rPr>
        <sz val="10"/>
        <color rgb="FF231F20"/>
        <rFont val="Times New Roman"/>
        <family val="1"/>
      </rPr>
      <t>1.4.4: Estensione dell'utilizzo delle piattaforme nazionali di Identità Digitale (SPID, CIE) e dell'anagrafe nazionale digitale (ANPR)</t>
    </r>
  </si>
  <si>
    <r>
      <rPr>
        <sz val="10"/>
        <color rgb="FF231F20"/>
        <rFont val="Times New Roman"/>
        <family val="1"/>
      </rPr>
      <t>1.4.5: Piattaforma Notifiche Digitali</t>
    </r>
  </si>
  <si>
    <r>
      <rPr>
        <sz val="10"/>
        <color rgb="FF231F20"/>
        <rFont val="Times New Roman"/>
        <family val="1"/>
      </rPr>
      <t>1.4.6: Mobility as a service for Italy</t>
    </r>
  </si>
  <si>
    <r>
      <rPr>
        <sz val="10"/>
        <color rgb="FF231F20"/>
        <rFont val="Times New Roman"/>
        <family val="1"/>
      </rPr>
      <t>1.5: Cybersecurity</t>
    </r>
  </si>
  <si>
    <r>
      <rPr>
        <sz val="10"/>
        <color rgb="FF231F20"/>
        <rFont val="Times New Roman"/>
        <family val="1"/>
      </rPr>
      <t>1.6.1: Digitalizzazione del Ministero dell'Interno</t>
    </r>
  </si>
  <si>
    <r>
      <rPr>
        <sz val="10"/>
        <color rgb="FF231F20"/>
        <rFont val="Times New Roman"/>
        <family val="1"/>
      </rPr>
      <t>1.6.2: Digitalizzazione del Ministero della Giustizia</t>
    </r>
  </si>
  <si>
    <r>
      <rPr>
        <sz val="10"/>
        <color rgb="FF231F20"/>
        <rFont val="Times New Roman"/>
        <family val="1"/>
      </rPr>
      <t>1.6.4: Digitalizzazione del Ministero della Difesa</t>
    </r>
  </si>
  <si>
    <r>
      <rPr>
        <sz val="10"/>
        <color rgb="FF231F20"/>
        <rFont val="Times New Roman"/>
        <family val="1"/>
      </rPr>
      <t>1.6.5: Digitalizzazione Consiglio di Stato</t>
    </r>
  </si>
  <si>
    <r>
      <rPr>
        <sz val="10"/>
        <color rgb="FF231F20"/>
        <rFont val="Times New Roman"/>
        <family val="1"/>
      </rPr>
      <t>1.6.6: Digitalizzazione Guardia di Finanza</t>
    </r>
  </si>
  <si>
    <r>
      <rPr>
        <sz val="10"/>
        <color rgb="FF231F20"/>
        <rFont val="Times New Roman"/>
        <family val="1"/>
      </rPr>
      <t>1.7.1: Servizio Civile Digitale</t>
    </r>
  </si>
  <si>
    <r>
      <rPr>
        <sz val="10"/>
        <color rgb="FF231F20"/>
        <rFont val="Times New Roman"/>
        <family val="1"/>
      </rPr>
      <t>1.7.2: Rete di servizi di facilitazione digitale</t>
    </r>
  </si>
  <si>
    <r>
      <rPr>
        <sz val="10"/>
        <color rgb="FF231F20"/>
        <rFont val="Times New Roman"/>
        <family val="1"/>
      </rPr>
      <t>3.1 Piano Italia a 1 Gbps</t>
    </r>
  </si>
  <si>
    <r>
      <rPr>
        <sz val="10"/>
        <color rgb="FF231F20"/>
        <rFont val="Times New Roman"/>
        <family val="1"/>
      </rPr>
      <t>3.2 Italia 5G - Corridoi 5G, Strade extraurbane (+ 5G Aree bianche)</t>
    </r>
  </si>
  <si>
    <r>
      <rPr>
        <sz val="10"/>
        <color rgb="FF231F20"/>
        <rFont val="Times New Roman"/>
        <family val="1"/>
      </rPr>
      <t>3.3 Scuola Connessa</t>
    </r>
  </si>
  <si>
    <r>
      <rPr>
        <sz val="10"/>
        <color rgb="FF231F20"/>
        <rFont val="Times New Roman"/>
        <family val="1"/>
      </rPr>
      <t>3.4 Sanità Connessa</t>
    </r>
  </si>
  <si>
    <r>
      <rPr>
        <sz val="10"/>
        <color rgb="FF231F20"/>
        <rFont val="Times New Roman"/>
        <family val="1"/>
      </rPr>
      <t>3.5 Collegamento isole minori</t>
    </r>
  </si>
  <si>
    <r>
      <rPr>
        <sz val="10"/>
        <color rgb="FF231F20"/>
        <rFont val="Times New Roman"/>
        <family val="1"/>
      </rPr>
      <t>1.1 NSIA: Potenziamento dei servizi e delle infrastrutture sociali della comunità</t>
    </r>
  </si>
  <si>
    <r>
      <rPr>
        <sz val="10"/>
        <color rgb="FF231F20"/>
        <rFont val="Times New Roman"/>
        <family val="1"/>
      </rPr>
      <t>1.2 NSIA: Strutture sanitarie di prossimità territoriale</t>
    </r>
  </si>
  <si>
    <r>
      <rPr>
        <sz val="10"/>
        <color rgb="FF231F20"/>
        <rFont val="Times New Roman"/>
        <family val="1"/>
      </rPr>
      <t>2. Valorizzazione dei beni confiscati alle mafie</t>
    </r>
  </si>
  <si>
    <r>
      <rPr>
        <sz val="10"/>
        <color rgb="FF231F20"/>
        <rFont val="Times New Roman"/>
        <family val="1"/>
      </rPr>
      <t>3. Interventi socio-educativi strutturati per combattere la povertà educativa nel Mezzogiorno a sostegno del Terzo Settore</t>
    </r>
  </si>
  <si>
    <r>
      <rPr>
        <sz val="10"/>
        <color rgb="FF231F20"/>
        <rFont val="Times New Roman"/>
        <family val="1"/>
      </rPr>
      <t>2.1.1: Creazione di una piattaforma unica di reclutamento</t>
    </r>
  </si>
  <si>
    <r>
      <rPr>
        <sz val="10"/>
        <color rgb="FF231F20"/>
        <rFont val="Times New Roman"/>
        <family val="1"/>
      </rPr>
      <t>2.1.2: Procedure per l'assunzione di profili tecnici</t>
    </r>
  </si>
  <si>
    <r>
      <rPr>
        <sz val="10"/>
        <color rgb="FF231F20"/>
        <rFont val="Times New Roman"/>
        <family val="1"/>
      </rPr>
      <t>2.2.1: Assistenza tecnica a livello centrale e locale</t>
    </r>
  </si>
  <si>
    <r>
      <rPr>
        <sz val="10"/>
        <color rgb="FF231F20"/>
        <rFont val="Times New Roman"/>
        <family val="1"/>
      </rPr>
      <t>2.2.2: Semplificazione e standardizzazione delle procedure</t>
    </r>
  </si>
  <si>
    <r>
      <rPr>
        <sz val="10"/>
        <color rgb="FF231F20"/>
        <rFont val="Times New Roman"/>
        <family val="1"/>
      </rPr>
      <t>2.2.3:  Digitalizzazione delle procedure (SUAP &amp; SUE)</t>
    </r>
  </si>
  <si>
    <r>
      <rPr>
        <sz val="10"/>
        <color rgb="FF231F20"/>
        <rFont val="Times New Roman"/>
        <family val="1"/>
      </rPr>
      <t>2.2.4: Monitoraggio e comunicazione delle azioni di semplificazione</t>
    </r>
  </si>
  <si>
    <r>
      <rPr>
        <sz val="10"/>
        <color rgb="FF231F20"/>
        <rFont val="Times New Roman"/>
        <family val="1"/>
      </rPr>
      <t>2.2.5: Amministrazione pubblica orientata ai risultati</t>
    </r>
  </si>
  <si>
    <r>
      <rPr>
        <sz val="10"/>
        <color rgb="FF231F20"/>
        <rFont val="Times New Roman"/>
        <family val="1"/>
      </rPr>
      <t>2.3.1: Riforma del mercato del lavoro della PA</t>
    </r>
  </si>
  <si>
    <r>
      <rPr>
        <sz val="10"/>
        <color rgb="FF231F20"/>
        <rFont val="Times New Roman"/>
        <family val="1"/>
      </rPr>
      <t>2.3.1: Investimenti in istruzione e formazione</t>
    </r>
  </si>
  <si>
    <r>
      <rPr>
        <sz val="10"/>
        <color rgb="FF231F20"/>
        <rFont val="Times New Roman"/>
        <family val="1"/>
      </rPr>
      <t>2.3.2: Sviluppo delle capacità nella pianificazione, organizzazione e formazione strategica della forza lavoro</t>
    </r>
  </si>
  <si>
    <r>
      <rPr>
        <sz val="10"/>
        <color rgb="FF231F20"/>
        <rFont val="Times New Roman"/>
        <family val="1"/>
      </rPr>
      <t>3.2 Green communities</t>
    </r>
  </si>
  <si>
    <r>
      <rPr>
        <sz val="10"/>
        <color rgb="FF231F20"/>
        <rFont val="Times New Roman"/>
        <family val="1"/>
      </rPr>
      <t>2.1 Servizio civile universale</t>
    </r>
  </si>
  <si>
    <r>
      <rPr>
        <sz val="10"/>
        <color rgb="FF231F20"/>
        <rFont val="Times New Roman"/>
        <family val="1"/>
      </rPr>
      <t>2.1.b Misure per la gestione del rischio di alluvione e per la riduzione del rischio idrogeologico</t>
    </r>
  </si>
  <si>
    <r>
      <rPr>
        <sz val="10"/>
        <color rgb="FF231F20"/>
        <rFont val="Times New Roman"/>
        <family val="1"/>
      </rPr>
      <t>4.1 SatCom</t>
    </r>
  </si>
  <si>
    <r>
      <rPr>
        <sz val="10"/>
        <color rgb="FF231F20"/>
        <rFont val="Times New Roman"/>
        <family val="1"/>
      </rPr>
      <t>4.2 Osservazione della Terra</t>
    </r>
  </si>
  <si>
    <r>
      <rPr>
        <sz val="10"/>
        <color rgb="FF231F20"/>
        <rFont val="Times New Roman"/>
        <family val="1"/>
      </rPr>
      <t>4.3 Space Factory</t>
    </r>
  </si>
  <si>
    <r>
      <rPr>
        <sz val="10"/>
        <color rgb="FF231F20"/>
        <rFont val="Times New Roman"/>
        <family val="1"/>
      </rPr>
      <t>4.4 In-Orbit Economy</t>
    </r>
  </si>
  <si>
    <t xml:space="preserve">MIMS in collaborazione con MITE </t>
  </si>
  <si>
    <t>MIMS in collaborazione con MISE e in sinergia con MITE</t>
  </si>
  <si>
    <t>Ministero della Salute tramite  l'Agenzia nazionale per i servizi sanitari regionali</t>
  </si>
  <si>
    <t>Ministero   della   Salute   in collaborazione  con il Ministero dell'Innovazione e della Transizione Digitale</t>
  </si>
  <si>
    <t>1.3.1 Rafforzamento dell'infrastruttura tecnologica e degli strumenti per la raccolta, l’elaborazione, l’analisi dei dati e la simulazione (FSE)</t>
  </si>
  <si>
    <t>Ministero della Salute in collaborazione con il Ministero dell'Università e della  Ricerca e il Ministero dell'Economia e delle Finanze</t>
  </si>
  <si>
    <t>Ministero  dell'Istruzione  in collaborazione con Dipartimento della Famiglia della Presidenza del Consiglio dei Ministri</t>
  </si>
  <si>
    <t>Ministero dell'Istruzione in collaborazione con Diparimento per le Pari Opportunità della Presidenza del Consiglio dei Ministri</t>
  </si>
  <si>
    <t>MISE in collaborazione con il  Diparitmento  per  le  Pari Opportunità della Presidenza del Consiglio dei Ministri</t>
  </si>
  <si>
    <t>Ministero</t>
  </si>
  <si>
    <t>MIMS</t>
  </si>
  <si>
    <t>MITE</t>
  </si>
  <si>
    <t>Msal</t>
  </si>
  <si>
    <t>MI</t>
  </si>
  <si>
    <t>MISE</t>
  </si>
  <si>
    <t>MUR</t>
  </si>
  <si>
    <t>Mint</t>
  </si>
  <si>
    <t>MLPS</t>
  </si>
  <si>
    <t>MIC</t>
  </si>
  <si>
    <t>MIPAAF</t>
  </si>
  <si>
    <t>MGiu</t>
  </si>
  <si>
    <t>Mtur</t>
  </si>
  <si>
    <t>MAE</t>
  </si>
  <si>
    <t>MEF</t>
  </si>
  <si>
    <t>PCM_Inn</t>
  </si>
  <si>
    <t>PCM_Sud</t>
  </si>
  <si>
    <t>PCM_PA</t>
  </si>
  <si>
    <t>PCM_Reg</t>
  </si>
  <si>
    <t>PCM_Gio</t>
  </si>
  <si>
    <t>PCM_Po</t>
  </si>
  <si>
    <t>PCM_Spo</t>
  </si>
  <si>
    <t>PCM_Civ</t>
  </si>
  <si>
    <r>
      <rPr>
        <b/>
        <sz val="9"/>
        <color rgb="FFFFFFFF"/>
        <rFont val="Arial"/>
        <family val="2"/>
      </rPr>
      <t>MISSIONE</t>
    </r>
  </si>
  <si>
    <r>
      <rPr>
        <b/>
        <sz val="9"/>
        <color rgb="FFFFFFFF"/>
        <rFont val="Arial"/>
        <family val="2"/>
      </rPr>
      <t>COMPONENTE</t>
    </r>
  </si>
  <si>
    <r>
      <rPr>
        <b/>
        <sz val="9"/>
        <color rgb="FFFFFFFF"/>
        <rFont val="Arial"/>
        <family val="2"/>
      </rPr>
      <t>TIPOLOGIA</t>
    </r>
  </si>
  <si>
    <r>
      <rPr>
        <b/>
        <sz val="9"/>
        <color rgb="FFFFFFFF"/>
        <rFont val="Arial"/>
        <family val="2"/>
      </rPr>
      <t>INTERVENTO</t>
    </r>
  </si>
  <si>
    <r>
      <rPr>
        <b/>
        <sz val="9"/>
        <color rgb="FFFFFFFF"/>
        <rFont val="Arial"/>
        <family val="2"/>
      </rPr>
      <t>NOTE</t>
    </r>
  </si>
  <si>
    <t>1.1 - Processo di acquisto ICT</t>
  </si>
  <si>
    <t>1.3 - Cloud first e interoperabilità</t>
  </si>
  <si>
    <t>1.8 - Digitalizzazione della giustizia</t>
  </si>
  <si>
    <t>1.11 - Riduzione dei tempi di pagamento delle pubbliche amministrazioni e delle autorità sanitarie</t>
  </si>
  <si>
    <t>1.4 - Riforma del processo civile</t>
  </si>
  <si>
    <t>1.5 - Riforma del processo penale</t>
  </si>
  <si>
    <t>1.6 - Riforma del quadro in materia di insolvenza</t>
  </si>
  <si>
    <t>1.7 - Riforma delle commissioni tributarie</t>
  </si>
  <si>
    <t>1.9 - Riforma della pubblica amministrazione</t>
  </si>
  <si>
    <t>1.10 - Riforma del quadro legislativo in materia di appalti pubblici e concessioni</t>
  </si>
  <si>
    <t>1.12 - Riforma della amministrazione fiscale</t>
  </si>
  <si>
    <t>1.13 - Riforma del quadro di revisione della spesa pubblica ("spending review")</t>
  </si>
  <si>
    <t>1.14 - Riforma del quadro fiscale subnazionale</t>
  </si>
  <si>
    <t>1.15 - Riforma delle norme di contabilità pubblica</t>
  </si>
  <si>
    <t>1 - Riforma del sistema della proprietà industriale</t>
  </si>
  <si>
    <t>2 - Leggi annuali sulla concorrenza</t>
  </si>
  <si>
    <t>4.1 - Ordinamento delle professioni delle guide turistiche</t>
  </si>
  <si>
    <t>Riforma</t>
  </si>
  <si>
    <t xml:space="preserve">1.1 - Strategia nazionale per l'economia circolare </t>
  </si>
  <si>
    <t xml:space="preserve">1.2 - Programma nazionale per la gestione dei rifiuti </t>
  </si>
  <si>
    <t>1.3 - Supporto tecnico alle autorità locali</t>
  </si>
  <si>
    <t>3.1 - Adozione di criteri ambientali minimi per eventi culturali</t>
  </si>
  <si>
    <t>1.1 - Accelerazione dell'iter di approvazione del contratto tra MIMS e RFI</t>
  </si>
  <si>
    <t>1.2 – Accelerazione dell'iter di approvazione dei progetti ferroviari</t>
  </si>
  <si>
    <t>2.2 – Trasferimento della titolarità di ponti e viadotti delle strade di secondo livello ai titolari delle strade di primo livello</t>
  </si>
  <si>
    <t>1.1 – Semplificazione delle procedure per il processo di pianificazione strategica</t>
  </si>
  <si>
    <t xml:space="preserve">1.2 –  Aggiudicazione competitiva delle concessioni nelle aree portuali </t>
  </si>
  <si>
    <t>1.3 - Semplificazion e delle procedure di autorizzazione per gli impianti di cold ironing</t>
  </si>
  <si>
    <t>2.1 - Attuazione di uno "Sportello Unico Doganale"</t>
  </si>
  <si>
    <t>2.2 - Istituzione di una piattaforma strategica nazionale per la rete dei porti e interporti, al fine di sviluppare la digitalizzazion e dei servizi passeggeri e merci</t>
  </si>
  <si>
    <t>1.1 -  Riforma degli istituti tecnici e professionali</t>
  </si>
  <si>
    <t>1.2 -  Riforma del sistema ITS</t>
  </si>
  <si>
    <t xml:space="preserve">1.3 - Riforma dell'organizzazione del sistema scolastico </t>
  </si>
  <si>
    <t>1.4 -  Riforma del sistema di orientamento</t>
  </si>
  <si>
    <t>1.5 - Riforma delle classi di laurea</t>
  </si>
  <si>
    <t>1.6 - Riforma delle lauree abilitanti per determinate professioni</t>
  </si>
  <si>
    <t>2.1 - Reclutamento dei docenti</t>
  </si>
  <si>
    <t>4.1 Riforma dei programmi di dottorato</t>
  </si>
  <si>
    <t>1.1 - Attuazione di misure di sostegno alla R&amp;S per promuovere la semplificazione e la mobilità</t>
  </si>
  <si>
    <t>3.1 Fondo per la realizzazione di un sistema integrato di infrastrutture di ricerca e innovazione</t>
  </si>
  <si>
    <t>2 – Lavoro sommerso</t>
  </si>
  <si>
    <t>1 - Semplificazione delle procedure e rafforzamento dei poteri del Commissario nelle Zone Economiche Speciali</t>
  </si>
  <si>
    <t>1 - Definizione di un nuovo modello organizzativo della rete di assistenza sanitaria territoriale</t>
  </si>
  <si>
    <t>1.1 - Semplificazione e accelerazione delle procedure per gli interventi di efficientamento energetico</t>
  </si>
  <si>
    <t>2.1 - Semplificazione e accelerazione delle procedure per l'attuazione degli interventi contro il dissesto idrogeologico</t>
  </si>
  <si>
    <t>3.1 - Adozione programmi nazionali di controllo dell'inquinamento atmosferico</t>
  </si>
  <si>
    <t>4.1 - Semplificazione normativa e rafforzamento della governance per la realizzazione di investimenti nelle infrastrutture di approvvigionamento idrico</t>
  </si>
  <si>
    <t>4.2 "Misure per garantire la piena capacità gestionale per i servizi idrici integrati"</t>
  </si>
  <si>
    <t xml:space="preserve">Riforma 3.1 - Adozione programmi nazionali di controllo dell'inquinamento atmosferico </t>
  </si>
  <si>
    <t>1 - Legge quadro sulle disabilità</t>
  </si>
  <si>
    <t>2 - Riforma relativa alle persone anziane non autosufficienti</t>
  </si>
  <si>
    <t>Forma finanz.</t>
  </si>
  <si>
    <t>Italia Domani</t>
  </si>
  <si>
    <t>Obiettivi</t>
  </si>
  <si>
    <t>Traguardi</t>
  </si>
  <si>
    <t>La riforma del quadro in materia di insolvenza deve comprendere almeno i seguenti provvedimenti: i) il riesame delle modalità di risoluzione extragiudiziale per individuare i settori in cui possono essere necessari ulteriori miglioramenti al fine di incentivare le parti interessate ad avvalersi maggiormente di tali procedimenti; ii) l'attuazione di meccanismi di allerta precoce e di accesso alle informazioni prima della fase di insolvenza; iii) il passaggio alla specializzazione degli organi giudiziari (sezioni specializzate in diritto commerciale/procedure di insolvenza), come pure istituzioni per la fase pregiurisdizionale, al fine di gestire i procedimenti di insolvenza; iv) la certezza che i creditori garantiti siano pagati in primo luogo (ossia prima dei crediti fiscali e dei crediti da lavoro); v) la possibilità per le imprese di accordare diritti di garanzia non possessori. Come complemento della riforma in materia di insolvenza occorre garantire la formazione e la specializzazione del personale delle autorità giudiziarie e amministrative che si occupa della ristrutturazione come pure la digitalizzazione generalizzata delle procedure di ristrutturazione e di insolvenza e la creazione di una piattaforma online per la risoluzione extragiudiziale delle controversie, in particolare nella fase di pre-insolvenza, il cui uso deve essere incentivato per ridurre il carico del sistema giudiziario (richieste di ristrutturazione pre-insolvenza, promozione delle ristrutturazioni multilaterali, possibilità di procedure e di risoluzioni automatizzate pre-approvate per i casi relativi a importi di bassa entità). Una tale piattaforma online deve garantire inoltre l'interoperabilità con i sistemi informatici delle banche, così come con altre autorità pubbliche e banche dati, in modo da garantire uno scambio rapido, per via elettronica, di documentazione e di dati fra debitori e creditori. A tal fine il richiedente (il debitore) dovrebbe dare il proprio consenso allo scambio dei dati personali in osservanza del GDPR e tale disposizione dovrebbe essere inclusa nella legge. La riforma deve istituire un registro delle garanzie reali.</t>
  </si>
  <si>
    <t>Entrata in vigore della legislazione attuativa per la riforma del quadro in materia di insolvenza</t>
  </si>
  <si>
    <t>Per i centri per l'impiego (PES), attuazione delle attività previste nel piano di potenziamento nel triennio 2021-2023.</t>
  </si>
  <si>
    <t>Per i centri per l'impiego (PES), il completamento delle attività previste nel piano di potenziamento nel triennio 2021-2023.</t>
  </si>
  <si>
    <t>Notifica dell'aggiudicazione di tutti gli appalti pubblici per la costruzione di edifici, la riqualificazione e il rafforzamento dei beni immobiliari dell'amministrazione della giustizia</t>
  </si>
  <si>
    <t>Notifica dell'aggiudicazione di tutti i contratti pubblici a seguito di una procedura di appalto pubblico</t>
  </si>
  <si>
    <t>Ridurre del 65 % il numero di cause pendenti nel 2019 (337 740) presso i tribunali ordinari civili (primo grado). Il valore di riferimento deve essere il numero di cause pendenti da più di tre anni dinanzi ai tribunali ordinari civili nel 2019.</t>
  </si>
  <si>
    <t>Ridurre del 55 % il numero di cause pendenti nel 2019 (98 371) presso le corti d'appello civili (secondo grado). Il valore di riferimento deve essere il numero di cause pendenti da più di due anni dinanzi alle corti d'appello civili (nel 2019).</t>
  </si>
  <si>
    <t>Ridurre del 90 % il numero di cause pendenti nel 2019 (337 740) presso i tribunali ordinari civili (primo grado). Il valore di riferimento deve essere il numero di cause pendenti da più di tre anni dinanzi ai tribunali ordinari civili nel 2019.</t>
  </si>
  <si>
    <t>La normativa nazionale del programma "Garanzia di occupabilità dei lavoratori" (GOL) deve comprendere la definizione a livello regionale delle attività operative necessarie per l'attuazione del programma. Al fine di garantire la coerenza tra la normativa nazionale e l'attuazione a livello regionale devono essere adottati piani regionali per i centri per l'impiego (PES).
Oltre ad adottare i piani, le Regioni devono svolgere le attività previste dai piani, raggiungendo almeno il 10 % dei beneficiari del programma previsti (obiettivo finale: 3 000 000 di beneficiari).
L'entrata in vigore dei piani per i centri per l'impiego (PES) deve consentire di attuare pienamente il programma "Garanzia di occupabilità dei lavoratori" (GOL).</t>
  </si>
  <si>
    <t>La formazione professionale deve essere inclusa nel programma per un quarto dei beneficiari delle ALMPs (800 000 persone in cinque anni). Pertanto almeno 800 000 dei 3 000 000 di beneficiari del programma "Garanzia di occupabilità dei lavoratori" (GOL) dovrebbero aver partecipato alla formazione professionale. Il conseguimento soddisfacente dell'obiettivo dipende anche dal conseguimento soddisfacente di un obiettivo secondario: almeno 300 000 di questi beneficiari dovranno aver partecipato a formazioni sulle competenze digitali.</t>
  </si>
  <si>
    <t>Per almeno 500 centri per l'impiego (PES), il completamento del 100 %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comprende tutti i tipi di attività, anche quelle strutturali.
Nel raggiungimento degli obiettivi è garantito l'equilibrio in termini di distribuzione territoriale (Nord, Centro e Sud).</t>
  </si>
  <si>
    <t>Partecipazione al sistema duale e ottenimento della relativa certificazione nel quinquennio 2021-2025 per almeno 135 000 persone in più rispetto allo scenario di riferimento. La distribuzione alle Regioni delle risorse per il potenziamento del sistema duale deve avvenire in base al numero degli studenti iscritti nei percorsi di IFP.</t>
  </si>
  <si>
    <r>
      <t xml:space="preserve">Realizzazione di sei nuovi sistemi di conoscenza dei </t>
    </r>
    <r>
      <rPr>
        <i/>
        <sz val="11"/>
        <color rgb="FF196131"/>
        <rFont val="Times New Roman"/>
        <family val="1"/>
      </rPr>
      <t>data</t>
    </r>
    <r>
      <rPr>
        <sz val="11"/>
        <color rgb="FF196131"/>
        <rFont val="Times New Roman"/>
        <family val="1"/>
      </rPr>
      <t xml:space="preserve"> </t>
    </r>
    <r>
      <rPr>
        <i/>
        <sz val="11"/>
        <color rgb="FF196131"/>
        <rFont val="Times New Roman"/>
        <family val="1"/>
      </rPr>
      <t xml:space="preserve">lake: </t>
    </r>
    <r>
      <rPr>
        <sz val="11"/>
        <color rgb="FF196131"/>
        <rFont val="Times New Roman"/>
        <family val="1"/>
      </rPr>
      <t>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I sei elementi sono sistemi separati che utilizzano tecnologie simili. Il quadro dei sistemi è lo stesso: collegamento di dati e documenti provenienti da fonti interne ed esterne; i modelli dei sistemi sono diversi a seconda degli utenti (ad esempio, giudici civili e penali) e degli obiettivi (ad esempio, statistiche e sentenze).</t>
    </r>
  </si>
  <si>
    <t>2021_T2</t>
  </si>
  <si>
    <t>2021_T3</t>
  </si>
  <si>
    <t>2021_T4</t>
  </si>
  <si>
    <t>2022_T1</t>
  </si>
  <si>
    <t>2022_T2</t>
  </si>
  <si>
    <t>2022_T3</t>
  </si>
  <si>
    <t>2022_T4</t>
  </si>
  <si>
    <t>2023_T1</t>
  </si>
  <si>
    <t>2023_T2</t>
  </si>
  <si>
    <t>2023_T3</t>
  </si>
  <si>
    <t>2023_T4</t>
  </si>
  <si>
    <t>2024_T1</t>
  </si>
  <si>
    <t>2024_T2</t>
  </si>
  <si>
    <t>2024_T3</t>
  </si>
  <si>
    <t>2024_T4</t>
  </si>
  <si>
    <t>2025_T1</t>
  </si>
  <si>
    <t>2025_T2</t>
  </si>
  <si>
    <t>2025_T3</t>
  </si>
  <si>
    <t>2025_T4</t>
  </si>
  <si>
    <t>2026_T1</t>
  </si>
  <si>
    <t>2026_T2</t>
  </si>
  <si>
    <t>2026_T3</t>
  </si>
  <si>
    <t>2026_T4</t>
  </si>
  <si>
    <t>Completamento del Polo Strategico Nazionale (PSN)</t>
  </si>
  <si>
    <t>Migrazione verso il Polo Strategico Nazionale T2</t>
  </si>
  <si>
    <t>Aggiudicazione di (tutti i) bandi pubblici per l'abilitazione al cloud per le gare d'appalto della pubblica amministrazione locale</t>
  </si>
  <si>
    <t>Abilitazione al cloud per la pubblica amministrazione locale T1</t>
  </si>
  <si>
    <t>Abilitazione al cloud per la pubblica amministrazione locale T2</t>
  </si>
  <si>
    <t>Piattaforma Digitale Nazionale Dati operativa</t>
  </si>
  <si>
    <t>Le API nella Piattaforma Digitale Nazionale Dati T1</t>
  </si>
  <si>
    <t>Le API nella Piattaforma Digitale Nazionale Dati T2</t>
  </si>
  <si>
    <t>Sportello digitale unico</t>
  </si>
  <si>
    <t>Miglioramento della qualità e dell'utilizzabilità dei servizi pubblici digitali T1</t>
  </si>
  <si>
    <t>Miglioramento della qualità e dell'utilizzabilità dei servizi pubblici digitali T2</t>
  </si>
  <si>
    <t>Miglioramento dell'accessibilità dei servizi pubblici digitali</t>
  </si>
  <si>
    <t>Rafforzamento dell'adozione dei servizi della piattaforma PagoPA T1</t>
  </si>
  <si>
    <t>Rafforzamento dell'adozione dell'applicazione "IO" T1</t>
  </si>
  <si>
    <t>Rafforzamento dell'adozione di avvisi pubblici digitali T1</t>
  </si>
  <si>
    <t>Rafforzamento dell'adozione dei servizi della piattaforma PagoPA T2</t>
  </si>
  <si>
    <t>Rafforzamento dell'adozione dell'applicazione "IO" T2</t>
  </si>
  <si>
    <t>Rafforzamento dell'adozione di avvisi pubblici digitali T2</t>
  </si>
  <si>
    <t>Piattaforme nazionali di identità digitale (SPID, CIE) e Anagrafe nazionale (ANPR)</t>
  </si>
  <si>
    <t>Piattaforme nazionali di identità digitale (SPID, CIE) e Anagrafe nazionale (ANPR) - numero PA</t>
  </si>
  <si>
    <t>Piattaforme nazionali di identità digitale (SPID, CIE) e Anagrafe nazionale (ANPR) - numero individui</t>
  </si>
  <si>
    <t>Soluzioni di mobilità come servizio M1</t>
  </si>
  <si>
    <t>Soluzioni di mobilità come servizio M2</t>
  </si>
  <si>
    <t>Istituzione della nuova Agenzia per la cybersicurezza nazionale</t>
  </si>
  <si>
    <t>Dispiego iniziale dei servizi nazionali di cybersecurity</t>
  </si>
  <si>
    <t>Avvio della rete dei laboratori di screening e certificazione della cybersecurity</t>
  </si>
  <si>
    <t xml:space="preserve">Attivazione di un'unità centrale di audit per le misure di sicurezza PSNC e NIS </t>
  </si>
  <si>
    <t>Sostegno al potenziamento delle strutture di sicurezza T1</t>
  </si>
  <si>
    <t>Dispiego integrale dei servizi nazionali di cybersecurity</t>
  </si>
  <si>
    <t>Completamento della rete dei laboratori e dei centri di valutazione per la valutazione e certificazione della cybersecurity</t>
  </si>
  <si>
    <t>Piena operatività dell'unità di audit per le misure di sicurezza PSNC e NIS con il completamento di almeno 30 ispezioni</t>
  </si>
  <si>
    <t>Sostegno al potenziamento delle strutture di sicurezza T2</t>
  </si>
  <si>
    <t>Ministero dell'Interno - Processi completamente reingegnerizzati e digitalizzati T1</t>
  </si>
  <si>
    <t>Ministero dell'Interno - Reingegnerizzazione e digitalizzazione complete dei processi T2</t>
  </si>
  <si>
    <t>Digitalizzazione dei fascicoli giudiziari T1</t>
  </si>
  <si>
    <t>Sistemi di conoscenza del data lake della giustizia T1</t>
  </si>
  <si>
    <t>Digitalizzazione dei fascicoli giudiziari T2</t>
  </si>
  <si>
    <t>Sistemi di conoscenza del data lake della giustizia T2</t>
  </si>
  <si>
    <t>INPS - Servizi/contenuti del portale "One click by design" T1</t>
  </si>
  <si>
    <t>INPS - Miglioramento delle competenze dei dipendenti in materia di tecnologie dell'informazione e della comunicazione (ICT) T1</t>
  </si>
  <si>
    <t>INPS - Servizi/contenuti del portale "One click by design" T2</t>
  </si>
  <si>
    <t>INPS - Miglioramento delle competenze dei dipendenti in materia di tecnologie dell'informazione e della comunicazione (ICT) T2</t>
  </si>
  <si>
    <t>INAIL - Reingegnerizzazione e digitalizzazione complete dei processi/servizi T1</t>
  </si>
  <si>
    <t>Ministero della Difesa - Digitalizzazione delle procedure T1</t>
  </si>
  <si>
    <t>Ministero della Difesa - Digitalizzazione dei certificati T1</t>
  </si>
  <si>
    <t>Ministero della Difesa - Commissionamento di portali web istituzionali e di portali intranet</t>
  </si>
  <si>
    <t>Ministero della Difesa - Digitalizzazione delle procedure T2</t>
  </si>
  <si>
    <t>Ministero della Difesa - Digitalizzazione dei certificati T2</t>
  </si>
  <si>
    <t>Ministero della Difesa - Migrazione di applicazioni non a missione critica verso una soluzione per una protezione completa delle informazioni mediante apertura ell'infrastruttura (S.C.I.P.I.O.). T1</t>
  </si>
  <si>
    <t>Ministero della Difesa - Migrazione di applicazioni non a missione critica verso una soluzione per una protezione completa delle informazioni mediante apertura ell'infrastruttura (S.C.I.P.I.O.). T2</t>
  </si>
  <si>
    <t>Consiglio di Stato – Documentazione giudiziaria disponibile per analisi nel data warehouse T1</t>
  </si>
  <si>
    <t>Consiglio di Stato – Documentazione giudiziaria disponibile per analisi nel data warehouse T2</t>
  </si>
  <si>
    <t>Guardia di Finanza – Acquisto di servizi professionali di scienza dei dati T1</t>
  </si>
  <si>
    <t>Guardia di Finanza – Acquisto di servizi professionali di scienza dei dati T2</t>
  </si>
  <si>
    <t>Sviluppare i sistemi informativi operativi utilizzati per combattere la criminalità economica</t>
  </si>
  <si>
    <t xml:space="preserve">Cittadini partecipanti a iniziative di formazione promosse da enti certificati senza fini di lucro e volontari </t>
  </si>
  <si>
    <t>Numero di cittadini partecipanti alle nuove iniziative di formazione erogate dai centri per la facilitazione digitale</t>
  </si>
  <si>
    <t>Entrata in vigore della legislazione speciale che disciplina le assunzioni nell'ambito del Piano Nazionale di Ripresa e Resilienza</t>
  </si>
  <si>
    <t>Avvio delle procedure di assunzione per i tribunali amministrativi</t>
  </si>
  <si>
    <t>Avvio delle procedure di assunzione per i tribunali civili e penali</t>
  </si>
  <si>
    <t>Conclusione delle procedure di assunzione per i tribunali civili e penali</t>
  </si>
  <si>
    <t>Conclusione delle procedure di assunzione per i tribunali amministrativi</t>
  </si>
  <si>
    <t>Riduzione dell'arretrato giudiziario dei tribunali amministrativi regionali</t>
  </si>
  <si>
    <t>Riduzione dell'arretrato giudiziario del Consiglio di Stato</t>
  </si>
  <si>
    <t>Riduzione dell'arretrato giudiziario dei tribunali amministrativi regionali (primo grado).</t>
  </si>
  <si>
    <t>Entrata in vigore della legislazione primaria necessaria per fornire assistenza tecnica e rafforzare la creazione di capacità per l'attuazione del PNRR</t>
  </si>
  <si>
    <t>Completamento dell'assunzione degli esperti per l'attuazione del PNRR</t>
  </si>
  <si>
    <t xml:space="preserve">Entrata in vigore dei decreti-legge per la riforma 1.1 "Processo di acquisto ICT" </t>
  </si>
  <si>
    <t>Entrata in vigore del decreto sulla semplificazione del sistema degli appalti pubblici</t>
  </si>
  <si>
    <t>Entrata in vigore di tutte le leggi, i regolamenti e i provvedimenti attuativi (anche di diritto derivato) per il sistema degli appalti pubblici</t>
  </si>
  <si>
    <t>Entrata in vigore del codice riveduto dei contratti pubblici (D.Lgs. n. 50/2016).</t>
  </si>
  <si>
    <t>Entrata in vigore della riforma del codice dei contratti pubblici.</t>
  </si>
  <si>
    <t>Entrata in vigore di tutte le necessarie misure di esecuzione e delle norme di diritto derivato per la riforma relativa alla semplificazione del codice dei contratti pubblici</t>
  </si>
  <si>
    <t>Tempo medio tra la pubblicazione del bando e l'aggiudicazione dell'appalto</t>
  </si>
  <si>
    <t>Personale della pubblica amministrazione formato grazie alla Strategia professionalizzante degli acquirenti pubblici</t>
  </si>
  <si>
    <t>Stazioni appaltanti che usano sistemi dinamici di acquisizione</t>
  </si>
  <si>
    <t>Pieno funzionamento del Sistema Nazionale di eProcurement</t>
  </si>
  <si>
    <t>Tempo medio tra l'aggiudicazione dell'appalto e la realizzazione dell'infrastruttura</t>
  </si>
  <si>
    <t>Sono approvate le misure per ridurre i tempi dei pagamenti delle pubbliche amministrazioni agli operatori economici</t>
  </si>
  <si>
    <t xml:space="preserve">Riduzione del numero medio di giorni necessari alle pubbliche amministrazioni centrali per erogare i pagamenti agli operatori economici </t>
  </si>
  <si>
    <t>Riduzione del numero medio di giorni necessari alle pubbliche amministrazioni regionali per erogare i pagamenti agli operatori economici</t>
  </si>
  <si>
    <t>Riduzione del numero medio di giorni necessari alle pubbliche amministrazioni locali per erogare i pagamenti agli operatori economici</t>
  </si>
  <si>
    <t>Riduzione del numero medio di giorni necessari alle autorità sanitarie pubbliche per erogare i pagamenti agli operatori economici</t>
  </si>
  <si>
    <t>Riduzione del numero medio di giorni di ritardo necessari alle pubbliche amministrazioni centrali per erogare i pagamenti agli operatori economici</t>
  </si>
  <si>
    <t xml:space="preserve">Riduzione del numero medio di giorni di ritardo necessari alle pubbliche amministrazioni regionali per erogare i pagamenti agli operatori economici </t>
  </si>
  <si>
    <t>Riduzione del numero medio di giorni di ritardo necessari alle pubbliche amministrazioni locali per erogare i pagamenti agli operatori economici</t>
  </si>
  <si>
    <t>Riduzione del numero medio di giorni di ritardo necessari alle autorità sanitarie pubbliche per erogare i pagamenti agli operatori economici</t>
  </si>
  <si>
    <t>Riduzione del numero medio di giorni necessari alle pubbliche amministrazioni centrali per erogare i pagamenti agli operatori economici</t>
  </si>
  <si>
    <t>Numero più elevato di "lettere di conformità"</t>
  </si>
  <si>
    <t>Ridurre il numero di "lettere di conformità" che rappresentano falsi positivi</t>
  </si>
  <si>
    <t>Aumentare il gettito fiscale generato dalle "lettere di conformità"</t>
  </si>
  <si>
    <t>Inviare le prime dichiarazioni IVA precompilate</t>
  </si>
  <si>
    <t>Migliorare la capacità operativa dell'amministrazi one fiscale, come indicato nel "Piano della performance 2021-2023" dell'Agenzia delle Entrate.</t>
  </si>
  <si>
    <t>Adozione di una revisione dei possibili interventi per ridurre l'evasione fiscale</t>
  </si>
  <si>
    <t>Riduzione dell'evasione fiscale come definita dall'indicatore "propensione all'evasione"</t>
  </si>
  <si>
    <t>Entrata in vigore delle disposizioni legislative per migliorare l'efficacia della revisione della spesa - Rafforzamento del Ministero delle Finanze</t>
  </si>
  <si>
    <r>
      <t xml:space="preserve">Adozione di obiettivi di risparmio per le </t>
    </r>
    <r>
      <rPr>
        <i/>
        <sz val="10"/>
        <rFont val="Times New Roman"/>
        <family val="1"/>
      </rPr>
      <t>spending</t>
    </r>
    <r>
      <rPr>
        <sz val="10"/>
        <rFont val="Times New Roman"/>
        <family val="1"/>
      </rPr>
      <t xml:space="preserve"> </t>
    </r>
    <r>
      <rPr>
        <i/>
        <sz val="10"/>
        <rFont val="Times New Roman"/>
        <family val="1"/>
      </rPr>
      <t>review</t>
    </r>
    <r>
      <rPr>
        <sz val="10"/>
        <rFont val="Times New Roman"/>
        <family val="1"/>
      </rPr>
      <t xml:space="preserve"> relative agli anni 2023-2025.</t>
    </r>
  </si>
  <si>
    <t>Adozione di una relazione sull'efficacia delle pratiche utilizzate da amministrazioni selezionate per valutare l'elaborazione e l'attuazione di piani di risparmio.</t>
  </si>
  <si>
    <t xml:space="preserve">Riclassificazione del bilancio generale dello Stato con riferimento alla spesa ambientale e alla spesa che promuove la parità di genere </t>
  </si>
  <si>
    <t>Completamento della spending review annuale per il 2023, con riferimento all'obiettivo di risparmio fissato nel 2022 per il 2023.</t>
  </si>
  <si>
    <t>Completamento della spending review annuale per il 2024, con riferimento all'obiettivo di risparmio fissato nel 2022 e nel 2023 per il 2024.</t>
  </si>
  <si>
    <t>Completamento della spending review annuale per il 2025, con riferimento all'obiettivo di risparmio fissato nel 2022,</t>
  </si>
  <si>
    <t>Entrata in vigore di atti di diritto primario e derivato per l'attuazione del federalismo fiscale regionale</t>
  </si>
  <si>
    <t>Entrata in vigore di atti di diritto primario e derivato per l'attuazione del federalismo fiscale regionale -regioni</t>
  </si>
  <si>
    <t>Entrata in vigore di atti di diritto primario e derivato per l'attuazione del federalismo fiscale regionale - province e città metropolitane</t>
  </si>
  <si>
    <t>Approvazione del quadro concettuale, della serie di principi di contabilità per competenza e del piano contabile multidimensionale</t>
  </si>
  <si>
    <t>Enti pubblici formati per la transizione al nuovo sistema di contabilità per competenza</t>
  </si>
  <si>
    <t>Entrata in vigore della riforma della contabilità per competenza per almeno il 90 % dell'intero settore pubblico.</t>
  </si>
  <si>
    <t>Entrata in vigore del processo di creazione del Team per la Trasformazione e della NewCo</t>
  </si>
  <si>
    <t>Entrata in vigore dei decreti-legge per la riforma 1.3 "Cloud first e interoperabilità"</t>
  </si>
  <si>
    <t>Entrata in vigore della legislazione attuativa per la riforma del processo civile</t>
  </si>
  <si>
    <t>Riduzione dell'arretrato giudiziario dei tribunali ordinari civili (primo grado)</t>
  </si>
  <si>
    <t>Riduzione dell'arretrato giudiziario della Corte d'appello civile (secondo grado)</t>
  </si>
  <si>
    <t>Riduzione della durata dei procedimenti civili</t>
  </si>
  <si>
    <t>Entrata in vigore della legislazione attuativa per la riforma del processo penale</t>
  </si>
  <si>
    <t>Riduzione della durata dei procedimenti penali</t>
  </si>
  <si>
    <t>Riforma completa delle commissioni tributarie di primo e secondo grado</t>
  </si>
  <si>
    <t>Digitalizzazione del sistema giudiziario</t>
  </si>
  <si>
    <t>Entrata in vigore della legislazione primaria sulla governance del PNRR</t>
  </si>
  <si>
    <t>Entrata in vigore della legislazione primaria sulla semplificazione delle procedure amministrative per l'attuazione del PNRR.</t>
  </si>
  <si>
    <t>Sistema di archiviazione per audit e controlli: informazioni per il monitoraggio dell'attuazione dell'RRF</t>
  </si>
  <si>
    <t>Entrata in vigore della legislazione attuativa per la riforma del pubblico impiego</t>
  </si>
  <si>
    <t>Entrata in vigore delle procedure amministrative per la riforma della semplificazione finalizzata all'attuazione dell'RRF</t>
  </si>
  <si>
    <t>Entrata in vigore degli atti giuridici per la riforma del pubblico impiego</t>
  </si>
  <si>
    <t>Entrata in vigore della gestione strategica delle risorse umane nella pubblica amministrazione</t>
  </si>
  <si>
    <t>Migliorare l'assorbimento degli investimenti</t>
  </si>
  <si>
    <t>Completare la semplificazione e creare un repertorio di tutte le procedure e dei relativi regimi amministrativi con piena validità giuridica su tutto il territorio nazionale</t>
  </si>
  <si>
    <t>Istruzione e formazione</t>
  </si>
  <si>
    <t>Entrata in vigore della riforma del processo civile e penale</t>
  </si>
  <si>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2023 in relazione alla disposizione del quadro pertinente; - certificare il conseguimento dell'obiettivo fissato nel 2022.</t>
    </r>
  </si>
  <si>
    <t>Riduzione del numero medio di giorni di ritardo necessari alle pubbliche amministrazioni regionali per erogare i pagamenti agli operatori economici</t>
  </si>
  <si>
    <t>Ministero della Difesa - Migrazione di applicazioni non a missione critica verso una soluzione per una protezione completa delle informazioni mediante apertura dell'infrastruttura (S.C.I.P.I.O.). T2</t>
  </si>
  <si>
    <t>Crediti d'imposta Transizione 4.0 concessi alle imprese sulla base delle dichiarazioni dei redditi presentate nel periodo 2021-2022</t>
  </si>
  <si>
    <t>Capacità produttiva di substrati di carburo di silicio</t>
  </si>
  <si>
    <t>Aggiudicazione di tutti gli appalti pubblici per progetti di connessione più veloce</t>
  </si>
  <si>
    <t>Portare la connettività a banda ultra- larga alle isole</t>
  </si>
  <si>
    <t>Portare la connettività a 1 Gbps a unità residenziali</t>
  </si>
  <si>
    <t xml:space="preserve">Portare la connettività a 1 Gbps a edifici scolastici e strutture sanitarie </t>
  </si>
  <si>
    <t>Corridoi e strade extra-urbane con copertura 5G a
1 Gbps</t>
  </si>
  <si>
    <t>Portare la copertura 5G a 1 Gbps nelle aree a fallimento di mercato</t>
  </si>
  <si>
    <t>M1C2-16</t>
  </si>
  <si>
    <t>Notifica della aggiudicazione di tutti gli appalti pubblici per progetti di connessione più veloce</t>
  </si>
  <si>
    <t>T2</t>
  </si>
  <si>
    <t>M1C2-19</t>
  </si>
  <si>
    <t>Numero</t>
  </si>
  <si>
    <t>T4</t>
  </si>
  <si>
    <r>
      <t xml:space="preserve">Portare la connettività a banda ultra-larga  mediante un nuovo </t>
    </r>
    <r>
      <rPr>
        <i/>
        <sz val="11"/>
        <color theme="1"/>
        <rFont val="Times New Roman"/>
        <family val="1"/>
      </rPr>
      <t>backhaul</t>
    </r>
    <r>
      <rPr>
        <sz val="11"/>
        <color theme="1"/>
        <rFont val="Times New Roman"/>
        <family val="1"/>
      </rPr>
      <t xml:space="preserve"> ottico a un minimo di altre 18 isole prive di collegamenti in fibra ottica con il continente</t>
    </r>
  </si>
  <si>
    <t>M1C2-17</t>
  </si>
  <si>
    <t>M1C2-18</t>
  </si>
  <si>
    <t>M1C2-20</t>
  </si>
  <si>
    <t>M1C2-21</t>
  </si>
  <si>
    <t>M1C2-22</t>
  </si>
  <si>
    <t>Aggiudicazione di tutti gli appalti pubblici per progetti spaziali e di tecnologie satellitari</t>
  </si>
  <si>
    <t>Notifica della aggiudicazione di tutti gli appalti pubblici per progetti spaziali e di tecnologie satellitari</t>
  </si>
  <si>
    <t>T1</t>
  </si>
  <si>
    <r>
      <t xml:space="preserve">Notifica dell'aggiudicazione di tutti gli appalti pubblici per progetti di tecnologia spaziale e satellitare ricomprendenti i) </t>
    </r>
    <r>
      <rPr>
        <i/>
        <sz val="11"/>
        <color theme="1"/>
        <rFont val="Times New Roman"/>
        <family val="1"/>
      </rPr>
      <t>SatCom</t>
    </r>
    <r>
      <rPr>
        <sz val="11"/>
        <color theme="1"/>
        <rFont val="Times New Roman"/>
        <family val="1"/>
      </rPr>
      <t xml:space="preserve">, ii) Osservazione della Terra, iii)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e iv) </t>
    </r>
    <r>
      <rPr>
        <i/>
        <sz val="11"/>
        <color theme="1"/>
        <rFont val="Times New Roman"/>
        <family val="1"/>
      </rPr>
      <t>In-Orbit</t>
    </r>
    <r>
      <rPr>
        <sz val="11"/>
        <color theme="1"/>
        <rFont val="Times New Roman"/>
        <family val="1"/>
      </rPr>
      <t xml:space="preserve"> </t>
    </r>
    <r>
      <rPr>
        <i/>
        <sz val="11"/>
        <color theme="1"/>
        <rFont val="Times New Roman"/>
        <family val="1"/>
      </rPr>
      <t>Economy</t>
    </r>
  </si>
  <si>
    <t>M1C2-23</t>
  </si>
  <si>
    <r>
      <t xml:space="preserve">Messa in servizio di almeno altri tre telescopi ad alte prestazioni in grado di identificare oggetti spaziali, di un centro operativo di sorveglianza dello spazio e tracciamento (SST) (rete di osservazione e tracciamento dei detriti spaziali), di una </t>
    </r>
    <r>
      <rPr>
        <i/>
        <sz val="11"/>
        <color theme="1"/>
        <rFont val="Times New Roman"/>
        <family val="1"/>
      </rPr>
      <t>Space</t>
    </r>
    <r>
      <rPr>
        <sz val="11"/>
        <color theme="1"/>
        <rFont val="Times New Roman"/>
        <family val="1"/>
      </rPr>
      <t xml:space="preserve"> </t>
    </r>
    <r>
      <rPr>
        <i/>
        <sz val="11"/>
        <color theme="1"/>
        <rFont val="Times New Roman"/>
        <family val="1"/>
      </rPr>
      <t>Factory</t>
    </r>
    <r>
      <rPr>
        <sz val="11"/>
        <color theme="1"/>
        <rFont val="Times New Roman"/>
        <family val="1"/>
      </rPr>
      <t xml:space="preserve"> (linee integrate per la fabbricazione, l'assemblaggio, l'integrazione e il collaudo di piccoli satelliti), di un dimostratore di propulsione a propellente liquido per la nuova generazione di lanciatori</t>
    </r>
  </si>
  <si>
    <t>M1C2-24</t>
  </si>
  <si>
    <t>Costellazioni o prove di fattibilità (PoC) delle costellazioni</t>
  </si>
  <si>
    <r>
      <t xml:space="preserve">Realizzazione di almeno altre due costellazioni o prove di fattibilità (PoC) delle costellazioni nell'ambito delle iniziative </t>
    </r>
    <r>
      <rPr>
        <i/>
        <sz val="11"/>
        <color theme="1"/>
        <rFont val="Times New Roman"/>
        <family val="1"/>
      </rPr>
      <t>SatCom</t>
    </r>
    <r>
      <rPr>
        <sz val="11"/>
        <color theme="1"/>
        <rFont val="Times New Roman"/>
        <family val="1"/>
      </rPr>
      <t xml:space="preserve"> e di Osservazione della Terra</t>
    </r>
  </si>
  <si>
    <t>M1C2-25</t>
  </si>
  <si>
    <t>Servizi alle amministrazioni pubbliche</t>
  </si>
  <si>
    <t>Messa in servizio di telescopi terrestri, centro operativo SST, Space Factory e dimostratore di propulsione a propellente liquido</t>
  </si>
  <si>
    <t>M1C2-26</t>
  </si>
  <si>
    <t>T3</t>
  </si>
  <si>
    <t>M1C2-27</t>
  </si>
  <si>
    <t>PMI che hanno fruito del sostegno dal Fondo 394/81</t>
  </si>
  <si>
    <t>4.000 PMI che hanno fruito del sostegno dal Fondo 394/81</t>
  </si>
  <si>
    <t>M1C2-28</t>
  </si>
  <si>
    <t>Entrata in vigore di un decreto comprendente la politica di investimento dei Contratti di Sviluppo</t>
  </si>
  <si>
    <t>Disposizione nella normativa che indica la data di entrata in vigore del decreto</t>
  </si>
  <si>
    <t>M1C2-29</t>
  </si>
  <si>
    <t>Contratti di Sviluppo firmati</t>
  </si>
  <si>
    <t>M1C2-4</t>
  </si>
  <si>
    <t>Entrata in vigore di un decreto legislativo di riforma del codice della proprietà industriale e pertinenti strumenti attuativi</t>
  </si>
  <si>
    <t>Disposizione nella normativa che indica l'entrata in vigore del nuovo codice della proprietà industriale e disposizioni nei relativi provvedimenti attuativi che ne indica l'entrata in vigore</t>
  </si>
  <si>
    <t>M1C2-5</t>
  </si>
  <si>
    <t>Progetti sostenuti da opportunità di finanziamento connesse alla proprietà industriale</t>
  </si>
  <si>
    <r>
      <t>Almeno 254 progetti aggiuntivi sostenuti da opportunità di finanziamento connesse alla proprietà industriale e destinate a imprese e organismi di ricerca, come misure relative ai brevetti (Brevetti+), progetti PoC (</t>
    </r>
    <r>
      <rPr>
        <i/>
        <sz val="11"/>
        <color theme="1"/>
        <rFont val="Times New Roman"/>
        <family val="1"/>
      </rPr>
      <t>Proof</t>
    </r>
    <r>
      <rPr>
        <sz val="11"/>
        <color theme="1"/>
        <rFont val="Times New Roman"/>
        <family val="1"/>
      </rPr>
      <t xml:space="preserve"> </t>
    </r>
    <r>
      <rPr>
        <i/>
        <sz val="11"/>
        <color theme="1"/>
        <rFont val="Times New Roman"/>
        <family val="1"/>
      </rPr>
      <t>of</t>
    </r>
    <r>
      <rPr>
        <sz val="11"/>
        <color theme="1"/>
        <rFont val="Times New Roman"/>
        <family val="1"/>
      </rPr>
      <t xml:space="preserve"> </t>
    </r>
    <r>
      <rPr>
        <i/>
        <sz val="11"/>
        <color theme="1"/>
        <rFont val="Times New Roman"/>
        <family val="1"/>
      </rPr>
      <t>Concept</t>
    </r>
    <r>
      <rPr>
        <sz val="11"/>
        <color theme="1"/>
        <rFont val="Times New Roman"/>
        <family val="1"/>
      </rPr>
      <t>) e uffici per il trasferimento tecnologico (TTO), nel rispetto degli orientamenti tecnici sul principio "non arrecare un danno significativo" (2021/C58/01) mediante l'uso di un elenco di esclusione e il requisito di conformità alla pertinente normativa ambientale dell'UE e nazionale.</t>
    </r>
  </si>
  <si>
    <t>Almeno 254 progetti aggiuntivi sostenuti da opportunità di finanziamento connesse alla proprietà industriale</t>
  </si>
  <si>
    <t>M1C2-6</t>
  </si>
  <si>
    <t>M1C2-7</t>
  </si>
  <si>
    <t>Entrata in vigore di tutti gli strumenti attuativi e di diritto derivato (se necessario) in materia di energia.</t>
  </si>
  <si>
    <t>M1C2-8</t>
  </si>
  <si>
    <t>M1C2-9</t>
  </si>
  <si>
    <t>Entrata in vigore della legge annuale sulla concorrenza 2022</t>
  </si>
  <si>
    <t>Disposizione che indica l'entrata in vigore della legge annuale sulla concorrenza 2022.</t>
  </si>
  <si>
    <t>M1C2-10</t>
  </si>
  <si>
    <t>Entrata in vigore di tutti gli strumenti attuativi (anche di diritto derivato, se necessario) per l'effettiva attuazione e applicazione delle misure derivanti dalla legge annuale sulla concorrenza 2022.</t>
  </si>
  <si>
    <t>Entrata in vigore di tutto il diritto derivato, compresi tutti i regolamenti necessari per le misure derivanti dalla legge annuale sulla concorrenza 2022.</t>
  </si>
  <si>
    <t>M1C2-11</t>
  </si>
  <si>
    <t>Entrata in vigore della legge annuale sulla concorrenza 2023</t>
  </si>
  <si>
    <t>M1C2-12</t>
  </si>
  <si>
    <t>Entrata in vigore di tutti gli strumenti attuativi (anche di diritto derivato, se necessario) per l'effettiva attuazione e applicazione delle misure derivanti dalla legge annuale sulla concorrenza 2023.</t>
  </si>
  <si>
    <t>Entrata in vigore di tutto il diritto derivato, compresi tutti i regolamenti necessari per le misure derivanti dalla legge annuale sulla concorrenza 2023.</t>
  </si>
  <si>
    <t>M1C2-13</t>
  </si>
  <si>
    <t>Entrata in vigore della legge annuale sulla concorrenza 2024</t>
  </si>
  <si>
    <t>M1C2-14</t>
  </si>
  <si>
    <t>Installazione di milioni di contatori intelligenti di seconda generazione.</t>
  </si>
  <si>
    <t xml:space="preserve">Entrata in vigore di tutti gli strumenti attuativi (anche di diritto derivato, se necessario) per l'effettiva attuazione e applicazione delle misure derivanti dalla legge annuale </t>
  </si>
  <si>
    <t>Installazione di almeno 33 milioni di contatori intelligenti di seconda generazione.</t>
  </si>
  <si>
    <t>M1C3-8</t>
  </si>
  <si>
    <t>Aggiudicazione degli appalti per lo sviluppo del portale del turismo digitale</t>
  </si>
  <si>
    <t>Notifica della aggiudicazione di tutti gli appalti pubblici per lo sviluppo del portale del turismo digitale</t>
  </si>
  <si>
    <r>
      <t xml:space="preserve">Notifica dell'aggiudicazione degli (di tutti gli) appalti pubblici per lo sviluppo del portale del turismo digitale
Il portale del turismo digitale deve costituire una messa a scala del portale Italia.it grazie alla realizzazione di un'architettura </t>
    </r>
    <r>
      <rPr>
        <i/>
        <sz val="11"/>
        <color theme="1"/>
        <rFont val="Times New Roman"/>
        <family val="1"/>
      </rPr>
      <t>cloud</t>
    </r>
    <r>
      <rPr>
        <sz val="11"/>
        <color theme="1"/>
        <rFont val="Times New Roman"/>
        <family val="1"/>
      </rPr>
      <t xml:space="preserve"> e aperta, con conseguente miglioramento notevole dell'interconnessione con
l'ecosistema. La messa a scala del portale deve implicare: la creazione di un'interfaccia frontale e di un albero di navigazione nuovi; il rifacimento del layout, della struttura e delle funzionalità delle sezioni, delle pagine e degli articoli; l'introduzione di mappe; la gestione multilingue (al momento del passaggio, il portale sarà presentato in italiano e in inglese). L'integrazione delle altre lingue, attualmente presenti, è prevista nei mesi immediatamente successivi alla messa in servizio.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r>
  </si>
  <si>
    <t>M1C3-22</t>
  </si>
  <si>
    <t>Adozione della politica di investimento</t>
  </si>
  <si>
    <t>M1C3-23</t>
  </si>
  <si>
    <t>Politica di investimento per il Fondo nazionale del turismo</t>
  </si>
  <si>
    <r>
      <rPr>
        <sz val="11"/>
        <color theme="1"/>
        <rFont val="Times New Roman"/>
        <family val="1"/>
      </rPr>
      <t>Il fondo è destinato all'acquisto, alla ristrutturazione e alla valorizzazione di immobili in Italia, per sostenere lo sviluppo turistico nelle zone più colpite dalla crisi o situate ai margini (zone costiere, isole minori, regioni ultraperiferiche e zone rurali e montane).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</si>
  <si>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M1C3-24</t>
  </si>
  <si>
    <t>M1C3-25</t>
  </si>
  <si>
    <r>
      <rPr>
        <sz val="11"/>
        <color theme="1"/>
        <rFont val="Times New Roman"/>
        <family val="1"/>
      </rPr>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</si>
  <si>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t>M1C3-26</t>
  </si>
  <si>
    <t>Entrata in vigore del decreto attuativo per il credito d'imposta per la riqualificazione delle strutture ricettive</t>
  </si>
  <si>
    <t>Disposizione nella normativa che indica l'entrata in vigore della legge di bilancio che autorizza i crediti d'imposta e disposizione nei relativi atti di esecuzione che ne indica l'entrata in vigore</t>
  </si>
  <si>
    <t>M1C3-11</t>
  </si>
  <si>
    <t>Disposizione nella normativa che indica l'entrata in vigore del decreto del Ministero della Cultura (MIC) per l'assegnazione delle risorse per migliorare l'efficienza energetica nei luoghi della cultura</t>
  </si>
  <si>
    <t>M1C3-12</t>
  </si>
  <si>
    <t>Entrata in vigore del decreto del Ministero della Cultura per l'assegnazione ai comuni delle risorse destinate all'attrattività dei borghi</t>
  </si>
  <si>
    <t>Disposizione nella normativa che indica l'entrata in vigore del decreto del Ministero della Cultura (MIC) per l'assegnazione ai comuni delle risorse destinate all'attrattività dei borghi</t>
  </si>
  <si>
    <r>
      <t xml:space="preserve">Il decreto del Ministero della Cultura deve assegnare ai comuni le risorse destinate all'attrattività dei borghi </t>
    </r>
    <r>
      <rPr>
        <sz val="11"/>
        <color theme="1"/>
        <rFont val="Times New Roman"/>
        <family val="1"/>
      </rPr>
      <t>Partecipano al miglioramento dell'attrattività dei borghi i 250 comuni/borghi che hanno trasmesso al Ministero della Cultura programmi di intervento.
Per selezionare i 250 borghi si devono applicare i criteri  (Inv. 2.1) stabiliti congiuntamente da MIC, Regioni, ANCI e aree interne,
che: in via preliminare devono individuare le aree territoriali ammissibili (Inv. 2.1) in considerazione delle complementarità tra i diversi programmi. La selezione dei borghi deve poi essere effettuata sulla base di: a) criteri territoriali, economici e sociali (indicatori statistici); b) capacità del progetto di
incidere sull'attrattiva turistica e di aumentare la partecipazione culturale. Gli indicatori statistici considerati sono: entità demografica (comuni con pop. &lt;5 000 ab.) e relativa tendenza; flussi turistici, visitatori di musei; consistenza dell'offerta turistica (alberghi e altre strutture ricettive, B&amp;B, camere, alloggi in affitto); tendenza demografica del comune;  grado di partecipazione culturale della popolazione; consistenza delle imprese culturali, creative e turistiche (con e senza scopo di lucro) e del relativo personale.
L'aggiudicazione degli appalti ai progetti selezionati nell'ambito degli inviti a presentare proposte concorrenziali deve indicare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l'impegno a garantire che il contributo climatico dell'investimento secondo la metodologia di cui all'allegato VI del regolamento (UE) 2021/241 rappresenti almeno il 25 % del costo totale dell'investimento sostenuto dall'RRF;
c) impegno a riferire in merito all'attuazione della misura a metà della durata del regime e alla fine dello stesso.</t>
    </r>
  </si>
  <si>
    <t>M1C3-13</t>
  </si>
  <si>
    <t>Disposizione nella normativa che indica l'entrata in vigore del decreto del Ministero della Cultura (MIC) per l'assegnazione delle risorse per la tutela e valorizzazione dell'architettura e del paesaggio rurale</t>
  </si>
  <si>
    <t>M1C3-14</t>
  </si>
  <si>
    <t>Disposizione nella normativa che indica l'entrata in vigore del decreto del Ministero della Cultura (MIC) per l'assegnazione delle risorse per progetti per valorizzare l'identità dei luoghi: parchi e giardini storici</t>
  </si>
  <si>
    <t>M1C3-15</t>
  </si>
  <si>
    <t>Disposizione nella normativa che indica l'entrata in vigore del decreto del Ministero della Cultura (MIC) per l'assegnazione delle risorse per la sicurezza sismica nei luoghi di culto e il restauro del patrimonio culturale del Fondo Edifici di Culto (FEC)</t>
  </si>
  <si>
    <t>M1C3-35</t>
  </si>
  <si>
    <t>Firma dell'accordo per ciascuno dei sei progetti tra Ministero del Turismo e beneficiari/enti attuatori</t>
  </si>
  <si>
    <t>Pubblicazione dell'accordo di programma tra Ministero del Turismo, Comune di Roma Capitale e gli altri soggetti coinvolti</t>
  </si>
  <si>
    <t>M1C3-6</t>
  </si>
  <si>
    <t>M1C3-30</t>
  </si>
  <si>
    <t>L'erogazione deve essere in linea con la politica di investimento definita nel traguardo.</t>
  </si>
  <si>
    <t>M1C3-31</t>
  </si>
  <si>
    <t>M1C3-20</t>
  </si>
  <si>
    <t>M1C3-4</t>
  </si>
  <si>
    <t>M1C3-7</t>
  </si>
  <si>
    <t>Aggiudicazione di tutti gli appalti pubblici all'ente attuatore/ai beneficiari per tutti gli interventi volti a gestire la transizione digitale e verde degli operatori culturali</t>
  </si>
  <si>
    <t>Notifica della aggiudicazione di tutti gli appalti pubblici alle organizzazioni e reti incaricate della realizzazione delle attività di sviluppo delle capacità</t>
  </si>
  <si>
    <r>
      <rPr>
        <sz val="11"/>
        <color theme="1"/>
        <rFont val="Times New Roman"/>
        <family val="1"/>
      </rPr>
      <t>Gli enti attuatori selezionati devono essere organizzazioni o reti specializzate in possesso di competenze ed esperienza sia nel campo della formazione che in quello della produzione culturale, dell'ambiente, della gestione culturale e della formazione.
La notifica dell'aggiudicazione di tutti gli appalti pubblici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</si>
  <si>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t>M1C3-10</t>
  </si>
  <si>
    <t>Definizione di uno standard nazionale per le guide turistiche</t>
  </si>
  <si>
    <t>La definizione dello standard nazionale minimo non deve implicare la creazione di una nuova professione regolamentata</t>
  </si>
  <si>
    <r>
      <rPr>
        <sz val="11"/>
        <color theme="1"/>
        <rFont val="Times New Roman"/>
        <family val="1"/>
      </rPr>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decreto ministeriale nell'ambito
dell'intesa Stato Regioni.</t>
    </r>
  </si>
  <si>
    <t>M1C3-9</t>
  </si>
  <si>
    <t>M1C3-18</t>
  </si>
  <si>
    <t>Numero di parchi e giardini storici riqualificati</t>
  </si>
  <si>
    <t>M1C3-27</t>
  </si>
  <si>
    <t>M1C3-16</t>
  </si>
  <si>
    <t>Interventi di valorizzazione di siti culturali o turistici ultimati</t>
  </si>
  <si>
    <t>M1C3-1</t>
  </si>
  <si>
    <t>Utenti formati attraverso la piattaforma di e- learning sui beni culturali</t>
  </si>
  <si>
    <r>
      <rPr>
        <sz val="11"/>
        <color theme="1"/>
        <rFont val="Times New Roman"/>
        <family val="1"/>
      </rPr>
      <t>L'obiettivo del numero di utenti formati deve misurare l'efficacia dell'offerta formativa, da erogare in formato digitale per il programma di apprendimento permanente.
Gli interventi sono dei tipi seguenti:
produzione di corsi di formazione, attuazione mediante insegnamento frontale e programmi di e-learning definiti in base a una valutazione delle competenze dei diversi gruppi destinatari di discenti (corrispondenti a tre livelli di corso: competenze di base, competenze specialistiche, competenze gestionali).
L'intervento si rivolge a: personale del Ministero, personale delle istituzioni culturali degli enti locali, liberi professionisti della cultura.</t>
    </r>
  </si>
  <si>
    <t>M1C3-2</t>
  </si>
  <si>
    <t>M1C3-5</t>
  </si>
  <si>
    <t>M1C3-17</t>
  </si>
  <si>
    <t>Interventi di tutela e valorizzazione dell'architettura e del paesaggio rurale ultimati</t>
  </si>
  <si>
    <t>M1C3-19</t>
  </si>
  <si>
    <t>M1C3-28</t>
  </si>
  <si>
    <t>M1C3-29</t>
  </si>
  <si>
    <t>Numero di progetti turistici da sostenere con i fondi tematici della Banca europea per gli investimenti</t>
  </si>
  <si>
    <r>
      <rPr>
        <sz val="11"/>
        <color theme="1"/>
        <rFont val="Times New Roman"/>
        <family val="1"/>
      </rPr>
      <t xml:space="preserve">Sostegno di almeno 150 progetti turistici
Il sostegno fornito dai fondi tematici della Banca europea per gli investimenti deve mirare a:
</t>
    </r>
    <r>
      <rPr>
        <sz val="11"/>
        <color theme="1"/>
        <rFont val="Calibri"/>
        <family val="1"/>
      </rPr>
      <t>-</t>
    </r>
    <r>
      <rPr>
        <sz val="11"/>
        <color theme="1"/>
        <rFont val="Times New Roman"/>
        <family val="1"/>
      </rPr>
      <t xml:space="preserve">  sostenere gli investimenti innovativi a favore della transizione digitale;
</t>
    </r>
    <r>
      <rPr>
        <sz val="11"/>
        <color theme="1"/>
        <rFont val="Calibri"/>
        <family val="1"/>
      </rPr>
      <t>-</t>
    </r>
    <r>
      <rPr>
        <sz val="11"/>
        <color theme="1"/>
        <rFont val="Times New Roman"/>
        <family val="1"/>
      </rPr>
      <t xml:space="preserve">  aumentare l'offerta di servizi al turismo;
incoraggiare i processi di aggregazione delle imprese.</t>
    </r>
  </si>
  <si>
    <t>M1C3-32</t>
  </si>
  <si>
    <t>Numero di imprese turistiche da sostenere tramite il Fondo di garanzia per le PMI</t>
  </si>
  <si>
    <t>M1C3-33</t>
  </si>
  <si>
    <t>Numero di imprese da sostenere tramite il Fondo rotativo (prima parte)</t>
  </si>
  <si>
    <r>
      <t xml:space="preserve">Almeno 300 imprese sostenute dal Fondo rotativo.
Gli interventi finanziati dal Fondo rotativo possono includere:
</t>
    </r>
    <r>
      <rPr>
        <sz val="11"/>
        <color theme="1"/>
        <rFont val="Calibri"/>
        <family val="1"/>
      </rPr>
      <t>-</t>
    </r>
    <r>
      <rPr>
        <sz val="11"/>
        <color theme="1"/>
        <rFont val="Times New Roman"/>
        <family val="1"/>
      </rPr>
      <t xml:space="preserve"> interventi di riqualificazione energetica;
</t>
    </r>
    <r>
      <rPr>
        <sz val="11"/>
        <color theme="1"/>
        <rFont val="Calibri"/>
        <family val="1"/>
      </rPr>
      <t>-</t>
    </r>
    <r>
      <rPr>
        <sz val="11"/>
        <color theme="1"/>
        <rFont val="Times New Roman"/>
        <family val="1"/>
      </rPr>
      <t xml:space="preserve"> interventi sull'involucro edilizio e di ristrutturazione, conformemente all'articolo 3, primo comma, lettera b), del decreto del Presidente della Repubblica n. 380/2001 (testo unico delle disposizioni legislative e regolamentari in materia edilizia);
</t>
    </r>
    <r>
      <rPr>
        <sz val="11"/>
        <color theme="1"/>
        <rFont val="Calibri"/>
        <family val="1"/>
      </rPr>
      <t>-</t>
    </r>
    <r>
      <rPr>
        <sz val="11"/>
        <color theme="1"/>
        <rFont val="Times New Roman"/>
        <family val="1"/>
      </rPr>
      <t xml:space="preserve"> rimozione delle barriere architettoniche;
</t>
    </r>
    <r>
      <rPr>
        <sz val="11"/>
        <color theme="1"/>
        <rFont val="Calibri"/>
        <family val="1"/>
      </rPr>
      <t>-</t>
    </r>
    <r>
      <rPr>
        <sz val="11"/>
        <color theme="1"/>
        <rFont val="Times New Roman"/>
        <family val="1"/>
      </rPr>
      <t xml:space="preserve"> sostituzione integrale o parziale dei sistemi di condizionamento dell'aria;
</t>
    </r>
    <r>
      <rPr>
        <sz val="11"/>
        <color theme="1"/>
        <rFont val="Calibri"/>
        <family val="1"/>
      </rPr>
      <t>-</t>
    </r>
    <r>
      <rPr>
        <sz val="11"/>
        <color theme="1"/>
        <rFont val="Times New Roman"/>
        <family val="1"/>
      </rPr>
      <t xml:space="preserve"> acquisto di arredi o componenti d'arredo destinati esclusivamente alle strutture ricettive contemplate dal
decreto; - interventi per l'adozione di misure antisismiche;
- rinnovo di componenti d'arredo;
- realizzazione di piscine termali e acquisto di attrezzature e apparati necessari allo svolgimento di attività termali, nonché al rinnovo delle strutture espositive per le fiere.</t>
    </r>
  </si>
  <si>
    <t>M1C3-34</t>
  </si>
  <si>
    <t>Numero di proprietà immobiliari riqualificate per il turismo dal Fondo nazionale del turismo</t>
  </si>
  <si>
    <r>
      <rPr>
        <sz val="11"/>
        <color theme="1"/>
        <rFont val="Times New Roman"/>
        <family val="1"/>
      </rPr>
      <t xml:space="preserve">Almeno 12 proprietà immobiliari riqualificate per il turismo dal Fondo nazionale del turismo; il numero potrebbe raggiungere i 17 immobili, considerando l'effetto leva.
Il sostegno proveniente dal Fondo nazionale del turismo deve essere volto a:
</t>
    </r>
    <r>
      <rPr>
        <sz val="11"/>
        <color theme="1"/>
        <rFont val="Calibri"/>
        <family val="1"/>
      </rPr>
      <t>-</t>
    </r>
    <r>
      <rPr>
        <sz val="11"/>
        <color theme="1"/>
        <rFont val="Times New Roman"/>
        <family val="1"/>
      </rPr>
      <t xml:space="preserve"> investire nell'innovazione a livello di prodotti, processi e gestione onde dare impulso alla trasformazione digitale dell'offerta di servizi turistici;
</t>
    </r>
    <r>
      <rPr>
        <sz val="11"/>
        <color theme="1"/>
        <rFont val="Calibri"/>
        <family val="1"/>
      </rPr>
      <t>-</t>
    </r>
    <r>
      <rPr>
        <sz val="11"/>
        <color theme="1"/>
        <rFont val="Times New Roman"/>
        <family val="1"/>
      </rPr>
      <t xml:space="preserve"> investire per garantire la qualità degli standard dell'ospitalità turistica;
</t>
    </r>
    <r>
      <rPr>
        <sz val="11"/>
        <color theme="1"/>
        <rFont val="Calibri"/>
        <family val="1"/>
      </rPr>
      <t>-</t>
    </r>
    <r>
      <rPr>
        <sz val="11"/>
        <color theme="1"/>
        <rFont val="Times New Roman"/>
        <family val="1"/>
      </rPr>
      <t xml:space="preserve"> promuovere le aggregazioni e la creazione di reti di imprese.</t>
    </r>
  </si>
  <si>
    <t>M1C3-3</t>
  </si>
  <si>
    <t>Interventi di miglioramento dell'accessibilità fisica e cognitiva nei luoghi di cultura</t>
  </si>
  <si>
    <r>
      <rPr>
        <sz val="11"/>
        <color theme="1"/>
        <rFont val="Times New Roman"/>
        <family val="1"/>
      </rPr>
      <t>352 tra musei, monumenti, aree archeologiche e parchi, 129 archivi, 46 biblioteche e 90 siti culturali non statali.
Si tratta di interventi fisici volti a rimuovere le barriere architettoniche e dell'installazione di ausili tecnologici che consentano la fruizione alle persone con ridotte capacità sensoriali (esperienze tattili, sonore, olfattive).
Il 37 % degli interventi deve essere al Sud.</t>
    </r>
  </si>
  <si>
    <t>M1C3-21</t>
  </si>
  <si>
    <t>Numero di teatri i cui lavori di riqualificazione, ammodernamento, costruzione sono stati ultimati</t>
  </si>
  <si>
    <r>
      <rPr>
        <sz val="11"/>
        <color theme="1"/>
        <rFont val="Times New Roman"/>
        <family val="1"/>
      </rPr>
      <t>Gli interventi riguardano:
- la costruzione di tredici studi nuovi;
- il rinnovo di quattro teatri esistenti.
Il completamento degli interventi è attestato dal
certificato di regolare esecuzione.</t>
    </r>
  </si>
  <si>
    <t>M1C3-36</t>
  </si>
  <si>
    <t>Numero di riqualificazioni di siti culturali e turistici ultimate</t>
  </si>
  <si>
    <r>
      <t xml:space="preserve">L'investimento deve interessare interventi di:
</t>
    </r>
    <r>
      <rPr>
        <sz val="11"/>
        <color theme="1"/>
        <rFont val="Symbol"/>
        <family val="5"/>
      </rPr>
      <t></t>
    </r>
    <r>
      <rPr>
        <sz val="11"/>
        <color theme="1"/>
        <rFont val="Times New Roman"/>
        <family val="1"/>
      </rPr>
      <t xml:space="preserve">    riqualificazione e restauro del patrimonio culturale e urbano e dei complessi di alto valore storico- architettonico della città di Roma, per la linea di investimento "Patrimonio culturale di Roma per Next Generation EU";
</t>
    </r>
    <r>
      <rPr>
        <sz val="11"/>
        <color theme="1"/>
        <rFont val="Symbol"/>
        <family val="5"/>
      </rPr>
      <t></t>
    </r>
    <r>
      <rPr>
        <sz val="11"/>
        <color theme="1"/>
        <rFont val="Times New Roman"/>
        <family val="1"/>
      </rPr>
      <t xml:space="preserve">    valorizzazione, messa in sicurezza, consolidamento antisismico e restauro di luoghi ed edifici di interesse storico e di percorsi archeologici, per la linea di investimento "Cammini giubilari";
</t>
    </r>
    <r>
      <rPr>
        <sz val="11"/>
        <color theme="1"/>
        <rFont val="Symbol"/>
        <family val="5"/>
      </rPr>
      <t></t>
    </r>
    <r>
      <rPr>
        <sz val="11"/>
        <color theme="1"/>
        <rFont val="Times New Roman"/>
        <family val="1"/>
      </rPr>
      <t xml:space="preserve">    riqualificazione dei siti ubicati nelle aree periferiche, per la linea di investimento #LaCittàCondivisa;
    interventi su parchi, giardini storici, ville e fontane, per la linea di investimento #Mitingodiverde;
    digitalizzazione dei servizi culturali e sviluppo di app per i turisti, per la linea di investimento #Roma 4.0;
    incremento dell'offerta culturale nelle periferie per promuovere l'inclusione sociale, per la linea di investimento #Amanotesa.
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saranno necessari anche il completamento di tutti i progetti della linea di investimento #Amanotesa e disponibilità al pubblico dell'applicazione "CaputMundi
- Roma4U".</t>
    </r>
  </si>
  <si>
    <t>Entrata in vigore del decreto del Ministero della Cultura per l'assegnazione delle risorse per migliorare l'efficienza energetica nei luoghi della cultura</t>
  </si>
  <si>
    <t>Interventi in musei e siti culturali statali, sale teatrali e cinema ultimati (prima parte)</t>
  </si>
  <si>
    <t>Entrata in vigore del decreto del Ministero della Cultura per l'assegnazione delle risorse per la tutela e valorizzazione dell'architettura e del paesaggio rurale</t>
  </si>
  <si>
    <t>Entrata in vigore del decreto del Ministero della Cultura per l'assegnazione delle risorse per progetti per valorizzare l'identità dei luoghi: parchi e giardini storici</t>
  </si>
  <si>
    <t>Entrata in vigore del decreto del Ministero della Cultura per l'assegnazione delle risorse per la sicurezza sismica nei luoghi di culto e il restauro del patrimonio culturale del fondo Edifici di Culto (FEC)</t>
  </si>
  <si>
    <t>Interventi per la sicurezza sismica nei luoghi di culto, restauro del patrimonio culturale del Fondo Edifici di Culto (FEC) e siti di ricovero per le opere d'arte (Recovery Art) ultimati</t>
  </si>
  <si>
    <t>Coinvolgimento degli operatori turistici nell'hub del turismo digitale</t>
  </si>
  <si>
    <t>Politica di investimento per il Fondo tematico della Banca europea per gli investimenti</t>
  </si>
  <si>
    <t>Politica di investimento per il Fondo di garanzia per le PMI</t>
  </si>
  <si>
    <t>Politica di investimento per il Fondo rotativo</t>
  </si>
  <si>
    <t>Fondi tematici della Banca europea per gli investimenti: erogazione al Fondo di un totale di 350 000 000 EUR</t>
  </si>
  <si>
    <t>Fondo nazionale del turismo: erogazione al Fondo di un totale di 150 000 000 EUR
in sostegno al capitale</t>
  </si>
  <si>
    <t>Fondo nazionale del turismo: erogazione al Fondo di un totale di 150 000 000 EUR</t>
  </si>
  <si>
    <t>Entrata in vigore del decreto ministeriale per l'adozione della strategia nazionale per l'economia circolare</t>
  </si>
  <si>
    <t>Entrata in vigore della raccolta differenziata per le frazioni di rifiuti domestici pericolosi e i prodotti tessili</t>
  </si>
  <si>
    <t>Entrata in vigore del decreto ministeriale sul programma nazionale per la gestione dei rifiuti</t>
  </si>
  <si>
    <t>Approvazione dell'accordo per lo sviluppo del piano d'azione per la creazione di capacità a sostegno degli enti locali</t>
  </si>
  <si>
    <t>Riduzione delle discariche abusive (T1)</t>
  </si>
  <si>
    <t>Riduzione delle discariche abusive (T2)</t>
  </si>
  <si>
    <t>Entrata in vigore dell'obbligo di raccolta differenziata dei rifiuti organici</t>
  </si>
  <si>
    <t>Differenze regionali nella raccolta differenziata</t>
  </si>
  <si>
    <t>Discariche abusive</t>
  </si>
  <si>
    <t>Differenze regionali nei tassi di raccolta differenziata</t>
  </si>
  <si>
    <t>Tassi di riciclaggio dei rifiuti urbani nel piano d'azione per l'economia circolare</t>
  </si>
  <si>
    <t>Pubblicazione della graduatoria finale nell'ambito del regime di incentivi alla logistica</t>
  </si>
  <si>
    <t>Generazione di energia da installazioni agrivoltaiche</t>
  </si>
  <si>
    <t>Sostegno agli investimenti nell'innovazione nell'economia circolare e nella bioeconomia</t>
  </si>
  <si>
    <t>Attuazione di progetti integrati nelle piccole isole</t>
  </si>
  <si>
    <t>Aggiudicazione di (tutti gli) appalti pubblici per la selezione delle Green communities</t>
  </si>
  <si>
    <t>Attuazione degli interventi presentati nei piani dalle Green communities</t>
  </si>
  <si>
    <t>Avvio della piattaforma web e accordi con gli autori</t>
  </si>
  <si>
    <t>Materiale audiovisivo sulla transizione ambientale</t>
  </si>
  <si>
    <t>Entrata in vigore di un decreto legislativo teso a promuovere l'uso del biometano nei trasporti, nell'industria e nel settore residenziale e di un decreto attuativo che definisca condizioni e criteri d'uso, nonché il nuovo sistema di incentivi.</t>
  </si>
  <si>
    <t>Entrata in vigore delle misure legislative necessarie</t>
  </si>
  <si>
    <t>Entrata in vigore di incentivi fiscali</t>
  </si>
  <si>
    <t>Entrata in vigore di un decreto-legge</t>
  </si>
  <si>
    <t>Aggiudicazione di tutti gli appalti pubblici per l'installazione di pannelli solari fotovoltaici in sistemi agro- voltaici</t>
  </si>
  <si>
    <t>Installazione di pannelli solari fotovoltaici in sistemi agro- voltaici</t>
  </si>
  <si>
    <t>Aggiudicazione di tutti gli appalti pubblici per la concessione di prestiti per la realizzazione degli interventi a beneficio delle comunità energetiche</t>
  </si>
  <si>
    <t>Produzione di energia rinnovabile da parte di comunità energetiche e autoconsumatori di rinnovabili che agiscono congiuntamente</t>
  </si>
  <si>
    <t>Aggiudicazione del progetto per lo sviluppo di un'infrastruttura offshore</t>
  </si>
  <si>
    <t>Sviluppo di infrastrutture offshore</t>
  </si>
  <si>
    <t>Produzione supplementare di biometano</t>
  </si>
  <si>
    <t>Sostituzione di trattori agricoli</t>
  </si>
  <si>
    <t>Aggiudicazione di (tutti gli) appalti pubblici per l'aumento della capacità di rete</t>
  </si>
  <si>
    <t>Smart grid: aumento della capacità di rete per la distribuzione di energia rinnovabile</t>
  </si>
  <si>
    <t>Smart grid: elettrificazione dei consumi energetici</t>
  </si>
  <si>
    <t>Aggiudicazione dei progetti per migliorare la resilienza della rete del sistema elettrico</t>
  </si>
  <si>
    <t>Miglioramento della resilienza della rete del sistema elettrico</t>
  </si>
  <si>
    <t>Aggiudicazione di (tutti gli) appalti pubblici per progetti di produzione di idrogeno in aree industriali dismesse</t>
  </si>
  <si>
    <t>Completamento dei progetti di produzione di idrogeno in aree industriali</t>
  </si>
  <si>
    <t>Accordo per promuovere la transizione dal metano all'idrogeno verde</t>
  </si>
  <si>
    <t>Introduzione dell'idrogeno nel processo industriale</t>
  </si>
  <si>
    <t>Aggiudicazione di (tutti gli) appalti pubblici per lo sviluppo di stazioni di rifornimento a base di idrogeno</t>
  </si>
  <si>
    <t>Sviluppo di stazioni di rifornimento a base di idrogeno</t>
  </si>
  <si>
    <t>Assegnazione delle risorse per la sperimentazione dell'idrogeno per il trasporto ferroviario</t>
  </si>
  <si>
    <t>Numero di stazioni di rifornimento a idrogeno</t>
  </si>
  <si>
    <t>Realizzazione di almeno 10 stazioni di rifornimento a base di idrogeno per i treni lungo sei linee ferroviarie, da individuare mediante procedure pubbliche definite dal Ministero delle Infrastrutture e della mobilità sostenibili (MIMS) e dal Ministero della Transizione ecologica (MiTE).</t>
  </si>
  <si>
    <t>Aggiudicazione di tutti i contratti di ricerca e sviluppo a progetti di ricerca sull'idrogeno</t>
  </si>
  <si>
    <t>Numero di progetti di ricerca e sviluppo sull'idrogeno</t>
  </si>
  <si>
    <t>Piste ciclabili aggiuntive T1</t>
  </si>
  <si>
    <t>Aggiudicazione di (tutti gli) appalti pubblici per la realizzazione di piste ciclabili, metropolitane, filovie e funivie in aree metropolitane</t>
  </si>
  <si>
    <t>Numero di km di infrastruttura di trasporto pubblico T1</t>
  </si>
  <si>
    <t>Numero di km di infrastruttura di trasporto pubblico T2</t>
  </si>
  <si>
    <t>Aggiudicazione di tutti gli appalti pubblici per l'installazione di infrastrutture di ricarica elettrica M1</t>
  </si>
  <si>
    <t>Aggiudicazione di tutti gli appalti pubblici per il rinnovo del parco autobus regionale per il trasporto pubblico con veicoli a combustibili puliti</t>
  </si>
  <si>
    <t>Numero di autobus a emissioni zero T1</t>
  </si>
  <si>
    <t>Aggiudicazione di (tutti gli) appalti pubblici per il rinnovo del parco ferroviario per il trasporto pubblico regionale con treni a combustibili puliti e servizio universale</t>
  </si>
  <si>
    <t>Numero di treni a emissioni zero T1</t>
  </si>
  <si>
    <t>Numero di treni a emissioni zero T2</t>
  </si>
  <si>
    <t>Numero di autobus a emissioni zero T2</t>
  </si>
  <si>
    <t>Aggiudicazione di tutti gli appalti pubblici per il rinnovo del parco veicoli dei Vigili del Fuoco</t>
  </si>
  <si>
    <t>Entrata in vigore di un decreto ministeriale</t>
  </si>
  <si>
    <t>Capacità di generazione di energia dei pannelli fotovoltaici prodotti</t>
  </si>
  <si>
    <t>Capacità di generazione di energia delle batterie prodotte</t>
  </si>
  <si>
    <t>Produzione di elettrolizzatori</t>
  </si>
  <si>
    <t>Aggiudicazione di tutti gli appalti pubblici per il completamento di uno stabilimento industriale per la produzione di elettrolizzatori</t>
  </si>
  <si>
    <t>Firma dell'accordo finanziario</t>
  </si>
  <si>
    <t>Venture capital raccolto a sostegno della transizione ecologica</t>
  </si>
  <si>
    <t>Aggiudicazione di tutti i contratti pubblici per la costruzione di nuove scuole mediante la sostituzione di edifici per la riqualificazione energetica degli edifici scolastici, a seguito di una procedura di appalto pubblico</t>
  </si>
  <si>
    <t>Almeno 400 000 metri quadri di nuove scuole sono costruite mediante la sostituzione di edifici.</t>
  </si>
  <si>
    <t>L'aggiudicazione di tutti i contratti pubblici per la costruzione di nuovi edifici, la riqualificazione e il rafforzamento dei beni immobili dell'amministrazione della giustizia è firmata dal ministero della Giustizia a seguito di una procedura di appalto pubblico</t>
  </si>
  <si>
    <t>Costruzione di edifici, riqualificazione e rafforzamento dei beni immobili dell'amministrazione della giustizia</t>
  </si>
  <si>
    <t>Entrata in vigore della proroga del Superbonus</t>
  </si>
  <si>
    <t>Ristrutturazione edilizia Superbonus e Sismabonus T1</t>
  </si>
  <si>
    <t>Ristrutturazione edilizia Superbonus e Sismabonus T2</t>
  </si>
  <si>
    <t>I contratti per il miglioramento delle reti di riscaldamento sono affidati dal ministero della Transizione ecologica a seguito di una procedura di appalto pubblico</t>
  </si>
  <si>
    <t>Costruzione o ampliamento delle reti di teleriscaldamento</t>
  </si>
  <si>
    <t>Semplificazione e accelerazione delle procedure per gli interventi di efficientamento energetico</t>
  </si>
  <si>
    <t>Piano operativo per un sistema avanzato e integrato di monitoraggio e previsione per l'individuazione dei rischi idrologici</t>
  </si>
  <si>
    <t>Aggiudicazione di tutti gli appalti pubblici per interventi in materia di gestione e riduzione dei rischi idrogeologici</t>
  </si>
  <si>
    <t>Gestione del rischio di alluvione e del rischio idrogeologico</t>
  </si>
  <si>
    <t>Completamento degli interventi di tipo E</t>
  </si>
  <si>
    <t>Completamento di lavori di piccola portata per la resilienza, la valorizzazione del territorio e l'efficienza energetica dei comuni T1</t>
  </si>
  <si>
    <t>Completamento di lavori di piccola portata per la resilienza, la valorizzazione del territorio e l'efficienza energetica dei comuni T2</t>
  </si>
  <si>
    <t>Completamento di lavori di media portata per la resilienza, la valorizzazione del territorio e l'efficienza energetica dei comuni T2</t>
  </si>
  <si>
    <t>Completamento di lavori di media portata per la resilienza, la valorizzazione del territorio e l'efficienza energetica dei comuni T1</t>
  </si>
  <si>
    <t>Entrata in vigore delle modifiche legislative rivedute per la protezione e la valorizzazione delle aree verdi urbane ed extra urbane</t>
  </si>
  <si>
    <t>Piantare alberi per la tutela e la  valorizzazione delle aree verdi urbane ed extraurbane T2</t>
  </si>
  <si>
    <t>Entrata in vigore della semplificazion e amministrativa e sviluppo di servizi digitali per i visitatori dei parchi nazionali e delle aree marine protette</t>
  </si>
  <si>
    <t>Semplificazione amministrativa e sviluppo di servizi digitali per i visitatori dei parchi nazionali e delle aree marine protette</t>
  </si>
  <si>
    <t>Revisione del quadro giuridico per gli interventi di rinaturazione dell'area del Po</t>
  </si>
  <si>
    <t>Quadro giuridico per la bonifica dei siti orfani</t>
  </si>
  <si>
    <t>Riqualificazione dei siti orfani</t>
  </si>
  <si>
    <t>Notifica dell'aggiudicazione di appalti pubblici per u 2 000 000 000 EUR p infrastrutture idriche sicurezza dell'approvvigionamento idrico. Gli appalti devono riguardare
-     la sicurezza dell'a idrico di importan
-     lavori strutturali p sicurezza e la resil compreso l'adatta cambiamenti clim dighe);
-     l'aumento della ca dell'acqua.
I criteri di selezione d che l'investimento con agli obiettivi in materi climatici con un coeffi calcolo del sostegno p conformemente all'all
regolamento (UE) 202</t>
  </si>
  <si>
    <t>Aumentare la sicurezza dell'approvvigionamento idrico e la  resilienza dell'infrastruttura di almeno 25 sistemi idrici</t>
  </si>
  <si>
    <t>Aggiudicazione di tutti gli appalti pubblici per interventi nelle reti di distribuzione dell'acqua, compresa la digitalizzazione e il monitoraggio delle reti</t>
  </si>
  <si>
    <t>Interventi nelle reti di distribuzione dell'acqua, compresa la digitalizzazione e il monitoraggio delle reti T1</t>
  </si>
  <si>
    <t>Interventi nelle reti di distribuzione dell'acqua, compresa la digitalizzazione e il monitoraggio delle reti T2</t>
  </si>
  <si>
    <t>Aggiudicazione di tutti gli appalti pubblici per la resilienza dell'agrosistema irriguo per una migliore gestione delle risorse idriche</t>
  </si>
  <si>
    <t>Interventi per la resilienza dell'agrosistema irriguo per una migliore gestione delle risorse idriche T2</t>
  </si>
  <si>
    <t>Aggiudicazione di tutti gli appalti pubblici per le reti fognarie e la depurazione</t>
  </si>
  <si>
    <t>Interventi per le reti fognarie e la depurazione T1</t>
  </si>
  <si>
    <t>Interventi per le reti fognarie e la depurazione T2</t>
  </si>
  <si>
    <t>Entrata in vigore della semplificazion e del quadro giuridico per una migliore gestione dei rischi idrologici</t>
  </si>
  <si>
    <t>Entrata in vigore di un programma nazionale di controllo dell'inquinamento atmosferico</t>
  </si>
  <si>
    <t>Entrata in vigore del nuovo quadro giuridico relativo agli scopi irrigui</t>
  </si>
  <si>
    <t>Entrata in vigore della riforma volta a garantire la piena capacità gestionale per i servizi idrici integrati</t>
  </si>
  <si>
    <t>Aggiudicazione dell'appalto per la costruzione della ferrovia ad alta velocità sulla linea Salerno-Reggio Calabria</t>
  </si>
  <si>
    <t>Ferrovia ad alta velocità per passeggeri e merci sulle linee Napoli-Bari e Palermo-Catania</t>
  </si>
  <si>
    <t>Aggiudicazione dell'appalto per la costruzione della ferrovia ad alta velocità sulle linee Brescia-Verona- Vicenza-Padova, Liguria-Alpi e Verona- Brennero</t>
  </si>
  <si>
    <t>Ferrovia ad alta velocità per passeggeri e merci sulla linea Liguria-Alpi</t>
  </si>
  <si>
    <t>Ferrovia ad alta velocità per passeggeri e merci sulle linee Brescia-Verona- Vicenza-Padova, Liguria-Alpi e Verona- Brennero</t>
  </si>
  <si>
    <t>Ferrovia ad alta velocità per passeggeri e merci sulle linee Roma-Pescara, Orte-Falconara e Taranto- Metaponto- Potenza- Battipaglia</t>
  </si>
  <si>
    <t>Aggiudicazione degli appalti per lo sviluppo del sistema europeo di gestione del traffico ferroviario</t>
  </si>
  <si>
    <t>3.400 km di linee ferroviarie dotati del sistema europeo di gestione del traffico</t>
  </si>
  <si>
    <t>1.400 km di linee ferroviarie dotati del sistema europeo di gestione del traffico</t>
  </si>
  <si>
    <t>700 km di tratte di linee migliorate costruite su nodi ferroviari metropolitani e collegamenti nazionali chiave</t>
  </si>
  <si>
    <t>1280 km di tratte di linee migliorate costruite su nodi ferroviari metropolitani e collegamenti nazionali chiave</t>
  </si>
  <si>
    <t>1.280 km di tratte di linee migliorate costruite su nodi ferroviari metropolitani e collegamenti nazionali chiave</t>
  </si>
  <si>
    <t>Linee regionali migliorate, pronte per le fasi di autorizzazione e operativa</t>
  </si>
  <si>
    <t>Stazioni ferroviarie riqualificate e accessibili</t>
  </si>
  <si>
    <t>10 stazioni ferroviarie riqualificate e accessibili</t>
  </si>
  <si>
    <t>38 stazioni ferroviarie riqualificate e accessibili</t>
  </si>
  <si>
    <t>Entrata in vigore di una modifica legislativa sull'iter di approvazione dei Contratti di Programma (CdP)</t>
  </si>
  <si>
    <t>Entrata in vigore di una modifica normativa che riduca la durata dell'iter di autorizzazione dei progetti da 11 a 6 mesi.</t>
  </si>
  <si>
    <t>Trasferimento della titolarità delle opere d'arte (ponti, viadotti e cavalcavia) delle strade di secondo livello ai titolari delle strade di primo livello (autostrade e principali strade nazionali)</t>
  </si>
  <si>
    <t>Porti verdi: appalto di opere</t>
  </si>
  <si>
    <t>Porti verdi: completamento delle opere</t>
  </si>
  <si>
    <t>Digitalizzazion e della gestione del traffico aereo: siti dotati di sistema di gestione del traffico aereo</t>
  </si>
  <si>
    <t>Entrata in vigore delle modifiche legislative connesse alla semplificazion e delle procedure per il processo di pianificazione strategica</t>
  </si>
  <si>
    <t>Entrata in vigore della semplificazion e delle procedure di autorizzazione per gli impianti di cold ironing</t>
  </si>
  <si>
    <t>Entrata in vigore del decreto riguardante lo Sportello Unico Doganale</t>
  </si>
  <si>
    <t>Sistemi per gli operatori portuali</t>
  </si>
  <si>
    <t>Adozione delle riforme del sistema di istruzione primaria e secondaria al fine di migliorare i risultati scolastici.</t>
  </si>
  <si>
    <t>Entrata in vigore delle riforme del sistema di istruzione terziaria al fine di migliorare i risultati scolastici (legislazione primaria) in materia di: a) lauree abilitanti; b) classi di laurea; c) riforma dei dottorati.</t>
  </si>
  <si>
    <t>Entrata in vigore della legislazione volta a modificare le norme vigenti in materia di alloggi per studenti.</t>
  </si>
  <si>
    <t>Nuovi posti letto per studenti negli alloggi per studenti</t>
  </si>
  <si>
    <t>Entrata in vigore della riforma della legislazione sugli alloggi per studenti.</t>
  </si>
  <si>
    <t>Aggiudicazione dei contratti di lavoro per la costruzione, la riqualificazione e la messa in sicurezza di asili nido, scuole dell'infanzia e servizi di educazione e cura della prima infanzia.</t>
  </si>
  <si>
    <t>Attivazione di nuovi posti per servizi di educazione e cura per la prima infanzia (fascia 0-6 anni).</t>
  </si>
  <si>
    <t>Strutture destinate all'accoglienza degli studenti oltre l'orario scolastico.</t>
  </si>
  <si>
    <t>M² realizzati o riqualificati da destinare a palestre o strutture sportive.</t>
  </si>
  <si>
    <t>Studenti o giovani che hanno frequentato attività di tutoraggio o corsi di orientamento post diploma.</t>
  </si>
  <si>
    <t>Divario nel tasso di abbandono scolastico nell'istruzione secondaria nel 2024.</t>
  </si>
  <si>
    <t>Numero di studenti iscritti al sistema di formazione professionale terziaria (ITS)</t>
  </si>
  <si>
    <t>Studenti che hanno frequentato corsi di transizione scuola- università.</t>
  </si>
  <si>
    <t>Entrata in vigore di decreti ministeriali di riforma delle borse di studio al fine di migliorare l'accesso all'istruzione terziaria.</t>
  </si>
  <si>
    <t>Borse di studio per l'accesso all'università assegnate</t>
  </si>
  <si>
    <t>Formazione di dirigenti scolastici, insegnanti e personale amministrativo</t>
  </si>
  <si>
    <t>Entrata in vigore della riforma della carriera degli insegnanti</t>
  </si>
  <si>
    <t>Insegnanti reclutati con il nuovo sistema di reclutamento.</t>
  </si>
  <si>
    <t>Entrata in vigore della legislazione volta a costruire un sistema di formazione di qualità per le scuole.</t>
  </si>
  <si>
    <t>Scuole che hanno attivato progetti di orientamento STEM nel 2024/25.</t>
  </si>
  <si>
    <t>Corsi annuali di lingua e metodologia erogati a insegnanti.</t>
  </si>
  <si>
    <t>Adozione del piano Scuola 4.0 al fine di favorire la transizione digitale del sistema scolastico italiano.</t>
  </si>
  <si>
    <t>Trasformazione delle classi in ambienti di apprendimento innovativi grazie a Scuola 4.0.</t>
  </si>
  <si>
    <t>M² di edifici scolastici ristrutturati.</t>
  </si>
  <si>
    <t>Nuovi dottorati di ricerca assegnati nell'arco di tre anni in programmi dedicati alle transizioni digitale e ambientale.</t>
  </si>
  <si>
    <t>Borse di dottorato assegnate ogni anno (su tre anni)</t>
  </si>
  <si>
    <t>Entrata in vigore dei decreti ministeriali sulla semplificazion e e la mobilità nella R&amp;S collegati al fondo di finanziamento ordinario.</t>
  </si>
  <si>
    <t>Numero di progetti di ricerca aggiudicati</t>
  </si>
  <si>
    <t>Numero di studenti che hanno ottenuto una borsa di ricerca</t>
  </si>
  <si>
    <t>Numero di ricercatori a tempo determinato assunti per ciascuno dei partenariati previsti per la ricerca di base firmati tra istituti di ricerca e imprese private</t>
  </si>
  <si>
    <t>Aggiudicazione di appalti per progetti riguardanti campioni nazionali di R&amp;S sulle key enabling technologies</t>
  </si>
  <si>
    <t>Aggiudicazione dei contratti alle strutture di ricerca e creazione di "campioni nazionali di R&amp;S" su determinate Key Enabling Technologies</t>
  </si>
  <si>
    <t>Aggiudicazione di appalti per progetti riguardanti gli ecosistemi dell'innovazione;</t>
  </si>
  <si>
    <t>Varo dell'invito a manifestare interesse per l'identificazione dei progetti nazionali, compresi i progetti IPCEI microelettronica</t>
  </si>
  <si>
    <t>Entrata in vigore dell'atto nazionale che assegna i finanziamenti necessari a sostenere i progetti partecipanti.</t>
  </si>
  <si>
    <t>Numero di imprese che hanno ricevuto sostegno</t>
  </si>
  <si>
    <t>Numero di progetti presentati da imprese aggiudicatarie</t>
  </si>
  <si>
    <t>Numero di nuovi poli da creare</t>
  </si>
  <si>
    <t>Aggiudicazione di appalti per i progetti riguardanti: a) sistema integrato di infrastrutture di ricerca e innovazione</t>
  </si>
  <si>
    <t>Numero di infrastrutture finanziate</t>
  </si>
  <si>
    <t>Firma dell'accordo fra il governo italiano e il partner esecutivo Cassa Depositi e Prestiti (CDP) che istituisce lo strumento finanziario.</t>
  </si>
  <si>
    <t>Numero di borse di dottorato innovative assegnate</t>
  </si>
  <si>
    <t>Entrata in vigore del decreto interministeriale che istituisce il programma nazionale "Garanzia di occupabilità dei lavoratori" (GOL) e di un decreto interministeriale che istituisce il Piano Nazionale Nuove Competenze</t>
  </si>
  <si>
    <t>Entrata in vigore, a livello regionale, di tutti i piani per i centri per l'impiego (PES)</t>
  </si>
  <si>
    <t>Destinatari del programma "Garanzia di occupabilità dei lavoratori" (GOL)</t>
  </si>
  <si>
    <t>Piena attuazione delle misure incluse nel piano nazionale in linea con la tabella di marcia</t>
  </si>
  <si>
    <t>Aumento del numero di ispezioni sul lavoro</t>
  </si>
  <si>
    <t>Riduzione dell'incidenza del lavoro sommerso</t>
  </si>
  <si>
    <t>Adozione del fondo a sostegno dell'imprenditorialità femminile</t>
  </si>
  <si>
    <t>Per le imprese, aver ricevuto sostegno finanziario tramite il "Fondo Impresa donna".</t>
  </si>
  <si>
    <t>Entrata in vigore del sistema di certificazione della parità di genere e relativi meccanismi di incentivazione per le imprese.</t>
  </si>
  <si>
    <t>Ottenimento, da parte delle imprese, della certificazione della parità di genere.</t>
  </si>
  <si>
    <t>Ottenimento della certificazione della parità di genere da parte delle imprese sostenute attraverso l'assistenza tecnica.</t>
  </si>
  <si>
    <t>Persone che hanno partecipato al sistema duale e ottenuto la relativa certificazione nel quinquennio 2021-2025.</t>
  </si>
  <si>
    <t>Entrata in vigore del piano operativo</t>
  </si>
  <si>
    <t>I distretti sociali devono produrre almeno uno dei seguenti risultati: i) sostegno ai genitori, ii) autonomia delle persone anziane, iii) servizi a domicilio per gli anziani o iv) sostegno agli assistenti sociali al fine di prevenire i burn-out</t>
  </si>
  <si>
    <t>Realizzazione da parte dei distretti sociali di almeno un progetto relativo alla ristrutturazio ne degli spazi domestici e/o alla fornitura di dispositivi ICT alle persone con disabilità, insieme a una formazione sulle competenze digitali</t>
  </si>
  <si>
    <t>Entrata in vigore del piano operativo relativo ai progetti riguardanti l'assegnazione di un alloggio e le stazioni di posta che definisce i requisiti dei progetti che possono essere presentati dagli enti locali e pubblicazion e dell'invito a presentare proposte</t>
  </si>
  <si>
    <t>Presa in carico, per almeno 6 mesi, delle persone che vivono in condizioni di grave deprivazione materiale mediante i progetti Housing First e le stazioni di posta.</t>
  </si>
  <si>
    <t>Aggiudicazione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</si>
  <si>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Progetti per interventi di rigenerazione urbana che riguardano i comuni.</t>
  </si>
  <si>
    <t>Entrata in vigore del piano di investimenti per progetti di rigenerazione urbana nelle aree metropolitane</t>
  </si>
  <si>
    <t>Completare le azioni di pianificazione integrata nelle città metropolitane</t>
  </si>
  <si>
    <t>Entrata in vigore del decreto ministeriale che definisce la mappatura degli insediamenti abusivi approvata dal "Tavolo di contrasto allo sfruttamento lavorativo in agricoltura" e adozione del decreto ministeriale per l'assegnazione delle risorse.</t>
  </si>
  <si>
    <t>Completamento delle attività dei progetti nelle aree individuate come insediamenti abusivi nei piani urbani</t>
  </si>
  <si>
    <t>Approvazione della strategia di investimento  del Fondo da parte del Ministero dell'Economia e delle Finanze (MEF)</t>
  </si>
  <si>
    <t>Valore monetario del contributo al Fondo tematico e sostegno ai progetti urbani.</t>
  </si>
  <si>
    <t>Firma delle convenzioni per la riqualificazione e l'incremento dell'edilizia sociale da parte delle regioni e delle province autonome (compresi comuni e/o città metropolitane situati in tali territori)</t>
  </si>
  <si>
    <t xml:space="preserve">Numero di unità abitative (in termini sia di costruzione che di riqualificazione) e metri quadrati di spazi pubblici che beneficiano di un sostegno </t>
  </si>
  <si>
    <t>Aggiudicazione di tutti gli appalti pubblici per progetti in materia di sport e inclusione sociale a seguito di un invito pubblico a presentare proposte</t>
  </si>
  <si>
    <t>Interventi relativi ad appalti riguardanti le strutture sportive.</t>
  </si>
  <si>
    <t>Entrata in vigore della legge quadro per rafforzare l'autonomia delle persone con disabilità</t>
  </si>
  <si>
    <t>Entrata in vigore della legge quadro e adozione da parte del governo dei decreti legislativi che sviluppano le disposizioni previste dalla legge quadro per rafforzare l'autonomia delle persone con disabilità</t>
  </si>
  <si>
    <t>Entrata in vigore di una legge quadro che rafforzi gli interventi a favore degli anziani non autosufficienti</t>
  </si>
  <si>
    <t xml:space="preserve">Entrata in vigore dei decreti legislativi che sviluppano le disposizioni previste dalla legge quadro per rafforzare gli interventi a favore delle persone anziane non autosufficienti </t>
  </si>
  <si>
    <t>Aggiudicazione dell'offerta per gli interventi volti a migliorare i servizi e le infrastrutture sociali nelle aree interne e per il sostegno alle farmacie nei comuni con meno di 3000 abitanti</t>
  </si>
  <si>
    <t>Servizi e infrastrutture sociali nuovi e migliorati accessibili ai destinatari dei comuni nelle aree interne e nel Mezzogiorno</t>
  </si>
  <si>
    <t>Sostegno alle farmacie rurali nei comuni con meno di 3 000 abitanti (prima parte)</t>
  </si>
  <si>
    <t>Sostegno alle farmacie rurali nei comuni con meno di 3 000 abitanti (seconda parte)</t>
  </si>
  <si>
    <t>Aggiudicazione di appalti per interventi sui beni confiscati alla criminalità organizzata</t>
  </si>
  <si>
    <t>Riutilizzo dei beni confiscati alle mafie (prima parte)</t>
  </si>
  <si>
    <t>Riutilizzo dei beni confiscati alle mafie (seconda parte)</t>
  </si>
  <si>
    <t>Supporto educativo ai minori (prima parte)</t>
  </si>
  <si>
    <t>Entrata in vigore dei decreti ministeriali di approvazione del piano operativo per tutte e otto le Zone Economiche Speciali</t>
  </si>
  <si>
    <t>Inizio degli interventi infrastrutturali nelle Zone Economiche Speciali.</t>
  </si>
  <si>
    <t>Completamento degli interventi infrastrutturali nelle Zone Economiche Speciali.</t>
  </si>
  <si>
    <t>Entrata in vigore del regolamento per la semplificazione delle procedure e il rafforzamento del ruolo del Commissario nelle Zone Economiche Speciali</t>
  </si>
  <si>
    <t>Approvazione di un contratto istituzionale di sviluppo</t>
  </si>
  <si>
    <t>Almeno un progetto per regione (considerando sia i progetti che saranno attuati nella singola regione sia quelli che possono essere sviluppa ti nell'amb ito di consorzi tra regioni)</t>
  </si>
  <si>
    <t>Case della Comunità messe a disposizione e dotate di attrezzature tecnologiche (prima parte)</t>
  </si>
  <si>
    <t>Approvazione delle linee guida contenenti il modello digitale per l'attuazione dell'assistenza</t>
  </si>
  <si>
    <t>Contratto istituzionale di sviluppo approvato dal Ministero della Salute</t>
  </si>
  <si>
    <t>Centrali operative pienamente funzionanti (seconda parte)</t>
  </si>
  <si>
    <t>Nuovi pazienti che ricevono assistenza domiciliare (prima parte)</t>
  </si>
  <si>
    <t>Numero di persone assistite sfruttando strumenti di telemedicina (terza parte)</t>
  </si>
  <si>
    <t>Entrata in vigore del diritto derivato (decreto ministeriale) che prevede la riforma dell'organizzazio ne dell'assistenza sanitaria.</t>
  </si>
  <si>
    <r>
      <rPr>
        <sz val="10"/>
        <rFont val="Times New Roman"/>
        <family val="1"/>
      </rPr>
      <t>Piano di riorganizzazione approvato dal Ministero della Salute/Regioni italiane</t>
    </r>
  </si>
  <si>
    <t>Approvazione del Contratto istituzionale di sviluppo</t>
  </si>
  <si>
    <t>Aggiudicazione di tutti gli appalti pubblici</t>
  </si>
  <si>
    <t>Operatività delle grandi apparecchiature sanitarie</t>
  </si>
  <si>
    <t>Digitalizzazione delle strutture ospedaliere (DEA - Dipartimenti di emergenza e accettazione - Livello I e II)</t>
  </si>
  <si>
    <t>Posti letto supplementari di terapia intensiva e semi-intensiva</t>
  </si>
  <si>
    <t>Completamento degli interventi antisismici nelle strutture ospedaliere</t>
  </si>
  <si>
    <t>I medici di base alimentano il Fascicolo sanitario elettronico.</t>
  </si>
  <si>
    <t>Il sistema della Tessera di assicurazione malattia e l'infrastruttura per l'interoperabilità del Fascicolo sanitario elettronico sono pienamente operativi.</t>
  </si>
  <si>
    <t>Finanziamento di progetti di ricerca su tumori rari e malattie rare</t>
  </si>
  <si>
    <t>Finanziamento di progetti di ricerca sulle malattie altamente invalidanti</t>
  </si>
  <si>
    <t>Sono assegnate borse di studio per corsi specifici di medicina generale.</t>
  </si>
  <si>
    <t>Sono assegnate ulteriori borse di studio per corsi specifici di medicina generale.</t>
  </si>
  <si>
    <t>Formazione per l'acquisizione di competenze e abilità di management e digitali per il personale del SSN</t>
  </si>
  <si>
    <t>Numero di contratti di formazione medica specializzata finanziati</t>
  </si>
  <si>
    <t>Entrata in vigore di un quadro giuridico per la semplificazione delle procedure di autorizzazione a costruire strutture per le energie rinnovabili onshore e offshore</t>
  </si>
  <si>
    <t>Entrata in vigore delle disposizioni per l'efficace attuazione e applicazione di tutte le misure relative alle riforme dell'istruzione primaria, secondaria e terziaria, ove necessario.</t>
  </si>
  <si>
    <t>1 -  revisione e aggiornamento dell'assetto regolamentare degli Istituti di ricovero e cura a carattere scientifico (IRCCS) e delle politiche di ricerca del Ministero della Salute, con l'obiettivo di rafforzare il rapporto fra ricerca, innovazione e cure sanitarie.</t>
  </si>
  <si>
    <t>Entrata in vigore del decreto legislativo che riguarda il riordino della disciplina degli Istituti di ricovero e cura a carattere scientifico (IRCCS)</t>
  </si>
  <si>
    <r>
      <rPr>
        <sz val="11"/>
        <color theme="1"/>
        <rFont val="Times New Roman"/>
        <family val="1"/>
      </rPr>
      <t xml:space="preserve">L'obiettivo deve misurare il numero di interventi ultimati per la sicurezza sismica nei luoghi di culto, il restauro del patrimonio culturale del Fondo Edifici di Culto (FEC) e i siti di ricovero per le opere d'arte dopo eventi calamitosi (con certificazione della regolare esecuzione dei lavori).
Gli interventi devono comprendere:
i) interventi antisismici di prevenzione sui beni architettonici per rimediare ai danni esistenti e preservare il patrimonio culturale;
ii) il progetto conservativo </t>
    </r>
    <r>
      <rPr>
        <i/>
        <sz val="11"/>
        <color theme="1"/>
        <rFont val="Times New Roman"/>
        <family val="1"/>
      </rPr>
      <t>Recovery</t>
    </r>
    <r>
      <rPr>
        <sz val="11"/>
        <color theme="1"/>
        <rFont val="Times New Roman"/>
        <family val="1"/>
      </rPr>
      <t xml:space="preserve"> </t>
    </r>
    <r>
      <rPr>
        <i/>
        <sz val="11"/>
        <color theme="1"/>
        <rFont val="Times New Roman"/>
        <family val="1"/>
      </rPr>
      <t>Art</t>
    </r>
    <r>
      <rPr>
        <sz val="11"/>
        <color theme="1"/>
        <rFont val="Times New Roman"/>
        <family val="1"/>
      </rPr>
      <t>, che deve prevedere la creazione di depositi temporanei e protetti per la preservazione dei beni mobili in caso di catastrofe.</t>
    </r>
  </si>
  <si>
    <t>MITD</t>
  </si>
  <si>
    <r>
      <t xml:space="preserve">Modificato il 26/8 già </t>
    </r>
    <r>
      <rPr>
        <sz val="10"/>
        <color rgb="FF231F20"/>
        <rFont val="Times New Roman"/>
        <family val="1"/>
      </rPr>
      <t>DIPE in collaborazione con Agenzia   Spaziale   Italiana
(ASI)</t>
    </r>
  </si>
  <si>
    <t>La politica di investimento deve definire almeno: natura, ambito e operazioni sostenute, beneficiari interessati, criteri di ammissibilità dei beneficiari finanziari e loro selezione mediante bando di gara; disposizioni per reinvestire i potenziali rientri per gli stessi obiettivi strategici. 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</si>
  <si>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t xml:space="preserve">La normativa di riferimento per la concessione del credito d'imposta è la legge 31 maggio 2014, n. 83, che ha introdotto il riconoscimento di un credito d'imposta per gli interventi di riqualificazione delle strutture ricettive turistiche.
Criteri di selezione/ammissibilità ai fini della conformità agli orientamenti tecnici sull'applicazione del principio "non arrecare un danno significativo" (2021/C58/01) dei beni/attività sostenuti e dei beneficiari che prevedano almeno l'uso di un elenco di esclusione, assoggettino i beni/attività sostenuti e i beneficiari al requisito di conformità alla normativa ambientale nazionale e dell'UE da parte dei beni/attività sostenuti e dei beneficiari e assicurino la conformità. </t>
  </si>
  <si>
    <t>MITD in collaborazione con Dipartimento delle informazioni per la sicurezza (DIS)</t>
  </si>
  <si>
    <t>Riforma del mercato del lavoro della PA</t>
  </si>
  <si>
    <t>Riforma 1 - Semplificazione delle procedure di autorizzazione per gli impianti rinnovabili onshore e offshore, nuovo quadro giuridico per sostenere la produzione da fonti rinnovabili e proroga dei tempi e degli attuali regimi di sostegno dell'ammissibilità</t>
  </si>
  <si>
    <t xml:space="preserve">Riforma 1.1 - Riforma degli istituti tecnici e professionali; Riforma 1.2 - Riforma del sistema ITS;  Riforma 1.3 - Riforma dell'organizzazione del sistema scolastico; Riforma 1.4 - Riforma del sistema di orientamento </t>
  </si>
  <si>
    <t>2.2 a) Piani urbani integrati- superamento degli insediamenti abusivi per combattere lo sfruttamento dei lavoratori in agricoltura</t>
  </si>
  <si>
    <t>Investimento/Riforma</t>
  </si>
  <si>
    <r>
      <rPr>
        <b/>
        <sz val="11"/>
        <color rgb="FFFF0000"/>
        <rFont val="Times New Roman"/>
        <family val="1"/>
      </rPr>
      <t>I</t>
    </r>
    <r>
      <rPr>
        <b/>
        <sz val="11"/>
        <rFont val="Times New Roman"/>
        <family val="1"/>
      </rPr>
      <t>nvestimento/</t>
    </r>
    <r>
      <rPr>
        <b/>
        <sz val="11"/>
        <color rgb="FFFF0000"/>
        <rFont val="Times New Roman"/>
        <family val="1"/>
      </rPr>
      <t>R</t>
    </r>
    <r>
      <rPr>
        <b/>
        <sz val="11"/>
        <rFont val="Times New Roman"/>
        <family val="1"/>
      </rPr>
      <t>iforma</t>
    </r>
  </si>
  <si>
    <t>Complementare</t>
  </si>
  <si>
    <r>
      <rPr>
        <b/>
        <i/>
        <sz val="9"/>
        <color rgb="FFFFFFFF"/>
        <rFont val="Arial"/>
        <family val="2"/>
      </rPr>
      <t>Progetti</t>
    </r>
    <r>
      <rPr>
        <sz val="9"/>
        <color rgb="FFFFFFFF"/>
        <rFont val="Times New Roman"/>
        <family val="1"/>
      </rPr>
      <t xml:space="preserve"> </t>
    </r>
    <r>
      <rPr>
        <b/>
        <i/>
        <sz val="9"/>
        <color rgb="FFFFFFFF"/>
        <rFont val="Arial"/>
        <family val="2"/>
      </rPr>
      <t>in</t>
    </r>
    <r>
      <rPr>
        <sz val="9"/>
        <color rgb="FFFFFFFF"/>
        <rFont val="Times New Roman"/>
        <family val="1"/>
      </rPr>
      <t xml:space="preserve"> </t>
    </r>
    <r>
      <rPr>
        <b/>
        <i/>
        <sz val="9"/>
        <color rgb="FFFFFFFF"/>
        <rFont val="Arial"/>
        <family val="2"/>
      </rPr>
      <t>essere</t>
    </r>
  </si>
  <si>
    <r>
      <rPr>
        <b/>
        <i/>
        <sz val="9"/>
        <color rgb="FFFFFFFF"/>
        <rFont val="Arial"/>
        <family val="2"/>
      </rPr>
      <t>Nuovi</t>
    </r>
    <r>
      <rPr>
        <sz val="9"/>
        <color rgb="FFFFFFFF"/>
        <rFont val="Times New Roman"/>
        <family val="1"/>
      </rPr>
      <t xml:space="preserve"> </t>
    </r>
    <r>
      <rPr>
        <b/>
        <i/>
        <sz val="9"/>
        <color rgb="FFFFFFFF"/>
        <rFont val="Arial"/>
        <family val="2"/>
      </rPr>
      <t>progetti</t>
    </r>
  </si>
  <si>
    <t>Fondo complementare</t>
  </si>
  <si>
    <t>Importo totale</t>
  </si>
  <si>
    <t>Totale PNRR</t>
  </si>
  <si>
    <t>Servizi digitali e competenze digitali</t>
  </si>
  <si>
    <t>“Polis” - Case dei servizi di cittadinanza digitale</t>
  </si>
  <si>
    <t>Piano di investimenti strategici sui siti del patrimonio culturale, edifici e aree naturali</t>
  </si>
  <si>
    <t>Rinnovo flotte, bus, treni e navi verdi - Bus</t>
  </si>
  <si>
    <t>Rinnovo flotte, bus, treni e navi verdi - Navi</t>
  </si>
  <si>
    <t xml:space="preserve">Ecobonus e Sismabonus fino al 110% per l'efficienza energetica e la sicurezza degli edifici </t>
  </si>
  <si>
    <t>Rafforzamento delle linee regionali - linee regionali gestite da Regioni e Municipalità</t>
  </si>
  <si>
    <t>Rinnovo del materiale rotabile</t>
  </si>
  <si>
    <t>Strade sicure - Implementazione di un sistema di monitoraggio dinamico per il controllo da remoto di ponti, viadotti e tunne (ANAS)</t>
  </si>
  <si>
    <t>Aumento selettivo della capacità portuale</t>
  </si>
  <si>
    <t>Efficientamento energetico</t>
  </si>
  <si>
    <t>Elettrificazione delle banchine (Cold ironing)</t>
  </si>
  <si>
    <t>Sviluppo dell’accessibilità marittima e della resilienza delle infrastrutture portuali ai cambiamenti climatici</t>
  </si>
  <si>
    <t>Ultimo/Penultimo Miglio Ferroviario/Stradale</t>
  </si>
  <si>
    <t>Accordi per l'Innovazione</t>
  </si>
  <si>
    <t>2.1: Investimenti in progetti di rigenerazione urbana, volti a ridurre situazioni di emarginazione e degrado sociale</t>
  </si>
  <si>
    <t>Costruzione e Miglioramento padiglioni e spazi strutture penitenziarie per adulti e minori</t>
  </si>
  <si>
    <t>Mgiu</t>
  </si>
  <si>
    <t>Piani urbani integrati</t>
  </si>
  <si>
    <t xml:space="preserve">Ecosistemi per l’innovazione al Sud in contesti urbani marginalizzati </t>
  </si>
  <si>
    <t>Interventi per le aree del terremoto del 2009 e 2016</t>
  </si>
  <si>
    <t>Comm_Terr</t>
  </si>
  <si>
    <t>Salute, ambiente, biodiversità e clima</t>
  </si>
  <si>
    <t>Iniziative di ricerca per tecnologie e percorsi innovativi in ambito sanitario e assistenziale</t>
  </si>
  <si>
    <t>Mur</t>
  </si>
  <si>
    <t>PCM_Seg</t>
  </si>
  <si>
    <t>Riforma 5 - Procedure più rapide per la valutazione dei progetti nel settore dei sistemi di trasporto pubblico locale con impianti fissi e nel settore del trasporto rapido di massa</t>
  </si>
  <si>
    <t>Stato</t>
  </si>
  <si>
    <t>Mef e Mims</t>
  </si>
  <si>
    <t>PCM_Dis</t>
  </si>
  <si>
    <t>Provvedimento attuativo</t>
  </si>
  <si>
    <t>Fonti utilizzate</t>
  </si>
  <si>
    <t>Tipo documento</t>
  </si>
  <si>
    <t>Formato</t>
  </si>
  <si>
    <t>Informazioni</t>
  </si>
  <si>
    <t>Excel</t>
  </si>
  <si>
    <t>Pdf</t>
  </si>
  <si>
    <t>Sito internet</t>
  </si>
  <si>
    <t>G.U. 13 agosto 2021</t>
  </si>
  <si>
    <t>Costo per tipologia di finanziamento, assegnazione titolarità misure</t>
  </si>
  <si>
    <t>Costo per investimento, assegnazione titolarità misure</t>
  </si>
  <si>
    <t>Fogli di lavoro</t>
  </si>
  <si>
    <t>Elenco unico</t>
  </si>
  <si>
    <t>Nome foglio</t>
  </si>
  <si>
    <t>Descrizione</t>
  </si>
  <si>
    <t>Investimenti_ItaliaDomani</t>
  </si>
  <si>
    <t>CostiPNRR_Missioni_Componenti</t>
  </si>
  <si>
    <t>Ammontare delle rate semestrali ripartite tra sussidi e prestiti e dei costi annuali da sostenere per missione e componente</t>
  </si>
  <si>
    <t>Conseguito</t>
  </si>
  <si>
    <t>Investimenti in progetti di rigenerazione urbana, volti a ridurre situazioni di emarginazione e degrado sociale</t>
  </si>
  <si>
    <t>Interventi socio-educativi strutturati per combattere la povertà educativa nel Mezzogiorno a sostegno del Terzo Settore</t>
  </si>
  <si>
    <t>­</t>
  </si>
  <si>
    <t>Data apertura</t>
  </si>
  <si>
    <t>Data chiusura</t>
  </si>
  <si>
    <t>Destinatari</t>
  </si>
  <si>
    <t>Area geografica</t>
  </si>
  <si>
    <t>Bando</t>
  </si>
  <si>
    <t>Concorso Ripam per la selezione di 500 unità di personale a tempo determinato</t>
  </si>
  <si>
    <t>Individui</t>
  </si>
  <si>
    <t>Intero territorio nazionale</t>
  </si>
  <si>
    <t>Reclutamento a tempo determinato di 8.171 unità di personale con il profilo di Addetto all’Ufficio per il Processo</t>
  </si>
  <si>
    <t>Comuni</t>
  </si>
  <si>
    <t>Acquisizione di dataset per il monitoraggio dei flussi turistici in Italia</t>
  </si>
  <si>
    <t>Imprese</t>
  </si>
  <si>
    <t>Interventi di energia rinnovabile ed efficienza energetica nei porti</t>
  </si>
  <si>
    <t>Altro</t>
  </si>
  <si>
    <t>Ecosistemi dell'innovazione nel Mezzogiorno</t>
  </si>
  <si>
    <t>Further specification (where necessary)</t>
  </si>
  <si>
    <t>Verification mechanism</t>
  </si>
  <si>
    <t>Description of the milestone or target in the CiD</t>
  </si>
  <si>
    <r>
      <rPr>
        <sz val="10"/>
        <color rgb="FF006000"/>
        <rFont val="Calibri"/>
        <family val="2"/>
      </rPr>
      <t>MITD with MEF, ANAC, MIMS</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</si>
  <si>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</si>
  <si>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t xml:space="preserve">The necessary legal acts shall include legislative interventions in the simplifications law decree (‘Decreto Legge Semplificazioni’). These shall stipulate: </t>
    </r>
    <r>
      <rPr>
        <sz val="10"/>
        <color rgb="FF006000"/>
        <rFont val="Calibri"/>
        <family val="2"/>
      </rPr>
      <t>(i) The possibility of using procedure referred to in Article 48, paragraph 3, of the Public Contracts Code also for contracts above the thresholds referred to in Article 35 of the Public Contracts Code for purchases relating to the purchase of computer goods and services, in particular based on cloud technology, as well as connectivity services, financed in whole or in part with the resources provided for the implementation of PNRR projects; (ii) Interoperability between the various databases managed by the certifying bodies involved in the process of verifying the requirements referred to in Article 80 of the Public Contracts Code; (iii) The establishment of a virtual file of economic operators in which are present the data for the verification of the absence of reasons for exclusion referred to in Article 80, enabling the definition of a white list of economic operators for whom the verification has already been carried out.</t>
    </r>
  </si>
  <si>
    <r>
      <rPr>
        <sz val="10"/>
        <color rgb="FF006000"/>
        <rFont val="Calibri"/>
        <family val="2"/>
      </rPr>
      <t>MITD with MEF</t>
    </r>
  </si>
  <si>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</si>
  <si>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r>
      <rPr>
        <sz val="10"/>
        <color rgb="FF006000"/>
        <rFont val="Calibri"/>
        <family val="2"/>
      </rPr>
      <t>MITD</t>
    </r>
  </si>
  <si>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datacenters is successfully completed and including justification that the technical specifications of the project(s) are aligned with the CID’s description of the
investment and milestone.</t>
  </si>
  <si>
    <r>
      <rPr>
        <sz val="10"/>
        <color rgb="FF006000"/>
        <rFont val="Calibri"/>
        <family val="2"/>
      </rPr>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r>
  </si>
  <si>
    <r>
      <rPr>
        <sz val="10"/>
        <color rgb="FF006000"/>
        <rFont val="Calibri"/>
        <family val="2"/>
      </rPr>
      <t>MITD with PagoPA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</si>
  <si>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r>
  </si>
  <si>
    <r>
      <rPr>
        <sz val="10"/>
        <color rgb="FF006000"/>
        <rFont val="Calibri"/>
        <family val="2"/>
      </rPr>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r>
  </si>
  <si>
    <r>
      <rPr>
        <sz val="10"/>
        <color rgb="FF006000"/>
        <rFont val="Calibri"/>
        <family val="2"/>
      </rPr>
      <t>ACN</t>
    </r>
  </si>
  <si>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</si>
  <si>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r>
  </si>
  <si>
    <r>
      <rPr>
        <sz val="10"/>
        <color rgb="FF006000"/>
        <rFont val="Calibri"/>
        <family val="2"/>
      </rPr>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</si>
  <si>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r>
  </si>
  <si>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</si>
  <si>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</si>
  <si>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appointment of the internal unit within the National Cybersecurity Agency, including reference to its mandate and activities; (ii) the processes, logistics and operation arrangements; (iii) requirements of the supporting IT tools; (iv) completion of the development of the minimum set of tools required for the operation of the audit unit.</t>
  </si>
  <si>
    <r>
      <rPr>
        <sz val="10"/>
        <color rgb="FF006000"/>
        <rFont val="Calibri"/>
        <family val="2"/>
      </rPr>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r>
  </si>
  <si>
    <r>
      <rPr>
        <sz val="10"/>
        <color rgb="FF006000"/>
        <rFont val="Calibri"/>
        <family val="2"/>
      </rPr>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</si>
  <si>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</si>
  <si>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a) Copy of the publication of the call; b) Anonymised documentation including, where relevant, legal acts related to the selection and conferment of the assignment to the experts; c) Copy of the notarial deed on the establishment of the company; d) Copies of the acts required to make the company operational.</t>
  </si>
  <si>
    <r>
      <t>For  the  setup  of  the  Transformation office,  the  necessary  legal  acts  shall include:  - The Publication  of the Law Decree “reclutamento”  (already  approved by the Council of Ministers n. 22 of June 4</t>
    </r>
    <r>
      <rPr>
        <vertAlign val="superscript"/>
        <sz val="10"/>
        <color rgb="FF006000"/>
        <rFont val="Calibri"/>
        <family val="2"/>
      </rPr>
      <t>th</t>
    </r>
    <r>
      <rPr>
        <sz val="10"/>
        <color rgb="FF006000"/>
        <rFont val="Calibri"/>
        <family val="2"/>
      </rPr>
      <t xml:space="preserve"> 2021 and published on the Official Journal (“Gazzetta Ufficiale”) on June 10</t>
    </r>
    <r>
      <rPr>
        <vertAlign val="superscript"/>
        <sz val="10"/>
        <color rgb="FF006000"/>
        <rFont val="Calibri"/>
        <family val="2"/>
      </rPr>
      <t>th</t>
    </r>
    <r>
      <rPr>
        <sz val="10"/>
        <color rgb="FF006000"/>
        <rFont val="Calibri"/>
        <family val="2"/>
      </rPr>
      <t xml:space="preserve">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r>
  </si>
  <si>
    <r>
      <rPr>
        <sz val="10"/>
        <color rgb="FF006000"/>
        <rFont val="Calibri"/>
        <family val="2"/>
      </rPr>
      <t>Finance Police</t>
    </r>
  </si>
  <si>
    <t xml:space="preserve">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milestonethe CID's description of the investment and target; c) Extract of the relevant parts containing the selection criteria that ensure compliance with DNSH; d) Copy of the documentation including, where relevant, legal acts related to the release on a nationwide scale of new tools on the first analysis module. </t>
  </si>
  <si>
    <t>Purchase of professional data science services by contracting with a consulting service provider involving five human resources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</si>
  <si>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r>
      <rPr>
        <sz val="10"/>
        <color rgb="FF006000"/>
        <rFont val="Calibri"/>
        <family val="2"/>
      </rPr>
      <t>AgID</t>
    </r>
  </si>
  <si>
    <t>Summary document duly justifying how the target (including all the constitutive elements related also to the additional procedure replacing the ones non applicable in Italy) was satisfactorily fulfilled. This document shall include as an annex the following documentary evidence: a) Report demonstrating the implementation of required actions and justifying how these have led to achieving the objective of the investment; b) Documentation including, where relevant, legal acts related to the: (i) the electronic identification of users, the electronic provision of information and supporting evidence, electronic signature and final submission; (ii) output of the procedure and acknowledgment of the receipt and electronic notification of completion of the procedure.</t>
  </si>
  <si>
    <t>The target shall be reached when in Italy the 21 prioritized administrative procedures defined in EU Regulation 2018/1724 are fully compliant with the requirements defined in article 6 of the EU Regulation 2018/1724. More specifically: (a) the identification of users, the provision of information and supporting evidence, signature and final submission shall all be carried out electronically at a distance, through a service channel which enables users to fulfil the requirements related to the procedure in a user-friendly and structured way;
(b) users shall be provided with an automatic acknowledgement of receipt, unless the output of the procedure is delivered immediately;
(c) the output of the procedure shall be delivered electronically, or where necessary to comply with applicable Union or national law, delivered by physical means;
(d) users shall be provided with an electronic notification of completion of the procedure.</t>
  </si>
  <si>
    <r>
      <rPr>
        <sz val="10"/>
        <color rgb="FF006000"/>
        <rFont val="Calibri"/>
        <family val="2"/>
      </rPr>
      <t>MIMS; MITD</t>
    </r>
  </si>
  <si>
    <t>Explanatory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three pilot projects have been completed and are operational; b) Report by an independent engineer endorsed by the relevant ministries, including justification that the technical specifications of the projects are aligned with the CID’s description of the investment and milestone; c) Anonymised list of users with reference to the user number/ID for each pilot project.</t>
  </si>
  <si>
    <t>Three pilot projects aimed at testing Mobility as a Service solutions in technologically advanced metropolitan cities have been implemented. Each solution has been used by at least 1 000 users during the pilot period. Each pilot project shall be open to a minimum of 1000 users, who will be able to access it on a voluntary basis and at their own expense and give the individual assessment, with the possibility to choose and purchase mobility services among those available on the platform. The MaaS service, through a single technological platform, shall suggest to the citizen-user the best travel solution based on his needs, exploiting the integration between the different mobility options available (local public transport, sharing, cab, car rental) to optimize the travel experience both in terms of planning (intermodal route planner and real-time information on times and distances), and in terms of utilization (booking and payment of services).</t>
  </si>
  <si>
    <r>
      <rPr>
        <sz val="10"/>
        <color rgb="FF006000"/>
        <rFont val="Calibri"/>
        <family val="2"/>
      </rPr>
      <t>Council of State</t>
    </r>
  </si>
  <si>
    <r>
      <rPr>
        <sz val="10"/>
        <color rgb="FF006000"/>
        <rFont val="Calibri"/>
        <family val="2"/>
      </rPr>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r>
  </si>
  <si>
    <r>
      <rPr>
        <sz val="10"/>
        <color rgb="FF006000"/>
        <rFont val="Calibri"/>
        <family val="2"/>
      </rPr>
      <t>Number of court documents related to administrative jurisdiction system (such as sentences, opinions and decrees) fully available in data warehouse.</t>
    </r>
  </si>
  <si>
    <t>Summary document duly justifying how the target (including all the constitutive elements) was satisfactorily fulfilled. This document shall include as an annex the following documentary evidence: a) Copy of additional contract(s) award notification;
b) Copies of the additional awarded contracts and extract of the relevant parts of the contracts and of the technical specifications of the project proving alignment with the CID’s description of the investment and targetthe CID's description of the investment and target;
c) Extract of the relevant parts containing the selection criteria that ensure compliance with DNSH.
d) Copy of the documentation including, where relevant, legal acts related to the release on a nationwide scale of tools on the analysis module.</t>
  </si>
  <si>
    <t>Purchase of professional data science services, in compliance with the ’Do no significant harm’ Technical Guidance (2021/C58/01) through the use of an exclusion list and the requirement of compliance with the relevant EU and national environmental legislation by contracting with a consulting service provider involving five additional human resources (ten in total) responsible both for designing the data architecture and for writing the algorithms of the Big Data Analysis unit. Publication of awarded contract for the purchase of data science services in compliance with the ’Do no significant harm’ Technical Guidance (2021/C58/01) through the use of an exclusion list and the requirement of compliance with the relevant EU and national environmental legislation and release on a nationwide scale of new tools on the first analysis module (IT backbone).</t>
  </si>
  <si>
    <t>Summary document duly justifying how the target (including all the constitutive elements) was satisfactorily fulfilled. This document shall include as an annex a list in the form of a table from the Council of State indicating the court documents related to the administrative jurisdiction system fully available in the data warehouse and their total number.</t>
  </si>
  <si>
    <r>
      <rPr>
        <sz val="10"/>
        <color rgb="FF006000"/>
        <rFont val="Calibri"/>
        <family val="2"/>
      </rPr>
      <t>Number of court documents related to administrative jurisdiction system (such as judgments, opinions and decrees) fully available in data warehouse.</t>
    </r>
  </si>
  <si>
    <t>Summary document duly justifying how the target (including all the constitutive elements) was satisfactorily fulfilled. This document shall include as an annex the following documentary evidence and elements: a) A list of Central Public Administrations and Local Healthcare Authorities whose ICT services and infrastructures have been migrated to Polo Strategico Nazionale and/or to equivalent cloud services qualified by National Cybersecurity Agency (ACN) only for ordinary and critical data/service accordingly to the 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the CID's description of the investment and target; c) The type of eligible migration strategies offered by the PSN.</t>
  </si>
  <si>
    <t>At least 100 Central Public Administration and Local Healthcare Authorities (Aziende Sanitarie Locali) have been fully migrated to the infrastructure (Polo Strategico Nazionale). Fully migrated can imply for each institution a mix of: not-cloud- ready in pure hosting, lift-and-shift migrations, upgrade to Infrastructure- as-a-Service (IaaS), Platform-as-a- Service (Paas) and Software-as-a- Service (SaaS). The migration to the Polo Strategico Nazionale can be executed in different ways according to the state of art of on-premise software’s IT architecture owned by each migrating public administration. These strategies can vary from pure hosting and lift-and-shift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and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t>
  </si>
  <si>
    <t>Summary document by the competent authority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t>
  </si>
  <si>
    <r>
      <rPr>
        <sz val="10"/>
        <color rgb="FF006000"/>
        <rFont val="Calibri"/>
        <family val="2"/>
      </rPr>
      <t>This target consists of reaching at least 400 Application Programming Interfaces (APIs) implemented by the agencies, published in the API catalog and integrated with the National Digital Data Platform. The APIs in scope have already been mapped. The published APIs shall impact the following areas:</t>
    </r>
  </si>
  <si>
    <t xml:space="preserve">Explanatory document duly justifying how the target (including all the constitutive elements) was satisfactorily fulfilled. This document shall include as an annex the following documentary evidence: a) Additional certificates of completion issued in accordance with the national legislation; b) Report by an independent engineer endorsed by the relevant ministry, including justification that the technical specifications of the project(s) are aligned the CID’s description of the investment and target </t>
  </si>
  <si>
    <t>At least 50 strengthening interventions completed in the National Security Perimeter for Cyber (PSNC) and Network and Information Systems (NIS) sectors.
Interventions types include, for example, Security Operating Centers (SOCs), Cyber boundary defence improvements and Internal monitoring and control capabilities in compliance with NIS and PSNC requirements. Interventions shall pose particular focus on Healthcare, Energy and Environmental (Drinking Water Supply) sectors.</t>
  </si>
  <si>
    <r>
      <rPr>
        <sz val="10"/>
        <color rgb="FF006000"/>
        <rFont val="Calibri"/>
        <family val="2"/>
      </rPr>
      <t>Explanatory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b) Report by an independent engineer endorsed by the relevant ministry, including justification that the technical specifications of the project(s) are aligned with the CID’s description of the investment
and milestone.</t>
    </r>
  </si>
  <si>
    <r>
      <rPr>
        <sz val="10"/>
        <color rgb="FF006000"/>
        <rFont val="Calibri"/>
        <family val="2"/>
      </rPr>
      <t>This milestone shall be completed with the activation of the sectorial Computer emergency response teams (CERTs), their interconnection with the Italian Computer Security Incident Response Team (CSIRT) and the Information Sharing and Analysis Center (ISAC), the integration of at least 5 Security Operating Centers (SOCs) with the national HyperSOC, the full operation of the cybersecurity risk management services, including those for supply chain analysis and cyber risk insurance services.</t>
    </r>
  </si>
  <si>
    <t>Explanatory document duly justifying how the milestone (including all the constitutive elements) was satisfactorily fulfilled. This document shall include as an annex the following documentary evidence: a) Certificate of completion signed by the contractor and the competent authority demonstrating the activation of at least 10 screening and certification laboratories, of the 2 Evaluation Centers (CV), the activation of the EU certification lab and the activation of the EU certification schema as part of the national laboratory network; c) Report by an independent engineer endorsed by the relevant ministry, including justification that the technical specifications of the project(s) are aligned with the CID’s description of the investment and milestone.</t>
  </si>
  <si>
    <r>
      <rPr>
        <sz val="10"/>
        <color rgb="FF006000"/>
        <rFont val="Calibri"/>
        <family val="2"/>
      </rPr>
      <t>Activation of at least 10 screening and certification laboratories, of the 2 Evaluation Centers (CV), and the activation of the EU certification lab.</t>
    </r>
  </si>
  <si>
    <t xml:space="preserve">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Central Auditing Unit is operational. b) Reports of the inspections completed. </t>
  </si>
  <si>
    <r>
      <rPr>
        <sz val="10"/>
        <color rgb="FF006000"/>
        <rFont val="Calibri"/>
        <family val="2"/>
      </rPr>
      <t>Full operation of the Central Auditing Unit with at least 30 inspections completed.</t>
    </r>
  </si>
  <si>
    <t>Summary document duly justifying how the milestone (including all the constitutive elements) was satisfactorily fulfilled. This document shall include as an annex the following documentary evidence: a) Report by MIMS/MITD demonstrating the implementation of required actions and justifying how these have led to achieving the objective of the investment. b) Certificates of completion signed by the contractor and the competent authority demonstrating the implementation of pilot projects and indicating their location.</t>
  </si>
  <si>
    <r>
      <rPr>
        <sz val="10"/>
        <color rgb="FF006000"/>
        <rFont val="Calibri"/>
        <family val="2"/>
      </rPr>
      <t>The milestone refers to the implementation of the second wave of seven pilot projects aimed at testing Mobility as a Service solutions in
‘follower’ areas.
Municipalities are expected to capitalize on the experience of digital- ready metropolitan cities selected under the first wave. 40% of pilot projects shall be located in the South.</t>
    </r>
  </si>
  <si>
    <r>
      <rPr>
        <sz val="10"/>
        <color rgb="FF006000"/>
        <rFont val="Calibri"/>
        <family val="2"/>
      </rPr>
      <t>MITD
Dipartiment o per le politiche giovanili e il servizio civile universale (SCU)</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</si>
  <si>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training programmes have been completed;
b) Official report by Dipartimento per la trasformazione digitale (DTD) certifying the number of citizens participating in the trainings;
c) The type of training provided with detail of its content and learning format
used.</t>
    </r>
  </si>
  <si>
    <r>
      <rPr>
        <sz val="10"/>
        <color rgb="FF006000"/>
        <rFont val="Calibri"/>
        <family val="2"/>
      </rPr>
      <t>At least one million citizens participating in training initiatives provided by non-profit certified entities and volunteers.</t>
    </r>
  </si>
  <si>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demonstrating that the progressive release (on a year basis) of new functionalities of the operational information systems has been completed and is operational.</t>
  </si>
  <si>
    <r>
      <rPr>
        <sz val="10"/>
        <color rgb="FF006000"/>
        <rFont val="Calibri"/>
        <family val="2"/>
      </rPr>
      <t>Progressive release (on a year basis) of new functionalities of the operational information systems in order to ensure their topicality in accordance with rapidly changing law scenarios, also related to pandemic situation.</t>
    </r>
  </si>
  <si>
    <t xml:space="preserve">Summary document duly justifying how the target (including all the constitutive elements) was satisfactorily fulfilled. This document shall include as an annex the following documentary evidence and elements: a) A list of additional Central Public Administrations and Local Healthcare Authorities whose ICT services and infrastructures have been migrated to Polo Strategico Nazionale and/or to equivalent cloud services qualified by the National Cybersecurity Agency (ACN) only for ordinary and critical data/service  ccordingly to the national cloud strategy, including for each of them: - a brief description of the type of public administration concerned; - a brief description explaining the type of migration involved; - an official reference to the certificate of completion issued in accordance with the national legislation; b) A justification of compliance with the CID's description of the investment and target; c) The type of eligible migration strategies offered by the PSN. </t>
  </si>
  <si>
    <t xml:space="preserve">At least 280 Central Public Administrations and Local Healtchare Authorities (Aziende Sanitarie Locali) migrated to “Polo Strategico Nazionale” (mix of: not-cloud-ready in pure hosting, lift-and-shift migrations, upgrade to Infrastructure-as-a-Service (IaaS), Platform-as-a-Service (Paas) and Software-as-a-Service (SaaS). The migration to the Polo Strategico Nazionale can be executed in different ways according to the state of art of on-premise software’s IT architecture owned by each migrating public administration. These strategies can vary from pure hosting and lift-and- shift migrations for not-cloud-ready software to a migration to IaaS, PaaS and SaaS for cloud-ready software. The PSN shall offer to each migrating public administration all of the migration strategies that are eligible to consider the target “migration to the Polo Strategico Nazionale” achieved. Total public administrations “in scope” include: • Central Public Administrations accounting for the largest share of Information and Communication Technologies (ICT) spending (such as National Institute of Social Security, Ministry of Justice); • Central Public Administrations hosting data in outdated data centers as per survey recently run on “cloud readiness”; • Local Healthcare Authorities (Aziende Sanitarie Locali) located in Central and Southern Italy lacking adequate infrastructure to ensure data security. </t>
  </si>
  <si>
    <t xml:space="preserve">Summary document by the competent authority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 of completion issued in accordance with national legislation; b) A justification of compliance with the CID's description of the investment and target, including the aggregate characteristics of all the projects.  </t>
  </si>
  <si>
    <t>This target consists of reaching at least an additional 600 Application Programming Interfaces (APIs) published in the catalog (for a total of 1 000). The published APIs shall impact the following areas: (i) by 31 December 2025: public procedures such as recruitment, retirement, school and university enrolment (such as National Student Registry and Car License Registry); (ii) by 30 June 2026: welfare, procurement service management, national information system for medical data and sanitary emergencies – such as patients and Physicians' Registries. Each API implementation and documentation shall comply with the national interoperability standards and support the National Digital Data Platform framework; the aforementioned platform shall provide functionalities to assess that compliance.</t>
  </si>
  <si>
    <r>
      <rPr>
        <sz val="10"/>
        <color rgb="FF006000"/>
        <rFont val="Calibri"/>
        <family val="2"/>
      </rPr>
      <t>MITD
Regions</t>
    </r>
  </si>
  <si>
    <t>Summary document duly justifying how the target (including all the constitutive elements) was satisfactorily fulfilled. This document shall include as an annex the following documentary evidence and elements: a) A list of the individual certificates, including their reference number, proving that the additional training programmes have been completed; b) Official report by Dipartimento per la trasformazione digitale (DTD) certifying the number of additional citizens participating in the trainings; b) The Commission shall be granted access rights to the database of citizens involved in the trainings; c) The types of training provided with detail of its content and learning format used.</t>
  </si>
  <si>
    <t>At least two million citizens participating in training initiatives provided by digital facilitation centres. The training activities considered to achieve the target are as follows:
a) personalized one-to-one training provided through digital facilitation methods, typically carried out on the basis of the service booking and recorded in the monitoring system; b) face-to-face and online training aimed at developing citizens' digital skills, carried out synchronously by the digital facilitation centers and recorded in the monitoring system; c) online training aimed at developing citizens' digital skills, also in self- learning and asynchronous mode but necessarily with registration reported in the monitoring system carried out as part of the training catalog prepared  by the network of digital facilitation services and accessible from the knowledge management system implemented.</t>
  </si>
  <si>
    <r>
      <rPr>
        <sz val="10"/>
        <color rgb="FF006000"/>
        <rFont val="Calibri"/>
        <family val="2"/>
      </rPr>
      <t>Ministry of Justice</t>
    </r>
  </si>
  <si>
    <r>
      <rPr>
        <sz val="10"/>
        <color rgb="FF006000"/>
        <rFont val="Calibri"/>
        <family val="2"/>
      </rPr>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</si>
  <si>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Enabling legislation shall include at least the following measures: i) Introduction of simplified procedure at first instance/trial level and strengthening the application of
'filtering procedures’ at appeal level, including the extended use of simplified procedures and the range of cases where a single judge is competent to adjudicate; ii) secure the actual implementation of binding timeframes for procedures and a calendar for gathering of evidence and filing electronically any relevant act and document; iii) reform the use of mediation and alternative dispute resolution together with assisted mediation, arbitration and any other possible alternative to make these institutes more effective in deflating pressure on the civil justice system, including through incentives; iv) reform the procedure for forced execution to reduce the existing average time including making the enforcement of amounts declared due faster and less expensive; reform the current system of quantification and recoverability of legal fees to reduce frivolous litigations ; v) introduce a monitoring system at Court level and increase the productivity of civil courts through incentives to ensure reasonable length of proceedings and uniform performances across courts.</t>
  </si>
  <si>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</si>
  <si>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Enabling legislation which shall include at least the following measures: i) a reviewed notification system, ii) a broader use of simplified procedures,
iii) a broader use of electronic filing of documents, iv) simplified rules on evidence, v) the definition of time limits for the duration of preliminary investigation and measures to avoid stagnation in the investigative phase,
vi) extension of the possibility to extinguish the crime if damages have been repaid, vii) introduction of a monitoring system at Court level and increase the productivity of criminal courts through incentives to ensure reasonable length of proceedings and
uniform performances across courts.</t>
    </r>
  </si>
  <si>
    <t>The insolvency reform shall include at least the following measures: i) review out-of-court settlement arrangements to identify areas in which further improvements may be necessary in order to incentivise the concerned parties to make enhanced use of such proceedings; ii) put in place early warning mechanisms and access to information prior to the insolvency phase; iii) shift towards specialisation of courts (commercial law, insolvency division/chamber) as well as pre-court institutions to manage insolvency proceedings in insolvency; iv) allow secured creditors to be paid first (before tax claims and employee claims); v) allow businesses to grant a non-possessory security right. As complement to the reform of insolvency, training and specialisation for members of the judicial and administrative authorities dealing with procedures concerning restructuring shall be ensured, as well as the overall digitalisation of restructuring and insolvency proceedings and the creation of an online platform for the out-of-court resolution of disputes, particularly in the pre-insolvency phase, the use of which shall be incentivised to reduce the burden of the judiciary (pre-insolvency restructuring applications, promoting multilateral restructurings and allowing for pre-approved automated restructuring procedures and resolutions for low value cases) shall be ensured. Such an online platform shall also ensure interoperability with banks’ IT systems, as well as other public authorities and databases, so as to ensure a swift, electronic exchange of documentation and data between debtors and creditors. To this purpose, the applicant (the debtor) would give consent to exchange their personal data in compliance with GDPR and this provision should be included in the law. The reform shall set up a collateral registry.</t>
  </si>
  <si>
    <t>Copy of the publication in the Official Journal for primary legislation, national legislation governing fixed-term contracts, secondary legislation and notices of competitions that are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</si>
  <si>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Approve special legislation governing National Recovery and Resilience Plan recruitment with authorisation to advertise and recruit.</t>
    </r>
  </si>
  <si>
    <r>
      <rPr>
        <sz val="10"/>
        <color rgb="FF006000"/>
        <rFont val="Calibri"/>
        <family val="2"/>
      </rPr>
      <t>Presidency of the Council of Ministers</t>
    </r>
  </si>
  <si>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</si>
  <si>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</si>
  <si>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168 units of personnel for the Trial office and Administrative Courts and place units into service. The baseline shall be the number of personnel in service on 31 December 2021.</t>
    </r>
  </si>
  <si>
    <t>Start the recruitme nt procedure s for the Trial Office by completin g the recruitme nt of at least 8 764 units of personnel and put them in service. The baseline shall be the number of personnel in service on 31 December 2021. The completed staffing procedure s should not include those funded through national funds. For completed staffing procedure s it is meant the contract signed and the personnel in service.</t>
  </si>
  <si>
    <r>
      <rPr>
        <sz val="10"/>
        <color rgb="FF006000"/>
        <rFont val="Calibri"/>
        <family val="2"/>
      </rPr>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r>
  </si>
  <si>
    <r>
      <rPr>
        <sz val="10"/>
        <color rgb="FF006000"/>
        <rFont val="Calibri"/>
        <family val="2"/>
      </rPr>
      <t>Start the recruitment procedures of at least 8 764 units of personnel for the office of trial for civil and criminal Courts and place units into service. The baseline shall be the number of personnel at the end of 2021.</t>
    </r>
  </si>
  <si>
    <t>Copy of the publication in the Official Journal for primary legislation and in the Official Journal of the Ministry of Justice or on its website for the secondary legislation that is critical for achieving the objectives described in the CID and reference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</si>
  <si>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make the enforcement of tax law more effective and decrease the high amount of appeals at the Court of Cassation.</t>
  </si>
  <si>
    <r>
      <rPr>
        <sz val="10"/>
        <color rgb="FF006000"/>
        <rFont val="Calibri"/>
        <family val="2"/>
      </rPr>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</si>
  <si>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delegated acts whose contents are indicated in the enabling legislation for the civil and criminal justice reforms and for the insolvency reform.</t>
    </r>
  </si>
  <si>
    <r>
      <rPr>
        <sz val="10"/>
        <color rgb="FF006000"/>
        <rFont val="Calibri"/>
        <family val="2"/>
      </rPr>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</si>
  <si>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Complete the adoption of all regulations and secondary sources of legislation necessary for the effective application of the enabling laws for justice reforms.</t>
    </r>
  </si>
  <si>
    <r>
      <rPr>
        <sz val="10"/>
        <color rgb="FF006000"/>
        <rFont val="Calibri"/>
        <family val="2"/>
      </rPr>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r>
  </si>
  <si>
    <r>
      <rPr>
        <sz val="10"/>
        <color rgb="FF006000"/>
        <rFont val="Calibri"/>
        <family val="2"/>
      </rPr>
      <t>The mandatory electronic filing of all documents and full electronic workflow for civil proceedings shall be established. First instance criminal proceedings digitalised (excluding preliminary hearing office). Creation of a free, fully accessible and searchable database of civil decision according to the legislation.</t>
    </r>
  </si>
  <si>
    <t>Complete the recruitment procedures for civil and criminal courts by putting into service at least 19,719 units of personnel. The baseline shall be the number of personnel in service on 31 December 2021. The funded through national funds. For completed staffing procedure s it is meant the contract signed and the personnel in service.
completed staffing procedure s should not include
those</t>
  </si>
  <si>
    <r>
      <rPr>
        <sz val="10"/>
        <color rgb="FF006000"/>
        <rFont val="Calibri"/>
        <family val="2"/>
      </rPr>
      <t>Report on the c completion of additional staffing procedures per judicial offices accompanied by a document duly justifying how the target, including all the constitutive elements, was satisfactorily fulfilled. The report should also include as an annex the list of anonymized contracts indicating the identification number of the units of personnel recruited and placed into service</t>
    </r>
  </si>
  <si>
    <r>
      <rPr>
        <sz val="10"/>
        <color rgb="FF006000"/>
        <rFont val="Calibri"/>
        <family val="2"/>
      </rPr>
      <t>Complete the recruitment procedures of at least 19 719 units of personnel for the office of trial for civil and criminal Courts and place units into service. The baseline shall be number of personnel at the end of 2021.</t>
    </r>
  </si>
  <si>
    <t>Complete the recruitment procedure s for administra tive courts by putting into service at least 326 units of personnel. The baseline shall be the number of personnel in service on 31 December 2021. The completed staffing procedure s should not include those funded through national funds. For completed staffing procedures it is meant the contract signed and the personnel in service.</t>
  </si>
  <si>
    <r>
      <rPr>
        <sz val="10"/>
        <color rgb="FF006000"/>
        <rFont val="Calibri"/>
        <family val="2"/>
      </rPr>
      <t>Report on the completion of additional staffing procedures accompanied by a document duly justifying how the target, including all the constitutive elements, was satisfactorily fulfilled. List of anonymized contracts indicating the identification number of the units of personnel recruited and placed into service</t>
    </r>
  </si>
  <si>
    <r>
      <rPr>
        <sz val="10"/>
        <color rgb="FF006000"/>
        <rFont val="Calibri"/>
        <family val="2"/>
      </rPr>
      <t>Complete the recruitment procedures of at least 326 units of personnel for the Trial office and Administrative Courts and place units into service. The baseline shall be the number of personnel at Q2 of 2022.</t>
    </r>
  </si>
  <si>
    <t>The baseline for the reduction of backlog cases for Administrative Regional Courts is 109.209 pending cases at the end of 2019.</t>
  </si>
  <si>
    <r>
      <rPr>
        <sz val="10"/>
        <color rgb="FF006000"/>
        <rFont val="Calibri"/>
        <family val="2"/>
      </rPr>
      <t>Statistics of Italian Council of State accompanied by a document duly justifying how the target, including all the constitutive elements, was satisfactorily fulfilled.</t>
    </r>
  </si>
  <si>
    <r>
      <rPr>
        <sz val="10"/>
        <color rgb="FF006000"/>
        <rFont val="Calibri"/>
        <family val="2"/>
      </rPr>
      <t>Reduce by 25% the number of pending cases in 2019 (109 029) in Administrative Regional Courts (administrative courts of first instance).</t>
    </r>
  </si>
  <si>
    <r>
      <rPr>
        <sz val="10"/>
        <color rgb="FF006000"/>
        <rFont val="Calibri"/>
        <family val="2"/>
      </rPr>
      <t>Presidency of the council</t>
    </r>
  </si>
  <si>
    <r>
      <rPr>
        <sz val="10"/>
        <color rgb="FF006000"/>
        <rFont val="Calibri"/>
        <family val="2"/>
      </rPr>
      <t>The baseline for the reduction of backlog cases for the Council of State is 24.010
pending cases at the end of
2019.</t>
    </r>
  </si>
  <si>
    <r>
      <rPr>
        <sz val="10"/>
        <color rgb="FF006000"/>
        <rFont val="Calibri"/>
        <family val="2"/>
      </rPr>
      <t>Report prepared by the Statistics of Italian Council of State accompanied by a document duly justifying how the target, including all the constitutive elements, was satisfactorily fulfilled.</t>
    </r>
  </si>
  <si>
    <r>
      <rPr>
        <sz val="10"/>
        <color rgb="FF006000"/>
        <rFont val="Calibri"/>
        <family val="2"/>
      </rPr>
      <t>Reduce by 35% the number of pending cases in 2019 (24 010) at the Council of State (second instance).</t>
    </r>
  </si>
  <si>
    <t xml:space="preserve">The reduction of backlog is calculated for ordinary Court considering the number of cases pending for more than three years at 31.12.2019. The baseline for the backlog is: civil proceedin gs pending at the end of 2019: Ordinary courts: Civil: 337,740; </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</si>
  <si>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</si>
  <si>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65% the number of pending cases in 2019 (337 740) in the Civil Ordinary Courts (first instance). The baseline shall be the number of cases pending for more than three years in front of the Civil Ordinary courts in 2019.</t>
    </r>
  </si>
  <si>
    <t xml:space="preserve">The reduction of backlog is calculated for the Court of Appeal considerin g the number of cases pending for more than two years at 31.12.2019. The baseline for the backlog is: civil proceedings pending at the end of 2019: Court of Appeal: Civil: 98,371; </t>
  </si>
  <si>
    <r>
      <rPr>
        <sz val="10"/>
        <color rgb="FF006000"/>
        <rFont val="Calibri"/>
        <family val="2"/>
      </rPr>
      <t>Report based on data provided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</si>
  <si>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by 55% the number of pending cases in 2019 (98 371) in the Civil Courts of Appeal (second instance).
The baseline shall be the number; cases pending for more than two years in front the Civil Courts of Appeal (in 2019).</t>
    </r>
  </si>
  <si>
    <t>Civil and commerci al litigious cases does not include voluntary jurisdictio n proceedings (including the activity of the tutelary judge), separation s and divorces by mutual consent and special proceedin gs (including injunctions). Disposition time = (pending cases / resolved cases)*365 Pending Cases shall be intended as Unresolve d cases on the 31st of December. Resolved Cases shall be intended as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</si>
  <si>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</si>
  <si>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40% of all instances of civil and commercial litigious cases compared to 2019</t>
    </r>
  </si>
  <si>
    <t>All cases Dispositio n time = (pending cases / resolved cases)*365 Pending Cases shall be intended as Unresolved Cases on the 31st of December. Resolved Cases = Cases finalised at that instance within the year The reduction is calculated with regards to 2019 disposition time</t>
  </si>
  <si>
    <r>
      <rPr>
        <sz val="10"/>
        <color rgb="FF006000"/>
        <rFont val="Calibri"/>
        <family val="2"/>
      </rPr>
      <t>Report prepared by the DG Statistics and Organisational Analysis of Ministry of Justice, accompanied by a document duly justifying how the target, including all the constitutive elements, was satisfactorily fulfilled</t>
    </r>
  </si>
  <si>
    <r>
      <rPr>
        <sz val="10"/>
        <color rgb="FF006000"/>
        <rFont val="Calibri"/>
        <family val="2"/>
      </rPr>
      <t>Reduce the disposition time by 25% of all instances of criminal cases compared to 2019</t>
    </r>
  </si>
  <si>
    <t xml:space="preserve">Backlog at the ordinary Court should be intended as number of cases pending for more than three years at 31.12.2019. The baseline for the backlog is: civil proceedings pending at the end of 2019: Ordinary courts: Civil: 337,740; </t>
  </si>
  <si>
    <r>
      <rPr>
        <sz val="10"/>
        <color rgb="FF006000"/>
        <rFont val="Calibri"/>
        <family val="2"/>
      </rPr>
      <t>Reduce by 90% the number of pending cases in 2019 (337 740) in the Civil Ordinary Courts (first instance). The baseline shall be the number of pending cases: for more than three years in front of the civil ordinary courts in 2019.</t>
    </r>
  </si>
  <si>
    <t>Backlog at the Court of Appeal should be intended as number of cases pending for more than two years at 31.12.2019. The baseline for the backlog is: civil proceedings pending at the end of 2019: Court of Appeal: Civil: 98,371;</t>
  </si>
  <si>
    <r>
      <rPr>
        <sz val="10"/>
        <color rgb="FF006000"/>
        <rFont val="Calibri"/>
        <family val="2"/>
      </rPr>
      <t>Reduce by 90% the number of pending cases in 2019 in the Civil Courts of Appeal (second instance). The baseline shall be the number of pending cases pending for more than two years in front of the civil court of appeal (98 371 cases in 2019).</t>
    </r>
  </si>
  <si>
    <r>
      <rPr>
        <sz val="10"/>
        <color rgb="FF006000"/>
        <rFont val="Calibri"/>
        <family val="2"/>
      </rPr>
      <t>Reduce by 70% the number of pending cases (109 029) in 2019 in Administrative Regional Courts (administrative court of first instance).</t>
    </r>
  </si>
  <si>
    <r>
      <rPr>
        <sz val="10"/>
        <color rgb="FF006000"/>
        <rFont val="Calibri"/>
        <family val="2"/>
      </rPr>
      <t>Reduce by 70% the number of pending cases (24 010) in 2019 in the Council of State (second instance).</t>
    </r>
  </si>
  <si>
    <r>
      <rPr>
        <sz val="10"/>
        <color rgb="FF006000"/>
        <rFont val="Calibri"/>
        <family val="2"/>
      </rPr>
      <t>Department of Public Administrat ions (DPA) and Ministry of Economy and Finance</t>
    </r>
  </si>
  <si>
    <r>
      <rPr>
        <sz val="10"/>
        <color rgb="FF006000"/>
        <rFont val="Calibri"/>
        <family val="2"/>
      </rPr>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</si>
  <si>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The primary legislation shall concern, as a minimum: 1) Coordination and monitoring of the Italian recovery and resilience plan projects at central level; 2) Definition and separation of competences and endorsement of the relevant mandates of the different bodies and administrations involved in the coordination, monitoring and implementation of the Italian recovery and resilience plan; 3) Definition of a system for the early detection of implementation issues; 4) Ex-ante definition of an enforcement mechanism to solve implementation issues and avoid delays, in particular vis-à-vis the different levels of administrations; 5) Definition of the staff (number and expertise) dedicated to the coordination, monitoring and implementation of the Italian recovery and resilience plan in the administrations involved; 6) The definition of technical assistance provided to the administrations involved in Italian recovery and resilience plan implementation, notably at the local level, ensuring the build-up of administrative capacity within the public administration; 7) A delineation of “fast-track” procedures for the implementation of the Italian recovery and resilience plan and the timely absorption of funds; 8) Audit and control organization and procedures for the Italian recovery and resilience plan. </t>
  </si>
  <si>
    <r>
      <rPr>
        <sz val="10"/>
        <color rgb="FF006000"/>
        <rFont val="Calibri"/>
        <family val="2"/>
      </rPr>
      <t>Department of Public Administrat ions (DPA)</t>
    </r>
  </si>
  <si>
    <r>
      <rPr>
        <sz val="10"/>
        <color rgb="FF006000"/>
        <rFont val="Calibri"/>
        <family val="2"/>
      </rPr>
      <t>The measures shall include:
1) the removal of critical bottlenecks concerning in particular the state and regional Environmental Impact Evaluation, the authorization of new waste recycling plants, the authorization procedures for renewable energy and those necessary to achieve energy efficiency of buildings (so called Super Bonus) and urban regeneration. Specific actions shall be devoted to simplify
procedures within the ‘Conferenza di servizi’ (a formal agreement amongst two or more public administrations).</t>
    </r>
  </si>
  <si>
    <r>
      <rPr>
        <sz val="10"/>
        <color rgb="FF006000"/>
        <rFont val="Calibri"/>
        <family val="2"/>
      </rPr>
      <t>Copy of the publication in the Official Journal for primary legislation, the secondary legislation and the public competition announcements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</si>
  <si>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Measures shall include the provision to allow for the temporary recruitment of:
i) 2 800 technical figures to strengthen the public administrations of the South paid by the national budget;
ii) a pool of 1 000 experts to be deployed for three years to support administrations in the management of the new procedures providing technical assistance.</t>
    </r>
  </si>
  <si>
    <r>
      <rPr>
        <sz val="10"/>
        <color rgb="FF006000"/>
        <rFont val="Calibri"/>
        <family val="2"/>
      </rPr>
      <t>Department of Public Administrat ions (DPA) and Regions</t>
    </r>
  </si>
  <si>
    <r>
      <rPr>
        <sz val="10"/>
        <color rgb="FF006000"/>
        <rFont val="Calibri"/>
        <family val="2"/>
      </rPr>
      <t>The deployme nt of the experts should be on a need basis.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</si>
  <si>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 list of contracts of recruited personnel, with indication of profiles, functions and contract timeframe
- documentation including, where relevant, legal acts related to the deployment of staff on a need basis.
Personal data are to be anonymized or blacklined.</t>
    </r>
  </si>
  <si>
    <r>
      <rPr>
        <sz val="10"/>
        <color rgb="FF006000"/>
        <rFont val="Calibri"/>
        <family val="2"/>
      </rPr>
      <t>Complete the recruitment procedures of the pool of 1 000 experts to be deployed for three years to support administrations in the management of the new procedures providing technical assistance.</t>
    </r>
  </si>
  <si>
    <r>
      <rPr>
        <sz val="10"/>
        <color rgb="FF006000"/>
        <rFont val="Calibri"/>
        <family val="2"/>
      </rPr>
      <t>Ministry of economy and finance</t>
    </r>
  </si>
  <si>
    <r>
      <rPr>
        <sz val="10"/>
        <color rgb="FF006000"/>
        <rFont val="Calibri"/>
        <family val="2"/>
      </rPr>
      <t>Legislation should at least aim at introducin g a performan ce-based system to incentivise the realisation of interventi ons of the compleme ntary Investmen t Plan</t>
    </r>
  </si>
  <si>
    <r>
      <rPr>
        <sz val="10"/>
        <color rgb="FF006000"/>
        <rFont val="Calibri"/>
        <family val="2"/>
      </rPr>
      <t>Copy of the publication in the Official Journal for primary legislation and secondary legislation that is critical for achieving the objectives described in the milestone on the Ministry of economy and finance website and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</si>
  <si>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Set up a simplified system of milestones and targets similar to the RRF for the planning, execution and financing of projects under the Complementary Investment Fund (EUR 30,5 bn).</t>
    </r>
  </si>
  <si>
    <r>
      <rPr>
        <sz val="10"/>
        <color rgb="FF006000"/>
        <rFont val="Calibri"/>
        <family val="2"/>
      </rPr>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</si>
  <si>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The enabling legislation shall include the following measures: - define job profiles specific for the public sector to attract the competences and skills needed; - creation of a single recruiting platform to centralise public hiring procedures for all central public administrations, with a commitment to extend the use of the platform also to local administrations; - reform of the recruitment process to: i) move from a purely knowledge- based system to a system primarily based on competences and appropriate aptitudes; ii) assess competences to be performing civil servants; iii) differentiate the recruitment processes between entry- level recruitment, which shall be purely competence-based, and the recruitment of specialised profiles, which should combine competences with relevant work experience and would lead to accessing the career at a higher level; The Ministry for Public Administration shall ensure the consistent implementation of the new process across the administrations; - reform of the senior civil service to homogenise appointment procedures across the public administration, defining the job profiles and the evaluation of their performance;
- strengthen the link between life-long learning and training opportunities for employees and incentives to participation, for example by envisaging rewarding mechanisms or specific career paths, with a particular attention to the twin transitions;
- define or update ethics principles of public administrations through clear rules, codes of conduct, and training modules on the topic;
- strengthen the commitment to gender balance;
- overhaul the regulatory framework on vertical mobility, reforming the career paths to create and access middle management positions (“quadri”), and access senior civil
positions (“dirigenti di prima e seconda fascia”) from within the administration. This includes the reform of the performance evaluation system, and the strengthening of the link between career progression and performance evaluation; - overhaul the regulatory framework on horizontal mobility to achieve an efficient job market in public administrations including (a) the creation of a transparent single advertisement system for all vacant positions across the central and local administrations (b) the possibility to apply for any available position anywhere, (c) the abolition of the authorisation to mobility from the administration of origin, and (d) the introduction of significant restrictions to the use of alternative means of mobility not leading to transfers (i.e. “comandi” and “distacchi”), to make them exceptional and strictly time- limited.</t>
  </si>
  <si>
    <r>
      <rPr>
        <sz val="10"/>
        <color rgb="FF006000"/>
        <rFont val="Calibri"/>
        <family val="2"/>
      </rPr>
      <t>Department of Public Administrat ions (DPA) and local administrati ons</t>
    </r>
  </si>
  <si>
    <t>Copy of the publication in the Official Journal for primary legislation and the secondary legislation and all other regulations necessary, including agreements with Regions,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</si>
  <si>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Entry into force of all related delegated acts, ministerial decrees. secondary legislation, and all other regulations necessary for the effective implementation of the simplification including agreements with Regions in case of exclusive and concurrent regional competence.</t>
    </r>
  </si>
  <si>
    <r>
      <rPr>
        <sz val="10"/>
        <color rgb="FF006000"/>
        <rFont val="Calibri"/>
        <family val="2"/>
      </rPr>
      <t>Entry into force of all related delegated acts, ministerial decrees, secondary legislation, and all other regulations necessary for the effective implementation of the reform.</t>
    </r>
  </si>
  <si>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including the first report on KPIs. Link to the integrated database with skills and profiles. HR strategic plans </t>
  </si>
  <si>
    <t xml:space="preserve">The legislation and delegated acts for the introduction of strategic human resource management in the Public Administration shall include: the definition of HR strategic plans, for recruitment, career development and training, for all central and regional administrations, supported by an integrated database with skills and profiles; creation of a central Delivery Unit coordinating and supporting the Human Resource planning system. In a second phase, HR strategic plans shall be extended to large municipalities, while small and medium municipalities are the object of specific capacity building investments. </t>
  </si>
  <si>
    <r>
      <rPr>
        <sz val="10"/>
        <color rgb="FF006000"/>
        <rFont val="Calibri"/>
        <family val="2"/>
      </rPr>
      <t>Department of Public Administrat ions (DPA), AgID and local administrati ons</t>
    </r>
  </si>
  <si>
    <r>
      <rPr>
        <sz val="10"/>
        <color rgb="FF006000"/>
        <rFont val="Calibri"/>
        <family val="2"/>
      </rPr>
      <t>Copy of the publication in the Official Journal of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 The document should include as minimum elements: a) the list of simplified procedures, b) the list of digitalized procedures</t>
    </r>
  </si>
  <si>
    <t>Priority areas identified for simplification are: 1.   Environmental authorizations, renewables and green economy 2.   Construction authorizations and urban requalification
3.   Digital infrastructures 4.   Public procurement Further critical sectors are: 1.   Labour legislation 2.   Tourism 3.   Agri-food State and regional procedures being selected may be summarised under the following major areas: 1.   Environmental and energy authorizations: -       State environmental impact assessment procedure -       Regional environmental impact assessment procedure  -       Environmental remediation authorizations -       Strategic Environmental Assessment -       Integrated Pollution Prevention and Control (IPPC) -       Authorization procedures for renewables -       Repowering, revamping and reblading procedures -       Authorization procedures for energy infrastructures -       Waste-related authorizations 2.     Construction and urban requalification: -       Application of the energy efficiency super bonus (conformity procedures, etc.) -       Service conference 3.     Digital infrastructures: -       Authorizations for communication infrastructures 4.     Public procurement -       ICT procurement procedures
5.     Other procedures: -       Certification of silent consent -       Substitute power -       Fire prevention procedures -       Special Economic Zones authorizations -       Procedures in the retail sector -       Authorizations to access the artisans and small business sectors -       Public security authorizations -       Landscape authorizations -       Pharmaceutical and health authorizations Seismic and hydrogeological procedures/authorizations</t>
  </si>
  <si>
    <t>Department of Public Administrat ions (DPA), AgID and local administrations</t>
  </si>
  <si>
    <r>
      <rPr>
        <sz val="10"/>
        <color rgb="FF006000"/>
        <rFont val="Calibri"/>
        <family val="2"/>
      </rPr>
      <t>Copy of the publication in the Official Journal for primary legislation (if needed)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</si>
  <si>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Simplified procedures shall affect the following areas:
-  Digital registry certifications
-  Online civil status certificates
-  Digital notifications and digital identity
-  Certification of citizen draft lists
-  Citizens' digital domicile Delegations to access online services</t>
    </r>
  </si>
  <si>
    <r>
      <rPr>
        <sz val="10"/>
        <color rgb="FF006000"/>
        <rFont val="Calibri"/>
        <family val="2"/>
      </rPr>
      <t>State Accounting Office</t>
    </r>
  </si>
  <si>
    <t>The baseline for the absorption of purely domestic funded from the Compleme ntary Fund is the average of national resources spent on investments in the period 2011-2020</t>
  </si>
  <si>
    <r>
      <rPr>
        <sz val="10"/>
        <color rgb="FF006000"/>
        <rFont val="Calibri"/>
        <family val="2"/>
      </rPr>
      <t>Report accompanied by a document duly justifying how the milestone (including all the constitutive elements) was satisfactorily fulfilled, demonstrating the increased capacity to plan, manage and execute capital expenditure funded through the Complementary Fund compared to other capital expenditure in the budget over the period considered.</t>
    </r>
  </si>
  <si>
    <r>
      <rPr>
        <sz val="10"/>
        <color rgb="FF006000"/>
        <rFont val="Calibri"/>
        <family val="2"/>
      </rPr>
      <t>Publish an implementation report to measure the impact of the actions aimed at providing technical assistance and capacity building, improve the capacity to plan, manage and execute capital expenditure funded through the national budget achieve a significant absorption of resources of the Complementary Fund allocated until 2024.</t>
    </r>
  </si>
  <si>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documentation including, where relevant, legal acts related to the:
- screening of procedural regimes for all existing procedures
- simplification and re- engineering of all administrative procedures
- verification and monitoring of the effective implementation of the new procedures
- standardized forms and the corresponding digitized management
b) list of simplified critical procedures and for each of them a brief description.</t>
    </r>
  </si>
  <si>
    <r>
      <rPr>
        <sz val="10"/>
        <color rgb="FF006000"/>
        <rFont val="Calibri"/>
        <family val="2"/>
      </rPr>
      <t>Screening of procedural regimes shall be completed for all existing procedures, together with their further simplification and re-engineering of administrative procedures. Also the verification and monitoring of the effective implementation of the new procedures, with particular reference to standardized forms and the corresponding digitized management shall be ensured. The simplification shall apply to a total 600 critical procedures.</t>
    </r>
  </si>
  <si>
    <r>
      <rPr>
        <sz val="10"/>
        <color rgb="FF006000"/>
        <rFont val="Calibri"/>
        <family val="2"/>
      </rPr>
      <t>National School of Public Administrat ion</t>
    </r>
  </si>
  <si>
    <r>
      <rPr>
        <sz val="10"/>
        <color rgb="FF006000"/>
        <rFont val="Calibri"/>
        <family val="2"/>
      </rPr>
      <t>Summary document duly justifying how the target (including all the constitutive elements) was satisfactorily fulfilled. This document shall include as an annex the list of upskilling and reskilling initiatives implemented, detail of its content and learning format used and with the list of participants for each
initiative.</t>
    </r>
  </si>
  <si>
    <r>
      <rPr>
        <sz val="10"/>
        <color rgb="FF006000"/>
        <rFont val="Calibri"/>
        <family val="2"/>
      </rPr>
      <t>At least 350 000 enrolments in upskilling or reskilling initiatives by personnel of central public administrations.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</si>
  <si>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the list of upskilling and reskilling initiatives implemented with detail of its content and learning format used and the
list of participants for each initiative.</t>
    </r>
  </si>
  <si>
    <r>
      <rPr>
        <sz val="10"/>
        <color rgb="FF006000"/>
        <rFont val="Calibri"/>
        <family val="2"/>
      </rPr>
      <t>At least 400 000 enrolments in upskilling or reskilling initiatives by personnel of other public administrations.</t>
    </r>
  </si>
  <si>
    <t>National School ofPublic Administration</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</si>
  <si>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</si>
  <si>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t>At least 245 000 (70%) training activities successfully completed (formal certification or impact assessment) for central public administrations.</t>
  </si>
  <si>
    <t>Adequate level of staffing and financial resource of the Single Coordinati on Body : XXX full- time equivalents and budget (for di</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</si>
  <si>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employees enrolled in the trainings and reference to their user ID/number, c) the type of training provided with detail of its content and learning format used.</t>
  </si>
  <si>
    <r>
      <rPr>
        <sz val="10"/>
        <color rgb="FF006000"/>
        <rFont val="Calibri"/>
        <family val="2"/>
      </rPr>
      <t>At least 280 000 (70%) training activities successfully completed (formal certification or impact assessment) for other public administrations.</t>
    </r>
  </si>
  <si>
    <r>
      <rPr>
        <sz val="10"/>
        <color rgb="FF006000"/>
        <rFont val="Calibri"/>
        <family val="2"/>
      </rPr>
      <t>Ministry of Economy and Finance</t>
    </r>
  </si>
  <si>
    <t>Copy of the final audit report on the system and acceptance protocol including a summary of the functionalities of the system. The audit report shall clearly indicate:
(a) the auditor/responsible body signing the report; (b) the date on which the report is signed; (c) whether the system is operational and has at least the following functionalities: (i) collects data and monitors the achievement of milestones and targets; (ii) collects, stores and ensures access to the data required by Article 22(2)(d)(i) to (iii) of the RRF Regulation; (d) that the data is being collected by the implementing bodies and/or beneficiaries/any other entity entrusted with this task,
according to the national set-up and that the data is being stored into the system; (e) any weaknesses of the system identified by the report and any corrective actions recommended to address them. Whereby “acceptance protocol” mentioned above is only applicable if the development and setting up of the system is outsourced to an external contractor. The “acceptance protocol” comes down to the certificate of works completion by the contractor and the competent authority demonstrating project has been completed and is operational.</t>
  </si>
  <si>
    <r>
      <rPr>
        <sz val="10"/>
        <color rgb="FF006000"/>
        <rFont val="Calibri"/>
        <family val="2"/>
      </rPr>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r>
  </si>
  <si>
    <t>Simplification and digitalization of the procedures of central purchasing bodies (“centrali di committenza”) - Implement articles 41 and 44 of the current Public Procureme nt Code Define how procedure s should be digitalized for all public contracts and concessions and define interoperability and interconnectivity requirements - Implement article 44 of the current Public Procurement Code. - All provisions contained in the legislation, regulation s and implement ing acts (including any secondary legislation) shall be sufficiently detailed and binding as to either not require any further legislative interventions or be transposable in a subsequen t primary or secondary legislation or implement ing/regula tory acts (including ANAC’s guidelines) without any additions or changes to their substance, while excluding any measures that, based on a common understan ding by the Commission and Italy, are proved to be ineffective or counterproductive as regards the acceleratio n and simplificati on of the tender procedure.</t>
  </si>
  <si>
    <t>Copy of the publication in the Official Journal of the law-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</si>
  <si>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The Law-decree shall simplify the public procurement system with at least the following urgent measures: i. Sets up targets to reduce the time between the publication and the contract award. ii. Sets up targets and a monitoring system to reduce the time between the contract award and the completion of the infrastructure (“fase esecutiva”). iii. Requires that the data of all contracts is registered in the anti- corruption database of the national anti-corruption authority (ANAC). iv. Implement and incentivize the alternative dispute resolution mechanisms in the execution phase of public contracts.
v. Sets up dedicated offices in charge of public procurement procedures at Ministries, Regions and Metropolitan Cities. Further specifications: Simplification and digitalization of the procedures of central purchasing bodies (“centrali di committenza”) - Implement articles 41 and 44 of the current Public Procurement Code - Define how procedures should be digitalized for all public contracts and concessions and define interoperability and interconnectivity requirements - Implement article 44 of the current Public Procurement Code </t>
  </si>
  <si>
    <t>The Law of Delegation (Mandate Law) shall cover the areas of interventi on mentioned by Milestones M1C1-69 and M1C1-71 in order to (i) ensure stabilization and consolidation of the measures introduced by the IT Authoritie s to address M1C1-69 and M1C1-71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 oductive as regards the acceleratio n and simplificati on of the tender procedure. The adequate level of staffing and financial resources of the Single Coordinati on Body on Public Procureme 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</si>
  <si>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 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 contracting on a progressive basis.</t>
  </si>
  <si>
    <r>
      <rPr>
        <sz val="10"/>
        <color rgb="FF006000"/>
        <rFont val="Calibri"/>
        <family val="2"/>
      </rPr>
      <t>Presidency of the Council of Ministers; National (DFP)
Anti- Corruption Authority (ANAC)</t>
    </r>
  </si>
  <si>
    <t>Operation al characteris tics of the Italian National eProcurem ent system (as presented in reform 2.1.6): The National eProcurem ent  System includes the full digitalization of
procedures up to the contract execution (smart procureme nt), is interopera ble with the managem ent systems of the public administra tion, contains a digital habilitatio 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 ons or be transposa ble in a subsequent primary or secondary legislation or implement ing/regula tory acts (including ANAC’s guidelines) without any additions or changes to their substance, while excluding any measures that, based on a common understan ding by the Commissio n and Italy, are proved to be ineffective or counterproductive as regards the acceleratio n and simplificati on of the tender procedure.</t>
  </si>
  <si>
    <r>
      <rPr>
        <sz val="10"/>
        <color rgb="FF006000"/>
        <rFont val="Calibri"/>
        <family val="2"/>
      </rPr>
      <t>Copy of the publication in the Official Journal for primary legislation and the secondary legislation, regulations and implementing acts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</si>
  <si>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All necessary legislation, regulations and implementing acts (including secondary legislation, if necessary) shall obtain the following results: i. The Single Coordination Body for public procurement policy shall have an adequate (to be specified in the Operational Arrangement) level of staffing and financial resources to be fully operational, also due to the support given by a dedicated structure of ANAC. ii. The Single Coordination Body for public procurement policy adopts the professionalization strategy (cf. linked to Italy’s NRPP proposed reform 2.1.6) containing the types of training at different levels, the special tutoring and the production of operational guidelines, with support of ANAC and the National School of Administration. iii. The dynamic purchasing systems are made available by Consip and are in line with Public Procurement Directives. iv. ANAC completes the exercise of qualification of contracting authorities in terms of procurement capacity further to the implementation of Article 38 of the Public Procurement Code. v. The monitoring system for the time between the contract award and the completion of infrastructure works is operational.
vi. Data of all contracts is registered in the anti-corruption database of the national anti-corruption authority (ANAC). vii. All dedicated offices in charge of public procurement procedures at Ministries, Regions and Metropolitan Cities. </t>
  </si>
  <si>
    <r>
      <rPr>
        <sz val="10"/>
        <color rgb="FF006000"/>
        <rFont val="Calibri"/>
        <family val="2"/>
      </rPr>
      <t>Ministry of Economy and finance</t>
    </r>
  </si>
  <si>
    <r>
      <rPr>
        <sz val="10"/>
        <color rgb="FF006000"/>
        <rFont val="Calibri"/>
        <family val="2"/>
      </rPr>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</si>
  <si>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 </t>
  </si>
  <si>
    <t>The Legislative Decree shall (i) ensure the stabilizatio n and consolidati on of all the measures introduced by the IT Authoritie s to address M1C1-69 and M1C1- 71 in
2021, if necessary (e.g. for temporary measures), and (ii) extend to all tender procedure s the measures, introduced by the IT Authoritie 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2022 and in the first quarter of 2023 to implement, stabilize in time, consolidat e or strengthen the measures introduced to address M1C1-69 and M1C1-71 in 2021 are consistent with and do not alter the content of such measures approved in 2021, while excluding any measures that, based on a common understan ding by the Commissio n and Italy, are proved to be ineffective or counterpr oductive as regards the acceleration and simplificati on of the tender procedure.</t>
  </si>
  <si>
    <r>
      <rPr>
        <sz val="10"/>
        <color rgb="FF006000"/>
        <rFont val="Calibri"/>
        <family val="2"/>
      </rPr>
      <t>Entry into force of the Legislative- Decree to implement all the previsions of the delegation Law to reform the Public Procurement Code.</t>
    </r>
  </si>
  <si>
    <r>
      <rPr>
        <sz val="10"/>
        <color rgb="FF006000"/>
        <rFont val="Calibri"/>
        <family val="2"/>
      </rPr>
      <t>Presidency of the Council of Ministers; ANAC;
Consip</t>
    </r>
  </si>
  <si>
    <r>
      <rPr>
        <sz val="10"/>
        <color rgb="FF006000"/>
        <rFont val="Calibri"/>
        <family val="2"/>
      </rPr>
      <t>Entry into force of all necessary implementing measures and secondary legislation for the reform/simplification of the public procurement system (also stemming from the revision of the Public Procurement Code).</t>
    </r>
  </si>
  <si>
    <r>
      <rPr>
        <sz val="10"/>
        <color rgb="FF006000"/>
        <rFont val="Calibri"/>
        <family val="2"/>
      </rPr>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r>
  </si>
  <si>
    <r>
      <rPr>
        <sz val="10"/>
        <color rgb="FF006000"/>
        <rFont val="Calibri"/>
        <family val="2"/>
      </rPr>
      <t>The National eProcurement System shall be operational and fully in line with EU Public Procurement Directives and include the full digitalization of procedures up to the contract execution (smart procurement), shall be interoperable with the management systems of the public administration, shall contain a digital habilitation of PO, auction sessions, machine learning to detect trends, CRMs with chatbots, digital engagement and status chain.</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</si>
  <si>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</si>
  <si>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Evidence on Commercial Credit Platform - PCC database</t>
    </r>
  </si>
  <si>
    <r>
      <rPr>
        <sz val="10"/>
        <color rgb="FF006000"/>
        <rFont val="Calibri"/>
        <family val="2"/>
      </rPr>
      <t>Based on the Commercial Credit Platform (PCC), the weighted average payment time (“tempo di pagamento”) of central public authorities (</t>
    </r>
    <r>
      <rPr>
        <i/>
        <sz val="10"/>
        <color rgb="FF006000"/>
        <rFont val="Calibri"/>
        <family val="2"/>
      </rPr>
      <t>Amministrazioni dello Stato, enti pubblici nazionali e altri enti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</si>
  <si>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</si>
  <si>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regional public authorities (</t>
    </r>
    <r>
      <rPr>
        <i/>
        <sz val="10"/>
        <color rgb="FF006000"/>
        <rFont val="Calibri"/>
        <family val="2"/>
      </rPr>
      <t>Regioni and Province Autonome</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</si>
  <si>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 has been reached for that level of public administration. 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</si>
  <si>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</si>
  <si>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Commercial Credit Platform (PCC) shall fulfil the following conditions: a- the total amount of public authorities payments recorded in the platform reaches 80% of the total amount of commerci al invoices issued to the public administrations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</si>
  <si>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public health authorities (</t>
    </r>
    <r>
      <rPr>
        <i/>
        <sz val="10"/>
        <color rgb="FF006000"/>
        <rFont val="Calibri"/>
        <family val="2"/>
      </rPr>
      <t>enti del Servizio sanitario nazionale</t>
    </r>
    <r>
      <rPr>
        <sz val="10"/>
        <color rgb="FF006000"/>
        <rFont val="Calibri"/>
        <family val="2"/>
      </rPr>
      <t>) to businesses shall be below or equal to 60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</si>
  <si>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20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30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</si>
  <si>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t>
    </r>
    <r>
      <rPr>
        <i/>
        <sz val="10"/>
        <color rgb="FF006000"/>
        <rFont val="Calibri"/>
        <family val="2"/>
      </rPr>
      <t>Amministrazioni dello Stato, enti pubblici nazionali e altri enti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</si>
  <si>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tothe public 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20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30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</si>
  <si>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t>
    </r>
    <r>
      <rPr>
        <i/>
        <sz val="10"/>
        <color rgb="FF006000"/>
        <rFont val="Calibri"/>
        <family val="2"/>
      </rPr>
      <t>Regioni and Province Autonome</t>
    </r>
    <r>
      <rPr>
        <sz val="10"/>
        <color rgb="FF006000"/>
        <rFont val="Calibri"/>
        <family val="2"/>
      </rPr>
      <t>) to businesses shall be at most 0 days.</t>
    </r>
  </si>
  <si>
    <t>The Commercial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administration the unweighted average payment time and the unweighte d average payment delay indicators exceed by 20 days or more theweighted average payment time and weighted average payment delay for payments falling under the 30 days obligation of the Directive 2011/7/EU on Late Payments, the Commissio n shall use the unweighted average payment time and unweighte d average payment delay indicators to define if the targethas been reached for that level of public administration. If the unweighte d average payment time and the unweighte d average payment delay indicators exceed by 30 days or more the weighted average payment time and weighted average payment delay for payments falling under the60 days obligation of the Directive 2011/7/EU on Late Payments, the Commissio n shall use the unweighted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</si>
  <si>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local authorities (</t>
    </r>
    <r>
      <rPr>
        <i/>
        <sz val="10"/>
        <color rgb="FF006000"/>
        <rFont val="Calibri"/>
        <family val="2"/>
      </rPr>
      <t>enti locali</t>
    </r>
    <r>
      <rPr>
        <sz val="10"/>
        <color rgb="FF006000"/>
        <rFont val="Calibri"/>
        <family val="2"/>
      </rPr>
      <t>) to businesses shall be at most 0 days.</t>
    </r>
  </si>
  <si>
    <t>The Commerci al Credit Platform (PCC) shall fulfil the following conditions
:a- the total amount of public authorities payments recorded in the platform reaches 80%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20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30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</si>
  <si>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public health authorities (</t>
    </r>
    <r>
      <rPr>
        <i/>
        <sz val="10"/>
        <color rgb="FF006000"/>
        <rFont val="Calibri"/>
        <family val="2"/>
      </rPr>
      <t>enti del Servizio sanitario nazionale</t>
    </r>
    <r>
      <rPr>
        <sz val="10"/>
        <color rgb="FF006000"/>
        <rFont val="Calibri"/>
        <family val="2"/>
      </rPr>
      <t>)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</si>
  <si>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subsequent extensions).</t>
  </si>
  <si>
    <r>
      <rPr>
        <sz val="10"/>
        <color rgb="FF006000"/>
        <rFont val="Calibri"/>
        <family val="2"/>
      </rPr>
      <t>Data transmitted for the purposes of the TED.</t>
    </r>
  </si>
  <si>
    <r>
      <rPr>
        <sz val="10"/>
        <color rgb="FF006000"/>
        <rFont val="Calibri"/>
        <family val="2"/>
      </rPr>
      <t>Based on the data of the EU Official Journal (TED database), 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</si>
  <si>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 aggregated form and divided per different categories of works, for works completed between 3Q2021 and 4Q2023.</t>
  </si>
  <si>
    <r>
      <rPr>
        <sz val="10"/>
        <color rgb="FF006000"/>
        <rFont val="Calibri"/>
        <family val="2"/>
      </rPr>
      <t>The average time between the contract award and the realization of the infrastructure (‘fase esecutiva’) shall be reduced at least by 15%.</t>
    </r>
  </si>
  <si>
    <r>
      <rPr>
        <sz val="10"/>
        <color rgb="FF006000"/>
        <rFont val="Calibri"/>
        <family val="2"/>
      </rPr>
      <t>Civil Service Department
;
Consip</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</si>
  <si>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
c) the type of training provided with detail of its content and learning format
used.</t>
    </r>
  </si>
  <si>
    <r>
      <rPr>
        <sz val="10"/>
        <color rgb="FF006000"/>
        <rFont val="Calibri"/>
        <family val="2"/>
      </rPr>
      <t>At least 20%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</si>
  <si>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r>
      <rPr>
        <sz val="10"/>
        <color rgb="FF006000"/>
        <rFont val="Calibri"/>
        <family val="2"/>
      </rPr>
      <t>Evidences on Consip DataWareHouse and ANAC National Contrac Registry</t>
    </r>
  </si>
  <si>
    <r>
      <rPr>
        <sz val="10"/>
        <color rgb="FF006000"/>
        <rFont val="Calibri"/>
        <family val="2"/>
      </rPr>
      <t>At least 15% of contracting authorities are using dynamic purchasing systems as per EU Directive 2014/24 (two years observation timeframe and taking into 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</si>
  <si>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 enti del Servizio sanitario nazionale, enti locali, enti pubblici nazionali e
altri enti);b- the system records both entries and exits of invoices; and
c- The  data of the PCC
platform, including raw data, shall be made available, upon request by the Commissio n, in respect of the privacy regulation.
If for one of the levels of
the publicadministra tion the unweighte d average payment time and the unweighte d average payment delay indicators exceed by 15 days or more the weighted average payment time and weighted average payment delay for payments falling under the 30 days obligation of the Directive 2011/7/EU
on Late
Payments,the Commissio n shall use the unweighte d average payment time and unweighte d average payment delay indicators to define if the target has been reached for that level of public administra tion.
If the unweighte d average payment time and the unweighte d average
payment delayindicators exceed by 20 days or more the weighted average payment time and weighted average payment delay for payments falling under the 60 days obligation of the Directive 2011/7/EU
on Late Payments, the Commissio n shall use the unweighte d average payment time and unweighte
d average paymentdelay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</si>
  <si>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publicadministra tions (almost 150 billion EUR per year divided between Amministr azioni dello Stato, Regioni, Province Autonome
, enti del Servizio sanitario nazionale, enti locali, enti pubblici nazionali e altri enti);
b- the system records both entries and exits
ofinvoices; and
c- The  data of the PCC
platform, including raw data, shall be made available, upon request by the Commissio n, in respect of the privacy regulation.
If for one of the levels of the public administra tion the unweighte d average payment time and the
unweighted average payment delay indicators exceed by 15 days or more the weighted average payment time and weighted average payment delay for payments falling under the 30 days obligation of the Directive 2011/7/EU
on Late Payments, the Commissio n shall use the unweighte d average
payment time andunweighte d average payment delay indicators to define if the target has been reached for that level of public administra tion.
If the unweighte d average payment time and the unweighte d average payment delay indicators exceed by 20 days or more the weighted average payment
time andweighted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</si>
  <si>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 in the platform reaches 95% of the total amount of commerci al invoices issued to the public administra tions (almost 150 billion EUR per
yeardivided between Amministr azioni dello Stato, Regioni, Province Autonome
, enti del Servizio sanitario nazionale, enti locali, enti pubblici nazionali e altri enti);
b- the system records both entries and exits of invoices; and
c- The  data of the PCC
platform,including raw data, shall be made available, upon request by the Commissio n, in respect of the privacy regulation.
If for one of the levels of the public administra tion the unweighte d average payment time and the unweighte d average payment delay indicators exceed by 15 days or
more theweighted average payment time and weighted average payment delay for payments falling under the 30 days obligation of the Directive 2011/7/EU
on Late Payments, the Commissio n shall use the unweighte d average payment time and unweighte d average payment delay indicators
to define if the targethas been reached for that level of public administra tion.
If the unweighte d average payment time and the unweighte d average payment delay indicators exceed by 20 days or more the weighted average payment time and weighted average payment delay for payments falling
under the60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</si>
  <si>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time (“tempo di pagamento”) of local public authorities (</t>
    </r>
    <r>
      <rPr>
        <i/>
        <sz val="10"/>
        <color rgb="FF006000"/>
        <rFont val="Calibri"/>
        <family val="2"/>
      </rPr>
      <t>enti locali</t>
    </r>
    <r>
      <rPr>
        <sz val="10"/>
        <color rgb="FF006000"/>
        <rFont val="Calibri"/>
        <family val="2"/>
      </rPr>
      <t>) to businesses shall be below or equal to 30 days.</t>
    </r>
  </si>
  <si>
    <t>The Commerci al Credit Platform (PCC) shall fulfil the following conditions
:a- the total amount of public authorities payments recorded in the platform reaches 95% of the total amount of commerci al invoices issued to the public administra tions (almost 150 billion EUR per year divided between Amministr azioni dello Stato, Regioni, Province
Autonome, enti del Servizio sanitario nazionale, enti locali, enti pubblici nazionali e altri enti);
b- the system records both entries and exits of invoices; and
c- The  data of the PCC
platform, including raw data, shall be made available, upon request by
the Commission, in respect of the privacy regulation.
If for one of the levels of the public administra tion the unweighte d average payment time and the unweighte d average payment delay indicators exceed by 15 days or more the weighted average payment time and weighted average payment delay for
paymentsfalling under the 30 days obligation of the Directive 2011/7/EU
on Late Payments, the Commissio n shall use the unweighte d average payment time and unweighte d average payment delay indicators to define if the target has been reached for that level of public administra tion.If the unweighte d average payment time and the unweighte d average payment delay indicators exceed by 20 days or more the weighted average payment time and weighted average payment delay for payments falling under the 60 days obligation of the Directive 2011/7/EU
on Late Payments,
theCommissio n shall use the unweighte d average payment time and unweighte d average payment delay indicators to define if the target has been
reached.</t>
  </si>
  <si>
    <t>The Commerci al Credit Platform (PCC) shall fulfil the following conditions
:
a- the total amount of public authorities payments
recordedin the platform reaches 95% of the total amount of commerci al invoices issued to the public administra tions (almost 150 billion EUR per year divided between Amministr azioni dello Stato, Regioni, Province Autonome
, enti del Servizio sanitario nazionale, enti locali, enti
pubblicinazionali e altri enti);
b- the system records both entries and exits of invoices; and
c- The  data of the PCC
platform, including raw data, shall be made available, upon request by the Commissio n, in respect of the privacy regulation.
If for one of thelevels of the public administra tion the unweighte d average payment time and the unweighte d average payment delay indicators exceed by 15 days or more the weighted average payment time and weighted average payment delay for payments falling under the 30 days obligation of the Directive
2011/7/EUon Late Payments, the Commissio n shall use the unweighte d average payment time and unweighte d average payment delay indicators to define if the target has been reached for that level of public administra tion.
If the unweighte d average payment time and the unweighte
d averagepayment delay indicators exceed by 20 days or more the weighted average payment time and weighted average payment delay for payments falling under the 60 days obligation of the Directive 2011/7/EU
on Late Payments, the Commissio n shall use the unweighte d average payment time and
unweighted average payment delay indicators to define if the target has been
reached.</t>
  </si>
  <si>
    <r>
      <rPr>
        <sz val="10"/>
        <color rgb="FF006000"/>
        <rFont val="Calibri"/>
        <family val="2"/>
      </rPr>
      <t>Based on the Commercial Credit Platform (PCC), the weighted average payment delay (“tempo di ritardo”) of central authorities (Amministrazioni dello Stato, enti pubblici nazionali e altri enti) to businesses shall be at most 0 days.</t>
    </r>
  </si>
  <si>
    <t>The Commerci al Credit Platform (PCC) shall fulfil the following conditions
:
a- the total amount of public authorities payments recorded in the platform reaches 95% of the total amount of commerci
al invoicesissued to the public administra tions (almost 150 billion EUR per year divided between Amministr azioni dello Stato, Regioni, Province Autonome
, enti del Servizio sanitario nazionale, enti locali, enti pubblici nazionali e altri enti);
b- the system records both entries
and exitsof invoices; and
c- The  data of the PCC
platform, including raw data, shall be made available, upon request by the Commissio n, in respect of the privacy regulation.
If for one of the levels of the public administra tion the unweighte d average payment time and
theunweighte d average payment delay indicators exceed by 15 days or more the weighted average payment time and weighted average payment delay for payments falling under the 30 days obligation of the Directive 2011/7/EU
on Late Payments, the Commissio n shall use the unweighte d average
paymenttime and unweighte d average payment delay indicators to define if the target has been reached for that level of public administra tion.
If the unweighte d average payment time and the unweighte d average payment delay indicators exceed by 20 days or more the weighted
average paymenttime and weighted average payment delay for payments falling under the 60 days obligation of the Directive 2011/7/EU
on Late Payments, the Commissio n shall use the unweighte d average payment time and unweighte d average payment delay indicators to define if the target has been
reached.</t>
  </si>
  <si>
    <r>
      <rPr>
        <sz val="10"/>
        <color rgb="FF006000"/>
        <rFont val="Calibri"/>
        <family val="2"/>
      </rPr>
      <t>Based on the Commercial Credit Platform (PCC), the weighted average payment delay (“tempo di ritardo”) of regional authorities (Regioni and Province Autonome) to businesses shall be at most 0 days</t>
    </r>
  </si>
  <si>
    <r>
      <rPr>
        <sz val="10"/>
        <color rgb="FF006000"/>
        <rFont val="Calibri"/>
        <family val="2"/>
      </rPr>
      <t>Based on the Commercial Credit Platform (PCC), the weighted average payment delay (“tempo di ritardo”) of local authorities (enti locali) to businesses shall be at most 0 days.</t>
    </r>
  </si>
  <si>
    <r>
      <rPr>
        <sz val="10"/>
        <color rgb="FF006000"/>
        <rFont val="Calibri"/>
        <family val="2"/>
      </rPr>
      <t>Based on the Commercial Credit Platform (PCC), the weighted average payment delay (“tempo di ritardo”) of public health authorities (enti del Servizio sanitario nazionale) to businesses shall be at most 0 days.</t>
    </r>
  </si>
  <si>
    <t>For the purpose of the reduction of the average time between the publicatio n and contract award, ‘publicatio n’ shall refer to
the entireperiod for the submissio n of offers, i.e. including the last valid day indicated by the contractin g authority in the call for tender for receiving offers (as originally envisaged in the call for tender and without any subsequen t extensions
).</t>
  </si>
  <si>
    <r>
      <rPr>
        <sz val="10"/>
        <color rgb="FF006000"/>
        <rFont val="Calibri"/>
        <family val="2"/>
      </rPr>
      <t>Based on the data of the EU Official Journal (TED database),the average time between the publication and the contract award shall be reduced to less than 100 days for contracts above the thresholds of the EU public procurement directives.</t>
    </r>
  </si>
  <si>
    <t>The IT Authorities shall provide the data on the time reduction retrieved from
ANAC’s database both inaggregated form and divided per different categories of works, for works completed between 32Q2021 and 4Q2024.</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</si>
  <si>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and/or the number of candidates enrolled.</t>
    </r>
  </si>
  <si>
    <r>
      <rPr>
        <sz val="10"/>
        <color rgb="FF006000"/>
        <rFont val="Calibri"/>
        <family val="2"/>
      </rPr>
      <t>At least 35%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r>
  </si>
  <si>
    <t>At least 20% of contracting authorities are using dynamic purchasing systems as per Directive 2014/24 (two years
observation timeframe and taking intoaccount that in Italy the use of the DPS is mainly targeted at above the threshold purchases, given that the below-the-threshold ones are mainly performed using eMarketplaces). The target refers to Central Government Contracting Authorities (250 PA as registered per 30 April 2021 to the National e-Procurement System managed by Consip on behalf of the
MEF).</t>
  </si>
  <si>
    <r>
      <rPr>
        <sz val="10"/>
        <color rgb="FF006000"/>
        <rFont val="Calibri"/>
        <family val="2"/>
      </rPr>
      <t>Ministry of economy and finance
- State General Accounting Department</t>
    </r>
  </si>
  <si>
    <t>The reform of the spending review process shall be intended with reference to the process of “Financial planning and agreement s among Ministries” (“Program mazione finanziaria
e accorditra
Ministeri”) outlined in article 22- bis of law 196/2009
and following amendme
nts.</t>
  </si>
  <si>
    <r>
      <rPr>
        <sz val="10"/>
        <color rgb="FF006000"/>
        <rFont val="Calibri"/>
        <family val="2"/>
      </rPr>
      <t>The revised framework for spending reviews in central state administrations (Ministries) shall improve its effectiveness by reinforcing the role of the Ministry of Economy and Finance. In particular, it shall provide for a reinforced role of the Ministry of Economy and Finance in the ex-ante evaluation, monitoring processes and ex-post evaluation, allowing to enforce the thoroughly execution of the reviews and the achievement of the intended goals.</t>
    </r>
  </si>
  <si>
    <r>
      <rPr>
        <sz val="10"/>
        <color rgb="FF006000"/>
        <rFont val="Calibri"/>
        <family val="2"/>
      </rPr>
      <t>Ministry of economy and finance, Revenue Agency</t>
    </r>
  </si>
  <si>
    <t>Summary document duly justifying how the milestone (including all the constitutive elements) was satisfactorily fulfilled. This document shall include as an annex the following documentary evidence:
a) Report by the competent authority reviewing possible actions for reducing tax evasion from omitted invoicing, especially in the sectors most exposed to tax evasion, including through targeted incentives to consumers. The review shall assess previous policies taken to reduce tax evasion from omitted invoicing and consider experiences from other Member States, in order
to outline on that basispossible actions and their
cost-benefit evaluation.</t>
  </si>
  <si>
    <r>
      <rPr>
        <sz val="10"/>
        <color rgb="FF006000"/>
        <rFont val="Calibri"/>
        <family val="2"/>
      </rPr>
      <t>Adopt a report to inform government actions for reducing tax evasion from omitted invoicing, especially in the sectors most exposed to tax evasion, including through targeted incentives to consumers.</t>
    </r>
  </si>
  <si>
    <r>
      <rPr>
        <sz val="10"/>
        <color rgb="FF006000"/>
        <rFont val="Calibri"/>
        <family val="2"/>
      </rPr>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r>
  </si>
  <si>
    <r>
      <rPr>
        <sz val="10"/>
        <color rgb="FF006000"/>
        <rFont val="Calibri"/>
        <family val="2"/>
      </rPr>
      <t>The report shall be prepared by the Accounting Department of the Finance Ministry in cooperation with selected administrations to:
-     Assess their practices in the formulation and implementation of saving plans.
Define guidelines for all public administrations.</t>
    </r>
  </si>
  <si>
    <t>Copy of the publication in the
Official Journal for primarylegislation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</si>
  <si>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t>
  </si>
  <si>
    <r>
      <rPr>
        <sz val="10"/>
        <color rgb="FF006000"/>
        <rFont val="Calibri"/>
        <family val="2"/>
      </rPr>
      <t>The Document of Economy and Finance 2022
should set positive saving targets for the central state administra tion for each of the years covered by the programm ing period (2023,
2024,
2025)</t>
    </r>
  </si>
  <si>
    <r>
      <rPr>
        <sz val="10"/>
        <color rgb="FF006000"/>
        <rFont val="Calibri"/>
        <family val="2"/>
      </rPr>
      <t>Copy of the “Document of Economy and Finance 2022” (“</t>
    </r>
    <r>
      <rPr>
        <i/>
        <sz val="10"/>
        <color rgb="FF006000"/>
        <rFont val="Calibri"/>
        <family val="2"/>
      </rPr>
      <t>Documento di Economia e
Finanza 2022</t>
    </r>
    <r>
      <rPr>
        <sz val="10"/>
        <color rgb="FF006000"/>
        <rFont val="Calibri"/>
        <family val="2"/>
      </rPr>
      <t>”), accompanied by a document duly justifying how the milestone, including all the constitutive elements, was satisfactorily fulfilled.</t>
    </r>
  </si>
  <si>
    <r>
      <rPr>
        <sz val="10"/>
        <color rgb="FF006000"/>
        <rFont val="Calibri"/>
        <family val="2"/>
      </rPr>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</si>
  <si>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
.</t>
    </r>
  </si>
  <si>
    <r>
      <rPr>
        <sz val="10"/>
        <color rgb="FF006000"/>
        <rFont val="Calibri"/>
        <family val="2"/>
      </rPr>
      <t>The number of “compliance letters”, providing early communication to taxpayers for which anomalies are detected, shall be increased by at least 20% compared to 2019.</t>
    </r>
  </si>
  <si>
    <t>“False positive complianc e letters” shall be intended as complianc e letters sent to taxpayers which proved to wrongfully signal compliant transactio ns according
to therelevant
criteria.</t>
  </si>
  <si>
    <r>
      <rPr>
        <sz val="10"/>
        <color rgb="FF006000"/>
        <rFont val="Calibri"/>
        <family val="2"/>
      </rPr>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r>
  </si>
  <si>
    <r>
      <rPr>
        <sz val="10"/>
        <color rgb="FF006000"/>
        <rFont val="Calibri"/>
        <family val="2"/>
      </rPr>
      <t>The number of false-positive
“compliance letters” (providing an early communication to taxpayers for which anomalies are detected, but for which no frauds are detected ex post) shall be reduced by at least 5% with respect to 2019.</t>
    </r>
  </si>
  <si>
    <r>
      <rPr>
        <sz val="10"/>
        <color rgb="FF006000"/>
        <rFont val="Calibri"/>
        <family val="2"/>
      </rPr>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r>
  </si>
  <si>
    <r>
      <rPr>
        <sz val="10"/>
        <color rgb="FF006000"/>
        <rFont val="Calibri"/>
        <family val="2"/>
      </rPr>
      <t>Tax revenue generated by “compliance letters” shall increase by 15% with respect to 2019.</t>
    </r>
  </si>
  <si>
    <r>
      <rPr>
        <sz val="10"/>
        <color rgb="FF006000"/>
        <rFont val="Calibri"/>
        <family val="2"/>
      </rPr>
      <t>Adoption with secondary legislation and publication of the new set of accounting rules compliant with the EUROSTAT EPSAS WG
directions and of the Multidimensional Chart of Accounts and their publications on the website.</t>
    </r>
  </si>
  <si>
    <r>
      <rPr>
        <sz val="10"/>
        <color rgb="FF006000"/>
        <rFont val="Calibri"/>
        <family val="2"/>
      </rPr>
      <t>Completion of a conceptual framework as reference for the accrual accounting system according to the qualitative features defined by Eurostat (EPSAS Working Group);
Setting of accrual accounting standards based on IPSAS/EPSAS; Design a multidimensional and multi- level chart of accounts.</t>
    </r>
  </si>
  <si>
    <r>
      <rPr>
        <sz val="10"/>
        <color rgb="FF006000"/>
        <rFont val="Calibri"/>
        <family val="2"/>
      </rPr>
      <t>Report with the evidence of the pre-populated VAT tax returns number of recipients, including extracts from the corresponding online platform. In full compliance with the GDPR, the Commission shall be granted access to the full database of “pre-populated" VAT returns
sent.</t>
    </r>
  </si>
  <si>
    <r>
      <rPr>
        <sz val="10"/>
        <color rgb="FF006000"/>
        <rFont val="Calibri"/>
        <family val="2"/>
      </rPr>
      <t>At least 2 300 000 taxpayers shall receive pre-populated VAT tax returns for the tax year 2022.</t>
    </r>
  </si>
  <si>
    <t>The classificati on shall be consistent with the criteria underlying the definition of Sustainable Developm ent Goals and the targets of the Agenda 2030.</t>
  </si>
  <si>
    <t>Copy of the publication in the Official Journal for primary legislation and the secondary legislation that provides for the inclusion in the standard budgetary process of the re- classification of the general State budget, with reference to the environmental expenditure and to the expenditure that promotes
gender equality, accompaniedby the 2024 Budget Law and by a document duly justifying how the milestone, including all the constitutive elements, was satisfactorily fulfilled. The document shall indicate:
(i) the methodology used for the re-classification of the general State budget, with reference to the expenditure that promotes gender equality;
(ii) the methodology used for the re-classification of the general State budget, with reference to the environmental expenditure, including changes compared to the previously existing methodology;
(iii) the section of the 2024 Budget Law proving the implementation of the re- classification of the general State budget, with reference to the environmental expenditure and to the expenditure that promotes
gender equality.</t>
  </si>
  <si>
    <r>
      <rPr>
        <sz val="10"/>
        <color rgb="FF006000"/>
        <rFont val="Calibri"/>
        <family val="2"/>
      </rPr>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r>
  </si>
  <si>
    <t>Report of the Ministry of economy and finance on the implementation of the
spending review in 2023,certifying the achievement of the saving target set for 2023 by the “Document of
Economy and Finance 2022”, accompanied by the reports prepared by each Ministry on the implementation of savings in 2023 in accordance with comma 5 of article 22-bis of law 196/2009 and following amendments.</t>
  </si>
  <si>
    <r>
      <rPr>
        <sz val="10"/>
        <color rgb="FF006000"/>
        <rFont val="Calibri"/>
        <family val="2"/>
      </rPr>
      <t>The Finance Ministry report to be transmitted to the Council of Ministers</t>
    </r>
  </si>
  <si>
    <r>
      <rPr>
        <sz val="10"/>
        <color rgb="FF006000"/>
        <rFont val="Calibri"/>
        <family val="2"/>
      </rPr>
      <t>The relevant reference for the staff increase shall be the Revenue Agency
“Performa nce plan 2021-
2023”.</t>
    </r>
  </si>
  <si>
    <r>
      <rPr>
        <sz val="10"/>
        <color rgb="FF006000"/>
        <rFont val="Calibri"/>
        <family val="2"/>
      </rPr>
      <t>Report on the completed staffing procedures for the Revenue Agency, accompanied by a document duly justifying how the target, including all the constitutive elements, was satisfactorily fulfilled.</t>
    </r>
  </si>
  <si>
    <r>
      <rPr>
        <sz val="10"/>
        <color rgb="FF006000"/>
        <rFont val="Calibri"/>
        <family val="2"/>
      </rPr>
      <t>The staff of the Revenue Agency shall be increased by 4113 units as indicated in the “Performance plan 2021-2023”.</t>
    </r>
  </si>
  <si>
    <r>
      <rPr>
        <sz val="10"/>
        <color rgb="FF006000"/>
        <rFont val="Calibri"/>
        <family val="2"/>
      </rPr>
      <t>Report from the ministry of economy and finance and the Revenue Agency certifying the number of “compliance
letters” sent to taxpayers during the relevant period.
It should include as an annex the anonymised list of
“compliance letters” sent.</t>
    </r>
  </si>
  <si>
    <r>
      <rPr>
        <sz val="10"/>
        <color rgb="FF006000"/>
        <rFont val="Calibri"/>
        <family val="2"/>
      </rPr>
      <t>The number of “compliance letters”, providing early communication to taxpayers for which anomalies are detected, shall be increased by at least 40% compared to 2019.</t>
    </r>
  </si>
  <si>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theMinistry of economy and finance.
It should include as an annex the anonymised list of
“compliance letters” sent.</t>
  </si>
  <si>
    <r>
      <rPr>
        <sz val="10"/>
        <color rgb="FF006000"/>
        <rFont val="Calibri"/>
        <family val="2"/>
      </rPr>
      <t>Tax revenue generated by “compliance letters” shall increase by 30% with respect to 2019.</t>
    </r>
  </si>
  <si>
    <r>
      <rPr>
        <sz val="10"/>
        <color rgb="FF006000"/>
        <rFont val="Calibri"/>
        <family val="2"/>
      </rPr>
      <t>Report of the Ministry of economy and finance on the implementation of the spending review in 2024, certifying the achievement of the saving target set for 2023 by the “Document of
Economy and Finance 2022” and the “Document of
Economy and Finance 2023”, accompanied by the reports prepared by each Ministry on the implementation of savings in 2024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</si>
  <si>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2024 in respect of the provision for the spending review framework.
- certify the achievement of the target set in 2022 and 2023.</t>
    </r>
  </si>
  <si>
    <t>Ministry of economy and finance,Revenue Agency</t>
  </si>
  <si>
    <t>The relevant indicator shall be
“Propensity to evade” in all taxes excluding property taxes (Imposta Municipal e Unica) and excises, as reported in table “propensi one al gap nell’impos ta” (table
1.c.2 in the 2020 edition) of the annual governme nt report on the shadow economy required by art 2 of the legislative decree n. 160/2015.
Thereduction shall be intended as percent reduction in the propensity to evade with reference to the 2019 baseline, which will be included in the updated government report on the shadow economy to be published in November 2021 according to the same legal provisions.</t>
  </si>
  <si>
    <t>Government report on the shadow economy adopted in 2025 (data referred to tax year 2023) according to the
provisions of art 2 of thelegislative decree n.  160/2015, accompanied by a document duly justifying how the milestone, including all the constitutive elements, was satisfactorily fulfilled.</t>
  </si>
  <si>
    <t>“Propensity to evade” in all taxes excluding property taxes (Imposta Municipale Unica) and excises shall be lower in 2023 compared to 2019 by 5%
of the 2019 baseline. The referenceestimate for 2019 will be included in the updated government report on the shadow economy to be published in November 2021 according to the provisions of art. 2 of the legislative decree n. 160/2015. The 5% reduction shall be observed with reference to the estimates included in the updated vintage of the same report to be published in November 2025 based on data for the tax year 2023.</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</si>
  <si>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training actions/hours completed and the number of candidates enrolled
c) the type of training provided with detail of its content and learning format used
d) a report by the responsible body confirming
the certification and
recognition of acquires skills</t>
    </r>
  </si>
  <si>
    <r>
      <rPr>
        <sz val="10"/>
        <color rgb="FF006000"/>
        <rFont val="Calibri"/>
        <family val="2"/>
      </rPr>
      <t>End of the first round of training for the transition to the new accrual accounting system for representatives of 18000 public entities.</t>
    </r>
  </si>
  <si>
    <t>Copy of the publication in the Official Journal for primary legislation and the secondary legislation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also include as an annex the following documentary evidence and elements: the number of entities that issued financial statements;</t>
  </si>
  <si>
    <t xml:space="preserve">Public administration financial statements covering at least 90% of the whole public sector entities shall be issued.
A legislative reform shall be adopted providing for the introduction of the new accrual accounting system for at least 90% of public administrations asof 2027. Secondary legislation shall be adopted providing: Guideline(s) and Operating manual(s) for the application of accounting standards accompanied by examples and practical representations to support operators; Training program: set up of training programs for the transition to the new accrual accounting system. </t>
  </si>
  <si>
    <r>
      <rPr>
        <sz val="10"/>
        <color rgb="FF006000"/>
        <rFont val="Calibri"/>
        <family val="2"/>
      </rPr>
      <t>Presidency of the Council of Ministers and Ministry of economy and finance
- State General Accounting Department</t>
    </r>
  </si>
  <si>
    <t>Primary and secondary legislation shall define the relevant parameter s and implement the fiscal federalism for regions with ordinary status, as defined by the decree-law 68/2011 (article 1-15), as lastly amended by law 176/2020 (article 31-sexties).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</si>
  <si>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</si>
  <si>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the fiscal federalism for regions with ordinary status, as defined by the decree-law 68/2011 (article 1-15), as lastly amended by law 176/2020 (article 31-sexties).</t>
    </r>
  </si>
  <si>
    <r>
      <rPr>
        <sz val="10"/>
        <color rgb="FF006000"/>
        <rFont val="Calibri"/>
        <family val="2"/>
      </rPr>
      <t>Complete the implementation of the “Fiscal federalism” (“Federalismo
fiscale”) as provided for by the existing delegation law 42/2009. In particular, primary and secondary legislation shall define the relevant parameters and implement, as appropriate, the fiscal federalism for provinces and metropolitan cities, as defined by the decree-law 68/2011 (article 1-15), as lastly amended by law 178/2020 (article 1, comma 783).</t>
    </r>
  </si>
  <si>
    <r>
      <rPr>
        <sz val="10"/>
        <color rgb="FF006000"/>
        <rFont val="Calibri"/>
        <family val="2"/>
      </rPr>
      <t>Ministry of economy
and</t>
    </r>
  </si>
  <si>
    <t>The relevant
indicatorshall be
“Propensit y to evade” in all taxes excluding property taxes (Imposta Municipal e Unica) and excises, as computed for table “propensi one al gap nell’impos ta” (table
1.c.2 in the 2020 edition) of the annual governme nt report on the shadow economy required by art 2 of the legislative
decree n.160/2015. The reduction shall be intended as percent reduction in the propensity to evade with reference to the 2019 baseline, which will be included in the updated governme nt report on the shadow economy to be published in November 2021 according to the same legal provisions.</t>
  </si>
  <si>
    <t>Report to be prepared by the Ministry of economy and
finance based on the samemethodology used for the report required by art. 2 of the legislative decree n.
160/2015, accompanied by a document duly justifying how the target, including all the constitutive elements, was satisfactorily fulfilled.</t>
  </si>
  <si>
    <t>“Propensity to evade” in all taxes excluding property taxes (Imposta
Municipale Unica) and excises shall belower in 2024 compared to 2019 by 15% of the 2019 baseline. The reference estimate for 2019 will be included in the updated government report on the shadow economy to be published in November 2021 according to the provisions of art. 2 of the legislative decree n. 160/2015. The 15% reduction shall be observed with reference to an estimate for the tax year 2024 included in a dedicated report to be prepared by the Ministry of Finance by June 2026 based on the same methodology used for the report required by art. 2 of the legislative decree n. 160/2015.</t>
  </si>
  <si>
    <r>
      <rPr>
        <sz val="10"/>
        <color rgb="FF006000"/>
        <rFont val="Calibri"/>
        <family val="2"/>
      </rPr>
      <t>Report of the Ministry of economy and finance on the implementation of the spending review in 2025, certifying the achievement of the saving target set for 2023 by the “Document of
Economy and Finance 2022”, the “Document of Economy and Finance 2023” and the “Document of Economy and Finance 2024”, accompanied by the reports prepared by each Ministry on the implementation of savings in 2025 in accordance with comma 5 of article 22-bis of law 196/2009 and following amendments.</t>
    </r>
  </si>
  <si>
    <r>
      <rPr>
        <sz val="10"/>
        <color rgb="FF006000"/>
        <rFont val="Calibri"/>
        <family val="2"/>
      </rPr>
      <t>The Finance Ministry report to be transmitted to the Council of Ministers as provided for by decree-laws 90 and 93 of 2016 and law 163/2016 shall:
- certify the completion of the spending review process for 2025 in respect of the provision for the spending review framework.
- certify the achievement of the target set in 2022, 2023 and 2024.</t>
    </r>
  </si>
  <si>
    <t>The Ministry of Economic Developme nt / Ministry of Economy and finance</t>
  </si>
  <si>
    <t>Copy of the publication in the Official Journal for primary legislation and the secondary legislation that is critical for achieving the objectives described in the CID and
reference to the relevantprovisions indicating the entry into force, accompanied by a document duly justifying how the milestone, including all the constitutive elements, was satisfactorily fulfilled.
Copy of the resolution of the Revenues Agency defining the tax credit codes.</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</si>
  <si>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</si>
  <si>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The Ministry of Economy and Finance and the Ministry of Economic Development shall monitor the number and type of companies (large/SM Es) using the tax credits.</t>
  </si>
  <si>
    <t>Summary document duly justifying how the target (including all the constitutive elements) was satisfactorily fulfilled. This document shall include as an annex the following documentary evidence:
a)    Certification related to the
completeness andaccuracy of data on tax return model which underpin the achievement of the target, for all the categories of tax credits involved
b)   Report including a list of tax credits per category of tax credit. The report shall also include
a list of companies using the tax credits and information on their size (large/SMEs)</t>
  </si>
  <si>
    <t>At least 69 900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2022. It is
expected that in particular:- at least 17 700 tax credits for 4.0 tangible capital goods have been granted to firms, based on tax returns presented between 1 January 2021
and 31 December 2022;
- at least 27 300 tax credits for 4.0 intangible capital goods have been granted to firms, based on tax returns presented between 1 January 2021
and 31 December 2022;
- at least 13 600 tax credits for standard intangible capital goods have been granted to firms, based on tax returns presented between 1 January 2021 and 31 December 2022;
- at least 10 300 tax credits for research, development and innovation activities have been granted to firms, based on tax returns presented between 1 January and 31 December
2022;
- at least 1 000 tax credits for training activities have been granted to firms, based on tax returns presented between 1 January and 31 December
2022.
For firms whose tax year does not correspond to the calendar year, the end of the relevant period for the presentation of the tax returns related to all the above-listed tax credits shall be extended from 31 December 2022
to 30 November 2023.</t>
  </si>
  <si>
    <r>
      <rPr>
        <sz val="10"/>
        <color rgb="FF006000"/>
        <rFont val="Calibri"/>
        <family val="2"/>
      </rPr>
      <t>The Ministry of Economy and Finance and the Ministry of Economic Developm ent shall monitor the number and type of companies (large/SM Es) using the tax credits.</t>
    </r>
  </si>
  <si>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t>
    </r>
    <r>
      <rPr>
        <sz val="10"/>
        <color rgb="FF385522"/>
        <rFont val="Calibri"/>
        <family val="2"/>
      </rPr>
      <t xml:space="preserve">a)     </t>
    </r>
    <r>
      <rPr>
        <sz val="10"/>
        <color rgb="FF006000"/>
        <rFont val="Calibri"/>
        <family val="2"/>
      </rPr>
      <t xml:space="preserve">Certification related to the completeness and accuracy of data on tax return model which underpin the achievement of the target, for all the categories of tax credits involved
</t>
    </r>
    <r>
      <rPr>
        <sz val="10"/>
        <color rgb="FF385522"/>
        <rFont val="Calibri"/>
        <family val="2"/>
      </rPr>
      <t xml:space="preserve">b)    </t>
    </r>
    <r>
      <rPr>
        <sz val="10"/>
        <color rgb="FF006000"/>
        <rFont val="Calibri"/>
        <family val="2"/>
      </rPr>
      <t>Report including a list of tax credits per category of tax credit. The report  shall also include a list of companies using the tax credits and information on their size (large/SMEs)</t>
    </r>
  </si>
  <si>
    <t>At least 111 700 Transition 4.0 tax credits have been granted to firms in relation to 4.0 tangible capital goods,
4.0 intangible capital goods, standard intangible capital goods, research, development and innovation activities, or training activities, based on tax returns presented between 1 January 2021 and 31 December 2023. It is expected that in particular:
- at least 26 900 tax credits for 4.0 tangible capital goods have been granted to firms, based on tax returns presented between 1 January 2021
and 31 December 2023;
- at least 41 500 tax credits for 4.0 intangible capital goods have been granted to firms, based on tax returns presented between 1 January 2021
and 31 December 2023;
- at least 20 700 tax credits for standard intangible capital goods have been granted to firms, based on tax returns presented between 1 January 2021 and 31 December 2023;
- at least 20 600 tax credits for research, development and innovation activities have been granted to firms, based on tax returns presented between 1 January 2022 and 31
December 2023;- at least 2 000 tax credits for training activities have been granted to firms, based on tax returns presented between 1 January 2022 and 31
December 2023.
For firms whose tax year does not correspond to the calendar year, the end of the relevant period for the presentation of the tax returns related to all the above-listed tax credits shall be extended from 31 December 2023
to 30 November 2024.
The baseline refers to the number of Transition 4.0 tax credits that have been granted to firms, based on tax returns presented between 1 January 2021 and 31 December 2022 for 4.0 tangible capital goods, 4.0 intangible capital goods, and standard intangible goods and based on tax returns presented between 1 January and 31 December 2022 for research, development and innovation activities, and training activities. For firms whose tax year does not correspond to the calendar year, also tax returns presented up to 30 November 2023 shall be included in the baseline for all
the above-listed tax credits.</t>
  </si>
  <si>
    <t>Copy of the publication in the Official Journal for primary legislation and the secondary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</si>
  <si>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new Legislative Decree shall amend the Italian industrial property code (Legislative Decree n. 30 of 10
February 2005) and cover thefollowing areas as a minimum: (i) review of the regulatory framework to strengthen the protection of industrial property rights and simplify procedures, (ii) strengthen the support to companies and research institutions, (iii) enhance skills and competences development, (iv) facilitate knowledge transfer, (v) strengthen innovative services promotion.</t>
  </si>
  <si>
    <t>Summary document duly justifying how the target (including all the constitutive elements) was satisfactorily fulfilled. This document shall include as an annex the following documentary evidence:a) confirmation of transfer of support by Industrial Property-related funding opportunities to at least 254 additional projects
b) report by an independent evaluator, including the list of projects supported, endorsed by the relevant ministry, including justification that the technical specifications of the project(s) are aligned with the CID’s description of the
investment and target.</t>
  </si>
  <si>
    <t>At least 254 additional projects supported by Industrial Property- related funding opportunities for companies and for research bodies, such as patent-related measures (Brevetti+), Proof of Concept (POC) programs and technology transfer offices (TTOs), in compliance with the
’Do no significant harm’ TechnicalGuidance (2021/C58/01) through the use of an exclusion list and the requirement of compliance with the relevant EU and national environmental legislation.</t>
  </si>
  <si>
    <t>Annual Competition Law 2021 The bill will be submitted to the Parliament by July 2021. It will be approved by the Chambers by the end of 2022. Secondary legislation (if needed) no later than 4Q2022.</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</si>
  <si>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</si>
  <si>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r>
      <rPr>
        <sz val="10"/>
        <color rgb="FF006000"/>
        <rFont val="Calibri"/>
        <family val="2"/>
      </rPr>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</si>
  <si>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t>Entry into force of all energy-related implementing measures and secondary legislation (if necessary) to:
i.              Phase out regulated prices for micro-enterprises and households as from 1 January 2023.
ii.             Adopt flanking measures to support the uptake of competition in electricity retail markets.
The flanking measures to ensure the uptake of competition in electricity retail markets shall provide at least the following:
- Auction the customer base to level the playing field for new entrants.
- Fix a ceiling as a maximum market share available to each supplier;
- Allow Italian consumers to ask their energy supplier to disclose their billing data to a third-party providers;
- Increase transparency on the electricity bill by giving consumers access to the sub-components of the “spesi per oneri di sistema”;- Remove the requirement for suppliers to collect charges unrelated
to the energy sector.</t>
  </si>
  <si>
    <r>
      <rPr>
        <sz val="10"/>
        <color rgb="FF006000"/>
        <rFont val="Calibri"/>
        <family val="2"/>
      </rPr>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</si>
  <si>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implementing measures (included secondary legislation, if necessary) for the effective implementation and application of the measures stemming from the 2021 Annual Competition Law.</t>
    </r>
  </si>
  <si>
    <t>Annual Competition Law 2022 The bill will be submitted to the Parliament by June 2022. It will be approved by the Chambers by the end of 2023. Secondary legislation (if needed) no later than 4Q2023.</t>
  </si>
  <si>
    <r>
      <rPr>
        <sz val="10"/>
        <color rgb="FF006000"/>
        <rFont val="Calibri"/>
        <family val="2"/>
      </rPr>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r>
  </si>
  <si>
    <r>
      <rPr>
        <sz val="10"/>
        <color rgb="FF006000"/>
        <rFont val="Calibri"/>
        <family val="2"/>
      </rPr>
      <t>Copy of the publication in the Official Journal for the secondary legislation, including all necessary 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</si>
  <si>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all secondary legislation (if necessary), including all necessary regulations for the effective implementation and application of all the aforementioned measures stemming from the 2022 Annual Competition Law.</t>
    </r>
  </si>
  <si>
    <r>
      <rPr>
        <sz val="10"/>
        <color rgb="FF006000"/>
        <rFont val="Calibri"/>
        <family val="2"/>
      </rPr>
      <t>Annual Competiti on Law 2023
The bill will be submitted to the Parliament by June 2023. It
will be approved by the Chambers by the end of 2024.
Secondary legislation (if needed) no later than
4Q2024.</t>
    </r>
  </si>
  <si>
    <t>Adopt the 2023 Annual Competition Law. The Annual competition law shall include, at least, the following key elements, whose implementing measures and secondary legislation (if necessary) shall be adopted and enter into force no later than 31 December 2024.
It shall include at least the following measures in the Transport/Highways sector:
- make the tendering of concessions contracts mandatory for highways and define the regulatory framework for highway concessions, without prejudice for in house providing within the limits established by the EU law;
- require the calculation of a price cap by the ART (transport regulator) based on a comparative analysis of historical
costs of the whole economic sector,according to clear, uniform and transparent criteria;
- require the tendering of packages of highway concessions;
- require a detailed description of the subject-matter of the concession contract;
- reinforce controls by the Ministry of Infrastructure of the execution of works in highways;
- prevent the automatic renewal of concession contracts and ensures compliance of in-house entrustments (*)
- regulates the contract cancellation conditions;
- reduce the contract cancellation conditions;
- reduce, in a reasonable period of time (within maximum five years), the share of in house contracts from 40% to 20%, without prejudice for occupational levels.
(*) as far as in-house entrustments, the law shall:
- require a mandatory ex-ante verification of the legality of in-houseentrustment and forbid the launch of the tender procedure or the in-house entrustments without this verification;
- entrust the Authority for the Regulation of Transport with adequate instruments and powers to perform these checks, and the (legal) support of the National Anti-Corruption Authority (ANAC);
- include the installation of a minimum number of electric charging points as award criteria of new highway concessions.
As for the termination of the contract in the public interest, the law shall at least provide for an adequate compensation to enable the concessionaire to recoup investments that have not been fully amortised. As for the termination of the contract for serious breach, the law shall provide for an adequate balance between the restoration of damages requested to the concessionaire and a just compensation for investments not yet
recouped. Cases of serious breach shall be explicitly identified by law.</t>
  </si>
  <si>
    <t>Copy of the publication in the Official Journal for the secondary legislation,
including all necessaryregulations,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</si>
  <si>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secondary legislation (if necessary), including all necessary regulations for the effective
implementation and application of allthe measures stemming from the 2023 Annual Competition Law.</t>
  </si>
  <si>
    <r>
      <rPr>
        <sz val="10"/>
        <color rgb="FF006000"/>
        <rFont val="Calibri"/>
        <family val="2"/>
      </rPr>
      <t>Annual Competiti on Law 2024
The bill will be submitted to the Parliament by June 2024. It
will be approved by the Chambers by the end of 2025.
Secondary legislation (if needed) no later than
4Q2025.</t>
    </r>
  </si>
  <si>
    <r>
      <rPr>
        <sz val="10"/>
        <color rgb="FF006000"/>
        <rFont val="Calibri"/>
        <family val="2"/>
      </rPr>
      <t>Adopt the 2024 Annual Competition Law.
The bill shall be submitted to the Parliament by June 2024. It shall be approved by the Chambers by the end of 2024. Secondary legislation (if necessary) no later than 4Q2025.</t>
    </r>
  </si>
  <si>
    <t>Summary document duly justifying how the milestone (including all the constitutive elements) was satisfactorily fulfilled. This document shall
include as an annex thefollowing documentary evidence: a) certificate of completion of works for at least 33 million 2G smart meters issued in accordance with the national legislation</t>
  </si>
  <si>
    <r>
      <rPr>
        <sz val="10"/>
        <color rgb="FF006000"/>
        <rFont val="Calibri"/>
        <family val="2"/>
      </rPr>
      <t>At least 33 million 2G smart meters shall be deployed.</t>
    </r>
  </si>
  <si>
    <r>
      <rPr>
        <sz val="10"/>
        <color rgb="FF006000"/>
        <rFont val="Calibri"/>
        <family val="2"/>
      </rPr>
      <t>MiC</t>
    </r>
  </si>
  <si>
    <t>Effectiveness of the training means completio n of the trainings The wording foundatio nal skill shall refer to the basic skills in digital public administra tion (eg: IT security, accessibilit y, digital citizenship) and domain skills in the cultural heritage sector (eg: organizati on of knowledge, cataloging, digital managem ent of cultural heritage) The wording specialist skills shall refer to data managem ent, digital humanitie s, services design.</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</si>
  <si>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citizens enrolled in the trainings and reference to their user ID/number,
c) the type of training provided with detail of its content and learning format used.</t>
    </r>
  </si>
  <si>
    <r>
      <rPr>
        <sz val="10"/>
        <color rgb="FF006000"/>
        <rFont val="Calibri"/>
        <family val="2"/>
      </rPr>
      <t>The target users trained shall measure the effectiveness of the training offer to be delivered digitally for the lifelong learning program.
The type of interventions include: production of training courses, implementation by frontal teaching and e-learning programs designed on the basis of a competence assessment of different target groups of learners (corresponding to three course levels: foundational skills, specialist skills, managerial skills).
The recipients of this measure are: employees of the ministry, employees of cultural institutes of local authorities, freelance cultural operators.</t>
    </r>
  </si>
  <si>
    <t>Summary document duly justifying how the milestone (including all the constitutive elements) was satisfactorily fulfilled. This document shall include as an annex the following documentary evidence:a) Certificate of completion signed by the contractor and the competent authority;
b) audit report confirming at least 65,000,000 digital resources published in the Digital Library.
The Commission shall be granted access rights to the Digital Library.</t>
  </si>
  <si>
    <t>The target digital resources shall measure the increase in the amount of digitized cultural goods, whose digital reproductions may be used online through digital technologies.
The kind of digital resources to be completed includes: digitisation of books and manuscripts, documents
and photographs, artworks andhistorical and archaeological artefacts, monuments and archaeological sites, audio-video materials, including normalization of previous digitisations and metadata
Recipients: museums, archives, libraries and cultural institutes</t>
  </si>
  <si>
    <r>
      <rPr>
        <sz val="10"/>
        <color rgb="FF006000"/>
        <rFont val="Calibri"/>
        <family val="2"/>
      </rPr>
      <t>Ministry of Culture</t>
    </r>
  </si>
  <si>
    <t>The interventi ons shall be concluded by Q2 2026 and the conclusion shall be certified by the Certificatio n of regular execution of the works.
The investmen
t isprimarily focused on the State cultural sites located in the whole country, and regional, provincial, civic or private cultural sites, , managed by public entities or non-profit organisati ons.
The investmen t shall consist of four componen ts:
a) drafting of a Strategic
Plan forthe eliminatio n of sense- perceptive
, cultural and cognitive architectur al barriers (PEBA) in
Italian cultural sites;
b) design and implement ation of targeted interventi ons aimed at removing sensorial- perceptive
,
cultural and cognitive architectur al barriers in
museums,monumen tal complexes
,
archaeolo gical areas and
parks, state archives and libraries;
c) creation of an informatio n system, aimed at presenting informatio n on the accessibilit y of cultural venues, based on clear, updated, certain, verified, effective and
efficientinformatio n for a wide range of audiences, in Italian and EU languages;
d)capacity building scheme, training heritage profession als in the use and effective implement ation of the measures undertake
n</t>
  </si>
  <si>
    <r>
      <rPr>
        <sz val="10"/>
        <color rgb="FF006000"/>
        <rFont val="Calibri"/>
        <family val="2"/>
      </rPr>
      <t>Summary document duly justifying how the target was satisfactorily fulfilled. This document shall include as an annex the following documentary evidence a) certificate of completion of works improving physical and cognitive accessibility issued in accordance with the national legislation;
b) a detailed list of the intervention works carried out on each site, including a separate section on the interventions done in Southern regions (37% of total interventions).</t>
    </r>
  </si>
  <si>
    <r>
      <rPr>
        <sz val="10"/>
        <color rgb="FF006000"/>
        <rFont val="Calibri"/>
        <family val="2"/>
      </rPr>
      <t>352 museums, monuments/, archaeological areas and parks, 129 archives, 46 libraries and 90 non-state cultural sites.
The interventions concern physical interventions to remove architectural barriers and the installation of technological tools to allow use for subjects with reduced sensory abilities (tactile, sound, olfactory experiences)
37% of the interventions shall be done in Southern regions</t>
    </r>
  </si>
  <si>
    <t>Summary document duly justifying how the target was satisfactorily fulfilled. This document shall include as an annex the following documentary evidence:
a) ) Copies of initial documents identifying energy
issues, including technical andeconomic-financial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
b) certificates of completion of the works issued in accordance with the national legislation.</t>
  </si>
  <si>
    <t>The indicator refers to the number of interventions concluded as proved by the certification of regular execution of the works.
The type of interventions to be completed include
: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</si>
  <si>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t>Summary document duly justifying how the milestone (including all the constitutive elements) was satisfactorily fulfilled. This document shall include as an annex the following documentary evidence:a)     certificates of completion of the works issued in accordance with the national legislation;
b)    Summary
information including aggregate data on energy saving achieved per type of intervention
c)     Copies of initial documents identifying energy issues, including technical and 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t>
  </si>
  <si>
    <t>The indicator refers to 55 interventions on State museums and cultural sites, 230 theatrical halls and 135 cinemas concluded with the certification of regular execution of the works.
The type of interventions to be completed include: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</si>
  <si>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r>
      <rPr>
        <sz val="10"/>
        <color rgb="FF006000"/>
        <rFont val="Calibri"/>
        <family val="2"/>
      </rPr>
      <t>MITE</t>
    </r>
  </si>
  <si>
    <r>
      <rPr>
        <sz val="10"/>
        <color rgb="FF006000"/>
        <rFont val="Calibri"/>
        <family val="2"/>
      </rPr>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</si>
  <si>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Criteria shall be adopted for the following aspects: reduction in the use of paper and prints, use of eco-friendly materials, stage set-up made with recycled and reused materials and sustainable furnishings, low environmental impact gadgets, selection of the location based on the protection of biodiversity, low environmental impact catering services, transport to reach the event and transport of materials, energy consumption for the organization of the event.
Social criteria promoting accessibility and inclusion shall include : the promotion of accessibility for persons with disabilities; the promotion of opportunities for youth employment, for the long-term unemployed, for people belonging to disadvantaged groups (such as migrant workers and ethnic minorities) and for people with disabilities ; to ensure equal access to procurement for businesses whose owners or employees belong to ethnic or minority groups, such as cooperatives, social enterprises and non-profit organizations; the
promotion of “decent work” understood as the right to productiveand freely chosen work, to fundamental principles and rights at work, to decent wages, social protection and social dialogue.
The reform shall cover cultural events such as exhibitions, festivals and
performing arts events.</t>
  </si>
  <si>
    <t>The investmen t envisages four main areas of action and the selected projects shall intervene in one of the following areas: a)upskillin g and reskilling of cultural operators and enhanced cooperatio n between them;b) innovation and digital transition along the entire value chain (Productio n co- production
,
managem ent distributio n and meeting with the public through financial contributi ons and access to real financial services; c)reductio n of ecological footprint of cultural
events byincluding environme ntal criteria in public procureme nt;
d) promote innovation and inclusive eco design also in terms of circular
economy.</t>
  </si>
  <si>
    <r>
      <rPr>
        <sz val="10"/>
        <color rgb="FF006000"/>
        <rFont val="Calibri"/>
        <family val="2"/>
      </rPr>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r>
  </si>
  <si>
    <r>
      <rPr>
        <sz val="10"/>
        <color rgb="FF006000"/>
        <rFont val="Calibri"/>
        <family val="2"/>
      </rPr>
      <t>The selected implementing bodies shall be specialized organizations or networks that possess skills and experience both in the field of training and in the field of cultural production, environment, cultural management and training.
Notification of the award of all public contracts for projects selected under the competitive calls for proposals, shall be in compliance with the ’Do no significant harm’ Technical Guidance (2021/C58/01) through the use of an exclusion list and the requirement of compliance with the relevant EU and national environmental legislation</t>
    </r>
  </si>
  <si>
    <r>
      <rPr>
        <sz val="10"/>
        <color rgb="FF006000"/>
        <rFont val="Calibri"/>
        <family val="2"/>
      </rPr>
      <t>Ministry of Tourism</t>
    </r>
  </si>
  <si>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descriptionof the investment and milestone.
This document shall include as an annex the following documentary evidence: a link to the Digital Tourism Portal.</t>
  </si>
  <si>
    <t>Notification of the award of (all) public contracts for the development of the Digital Tourism Portal.
The Digital Tourism Portal shall upgrade the current Italia.it portal through the implementation of a cloud and open architecture, greatly favouring interconnection with the ecosystem. The upgraded portal shall include: the creation of a new front- end interface and navigation tree; the review of the layout, structure and functionalities of the sections, pages and articles; the introduction of maps; multilingual management (at the time
of the switch, the portal will bepresented in Italian and English). The integration of the other, currently supported, languages is expected in the months that immediately follow the commissioning.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</si>
  <si>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The Digital Tourism Hub shall involve tourism operators in the following activities:
1)
communic ation services
2) data analysisand economic planning through a research centre on tourism )
3)solution to support innovation developed by the Competen ce Center 4)
integratio n of different services such as tour guides services, tourist assistance and health protection services.</t>
  </si>
  <si>
    <t>Summary document duly justifying how the target was satisfactorily fulfilled, with appropriate links to the underlying evidence.
This document shall include as an annex the following documentary evidence and elements:
a)     official act of the State
b)    that the funds have been committed c) link to and extracts of the Digital Tourism Hub website and services/solutions put in
place evidencing theinvolvement of at least 4% of tourism operators of which 37% located in the South
c)     a list of the touristic operators involved.
d)    d) official documents containing the selection criteria that ensure
compliance with the ‘Do no significant harm’ Technical Guidance (2021/C58/01), as
specified in the CID Annex
Analytical report of the level of use of the provided services</t>
  </si>
  <si>
    <r>
      <rPr>
        <sz val="10"/>
        <color rgb="FF006000"/>
        <rFont val="Calibri"/>
        <family val="2"/>
      </rPr>
      <t>The number of tourism operators involved (such as Hotel, tour operator, and firms as defined by ATECO codes 55.00.00; 79.00.00) corresponds to 4%
of the estimated 500 000 Italian operators (booking activities, planning itineraries, ticketing).
Al least 37% of the involved touristic operators shall be located in the South.</t>
    </r>
  </si>
  <si>
    <t>The law shall define thefundamental principles relating to profession of tourist guide, in complianc e with the principles of distributio n of competen ces to the Regions sanctioned by the Constitutio n and the constraint s deriving from the European Union law and obligations hired internationals. This bill is limited to formulating the fundamen tal principles of regulation of the profession leaving to the regions the discipline of the matter in complianc e with the themselves</t>
  </si>
  <si>
    <t>Copy of the publication on the Ministry website of the
regulation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</si>
  <si>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definition of the minimum national standard shall not imply thecreation of a new regulated profession.
The reform shall also provide for training and professional updating in order to better support the offer. The reform shall qualify as a method for the acquisition of a unique professional qualification adopted with uniform standards at national level through a Ministerial Decree of Understanding State Regions.</t>
  </si>
  <si>
    <t>The investment shall cover projects included in one of the following areas: a) promotion of eco-efficiency and the reduction of energy consumption in State museums and cultural sites (Objective 1 in the CID); b) promotion of eco- efficiency and the reduction of energy consumpti on in public and private theatrical halls (Objective 2 in the CID); c) promotion of eco- efficiency and the reductionof energy consumpti on in public and private cinemas (Objective 3 in the CID). The identification of the projects included under Objective 1 shall under the responsibility of the Ministry of Culture.
The call is expected to target potential beneficiari es based on needs. It is
expectedthat the deployme nt of measures related to technical assistance would contribute to this
aim.</t>
  </si>
  <si>
    <r>
      <rPr>
        <sz val="10"/>
        <color rgb="FF006000"/>
        <rFont val="Calibri"/>
        <family val="2"/>
      </rPr>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</si>
  <si>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 xml:space="preserve">Places of culture refers to cinemas, theatres and museums. (Inv. 1.3) For museums and places of culture to improve energy efficiency, the intervention is implemented through a recognition of the project proposals at State cultural sites Ministry of Culture (MiC) in the Objective 1 case. Otherwise, the identification of non-state institutions, in Objective 2 and 3 cases, shall be carried out through calls for tenders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</si>
  <si>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The updating of the National Strategy for Circular Economy issued in 2017
include a reform of the EPR (Extended Producer Responsibi lity) and Consortia system in order to support
theachieveme nt of EU targets.
The reform will also address the need for a more efficient use of the environme ntal contributi on to assure the applicatio n of transparen t and non- discrimina tory criteria.
A specific supervisor y body with the aim of monitorin g the functionin
g and theeffectiven ess of the Consortia systems, under the presidency of MITE will be created; The measure will address all the Consortia (not only CONAI
packaging system).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</si>
  <si>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
.</t>
    </r>
  </si>
  <si>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</si>
  <si>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theactions foreseen in the action plan contribute to achieving the objectives of the reform.]
c) letter confirming its adoption by the competent authority.</t>
  </si>
  <si>
    <t>The agreement for the development of the Building capacity action plan to support local public authorities in implementing inside the tender procedures the Minimum Environmental Criteria (CAM) set by Law (Legislative Decree n. 50/2016 on public tender) under the Green Public Procurement (GPP) and starting of the Support Action shall be approved.Technical support to Local Authorities (Regions, Provinces, and Municipalities) shall be assured by the Government (Ministry for the Ecological Transition, Ministry for the Economic Development and other relevant) through the in house companies. The technical support shall cover the following:
-      technical assistance for the implementation of environmental EU and national regulation;
-      support for the development of plans and projects regarding waste management;
-      support for tender procedures, also in order to ensure that concessions in waste management are granted in a transparent and non-discriminatory way increasing competitive processes to achieve better standards for public services.The Ministry for the Ecological Transition shall develop a specific building capacity action plan in order to support local public authorities and professional public buyers in applying to tender procedures the Minimum Environmental Criteria (CAM) set by Law (Legislative Decree n. 50/2016 on public tender) under the Green Public Procurement (GPP).</t>
  </si>
  <si>
    <r>
      <rPr>
        <sz val="10"/>
        <color rgb="FF006000"/>
        <rFont val="Calibri"/>
        <family val="2"/>
      </rPr>
      <t>Internal Department</t>
    </r>
  </si>
  <si>
    <r>
      <rPr>
        <sz val="10"/>
        <color rgb="FF006000"/>
        <rFont val="Calibri"/>
        <family val="2"/>
      </rPr>
      <t>Publication of the Decree on the implementing authority website (https://www.politicheagricol e.it/) and Official Gazzette (https://www.gazzettaufficiale
.it/)</t>
    </r>
  </si>
  <si>
    <t>The Decree of approval shall define the final ranking. The logistic incentive scheme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ofthe Regulation (EU) 2021/241 shall account for at least 32% of the total cost of the investment supported by the RRF.
c) Commitment that the digital contribution of the investment as per the methodology in Annex VII of the Regulation (EU) 2021/241 shall account for at least 27% of the total cost of the investment supported by the RRF.
d) Commitment to report on the implementation of the measure halfway through the life of the scheme and the end of the scheme.</t>
  </si>
  <si>
    <r>
      <rPr>
        <sz val="10"/>
        <color rgb="FF006000"/>
        <rFont val="Calibri"/>
        <family val="2"/>
      </rPr>
      <t>At a later stage, details will be provided regarding the procedures for the disburseme nt of benefits.</t>
    </r>
  </si>
  <si>
    <t>The investmen t will be implemented through calls for proposal with the aim of guaranteeing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</si>
  <si>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at least 30% of the total financial resources, on the implementing authority website (</t>
    </r>
    <r>
      <rPr>
        <u/>
        <sz val="10"/>
        <color rgb="FF0462C1"/>
        <rFont val="Calibri"/>
        <family val="2"/>
      </rPr>
      <t>https://www.politicheagricol</t>
    </r>
    <r>
      <rPr>
        <sz val="10"/>
        <color rgb="FF0462C1"/>
        <rFont val="Calibri"/>
        <family val="2"/>
      </rPr>
      <t xml:space="preserve"> </t>
    </r>
    <r>
      <rPr>
        <u/>
        <sz val="10"/>
        <color rgb="FF0462C1"/>
        <rFont val="Calibri"/>
        <family val="2"/>
      </rPr>
      <t>e.it/</t>
    </r>
    <r>
      <rPr>
        <sz val="10"/>
        <color rgb="FF006000"/>
        <rFont val="Calibri"/>
        <family val="2"/>
      </rPr>
      <t>)The Decree shall identify the beneficiaries of those financial resources and copies of the calls for proposals shall be provided.</t>
    </r>
  </si>
  <si>
    <r>
      <rPr>
        <sz val="10"/>
        <color rgb="FF006000"/>
        <rFont val="Calibri"/>
        <family val="2"/>
      </rPr>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r>
  </si>
  <si>
    <t>At a later stage, details will be provided regarding the procedures for the disbursement of benefits.</t>
  </si>
  <si>
    <t>Publication of the Decree, that allocates at least 50% of the total financial resources, on the implementing authority website (https://www.politicheagricol e.it/)The Decree shall identify the beneficiaries of those financial resources and copies of the calls for proposals shall be provided.</t>
  </si>
  <si>
    <t>The beneficiary projects whose total value amount at least 50% of the total financial resources assigned to the investment shall be identified. The investment shall be implemented through two different procedures that already exist and shall be refinanced. These procedures provide for the disbursement of loans to companies that meet the requirements and submit the application.</t>
  </si>
  <si>
    <t>The investment will be implemented through different calls for proposal, with the aim of guaranteeing the ng the efficient, effective and full use of the financial resources. These procedure s provide for the disbursem ent of loans to companies that meet the requireme nts and submit the applicatio
n.</t>
  </si>
  <si>
    <r>
      <rPr>
        <sz val="10"/>
        <color rgb="FF006000"/>
        <rFont val="Calibri"/>
        <family val="2"/>
      </rPr>
      <t>Publication of the Decree, that allocates 100% of the financial resources, on the implementing authority website (https://www.politicheagricol e.it/). The Decree shall  identify the beneficiaries of those financial resources and copies of the calls for proposals shall be provided</t>
    </r>
  </si>
  <si>
    <r>
      <rPr>
        <sz val="10"/>
        <color rgb="FF006000"/>
        <rFont val="Calibri"/>
        <family val="2"/>
      </rPr>
      <t>Identification of beneficiary projects whose total value amount to 100% of the total financial resources assigned to the investment. The investment shall be implemented through two different procedures that already exist and shall be refinanced. These procedures shall provide for the disbursement of loans to companies</t>
    </r>
  </si>
  <si>
    <r>
      <rPr>
        <sz val="10"/>
        <color rgb="FF006000"/>
        <rFont val="Calibri"/>
        <family val="2"/>
      </rPr>
      <t>At a later stage, details will be provided regarding the procedures for the disburseme nt of
benefits.</t>
    </r>
  </si>
  <si>
    <t>Explanatory document duly justifying how the target was satisfactorily fulfilled. This document shall include as an annex the following documentary evidence:
a) proof of support to the enterprises in accordance with the national legislation;
b) report by an independent
engineer endorsed by therelevant ministry, including justification that the technical specifications of the project(s) are aligned with the CID's description of the investment and target;
;
c) For off-road vehicles running on biomethane, specific assessment containing extract of the official documents containing the selection criteria used to select the off-road vehicles pointing to the texts that ensure compliance with the ‘Do no significant harm’ Technical Guidance (2021/C58/01), as specified in the CID Annex</t>
  </si>
  <si>
    <t>At least 10000 enterprises have received support for paid investment in innovation in the circular economy and bio-economy.
The supported investments are:
-               Replacement of more polluting off-road vehicles
-               Introduction of precision farming-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 .</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</si>
  <si>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therelevant ministry, including justification that the technical specifications of the project(s) are aligned with the CID's description of the investment and target;
;
c)For off-road vehicles running on biomethane, specific assessment containing extract of the official documents containing the selection criteria used to select the off- road vehicles with references pointing to the texts that ensure compliance with the ‘Do no significant harm’ Technical Guidance (2021/C58/01), as specified in the CID Annex</t>
  </si>
  <si>
    <t>At least 15 000 enterprises have received support for paid investment in innovation in the circular economy and bioeconomy. The supported investments are:
-               Replacement of more polluting off-road vehicles -               Introduction of precision farming -  Replacement of more obsolete facilities for olive mills In order to comply with Do-No- 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2018/2001.The operator shall purchase guarantee of origin certificates commensurate to the expected fuel use.</t>
  </si>
  <si>
    <r>
      <rPr>
        <sz val="10"/>
        <color rgb="FF006000"/>
        <rFont val="Calibri"/>
        <family val="2"/>
      </rPr>
      <t>Ministry of Agricultural
, Food and Forestry Policies. At a later stage, details will
be provided regarding
the</t>
    </r>
  </si>
  <si>
    <t>The investment will be implemented through two different procedures that already exist and will be refinanced. These procedure s provide for the disbursem ent of loans to companies that meet the requireme nts and submit the application. The milestone proposed identifies the allocation of resources to the beneficiari es as % of the total financial resources assigned to the investment.</t>
  </si>
  <si>
    <r>
      <rPr>
        <sz val="10"/>
        <color rgb="FF006000"/>
        <rFont val="Calibri"/>
        <family val="2"/>
      </rPr>
      <t>Explanatory document duly justifying how the target was satisfactorily fulfilled. This document shall include as an annex the following documentary evidence:
a)     list of certificates of completion for the new capacity installed issued in</t>
    </r>
  </si>
  <si>
    <r>
      <rPr>
        <sz val="10"/>
        <color rgb="FF006000"/>
        <rFont val="Calibri"/>
        <family val="2"/>
      </rPr>
      <t>At least 375.000 (kW) solar power generation capacity installed</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</si>
  <si>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</si>
  <si>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At least 48 interventions to improve logistics for the agri-food, fishing and aquaculture, forestry, floriculture and plant nursery sectors.</t>
    </r>
  </si>
  <si>
    <r>
      <rPr>
        <sz val="10"/>
        <color rgb="FF006000"/>
        <rFont val="Calibri"/>
        <family val="2"/>
      </rPr>
      <t>Ministry of the Ecological Transition</t>
    </r>
  </si>
  <si>
    <t>Summary document duly justifying how the milestone (including all the constitutive elements) was satisfactorily
fulfilled. This document shallinclude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</si>
  <si>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lessonsand video contents produced and available on the web platform on the environmental transition.</t>
  </si>
  <si>
    <t>Online web platform available for use (not yet implemented) Summary document duly justifying how the milestone (including all the constitutive elements) was satisfactorily fulfilled. This document shall include as an annex the following documentary evidence:
List of the 180 content items
produced and links to thecontent on the online platform.</t>
  </si>
  <si>
    <r>
      <rPr>
        <sz val="10"/>
        <color rgb="FF006000"/>
        <rFont val="Calibri"/>
        <family val="2"/>
      </rPr>
      <t>At least 180 podcasts, school-specific video lessons and video contents produced and live on the web platform</t>
    </r>
  </si>
  <si>
    <r>
      <rPr>
        <sz val="10"/>
        <color rgb="FF006000"/>
        <rFont val="Calibri"/>
        <family val="2"/>
      </rPr>
      <t>MiTE</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</si>
  <si>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r>
  </si>
  <si>
    <r>
      <rPr>
        <sz val="10"/>
        <color rgb="FF006000"/>
        <rFont val="Calibri"/>
        <family val="2"/>
      </rPr>
      <t>The project for the development of off-shore electricity generation infrastructure shall set out an installed capacity of at least 200 MW from renewable energy sources</t>
    </r>
  </si>
  <si>
    <t>Explanatory document duly justifying how the target was satisfactorily fulfilled. This document shall include as an annex the following documentary evidence:
a) list of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</si>
  <si>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Establishment of off-shore electricity generation infrastructure equivalent to an installed capacity of at least 200 MW from renewable energy sources or an indicative production of at least 480 GWh per year</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</si>
  <si>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referencesto the concrete texts that prove compliance with the principle For tractors running on biomethane, the assessment will contain extract of the official documents containing the selection criteria that ensure compliance with the ‘Do no significant harm’ Technical Guidance (2021/C58/01), as specified in the CID</t>
  </si>
  <si>
    <r>
      <rPr>
        <sz val="10"/>
        <color rgb="FF006000"/>
        <rFont val="Calibri"/>
        <family val="2"/>
      </rPr>
      <t>Replacement of at least 300 agricultural tractors fleet, by mechanical tractors powered solely by biomethane and also equipped with precision farming tools.
Biomethane shall comply with the criteria set out in Directive 2018/2001 (RED II Directive) in order to comply with Do-No-Significant-Harm principle.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</si>
  <si>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r>
      <rPr>
        <sz val="10"/>
        <color rgb="FF006000"/>
        <rFont val="Calibri"/>
        <family val="2"/>
      </rPr>
      <t>.</t>
    </r>
  </si>
  <si>
    <t>Explanatory document duly justifying how the target was satisfactorily fulfilled. This document shall include as an annex the following documentary evidence:
a) list of certificates of completion of the conversion of the existing plants and of the new plants issued in accordance with the national legislation;
b) report by an independent engineer endorsed by the relevant ministry, including justification that the technical specifications of the project(s)
are aligned with the CID'sdescription of the investment and target;
c) specific assessment of the Do No Significant Harm Principle containing the selection criteria, including references to the concrete texts that prove compliance
this principle</t>
  </si>
  <si>
    <t>Develop the production of biomethane from the conversion of the existing plants and from new plants to at least
0.6 billion m3 at the end of the year 2023
The biomethane shall comply with the criteria set out in Directive 2018/2001 (RED II Directive) in order to allow the measure to comply with Do-No- Significant-Harm principle and with the relevant requirements of footnote 8 of Annex VI of the Regulation (EU) 2021/241Biofuel and biomethane gas and biofuel producers shall have to provide certificates (Proof of Sustainability) issued by independent evaluators, as provided for in Directive 2018/2001.</t>
  </si>
  <si>
    <t xml:space="preserve">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assessment of the Do No Significant Harm Principle containing the selection criteria, including
references to the concretetexts that prove compliance with this principle; </t>
  </si>
  <si>
    <r>
      <rPr>
        <sz val="10"/>
        <color rgb="FF006000"/>
        <rFont val="Calibri"/>
        <family val="2"/>
      </rPr>
      <t>Develop the production of biomethane from the conversion of the existing plants and from new plants to at least
2.3 billion m3 at the end of June 2026 Biomethane shall comply with the criteria set out in Directive 2018/2001 (RED II Directive) in order to allow the measure to comply with Do-No- Significant-Harm principle and with the relevant requirements of footnote 8 of Annex VI of the Regulation (EU) 2021/241
Biofuel and biomethane gas and biofuel producers shall have to provide certificates (Proof of Sustainability) issued by independent evaluators, as provided for in Directive 2018/2001.</t>
    </r>
  </si>
  <si>
    <t>The legal framework shall include the following objectives:
●     creation of a simplified and accessible regulatory framework for renewable energy source installations and the repowering and revamping of existing plants, in continuity with the provisions of the Simplifications Decree;
●     the enactment of a discipline, shared with the Regions and the other State Administrations concerned, aimed at defining criteria for the identification of the areas suitable and not suitable for the installation of renewable energy plants with a total power at least equal to that identified by the PNIEC, for the achievement of the objectives of development of renewable sources;
●     the completion of the RES support mechanism also for additional
non-mature or with high operating cost technologies and theextension of the auction run period for the so called RES1 mechanism,;
a reform to promote investment in storage systems, which is reflected in the legislative decree transposing Directive (EU) 2019/944 on common rules for the internal market in electricity.</t>
  </si>
  <si>
    <r>
      <rPr>
        <sz val="10"/>
        <color rgb="FF006000"/>
        <rFont val="Calibri"/>
        <family val="2"/>
      </rPr>
      <t>Copy of the publication in the Official Journal of the Legislative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</si>
  <si>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legislative decree shall include, in particular:
1-legislative amendment for a simplified authorization process and modification of the current grants mechanism in order (i) to widen the eligibility perimeter and (ii) to extend the grants availability period and (iii) foresee the feed in tariff mechanism and the Guarantee of Origin for renewable gas
2-The transposition of the REDII directive by legislative decree
3-The general coordination would be accomplished by Ministero della Transizione Ecologica (MiTE), with thesupport of the other Administrations with advisory functions: Ministry of Agriculture (MIPAAF), Ministry of Economics and Finance (MEF) and Gestore Servizi Energetici.</t>
  </si>
  <si>
    <r>
      <rPr>
        <sz val="10"/>
        <color rgb="FF006000"/>
        <rFont val="Calibri"/>
        <family val="2"/>
      </rPr>
      <t xml:space="preserve">Summary document duly justifying how the milestone (including all the constitutive elements) was satisfactorily fulfilled. This document shall include as an annex the following documentary evidence:
</t>
    </r>
    <r>
      <rPr>
        <sz val="10"/>
        <rFont val="Calibri"/>
        <family val="2"/>
      </rPr>
      <t xml:space="preserve">a)     </t>
    </r>
    <r>
      <rPr>
        <sz val="10"/>
        <color rgb="FF006000"/>
        <rFont val="Calibri"/>
        <family val="2"/>
      </rPr>
      <t>Copy of contract award notification approving the ranking of the projects admitted to the contribution</t>
    </r>
    <r>
      <rPr>
        <sz val="10"/>
        <rFont val="Calibri"/>
        <family val="2"/>
      </rPr>
      <t xml:space="preserve">;
b)    </t>
    </r>
    <r>
      <rPr>
        <sz val="10"/>
        <color rgb="FF006000"/>
        <rFont val="Calibri"/>
        <family val="2"/>
      </rPr>
      <t>extract of the relevant parts of the technical specifications of the project proving alignment with the CID’s description of the investment and milestone</t>
    </r>
  </si>
  <si>
    <r>
      <rPr>
        <sz val="10"/>
        <color rgb="FF006000"/>
        <rFont val="Calibri"/>
        <family val="2"/>
      </rPr>
      <t>Notification of the award of (all) public contracts to increase the network capacity for the distribution of renewable energy and for the electrification of energy consumption</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</si>
  <si>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</si>
  <si>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network capacity for the distribution of renewable energies by at least 1 000 MW</t>
    </r>
  </si>
  <si>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includingjustification that the technical specifications of the project(s) are aligned with the CID's description of the investment and target;</t>
  </si>
  <si>
    <r>
      <rPr>
        <sz val="10"/>
        <color rgb="FF006000"/>
        <rFont val="Calibri"/>
        <family val="2"/>
      </rPr>
      <t>Increase the network capacity for the distribution of renewable energies by at least 4 000 MW</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</si>
  <si>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</si>
  <si>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Electrification of energy consumption reaching at least 1 500 000 inhabitants</t>
    </r>
  </si>
  <si>
    <t>Summary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public tender proving alignment with the CID's description of the investment and target</t>
  </si>
  <si>
    <r>
      <rPr>
        <sz val="10"/>
        <color rgb="FF006000"/>
        <rFont val="Calibri"/>
        <family val="2"/>
      </rPr>
      <t>Award of the projects to increase the resilience of at least 4 000 km in the electricity system network so as to reduce the frequency and duration of energy cuts arising from extreme weather conditions.</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</si>
  <si>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</si>
  <si>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Increase the resilience of at least 4 000 km in the electricity system network so as to reduce the frequency and duration of energy cuts arising from extreme weather conditions.</t>
    </r>
  </si>
  <si>
    <r>
      <rPr>
        <sz val="10"/>
        <color rgb="FF006000"/>
        <rFont val="Calibri"/>
        <family val="2"/>
      </rPr>
      <t>MITE and MIMS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</si>
  <si>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r>
  </si>
  <si>
    <r>
      <rPr>
        <sz val="10"/>
        <color rgb="FF006000"/>
        <rFont val="Calibri"/>
        <family val="2"/>
      </rPr>
      <t>Notification of the award of (all) public contracts for the development of at least 40 re-charging stations based on hydrogen in line with Directive 2014/94/EU on Alternative Fuels Infrastructure</t>
    </r>
  </si>
  <si>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
;</t>
  </si>
  <si>
    <r>
      <rPr>
        <sz val="10"/>
        <color rgb="FF006000"/>
        <rFont val="Calibri"/>
        <family val="2"/>
      </rPr>
      <t>Develop at least 40 re-charging stations based on hydrogen for light and heavy vehicles in line with the Directive 2014/94/EU</t>
    </r>
  </si>
  <si>
    <r>
      <rPr>
        <sz val="10"/>
        <color rgb="FF006000"/>
        <rFont val="Calibri"/>
        <family val="2"/>
      </rPr>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r>
  </si>
  <si>
    <r>
      <rPr>
        <sz val="10"/>
        <color rgb="FF006000"/>
        <rFont val="Calibri"/>
        <family val="2"/>
      </rPr>
      <t>Allocation of resources according to the procedures and criteria established to build nine refuelling stations for railway based on hydrogen along six railway lines</t>
    </r>
  </si>
  <si>
    <t>The railway lines will be defined by public procedure s establishe d by MIMS and MITE</t>
  </si>
  <si>
    <r>
      <rPr>
        <sz val="10"/>
        <color rgb="FF006000"/>
        <rFont val="Calibri"/>
        <family val="2"/>
      </rPr>
      <t>Build ten refuelling stations for railway based on hydrogen along six railway lines, which
shall be defined by public procedures established by the Ministry of Sustainable Mobility (MIMS) and the Ministry of Ecological Transition (MITE)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</si>
  <si>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</si>
  <si>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r>
  </si>
  <si>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</si>
  <si>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the independent expert commissions concerning , the justification that the technical specifications of the project(s) are aligned with the CID's description of the investment and target;</t>
    </r>
  </si>
  <si>
    <t>At least 4 R&amp;D projects carried out (one for each R&amp;D dimension hereunder) and provided with a test certificate or publication
Four lines of R&amp;D activities shall be developed, with reference to: a)Green and Clean Hydrogen production
b) Innovative technologies for hydrogen storage, transport and transformation into derivates and e- fuels
c)Fuel Cells for stationary and mobility application
d)Integrated smart management systems to increase the resilience andreliability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</si>
  <si>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savingsrequirement of 73.4 % for hydrogen [resulting in 3 tCO2eq/tH2].</t>
  </si>
  <si>
    <r>
      <rPr>
        <sz val="10"/>
        <color rgb="FF006000"/>
        <rFont val="Calibri"/>
        <family val="2"/>
      </rPr>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r>
  </si>
  <si>
    <r>
      <rPr>
        <sz val="10"/>
        <color rgb="FF006000"/>
        <rFont val="Calibri"/>
        <family val="2"/>
      </rPr>
      <t>MIMS</t>
    </r>
  </si>
  <si>
    <r>
      <rPr>
        <sz val="10"/>
        <color rgb="FF006000"/>
        <rFont val="Calibri"/>
        <family val="2"/>
      </rPr>
      <t>Urban and metropolit an areas are municipali ties above 50,000
inhabitant s</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</si>
  <si>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project(s)are aligned with the CID's description of the investment and target;</t>
  </si>
  <si>
    <r>
      <rPr>
        <sz val="10"/>
        <color rgb="FF006000"/>
        <rFont val="Calibri"/>
        <family val="2"/>
      </rPr>
      <t>Build at least 200 km of additional cycling lanes in urban and metropolitan areas (i.e. municipalities above 50 000 inhabitants)</t>
    </r>
  </si>
  <si>
    <r>
      <rPr>
        <sz val="10"/>
        <color rgb="FF006000"/>
        <rFont val="Calibri"/>
        <family val="2"/>
      </rPr>
      <t>Explanatory document duly justifying how the target was satisfactorily fulfilled. This document shall include as an annex the following documentary evidence:
a) list of additional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</si>
  <si>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365 km of additional cycling lanes in urban and metropolitan areas and at least additional 1 235 km in the other areas of Italy</t>
    </r>
  </si>
  <si>
    <t>The call is expected to target potential beneficiari es based on needs. It is expected that the deployme nt of measures related to technical assistance would contribute to this aim</t>
  </si>
  <si>
    <t xml:space="preserve">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milestone </t>
  </si>
  <si>
    <r>
      <rPr>
        <sz val="10"/>
        <color rgb="FF006000"/>
        <rFont val="Calibri"/>
        <family val="2"/>
      </rPr>
      <t>Notification of the award of all public contracts for the build-up of cycling lanes, metros, trolleybus lines and funicular in metropolitan areas</t>
    </r>
  </si>
  <si>
    <r>
      <rPr>
        <sz val="10"/>
        <color rgb="FF006000"/>
        <rFont val="Calibri"/>
        <family val="2"/>
      </rPr>
      <t>Those projects will be carried out in the following metropolit an areas: Perugia, Pozzuoli and Trieste</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</si>
  <si>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t>
  </si>
  <si>
    <r>
      <rPr>
        <sz val="10"/>
        <color rgb="FF006000"/>
        <rFont val="Calibri"/>
        <family val="2"/>
      </rPr>
      <t>Build at least 25 km of public transport infrastructure. Those projects shall be carried out in the following metropolitan areas (Perugia, Pozzuoli, Trieste)</t>
    </r>
  </si>
  <si>
    <t>"The indicative breakdow n per transport mode is the following, 11 km of metro lanes;
85 km of tramway lanes;
120 km for trolleybus lanes and 15 km of funicular lanes
Those projects will be carried out in the
followingmetropolit an areas (Rome, Genoa, Florence, Palermo, Bologna, Rimini, Naples, Milan, Palermo, Bari, Catania, Pozzuoli, Padova, Perugia, Taranto, Trieste)
"</t>
  </si>
  <si>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t>
    </r>
  </si>
  <si>
    <r>
      <rPr>
        <sz val="10"/>
        <color rgb="FF006000"/>
        <rFont val="Calibri"/>
        <family val="2"/>
      </rPr>
      <t>Build at least 206 km of public transport infrastructure The indicative breakdown per transport mode is the following:
-11 km of metro lanes;
-85 km of tramway lanes;
-120 km for trolleybus lanes and
-15 km of funicular lanes
Those projects shall be carried out in the following metropolitan areas (Rome, Genoa, Florence, Palermo, Bologna, Rimini, Naples, Milan, Palermo, Bari, Catania, Pozzuoli, Padova, Perugia, Taranto, Trieste)</t>
    </r>
  </si>
  <si>
    <r>
      <rPr>
        <sz val="10"/>
        <color rgb="FF006000"/>
        <rFont val="Calibri"/>
        <family val="2"/>
      </rPr>
      <t>Ministry of Ecological Transition Ministry of the Economy Ministry of sustainable infrastructu re and mobility</t>
    </r>
  </si>
  <si>
    <t>The project will also include 100 pilot re- charging stations aimed at storing energy.
The call is expectedto target potential beneficiari 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</si>
  <si>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specificationsof the project proving alignment with the CID’s description of the investment and milestone</t>
  </si>
  <si>
    <r>
      <rPr>
        <sz val="10"/>
        <color rgb="FF006000"/>
        <rFont val="Calibri"/>
        <family val="2"/>
      </rPr>
      <t>Notification of the award of all public contracts to build 2 500 rapid re- charging stations for electric vehicles along freeways and at least 4 000 in urban areas (all municipalities)
The project may also include pilot re- charging stations aimed at storing energy</t>
    </r>
  </si>
  <si>
    <t>The project will also include 100 pilot re- charging stations aimed at storing energy. The call is expected to target potential beneficiaries based on needs. It is expected that the 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</si>
  <si>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provingalignment with the CID's description of the investment and target</t>
  </si>
  <si>
    <r>
      <rPr>
        <sz val="10"/>
        <color rgb="FF006000"/>
        <rFont val="Calibri"/>
        <family val="2"/>
      </rPr>
      <t>Award of the contracts to build 5 000 rapid re-charging stations along freeway and at least 9755 in urban areas (all municipalities).
The project may also include pilot re- charging stations aimed at storing energy</t>
    </r>
  </si>
  <si>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CID'sdescription of the investment and target;
;</t>
  </si>
  <si>
    <r>
      <rPr>
        <sz val="10"/>
        <color rgb="FF006000"/>
        <rFont val="Calibri"/>
        <family val="2"/>
      </rPr>
      <t>Entry in operation of at least 2 500 rapid re-charging stations for electric vehicles along freeways of at least 175 kW</t>
    </r>
  </si>
  <si>
    <r>
      <rPr>
        <sz val="10"/>
        <color rgb="FF006000"/>
        <rFont val="Calibri"/>
        <family val="2"/>
      </rPr>
      <t>Entry in operation of at least 4 000 rapid re-charging stations for electric vehicles of at least 90kW in urban areas (all municipalities)
The project may also include pilot re- charging stations aimed at storing energy</t>
    </r>
  </si>
  <si>
    <t>Ministry of Ecological Transition Ministry of the Economy Ministry of sustainable infrastructure and mobility</t>
  </si>
  <si>
    <t>Explanatory document duly justifying how the target was satisfactorily fulfilled. This document shall include as an annex the following documentary evidence:
a) list of additional certificates of completion issued inaccordance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</si>
  <si>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 operation of at least 7 500 rapid re-charging stations for electric vehicles along freeways of at 175kW
The project may also include pilot re- charging stations aimed at storing energy</t>
    </r>
  </si>
  <si>
    <r>
      <rPr>
        <sz val="10"/>
        <color rgb="FF006000"/>
        <rFont val="Calibri"/>
        <family val="2"/>
      </rPr>
      <t>Rapid re- charging stations have different type of installatio n: (i) 175
kW for freeways
(ii) 90kW for urban areas The project will also include 100 pilot re- charging stations aimed at storing
energy</t>
    </r>
  </si>
  <si>
    <r>
      <rPr>
        <sz val="10"/>
        <color rgb="FF006000"/>
        <rFont val="Calibri"/>
        <family val="2"/>
      </rPr>
      <t>Entry in operation of at least 13 000 rapid re-charging stations for electric vehicles in urban areas of at least 90kW
The project may also include pilot re- charging stations aimed at storing energy</t>
    </r>
  </si>
  <si>
    <r>
      <rPr>
        <sz val="10"/>
        <color rgb="FF006000"/>
        <rFont val="Calibri"/>
        <family val="2"/>
      </rPr>
      <t>National Fire Brigade</t>
    </r>
  </si>
  <si>
    <r>
      <rPr>
        <sz val="10"/>
        <color rgb="FF006000"/>
        <rFont val="Calibri"/>
        <family val="2"/>
      </rPr>
      <t>The call is expected to target potential beneficiari es based on needs. It is expected that the deployme nt of measures related to technical assistance would contribute to this aim.</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</si>
  <si>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t>
    </r>
  </si>
  <si>
    <r>
      <rPr>
        <sz val="10"/>
        <color rgb="FF006000"/>
        <rFont val="Calibri"/>
        <family val="2"/>
      </rPr>
      <t>Notification of the award of all public contracts for the acquisition of national fire brigade vehicles</t>
    </r>
  </si>
  <si>
    <t>The call is expected
to targetpotential beneficiari es based on needs. It is expected that the deployme nt of measures related to technical assistance would contribute to this aim</t>
  </si>
  <si>
    <t>Summary document duly justifying how the milestone(including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For vehicles running on biomethane, extract of the official documents containing the selection criteria that ensure compliance with the ‘Do no significant harm’ Technical Guidance (2021/C58/01), as specified in the CID According to the RRP text, vehicles must be Zero Tailpipe Emission (EV or Hydrogen)– the fuel must be specified in the contract awarded</t>
  </si>
  <si>
    <r>
      <rPr>
        <sz val="10"/>
        <color rgb="FF006000"/>
        <rFont val="Calibri"/>
        <family val="2"/>
      </rPr>
      <t>Notification of the award of public contracts for the acquisition of clean
buses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</si>
  <si>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r>
  </si>
  <si>
    <r>
      <rPr>
        <sz val="10"/>
        <color rgb="FF006000"/>
        <rFont val="Calibri"/>
        <family val="2"/>
      </rPr>
      <t>Notification of the award of all public contracts for the acquisition of clean trains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</si>
  <si>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</si>
  <si>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Purchase at least 800 Zero Emission buses for the renewal of the respective fleet</t>
    </r>
  </si>
  <si>
    <r>
      <rPr>
        <sz val="10"/>
        <color rgb="FF006000"/>
        <rFont val="Calibri"/>
        <family val="2"/>
      </rPr>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 i.e.. Zero tailpipe emission trains (EV or H2) – the fuel must be specified;;;</t>
    </r>
  </si>
  <si>
    <r>
      <rPr>
        <sz val="10"/>
        <color rgb="FF006000"/>
        <rFont val="Calibri"/>
        <family val="2"/>
      </rPr>
      <t>Entry into service of at least 25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</si>
  <si>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 i.e.. Zero tailpipe emission buses (EV or H2) –
the fuel must be specified;</t>
    </r>
  </si>
  <si>
    <r>
      <rPr>
        <sz val="10"/>
        <color rgb="FF006000"/>
        <rFont val="Calibri"/>
        <family val="2"/>
      </rPr>
      <t>Entry into service of at least 3 000 Zero Emission buses for the renewal of the respective fleet</t>
    </r>
  </si>
  <si>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</si>
  <si>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Entry into service of at least 150 Zero Emission trains for the renewal of the respective fleet</t>
    </r>
  </si>
  <si>
    <r>
      <rPr>
        <sz val="10"/>
        <color rgb="FF006000"/>
        <rFont val="Calibri"/>
        <family val="2"/>
      </rPr>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</si>
  <si>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Entry into service of at least 3 800 clean vehicles for the renewal fleet for the National fire brigade command
3 500 vehicles can benefit from 100% ecological labelling as they shall be 100% electric and the charging stations shall be powered by photovoltaic panels. The 300 heavy vehicles, 200 for airports and 100 for urban rescue, shall only run on biomethane and comply with the crietria set out in 2018/2001 Directive on Renewables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r>
  </si>
  <si>
    <t>Copy of the publication in the Official Journal of the Decree
Law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</si>
  <si>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Decree Law shall simplify the evaluation criteria for projects in
relation to local public transport andaccelerate the design and authorisation process</t>
  </si>
  <si>
    <r>
      <rPr>
        <sz val="10"/>
        <color rgb="FF006000"/>
        <rFont val="Calibri"/>
        <family val="2"/>
      </rPr>
      <t>Copy of the publication of the Ministerial Decree that is critical for achieving the objectives described in the CID and reference to the relevant provisions indicating
the entry into force,</t>
    </r>
  </si>
  <si>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</si>
  <si>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r>
      <rPr>
        <sz val="10"/>
        <color rgb="FF006000"/>
        <rFont val="Calibri"/>
        <family val="2"/>
      </rPr>
      <t>By 31 December 2025, increase energy production capacity of produced photovoltaic panels from the current 200 MW/year to at least 2 GW/year [Gigafactory] thanks to high-efficiency photovoltaic panels</t>
    </r>
  </si>
  <si>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</si>
  <si>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r>
      <rPr>
        <sz val="10"/>
        <color rgb="FF006000"/>
        <rFont val="Calibri"/>
        <family val="2"/>
      </rPr>
      <t>Production of batteries with a target capacity of 11 GWh</t>
    </r>
  </si>
  <si>
    <r>
      <rPr>
        <sz val="10"/>
        <color rgb="FF006000"/>
        <rFont val="Calibri"/>
        <family val="2"/>
      </rPr>
      <t>Publication on Ministry’s institutional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</si>
  <si>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identify the amount of available resources to implement of approximately 45 industrial transformation projects
through “Development contracts</t>
    </r>
  </si>
  <si>
    <r>
      <rPr>
        <sz val="10"/>
        <color rgb="FF006000"/>
        <rFont val="Calibri"/>
        <family val="2"/>
      </rPr>
      <t>MISE/CDP</t>
    </r>
  </si>
  <si>
    <t>Copy of the publication of the financial agreement, including the elements described in the CID
Explanatory report providing justification that the specifications in the CiD are satisfactorily fulfilled as set out both in the milestone and in the description of the investment</t>
  </si>
  <si>
    <t>The Financial Agreement shall set out the indirect investment into finance VC fund managers with investment and enterprises/start up in line with green transition objectives, to expand the capital available to researchers and start-ups, to strengthen the action of active VC funds, to develop new and innovative ventures in partnership with corporates.
The financial agreement shall include:
-      an investment policy,
-      eligibility criteria,
compliance with the ‘Do no significant harm’ Technical Guidance (2021/C58/01) of supported transactions under this measure
through the use of sustainabilityproofing, an exclusion list, and the requirement of compliance with the relevant EU and national
environmental legislation.</t>
  </si>
  <si>
    <r>
      <rPr>
        <sz val="10"/>
        <color rgb="FF006000"/>
        <rFont val="Calibri"/>
        <family val="2"/>
      </rPr>
      <t>CDP VC's
manageme nt team enlarged with experience d resources</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</si>
  <si>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t>
    </r>
  </si>
  <si>
    <t>At least 250.000.000 of private investments in the green tech sector activated by the fund.
The climate contribution of the investment as per the methodology in Annex VI of the Regulation (EU) 2021/241 shall account for at 100% of the total cost of the investment supported by the RRF
In order to ensure that the measure complies with the ‘Do no significant harm’ Technical Guidance (2021/C58/01), the eligibility criteria contained in terms of reference for upcoming calls for projects shall exclude the following list of activities: (i) activities related to fossil fuels, including downstream use1; (ii) activities under the EU Emission Trading
System (ETS) achievingprojected greenhouse gas emissions that are not lower than the relevant benchmarks2;
(iii) activities related to waste landfills, incinerators3 and mechanical biological treatment plants4; and (iv) activities  where the long-term disposal of waste may cause harm to the environment. The terms of reference shall additionally require that only activities that comply with relevant EU and national environmental legislation shall be selected.</t>
  </si>
  <si>
    <t>Ministry of Ecological Transition Ministry ofthe Economy</t>
  </si>
  <si>
    <t>For all buildings, with the
exceptionof social housing, the current expiry date is 30
June 2022; for condomini ums, when at least 60% of the work has been carried out before the expiry date, the deadline is 31
December 2022. In
order to give more time for more complex interventi ons, it is planned to extend the expiry
date forcondomini ums until 31
December 2022,
regardless of the completio n of at least 60% of the
works.</t>
  </si>
  <si>
    <t>Copy of the publication in the Official Journal for primary legislation that is critical for
achieving the objectivesdescribed in the CID and reference to the relevant provisions indicating the entry into force, accompanied by a document duly justifying how the milestone, including all the constitutive elements, was satisfactorily fulfilled.</t>
  </si>
  <si>
    <t>The legal act(s) shall
extend the Ecobonus and Sismabonus benefits until 31 December 2022for condominiums and 30 June 2023 for social housing (IACP)</t>
  </si>
  <si>
    <r>
      <rPr>
        <sz val="10"/>
        <color rgb="FF006000"/>
        <rFont val="Calibri"/>
        <family val="2"/>
      </rPr>
      <t>Ministry of Ecological Transition Ministry of the Economy</t>
    </r>
  </si>
  <si>
    <r>
      <rPr>
        <sz val="10"/>
        <color rgb="FF006000"/>
        <rFont val="Calibri"/>
        <family val="2"/>
      </rPr>
      <t>The energy efficiency certificate referred is the Energy Performan ce Certificatio n as approved by Decree 63/2013</t>
    </r>
  </si>
  <si>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target;c) specific assessment of the Do No Significant Harm Principle, including references to the concrete texts that prove compliance with this principle</t>
  </si>
  <si>
    <r>
      <rPr>
        <sz val="10"/>
        <color rgb="FF006000"/>
        <rFont val="Calibri"/>
        <family val="2"/>
      </rPr>
      <t>Complete building renovation for,
(i) at least 12 000 000 square meters which result in primary energy savings of at least
40% and increasing at least two categories in the energy efficiency certificate,
(ii) renovate at least 1 400 000 square meters for anti-seismic purposes</t>
    </r>
  </si>
  <si>
    <t>"The energy efficiency certificate referred is the Energy Performan ce Certificatio n as approved by Decree 63/2013
The overall estimated energy saving generated by interventi ons amount to
191 Ktoe.Figures have been made taking into account the average energy saving compared to the pre- interventi on situation of 40% (improvem ent of at least two energy classes of the building) and considerin g the specific final energy consumpti on values according to the
ItalianLong-term renovation strategy (kWh/sqm
).
"</t>
  </si>
  <si>
    <t>Explanatory document duly justifying how the target was satisfactorily fulfilled. This document shall include as an annex the following documentary evidence:
a) List of certificates of completion issued in accordance with the national legislation with square meters per building renovation; b) report by an independent engineer endorsed by the relevant ministry, including justification that the technical specifications of the project(s) are aligned with the CID's description of the investment and target; c) specific assessment of the Do No Significant Harm Principle, including references to the concrete texts that prove compliance with this principle</t>
  </si>
  <si>
    <r>
      <rPr>
        <sz val="10"/>
        <color rgb="FF006000"/>
        <rFont val="Calibri"/>
        <family val="2"/>
      </rPr>
      <t>Complete building renovation for
(i) at least 32 000 000 square
meters which result in primary energy savings of at least 40% increasing at least two categories in the energy efficiency certificate,
(ii) renovate at least 3 800 000 square meters for antiseismic purposes</t>
    </r>
  </si>
  <si>
    <r>
      <rPr>
        <sz val="10"/>
        <color rgb="FF006000"/>
        <rFont val="Calibri"/>
        <family val="2"/>
      </rPr>
      <t>Ministry of Ecological Transition
Ministry of infrastructu re and sustainable mobility
Ministry of Economy</t>
    </r>
  </si>
  <si>
    <r>
      <rPr>
        <sz val="10"/>
        <color rgb="FF006000"/>
        <rFont val="Calibri"/>
        <family val="2"/>
      </rPr>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</si>
  <si>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Accelerating the implementationphase of projects financed by the PREPAC
program</t>
    </r>
  </si>
  <si>
    <t>"Revision of the Prime ministerial decree
(DPCM) of28 may
2015 for a better identificati on of hydrologic al risks  and for a more efficient implement ation of projects against hydrogeol ogical risks in line with the conclusion s of the Italian Court of Auditors.
The law shall in particular aim to,
• Accelerate the procedure s for
projectdesign and implement ation of hydrologic al risks projects;
• Streamline informatio n flows and data sources and develop a system of indicators for a better identificati on of hydrologic al risks and for the monitorin g of projects aimed at tackling them;
"</t>
  </si>
  <si>
    <t>Copy of the publication in the Official Journal for the Ministerial Decree and the Decree Law that are critical for achieving the objectives
described in the CID andreference to the relevant provisions indicating the entry into force, accompanied by a document duly justifying how the milestone, including all the constitutive elements, was satisfactorily fulfilled.</t>
  </si>
  <si>
    <t>The new legal framework shall (as a minimum),Prioritise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therecommendations of the Italian Court of Auditors;
Create joint databases on incidents (‘dissesto’), in line with the recommendations of the Italian Court of Auditors;
Establish maximum timelines for each phase.
Set a plan to strengthen the capacity of the relevant entities.</t>
  </si>
  <si>
    <r>
      <rPr>
        <sz val="10"/>
        <color rgb="FF006000"/>
        <rFont val="Calibri"/>
        <family val="2"/>
      </rPr>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r>
  </si>
  <si>
    <t>The accompanying actions implement ed as part of the MIR L7 line (Pon Governanc e 2014 -2020) are aimed at strengthen ing and structurall y improving the capacities of the competent public administra tions in regulating and managing the IIS at a territorial level. The accompan ying actions will be differentiated according to the specific needs and peculiariti es of the reference contexts, given the complexity and heterogen eity of the landscape of the recipients and the territorial areas covered by the interventi on. The memoran da of understan ding will explain the objectives and purposes of the institution al collaborati on to contribute to the preparatio n of the Area Plan and the preliminar y document ation for the award of the integrated water service (IIS), with the identificati on of the specific activities that will be implement ed , on the basis of the requests expressed by the same governing bodies in the area, promptly identifying the commitme nts of the parties with a view to achieving measurabl e results and to be achieved in consistent times. The support activities will concern preparatory activities for: a) drafting of the Area Plans. For each Area Plan it is planned to organize accompan ying paths by providing support in the 4 sub- activities indicated below:
- Support for conductin g data analysis, current and future demand for the water service and current and future availability of the resource;
- Accompaniment in the drafting of the program of interventi ons;
- Support for the preparatio n of the managem ent and organizati onal model;
-
Accompaniment in the definition of the economic- financial plan and the tariff plan. b) Preliminary activities for the assignment of the SII. For each individual ATO, the organizati on of accompan ying paths is envisaged, providing support through the following operationa l phases:
- Support in identifying the companies to be safeguarded; -Accompaniment in the choice of the form of management; - Support in starting the assignmen t process."</t>
  </si>
  <si>
    <t>Summary document duly justifying how the milestone (including all the constitutive elements) was satisfactorily fulfilled. This document shall include as an annex the following documentary evidence:
a) Copy of the adopted Memoranda of Understanding and a link to the website(s) where they can be accessed, with a reference to the relevant provisions indicating the entry into force.
b) Explanatory report demonstrating how the actions foreseen in the Memoranda contribute to achieving the objectives of the reform</t>
  </si>
  <si>
    <t>Signature of Memoranda of Understading (MoU) by the Ministry of Ecological Transition with the regions Campania, Calabria, Molise and Sicilia to reduce fragmentation in the number of operators providing water services. The MoU should set objectives in terms of setting Local Government Bodies, reducing the number of operators and achieving economies of scale with a view to establish single operators for at least each 40 000 inhabitants</t>
  </si>
  <si>
    <r>
      <rPr>
        <sz val="10"/>
        <color rgb="FF006000"/>
        <rFont val="Calibri"/>
        <family val="2"/>
      </rPr>
      <t>The legal framework is expected to privilege the digitalisati on to improve the remote control and detection of illegal extraction of water</t>
    </r>
  </si>
  <si>
    <r>
      <rPr>
        <sz val="10"/>
        <color rgb="FF006000"/>
        <rFont val="Calibri"/>
        <family val="2"/>
      </rPr>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</si>
  <si>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r>
  </si>
  <si>
    <r>
      <rPr>
        <sz val="10"/>
        <color rgb="FF006000"/>
        <rFont val="Calibri"/>
        <family val="2"/>
      </rPr>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</si>
  <si>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 shall mandate the development of digital services for visitors to national parks and marine protected areas</t>
    </r>
  </si>
  <si>
    <r>
      <rPr>
        <sz val="10"/>
        <color rgb="FF006000"/>
        <rFont val="Calibri"/>
        <family val="2"/>
      </rPr>
      <t>Ministry of Ecological Transition</t>
    </r>
  </si>
  <si>
    <t>Summary document duly justifying how the target (including all the constitutive
elements) was satisfactorilyfulfilled. This document shall include as an annex the following documentary evidence:
a) certificate of completion issued in accordance with the national legislation;</t>
  </si>
  <si>
    <t>At least 70% of national parks and marine protected areas have developed digital services for visitors
to national parks and marine protectedareas (at least two among: the connection to the Naturitalia.IT portal; the 5G/wifi or a sustainable mobility app)</t>
  </si>
  <si>
    <t>Copy of the publication in the Official Journal for primary legislation that is critical for achieving the objectives described in the CID (including a copy of the reform of Italian ports systems of 2016 as approved by the Legislative Decree N° 169 of 4 August 2016) and reference to the relevant provisions indicating
the entry into force,accompanied by a document duly justifying how the milestone, including all the constitutive elements, was satisfactorily fulfilled.</t>
  </si>
  <si>
    <t>The revised legislative framework shall set out that,
- All port authorities shall adopt their System Strategic Planning Documents (DPSS) and their Port Regulatory Plans (PRP) fully taking into account the reform of Italian ports systems of 2016 as approved by the Legislative Decree N° 169 of 4 August 2016.The DPSS shall as a minimum regulate the following elements,
-The development of the objectives of the port system authorities;
-The areas identified and outlined intended for strictly port and rear-port functions,
-The last-mile infrastructural connections of road and rail with ports,
-The criteria followed in identifying the contents of the planning,
-Make an unambiguous identification of the guidelines, the rules and the procedures for the preparation of the
port regulatory plans.</t>
  </si>
  <si>
    <r>
      <rPr>
        <sz val="10"/>
        <color rgb="FF006000"/>
        <rFont val="Calibri"/>
        <family val="2"/>
      </rPr>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</si>
  <si>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new Regulation shall define the framework conditions for the award of the concessions in ports. The Regulation shall set out as a minimum,
-The conditions relating to the duration of the concession;
-The supervisory and control powers of the granting authorities;-The methods of renewal;
-The transfer of the plants to the new concession holder at the end of the concession;
-The limits minimum fees to be paid by licensees.</t>
  </si>
  <si>
    <r>
      <rPr>
        <sz val="10"/>
        <color rgb="FF006000"/>
        <rFont val="Calibri"/>
        <family val="2"/>
      </rPr>
      <t>Copy of the publication in the Official Journal for the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</si>
  <si>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Decree shall define the methods and specifications of the Single Customs Desk in compliance with Regulation (EU) 1239/2019 on the implementation of the European Maritime Single Window and with the Regulation (EU) 2020/1056 of the European Parliament and of the Council of 15 July 2020 on electronic freight transport information (eFTI).</t>
    </r>
  </si>
  <si>
    <t>Copy of the publication in the Official Journal for primary legislation that is critical for achieving the objectives described in the CID and reference to the relevant provisions indicating the entry into force, accompanied by a
document duly justifying howthe milestone, including all the constitutive elements, was satisfactorily fulfilled.</t>
  </si>
  <si>
    <r>
      <rPr>
        <sz val="10"/>
        <color rgb="FF006000"/>
        <rFont val="Calibri"/>
        <family val="2"/>
      </rPr>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r>
  </si>
  <si>
    <r>
      <rPr>
        <sz val="10"/>
        <color rgb="FF006000"/>
        <rFont val="Calibri"/>
        <family val="2"/>
      </rPr>
      <t>MIMS for reporting/A DSP for implementa tion</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</si>
  <si>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justification that the technical specifications of the project(s) are aligned with the CID's description of the
investment and target</t>
    </r>
  </si>
  <si>
    <r>
      <rPr>
        <sz val="10"/>
        <color rgb="FF006000"/>
        <rFont val="Calibri"/>
        <family val="2"/>
      </rPr>
      <t>At least 70% of the Port Community Systems of the individual Port System Authorities shall be interoperable, compatible with each other and with the digital national strategic platform</t>
    </r>
  </si>
  <si>
    <r>
      <rPr>
        <sz val="10"/>
        <color rgb="FF006000"/>
        <rFont val="Calibri"/>
        <family val="2"/>
      </rPr>
      <t>ENAV</t>
    </r>
  </si>
  <si>
    <t>"The projects will concern
thefollowing macro- categories:
- APP
(Approach Control Service) consolidati on in ACC (Area Control Centre);
- New tower automatio n;
- AMAN
(Arrival Manager). Airports concerned are Rome Fiumicino and Bergamo, Approache s concerned are Lamezia, Ronchi, Bari,
Verona,Torino, Genova, Napoli, Firenze, Palermo, ACCs
concerned are Roma and Milano.
"</t>
  </si>
  <si>
    <t>Summary document duly justifying how the target was satisfactorily fulfilled. This document shall include as an annex the following documentary evidence:a) certificate of completion issued in accordance with the national legislation;
b) justification that the technical specifications of the projects are aligned with the CID's description of the investment and target;</t>
  </si>
  <si>
    <r>
      <rPr>
        <sz val="10"/>
        <color rgb="FF006000"/>
        <rFont val="Calibri"/>
        <family val="2"/>
      </rPr>
      <t>At least 13 sites: airports, approaches (APPs) and Area Control Centers (ACCs) shall be equipped with a fully digitalized and operational air traffic management system</t>
    </r>
  </si>
  <si>
    <r>
      <rPr>
        <sz val="10"/>
        <color rgb="FF006000"/>
        <rFont val="Calibri"/>
        <family val="2"/>
      </rPr>
      <t>ENAV SpA</t>
    </r>
  </si>
  <si>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certificates of works completion signed by the contractor and the competent authority certifying that projects have been completed
and are operational</t>
    </r>
  </si>
  <si>
    <r>
      <rPr>
        <sz val="10"/>
        <color rgb="FF006000"/>
        <rFont val="Calibri"/>
        <family val="2"/>
      </rPr>
      <t>Entry into operation of,
a) Technical Operations Center (TOC) and at least two Air Traffic Management systems
b) Group Cloud Enterprise Resource Planning (ERP)
c)Digitalised Aeronautical Information d)Unmanned Traffic Management System and connectivity (UTMS)</t>
    </r>
  </si>
  <si>
    <t>Ministry of University and Research</t>
  </si>
  <si>
    <r>
      <rPr>
        <sz val="10"/>
        <color rgb="FFFF0000"/>
        <rFont val="Calibri"/>
        <family val="2"/>
      </rPr>
      <t>.</t>
    </r>
  </si>
  <si>
    <r>
      <rPr>
        <sz val="10"/>
        <color rgb="FF006000"/>
        <rFont val="Calibri"/>
        <family val="2"/>
      </rPr>
      <t>Ministry of University and Research</t>
    </r>
  </si>
  <si>
    <r>
      <rPr>
        <sz val="10"/>
        <color rgb="FF006000"/>
        <rFont val="Calibri"/>
        <family val="2"/>
      </rPr>
      <t>Copy of the publication in the Official Journal of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</si>
  <si>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adopted by the Ministry of University and Research on the reform on scholarships shall enhance access to tertiary education for talented students in socio- economic difficulties, Increase the amount of the scholarships and the number of beneficiaries until 31 December 2024. These student are identified based on the ISEE – Indicatore della Situazione Economica Equivalente.</t>
    </r>
  </si>
  <si>
    <r>
      <rPr>
        <sz val="10"/>
        <color rgb="FF006000"/>
        <rFont val="Calibri"/>
        <family val="2"/>
      </rPr>
      <t>Ministry of Education</t>
    </r>
  </si>
  <si>
    <t>The improvem ent of the teachers’ recruitme nt system shall be achieved by
redesigning the public competitio n procedure
s. The hiring competitio n based on the reformed procedure s shall be organized on a regular basis. The recruitme nt system is currently based on the adoption of a ranking list to fill vacant and available spots. The criteria to fill the
ranking listshall be based on candidates ’ cultural and service qualificati 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</si>
  <si>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</si>
  <si>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
iii) limiting excessive teacher mobility (in the interest of teaching continuity);
iv) setting a career progression clearlylinked to the performance evaluation and continuous professional development.</t>
  </si>
  <si>
    <t>Summary document duly justifying how the milestone(including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</si>
  <si>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Educationto foster the digital transition of the Italian school system shall include:
a) transformation of 100 000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
At least 40% of the beneficiary schools shall be located in the South of Italy.</t>
  </si>
  <si>
    <t>i) Initiatives to reform the school system shall achieve the following objectives: (1)
decrease the ratio between the number of pupils and the number of teachers and (2) adopt school population of the regional territory
as the“effective parameter " to identify the education al institution s with a headmast er and a headmistr ess. The adoption of this parameter shall replace the current one, notably, the population of the individual school.
ii) Initiatives to reform the
orientation system to minimise the drop- out rate in tertiary education shall correspon d to the introducti on of orientatio n modules (at least 30 hours per year) in upper secondary schools for students in the IV and V years.
iii) Initiatives to strengthen secondary vocational training
shallinclude: a) extension of organizati onal and teaching model to other training contexts (supportin g the training offer, introducin g rewards and widening the paths for the developm ent of enabling technologi cal skills - Enterprise 4.0); b) the positionin g of Vocational Training Institutes
in the legal290</t>
  </si>
  <si>
    <r>
      <rPr>
        <sz val="10"/>
        <color rgb="FF006000"/>
        <rFont val="Calibri"/>
        <family val="2"/>
      </rPr>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
.</t>
    </r>
  </si>
  <si>
    <t>The primary legislation reforms of the primary and secondary education system to improve educational outcomes (by mean of primary legislation) shall include at least the following key elements: i) Initiatives to reform the organisation of the education system to adapt to demographic developments (such as number of schools and pupils/teachers ratio) ii) Initiatives to reform the orientation system to minimise the drop-out rate in tertiary education; iii) Initiatives to strengthen secondary vocational education (Istituti tecnico- professionali) including adoption of the new curriculum and their orientation towards the innovation output of the National Industry 4.0 Plan (Ministero dello Sviluppo economico, Decreto 26 Maggio 2020); iv) Initiatives for the training of school managers, teachers and administrative/technical staff and the creation of the Tertiary Advanced School for training to improve teaching quality; v) Initiatives for the for the integration of activities, methodologies and contents aimed at developing and strengthening Science, Technology, Engineering and Mathematics (STEM) curricula, digital and innovation skills, in all cycles of education, from kindergarten to upper secondary school, with the aim to boost enrolment in tertiary STEM curricula, particularly for women.
In order to satisfactory fulfil the milestone, the legislation shall include mandatory deadlines for the issuance of the secondary legislation, guidelines and all necessary regulatory provisions (monitoring by the Ministry of Education Database) to ensure a smooth implementation.</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</si>
  <si>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r>
  </si>
  <si>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toovercome the current fragmentation of training paths, which currently lack a unified national strategy.</t>
  </si>
  <si>
    <t>Young people at early school leaving can be identified as: i)students who leave their studies premature ly already in the secondary school period and
ii) young people who are subject to
early
schoolleaving according to the European parameter s of the ET2020
strategy (18-24
years).
The investmen t is managed by the Ministry of Education.
INVALSI,
schools and Territorial Support Centers (Centri Territoriali di Supporto, CTS) is expected to be involved in
theimplement ation of the interventi ons directed to people with sensory and/or intellectua l disabilities or from disadvanta ged areas.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</si>
  <si>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the training programmes have been completed;
b) the number of candidates enrolled who have completed the training
c) the type of training provided with detail of its content and learning format used;
d) certificate of activation of a IT platform for mentoring and training activities</t>
    </r>
  </si>
  <si>
    <t>Implementation of mentoring activities for at least 470 000 young people at risk of early school leaving and for at least 350.000 young people who have already dropped out.
The intervention shall ensure:
-Gender and territorial distribution;
- Introduction of a Platform for mentoring and training activities available online to support the implementation of mentoring activities. Launch of post-diploma courses (job-oriented qualifications)
- The initiative covers the whole of the national territory, with particular attention to areas at risk (the intervention territories are characterised by learning delays, low socio-economic status of families, high level of early school leaving).
-Mentoring measures to overcometerritorial gaps and inequalities in equal access to education and success in training will be addressed, in particular, to schools and school situations where there is also a greater presence of drop-out rates linked to this social condition</t>
  </si>
  <si>
    <t>The call is expected to target potential beneficiari es based on needs.
It is expected that the deployme nt of measures related to
technicalassistance would contribute to this aim.
Local authorities are in charge of the interventi ons of constructi on and upgrading of gyms, when they are the owners of the relevant
buildings.</t>
  </si>
  <si>
    <t>Summary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</si>
  <si>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contracts for the interventions to build and renovate sports facilities and gyms within the terms defined by the decree from the Ministry of Education and following a public tendering procedure. The award shall be in compliance with the “Do no significant harm” Technical Guidance (2021/C58/01) through the use of an exclusion list and the requirement of compliance with the relevant EU and national environmental legislation.The investment plan shall build and renovate sports facilities and gyms attached to schools, in order to ensure an increase in the educational offer and a strengthening of school facilities, which shall promote an increase in school time. The initiative is expected to favour the integration of the school with the surrounding areas and enhance the practice of sports and motor activities.</t>
  </si>
  <si>
    <r>
      <rPr>
        <sz val="10"/>
        <color rgb="FF006000"/>
        <rFont val="Calibri"/>
        <family val="2"/>
      </rPr>
      <t>Ministry of Education, Municipaliti es, Family department</t>
    </r>
  </si>
  <si>
    <t>The call is expected to target potential beneficiari es based on needs.
It is expected
that thedeployme nt of measures related to technical assistance would contribute to this aim.</t>
  </si>
  <si>
    <t>Summary document duly justifying how the milestone (including all the constitutive elements) was satisfactorily fulfilled. This document shall include as an annex the following documentary evidence:a)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</si>
  <si>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Award of contract and territorial distribution, for the nursery, preschool, early childhood educationand care services. The award shall be done in compliance with the “Do no significant harm” Technical Guidance(2021/C58/01) through the use of an exclusion list and the requirement of compliance with the relevant EU and national environmental legislation.</t>
  </si>
  <si>
    <r>
      <rPr>
        <sz val="10"/>
        <color rgb="FF006000"/>
        <rFont val="Calibri"/>
        <family val="2"/>
      </rPr>
      <t>Ministry of Education and Ministry of University and Research</t>
    </r>
  </si>
  <si>
    <r>
      <rPr>
        <sz val="10"/>
        <color rgb="FF006000"/>
        <rFont val="Calibri"/>
        <family val="2"/>
      </rPr>
      <t>Copy of the publication in the Official Journal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</si>
  <si>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t>The secondary legislation shall include all necessary regulations for the effective implementation and application of all the measures concerning the reforms of primary, secondary and tertiary education:
- The reforms of the tertiary education system to improve educational outcomes (primary legislation) on: a) enabling university degrees; b) university degree groups; c) reform of PhD programs;- The ministerial decrees for reform on scholarships to enhance access to tertiary education;
- The reform on teaching profession;
- The reforms of the primary and secondary education system to improve educational outcomes;
- The legislation aimed at building a quality training system for school.</t>
  </si>
  <si>
    <t>Explanatory document duly justifying how the target (including all the constitutive 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studentsbenefitting from the scholarships.</t>
  </si>
  <si>
    <r>
      <rPr>
        <sz val="10"/>
        <color rgb="FF006000"/>
        <rFont val="Calibri"/>
        <family val="2"/>
      </rPr>
      <t>Scholarships are granted to at least 300 000 students.
With this project, the integration of contribution policies with those for study support shall be pursued through:
- increase in average scholarships value by EUR 700;
- funding of scholarships for a larger share of students.</t>
    </r>
  </si>
  <si>
    <r>
      <rPr>
        <sz val="10"/>
        <color rgb="FF006000"/>
        <rFont val="Calibri"/>
        <family val="2"/>
      </rPr>
      <t>Host universitie s, the Departme nt of public Administra tion and the Ministry of Culture will support the Ministry of University and Research in the managem ent of the programm es.</t>
    </r>
  </si>
  <si>
    <r>
      <rPr>
        <sz val="10"/>
        <color rgb="FF006000"/>
        <rFont val="Calibri"/>
        <family val="2"/>
      </rPr>
      <t>Explanatory document duly justifying how the target (including all the constitutive elements) was satisfactorily fulfilled. This document will include as an annex the following documentary evidence and elements:
a) a list of the fellowships granted;
b) the anonymized list of citizens who were awarded the fellowship and reference to their user ID/number;
c) Report demonstrating how the new PhDs fellowship programmes contribute to achieving the objectives of the investment (in line with the CID description entries a), b), c)).</t>
    </r>
  </si>
  <si>
    <t>At least 1 200 additional PhD fellowships programmes granted per year over three years); at least 1 000 additional PhD fellowships programmes on public administration are granted per year (over three years); at least 200 new PhD fellowships programmes on cultural heritage are granted per year (over three years).
The baseline was identified as the current (rounded) number of PhD students starting their programme each year in Italy:
a) PhD shall be designed to better involve firms and boost applied research;
b) PhD for the Public Administration shall adhere to the regulatory framework to be implemented in collaboration with the Ministry of Public Administration. PhD in Public Administration may be offered in different classes of PhDs identified by the CUN, Consiglio Universitario Nazionale (such as. Law, Economics and Statistics, Political and Social Sciences), as far as aimed at further
qualify the candidate to contribute tothe development of enhanced government systems.
c) PhDs for Cultural Heritage shall adhere to a framework to be defined under close cooperation with the Culture Ministry, (such as Antiquities, Philology, Literary Studies, Art History, and History, Philosophy, Pedagogy and Psychology, as identified by the CUN,
Consiglio Universitario Nazionale).</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</si>
  <si>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anonymized list of school staff enrolled in the trainings and reference to their user ID/number, c) the type of training provided with detail of its content and learning format used. d) a report by the Ministry of Education, also in collaboration with the National Institute for Documentation, Innovation and Educational Research (INDIRE) and the National Institute for the Evaluation of the Educational System of Education and Training (INVALSI) based on the model of the certification and recognition of acquired skills</t>
  </si>
  <si>
    <r>
      <rPr>
        <sz val="10"/>
        <color rgb="FF006000"/>
        <rFont val="Calibri"/>
        <family val="2"/>
      </rPr>
      <t>At least 650 000 school managers, teachers and administrative staff are trained
Integrated digital education and training of school staff in the digital transition (650 000 teachers, managers and administrative staff, overal.l trained).</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</si>
  <si>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teachers recruited with the reformed recruitment system;
b) the anonymized list of teachers recruited and reference to their user ID/number assigned during the probationary period provided in the Reform.</t>
    </r>
  </si>
  <si>
    <r>
      <rPr>
        <sz val="10"/>
        <color rgb="FF006000"/>
        <rFont val="Calibri"/>
        <family val="2"/>
      </rPr>
      <t>At least 70 000 teachers recruited with the reformed recruitment system</t>
    </r>
  </si>
  <si>
    <t>Ministry of Universityand Research</t>
  </si>
  <si>
    <t>By Q4 2023, at least 300000
students are expected to benefiting from scholarshi ps paid, as specified in the milestone M4C1-11.</t>
  </si>
  <si>
    <t>Explanatory document duly justifying how the target
(including all the constitutiveelements) was satisfactorily fulfilled. This document will include as an annex the following documentary evidence and elements:
a) a list of the scholarships awarded;
b) the anonymized list of citizens who were awarded the scholarship and reference to their user ID/number;
c) Report specifying the actual increase in the scholarship value and the increment in the share of students benefitting from the scholarships. .</t>
  </si>
  <si>
    <t>At least 336 000 students benefiting from scholarships paid.With this project, the integration of contribution policies with those for study support is pursued through:
- increase in average scholarships value by EUR 700;
- funding of scholarships for a larger share of students.</t>
  </si>
  <si>
    <r>
      <rPr>
        <sz val="10"/>
        <color rgb="FF006000"/>
        <rFont val="Calibri"/>
        <family val="2"/>
      </rPr>
      <t>Ministry of Education
/Universitie s/schools</t>
    </r>
  </si>
  <si>
    <t>Summary document duly justifying how the target (including all the constitutive elements) was satisfactorily fulfilled. This document shall include as an annex the following documentary evidence:
a) a list of school sites that have activated STEM guidance projects and for each of them
- a brief description;- an official references of the certificate of completion issued in accordance with national legislation.
b) justification of compliance with the CID's description of the investment and target, including where relevant the aggregate characteristics of all the projects</t>
  </si>
  <si>
    <r>
      <rPr>
        <sz val="10"/>
        <color rgb="FF006000"/>
        <rFont val="Calibri"/>
        <family val="2"/>
      </rPr>
      <t>At least 8 000 schools that have activated STEM guidance projects. The projects shall aim at the development and digitization of the national digital platform STEM aimed at the full implementation of the program, monitoring and spreading information and data (disaggregated by gender), starting from preschool and primary schools, up to the first and second secondary school, to Technical and Professional Institutes
and Universities.</t>
    </r>
  </si>
  <si>
    <r>
      <rPr>
        <sz val="10"/>
        <color rgb="FF006000"/>
        <rFont val="Calibri"/>
        <family val="2"/>
      </rPr>
      <t>Ministry of Education
/Universitie s/schools/E qual Opportuniti es Department</t>
    </r>
  </si>
  <si>
    <r>
      <rPr>
        <sz val="10"/>
        <color rgb="FF006000"/>
        <rFont val="Calibri"/>
        <family val="2"/>
      </rPr>
      <t>The  annual methodolo gical courses shall be provided to teachers to improve their methodolo gical skills through pedagogic al and didacting
trainings.</t>
    </r>
  </si>
  <si>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of the individual certificates proving that courses have been provided;
b) the number of courses
c) the type of courses provided with detail of its content and learning format used</t>
    </r>
  </si>
  <si>
    <r>
      <rPr>
        <sz val="10"/>
        <color rgb="FF006000"/>
        <rFont val="Calibri"/>
        <family val="2"/>
      </rPr>
      <t>At least 1 000 annual language and methodological courses provided to all teachers</t>
    </r>
  </si>
  <si>
    <t>Ministry of Public Education,
Municipalities, Family department</t>
  </si>
  <si>
    <t>Summary document duly justifying how the target (including all the constitutive
elements) was satisfactorilyfulfilled. This document shall include as an annex the following documentary evidence:
a) a list of projects and for each of them
- a brief description, including the number of new places created for educational and early childhood care services (from zero to six years old) as a result of each project;
- a official references of the certificate of completion of works issued in accordance with national legislation.</t>
  </si>
  <si>
    <t>At least 264 480 new places created for educational and early childhood care services (from zero to six years
old)With the plan for the construction and redevelopment of kindergartens, the goal is to increase the available places, enhancing the zero to six years old educational service.</t>
  </si>
  <si>
    <t>The transform ation of class rooms into innovative learning environme nts shall involve the arrangeme
nt ofclassroom s’ settings and the provision to learners and students with adequate digital tools and devices (such as coding and robotics devices, virtual reality devices and advanced digital devices for inclusive
teaching).</t>
  </si>
  <si>
    <t>Summary document duly justifying how the target (including all the constitutive elements) was satisfactorily fulfilled. This document shall include as an annex the following documentary evidence:
a) a list of class rooms transformed in innovative learning environments and for
each of them- a brief description of the most innovative teaching technologies introduced;
- an official reference of the certificate of completion issued in accordance with national legislation.
b) justification of compliance with the CID's description of the investment and target, including where relevant the aggregate characteristics of all the projects.</t>
  </si>
  <si>
    <t>Number of class rooms transformed in innovative learning environments to
the “School 4.0” Plan
The action shall transform school spaces used for traditional classrooms into innovative, adaptive and flexible learning environments, connected, and integrated with digital technologies, physical and virtual together. The investment shall bring all the most
innovative teaching technologies (suchas coding and robotics devices, virtual reality devices and advanced digital devices for inclusive teaching) into at least 100,000 classrooms in primary and secondary schools used for teaching.</t>
  </si>
  <si>
    <t>Summary document duly justifying how the target (including all the constitutive elements) was satisfactorily fulfilled. This document will include as an annex the following documentary
evidence and elements:a) a list of the individual certificates proving that students have been enrolled in the training programmes;
b) the number of training actions and the number of candidates enrolled;
c) a list of the additional operational vocational training schools (ITS) activated.</t>
  </si>
  <si>
    <t>Increase in the number of student enrolled in the vocational training system yearly (100%).
The satisfactory achievement of the target will also depend on the increment of the number of
operational vocational training system( + 208 ITS)</t>
  </si>
  <si>
    <t>The plan shall include actions aimed at either constructi ng or structurall y adapting about 1000
buildings to be used as facilities to support the extensionof full- time.
Local authorities are in charge of the interventi ons of constructi on and upgrading of school facilities, when they are the owners of the relevant buildings.</t>
  </si>
  <si>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of works issued in accordance with national legislation.
-details related to the location and the type of structure
made available for theintervention.</t>
  </si>
  <si>
    <t>At least 1 000 structures that can facilitate the extension of school time and the opening of schools to the territory beyond school hours: to build and upgrade canteens with the aim of increasing the number of structure that facilitate the extension of school time and the opening up of schools to the territory beyond school hours.
Details provided on territorial distribution and type of structure made available.</t>
  </si>
  <si>
    <r>
      <rPr>
        <sz val="10"/>
        <color rgb="FF006000"/>
        <rFont val="Calibri"/>
        <family val="2"/>
      </rPr>
      <t>Ministry of Education, Municipaliti es, Provinces</t>
    </r>
  </si>
  <si>
    <t>Explanatory document duly justifying how the target (including all the constitutive elements) was satisfactorily fulfilled. This document shall include as an annex the following documentary evidence:
a) certificates of completion of works issued in accordance
with the national legislation;b) report by an independent technical expert notified by the relevant ministry, including justification that the technical specifications of the project(s) are aligned with the CID's description of the
investment and target</t>
  </si>
  <si>
    <t>At least 230 400 Sqm built or renovated to be used as gyms or sports facilities attached to school
National register of school buildings and data deriving from the GPU monitoring of , valid on the national three-year program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</si>
  <si>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new PhDs awarded for three years in programmes devoted to digital and environmental transitionsand for each of them
- a brief description;
- an official references of the Ph.D scholarships awarded.</t>
    </r>
  </si>
  <si>
    <r>
      <rPr>
        <sz val="10"/>
        <color rgb="FF006000"/>
        <rFont val="Calibri"/>
        <family val="2"/>
      </rPr>
      <t>At least 500 new PhDs awarded for three years in programmes devoted to digital and environmental transitions The project aims to qualify and innovate university (and PhDs) paths, through the levers of: a) digitization; b) "culture of innovation"; c) internationalization, acting on:
- open-access digital training (T1) (T2)
- strengthening the role of Universities (T3)
- strengthening of international scientific cooperation (T4) and (T5)</t>
    </r>
  </si>
  <si>
    <t>The transition courses shall be
providedto all students at high schools, starting from their third year.
The courses shall enhance competen cies for the choice of tertiary education, help students getting oriented in the
school- university
transition.</t>
  </si>
  <si>
    <t>Summary document duly justifying how the target (including all the constitutive elements) was satisfactorily
fulfilled. This document willinclude as an annex the following documentary evidence and elements:
a) a list of the individual certificates proving that the training programmes have been attended;
b) the number of students in the last two years of high school that has attended school-university transition courses;
c) the type of training provided with detail of its content and learning format used</t>
  </si>
  <si>
    <t>At least 1 000 000 students attended transition courses from secondary school to universityThis is an average estimate of Italian students enrolled in 3rd, 4th and 5th year of high school during the investment years. The main input for this estimate is the number of current students enrolled, and graduation rates.
The number of students enrolled in Active Orientation will be monitored by the MUR.
The goal is that at least 1 000 000 students in the last two years of high school has attended school-university transition courses</t>
  </si>
  <si>
    <r>
      <rPr>
        <sz val="10"/>
        <color rgb="FF006000"/>
        <rFont val="Calibri"/>
        <family val="2"/>
      </rPr>
      <t>Ministry of Education and schools.</t>
    </r>
  </si>
  <si>
    <t>Summary document duly justifying how the target (including all the constitutive elements) was satisfactorily fulfilled. This document shall include as an annex the following documentary
evidence:a) a list of projects of interventions in I and II cycle of secondary school and for each of them
- a brief description;
-an official references of the certificate of completion issued in accordance with national legislation;
b) a document reporting the results of the specific survey system operated by the National Institute for the Evaluation of the Educational System of Education and Training (INVALSI), with a focus on the schools covered by the intervention. The document shall illustrate how the reduction in the drop-out rate in secondary education
was achieved.</t>
  </si>
  <si>
    <t>Reduce the gap in drop-out rate in secondary education to reach the EU average 2019 (10,2%)</t>
  </si>
  <si>
    <t>Explanatory document duly justifying how the target (including all the constitutive elements) was satisfactorily fulfilled. This document shall include as an annex the following documentary evidence:a) certificates of completion of works issued in accordance with the national legislation, specifying the details of the structure where the intervention of restoration was made.
b) report by an independent technical expert notified by the relevant ministry, including justification that the technical specifications of the project(s) are aligned with the CID's description of the investment and target</t>
  </si>
  <si>
    <t>At least 2 784 000 Sqm of school buildings are restored. With the plan for structural and energy redevelopment for school buildings, it is expected to redevelop a total surface of 2 784 000 Sqm, corresponding to at least to 2 100 school buildings.</t>
  </si>
  <si>
    <r>
      <rPr>
        <sz val="10"/>
        <color rgb="FF006000"/>
        <rFont val="Calibri"/>
        <family val="2"/>
      </rPr>
      <t>The term student shall refer to:
Postgradu ate Research Grantees (eg ERC grantees, MSCA
postdoctor al
grantees).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</si>
  <si>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r>
  </si>
  <si>
    <r>
      <rPr>
        <sz val="10"/>
        <color rgb="FF006000"/>
        <rFont val="Calibri"/>
        <family val="2"/>
      </rPr>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r>
  </si>
  <si>
    <r>
      <rPr>
        <sz val="10"/>
        <color rgb="FF006000"/>
        <rFont val="Calibri"/>
        <family val="2"/>
      </rPr>
      <t>The research project shall cover the following areas and European partnershi ps :
i)High performan ce computing
ii) Key digital
technologi es
iii) Clean energy transition
iv) Blue oceans
v) Innovative
SMEs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</si>
  <si>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t>
    </r>
  </si>
  <si>
    <r>
      <rPr>
        <sz val="10"/>
        <color rgb="FF006000"/>
        <rFont val="Calibri"/>
        <family val="2"/>
      </rPr>
      <t>At least 205 projects shall be awarded. The selection procedure for the awarding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60% of the total cost of the investment supported by the RRF.
c) Commitment that the digital contribution of the investment as per the methodology in Annex VII of
the Regulation (EU) 2021/241 shall account for at least 40% of the total cost of the investment supported by the RRF.
d) Commitment to report on the implementation of the measure halfway through the life of the scheme and the end of the scheme.</t>
    </r>
  </si>
  <si>
    <t>The measureshall be implement ed by the Ministry of University and Research in cooperatio n with the Ente Nazionale del Microcredi to.</t>
  </si>
  <si>
    <t>Summary document duly justifying how the target(including all the constitutive elements) was satisfactorily fulfilled. This document shall include as an annex the following documentary evidence:
a) a list of Ph.D scholarships awarded and for each of them
- a brief description, including duration and location;
- a official references of the Ph.D scholarships awarded.</t>
  </si>
  <si>
    <t>Award of at least 15 000 Ph.D scholarships.Critical requirements for the identification of innovative PhDs shall follow the past provisions included in the Ministerial Decree 1540 of 29/7/2016, with reference to the implementation of a tender for innovative PhDs with an industrial connotation.
The requirements include::
a) cover disciplinary and thematic areas consistent with the needs, in terms of highly qualified figures, of the labour market of the Regions involved in the program;
b) have a total duration of 3 years;
c) provide for the implementation of the entire doctoral, training, research and evaluation course, at the administrative and operational headquarters of the beneficiary University, located in the target Regions of the program, without prejudice to the periods of study and research at the company and abroad, planned consistently with the training and research activities envisaged at the offices of the proposing subject;
d) provide for periods of study and research in the company from a minimum of six (6) months to a
maximum of eighteen (18) months;e) provide for periods of study and research abroad from a minimum of six (6) months to a maximum of eighteen (18) months;
f) ensure that the doctoral student can make use of qualified and specific operational and scientific structures, in accordance with the law, for study and research activities, including (if relevant to the type of course) scientific laboratories, libraries, databases, etc. ;
g) provide for the implementation of didactic activities for linguistic and IT improvement, for research management and knowledge of European and international research systems, for the enhancement of research results and intellectual property;
h) provide for the involvement of companies in defining the training course also in the context of wider collaborations with the University;
i) ensure compliance with horizontal principles (environmental sustainability; sustainable development; equal opportunities and non-discrimination; accessibility for disabled people).
The selection procedure shall include eligibility criteria that ensure that theselected projects comply with the ‘Do no significant harm’ Technical Guidance (2021/C58/01) through the use of an exclusion list and the requirement of compliance with the relevant EU and national
environmental legislation.</t>
  </si>
  <si>
    <t>This measure will be implement ed by the Ministry of University and Research in cooperatio n with the Ministry of Economic Developm ent.
The simplified model for the selection of research projects is
inspired byinternatio nal best practices. In detail, the ministerial decree shall provide for a "two- phase" evaluation procedure, requiring in the first phase only a pitch idea, postponin g the executive proposal to a later phase, and only for projects positively evaluated in the first phase.
This decreases
theburden on applicants for submitting the applicatio n and reduces the time required for the assessmen t of the first phase by the administra tion.
The evaluation of the projects is carried out by internatio nal experts, selected by the National Committe e for Research
Evaluationestablishe d with art. 64 of the law decree May 31,
2021, n.
77 which amended the art. 21 of the law of 30 December 2010, n.
240.
Furthermo re, following the two evaluation phases, the ministry can start a negotiatio n phase with the applicants, for the definition of the executive aspects of
theproject, also on the basis of the improvem ent elements that emerged in the evaluation
phase</t>
  </si>
  <si>
    <r>
      <rPr>
        <sz val="10"/>
        <color rgb="FF006000"/>
        <rFont val="Calibri"/>
        <family val="2"/>
      </rPr>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</si>
  <si>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
iv) reform career path of researchers to increase their focus on research activities.</t>
    </r>
  </si>
  <si>
    <r>
      <rPr>
        <sz val="10"/>
        <color rgb="FF006000"/>
        <rFont val="Calibri"/>
        <family val="2"/>
      </rPr>
      <t>Ministry of Labour and Social Policies</t>
    </r>
  </si>
  <si>
    <r>
      <rPr>
        <sz val="10"/>
        <color rgb="FF006000"/>
        <rFont val="Calibri"/>
        <family val="2"/>
      </rPr>
      <t>Copy of the publication in the Official Journal for primary legislation and the secondary legislation (e.g. Inter-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
Certificate by the responsible administration illustrating the achievement of the milestone</t>
    </r>
  </si>
  <si>
    <t>The acts for GOL shall as a minimum:
(i) define the essential elements and their standards of Public Employment Services (PES), including skills forecasting, personalised training plans, guidance and job coaching, to ensure the effective provision of personalised employment services according to common and uniform standards throughout the national territory, (ii) ensure that upskilling and reskilling training activities provided by Public Employment Services (PES) are fully in line with the National Plan for New Skills, including digital skills, (iii) ensure that Public Employment Services (PES) are targeted to the needs of recipients, (iv) ensure that Public Employment Services (PES) target as priority the most vulnerable;
(v) set up a target of a minimum of25% of beneficiaries of the Guaranteed Employability of Workers programmes as recipients of relevant training, with a particular focus on digital skills and with a priority for the most vulnerable;
(vi) set new mechanisms which strengthen and make structural the cooperation between public and private systems, including in relation to the identification of the relevant skill needs and the provision of job offers. The Decree establishes that recipients of social safety nets shall access the services provided under the National Programme Guaranteed Employability of Workers within 4 months from the moment in which they mature the right to social safety nets. The acts for the National Plan for New Skills shall as a minimum: (i) defines common standards and essential levels of vocational training throughout the national territory, (ii) targets both employed and unemployed and persons with the goal to enhance their digital skills and encourage lifelong learning. (iii) Identify skills and relevant standards based on a cooperation between the public and private systems, (iv) take into account the different needs of the target groups considered which, as a
minimum, shall include the mostvulnerable, (v) encompass all relevant sectoral strategies as to have a comprehensive approach, including the national strategic plan for adult competencies.(vi) incorporate the provision for the development a forecasting system for new competencies needed in the short- medium term within the labour
market.</t>
  </si>
  <si>
    <r>
      <rPr>
        <sz val="10"/>
        <color rgb="FF006000"/>
        <rFont val="Calibri"/>
        <family val="2"/>
      </rPr>
      <t>Regions</t>
    </r>
  </si>
  <si>
    <t>The most vulnerable shall include at least: recipients of all relevant income support instrumen ts for the unemploy ed (e.g.
NASPI, DIS-COLL),
the recipients of the citizenship income (“Reddito
diCittadinan za”), the recipients of all relevant wage suppleme ntation schemes (e.g. some CIGS
schemes), NEET,
unemploy ed under 30 and women, people with disabilities and the long-term unemploy
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</si>
  <si>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     the number of candidates enrolled and their individual characteristics,     A description of Ithe GOL pathways delivered with the results achieved, proof of the certification or recognition of fully executed activities or a description of achieved goals for activities under execution.</t>
  </si>
  <si>
    <t>The national regulation of the Guaranteed Employability of Workers (GOL) Programme shall envisage the definition at regional level of the necessary operational activities to implement the Programme. In order to ensure coherence between the national regulation and the regional implementation, regional Plans for the Public Employment Services (PES) shall be adopted.
In addition, to adopting the Plans, Regions execute the activities based on the Plans, reaching at least 10% of the envisaged beneficiaries of the Programme (final target 3 000 000 people).
The entry into force of the Plans for the Public Employment Services (PES) shall allow to fully implement theGuaranteed Employability of Workers (GOL) Programme</t>
  </si>
  <si>
    <t>Summary document by the responsible authority justifying analytically how the activities executed were satisfactorily fulfilled and the consistency with the approved regional plans. In full compliance with the GDPR,
the Commission will begranted access to the Sistema Informativo Unitario’ of labour policies (SIU) for sampling purposes in relation to the beneficiaries of the GOL programme. The section of the SUI related to the programme will be developed with the implementation of
the GOL.</t>
  </si>
  <si>
    <t>At least 3 000 000 people benefit from the Guaranteed Employability of Workers (GOL) programme. The satisfactory fulfilment of the target also depends on the satisfactory fulfilment of a secondary target: at least 75% of beneficiaries shall be women, long-term unemployed,people with disabilities or people under 30 or over 55.</t>
  </si>
  <si>
    <t>Summary document by the responsible authority justifying analytically how the target (including all the constitutive elements) was satisfactorily fulfilled. This document shall include as an annex the following documentary evidence:
     Report by each regional administration proving compliance with the approved regional plan
     A list of references of the certificate of completion issued or a list of executed
activities for eachperson in accordance with national legislation, and reference to the topic of the training provided that can serve to verify the achievement of the secondary target.</t>
  </si>
  <si>
    <t>Vocational training shall be part of the programme for one fourth of the ALMPs beneficiaries (800 000 people in five years). Therefore, at least 800 000 of the 3 000 000 Guaranteed Employability of Workers (GOL) beneficiaries have participated in vocational training. The satisfactory fulfilment of the target also depends on the satisfactory fulfilment of a secondary target: at least 300.000 of these beneficiaries have participated in trainings on digital skills.</t>
  </si>
  <si>
    <r>
      <rPr>
        <sz val="10"/>
        <color rgb="FF006000"/>
        <rFont val="Calibri"/>
        <family val="2"/>
      </rPr>
      <t>Reports by the competent authorities demonstrating analytically that at least 80% of Public Employment Services (PES) in each region have met the criteria of essential level of PES services as defined in Guaranteed Employability of Workers (GOL) programme.
Certificate by the responsible administration illustrating the achievement of the milestone</t>
    </r>
  </si>
  <si>
    <r>
      <rPr>
        <sz val="10"/>
        <color rgb="FF006000"/>
        <rFont val="Calibri"/>
        <family val="2"/>
      </rPr>
      <t>A fundamental component of the Programme GOL is defining a number of essential level of services to be delivered to beneficiaries of ALMPSs, starting from those most vulnerable. By the end of year 2025, at least 80% of Public Employment Services (PES) in each region have met the criteria of the essential level of PES services as defined in Guaranteed Employability of Workers (GOL) programme.</t>
    </r>
  </si>
  <si>
    <r>
      <rPr>
        <sz val="10"/>
        <color rgb="FF006000"/>
        <rFont val="Calibri"/>
        <family val="2"/>
      </rPr>
      <t>Ministry of Labour and Social Policies, National Agency for Active Labour Market Policies (ANPAL)</t>
    </r>
  </si>
  <si>
    <t>These activities include:
-
renovation and refurbish ment of current locations of PES and purchase of new ones;
- further implement ation of
the ITsystem, in the perspectiv e of a national interopera bility;
-
profession al training of staff (max. 5% of the resources)
;
-
institution of regional observator ies of local labour markets (max 2%);
-
institution al communic ation and outreach (max 1,5%)A balanced territorial distributio n are expected to be ensured on the achieveme nt of the
target</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</si>
  <si>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</si>
  <si>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inthe perspective of a national interoperability;(III) professional training of staff ;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</si>
  <si>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These activities include:
-
renovation and refurbish ment of current locations of PES and purchase of new ones;
- further implement ation of the IT system, in
theperspectiv e of a national interopera bility;
-
profession al training of staff (max. 5% of the resources)
;
-
institution of regional observator ies of local labour markets (max 2%);
-
institution al communic ation and outreach (max 1,5%)
A balanced territorial distribution are expected to be is ensured on the achieveme nt of the
target "</t>
  </si>
  <si>
    <t>Summary document justifying analytically how the target (including all the constitutive elements)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 Such report should include:- A list of Public Employment Services that are benefitting and have benefitted of the activities;
- Certificates of completion of the activities in accordance with national legislation.</t>
  </si>
  <si>
    <t>At least 500 Public Employment Services (PES) have completed 100%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nationalinteroperability;(III) professional training of staff); (IV)institution of regional observatories of local labour markets ; (V) institutional communication and outreach
This target includes all types of activities, including infrastructural ones.
Equal balance is ensured on the achievement of the target in terms of territorial distribution (North, Centre, and South).</t>
  </si>
  <si>
    <t>Summary document duly justifying how the milestone (including all the constitutive elements) was satisfactorily fulfilled. This document shall include as an annex the following documentary evidence:
Copy of the adopted national strategy and the Road Map and a links to the websites where they can be accessed.</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</si>
  <si>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
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</si>
  <si>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r>
      <rPr>
        <sz val="10"/>
        <color rgb="FF006000"/>
        <rFont val="Calibri"/>
        <family val="2"/>
      </rPr>
      <t>2. Report on the
completed actions implement ed after the first year from the adoption of the National Plan.</t>
    </r>
  </si>
  <si>
    <t>Summary document duly justifying how the milestone, including all the constitutive elements, was satisfactorily fulfilled. This document shall include as an annex the following documentary evidence:
a) Copy of the roadmap and the adopted National plan and links to the websites where they can be accessed.b) Explanatory report demonstrating how the actions foreseen in the action plan contribute to achieving the objectives of the reform.
c) Entry into force of legislation that is required by the National plan.</t>
  </si>
  <si>
    <t>Full implementation of all the measures included in the National Plan in line with the Roadmap.</t>
  </si>
  <si>
    <r>
      <rPr>
        <sz val="10"/>
        <color rgb="FF006000"/>
        <rFont val="Calibri"/>
        <family val="2"/>
      </rPr>
      <t>Report with analysis of the number of inspection s and
sanctions</t>
    </r>
  </si>
  <si>
    <t>List of inspections carried out accompanied by an analytical report by the National Labour Inspectorate which describes how the target in percentage terms has been achieved and analyses the data on inspections and sanctions</t>
  </si>
  <si>
    <t>Increase of at least +20% in the number of inspections with respect to he 2019-2021 period. In the two years period 2019-20, labour inspections were around 85,000 on average.</t>
  </si>
  <si>
    <r>
      <rPr>
        <sz val="10"/>
        <color rgb="FF006000"/>
        <rFont val="Calibri"/>
        <family val="2"/>
      </rPr>
      <t>i) Analytical specificati ons detailing the analysis and rationale behind the choice of relevant indicators</t>
    </r>
  </si>
  <si>
    <r>
      <rPr>
        <sz val="10"/>
        <color rgb="FF006000"/>
        <rFont val="Calibri"/>
        <family val="2"/>
      </rPr>
      <t>Summary document duly justifying how the target (including all the constitutive elements) was satisfactorily fulfilled. This document shall include as an annex the following documentary evidence: i) Report by the National Labour Inspectorate with analysis of the reduction in the incidence of undeclared work in the targeted sectors and following the indicators selected in the National Plan.</t>
    </r>
  </si>
  <si>
    <t>Reduce the incidence of undeclared work by at least 2 percentage points depending on the targeted sectors. The main aim of the target is setting the level of ambition of the National Plan to be adopted by 2022. In thisc ontext analytical specifications shall be provided and the relevant and feasible indicators identified.</t>
  </si>
  <si>
    <r>
      <rPr>
        <sz val="10"/>
        <color rgb="FF006000"/>
        <rFont val="Calibri"/>
        <family val="2"/>
      </rPr>
      <t>The measure shall be accompani ed by the set up of an IT system.</t>
    </r>
  </si>
  <si>
    <r>
      <rPr>
        <sz val="10"/>
        <color rgb="FF006000"/>
        <rFont val="Calibri"/>
        <family val="2"/>
      </rPr>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r>
  </si>
  <si>
    <t>Summary document duly justifying how the target (including all the constitutive elements) was satisfactorily fulfilled. This document shall include as an annex the following documentary evidence:a) a list of companies that have obtained the gender equality certificates and for each of them
- a brief description;
- an official reference of the certificate of completion issued in accordance with
national legislation</t>
  </si>
  <si>
    <t>At least 800 companies (out of which 450 SMEs) have obtained the gender equality certification.
The companies shall bear the costs of the certification process themselves.</t>
  </si>
  <si>
    <r>
      <rPr>
        <sz val="10"/>
        <color rgb="FF006000"/>
        <rFont val="Calibri"/>
        <family val="2"/>
      </rPr>
      <t>Summary document duly justifying how the target (including all the constitutive elements) was satisfactorily fulfilled. This document shall include as an annex the following documentary evidence:
a) a list of companies supported through the technical assistance and for each of them
- an official references of the certificate of completion issued in accordance with national legislation</t>
    </r>
  </si>
  <si>
    <r>
      <rPr>
        <sz val="10"/>
        <color rgb="FF006000"/>
        <rFont val="Calibri"/>
        <family val="2"/>
      </rPr>
      <t>At least 1000 companies supported through the technical assistance have obtained the gender equality certification.
For the provision of accompanying measures in the form of mentoring, technical-managerial support, measures for work-life balance, entrepreneurial education a voucher scheme will be used.</t>
    </r>
  </si>
  <si>
    <r>
      <rPr>
        <sz val="10"/>
        <color rgb="FF006000"/>
        <rFont val="Calibri"/>
        <family val="2"/>
      </rPr>
      <t>Summary document duly justifying how the target (including all the constitutive elements) was satisfactorily fulfilled. This document shall include as an annex the following documentary evidence:
A summary document by each regional authority justifying analytically the activities carried out under the dual system and comprehensive of the fully anonymised and complete data and a list of the additional enrolments (to the first year), admissions to next years (second and third year), certifications (third year) and diplomas (fourth year). A list of the young people from 17 to 25 years old who have fulfilled or have been released from the right/duty to formal education and who participate in dual mode in VET courses for the acquisition of certified technical-vocational skills with the purpose of entering the labor market.</t>
    </r>
  </si>
  <si>
    <r>
      <rPr>
        <sz val="10"/>
        <color rgb="FF006000"/>
        <rFont val="Calibri"/>
        <family val="2"/>
      </rPr>
      <t>At least 135,000 additional people, compared to the baseline, have participated in the dual system and obtained the relevant certification in the five-year period 2021-2025.
The distribution of resources to the Regions for the strengthening of the dual system shall take place on the basis of the number of students enrolled in VET courses.</t>
    </r>
  </si>
  <si>
    <r>
      <rPr>
        <sz val="10"/>
        <color rgb="FF006000"/>
        <rFont val="Calibri"/>
        <family val="2"/>
      </rPr>
      <t>Presidency of the Council of Ministers Department for Youth Policies and Universal Civil Service</t>
    </r>
  </si>
  <si>
    <r>
      <rPr>
        <sz val="10"/>
        <color rgb="FF006000"/>
        <rFont val="Calibri"/>
        <family val="2"/>
      </rPr>
      <t>Summary document duly justifying how the target (including all the constitutive elements) was satisfactorily fulfilled. This document shall include as an annex the following documentary evidence:
List of programs and projects , certifying the number of additional people that have participated in the universal civil service, issued in accordance with national legislation</t>
    </r>
  </si>
  <si>
    <r>
      <rPr>
        <sz val="10"/>
        <color rgb="FF006000"/>
        <rFont val="Calibri"/>
        <family val="2"/>
      </rPr>
      <t>At least 120,000 additional people, compared to the baseline, have participated in the universal civil service program and obtained the relevant certification in the three-year period 2021-2023.
The main objective is to strengthen the Universal Civil Service, increasing the number of volunteers and raising the quality of the programmes and projects in which young people are involved. The baseline corresponds to 50,000 people in the three-year period 2021-2023. The main target, therefore, is to increase the number of  volunteers which would stand at 50,000 young people, without the additional resources, and which, thanks to the additional resources, could reach 170,000 young people.</t>
    </r>
  </si>
  <si>
    <t>Minister for Disabilities/
Politicalauthority with delegation in the field of disability</t>
  </si>
  <si>
    <t>People with
disabilitiesare those defined, according to the principles of the UN CRPD, by
the Law n. 104/1992
.</t>
  </si>
  <si>
    <t>Copy of the publication in the Official Journal for primary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 Before the copy of the publication in the official journal is available, a copy of the official verbal of the Parliament of the Italian Republic bearing the final approval of the law will be sent.</t>
  </si>
  <si>
    <t>The Framework Law, which consists of a delegation law, shall strengthen the
autonomy of people with disabilities,according to the principles of UNCRPD and European Strategy 2021-2030 for the rights of persons with disabilities, which shall as a minimum include: (i) the comprehensive definition and enhancement of the offer of social services for disabled people together with the promotion of de- institutionalisation and independent living, (ii) the simplification of procedures for access to health and social services, and (iii) the review of procedures for assessing the condition of disability, towards a multidimensional evaluation of the condition of every person.
People with disabilities are those defined according to the principles of the UN CRPD, by the Law n. 104/1992. In Italy the assessment process is under competence of the Regions and the person is evaluated by the Local Health Services or by the National Institute of Social Welfare.
The law shall be proposed by the Minister for the Disabilities for the approval by the Council of Ministers, according to the set road map.
The adoption of the Framework Law shall be followed up by the reorganization of local social services,
the definition of quality standards andby providing ICT platform to enhance
and make more efficient the services.</t>
  </si>
  <si>
    <r>
      <rPr>
        <sz val="10"/>
        <color rgb="FF006000"/>
        <rFont val="Calibri"/>
        <family val="2"/>
      </rPr>
      <t>Minister for Disabilities/ Political authority with delegation in the field of disability</t>
    </r>
  </si>
  <si>
    <r>
      <rPr>
        <sz val="10"/>
        <color rgb="FF006000"/>
        <rFont val="Calibri"/>
        <family val="2"/>
      </rPr>
      <t>"People with disabilities are those defined, according to the principles of the UN CRPD, by
the Law n. 104/1992</t>
    </r>
  </si>
  <si>
    <t>Copy of the publication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</si>
  <si>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legislative decrees shall develop the provisions set out by the Framework Law to strengthen the autonomy of people with disabilities. The Law shall as a minimum set out provisions to (I) strengthening the offer of social services, (II) simplifying access to social and health services,
(III) reforms of disability assessments,
(IV) promoting independent living projects, (V) promoting the work of teams of experts that may support people with disabilities with multidimensional needs.</t>
  </si>
  <si>
    <r>
      <rPr>
        <sz val="10"/>
        <color rgb="FF006000"/>
        <rFont val="Calibri"/>
        <family val="2"/>
      </rPr>
      <t>Ministry of labour and social policies</t>
    </r>
  </si>
  <si>
    <r>
      <rPr>
        <sz val="10"/>
        <color rgb="FF006000"/>
        <rFont val="Calibri"/>
        <family val="2"/>
      </rPr>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</si>
  <si>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r>
  </si>
  <si>
    <r>
      <rPr>
        <sz val="10"/>
        <color rgb="FF006000"/>
        <rFont val="Calibri"/>
        <family val="2"/>
      </rPr>
      <t>Copy of the legislative decrees published in the Official Journal for the legislative Decrees that are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</si>
  <si>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legislative decrees shall concretize the provisions set out by the Framework Law to strengthen the actions in favour of non self-sufficient elderly people, implementing the different measures.</t>
    </r>
  </si>
  <si>
    <r>
      <rPr>
        <sz val="10"/>
        <color rgb="FF006000"/>
        <rFont val="Calibri"/>
        <family val="2"/>
      </rPr>
      <t>Ministry of Labor and Social Policies</t>
    </r>
  </si>
  <si>
    <t>"The actions envisaged under the four dimension s and the relevant requireme nts are those defined in the operationa l Plan, set to be approved in Q3- 2021.
Territorial distributio n will be on the entire national territory.
All social districts
will besolicited to participate
, the strategy being that such project open the path to stabilize services through formal recognitio n of essential level of social assistance to be granted on the entire territory.
"</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</si>
  <si>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r>
  </si>
  <si>
    <t>The operational plan shall define the requirements of projects that may be presented by local entities, which relate to four dimensions: (i) support to parents of children aged 0 to 17 years, (ii) support to elderly autonomy,
(iii) home services to elderly, and (iv) support to social workers.
The action ‘Support to parents’ shall consist, as a minimum, of providing support to recipient families for at least 18 months with (i) a pre- assessment of the family environment and children situation, (ii) an assessment of the situation made a multidisciplinary team of qualified professionals and (iii) provide at least one of the following services: home services, participation to support groups for parents and children; cooperation among schools, families and social services and/or shared family care services.
The action ‘elderly autonomy’ shall consist, as a minimum, of reconverting
retirement homes for elderly people ingroups of autonomous apartments, equipped with all necessary facilities and services, including home automation, telemedicine and remote monitoring.
The action ‘home services to elderly’ is aimed at providing specific training to professionals for home services to elderly people.
The action ‘support to social workers’ shall consist of supporting social operators and reinforcing their professionalism and sharing competences, mainly by introducing instruments for sharing competences and provide supervision services to operators to support the work of operators.</t>
  </si>
  <si>
    <r>
      <rPr>
        <sz val="10"/>
        <color rgb="FF006000"/>
        <rFont val="Calibri"/>
        <family val="2"/>
      </rPr>
      <t>"The actions envisaged under the four dimension s and the relevant requireme nts are those defined in the operationa l Plan, set to be approved in Q3- 2021.
Territorial distributio n will be on the entire national territory.
All social districts
will be</t>
    </r>
  </si>
  <si>
    <r>
      <rPr>
        <sz val="10"/>
        <color rgb="FF006000"/>
        <rFont val="Calibri"/>
        <family val="2"/>
      </rPr>
      <t>Summary document duly justifying how the target (including all the constitutive elements) was satisfactorily fulfilled. This document shall include as an annex the following documentary evidence:
a)List of certificates of completion of activities issued in accordance with the operational Plan, set to be approved in Q3-2021 for each social districts
b) report endorsed by the relevant ministry, including analyses that illustrate the actions implemented and how they are aligned with the description of the target in the CID, including how the social districts were solicited to participate.</t>
    </r>
  </si>
  <si>
    <r>
      <rPr>
        <sz val="10"/>
        <color rgb="FF006000"/>
        <rFont val="Calibri"/>
        <family val="2"/>
      </rPr>
      <t xml:space="preserve">At least 85% of the social districts achieve at least one of the following results: (i) support to parents of children aged 0 to 17 years, (ii) elderly autonomy, (iii) home services to elderly or (iv) favour social workers to prevent burnout
85% of the Italian social districts shall be involved in the project.
The actions envisaged under the four dimensions and the relevant requirements are those defined in the operational Plan, </t>
    </r>
    <r>
      <rPr>
        <sz val="10"/>
        <rFont val="Calibri"/>
        <family val="2"/>
      </rPr>
      <t xml:space="preserve">for </t>
    </r>
    <r>
      <rPr>
        <sz val="10"/>
        <color rgb="FF006000"/>
        <rFont val="Calibri"/>
        <family val="2"/>
      </rPr>
      <t>the active inclusion of vulnerable population groups, whose situation worsened as a result of the COVID-19 epidemiological emergency.
The action shall cover the entire national territory. All social districts will be solicited to participate, the strategy being that such projects open the path to stabilize services through formal recognition of an essential level of social assistance to be granted on
the entire territory.</t>
    </r>
  </si>
  <si>
    <t>"The actions envisaged under the four dimension s and the relevant requirements are those defined in the operationa l Plan, set to be approved in Q3- 2021.
Territorial distributio n will be on the entire national territory.
All social districts will be solicited to participate
, the strategy being that such project open the path to stabilize
services throughformal recognitio n of essential level of social assistance to be granted on the entire territory.
"</t>
  </si>
  <si>
    <r>
      <rPr>
        <sz val="10"/>
        <color rgb="FF006000"/>
        <rFont val="Calibri"/>
        <family val="2"/>
      </rPr>
      <t>Summary document duly justifying how the target was satisfactorily fulfilled. This document shall include as an annex the following documentary evidence:
a) List of certificates of completion for each of the</t>
    </r>
  </si>
  <si>
    <t>At least 500 projects in relation to the renovation of home spaces and/or provision of ICT devices to disabled people, accompanied by training on digital skills is delivered by social districts.
The satisfactory fulfilment of the target also depends on the satisfactoryfulfilment of a secondary target: at least 500 social districts have delivered at least one project in relation to the renovation of home spaces and/or provision of ICT devices to disabled people, accompanied by training on digital skills.
Delivery of at least one project from at least 500 social districts, which have participated in the non-competitive procedure.</t>
  </si>
  <si>
    <t>Disabled people definition (based on ICF) is set in the National plan for non-self- sufficient people 2019 21
(https://w ww.lavoro
.gov.it/doc umenti-e- norme/nor mative/Do cuments/2 019/DPCM
-del-21112019-
adozione- Piano- Nazionale- Non- Autosuffici enza.pdf).
Territorial distributio n will be on the entire national territory.
All social districts will be solicited to participate
, the strategy being that such project open the path to stabilize services through formal recognitio n of
essentiallevel of social assistance to be granted on the entire
territory.</t>
  </si>
  <si>
    <t>Summary document duly justifying how the target (including all the constitutive elements) was satisfactorily fulfilled. This document shall include as an annex the following documentary evidence:
a) a list of official references of the certificates of completion issued in accordance with national legislation for each intervention of renovation, including a brief description of the renovation allowing to prove that at least 5000disabled people have benefitted from the activities.</t>
  </si>
  <si>
    <t>At least 5,000 disabled people have received renovation of home space and/or provision of ICT devices. The services shall be accompanied by training on digital skills.
Coverage of at least 5 000 people (1
000 existing plus 4 000 new) with disabilities as recipients of the interventions carried out by the TA.
The definition of disabled people (based on ICF) is set out in the 2019 national plan for non-self-sufficient people. Guidelines for the project of autonomy for disabled people are already developed as a result of previous projects. The approval of a specific law n. 112/2016 and the
establishing of a specific national fundon the action shall cover the entire national territory. All social districts shall be solicited to participate, the strategy being that such projects open the path to stabilize services through formal recognition of an essential level of social assistance to be granted on the entire territory.</t>
  </si>
  <si>
    <r>
      <rPr>
        <sz val="10"/>
        <color rgb="FF006000"/>
        <rFont val="Calibri"/>
        <family val="2"/>
      </rPr>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r>
  </si>
  <si>
    <t>At least 25 000 people living in severely material deprivation shall be provided temporary accommodation by projects on Housing First and Post stations.
The satisfactory fulfilment of the target also depends on the satisfactory fulfilment of a secondary target: the 25,000 people will be provided temporary accommodation for at least 6 months.
Coverage of at least 25 000 people in severe material deprivation as recipients of the interventions carried out by the social district.
People with severe deprivation are defined as follows: see Linee di indirizzo per il contrasto alla grave emarginazione in Italia, 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(including jail) and do not have a place to live in.The action shall cover the entire national territory, however areas where problems of homelessness and severe poverty are more urgent (metropolitan areas but also some rural areas with large numbers of seasonal workers - many of which foreigners) shall be privileged.</t>
  </si>
  <si>
    <r>
      <rPr>
        <sz val="10"/>
        <color rgb="FF006000"/>
        <rFont val="Calibri"/>
        <family val="2"/>
      </rPr>
      <t>Department for Cohesion Policies, Agency for the Territorial Cohesion and target Regional/Lo cal Authorities</t>
    </r>
  </si>
  <si>
    <t>The call is expected to target potential beneficiari es based on needs.
It is expected that the deployme nt of measures related to technical assistance would contribute to this aim.
Services provision shall be
enhancedby increasing funds (in the form of grants) to municipali ties. The projects may concern one of the following areas: (i) home care services for the elderly; (ii)commu nity nurses and midwives; (iii) strengthen ing of small hospitals (those without first aid, basic services –
ie.radiology, cardiology, gynecolog y – or outpatient centres); (iv)infrastr uctures for helicopter rescue; (v) strengthen ing centres for the disabled; (vi) counsellin g centres, cultural services, sports services and migrant
reception.</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</si>
  <si>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r>
  </si>
  <si>
    <r>
      <rPr>
        <sz val="10"/>
        <color rgb="FF006000"/>
        <rFont val="Calibri"/>
        <family val="2"/>
      </rPr>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r>
  </si>
  <si>
    <t>Department for Cohesion Policies, Agency for the Territorial Cohesion
and targetRegional/Lo cal Authorities</t>
  </si>
  <si>
    <t>Document duly justifying how the target (including all the constitutive elements) was satisfactorily fulfilled. This document shall include as an annex the following documentary evidence:a) a list of projects and for each of them
- a brief description;
- a official references of the certificate of completion issued in accordance with national legislation.
-the number of recipients reached by the project
b) Explanatory report demonstrating how the new/improved social services reached the overall number of 2 000 000inhabitants of inner areas and Southern Italy, indicating the methodology adopted to calculate the amount of total recipients
c) justification of compliance with the CID's description of the investment and target, including where relevant the aggregate characteristics of all the projects.
d) Specific details to prove compliance with the Do No Significant Harm Principle.</t>
  </si>
  <si>
    <t>Provide social services to at least 2 000 000 recipients located in municipalities of Inner Areas from which at least 900 000 will be inhabitants of one of the following eight regions: Abruzzo, Basilicata, Campania, Calabria, Molise, Puglia, Sardegna and Sicilia.The intervention shall create new services and infrastructures or shall improve the existing ones through an increase in the number of recipients or in the quality of supply.
New and improved social services shall include:
-      Home care services for the elderly;
-      Small hospitals and outpatient centres;
-      Centres for the disabled;
-      Counselling centres, cultural services, sports services and migrant reception;
-      Community nurses and midwives;
-      Infrastructures for helicopter rescue.</t>
  </si>
  <si>
    <r>
      <rPr>
        <sz val="10"/>
        <color rgb="FF006000"/>
        <rFont val="Calibri"/>
        <family val="2"/>
      </rPr>
      <t>Agency for Territorial Cohesion</t>
    </r>
  </si>
  <si>
    <t>The interventi on shall
providefinancial support to rural pharmacie s.</t>
  </si>
  <si>
    <t>Summary document duly justifying how the target (including the relevant
elements of the target, aslisted in the description of target and of the corresponding measure in the CID annex) was satisfactorily fulfilled.
This document shall include as an annex a spreadsheet with the list of rural pharmacies subsidised.</t>
  </si>
  <si>
    <t>At least 500 rural pharmacies in municipalities of Inner Areas of less than 3 000 inhabitants shall benefit
from the interventionRural pharmacies are defined on the basis of Law. 8 March 1968, n. 221 – “Provvidenza a favore deli farmacisti rurali”.</t>
  </si>
  <si>
    <r>
      <rPr>
        <sz val="10"/>
        <color rgb="FF006000"/>
        <rFont val="Calibri"/>
        <family val="2"/>
      </rPr>
      <t>Summary document duly justifying how the target (including the relevant elements of the target, as listed in the description of the target and of the corresponding measure in the CID annex) was satisfactorily fulfilled.
This document shall include as an annex a spreadsheet with the list of rural pharmacies subsidised.</t>
    </r>
  </si>
  <si>
    <r>
      <rPr>
        <sz val="10"/>
        <color rgb="FF006000"/>
        <rFont val="Calibri"/>
        <family val="2"/>
      </rPr>
      <t>At least 2 000 rural pharmacies in municipalities of Inner Areas of less than 3000 inhabitants shall benefit from the intervention.
Rural pharmacies are defined on the basis of Law. 8 March 1968, n. 221 – “Provvidenza a favore deli farmacisti rurali”.</t>
    </r>
  </si>
  <si>
    <t>Notification of public contracts for interventions on assets confiscated from organized crime, which meet the conditions set up in the Agreement signed between the "Confiscated Assets" Agency, the Territorial Cohesion Agency and local authorities that shall define criteria for resource allocation and project selection.
The enhancement of confiscated assets shall be devoted to the following purposes:
the creation of facilities, social/health residences, day centres, social co- housing as to support the housing/social inclusion of people living in conditions of exclusion;
the regeneration of public spaces aimed at the improving social services to citizens;
the creation of socio-cultural gathering spaces for young people managed by voluntary associations;
use of assets as barracks, police stations, civil protection as to promote legality and territorial security
The calls for proposal shall be done with terms of reference including eligibility criteria that ensure that theselected projects comply with the ‘Do no significant harm’ Technical Guidance (2021/C58/01) through the use of an exclusion list and the requirement of compliance with the relevant EU and national environmental legislation</t>
  </si>
  <si>
    <r>
      <rPr>
        <sz val="10"/>
        <color rgb="FF006000"/>
        <rFont val="Calibri"/>
        <family val="2"/>
      </rPr>
      <t>Enhancement of at least 100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Use of assets as barracks, police stations, civil protection as to promote legality and territorial security.</t>
    </r>
  </si>
  <si>
    <r>
      <rPr>
        <sz val="10"/>
        <color rgb="FF006000"/>
        <rFont val="Calibri"/>
        <family val="2"/>
      </rPr>
      <t>Enhancement of at least 200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               use of assets as barracks, police stations, civil protection as to promote legality and territorial security</t>
    </r>
  </si>
  <si>
    <t>Summary document duly justifying how the milestone (including all the constitutive elements) was satisfactorily fulfilled. This document shall include as an annex the following documentary evidence:a)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t>
  </si>
  <si>
    <t>At least 20 000 minor aged up to 17 years shall receive educational support. The projects shall focus on the following areas:
• Interventions for children aged zero to six aimed at strengthening the conditions of access to nursery and kindergarten services and at
supporting parenthood;•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</si>
  <si>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The projects shall focus on the following areas:
(i) Interventi ons for children
aged zeroto six aimed at strengthen ing the conditions of access to nursery and kindergart en services and at supporting parenthoo d;
(ii) Interventi ons for children aged five to ten aimed at guaranteei ng effective education al opportunit ies and early prevention of school dropout,
bullyingand other phenomen a of distress; (iii) Interventi ons for children aged 11-
17, which aim at improving education supply and preventing the phenomen on of early school leaving.
Key elements of the tender:
- Public notices should account for EUR 50 ml each
- The third
sectorentities projects should last at least one year and up to two years.
- The actions will take place in the regions of Abruzzo, Basilicata, Campania, Calabria, Molise, Puglia, Sardegna
and Sicilia.</t>
  </si>
  <si>
    <t xml:space="preserve">Summary document duly justifying how the target (including all the constitutive elements) was satisfactorily fulfilled. This document shall include as an annex the following documentary evidence: a) a list of references of the certificate of completion issued in accordance with national legislation for the minors aged from zero to 17 years who are provided with educational support b) justification of compliance with the CID's description of the investment and target, including where relevant the aggregate characteristics of all the projects. </t>
  </si>
  <si>
    <r>
      <rPr>
        <sz val="10"/>
        <color rgb="FF006000"/>
        <rFont val="Calibri"/>
        <family val="2"/>
      </rPr>
      <t>At least 44 000 minors aged from zero to 17 years are provided with educational support</t>
    </r>
  </si>
  <si>
    <r>
      <rPr>
        <sz val="10"/>
        <color rgb="FF006000"/>
        <rFont val="Calibri"/>
        <family val="2"/>
      </rPr>
      <t>Ministry of Health</t>
    </r>
  </si>
  <si>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</si>
  <si>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byenhancing the strategic management and better defining the powers and areas of competence.</t>
  </si>
  <si>
    <t>Summary document duly justifying how the target (including all the constitutive elements) was satisfactorily
fulfilled. This document shallinclude as an annex the following documentary evidence:
a)   the copies of the acknowledgment of receipt of the first tranche of funding.
b)   the list of the awards of funding to research programmes/projects including the reference to the identification number for each programme/project and a brief description of the
programme/project.</t>
  </si>
  <si>
    <t>Award of funding to research programmes / projects in the field of rare diseases and rare cancers. These pathologies, of high biomedical
complexity and often multi-organexpression, require a mix of high clinical competence and advanced diagnostic and research activities and require technologies of excellence and the coordination of collaborative networks at national and European level.
Granting of funding for research projects on rare diseases and rare cancers shall be undertaken through a public tender procedure.
At least 100 research projects shall have received a first tranche of financing.</t>
  </si>
  <si>
    <r>
      <rPr>
        <sz val="10"/>
        <color rgb="FF006000"/>
        <rFont val="Calibri"/>
        <family val="2"/>
      </rPr>
      <t xml:space="preserve">Summary document duly justifying how the target (including all the constitutive elements) was satisfactorily fulfilled. This document shall include as an annex the following documentary evidence:
a)   the copies of the acknowledgment of receipt of the first tranche of funding.
</t>
    </r>
    <r>
      <rPr>
        <sz val="10"/>
        <color rgb="FF0A6A0A"/>
        <rFont val="Calibri"/>
        <family val="2"/>
      </rPr>
      <t xml:space="preserve">b)   </t>
    </r>
    <r>
      <rPr>
        <sz val="10"/>
        <color rgb="FF006000"/>
        <rFont val="Calibri"/>
        <family val="2"/>
      </rPr>
      <t xml:space="preserve">the list of the awards of funding to research programmes/projects including the reference to
the identification number for each programme/project and a brief description of the programme/project. </t>
    </r>
  </si>
  <si>
    <r>
      <rPr>
        <sz val="10"/>
        <color rgb="FF006000"/>
        <rFont val="Calibri"/>
        <family val="2"/>
      </rPr>
      <t>Award of funding to research programmes / projects in diseases with a high impact on health.
Granting of funding for research projects on diseases with a high impact on health shall be undertaken through a public tender procedure.
At least 324 research projects shall have received a first tranche of financing.</t>
    </r>
  </si>
  <si>
    <r>
      <rPr>
        <sz val="10"/>
        <color rgb="FF006000"/>
        <rFont val="Calibri"/>
        <family val="2"/>
      </rPr>
      <t>INPS, MITD</t>
    </r>
  </si>
  <si>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</si>
  <si>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r>
      <rPr>
        <sz val="10"/>
        <color rgb="FF006000"/>
        <rFont val="Calibri"/>
        <family val="2"/>
      </rPr>
      <t>35 additional services deployed on INPS' institutional web site (</t>
    </r>
    <r>
      <rPr>
        <u/>
        <sz val="10"/>
        <color rgb="FF0462C1"/>
        <rFont val="Calibri"/>
        <family val="2"/>
      </rPr>
      <t>www.inps.it</t>
    </r>
    <r>
      <rPr>
        <sz val="10"/>
        <color rgb="FF006000"/>
        <rFont val="Calibri"/>
        <family val="2"/>
      </rPr>
      <t xml:space="preserve">).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r>
  </si>
  <si>
    <r>
      <rPr>
        <sz val="10"/>
        <color rgb="FF006000"/>
        <rFont val="Calibri"/>
        <family val="2"/>
      </rPr>
      <t>INPS</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</si>
  <si>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4 250),
c)     The type of training provided with detail of its content and
learning format used.</t>
    </r>
  </si>
  <si>
    <r>
      <rPr>
        <sz val="10"/>
        <color rgb="FF006000"/>
        <rFont val="Calibri"/>
        <family val="2"/>
      </rPr>
      <t>At least 4 250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r>
  </si>
  <si>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</si>
  <si>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</si>
  <si>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</si>
  <si>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r>
      <rPr>
        <sz val="10"/>
        <color rgb="FF006000"/>
        <rFont val="Calibri"/>
        <family val="2"/>
      </rPr>
      <t>MITD
with PagoPA</t>
    </r>
  </si>
  <si>
    <t>Summary document by the competent authority duly justifying how the target (including all the constitutive elements) was satisfactorily fulfilled. This document shall include as an annex the following documentary evidence:
a)     A list of a number of additional services provided by each public administration compared to the baseline 2021 (31.3.2021) and for each of them
- a brief description of the services, including indication of the relevant public administrations that have activated the services provided by PagoPA;
- official reference to the certificates of works completion issued inaccordance with national legislation demonstrating project has been completed and is operational and link to the platform;
b)    A list of additional administrations active on the platform, compared to the baseline 2021
(31.3.2021).</t>
  </si>
  <si>
    <t>Ensure an increase in the number of services integrated in the platform for:
- public administrations already in the baseline (9 000 entities)
- new public administrations joining the platform (2 450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</si>
  <si>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 following documentary evidence:
a)     A list of the number of additional services provided by each public administration compared to the baseline 2021 (31.3.2021) and for
each of them- a brief description, including indication of the relevant public administrations that has activated the services provided by PagoPA
- official reference to the certificates of works completion issued in accordance with national legislation demonstrating project has been completed and is operational and link to the platform;
b)    A list of additional administrations active on the platform, compared to the baseline 2021 (31.3.2021) provided
by PagoPA.</t>
  </si>
  <si>
    <t>Ensure an increase in the number of services integrated in “IO “app for:
- public administrations already in the baseline (2 700 entities)
- new public administrations joining the platform (4 300 new entities).
In both cases public administrations will have to ensure an increase of at least +20% in the number of services integrated, depending on their starting point. 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</si>
  <si>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 target (including all the constitutive elements) was satisfactorily fulfilled. This document shall include as an annex thefollowing documentary evidence and elements:
     A list of Central Administration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</si>
  <si>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800 Central Public Administrations and Municipalities, with respect to Digital Notification Platform (DNP), shall provide digital legally-binding notices to citizens, legal entities, associations and any other public or private entities.</t>
  </si>
  <si>
    <r>
      <rPr>
        <sz val="10"/>
        <color rgb="FF006000"/>
        <rFont val="Calibri"/>
        <family val="2"/>
      </rPr>
      <t>MI</t>
    </r>
  </si>
  <si>
    <t>Summary document duly justifying how the target(including all the constitutive elements) was satisfactorily fulfilled. This document shall include as an annex the following documentary evidence and elements:
a) Certificates of work completion signed by the contractor and the competent authority demonstrating projects have been completed
and are operational.</t>
  </si>
  <si>
    <t>Internal procedures and processes fully re- engineered (7 processes in total until 31December 2023) and that can be entirely completed online (such as office automation, mobility services and e- learning).</t>
  </si>
  <si>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digitalised judicial files pertaining to the
last ten years of civiltrials of lower courts ("Tribunali");
b)    A list provided by the Ministry of Justice/MITD including the official reference to the digitalised judicial files pertaining to the last ten years of Courts of Appeal;
c)     A list provided by the Ministry of Justice/MITD including the official reference to the digitalised judicial files pertaining to the last ten years of acts related to legitimacy processes issued by the Supreme Court ("Corte di
Cassazione").</t>
  </si>
  <si>
    <t>Digitalisation of 3.5 million judicial files pertaining to the last ten years of civil trials of lower courts ("Tribunali") and Courts of Appeal, and the last ten years of acts related to legitimacy processes issued by the Supreme Court ("Corte di Cassazione").</t>
  </si>
  <si>
    <t>Explanatory document duly justifying how the milestone (including all the constitutive elements) was
satisfactorily fulfilled. This document shallinclude as an annex the following documentary evidence:
a) “Starting execution” acts for the realization of six new Data Lake knowledge systems.</t>
  </si>
  <si>
    <t>Start of execution of the contract for the realization of six new Data Lake knowledge systems:
1)    Anonymization system of civil and criminal sentences
2)    Integrated management system3)    Management and analysis system for civil trials
4)    Management and analysis system for criminal trials
5)    Advanced statistics system on civil and criminal trials
6)    Automated system for identification of victim-guilty relationship.
The execution of every public contract starts by a specific administrative act of the responsible of the procedure, named
“starting execution”.</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</si>
  <si>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additional services, new or reengineered, and
monitoringdashboards have been completed, are operational and accessible on INPS’ institutional touch points and institutional website, and link to the platform.
b)    As an alternative to the above point a) the documental proof is attested through publication of official documents or institutional messages with the operatives indication to access to services;
c)     A list of the additional services available and for each of them a brief description, including the related
appropriate profiles.</t>
  </si>
  <si>
    <t>35 additional services deployed on Inps's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services•Anti-fraud, corruption and transparency services
In the listed institutional areas, the services that will be implemented will concern the digital submission of request of services, the check of the requirements for the benefit, the status monitoring of the practice by users, the proactive proposal of services based on user's needs, the automatic renewal of benefits without the need for new applications.
Finally, there will be monitoring dashboards that allow both the monitoring by INPS of the benefits provided and data driven support to policy makers’ decisions.</t>
  </si>
  <si>
    <t>Summary document duly justifying how the target (including all the constitutive elements) was satisfactorily fulfilled.This document shall include as an annex the following documentary evidence and elements:
a)     A list of the individual certificates proving that the additional training programmes have been completed;
b)    The number of additional INPS employees with improved ICT skills (minimum additional 4 250),
c)     The type of training provided with detail of its content and
learning format used.</t>
  </si>
  <si>
    <t>Additional 4 250 INPS employees assessed with certified improved skills in the following areas of the European e- Competence Framework: (i) Plan; (ii) Build;
(iii) Run (iv) Enable; (v) Manage.The areas for improvement of competences will be identified according to the target group of learners.</t>
  </si>
  <si>
    <r>
      <rPr>
        <sz val="10"/>
        <color rgb="FF006000"/>
        <rFont val="Calibri"/>
        <family val="2"/>
      </rPr>
      <t>INAIL</t>
    </r>
  </si>
  <si>
    <t>Summary document duly justifying how the target (including all the constitutive elements) was satisfactorily fulfilled. This document shall include as an annex the following documentary evidence and elements:
a) Certificates of works completion signed by thecontractor and the competent authority;
b) A detailed list organized per area of the new digitalized processes and services, including a
brief description.</t>
  </si>
  <si>
    <t>The target is to achieve 53 (52%)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8 (25%);    Social and health services: 18 (50%);
    Prevention and safety work: 9 (80%); Certifications and verifications: 18 (80%).</t>
  </si>
  <si>
    <r>
      <rPr>
        <sz val="10"/>
        <color rgb="FF006000"/>
        <rFont val="Calibri"/>
        <family val="2"/>
      </rPr>
      <t>MD, MITD</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</si>
  <si>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r>
  </si>
  <si>
    <r>
      <rPr>
        <sz val="10"/>
        <color rgb="FF006000"/>
        <rFont val="Calibri"/>
        <family val="2"/>
      </rPr>
      <t>Digitization, revision, and automation of 15 procedures related to management of Defence’s personnel (such as recruiting, employment and retirement, employees' health) starting from a baseline of four already digitized procedures.</t>
    </r>
  </si>
  <si>
    <r>
      <rPr>
        <sz val="10"/>
        <color rgb="FF006000"/>
        <rFont val="Calibri"/>
        <family val="2"/>
      </rPr>
      <t>MD</t>
    </r>
  </si>
  <si>
    <t>Summary document duly justifying how the target(including all the constitutive elements) was satisfactorily fulfilled. This document shall include as an annex a list from the Ministry of Defence/MITD indicating the official references of additional digitized identity certificates issued by the Ministry of
Defence.</t>
  </si>
  <si>
    <t>Number of digitized identity certificates (450 000) issued by the Ministry of Defenceand running onto the infrastructure complemented by a disaster recovery site starting from a baseline of 190 000 already digitized certificates.</t>
  </si>
  <si>
    <t>Summary document duly justifying how the milestone (including all the constitutive elements) was satisfactorily fulfilled.
This document shall include as an annex the following documentary evidence:
a)     Certificates of work completion signed by the contractor and the competent authority demonstrating that the institutional web portals and intranet
portals have beencompleted, are operational and accessible on MD’ institutional website, and links to the
portals.</t>
  </si>
  <si>
    <t>Development and implementation of (i) institutional web portals and (ii) intranet portals for specific needs of internal communication.</t>
  </si>
  <si>
    <t>The migration has to be completed in order to ensure operational availability of non-mission critical applications to new open source infrastructure
.</t>
  </si>
  <si>
    <t>Summary document duly justifying how the target (including all the constitutive elements) was satisfactorily fulfilled.
a) A list of migrated non- mission critical applications into S.C.I.P.I.O, including a brief description of the migrated applications and their type (hardware environment implementation, installation of middleware open source components, and the re- engineering of applications).</t>
  </si>
  <si>
    <t>Initial migration and operational availability of non-mission critical applications to new open source infrastructure. This encompasses hardware environment implementation, installation of middleware open source components, and the re- engineering of applications.</t>
  </si>
  <si>
    <t>Explanatory document duly justifying how the target (including all the constitutive elements) was satisfactorily fulfilled. This document shall include as an annex the following documentary evidence and elements:
a)     A list of projects and for each of them
- a brief description;
- official references of the certificates of completion issued in accordance with national legislation.
- information on the testing of all systems, datasets and application migration included in each migration plan.
b)    A report by an independent engineer endorsed
by the relevantministry, including justification that the technical specifications of the project(s) are aligned with the description of the milestone/target and of the description of the investment in the
CID.</t>
  </si>
  <si>
    <t>The migration of 4 083 Local Public Administrations towards certified cloud environments shall be considered achieved 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</si>
  <si>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administrations that have adhered to the common design/model of websites/services components.</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</si>
  <si>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
Administrations (municipalities, educational institutions of 1st and 2nd grade and specific piloted health care and cultural heritage entities) adhering to a common model and design system, simplifying user interaction and easing maintenance for the
years to come.</t>
    </r>
  </si>
  <si>
    <t>Summary document duly justifying how the target (including all the
constitutive elements)was satisfactorily fulfilled. This document shall include as an annex the following documentary evidence and elements:
a) Certificate of works completion signed by the contractor and the competent authority;
b) A detailed list organized per area of the additional procedures related to management of Defence’s personnel, including a brief
description.</t>
  </si>
  <si>
    <t>Digitization, revision, and automation of 20 procedures related to management of Defence’s personnel (such as recruiting,
employment and retirement, employees'health), starting from a baseline of fifteen already digitized procedures with target 1.</t>
  </si>
  <si>
    <r>
      <rPr>
        <sz val="10"/>
        <color rgb="FF006000"/>
        <rFont val="Calibri"/>
        <family val="2"/>
      </rPr>
      <t>Summary document duly justifying how the target (including all the constitutive elements) was satisfactorily fulfilled. This document shall include as an annex a list from the Ministry of Defence/MITD indicating the official references of additional digitized identity certificates issued by the Ministry of
Defence.</t>
    </r>
  </si>
  <si>
    <r>
      <rPr>
        <sz val="10"/>
        <color rgb="FF006000"/>
        <rFont val="Calibri"/>
        <family val="2"/>
      </rPr>
      <t>Number of digitized identity certificates (750 000) issued by the Ministry of Defence and running onto the infrastructure complemented by a disaster recovery site, starting from a baseline of 450 000 already digitized certificates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</si>
  <si>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migrated additional non-mission critical applications into S.C.I.P.I.O, including a brief description of the migrated applications and their type (hardware environment implementation, installation of middleware open source components, and the re- engineering of applications).</t>
    </r>
  </si>
  <si>
    <r>
      <rPr>
        <sz val="10"/>
        <color rgb="FF006000"/>
        <rFont val="Calibri"/>
        <family val="2"/>
      </rPr>
      <t>Final migration of four mission critical and eleven non-mission critical applications to new open source infrastructure encompassing hardware environment implementation, installation of middleware open source components, re-engineering of applications, starting from a baseline of ten already migrated with target 1.</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</si>
  <si>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Copies of the financing agreements for the provision of support.</t>
    </r>
  </si>
  <si>
    <r>
      <rPr>
        <sz val="10"/>
        <color rgb="FF006000"/>
        <rFont val="Calibri"/>
        <family val="2"/>
      </rPr>
      <t>By Q2-2025, AgID will provide support to 55 local public administration, in order to:
- Supply 28 technical and professional experts
- reduce the number of errors by 50% on at least 2 digital services provided by each administration
- Disseminate and train about, at least, 3 tools aimed to re-design and develop the most used digital services owned by each administration
- Make sure that at least 50% of ICT accessible solutions, including hardware, software and assistive technologies, are available to all workers with disabilities.
The financial budget includes voucher of 490k/€/year in average, for 2 years, plus
human resources costs for 4 years.</t>
    </r>
  </si>
  <si>
    <t>Summary document duly justifying how the target (including all the constitutive elements) was satisfactorily fulfilled. This document shall include as an annex the following documentary evidence and elements:
a) Official report from
Identity Providers (IDPs)or Istituto Poligrafico Zecca dello Stato (IPZS) certifying the number of citizens with valid digital identities ;
b) The Commission shall be granted access rights to the database of citizens with valid digital identities on the national
digital identity platform.</t>
  </si>
  <si>
    <t>Number of Italian citizens with valid digital identities on the national digital identity platform.</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</si>
  <si>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The list of public administrations (out of a total of 16 500) adopting electronic identification (eID) (SPID or CIE).</t>
    </r>
  </si>
  <si>
    <r>
      <rPr>
        <sz val="10"/>
        <color rgb="FF006000"/>
        <rFont val="Calibri"/>
        <family val="2"/>
      </rPr>
      <t>Number of public administrations (out of a total of 16 500) adopting electronic identification (eID) (SPID or CIE).</t>
    </r>
  </si>
  <si>
    <t>Explanatory document duly justifying how the target (including all theconstitutive elements) was satisfactorily fulfilled. This document shall include as an annex the following documentary evidence:
a) a list of additional projects and for each of them
- a brief description;
- official references of the certificates of completion issued in accordance with national legislation.
- information on the testing of all systems, datasets and application migration included in each additional migration plan.
b) a report by an independent engineer endorsed by the relevant ministry, including justification that the technical specifications of the project(s) are aligned with the description of the milestone/target and
of the description of the investment in the CID.</t>
  </si>
  <si>
    <t>The migration of 12 464 Local Public Administrations towards certified cloud environments shall be considered achievedwhen the testing of all the systems, datasets and application migration included in each migration plan are successful.</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</si>
  <si>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detailed list of additional administrations that have adhered to the common design/model of websites/services components.
b) A description of the
criteria considered to assess the improvement.</t>
    </r>
  </si>
  <si>
    <r>
      <rPr>
        <sz val="10"/>
        <color rgb="FF006000"/>
        <rFont val="Calibri"/>
        <family val="2"/>
      </rPr>
      <t>Adherence to the common design/model of websites/services components shall consist of: (1) Evaluation of projects submitted
(2) Assessment of project completion on key usability metrics (digital usability scores), through dedicated platform already available.</t>
    </r>
  </si>
  <si>
    <t>Summary document by the competent authority duly justifying how the target (including all the constitutive elements) was satisfactorily fulfilled. This document shall include as an annex the following documentary evidence and elements:
a) A list of the number of additional servicesprovided by each public administration activated on the platform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</si>
  <si>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the platform for:
- public administrations already joining the platform (11 450 entities);
- new public administrations joining the platform (2 650 new entities).
The number of services that will be integrated depend on the type of administration (the final goal is to have an average of 50 services for Municipalities, 20
services for Regions, 20 services for healthauthorities, 15 services for schools and universities).</t>
  </si>
  <si>
    <t>Summary document by the competent authority duly justifying how the target (including all the constitutive elements) was satisfactorily fulfilled. This document shallinclude as an annex the following documentary evidence and elements:
a) A list of the number of additional services provided by each public administration (compared to the baseline Q4 2023) and for each of them
- a brief description of the services, including indication of the relevant public administrations
- official reference to the certificates of works completion issued in accordance with national legislation demonstrating project has been completed and is operational and link to the platform;
b) A list of additional administrations on the platform compared to the baseline Q4 2023),
provided by PagoPA.</t>
  </si>
  <si>
    <t>Ensure an increase in the number of services integrated in “IO “app for:
- public administrations already using IO (7 000 entities);
- new public administrations joining the platform (around 7 100 new entities).The number of services that will be integrated depend on the type of administration (the final goal is to have an average of 50 services for Municipalities, 20 services for Regions, 20 services for health authorities, 15 services for schools and universities).</t>
  </si>
  <si>
    <t>Summary document by the competent authority duly justifying how thetarget (including all the constitutive elements) was satisfactorily fulfilled. This document shall include as an annex the following documentary evidence and elements:
a) A list of additional Central Public Administrations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</si>
  <si>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At least 6 400 Central Public administrations and Municipalities, with respect to Digital Notification Platform (DNP), shall providedigital legally-binding notices to citizens, legal entities, associations and any other public or private entities.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</si>
  <si>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demonstrating projects have been completed
and are operational.</t>
    </r>
  </si>
  <si>
    <r>
      <rPr>
        <sz val="10"/>
        <color rgb="FF006000"/>
        <rFont val="Calibri"/>
        <family val="2"/>
      </rPr>
      <t>Internal procedures and processes fully re- engineered (45 processes in total by 31 August 2026) and that can be entirely completed online (such as office automation, mobility services and e- learning).</t>
    </r>
  </si>
  <si>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additional digitalised
judicial files pertaining tothe last ten years of civil trials of lower courts ("Tribunali");
b) A list provided by the Ministry of Justice/MITD including the official reference to the additional digitalised judicial files pertaining to the last ten years of Courts of Appeal;
c) A list provided by the Ministry of Justice/MITD including the official reference to the additional digitalised judicial files pertaining to the last ten years of
acts related to legitimacy processes issued by the Supreme Court ("Corte di
Cassazione").</t>
  </si>
  <si>
    <t>Digitalisation of ten million judicial files pertaining to the last ten years of civil trials of lower courts ("Tribunali") and Courts of Appeal, and of the last ten years of acts related to legitimacy processes issued by the Supreme Court ("Corte di Cassazione").</t>
  </si>
  <si>
    <t>Summary document duly justifying how the target (including all the constitutive elements) was satisfactorily fulfilled. This document shall include as an annex the following documentary evidence and elements:a) Certificates of work completion signed by the contractor and the competent authority.</t>
  </si>
  <si>
    <t>Implementation of six new Data lake knowledge systems.
1)    Anonymization system of civil and criminal sentences
2)    Integrated management system
3)    Management and analysis system for civil trials
4)    Management and analysis system for criminal trials5)    Advanced statistics system on civil and criminal trials
6)    Automated system for identification of victim-guilty relationship.
The six items are separate systems using similar technologies. The framework of the systems is the same: connecting data and documents coming from internal and external sources; the patterns of the systems are different according the users (e.g. civil and criminal judges) and the
objectives (e.g. statistics and judgment).</t>
  </si>
  <si>
    <t>Summary document duly justifying how the target (including all the constitutive elements) was satisfactorily fulfilled. This document shall include as an annex the following documentary evidence and elements:
a) Certificates of works completion signed by the contractor and the competent authority;
b) A detailed list organized per area of the additional digitalized
processes and services,including a brief description.</t>
  </si>
  <si>
    <t>The target is to achieve 82 (80%) re- 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26 (80%);
    Social and health services: 29 (80%);
    Prevention and safety work: 9 (80%); Certifications and verifications: 18 (80%).</t>
  </si>
  <si>
    <r>
      <rPr>
        <sz val="10"/>
        <color rgb="FF006000"/>
        <rFont val="Calibri"/>
        <family val="2"/>
      </rPr>
      <t>Ministry of Econom y and finance</t>
    </r>
  </si>
  <si>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Report demonstrating the additional production capacity installed of at least 374 400 Silicon Carbide substrates/year
b) Signed contracts for the employment of at least 700 additional people, with indication of number and function as well as links to the additional production
capacity.</t>
    </r>
  </si>
  <si>
    <r>
      <rPr>
        <sz val="10"/>
        <color rgb="FF006000"/>
        <rFont val="Calibri"/>
        <family val="2"/>
      </rPr>
      <t>Realisation of an additional production capacity of at least 374 400 Silicon Carbide substrates/year. The satisfactory fulfilment of the target also depends on the employment of at least 700 additional people linked to the additional capacity</t>
    </r>
  </si>
  <si>
    <r>
      <rPr>
        <sz val="10"/>
        <color rgb="FF006000"/>
        <rFont val="Calibri"/>
        <family val="2"/>
      </rPr>
      <t>MITD
with Infratel</t>
    </r>
  </si>
  <si>
    <t>The call is expected to target potential beneficiaries
based on needs. It isexpected that the deployment of measures related to technical assistance would contribute to this aim.</t>
  </si>
  <si>
    <t>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t>
  </si>
  <si>
    <t>Notification of the award of all public contracts for faster connection projects, which shall consist of (i) “Italia a 1 Giga”, (ii) “Italia 5G”, (iii) “Connected schools”, (iv) “Connected healthcare facilities”; and (v) “Connected smaller islands”</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</si>
  <si>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(i) the number ofadditional households/businesses/o ther entities that are covered and (ii) the resulting speed/capacity by infrastructure deployed.
b) Extract of the relevant parts of the technical specifications of the project(s) proving alignment with the description of the milestone/target and of the description of the
investment in the CID.</t>
  </si>
  <si>
    <t>At least 8 500 000 additional residential units (among which at least 450 000 scattered households, that is to say located in remote areas) connected with at least 1 Gbps connectivity via Fiber-to-the- home/building (FTTH/B), Fixed Wireless Access (FWA) or 5G</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</si>
  <si>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listing of the
additional schoolbuildings and healthcare facilities covered, with data on the resulting speed/capacity by infrastructure deployed;
b) Extract of the relevant parts of the technical specifications of the project(s) proving alignment with the description of the milestone/target and of the description of the
investment in the CID.</t>
  </si>
  <si>
    <t>At least additional 9 000 schools and 12 279 public healthcare facilities provided with at least 1 Gbps connectivity</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</si>
  <si>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including an indication of the additional islands and number of households
covered in each island,and the resulting speed/capacity by infrastructure deployed;
b) Extract of the relevant parts of the technical specifications of the project(s) proving alignment with the CID's description of the
investment and target.</t>
  </si>
  <si>
    <t>At least additional 18 islands lacking fiber links to the continent provided with ultra- broadband connectivity trough new optical backhaul</t>
  </si>
  <si>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including a clear and precise mapping of the areas where works were completed with data on
(a) the number of additional households/businesses/o
ther entities that arecovered and (b) the resulting speed/capacity;
b) Extract of the relevant parts of the technical specifications of the project(s) proving alignment with the CID's description of the
investment and target.</t>
  </si>
  <si>
    <t>At least additional 12 600 km of suburban roads and corridors provided with 5G coverage of at least 1 Gbps</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</si>
  <si>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A list of certificates of completion issued in accordance with the national legislation;
b) Extract of the relevant parts of the technical specifications of the project(s) proving alignment with the CID's description of the
investment and target.</t>
    </r>
  </si>
  <si>
    <r>
      <rPr>
        <sz val="10"/>
        <color rgb="FF006000"/>
        <rFont val="Calibri"/>
        <family val="2"/>
      </rPr>
      <t>At least additional 15 000 sqkm of market failure areas provided with 5G coverage of at least 1 Gbps</t>
    </r>
  </si>
  <si>
    <r>
      <rPr>
        <sz val="10"/>
        <color rgb="FF006000"/>
        <rFont val="Calibri"/>
        <family val="2"/>
      </rPr>
      <t>MITD
and</t>
    </r>
  </si>
  <si>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</si>
  <si>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Notification of the award of all public contracts for satellite technology and spaceprojects, which shall consist of (i) Satcom,
(ii) Earth Observation, (iii) Space Factory, and (iv) In-Orbit economy</t>
  </si>
  <si>
    <t>MITD and other impleme nting partner (ASI, ESA, Ministry of Defence)</t>
  </si>
  <si>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legislation;b) Extract of the relevant parts of the technical specifications of the project(s) proving alignment with the CID’s description of the
investment and target.</t>
  </si>
  <si>
    <t>At least additional three high-performance telescopes able to identify space objects, one operational Space Surveillance and Tracking (SST) Centre (network of observation and tracking of space debris), one Space Factory (integrated lines for Manufacturing, Assembly, Integration and Testing (M-AIT) of small satellites), one liquid propulsion demonstrator for new generation of launchers deployed</t>
  </si>
  <si>
    <r>
      <rPr>
        <sz val="10"/>
        <color rgb="FF006000"/>
        <rFont val="Calibri"/>
        <family val="2"/>
      </rPr>
      <t>Summary document duly justifying how the target (including all the 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description of the CID’s description of the
investment and target.</t>
    </r>
  </si>
  <si>
    <r>
      <rPr>
        <sz val="10"/>
        <color rgb="FF006000"/>
        <rFont val="Calibri"/>
        <family val="2"/>
      </rPr>
      <t>At least additional two constellations or proof of concept of constellations deployed under Satcom and Earth Observation initiatives</t>
    </r>
  </si>
  <si>
    <t>Summary document duly justifying how the target (including all theconstitutive elements) was satisfactorily fulfilled. This document shall include as an annex the following documentary evidence and elements:
a) Certificate of completion issued in accordance with the national legislation;
b) Extract of the relevant parts of the technical specifications of the project(s) proving alignment with the CID’s description of the
investment and target.</t>
  </si>
  <si>
    <t>At least additional eight services provided to public administrations stemming from supported space initiatives, such as coastalservice and marine-coastal monitoring, air quality service, ground movement service, monitoring service coverage and land use, hydro-meteorological service, water resource service, emergency services, security services.</t>
  </si>
  <si>
    <r>
      <rPr>
        <sz val="10"/>
        <color rgb="FF006000"/>
        <rFont val="Calibri"/>
        <family val="2"/>
      </rPr>
      <t>Ministry of Foreign Affairs and Internati onal Coopera tion, Italian Export Credit Agency
SIMEST</t>
    </r>
  </si>
  <si>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
- Copy of the decision of the Board of the Fund establishing the investment policy;
- Copy of the contractual agreement with the entrusted entity or financial intermediary.</t>
  </si>
  <si>
    <t>The Law Decree(s) shall provide for the refinancing of the grant and loan component of Fund 394/81. The Board of the Fund shall approve a Decision establishing the investment policy.
The investment policy linked to the refinancing of Fund 394/81 shall define as a minimum: (i) the nature and scope of the projects supported, which shall be in line with the objectives of Regulation (EU) 2021/241; the terms of reference shall include eligibility criteria to ensure
compliance with the ‘Do no significantharm’ Technical Guidance (2021/C58/01) of supported projects under this measure through the use of sustainability proofing, an exclusion list, and the requirement of compliance with the relevant EU and national environmental legislation, (ii) the type of operations supported, (iii) the targeted beneficiaries, with a prevalence of SMEs,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</si>
  <si>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r>
      <rPr>
        <sz val="10"/>
        <color rgb="FF006000"/>
        <rFont val="Calibri"/>
        <family val="2"/>
      </rPr>
      <t>Ministry of Foreign Affairs and Internati onal Coopera tion, Italian Export Credit Agency SIMEST</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</si>
  <si>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r>
  </si>
  <si>
    <r>
      <rPr>
        <sz val="10"/>
        <color rgb="FF006000"/>
        <rFont val="Calibri"/>
        <family val="2"/>
      </rPr>
      <t>At least additional 4 000 SMEs received support from Fund 394/81 starting from 1 January 2021</t>
    </r>
  </si>
  <si>
    <t>Ministry of Economic Development</t>
  </si>
  <si>
    <t>Copy of the publication in the Official Journal for primary legislation and the secondary legislation that is critical for achieving the objectives
described in the CIDand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</si>
  <si>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</si>
  <si>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Summary document duly justifying how the target (including all the constitutive elements) was satisfactorily fulfilled.
This document shall include as an annex thefollowing documentary evidence and elements:
a) a list of
- all chosen projects with a project description and period for implementation,
- official references of contracts signed with all chosen contractual counterparts, and copies of the signed contracts
b) justification that the technical specifications of the chosen projects are fully aligned with the description, criteria and conditions as set out in the CID’s description of the investment and target.
c) confirmation of activation of at least EUR 1 500 million of
investments</t>
  </si>
  <si>
    <t>At least 40 Development Contracts signed, in line with their investment policy. The satisfactory fulfilment of the target also depends on the activation of at least EUR 1 500 million of investments</t>
  </si>
  <si>
    <t>The definition and implementati
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</si>
  <si>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</si>
  <si>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</si>
  <si>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The call is expected to target potential beneficiaries based on needs. It is expected that the
deploymentof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</si>
  <si>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adocument duly justifying how the milestone, including all the constitutive elements, was satisfactorily fulfilled.
This document will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</si>
  <si>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the resources
for the protection and enhancement of rural architecture and landscape.
For the protection and enhancement of rural architecture and landscape (Inv 2.2) the selection of the assets to be recovered shall privilege the investment’s ability to
generate effects on the conservationobjectives of landscape values. Priority shall be given:
- to assets located in territorial areas of high landscape value (assets located in areas of landscape interest or of notable public interest (art.142-139 of DLgs 42/2004), to the landscapes subject to UNESCO recognition, FAO GIAHS;
- to assets already available for public use or that the owner agrees to be accessible including within local and integrated circuits and networks;
- to “area projects”, presented by aggregated subjects, able to ensure more effectively the achievement of landscape redevelopment objectives;
- projects located in areas that enhance the integrations and synergies with other candidates for the PNRR and other plans / projects of a territorial nature supported by the programming national (Ministry of Culture).
For the purposes of defining the types of rural architecture subject to the intervention, the Decree of the MiBAC 6 October 2005 (in implementation of the Law of 24 December 2003, n.378 – protection and enhancement of rural architecture), may be of reference.
Preliminarily, the criteria may concern: the
state of conservation of the assets, thelevels of use, the role that these assets play in territorial and urban contexts.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</si>
  <si>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</si>
  <si>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Ministry of Culture decree shall assign the resources to the responsible administrations for projects to enhance the identity of places, parks and historic gardens.
The historic parks and gardens (Inv. 2.3) subject to intervention are exclusively protected cultural assets, for which artistic or historical interest has been declared.
They may belong to both state Ministry of Culture (MiC) and non-state assets. The selection shall be made on the basis of criteria that shall be defined by a technical- scientific coordination group, composed by representatives of MiC, University, ANCI, sectorial Associations.
The award of the contracts to the projects selected under the competitive calls for proposals, shall be in compliance with the ’Do no significant harm’ Technical Guidance(2021/C58/01) through the use of an exclusion list and the requirement of compliance with the relevant EU and national environmental legislation.</t>
  </si>
  <si>
    <t>The call is expected to target potential beneficiaries based on needs. It is expected that the deployment of measures related to
technicalassistance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</si>
  <si>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</si>
  <si>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</si>
  <si>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Ministry of Culture, Implementing bodies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</si>
  <si>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description of the milestone/target and of the description of the investment in the CID, including where relevant the aggregate characteristics of all the projects.]</t>
  </si>
  <si>
    <t>The satisfactory fulfilment of the target also depends on the support of at least 1 800 SMEs for projects in the Small Historic Towns
The target shall measure the number of interventions concluded for the enhancement of cultural and tourist sites, demonstrated by individual certificates of regular execution (restoration and redevelopment of cultural heritage, buildings intended for cultural and tourist services, small tourist infrastructures). This shall include:
-Adaptive reuse and functional, structural and plant engineering redevelopment of buildings and public spaces for cultural services (such as museums and libraries), improving energy efficiency, the use of alternative and renewable energy, and the removal of barriers that limit access to persons with disabilities.
-Conservation and valorisation off cultural heritage ( such as archaeological, historic- artistic, architectural, demo-etno- anthropological);
-creation of knowledge and information platforms and integrated information systems, );-creation of cultural and artistic activities, the creation and promotion of cultural and thematic itineraries, historical itineraries, cycle and / or pedestrian routes for the connection and use of places of tourist- cultural interest (such as museums, monuments, Unesco sites, libraries, archaeological areas and other cultural, religious and artistic attractions);
- Support to the cultural, tourist, commercial, agri-food and craft enterprises 37% of the interventions shall be carried out
in less developed regions.</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</si>
  <si>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(a certificate ofstart of the works for 900 additional works on protection and enhancement of rural architecture and landscape protection)</t>
  </si>
  <si>
    <t>The target detects the total number of assets subject to completed interventions (as proved by the certificate of regular execution of the works).
The satisfactory fulfilment of the target also depends on the start of 900 additional works on protection and enhancement of rural architecture and landscape protection (as proved by the certificate of start of works).
Type of interventions to be completed include:
1. Conservative rehabilitation and functional recovery of agricultural settlements, artefacts and historic rural buildings,agricultural crops of historical interest and typical elements of architecture and rural landscape. Among the techniques for restoration and structural adjustment eco- compatible solutions and the use of alternative energy sources shall be privileged.
2. Completion of the census of the rural built heritage and implementation of
national and regional information tools</t>
  </si>
  <si>
    <r>
      <rPr>
        <sz val="10"/>
        <color rgb="FF006000"/>
        <rFont val="Calibri"/>
        <family val="2"/>
      </rPr>
      <t>MiC (and subject responsi ble for the develop ment of training activities identifie d by MiC)
Impleme nting local bodies</t>
    </r>
  </si>
  <si>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a list of the individual certificates proving thatthe training programmes have been completed; c) the number of candidates enrolled
d) the type of training provided with detail of its content and learning
format used</t>
  </si>
  <si>
    <t>The indicator shall refer to the number of historical parks and gardens requalified (as proved by the certificate of regular execution of the works).
The satisfactory fulfilment of the target also depends on the completion of training activities to at least 1 260 operators.
Type of interventions to be completed for a satisfactory fulfilment of the requalification of parks and historic gardens include:
maintenance/restoration/manage ment of the evolution of the vegetation component; restoration of the present architectural and monumental components (such as small buildings, fountains and furnishings); analysis and optimization of the current methods of use of spaces in order to allow an optimal use, respecting the most fragile or most valuable areas;
interventions to ensure accessibility forpeople with reduced functionality, securing of fenced areas, entrance gates, video surveillance systems; realization of information tools (such as posters and guides) to promote knowledge and conscious use by citizens; valorisation actions to promote cultural, educational
and recreational use</t>
  </si>
  <si>
    <r>
      <rPr>
        <sz val="10"/>
        <color rgb="FF006000"/>
        <rFont val="Calibri"/>
        <family val="2"/>
      </rPr>
      <t>Ministry of Culture, Regions, local authoriti es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</si>
  <si>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t>
    </r>
  </si>
  <si>
    <r>
      <rPr>
        <sz val="10"/>
        <color rgb="FF006000"/>
        <rFont val="Calibri"/>
        <family val="2"/>
      </rPr>
      <t>The target shall measure the number of interventions for the anti-seismic safety of places of worship, restoration of FEC (Fondo Edifici di Culto), shelter for art works in case of disasters completed (as proved by the certificate for the regular execution of works).
Interventions shall include:
i) preventive anti-seismic interventions of architectural assets to restore existing damage and to secure the cultural heritage;
ii) the Recovery Art. Conservation project shall create temporary and protected deposits for the conservation of movable assets in the event of a disaster.</t>
    </r>
  </si>
  <si>
    <r>
      <rPr>
        <sz val="10"/>
        <color rgb="FF006000"/>
        <rFont val="Calibri"/>
        <family val="2"/>
      </rPr>
      <t>Ministry of Culture , ISTITUT O LUCE CINECIT TA’,
Experim ental Center for Cinemat ography, Cassa Depositi e Prestiti</t>
    </r>
  </si>
  <si>
    <t>The investment in digital assets mentioned in the CID, shall cover the following investments:
For line A1:
     Construc tion of 5 new theaters and recovery of 4 existing theatres; investme nts in new digital technolo gies, systemsand services
For line A2, B and C:
a. innovative projects to enhance the production and the training activities of the CSC and an enhancem ent of the National Film Archive: new tools for audio- visual production
;
b. internation alisation of the CSC and cultural
exchangesbetween the member countries of the European Union;
c. creation of a photochem ical laboratory for the preservatio n of the collections of the National Film Archive and their robotic migration to new formats;
d. conservatio n and safeguardi ng of the enormous
historicaland audio- visual artistic heritage of the National Film Archive and its migration to digital platforms.
The investment shall also further develop and implement the National strategy for audio-visual training in 3 professional macro-areas: business/ma nagerial; creative/artis tic; technical workers.</t>
  </si>
  <si>
    <t>Summary document duly justifying how the milestone (including all the constitutive elements) was satisfactorily fulfilled.
This document shall include as an annex the following documentary evidence:
     copy of contract(s) or copy of the signed and published contract(s)
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</si>
  <si>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The indicator shall measure the number of procedures for entrusting work concluded with the signing of the contract for the award of works. This intervention includes the construction of new studios, recovery of existing studios, investments in new digital technologies, systems and services aimed at strengthening the Cinecittà film studios managed by Istituto Luce Cinecittà SRL.
The contract between the implementing entity Istituto Luce Studios and the companies shall contain selection/eligibility criteria for compliance with the DNSH Technical Guidance (2021/C58/01) of supported assets/activities and/or companies
Commitment/target to invest 20% in assets/activities and/or companies compliant with the selection criteria for digital tracking and 70% with selection criteria for climate tracking.</t>
  </si>
  <si>
    <t>Ministry of Culture , ISTITUTO LUCE CINECITTA’, Experimental Center for Cinematography, Cassa Depositi e Prestiti</t>
  </si>
  <si>
    <r>
      <rPr>
        <sz val="10"/>
        <color rgb="FF006000"/>
        <rFont val="Calibri"/>
        <family val="2"/>
      </rPr>
      <t>The construction of thirteen new studios and have to be high-tech theatres with annexes, services and related systems and roads on a nearby area of 473,000
square meters.</t>
    </r>
  </si>
  <si>
    <r>
      <rPr>
        <sz val="10"/>
        <color rgb="FF006000"/>
        <rFont val="Calibri"/>
        <family val="2"/>
      </rPr>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r>
  </si>
  <si>
    <r>
      <rPr>
        <sz val="10"/>
        <color rgb="FF006000"/>
        <rFont val="Calibri"/>
        <family val="2"/>
      </rPr>
      <t>The interventions concern the
-construction of thirteen new studios and
- the renovation of four existing theatres.
The completeness of the interventions is proved by the certificate of regular execution.</t>
    </r>
  </si>
  <si>
    <t>The investment policy shall define as a minimum: the nature, scope and the operations supported, the targeted beneficiaries, the eligibility criteria of financial beneficiaries and their selection
through an open call ; and provisions to re-invest potential reflows for the same policy objectives.
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</si>
  <si>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investment policy shall define as a minimum: the nature, scope and the operations supported, the targeted beneficiaries, the eligibility criteria of
financialbeneficiaries and their selection through an open call; and provisions to re-invest potential reflows for the same policy
objectives.</t>
  </si>
  <si>
    <t>Copy of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</si>
  <si>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fund is dedicated to the purchase, restructuring and requalification of Italian real estate properties to support tourism development in the areas most affected by the crisis or marginal areas (costal areas, minor islands, ultra-peripheral regions and rural and mountain areas).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therelevant EU and national environmental legislation.</t>
  </si>
  <si>
    <r>
      <rPr>
        <sz val="10"/>
        <color rgb="FF006000"/>
        <rFont val="Calibri"/>
        <family val="2"/>
      </rPr>
      <t>A dedicated section to tourism shall be activated for the SMEs guarantee fund. The fund shall be dedicated to SMEs in the tourism sector.</t>
    </r>
  </si>
  <si>
    <r>
      <rPr>
        <sz val="10"/>
        <color rgb="FF006000"/>
        <rFont val="Calibri"/>
        <family val="2"/>
      </rPr>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r>
  </si>
  <si>
    <r>
      <rPr>
        <sz val="10"/>
        <color rgb="FF006000"/>
        <rFont val="Calibri"/>
        <family val="2"/>
      </rPr>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r>
  </si>
  <si>
    <t>The fund shall be dedicated to the tourism sector.
The investment policy shall define as a minimum: the nature, scope and the operations supported, the targeted beneficiaries, the eligibility criteria of financial beneficiaries and their selection through an open call ; and provisions to re-invest potential
reflows forthe same policy
objectives</t>
  </si>
  <si>
    <t>Copy of the adopted Investment Policy and of the Council of Ministers Decision (or of other public authorities) adopting it, accompanied by a document duly justifying how the milestone (including all the constitutive elements) was satisfactorily fulfilled, with appropriate links to the underlying evidence.</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</si>
  <si>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</si>
  <si>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The implementin g Decree shall specify the scope of application of the tax credit.</t>
  </si>
  <si>
    <t>Copy of the publication in the Official Journal for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</si>
  <si>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reference legislation for the granting of the tax credit is Law No. 83 of May 31, 2014 introduced the recognition of a tax credit for interventions of redevelopment of tourist accommodations.
Selection/eligibility criteria for compliance with the DNSH Technical Guidance (2021/C58/01) of supported assets/activities and beneficiaries, requiring at least the use of an exclusion list and compliance with relevant EU and national environmental acquis of the supported assets/activities and beneficiaries, and ensuring compliance.</t>
  </si>
  <si>
    <t>The project #AManoTesa shall include the provision of cultural services to peripheries in order to foster social inclusion, social inclusion, aggregation and intercultural dialogue. The project also envisages the elimination of architectural, sense- perceptive,cultural, and support to families and fragile subjects. The beneficiaries shall be local communities, vulnerable persons, people of all ethnicity, gender and levels of education, young operators of cultural and tourist heritage.
Specific training shall be provided for temporary workers and professionals ancillary
involved in the project.</t>
  </si>
  <si>
    <t>Explanatory document duly justifying how the milestone (including all the constitutive elements) was satisfactorily fulfilled. This document shall include as an annex the following documentary evidence:
a) Report by an independent engineer endorsed by the responsible administration justifying the percentage achieved.
b) List of certificates of completion of requalification actions detailing the nature of the intervention and the location of the actions</t>
  </si>
  <si>
    <t>The investment shall include interventions covering:
1.      the regeneration and restoration of cultural and urban heritage and complexes of high historical- architectural value of the city of Rome for the investment line
“Roman Cultural Heritage for EU- Next Generation”;
2.     the enhancement, safety, anti- seismic consolidation, restoration of places and buildings of historical interest and archeological pathways for the investment line “Jubilee paths”;
3.     the redevelopment of sites in peripheral areas for the investment line “#LaCittàCondivisa”;
4.     interventions on parks, historical gardens, villas and fountains for investment line #Mitingodiverde;
5.     the digitalization of cultural services and the development of apps for tourists or investment line
#Roma 4.0;6.     Interventions to increasing the supply of cultural offer to peripheries for social integration for investment line #Amanotesa.
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50% of the projects of the investment line
“#Amanotesa”</t>
  </si>
  <si>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</si>
  <si>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At least 3500 tourism enterprises supported by the tax credit for infrastructures and/or services;
The support provided by the tax credit shall increase the quality of tourist hospitality through:
-     investing for environmental sustainability (renewable sources less energy-intensive)
redeveloping and raising quality standards of Italian accommodation facilities</t>
    </r>
  </si>
  <si>
    <r>
      <rPr>
        <sz val="10"/>
        <color rgb="FF006000"/>
        <rFont val="Calibri"/>
        <family val="2"/>
      </rPr>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r>
  </si>
  <si>
    <r>
      <rPr>
        <sz val="10"/>
        <color rgb="FF006000"/>
        <rFont val="Calibri"/>
        <family val="2"/>
      </rPr>
      <t>Support to at least 150 tourism projects; The support provided through the European Investment Bank Thematic Funds shall be aimed at
-  supporting innovative investments for the digital transition
-  increasing the offer of services to tourism
encouraging the processes of aggregation of companies</t>
    </r>
  </si>
  <si>
    <r>
      <rPr>
        <sz val="10"/>
        <color rgb="FF006000"/>
        <rFont val="Calibri"/>
        <family val="2"/>
      </rPr>
      <t>The disbursement means that the completion of the procedures for the allocation of resources to the EIB Fund of Fund, a budget commitment of 350 million euros and the activation of the investment cycle.</t>
    </r>
  </si>
  <si>
    <r>
      <rPr>
        <sz val="10"/>
        <color rgb="FF006000"/>
        <rFont val="Calibri"/>
        <family val="2"/>
      </rPr>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r>
  </si>
  <si>
    <r>
      <rPr>
        <sz val="10"/>
        <color rgb="FF006000"/>
        <rFont val="Calibri"/>
        <family val="2"/>
      </rPr>
      <t>The disbursement shall be in line with the investment policy defined in the Milestone.</t>
    </r>
  </si>
  <si>
    <t>The disbursement means (i) the completion of the procedures
for theallocation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</si>
  <si>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</si>
  <si>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The disbursement shall be in line with the investment policy defined in the Milestone.</t>
  </si>
  <si>
    <t>Supported enterprises are those for
which credithas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</si>
  <si>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 no significant harm’ Technical Guidance (2021/C58/01), as
specified in the CID</t>
  </si>
  <si>
    <t>A least 11 800 tourism enterprises supported by SME’s Guarantee Fund;The guarantee interventions shall be granted on the basis of an evaluation procedure;
The beneficiaries of the SME’s Guarantee Fund shall be SMEs in the tourism sector and young people under 35 years of age who want to set up a new business in the tourism sector.
The support from the SME’s Guarantee Fund shall be aimed at:
- Investing in innovation of the supply chain
- Investing in safety and environmental sustainability,
- Investing in digitalization for acceleration of digital transformation/innovation,
- Supporting the raising of quality in services and the upgrading of accommodation facilities;
- Promoting aggregations and the development of business networks.</t>
  </si>
  <si>
    <r>
      <rPr>
        <sz val="10"/>
        <color rgb="FF006000"/>
        <rFont val="Calibri"/>
        <family val="2"/>
      </rPr>
      <t>Ministry of
Tourism</t>
    </r>
  </si>
  <si>
    <t>The meaning of the
wording“Supported enterprises” shall be interpreted as the enterprises for which credit has been accepted.</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</si>
  <si>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</si>
  <si>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300 enterprises supported by Fondo Rotativo;The interventions financed through the Fondo Rotativo shall include:
- energy requalification interventions
- interventions on the building envelope and renovation, according to art. 3, paragraph 1, lett. b) of DPR 380/2001 (single text of legislative and regulatory provisions on building)
- interventions for the elimination of architectural barriers.
- interventions of full or partial replacement of air conditioning systems.
- purchase of furniture and furnishing components intended exclusively for the accommodation structures covered by this decree
- interventions for the adoption of anti- seismic measures
- renovation of furnishing components.
realization of thermal pools and acquisition of equipment and apparatus necessary for the conduct of spa activities, and to fairs for the renewal of the exhibition structures.</t>
  </si>
  <si>
    <t>Summary document duly justifying how the target was satisfactorily fulfilled,with appropriate links to the underlying evidence.
This summary document shall include as an annex the following documentary evidence and elements:
a) The list of enterprises which have received support and the type of support received
b) Aggregate data,
c) Official documents containing the selection criteria
d) terms of reference for the calls for projects containing the selection criteria that ensure compliance with the ‘Do no significant harm’ Technical Guidance (2021/C58/01), as specified in the CID</t>
  </si>
  <si>
    <t>At least 12 real estate properties redeveloped for tourism by the National tourism fund which could reach 17 realestate properties considering the leverage effect.
The support from National Tourism Fund shall be aimed at:
- Investing for product, process and management innovation to boost the digital transformation of the supply of tourism services,
- Investing ensure the quality of standards of tourist hospitality
- promoting aggregations and the development of business networks.</t>
  </si>
  <si>
    <t>MiTur and implementing administrations</t>
  </si>
  <si>
    <t>Before the call for tenders, the
resource foreach project (1 to 6) shall be allocated.</t>
  </si>
  <si>
    <t>Summary document duly justifying how the milestone (including all
the constitutiveelements)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</si>
  <si>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</si>
  <si>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Summary document duly justifying how the milestone (including all the constitutive elements) was satisfactorily fulfilled.
This document shall include as an annex the following documentary evidence:
a) a list of projects and for each of them
- a brief description;
- a official references of the certificate of completion of works for requalification actions issued in accordance with national legislation.</t>
  </si>
  <si>
    <t>The investment shall include interventions covering:
     the regeneration and restoration of cultural and urban heritage and complexes of high historical- architectural value of the city of Rome for the investment line
“Roman Cultural Heritage for EU- Next Generation”;
     the enhancement, safety, anti- seismic consolidation, restoration of places and buildings of historical interest and archeological pathways for the investment line “Jubilee paths”;
     the redevelopment of sites in peripheral areas for the investment line “#LaCittàCondivisa”;
     interventions on parks, historical gardens, villas and fountains for investment line #Mitingodiverde;
     the digitalization of cultural services and the development of apps for tourists or investment line #Roma 4.0;
     interventions to increasing the supply of cultural offer to peripheries for social integration for investment line #Amanotesa.The investment shall include requalification actions taking place in at least 5 archaeological/cultural sites for the
investment line “Roman Cultural Heritage for EU-Next Generation,” at least 125 archaeological/cultural sites for "Jubilee paths”; at least 50 archaeological/cultural sites for #Lacittàcondivisa; at least 15 archaeological/cultural sites for #Mitingodiverde, at least 5 archaeological/cultural sites for Roma 4.0
The satisfactory achievement of the target shall also depend on the completion of all the projects of investment line
“#Amanotesa” and on the availability to the public of the app “CaputMundi - Roma4U”</t>
  </si>
  <si>
    <t>The detection system for illegal dumping of waste to which the Administratio n refers to, is related to the Component
M2C4 whichreports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</si>
  <si>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</si>
  <si>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for the National Program for Waste Management shall include at least the following objectives:
to achieve the highest levels of preparing for reuse, recycling and recovery of waste, achieving at least the objectives set out in art. 181 of Legislative Decree 152/06 and also taking into account the extended producer responsibility schemes;a)    to adapt the network of installations necessary for integrated waste management - with a view to developing the circular economy - ensuring the necessary capacities to achieve the objectives set out in point a) and, consequently, minimizing final disposal as the ultimate and residual option, in accordance with the proximity principle and taking into account the prevention objectives defined in the context of the national waste prevention planning provided by art. 180 of Legislative Decree 152/06;
b)    to establish an adequate monitoring of the implementation of the Program to allow the constant verification of compliance with its objectives and the eventual necessity to adopt corrective tools for the achievement of the planned actions;
c)     to prevent the opening of new infringement procedures against the Republic of Italy for failure to implement European regulations on waste cycle
planning;d)    to tackle low collection of waste and to discourage landfilling (see also National Strategy on Circular Economy);
e)    the regional waste management plant shall be complementary to the national programme for waste management;
f)     to bridge the waste management gaps and regional divide, regarding installations capacity and quality standards existing between the different regions and areas of the national territory, with the objective to recover delays;
h) to achieve the current and new objectives provided for by European and national legislation;
i)to tackle illegal waste dumping and open- air burning (e.g. in Terra dei Fuochi area) through measures, included the introduction of a new Waste traceability system, supported Global Monitoring System to face illegal dumping shall be
developed using satellites, drones ad artificial intelligence (AI) technologies</t>
  </si>
  <si>
    <t>Ministry for the Ecologic
alTransitio n (MITE)</t>
  </si>
  <si>
    <t>For reform 1.2:
The detection system forillegal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Thereforethe
“detection system” is not part of the Reform itself.</t>
  </si>
  <si>
    <t>Copy of the publication in the Official Journal of the Ministerial Decrees that
are critical for achievingthe objectives described in the CID and reference to the relevant provisions indicating the entry into force, accompanied by a document duly justifying how the milestone, including all the constitutive elements, was satisfactorily fulfilled.</t>
  </si>
  <si>
    <t>The Ministerial Decree of approval of criteria for the selection of projectsproposed by Municipalities shall enter into force.
The Ministerial Decree shall lay down that the projects are selected among the following criteria:
-      Coherence with EU and national legislation and European Action Plan on Circular Economy,
-      Expected improvement of recycle objectives
-      Consistency with regional and national planning instruments,
-      Contribution to solving EU infringements, synergies with other sectorial planning (e.g. PNIEC) and/or other components of the plan, innovative technologies basing on full-scale experiences,
-      Technical quality of the proposal.
-      Consistency and complementarity with cohesion policy programmes and similar projects funded through other EU and national instruments
The interventions shall not include investments in landfills, disposal facilities, Mechanical Biological Treatment
/Mechanical Treatment plants orincinerators, in compliance with the DNSH principle.</t>
  </si>
  <si>
    <t>Explanatory document duly justifying how the target was satisfactorily fulfilled. This document shall include as an annex the following documentary evidence:
a)Online web platform available for use (not yet implemented) and available from the Ministry website (https://www.minambien te.it/)
a) certificate of completion new treatment and recycle plants and the technical improvement of the existing one issued in accordance with the
national legislation[providing details by type of interventions as provided in the CiD];
b)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</si>
  <si>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NIF 2003/2077 from 33 to 7 (i.e. of at least 80%).</t>
  </si>
  <si>
    <t>Explanatory document duly justifying how the target was satisfactorily fulfilled. This document shall include as an annex the following documentary evidence:
Online web platform available for use (not yet implemented) and available from the Ministry website (https://www.minambien te.it/)
c) certificate of completion issued in accordance with the national legislation
d) report by an independent engineer endorsed by the relevant ministry, including justification that the technical specifications of the project(s) are aligned with the CID's description
of the investment and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</si>
  <si>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the reduction of irregular landfills included in the infringement procedure 2011/2215 from 34 to 14 (i.e. of at least 60%).</t>
  </si>
  <si>
    <t>Explanatory document duly justifying how the target was satisfactorily fulfilled. This document shall include as an annex the following documentary evidence:Online web platform available for use (not yet implemented) and available from the Ministry website (https://www.minambien te.it/)
c) certificate of completion of the construction of new treatment and recycle plants and the technical improvement of the existing one. issued in accordance with the national legislation
d) report by an independent engineer endorsed by the relevant ministry, including justification that the technical specifications of the project(s) are aligned with the CID's description of the investment and target
e)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</si>
  <si>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involvecitizens in adopting good practices in waste management. The difference between the national average and the worst performing region in separate collection rates is reduced to 20 percentage points.</t>
  </si>
  <si>
    <r>
      <rPr>
        <sz val="10"/>
        <color rgb="FF006000"/>
        <rFont val="Calibri"/>
        <family val="2"/>
      </rPr>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</si>
  <si>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bio-waste separate collection obligation is operational by 31 December 2023, in accordance with EU Circular Economy Action Plan</t>
    </r>
  </si>
  <si>
    <t>Online web platform available for use (not yet implemented) and available from the Ministry website (https://www.minambien te.it/)
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</si>
  <si>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bring to the reduction of
irregular landfills included in the infringement procedure 2003/2077 from 7 to 4 (i.e. at least 90%)</t>
  </si>
  <si>
    <t>Online web platform available for use (not yet implemented) and available from the Ministry website
(https://www.minambien te.it/)c) certificate of completion issued in accordance with the national legislation [providing details by type of interventions as provided in the CiD];
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t>
  </si>
  <si>
    <t>The proposed measures shall support the construction of new treatment and recycle plants and the technical improvement of the existing one. Furthermore the measures aim at the implementation and
digitalization of the separate collectionnetwork in order to support and involve citizens in adopting good practices in waste management. The intervention proposed shall bring the reduction of irregular landfills included in the infringement procedure 2011/2215 from 14 to 9 (i.e. at least 75%)</t>
  </si>
  <si>
    <t>All the environment al data monitoring by UE are reported in the year after the reference year.</t>
  </si>
  <si>
    <t>Online web platform available for use (not yet implemented) and available from the Ministry website (https://www.minambien te.it/)
c) certificate of completion issued in accordance with the national legislation [providing details by type of interventions as provided in the CiD];d) report by an independent engineer endorsed by the relevant ministry, including justification that the technical specifications of the project(s) are aligned with the CID's description of the investment and target
e) Specific details to prove compliance with the Do No Significant Harm Principle
f) Data from ISPRA proving that the regional difference have been bridged in line with the target</t>
  </si>
  <si>
    <t>The proposed measures shall support the construction of new treatment and recycle plants and the technical improvement of the existing one. Furthermore the measures aim at the implementation and digitalization of the separate collection network in order to support and involve citizens in adopting good practices in waste management. The intervention proposed shall reduce by 20 percentage points of the variation between the average three best- performing regions and the three worst- performing regions in separate collection rates.</t>
  </si>
  <si>
    <r>
      <rPr>
        <sz val="10"/>
        <color rgb="FF006000"/>
        <rFont val="Calibri"/>
        <family val="2"/>
      </rPr>
      <t>Summary document duly justifying how the target (including all the constitutive elements) was satisfactorily fulfilled. This document shall include as an annex the following documentary evidence:</t>
    </r>
  </si>
  <si>
    <r>
      <rPr>
        <sz val="10"/>
        <color rgb="FF006000"/>
        <rFont val="Calibri"/>
        <family val="2"/>
      </rPr>
      <t>The recycling rate of municipal waste shall reach at least 55% (as defined in Article 11(2) (C) of Directive 2008/98/EC on waste as amended by Directive 2018/851)</t>
    </r>
  </si>
  <si>
    <r>
      <rPr>
        <sz val="10"/>
        <color rgb="FF006000"/>
        <rFont val="Calibri"/>
        <family val="2"/>
      </rPr>
      <t>Summary document duly justifying how the target (including all the constitutive elements) was satisfactorily fulfilled.</t>
    </r>
  </si>
  <si>
    <r>
      <rPr>
        <sz val="10"/>
        <color rgb="FF006000"/>
        <rFont val="Calibri"/>
        <family val="2"/>
      </rPr>
      <t>The recycling rate of packaging waste by weight shall reach at least 65% (as defined in Article 6 (1) (g) I-VI of Directive 94/62/EC on packaging waste (as amended by Directive 2018/852))</t>
    </r>
  </si>
  <si>
    <t>Summary document duly justifying how the target (including all the constitutive elements) was satisfactorily fulfilled.</t>
  </si>
  <si>
    <t>The recycling rate of wood packaging by weight shall reach at least 25% (as defined in Article 6 (1) (g) I-VI of Directive 94/62/EC on packaging waste (as amended by Directive 2018/852))25%</t>
  </si>
  <si>
    <t>The recycling rate of ferrous metal packaging by weight shall reach at least 70% (as defined in Article 6 (1) (g) I-VI ofDirective 94/62/EC on packaging waste (as amended by Directive 2018/852))</t>
  </si>
  <si>
    <r>
      <rPr>
        <sz val="10"/>
        <color rgb="FF006000"/>
        <rFont val="Calibri"/>
        <family val="2"/>
      </rPr>
      <t>The recycling rate of aluminium packaging by weight shall reach at least 50% (as defined in Article 6 (1) (g) I-VI of Directive 94/62/EC on packaging waste (as amended by Directive 2018/852))</t>
    </r>
  </si>
  <si>
    <r>
      <rPr>
        <sz val="10"/>
        <color rgb="FF006000"/>
        <rFont val="Calibri"/>
        <family val="2"/>
      </rPr>
      <t>The recycling rate of glass packaging by weight shall reach at least 70% (as defined in Article 6 (1) (g) I-VI of Directive 94/62/EC on packaging waste (as amended by Directive 2018/852))</t>
    </r>
  </si>
  <si>
    <t>The recycling rate of paper and cardboard by weight shall reach at least 75% (as defined in Article 6 (1) (g) I-VI of Directive 94/62/EC on packaging waste (as amended by Directive 2018/852))</t>
  </si>
  <si>
    <t>The recycling rate of plastic packaging by weight shall reach at least 50% (as defined in Article 6 (1) (g) I-VI of Directive 94/62/ECon packaging waste (as amended by Directive 2018/852))</t>
  </si>
  <si>
    <r>
      <rPr>
        <sz val="10"/>
        <color rgb="FF006000"/>
        <rFont val="Calibri"/>
        <family val="2"/>
      </rPr>
      <t>Entry into force of separate collection for hazardous waste fractions produced by households and textiles in accordance with the Circular Economy Action Plan.</t>
    </r>
  </si>
  <si>
    <t>Ministry of the Ecological Transition</t>
  </si>
  <si>
    <t>Copy of the publication of the Directorial decree inthe MITE’s web site achieving the objectives described in the CID, accompanied by a document duly justifying how the milestone, including all the constitutive elements, was satisfactorily fulfilled.
Provide specific details to prove compliance with the Do No Significant harm Principle</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</si>
  <si>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</si>
  <si>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The interven tions are implemented directly by the non-interconnected islands (Municipalities) after technical-administrative verification by the Italian Ministry of the Ecologic al Transitio n.</t>
  </si>
  <si>
    <t>Explanatory document duly justifying how the target (including all the constitutive elements) was satisfactorily fulfilled. This document shall include as an annex the following documentary evidence:
a) certificate of completion issued in accordance with the national legislation [;
b) report by an independent engineer endorsed by the relevant ministry, including justification that the technical specifications of the project(s) are aligned with the CID's descriptionof the investment and target</t>
  </si>
  <si>
    <t>At least 19 small islands implementing completed integrated projects involving at least three different types of intervention.
Overall, the climate contribution of the investment as per the methodology in Annex VI of the Regulation (EU) 2021/241 shall account for at least 37% of the total cost of the investment supported by the RRF.
The eligible interventions for funding are:
-  energy efficiency interventions;
-  development and/or upgrading of collective mobility services and infrastructures; buses and boats powered by electricity; shelters for public transport services; car sharing, bike sharing, scooter sharing;
-  construction and/or adaptation of cycle
routes, construction of sheltering areas;-  efficient separate collection with strengthening of collection systems;
-  construction/modernisation of ecological islands with associated re-use centre;
-  desalination systems;
-  renewable energies plants for the electricity, including photovoltaic, wind offshore and marine renewable energy such as wave or tidal power;
-  energy efficiency measures aimed at reducing electricity demand;
-  interventions on the electricity grid and related infrastructures: storage devices, integration of the electricity system with the island's water system, smart grids, innovative energy management and monitoring systems.</t>
  </si>
  <si>
    <t>The interventions fields considered are:
- the integrated and certified management of the agro-
forestryheritage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</si>
  <si>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
.
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</si>
  <si>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</si>
  <si>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The eligible interventions for funding are:
- energy efficiency interventions
-
development and/or upgrading of collective mobility services and infrastructure s; buses and boats powered by electricity; shelters for public transport services; car sharing, bike sharing, scooter sharing;
-construction and/or
adaptation of cycle routes,construction of sheltering areas;
- efficient separate collection with strengthenin g of collection systems;
-
construction/ modernisatio n of ecological islands with associated
re-use centre;
- desalination systems;
-renewable energies plants for the electricity, including photovoltaic, wind offshore and
marinerenewable energy such as wave or tidal power;
-energy efficiency measures aimed at reducing electricity demand;
-
interventions on the electricity grid and related infrastructure s: storage devices, integration of the electricity system with the island's water system, smart grids, innovative energy management
andmonitoring
systems.</t>
  </si>
  <si>
    <t>Explanatory document duly justifying how the milestone (including all the constitutive elements) was satisfactorily fulfilled. This document shall include as an annex the following documentary evidence:
a)list of certificates of completion issued in accordance with the national legislation; Report by an independent engineer endorsed by the responsible ministry justifying the percentage achieved.</t>
  </si>
  <si>
    <t>Completion of the implementation of at least 90% the interventions envisaged in the plans presented by the Green Communities (as defined by art.72 of Law 221/2015)</t>
  </si>
  <si>
    <r>
      <rPr>
        <sz val="10"/>
        <color rgb="FF006000"/>
        <rFont val="Calibri"/>
        <family val="2"/>
      </rPr>
      <t>MiTE, MiPAAF</t>
    </r>
  </si>
  <si>
    <r>
      <rPr>
        <sz val="10"/>
        <color rgb="FF006000"/>
        <rFont val="Calibri"/>
        <family val="2"/>
      </rPr>
      <t>The call is expected to target potential beneficiaries based on needs.</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</si>
  <si>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public tender proving alignment with the CID's description of the investment and target.</t>
    </r>
  </si>
  <si>
    <r>
      <rPr>
        <sz val="10"/>
        <rFont val="Calibri"/>
        <family val="2"/>
      </rPr>
      <t>.</t>
    </r>
    <r>
      <rPr>
        <sz val="10"/>
        <color rgb="FF006000"/>
        <rFont val="Calibri"/>
        <family val="2"/>
      </rPr>
      <t>Notification of the award of all public contracts for the installation of photovoltaic solar panels and measuring instruments in agri-voltaic systems
Installed power of agrovoltaic systems of an experimental nature, is expected to encourage the development of innovative solutions for ground installations in which multiple land uses can coexist, generating competing benefits. The entry into operation of the plants is recorded in the national Gaudì system (production plant registry), which provides conclusive evidence of the achievement of the objectives</t>
    </r>
  </si>
  <si>
    <t>Explanatory document duly justifying how the target (including all the constitutive elements)
was satisfactorily fulfilled.This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t>
  </si>
  <si>
    <t>Install photovoltaic solar panels in agri- voltaic systems with a capacity of 1 040 MW for an indicative production of at least 1300 GWh per year.</t>
  </si>
  <si>
    <r>
      <rPr>
        <sz val="10"/>
        <color rgb="FF006000"/>
        <rFont val="Calibri"/>
        <family val="2"/>
      </rPr>
      <t>MiTE, GSE</t>
    </r>
  </si>
  <si>
    <t>Signature of the contracts for the award of the loans for the implementation of the interventions for energy communities</t>
  </si>
  <si>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CID'sdescription of the investment and target, including where relevant the aggregate characteristics of all the
projects.</t>
  </si>
  <si>
    <t>Support energy communities in municipalities of less than 5 000 inhabitants to provide the installation At least 2.000 MW from renewable sources for an indicative production of 2 500 GWh per year This measure shall not support hydrogen activities that result in GHG emissions above 3tCO2eq/tH2.</t>
  </si>
  <si>
    <t>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</si>
  <si>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milestone
c)report of the evaluation committee regarding its assessment of the
submitted applicationsagainst the Call's
demands.</t>
  </si>
  <si>
    <t>Award of the projects for the production of hydrogen in abandoned industrial areas centres. Funding shall be given to the production of green hydrogen with less than 3 tCO2eq/tH2 to get the best result in terms of decarbonisation This measure shall support hydrogen production based on electrolysis using renewable energy sources as defined in the Directive (EU) 2018/2001 (renewable Directive) or grid electricity</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</si>
  <si>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 official references of the certificate of completion issued in accordance with national legislation.
b) justification of compliance with the CID's description of the
investment and target.</t>
    </r>
  </si>
  <si>
    <r>
      <rPr>
        <sz val="10"/>
        <color rgb="FF006000"/>
        <rFont val="Calibri"/>
        <family val="2"/>
      </rPr>
      <t>Complete at least 10 projects for the production of hydrogen in abandoned industrial areas of an average capacity of at least 1-5 MW each
This measure shall support hydrogen production based on electrolysis using renewable energy sources as defined in the Directive (EU) 2018/2001 (renewable Directive) or grid electricity</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</si>
  <si>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</si>
  <si>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</si>
  <si>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Summary document duly justifying how the target (including all the constitutive elements) was satisfactorily fulfilled. This document shall include as an annex the following documentary evidence:
a) a list of projects and for each of them
- a brief description;- official references of the certificate of completion issued in accordance with national legislation aligned with the provisions set out in the CID.
b) justification of compliance with the CID's description of the
investment and target.</t>
  </si>
  <si>
    <t>Introduce hydrogen in at least 1 industrial plants to decarbonised hard to abate sectors. This measure shall support hydrogen production based on electrolysis using renewable energy sources as defined in the Directive (EU) 2018/2001 (renewable Directive) or grid electricity.
At least EUR 400 000 000 shall support industrial developments that replace 90 % of the use of methane and fossil fuels in an industrial process with hydrogen based on electrolysis using renewable energy sourcesas defined in the Directive (EU) 2018/2001 (renewable Directive) or grid electricity</t>
  </si>
  <si>
    <r>
      <rPr>
        <sz val="10"/>
        <color rgb="FF006000"/>
        <rFont val="Calibri"/>
        <family val="2"/>
      </rPr>
      <t>The geographical location of the plant is subject to the awarded project of the tender.</t>
    </r>
  </si>
  <si>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descriptionof the investment and
milestone</t>
  </si>
  <si>
    <r>
      <rPr>
        <sz val="10"/>
        <color rgb="FF006000"/>
        <rFont val="Calibri"/>
        <family val="2"/>
      </rPr>
      <t>Award of the contract to build an industrial plant for the production of electrolysers. -</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</si>
  <si>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official references of the certificate of completion issued in accordance with national legislation.
b) justification of compliance with the CID's description of the
investment and target.</t>
    </r>
  </si>
  <si>
    <r>
      <t>B</t>
    </r>
    <r>
      <rPr>
        <sz val="10"/>
        <color rgb="FF006000"/>
        <rFont val="Calibri"/>
        <family val="2"/>
      </rPr>
      <t>uild an industrial plant for the production of electrolysers for a capacity of 1 GW per year.</t>
    </r>
  </si>
  <si>
    <t>The new buildings shall provide primary energy consumptionat least 20% lower than the NZEB requirement (nearly zero energy building, national directives)
At least 195 schools will benefit from these interventions The call is expected to target potential beneficiaries based on needs. It is expected that the deployment of measures related to technical
assistance wouldcontribute to this aim
.</t>
  </si>
  <si>
    <t>Summary document duly justifying how the milestone (including all the constitutive elements) wassatisfactorily fulfilled. This document shall include as an annex the following documentary evidence:
a) copy of contracts award notification
b)extract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</si>
  <si>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new
schools building replacement eligible for funding formalised by local authorities equivalent to a total surface of at least 400
000square meters</t>
  </si>
  <si>
    <r>
      <rPr>
        <sz val="10"/>
        <color rgb="FF006000"/>
        <rFont val="Calibri"/>
        <family val="2"/>
      </rPr>
      <t>The new buildings shall provide primary energy consumption at least 20% lower than the NZEB requirement (nearly zero energy building, national directives) demostrated by an official energy certificate
At least 195 schools will benefit from these interventions
.</t>
    </r>
  </si>
  <si>
    <t>Explanatory document duly justifying how the target (including all the constitutive elements) was satisfactorily fulfilled. This document shall include as an annex the following documentary evidence:
a)list of certificates of completion issued in accordance with the national legislation, with square meters
b)report by an independent engineer endorsed by the relevant ministry, including justification that the technical specifications of the project(s) are aligned with the CID's description of the investment and target.
c) Specific details to
prove compliance withthe Do No Significant
Harm Principle.</t>
  </si>
  <si>
    <r>
      <rPr>
        <sz val="10"/>
        <color rgb="FF006000"/>
        <rFont val="Calibri"/>
        <family val="2"/>
      </rPr>
      <t>Completion of the construction of at least 400 000 square meters of new schools through building replacement resulting in primary energy consumption being at least 20% lower than the Nearly Zero Energy Buildings requirement</t>
    </r>
  </si>
  <si>
    <t>The new buildings shall provide primary energy consumption at least 20% lower than the NZEB requirement (nearly zero energy building, national directives).
At least 70% of demolition waste shall be prepared for reuse/recycli ng/recovery of other materials.
The call is expected to targetpotential beneficiaries based on needs. It is expected that the deployment of measures related to technical assistance would contribute to
this aim</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</si>
  <si>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r>
  </si>
  <si>
    <r>
      <rPr>
        <sz val="10"/>
        <color rgb="FF006000"/>
        <rFont val="Calibri"/>
        <family val="2"/>
      </rPr>
      <t>Notification of the award of all public contracts on the
construction of buildings, requalification and
strengthening of real estate assets of the administration of justice</t>
    </r>
  </si>
  <si>
    <t>The new buildings shall provide primary energy consumption at least 20% lower than the NZEB requirement (nearly zero energy building, national directives)
demonstrate d by anofficial energy certificate
At least 70% of demolition waste shall be prepared for reuse/recycli ng/recovery of other materials
The indicative list of municipalitie s where the interventions will take place is the following,
Bari Bergamo Bologna Cagliari Florence
Genoa LatinaMessina Milan Monza Naples Palermo Perugia Reggio Calabria Rome Rome Trani Turin Velletri
Venice</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</si>
  <si>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thetechnical specifications of the project(s) are aligned with the CID's description of the investment and target;
c) Specific details to prove compliance with the Do No Significant Harm Principle</t>
  </si>
  <si>
    <t>Construction of buildings, requalification and strengthening of real estate
assets of the administration of justice of at least 289 000 square meters</t>
  </si>
  <si>
    <r>
      <rPr>
        <sz val="10"/>
        <color rgb="FF006000"/>
        <rFont val="Calibri"/>
        <family val="2"/>
      </rPr>
      <t>Ministry for Ecologic al Transitio n</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</si>
  <si>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</si>
  <si>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</si>
  <si>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Ministry for Ecological Transition</t>
  </si>
  <si>
    <t>The target of the investment in district heating foresees to build 330 km of efficient networks and the construction of plants or connections for the recovery of waste heat of 360 MW.</t>
  </si>
  <si>
    <t>Explanatory document duly justifying how the target was satisfactorily fulfilled. This document shall include as an annex the following documentary evidence: a) list of certificate of completion issued in accordance with the national legislation; b) report by an independent engineer endorsed by the relevant ministry, including justification that the technical specifications of the project(s) are aligned with the CID's description</t>
  </si>
  <si>
    <r>
      <rPr>
        <sz val="10"/>
        <color rgb="FF006000"/>
        <rFont val="Calibri"/>
        <family val="2"/>
      </rPr>
      <t>The Decree of the President of the Council of Minister (DPCM) shall set out a national air pollution control programme which introduces appropriate measures for the reduction of air pollution in line with the EU Directive 2016/2284 and the legislative decree 30 May 2018, n. 81, transposing that Directive</t>
    </r>
  </si>
  <si>
    <t>Summary document duly justifying how the milestone (including all the constitutive elements) was satisfactorily fulfilled.
This document shall
include as an annex thefollowing documentary evidence:
a) Copy of the operational plan and a link to the website where the strategy can be accessed.
b) Explanatory report demonstrating how the actions foreseen in the operational plan contribute to achieving the objectives of the milestone.
c) 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</si>
  <si>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Ministerial Decree shall approve an operational plan for the implementation of an advanced and integrated monitoring and forecasting system to identify hydrological risks. It shall as a minimum,
Envisage remote sensing applications and
data field sensors;Develop a communication system which allows coordinator and interoperability between the various operators in the Control Rooms
Set up Central and Regional Control Rooms Develop Cyber-security systems and services</t>
  </si>
  <si>
    <r>
      <rPr>
        <sz val="10"/>
        <color rgb="FF006000"/>
        <rFont val="Calibri"/>
        <family val="2"/>
      </rPr>
      <t>Explanatory document duly justifying how the target (including all the constitutive elements) was satisfactorily fulfilled. This document shall include as an annex the following documentary evidence:
- Report by an independent engineer endorsed by the responsible ministry justifying the percentage achieved.</t>
    </r>
  </si>
  <si>
    <r>
      <rPr>
        <sz val="10"/>
        <color rgb="FF006000"/>
        <rFont val="Calibri"/>
        <family val="2"/>
      </rPr>
      <t>90% of the surface of Southern regions shall be covered by the advanced and integrated monitoring and forecasting system to identify hydrological risks</t>
    </r>
  </si>
  <si>
    <r>
      <rPr>
        <sz val="10"/>
        <color rgb="FF006000"/>
        <rFont val="Calibri"/>
        <family val="2"/>
      </rPr>
      <t>MITE /
Regions</t>
    </r>
  </si>
  <si>
    <t>The contracts will be awarded to the regions on the basis of the surface,
the residentpopulation in the region and the risk of landslides, flood and coastal erosion
For the non- structural measures the contracts will be awarded to the River Basin Authorities on the basis of the surface.
The call is expected to target potential beneficiaries based on needs. It is expected that the deployment of measures
related totechnical assistance would contribute to this aim.</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</si>
  <si>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t>
  </si>
  <si>
    <t>Notification of the award of all public contracts for the interventions on risk management and reduction of hydrogeological risks.
They shall as a minimum,-      Ensure the securisation of built-up areas and hydrographic basins exposed to hydrogeological risk;
-      Envisage actions for environmental remediation and mitigation of the effects of climate change;
-      Ensure greater level of control and management of flood risk
Give priority to nature-based solutions in contracts</t>
  </si>
  <si>
    <t>People at direct risk are people who risk their own safety in the areas of intervention.
The target will be measured through the Database ReNDiS web, which collects all the information about mitigation measures and projects, provided by
the Regions.People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</si>
  <si>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completion issued in accordance with the national legislation;
b) extract of the technical specifications proving alignment of the project(s) with the CID's description of the investment and target;</t>
    </r>
  </si>
  <si>
    <r>
      <rPr>
        <sz val="10"/>
        <color rgb="FF006000"/>
        <rFont val="Calibri"/>
        <family val="2"/>
      </rPr>
      <t>Reduce the number of people at direct flood and hydrological risks by at least 1 500 000 inhabitants</t>
    </r>
  </si>
  <si>
    <t>Copy of the publication of the approval acts ofintervention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</si>
  <si>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decrees approving the first intervention and investment plan in the respective area(Commissioner delegate / Region / Autonomous Province) for flood and hydrogeological risk reduction shall aim to restore the starting of the original conditions and ensure the resilience of the territories to natural disasters</t>
  </si>
  <si>
    <t>Type E interventions means " the restoration of public structures and infrastructure s damaged as a result of emergency events and damage
suffered bycultural and landscape assets " People considered at direct risk are defined as those living in P2, P3, and P4 areas as per the indicators developed by the Istituto Superiore per la Protezione e la Ricerca Ambientale defined by the Flood Risk Management Plans and by the Hydrogeologi cal Plans (piani Assetto Idrogeologico
) set out by River Basin Authorities</t>
  </si>
  <si>
    <t>Summary document duly justifying how the milestone (including all the constitutive elements) was satisfactorily fulfilled.
This document shall include as an annex the following documentary evidence:
a) list of certificates of completion issued in accordance with thenational legislation [if a milestone refers to giving to operation, please add];
c) Specific details to prove compliance with the Do No Significant Harm Principle</t>
  </si>
  <si>
    <t>Completion of all type E interventions aimed at restoring damaged public structures</t>
  </si>
  <si>
    <r>
      <rPr>
        <sz val="10"/>
        <color rgb="FF006000"/>
        <rFont val="Calibri"/>
        <family val="2"/>
      </rPr>
      <t>Ministry of the Interior</t>
    </r>
  </si>
  <si>
    <t>The percentage  of investments is calculated on the total amount of euro assigned for small public works in municipalitie s.
Intervention entailing that at least 30% of investments are dedicated to energy efficiency of public lighting, of public buildings and/or at the installation of systems for
theproduction of energy from renewable sources
Details on the territorial distribution will be reported.
Small public works should include at least one of the following interventions
,
a) energy efficiency projects aimed at improving the efficiency of public lighting, improving the energy efficiency of
publicbuildings and at the installation of systems for the production of energy from renewable sources;
b) interventions in the field of sustainable mobility for the adaptation and safety of schools, public buildings and municipal heritage and for the removal of architectural
barriers.</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</si>
  <si>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[if a milestone refers to giving to operation, please add];
b) Specific details to prove compliance with the Do No Significant Harm Principle.
c) report providing evidence of the interventions representing at least 30% of the total cost dedicated to energy
efficiency of public lighting, of publicbuildings and/or at the installation of systems for the production of energy from renewable sources.</t>
  </si>
  <si>
    <t>Complete at least 7 500 interventions for small public works. At least 30% of investments for small public works completed in municipalities are dedicated to energy efficiency of public lighting, of public buildings and/or at the installation of systems for the production of energy from renewable sources</t>
  </si>
  <si>
    <t>The percentage of investments
is calculatedon the total amount of euro assigned for small public works in municipalitie s
entailing that at least 30% of investments are dedicated to energy efficiency of public lighting, of public buildings and/or at the installation of systems for the production of energy from renewable sourcesSmall public works should include at least one of the following interventions
,
a) energy efficiency projects aimed at improving the efficiency of public lighting, improving the energy efficiency of public buildings and at the installation of systems for the production of energy from renewable sources;
b) interventions in the field ofsustainable mobility for the adaptation and safety of schools, public buildings and municipal heritage and for the removal of architectural
barriers.</t>
  </si>
  <si>
    <t>Explanatory document duly justifying how the milestone (including all the constitutive
elements) wassatisfactorily fulfilled. This document shall include as an annex the following documentary evidence:
a) list of certificates of completion issued in accordance with the national legislation ;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30% of the total cost
dedicated to energy efficiency of publiclighting, of public buildings and/or at the installation of systems for the production of energy from renewable sources.</t>
  </si>
  <si>
    <t>The percentage  of investments is calculated on the total amount of euro assigned for medium public works in municipalitie s
Intervention means public works that atleast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
hydrogeologi cal risks;c)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</si>
  <si>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engineerendorsed by the relevant ministry, including justification that the technical specifications of the project(s) are aligned with the CID's description of the investment and target
b) Specific details to prove compliance with the Do No Significant Harm Principle.
c) report providing evidence of the interventions representing at least 40% of the total cost dedicated to safety of the territory against hydrogeological risks.</t>
  </si>
  <si>
    <t>Complete at least 1 000 interventions for medium works. At least 40 % of investments for medium public works realized in municipalities are dedicated to safety of the territory against hydrogeological risks.</t>
  </si>
  <si>
    <t>The percentage  of investments is calculated on the total amount of euro assigned for medium public works in municipalitie s
Intervention means public works entailing thatat least 40 % of investments are dedicated to safety of the territory against hydrogeologi cal risks.
Details on the territorial distribution will be reported.
Medium public works should include at least one of the following interventions
,
a) investments for the safety of the
territory againsthydrogeologi cal risks;
c) investments in the safety and energy efficiency of buildings, with priority for school buildings, and other structures owned by the
institution.</t>
  </si>
  <si>
    <t>Explanatory document duly justifying how the milestone (including all the constitutive elements) was satisfactorily fulfilled. This document shall include as an annex the following documentary evidence:
a) list of certificates of completion issued in accordance with the national legislation;
b) report by an independent engineer endorsed by the relevantministry, including justification that the technical specifications of the project(s) are aligned with the CID's description of the investment and target,
c) Specific details to prove compliance with the Do No Significant Harm Principle.
d) Report providing evidence of the interventions representing at least 40% of the total cost dedicated to safety of the territory against hydrogeological risks.</t>
  </si>
  <si>
    <t>Complete at least 5 000 interventions for medium works. At least 40% of investments for medium public works realized in municipalities are dedicated to safety of the territory against hydrogeological risk</t>
  </si>
  <si>
    <t>Copy of the publication in the website of the Ministry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</si>
  <si>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Curb soil consumption and restore useful soils.</t>
  </si>
  <si>
    <t>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t>
  </si>
  <si>
    <t>Plant at least 1 650 000 trees for reforestation of urban and peri-urban areas pursuant to article 4 of the law of 12 December 2019, 141 (so-called climate law)</t>
  </si>
  <si>
    <t>Plant at least 6 600 000 trees for reforestation of urban and peri-urban areas pursuant to article 4 of the law of 12 December 2019, 141 (so-called climate law)</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</si>
  <si>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</si>
  <si>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Entry into force of relevant legislation with the objective of recovering the ecological corridor represented by the riverbed, including natural reforestation and interventions for the restoration and reactivation of lateral branches and oxbows.</t>
  </si>
  <si>
    <r>
      <rPr>
        <sz val="10"/>
        <color rgb="FF006000"/>
        <rFont val="Calibri"/>
        <family val="2"/>
      </rPr>
      <t>Summary document duly justifying how the target was satisfactorily fulfilled. This document shall include as an annex the following documentary evidence:
Certificate of completion issued in accordance with the national legislation;</t>
    </r>
  </si>
  <si>
    <r>
      <rPr>
        <sz val="10"/>
        <color rgb="FF006000"/>
        <rFont val="Calibri"/>
        <family val="2"/>
      </rPr>
      <t>Reduce riverbed artificiality by at least 13 km</t>
    </r>
  </si>
  <si>
    <t>A widespread reforestation action with native species is planned to restore the riparian woodlands of the river to improve
biodiversity,increase the protection of the banks and river strips and improve the self- purification capacity of the ecosystem and a coverage of at least 337 hectares is
expected</t>
  </si>
  <si>
    <t>Explanatory document duly justifying how the target was satisfactorily fulfilled. This document shall include as an annex the following documentary evidence:
a) certificate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</si>
  <si>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Reduce riverbed artificiality by at least 37 km</t>
  </si>
  <si>
    <t>The definition of the milestone "Identificatio n of orphan
sites” is as defined by Ministerial Decree n. 269/2020"
aims at identifying the list of the “orphan sites
soil” by IVQuarter 2021. The list will include the total surface.</t>
  </si>
  <si>
    <t>Explanatory document duly justifying how the milestone, including all the constitutive elements, was satisfactorily fulfilled. This document shall include as an annex the following documentary evidence:
a) Copy of the adopted action plan and a link to the website where it can be accessed.b) Explanatory report demonstrating how the actions foreseen in the action plan contribute to achieving the objectives of the reform.
c) 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</si>
  <si>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Action Plan for the revitalisation of orphan sites shall reduce land take and enhance urban regeneration. It shall include as a minimum:
-      The identification of orphan sites in all 21 Regions and/or Autonomous Provinces
-      The specific interventions to be made in every orphan site to reduce land take and enhance urban regeneration</t>
  </si>
  <si>
    <t>The definition of the milestone "Identificatio
n of orphansites” is as defined by Ministerial Decree n. 269/2020"</t>
  </si>
  <si>
    <t>Explanatory document duly justifying how the milestone (including all the constitutive elements) was
satisfactorily fulfilled.This document shall include as an annex the following documentary evidence:
a) certificate of completion issued in accordance with the national legislation for each of the revitalised orphan sites;
b) Report by an independent engineer endorsed by the responsible ministry justifying the percentage achieved.</t>
  </si>
  <si>
    <t>Revitalise at least 70% of the surface of ‘orphan sites soil’ to reduce land take and enhance urban regeneration</t>
  </si>
  <si>
    <r>
      <rPr>
        <sz val="10"/>
        <color rgb="FF006000"/>
        <rFont val="Calibri"/>
        <family val="2"/>
      </rPr>
      <t>Ministry of Ecologic al Transitio n (MITE)</t>
    </r>
  </si>
  <si>
    <t>Explanatory document duly justifying how the milestone (including all the constitutive elements) was satisfactorily fulfilled. This document shall include as an annex the following documentary evidence:
a) certificate of completion issued inaccordance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</si>
  <si>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Complete at least 22 large-scale interventions for the restoration and protection of seabed and marine habitats and coastal observation systems.</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</si>
  <si>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
g bodies are the operatorsof the water integrated services (for potable use) or the ‘Consorzi di Bonifica’ (for irrigation
use).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</si>
  <si>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</si>
  <si>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</si>
  <si>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r>
      <rPr>
        <sz val="10"/>
        <color rgb="FF006000"/>
        <rFont val="Calibri"/>
        <family val="2"/>
      </rPr>
      <t>The call is expected to target potential beneficiaries based on needs. It is expected that the deployment of measures related to technical assistance would contribute to this aim</t>
    </r>
  </si>
  <si>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targetb)further project-specific details with the extract of the relevant parts containing the selection criteria that ensure compliance with the Do No Significant Harm Principle</t>
  </si>
  <si>
    <t>Notification of the award of all public contracts for a total of EUR 2 000 000 000 for investments in primary water infrastructure and on the security of water supply.
The scope of the contracts shall be the following,
-      Water supply security of important urban areas;
-      Structural works to increase safety and resilience of the network, including adaptation to climate change (excluding dams);
-      Increase of the transport capacity of water.
Selection criteria shall ensure that the investment shall fully contribute to the climate change objectives with a 40 %
climate coefficient, in accordance withAnnex VI to the Recovery and Resilience Facility Regulation (EU) 2021/241.</t>
  </si>
  <si>
    <t>‘Complex water
systems’ and ‘increase security of supply’ are [as a minimum] defined as follows:
• More resilient infrastructure s to climate change
• Improved quality of water, where relevant
• Increased
safetystandards of the water infrastructure
• Optimisation of water supply, including losses reduction where relevant
and
‘increase’ means at least:
• More water efficiency of supply systems
• More water storage
• i.e., more availability of water for users
• Adaptation/ mitigation during water
scarcity anddrought events
Complex water systems are water systems supplying large areas/district s, that could need several interventions
/works (maintenance or new infrastructure
s) for increasing the security of primary water supply (e.g. big cities or residential areas, large irrigation districts).</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</si>
  <si>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</si>
  <si>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Increase security of water supply and resilience of the water infrastructure in at least 25 complex water systems</t>
  </si>
  <si>
    <t>‘Complex water
systems’ and ‘increase security of supply’ are [as a minimum] defined as follows:
• More resilient infrastructure s to climate change
• Improved quality of water, where relevant
• Increased safety standards of the water infrastructure
• Optimisation of water supply, including
losses reductionwhere relevant and
‘increase’ means at least:
• More water efficiency of supply systems
• More water storage
• i.e., more availability of water for users
• Adaptation/ mitigation during water scarcity and drought events
The call is expected to target potential beneficiaries
based onneeds.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</si>
  <si>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a)copy of contract award notification
b)extract of the relevant parts of the technical specifications of the project proving alignment with the CID's description of the investment and target</t>
  </si>
  <si>
    <t>Notification of the award of all contracts for a total of EUR 900 000 000 for interventions for the modernization and efficiency of the water distribution networks.
The scope of the contracts shall be the following,
-      Interventions to reduce losses in networks for drinking water;
-      Increase the resilience of water systems to climate change;
Strengthen the digitization of networks, for an optimal management of water resources, reduce waste and limit inefficiencies</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</si>
  <si>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</si>
  <si>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9 000 additional kilometres of districtized water network</t>
  </si>
  <si>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additional kilometres of districted water networkb) report by an independent engineer endorsed by the relevant ministry, including justification that the technical specifications of the project(s) are aligned with the CID's description of the investment and target,</t>
  </si>
  <si>
    <t>Build at least 25 000 additional kilometres of districtized water network</t>
  </si>
  <si>
    <r>
      <rPr>
        <sz val="10"/>
        <color rgb="FF006000"/>
        <rFont val="Calibri"/>
        <family val="2"/>
      </rPr>
      <t>MIPAAF
/ Impleme nting Entity of the interven tion/ben eficiary of the loan</t>
    </r>
  </si>
  <si>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target;
c) further project-specific details containing the selection criteria that ensure compliance with the Do No Significant Harm principle.
d) Copy of the draft environmental impact assessment.</t>
  </si>
  <si>
    <t>Notification of the award of all public contracts for a total of EUR 880 000 000 for the interventions on the networks and irrigation systems and on the related digitalisation and monitoring system.
The scope of the contracts shall be the following,
Encourage the measurement and monitoring of uses both on collective networks (through the installation of meters and remote-control systems) and for self-supply uses (through a monitoring system of private licenses) as a prerequisite for completing the introduction of water pricing policy based on the water volumes for an efficient use
of water resources in agriculture;Reduce illegal water withdrawals in rural areas.
Irrigation investment should aim at safe re-use of reclaimed water when feasible and/or to render existing irrigation more efficient, even if the concerned water body is in good status. If in less than good status, the savings have to be such that good status can be reached, in the case of upgrading existing irrigation.
It must be ensured that expansion of existing irrigation systems (including through increased use of water, i.e. not only physical expansion), even via more efficient methods, is avoided where the concerned water bodies are, or projected (in the context of intensifying climate change) to be in less than good status.
It is expected that this measure does not do significant harm to environmental objectives within the meaning of Article 17 of Regulation (EU) 2020/852, taking into account the description of the measure andthe mitigating steps set out in the recovery and resilience plan in accordance with the Do No Significant Harm Technical Guidance (2021/C58/01). In particular, for each sub- investment, full compliance with the requirements of EU law, including the Water Framework Directive, shall be ensured before, during and after the commencement of the construction works. Further, the measure is subject to an Environmental Impact Assessment (EIA) pursuant to Directive 2011/92/EU, as well as relevant assessments in the context of Directive 2000/60/EC and Directive 92/43/EEC, including the implementation of required mitigation measures.
In particular, when publishing the draft environmental impact assessment for public consultation, it should be framed with a justification of the purpose of the investment as compared to alternatives, both in terms of the goal (extent of irrigated land vs sustainable rural regeneration) and the means (reducing water demand and nature-based solutions).</t>
  </si>
  <si>
    <r>
      <rPr>
        <sz val="10"/>
        <color rgb="FF006000"/>
        <rFont val="Calibri"/>
        <family val="2"/>
      </rPr>
      <t>MIPAAF</t>
    </r>
  </si>
  <si>
    <r>
      <rPr>
        <sz val="10"/>
        <color rgb="FF006000"/>
        <rFont val="Calibri"/>
        <family val="2"/>
      </rPr>
      <t>The irrigation system should provide for installation of meters at the supply source and on the distribution network, provide for an adequate water saving in absence of increase in irrigated area.</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</si>
  <si>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</si>
  <si>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29%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</si>
  <si>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interventions issued in accordance with the national legislation with specification of withdrawal sources equipped with meters
b) Report by an independent engineer endorsed by the responsible ministry justifying the percentage achieved,
c) Specific details to prove compliance with the Do No Significant Harm Principle</t>
    </r>
  </si>
  <si>
    <r>
      <rPr>
        <sz val="10"/>
        <color rgb="FF006000"/>
        <rFont val="Calibri"/>
        <family val="2"/>
      </rPr>
      <t>Increase to at least 40% the percentage of withdrawal sources equipped with meters</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</si>
  <si>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r>
  </si>
  <si>
    <r>
      <rPr>
        <sz val="10"/>
        <color rgb="FF006000"/>
        <rFont val="Calibri"/>
        <family val="2"/>
      </rPr>
      <t>At least 15% the percentage of irrigated area shall benefit from an efficient use of irrigation resources</t>
    </r>
  </si>
  <si>
    <t>The irrigation system should
provide forinstallation of meters at the supply source and on the distribution network, provide for an adequate water saving in absence of increase in irrigated area.</t>
  </si>
  <si>
    <t>Explanatory document duly justifying how the milestone (including all the constitutive
elements) wassatisfactorily fulfilled. This document shall include as an annex the following documentary evidence:
a)   List of certificates of completion for each of the irrigated area interventions
b)  Report by an independent engineer endorsed by the responsible ministry justifying the percentage achieved.
c)  Specific details to prove compliance with the Do No Significant Harm Principle</t>
  </si>
  <si>
    <t>At least 29% the percentage of irrigated area benefitting from an efficient use of irrigation resources</t>
  </si>
  <si>
    <t>The indicator shows the reduction of the number of equivalent inhabitants who do not comply with the requirementsof Directive 91/271/EEC.
The call is expected to target potential beneficiaries based on needs. It is expected that the deployment of measures related to technical assistance would
contribute to this aim</t>
  </si>
  <si>
    <t>Explanatory document duly justifying how the milestone (including all the constitutive elements) was satisfactorily fulfilled. This document shall include as an annex the following documentary evidence:a)            copy of contract award notification; b)extract of the relevant parts of the technical specifications of the project proving alignment with the CID's description of the investment and target;</t>
  </si>
  <si>
    <t>Notification of the award of the contracts for a total of EUR 600 000 000 for interventions in sewerage and purification.
The interventions shall,
-      Be compliant with the relevant requirements of footnote 11 of Annex VI of the Regulation (EU) 2021/241-      Make the purification of wastewater discharged into marine and inland waters more effective, also by means of technological innovation;
Transform some purification plants into “green factories”, which reuse purified wastewater for irrigation and industrial purposes;</t>
  </si>
  <si>
    <t>The indicator shows the reduction of the number of equivalent inhabitants who do not comply with
the requirementsof Directive 91/271/EEC.</t>
  </si>
  <si>
    <t>Explanatory document duly justifying how the target (including all the constitutive elements) was satisfactorily fulfilled. This document shall include as an annex the following documentary evidence:a)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</si>
  <si>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570 000</t>
  </si>
  <si>
    <t>The indicator shows the reduction of the number of equivalent inhabitants who do not comply with the requirements of Directive 91/271/EEC.</t>
  </si>
  <si>
    <t>Summary document duly justifying how the target (including all the constitutive elements) was satisfactorily fulfilled. This document shall include as an annex the following documentary evidence:
a) certificate of completion issued in accordance with the national legislation
b) report by an
independent engineerendorsed by the relevant ministry, including justification that the technical specifications of the project(s) are aligned with the CID's description of the investment and target,</t>
  </si>
  <si>
    <t>Reduce the number of inhabitants residing in agglomerations non-compliant with the Council Directive 91/271/EEC for not adequate collecting and treating the urban waste water by at least 2 570 000</t>
  </si>
  <si>
    <t>The legislative amendment is expected to address the following elements,
- The competent parliamentar y commissions should express an opinion on the strategic guidelines of the CdP.
- The reform provides certain times
for theapproval process of the CdP
- The Court of Auditors may carry out in parallel concurrent checks on the CdP at the request of the Government or of the competent parliamentar y
commissions</t>
  </si>
  <si>
    <t>The legislative amendment shall reduce the time for the approval process of the Contratti di Programma (CdP) of the railway infrastructure manager Rete Ferroviaria Italiana</t>
  </si>
  <si>
    <t>A legislative provision will make an important regulatory modification to allow the geographic location of the works to be anticipated in
the“Technical and Economic Feasibility Study” (TEFS),
instead of waiting for the definitive project design phase. The location will hence be included as a variation of the urban planning instruments, with a constraint linked to expropriation
. The additional authorization s, which cannot be acquired on the TEFS, would be
obtained insubsequent project design phases, without convening the
“Conferenza dei Servizi”, as an exception to Law no.
241/1990.
The following positive effects are expected from the proposed regulatory change:</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</si>
  <si>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</si>
  <si>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regulatory change shall reduce the authorisation time of projects from 11 to six months</t>
  </si>
  <si>
    <t>The contract
(s) will refer to the following parts of those lines: NapoliBari: Orsara-
Bovino andPalermo Catania: Catenanuova
- Dittaino e Dittaino - Enna
The tender
(s) will set clear, non- discriminator y and transparent criteria for the eligibility and the selection of the proposals The public procurement rules are provided by the legally binding obligation according to art.2 of DL 120/2020 and in line with the
PublicProcurement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</si>
  <si>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</si>
  <si>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</si>
  <si>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The contract will refer to the following parts of this line: Battipaglia - Romagnano
The tender
(s) will set clear, non- discriminator y and transparent criteria for the eligibility and the selection of the proposals The public procurement rules are provided by the legally binding obligation according to art.2 of DL
120/2020and in line with the Public Procurement Directives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</si>
  <si>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demand;.e) further project-specific details containing the selection criteria that ensure compliance with the Do No Significant Harm principle.</t>
  </si>
  <si>
    <t>Notification of the award of all public contracts to build high-speed railway in the line Salerno Reggio Calabria.
The contract shall refer to the following parts of this line: Battipaglia - Romagnano</t>
  </si>
  <si>
    <t>The 69 km will be built in the following segments
Bicocca Catenanuova (Palermo Catania) 37 km
Cancello Frasso (Napoli Bari) 16 km Napoli Cancello (Napoli Bari) 16 km
The 69 km will be built in the
followingsegments
Bicocca Catenanuova (Palermo Catania) 37 km
Cancello Frasso (Napoli Bari) 16 km Napoli Cancello (Napoli Bari)
16 km</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</si>
  <si>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</si>
  <si>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69 km of high-speed rail for both passengers and freight in the lines Napoli-Bari and Palermo-Catania built, ready for authorisation and operational phases.
The 69 km shall be built in the following segments:
Bicocca -Catenanuova (Palermo-Catania line), 37 km
Cancello-Frasso (Napoli-Bari line), 16 km Napoli-Cancello (Napoli-Bari line), 16 km</t>
  </si>
  <si>
    <t>The indicative breakdown is the following,
- 93 km in the line Napoli- Bari
- 33 km in the line Salerno- Reggio Calabria
- 148 km in the line Palermo-
CataniaThe 274 km will be built in the following segments Napoli Bari: Napoli - Cancello, Cancello- Frasso,  Frasso - Telese, Telese- Vitulano, Apice-Irpinia, Orsara- Bovino; Salerno Reggio: Battipaglia – Romagnano; Palermo Catania: Bicocca- Catenanuova, Catenanuova
-Dittaino, Dittaino-Enna, Caltanisetta Xirbi-Lercara, Enna - Caltanisetta Xirbi.</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</si>
  <si>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includingjustification that the technical specifications of the project(s) are aligned with the CID's description of the investment and target;
c) Specific details to prove compliance with the Do No Significant Harm Principle;</t>
  </si>
  <si>
    <t>274 km of high-speed rail for both passengers and freight in the lines Napoli- Bari, Salerno-Reggio Calabria, Palermo- Catania built, ready for authorisation and operational phases.
The indicative breakdown is the following:
Orsara-Bovino (Napoli-Bari line), 93 km
Battipaglia-Romagnano (Salerno-Reggio Calabria line), 33 km
Catenanuova - Dittaino e Dittaino – Enna (Palermo-Catania line), 148 km</t>
  </si>
  <si>
    <t>The contract will refer to the following parts of this line: Circonvallazio ne di Trento (Trento bypass)
The tender
(s) will set clear, non- discriminator y and transparent criteria for the eligibility and the selection of the proposals The public
procurementrules are provided by the legally binding obligation according to art.2 of DL 120/2020</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</si>
  <si>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</si>
  <si>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 Verona-Brennero.
The contract shall refer to the following parts of these lines:
Verona-Brennero: Circonvallazione di Trento (Trento bypass),
Liguria Alpi: Genoa Node and Third Giovi Crossing section
Brescia-Verona Verona-Bivio-Vincenza Rho-Parabiago
Pavia-Milano-Rogoredo</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</si>
  <si>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ofthe project(s) are aligned with the CID's description of the investment and target;
c) Specific details to prove compliance with the Do No Significant Harm Principle</t>
  </si>
  <si>
    <t>53 km of high-speed rail for both passengers and freight in the line Liguria-Alpi built, ready for authorisation and operational phases.
The 53 km shall be built in the following segments:
Genoa Node and Third Giovi Crossing section</t>
  </si>
  <si>
    <t>Summary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</si>
  <si>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180 km of high-speed rail for both passengers and freight in the lines Brescia- Verona-Vicenza-Padova; Liguria-Alpi and Verona-Brennero built, ready for authorisation and operational phases.
The 180 km shall be built in the following segments:
Brescia-Verona, 48 km
Verona-Bivio-Vincenza, 44 km
Genoa Node and Third Giovi Crossing 53 km Rho-Parabiago 9 km
Pavia-Milano-Rogoredo 11 km Trento bypass 15 km</t>
  </si>
  <si>
    <r>
      <rPr>
        <sz val="10"/>
        <color rgb="FF006000"/>
        <rFont val="Calibri"/>
        <family val="2"/>
      </rPr>
      <t>The tender
(s) will set clear, non- discriminator y and transparent criteria for the eligibility and the selection of the proposals The public procurement rules are provided by the legally binding obligation according to art.2 of DL 120/2020</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</si>
  <si>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submittedapplications against the Call's demands.
e) further project-specific details containing the selection criteria that ensure compliance with the Do No Significant Harm principle</t>
  </si>
  <si>
    <t>Notification of the award of all public contracts to build the connections in the lines Roma-Pescara and Orte-Falconara.
The contract (s) shall refer to the following parts of those lines:
Roma-Pescara Orte Falconara
Taranto -Metaponto-Potenza-Battipaglia</t>
  </si>
  <si>
    <r>
      <rPr>
        <sz val="10"/>
        <color rgb="FF006000"/>
        <rFont val="Calibri"/>
        <family val="2"/>
      </rPr>
      <t>- .</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</si>
  <si>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target;c) Specific details to prove compliance with the Do No Significant Harm Principle.</t>
  </si>
  <si>
    <t>87 km of high-speed rail for both passengers and rail in the lines Roma-Pescara, Orte- Falconara and Taranto -Metaponto- Potenza-Battipaglia built, ready for authorisation and operational phases.
The breakdown of the 87 km shall be the following:
Roma-Pescara, 32 km
Orte-Falconara, 20 km
Taranto – Metaponto – Potenza – Battipaglia, 35 km</t>
  </si>
  <si>
    <r>
      <rPr>
        <sz val="10"/>
        <color rgb="FF006000"/>
        <rFont val="Calibri"/>
        <family val="2"/>
      </rPr>
      <t>The contract
(s) will refer to the following lines.
The tender
(s) will set clear, non- discriminator y and transparent criteria for the eligibility and the selection of the proposals</t>
    </r>
  </si>
  <si>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</si>
  <si>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Notification of the award of all public contracts to introduce the European Rail Transport Management System (ERTMS)</t>
  </si>
  <si>
    <t>The 1400 km will include the completion of the "Rhine Alpine" Corridor from Chiasso to Milan and from Milan to the port of Genoa via Tortona; of the "Mediterrane an" Corridor from Novara to Trieste / Villa Opicina via Milan - Venice Mestre and Vicenza - Castelfranco Veneto - Portogruaro
and theBrennero - Verona section on the "Scandinavia n- Mediterranea n" Corridor and new realizations on other lines of the core, comprehensi ve and off- ten network (Roccasecca – Avezzano, Canicattì – Siracusa, Cagliari
– Oristano - Chilivani, Decimomann u – Carbonia/Igle sias, Linee Castelli Romani, Caltanissetta
– Aragona Caldare,Lercara – Agrigento – Porto Empedocle, Bolzano – Merano, Alcamo – Trapani, Campoleone
– Nettuno, Lamezia Terme – Catanzaro Lido, Barletta
– Spinazzola, Monza – Molteno – Lecco, Fortezza – S.Candido, Terni – Sulmona, Novara – Biella –
Santhià).</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</si>
  <si>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</si>
  <si>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1 400 km of rail lines equipped with the European Rail Transport Management System in line with the European Deployment Plan, ready for authorisation and operational phases
.</t>
  </si>
  <si>
    <t>The 3 400
kms include the line mentioned above and
newrealizations on other lines of the core, comprehensi ve and off- ten network. Deployment will involve the completion of the western section of the CNC
Mediterranea n (Modane- Torino- Novara),
the cross border connections to Switzerland via Domodossola (Domodossol a – Arona - Rho / Novara) and Luino (Luino
– Oleggio andLaveno Mombello – Gallarate ) on the CNC Rhine-Alpine together with the Novara- Alessandria section, the line Firenze- Pisa- Livorno/la Spezia on
the CNC ScanMed. A number of other lines belonging to the TEN an off TENT network will also be equipped, including Milano – Piacenza, Firenze – Roma (LL), Prato –
Firenze, Bologna –S.Giorgio di Piano, Caserta – Napoli (linea Cassino), Salerno – Arechi, Gallarate - Varese – Stabio /  Porto Ceresio, Voghera – Piacenza, Chilivani – Golfo Aranci / Porto Torres, Venezia – Portogruaro, Roma – Fiumicino, Roma – Colleferrro, Roma – Civitavecchia
– Grosseto.</t>
  </si>
  <si>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</si>
  <si>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3400 km of rail lines equipped with the European Rail Transport Management System in line with the European Rail Transport Management System in line with the European Deployment Plan, ready for
authorisation and operational phases</t>
  </si>
  <si>
    <t>47 upgrading actions will take place
along thefollowing indicative routes and nodes:
- Adriatic- Ionian (8)
- Bologna- Venice- Trieste/Udine (3)
- Central and North Tyrrhenian link (7)
- Liguria-Alps (5)
- Turin- Venice (2)
- Urban nodes &amp; regional lines (0)
- Urban nodes &amp; regional lines
– center (7)
- Urban nodes &amp; regional lines
- north east
(6)- Urban nodes &amp; regional lines
- north west (6)
- Urban nodes &amp; regional lines
– south (3)</t>
  </si>
  <si>
    <t>Explanatory document duly justifying how the target was satisfactorily
fulfilled. This documentshall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</si>
  <si>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700 km of upgraded line sections built on metropolitan nodes and key national links, ready for authorisation and operational
phases.</t>
  </si>
  <si>
    <t>94 upgrading actions will take place along the following indicative routes and nodes:
- Adriatic- Ionian (12)
- Bologna- Venice- Trieste/Udine (6)
- Central and North Tyrrhenian link (9)
- Liguria-Alps (9)
- Turin- Venice (5)- Urban nodes &amp; regional lines (2)
- Urban nodes &amp; regional lines
– center (10)
- Urban nodes &amp; regional lines
- north east (12)
- Urban nodes &amp; regional lines
- north west (20)
- Urban nodes &amp; regional lines
– south (9)</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</si>
  <si>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</si>
  <si>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1 280 km of upgraded line sections built on metropolitan nodes and key national links , ready for authorisation and operational phases</t>
  </si>
  <si>
    <t>The tender(s) will set clear, non- discriminatory and transparent criteria for the eligibility and the selection of the proposals The public procurement rules are provided by the legally binding obligation according to art.2 of DL 120/2020</t>
  </si>
  <si>
    <t>Explanatory document duly justifying how the milestone (including all the constitutive elements) wassatisfactorily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t>
  </si>
  <si>
    <t>Notification of the award of (all) public contracts for the upgrading, electrification and resilience of railways South.
The contract (s) shall refer to the following parts of those lines:Region Molise
Rome-Venafro-Campobasso-Termoli; Region Puglia
Bari – Lamasinata; Barletta – Canosa; Pescara-Foggia Potenza-Foggia Links Brindisi Links Taranto Region Calabria
Ionian Sibari-Catanzaro Lido-Reggio Calabria/Lamezia Terme
Region Basilicata Ferrandina-Matera Region Campania
Salerno Arechi – Aeroporto Pontecagnano Region Sicilia
Node of CataniaPalermo - Agrigento - Porto Empedocle Link to the Port of Augusta
Region Sardegna
Rail connection with Obia airport
Track-doubling Decimomannu- Villamassargia</t>
  </si>
  <si>
    <r>
      <rPr>
        <sz val="10"/>
        <color rgb="FF006000"/>
        <rFont val="Calibri"/>
        <family val="2"/>
      </rPr>
      <t>The actions consist in the infrastructura l and technological upgrading of the regional lines.
The actions will take place in the regions of Piemonte, Friuli Venezia Giulia, Umbria, Campania, Calabria andPuglia.</t>
    </r>
  </si>
  <si>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descriptionof the investment and
target</t>
  </si>
  <si>
    <t>680 km of upgraded regional lines , ready for authorisation and operational phases</t>
  </si>
  <si>
    <t>The upgrade will involve internal and external stations areas and will consist as a minimum of,
- Enhancing the accessibility of the stations in line with Directive 1300/2014 (“PRM TSI”)
- Increasing the quality of the services provided to users
- Improve the comfort, safety and quality of the public areas
(internal and external)The actions will take place in the regions of Abruzzo, Campania, Calabria , Sicilia , Puglia and Sardegna
.
The indicative list of railway stations that will benefit is the following,
Vasto San Salvo, Lamezia Terme, Sapri, Polignano a Mare, Barletta, Giovinazzo, Macomer, Oristano,
PalermoNotarbartolo,
Milazzo</t>
  </si>
  <si>
    <t>Ten railway stations are upgraded and accessible in line with Directive 1300/2014 and EU railway safety regulations</t>
  </si>
  <si>
    <t>The upgrade will involve internal and external stations areas and will consist as a minimum of:
- Enhancing the accessibility of the stations
- Increasing the quality of the services provided to users
- Improve the comfort, safety and quality of the public areas (internal and external).
The actions will takeplace in the regions of Abruzzo, Molise, Campania, Calabria, Sicilia, Puglia, Basilicata and Sardegna.
The indicative list of railway stations that will benefit is the following, Vasto San Salvo, Chieti, Pescara, Giulianova, Potenza, Potenza Superiore, Lamezia Terme, Cosenza, Crotone, Scalea- S.Domenica Talao, Vibo
Valentia-Pizzo, Reggio di Calabria Lido, Sapri, Falciano- Mondragone- Carinola, Maddaloni Inferiore, Pozzuoli Solfatara, Termoli, Polignano a Mare, San Severo, Barletta, Giovinazzo, Brindisi, Foggia, Macomer, Oristano, Palermo Notarbartolo, Milazzo, Acireale, Marsala, Siracusa.
In addition, a set of 8 station and one city -line
will beupgrade as metropolitan hubs, with larger actions that will involve also local stakeholders and include improvement of the energy efficiency of the stations. The metropolitan hubs will be: Messina Centrale e Marittima, Villa San Giovanni, Benevento, Caserta, L2 Line in Naples, Bari, Lecce, Taranto, Settimo Rende (new
station).</t>
  </si>
  <si>
    <t>38 railway stations are upgraded and accessible in line with Directive 1300/2014 and EU railway safety regulations</t>
  </si>
  <si>
    <r>
      <rPr>
        <sz val="10"/>
        <color rgb="FF006000"/>
        <rFont val="Calibri"/>
        <family val="2"/>
      </rPr>
      <t>The adoption of "Guidelines", which will allow the application of common standards and methodologi es on the entire national road network.</t>
    </r>
  </si>
  <si>
    <r>
      <rPr>
        <sz val="10"/>
        <color rgb="FF006000"/>
        <rFont val="Calibri"/>
        <family val="2"/>
      </rPr>
      <t>Publication on Ministry’s institutional website of the Ministerial Decree that adopts the Guidelines and reference to the relevant provisions indicating the entry into force, accompanied by a document duly justifying how the milestone, including all the constitutive elements, was satisfactorily fulfilled</t>
    </r>
  </si>
  <si>
    <r>
      <rPr>
        <sz val="10"/>
        <color rgb="FF006000"/>
        <rFont val="Calibri"/>
        <family val="2"/>
      </rPr>
      <t>The “Guidelines” shall set common standards and methodologies on the entire national road network for the classification and management of risks, the evaluation of security and the monitoring of existing bridges.</t>
    </r>
  </si>
  <si>
    <t>The transfer of the ownership of the works of art will have to take place within six months of the entry into force of Law 120/20. It is expected to be completed in 2021accordin g to the rules
of the Codice della Strada(Legislative Decree 285/1992)
and its Regulations (Presidential Decree 495/92),
which dictate provisions on the transfer of ownership between road-owning entities.</t>
  </si>
  <si>
    <t>Copy of the publication in the Official Journal for primary legislation and publication on Ministry’s institutional website of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</si>
  <si>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transfer of ownership of the works of art shall have to take place within six months of the entry into force of Law 120/20. It is expected to be completed according to the rules of the Codice della Strada (Legislative Decree 285/1992) and its Regulations (Presidential Decree 495/92), which dictate provisions on the transfer of ownership between road-owning entities.</t>
  </si>
  <si>
    <t xml:space="preserve">Ministry of Ecological Transition (MITE) </t>
  </si>
  <si>
    <t>Summary document duly justifying how the target was satisfactorily fulfilled.
This document shallinclude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RRF.d) report on the implementation of the measure halfway through the life of the scheme and at the end of the scheme</t>
  </si>
  <si>
    <t>Assignment of the works to at least seven Port System Authorities. The selectionprocedure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</si>
  <si>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The main envisaged intervention categories are:
- Energy efficiency and production of energy from renewable sources (wind on land and on breakwaters, solar photovoltaic, solar thermal) and environment al monitoring of port areas;
- Purchase of electric orzero emission vehicles, boats or other means of transport to be used in ports;
-
Replacement of inefficient port facilities from an energy point of view;
- Creation of infrastructure s useful for the use of electricity on the quays (small boats, vehicles, means of transport, etc
..);
- Centralized smoke treatment systems in
port;-
Environment al quality monitoring systems.
In addition to reducing CO2 emissions from fossil fuels, the "Green  Ports" program will also achieve the abatement of other combustion pollutants, which are the main cause of deterioration in air quality in port cities. In any case, the solution that makes use of the best sustainable
technologiesavailable on the market will be
financed.</t>
  </si>
  <si>
    <t>Summary document duly justifying how the target was satisfactorily fulfilled. This document shall include as an annex the following documentary evidence:
a) certificate of completion issued in accordance with the national legislation;
b) extract of the technical specifications of the project(s) proving alignment with the CID's description of the investment and target;
c) invoices demonstrating that at least EUR 213 000 000 were dedicated to activities supporting
climate objective as perthe Methodology in Annex VI of the Regulation (EU) 2021/241</t>
  </si>
  <si>
    <t>Completion of the works by all the Port Authorities. Overall, at least EUR 213 000 000 shall go to activities supporting climate objective as per the Methodology in Annex VI of the Regulation (EU) 2021/241</t>
  </si>
  <si>
    <r>
      <rPr>
        <sz val="10"/>
        <color rgb="FF006000"/>
        <rFont val="Calibri"/>
        <family val="2"/>
      </rPr>
      <t>Summary document duly justifying how the milestone (including all the constitutive elements) was satisfactorily fulfilled.
This document shall include as an annex the following documentary evidence:
a) certificate of works completion signed by the contractor and the competent authority demonstrating project has been completed and is operational, and link to the platform</t>
    </r>
  </si>
  <si>
    <r>
      <rPr>
        <sz val="10"/>
        <color rgb="FF006000"/>
        <rFont val="Calibri"/>
        <family val="2"/>
      </rPr>
      <t>The Port Community Systems of individual Port System Authorities shall be interoperable with each other and with the digital national strategic platform</t>
    </r>
  </si>
  <si>
    <t>Copy of the publication in the Official Journal for the revised primarylegislation to amend the current rules for student housing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</si>
  <si>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legislation shall:
Amend the current rules for studenthousing (law 338/2000 and the Legislative Decree 68/2012) in order to:
(1). Fostering the restructuring and renovation of structures instead of new green-field buildings (with a greater percentage of cofounding, currently at 50%), with the highest environmental standard to be ensured by the presented projects;
(2). Simplify, also thanks to the digitalization, the presentation and selection of projects and, therefore, the implementation timing;
(3)Provide by law for a derogation from the criteria set out in Law no. 338/2000 with regard to the percentage of co-financing that can be
Granted.
A reform will be implemented, by introducing in the Italian regulatory framework for student housing financing the following major changes:
1. Opening up the participation to the funding also to private investors (according to the scheme described in the implementation), also allowing public- private partnerships where the university
will make use of the available funding tosupport the financial equilibrium in real- 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This will, in turn, help the supply of a new range of accommodation at affordable rents;
3. Conditioning the funding as well as additional tax allowances (e.g.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</si>
  <si>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t>
    </r>
  </si>
  <si>
    <r>
      <rPr>
        <sz val="10"/>
        <color rgb="FF006000"/>
        <rFont val="Calibri"/>
        <family val="2"/>
      </rPr>
      <t>At least 7 500 additional sleeping accommodation units (beds) created and assigned through law 338/2000, as revised by 31 December 2021</t>
    </r>
  </si>
  <si>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</si>
  <si>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
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t>
  </si>
  <si>
    <r>
      <rPr>
        <sz val="10"/>
        <color rgb="FF006000"/>
        <rFont val="Calibri"/>
        <family val="2"/>
      </rPr>
      <t>Summary document duly justifying how the target was satisfactorily fulfilled. This document shall include as an annex the following documentary evidence:
a) list of the additional sleeping accommodation units (beds) assigned in accordance with the national legislation in the CID.</t>
    </r>
  </si>
  <si>
    <r>
      <rPr>
        <sz val="10"/>
        <color rgb="FF006000"/>
        <rFont val="Calibri"/>
        <family val="2"/>
      </rPr>
      <t>At least 60 000 additional sleeping accommodation units (beds) created and assigned following the existing (Law no. 338/2000 ) and the new legislative scheme (Reform 1.7: Reform of student housing regulation and investment in student housing).
At least 7 500 additional sleeping accommodation units created and assigned through law 338/2000, as revised by the end of 2021 [baseline 47 500]</t>
    </r>
  </si>
  <si>
    <t>Summary document duly justifying how the target was satisfactorily fulfilled. This document shall include as an annex the following documentary evidence:
a) list of awarded contracts,
b) brief description including:
i)               An extract of the relevant parts of the technical specifications of the project proving alignment with the CID's description ofthe investment and target
ii)             An extract of the relevant parts containing the selection criteria that ensure compliance with DNSH and compliance with the relevant EU and national environmental legislation.</t>
  </si>
  <si>
    <t>Award of at least 3 150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National Research Programme.
The Progetti di Ricerca di Interesse Nazionale projects are bottom-up and curiosity-driven proposals. Monitoring of the distribution of the funded projects among the National Research Programme areas of intervention shall assure an equal distribution of research efforts and funds. Award of the contracts to the projects selected under the competitive calls for proposals, in compliance with the ’Do no significant harm’ Technical Guidance
(2021/C58/01) through the use of anexclusion list and the requirement of compliance with the relevant EU and national environmental legislation.</t>
  </si>
  <si>
    <t>Summary document duly justifying how the target was satisfactorily fulfilled. This document shall include as an annex the following documentary evidence:
a)     list of additional; awarded contracts,
b)    Additional
documentation that complement the
evidenceprovided for the intermediate target.</t>
  </si>
  <si>
    <t>Award of at least 5 350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PNR National Research Programme.
Award of the contracts to the projects selected under the competitive calls for proposals, in compliance with the ’Do nosignificant harm’ Technical Guidance (2021/C58/01) through the use of an exclusion list and the requirement of compliance with the relevant EU and
national environmental legislation.</t>
  </si>
  <si>
    <r>
      <rPr>
        <sz val="10"/>
        <color rgb="FF006000"/>
        <rFont val="Calibri"/>
        <family val="2"/>
      </rPr>
      <t>The target refers to the hiring of 900 researchers.</t>
    </r>
  </si>
  <si>
    <r>
      <rPr>
        <sz val="10"/>
        <color rgb="FF006000"/>
        <rFont val="Calibri"/>
        <family val="2"/>
      </rPr>
      <t>Summary document duly justifying how the target (including the relevant elements of the target, as listed in the description of target and of the corresponding measure in the CID annex) was satisfactorily fulfilled.
This document shall include as an annex the following documentary evidence and elements: list of the certificates of recruitment for fixed- term researchers
b) official references of the contracts and a brief description including an extract of their relevant technical specifications
c) justification of compliance with the CID's description of the
investment and target.</t>
    </r>
  </si>
  <si>
    <r>
      <rPr>
        <sz val="10"/>
        <color rgb="FF006000"/>
        <rFont val="Calibri"/>
        <family val="2"/>
      </rPr>
      <t>Award of at least 900 new fixed-term researchers hired.
The hired researchers shall focus on the priorities consistent with the Research Projects of Significant National Interest (PRIN) dealing with the six major areas of intervention of the National Research Programme (PNR) that reflect the six clusters of the European Framework Programme for Research and Innovation 2021-2027: i) health; ii) humanistic culture, creativity, social transformations, a society of inclusion; iii) security for social systems;
iv) digital, industry, aerospace; v) climate, energy, sustainable mobility; vi) food products, bioeconomics, biodiversity, agriculture, environment.</t>
    </r>
  </si>
  <si>
    <r>
      <rPr>
        <sz val="10"/>
        <color rgb="FF006000"/>
        <rFont val="Calibri"/>
        <family val="2"/>
      </rPr>
      <t>No further specification needed</t>
    </r>
  </si>
  <si>
    <t>Summary document duly justifying how the target was satisfactorily fulfilled. This document shall include as an annex the following documentary evidence:
a) List of certificates of recruitment for fixed- term researchers. The recruitment shall be in line with the description of the CID and shall foresee an award quota of at least 40% for women.
(b) official references of the contracts and a brief description including an extract of their relevant technical specifications
c) justification of compliance with the CID's description of the investment and target,
including where relevant the aggregatecharacteristics of all the projects.
d) extract of the relevant parts containing the selection criteria that ensure compliance with DNSH, the inclusion of a Strategic Environmental Evaluation (SEA) in case the project is expected to produce a consistent impact on the territory, and compliance with national and EU legislation.</t>
  </si>
  <si>
    <t>At least 100 new fixed-term researchers hired for each one of the envisaged basic research partnerships signed between research institutes and private firms (1.3);
The satisfactory fulfilment of the target depends on the share of fixed-term contracts awarded to female researchers: at least 40%.
The projects shall be selected based on competitive criteria including i) adherence to the PNR - (Piano Nazionale di Ricerca) objectives and priorities; ii) involvement of stakeholders to combine the Technology Readiness Level -TRL with the Societal Readiness Level -SRL;
Moreover, specific selection criteria shall be defined to ensure i) balance of territories involved (by promoting the involvement of actors from different regions and different zones of the country, including the South and the Islands), ii) the involvement of both large and small-medium enterprises (SME) with particular attention to the younger (less than five years from their establishment) and innovative ones.The call for programmes, as well as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42% of the total cost of the investment supported by the RRF.
c) Commitment to report on the implementation of the measure halfway through the life of the scheme and the end of the scheme.
Finally, the call for projects, as well as the selection procedure shall require a Strategic Environmental Evaluation (SEA) in case the project is expected to produce a consistent
impact on the territory.</t>
  </si>
  <si>
    <t>Ministry of University and Research and Ministry of Economic Development</t>
  </si>
  <si>
    <t>Summary document duly justifying how the milestone (including allthe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 Call's demands;
d) extract of the relevant parts of the terms of the call demonstrating alignment with the description of the milestone and of the measure.</t>
  </si>
  <si>
    <t>Award of the contracts to the projects selected under the competitive calls for proposals.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36% of the total cost of the investment supported by the RRF.
c) Commitment that the digital contribution of the investment as per the methodology in Annex VII of the Regulation (EU) 2021/241 shall account for at least 15% of the total cost of the investment supported by the RRF.
d) Commitment to report on the implementation of the measure halfway through the life of the scheme and the end of the scheme.
At least five contracts for the creation of "National R&amp;D leaders" shall be awarded Key Enabling Technologies shall include:
-   Advanced Simulation and Big Data
analysis and management-   Advanced Environment and Energy Technologies
-   Quantum and Advanced Materials Technologies, Photonics and Optoelectronics
-   Technologies for Health (Biopharma Technologies)
-   Technologies for Agriculture and Food (Agri-Tech)
-   Sustainable Mobility
-   Technologies Applied to Cultural Heritage
-   Technologies for Biodiversity and Environmental Sustainability
-               Technologies for Industrial Digital
Transition – Industry 4.0</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</si>
  <si>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</si>
  <si>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</si>
  <si>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Copy of the national legal act that is critical for achieving the objectives described in the CID and
reference to the relevantprovisions indicating the entry into force, accompanied by a document duly justifying how the milestone, including all the constitutive elements, was satisfactorily fulfilled.</t>
  </si>
  <si>
    <t>The National Legal Act shall indicate the procedures and deadlines for submitting projects, as well as the access requirements of potential beneficiaries.</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</si>
  <si>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</si>
  <si>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</si>
  <si>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project has been completed and is operational.
b) justification of compliance with the description of the milestone/target and of the description of the
investment in the CID,including where relevant the aggregate characteristics of all the projects.
c) the Competence Centres shall be in the form of public–private partnerships and aligned with the requirements included in the description of the CID.</t>
  </si>
  <si>
    <t>Entry into operation of 42 new hubs
The investment shall focus on two types of Hubs:
-       Competence Centres
-       Network of on-the-ground innovation hubs
The Competence Centers are public-private partnerships and shall be selected according to the capacity to bring innovative and effective tools in implementing digital transformation programs of businesses regarding processes, products and business models.
Partners shall be– Institutions such as Universities, Research Centres and technological leading private companies. New centres shall be financed according to the emerging needs of specific sectors or innovation ecosystems. The Network of on- the-ground innovation hubs shall offer
services such as: awareness raising, training,technological brokerage, access to finance for technological innovation, technical audit and test beds.</t>
  </si>
  <si>
    <t>Summary document duly justifying how the target (including all the constitutive elements) was satisfactorily fulfilled. This document shall include as an annex the following documentary evidence:
a) list of certificates of completion issued in accordance with the national legislation;
b) report by an independent expert endorsed by the relevant
ministry, includingjustification that the technical specifications of the project(s) are aligned with the CID's description of the investment and target
c) invoices</t>
  </si>
  <si>
    <t>-
The technology transfer centres shall provide to firms services for an amount of resources accounting for at least EUR 600 000 000 (almost doubles the funding obtained, due to the cofinancial mechanism).
The envisaged services to be provided include:
i)Test-before invest, ii) training; iii) access to finance; iv) support to the development of innovation projects (TRL more than 5); v) technological brokerage vi) awareness raising at local level.</t>
  </si>
  <si>
    <r>
      <rPr>
        <sz val="10"/>
        <color rgb="FF006000"/>
        <rFont val="Calibri"/>
        <family val="2"/>
      </rPr>
      <t>Summary document duly justifying how the target (including all the constitutive elements) was satisfactorily fulfilled. This document shall include as an annex the following documentary evidence:
a) a list of SMEs supported through the delivery of services and for each of them
- a brief description of the services delivered;
- an official references of the certificate of completion issued in accordance with national legislation.</t>
    </r>
  </si>
  <si>
    <r>
      <rPr>
        <sz val="10"/>
        <color rgb="FF006000"/>
        <rFont val="Calibri"/>
        <family val="2"/>
      </rPr>
      <t>At least 4 500 SMEs supported through the delivery of services that shall include:
i) Test-before invest, ii) training; iii) access to finance; iv) support to the development of innovation projects (TRL more than 5); v) technological brokerage vi) awareness raising at local level.
According to past data, each SME is expected to receive services for an amount of EUR 130 000, including public and private resources.</t>
    </r>
  </si>
  <si>
    <r>
      <rPr>
        <sz val="10"/>
        <color rgb="FF006000"/>
        <rFont val="Calibri"/>
        <family val="2"/>
      </rPr>
      <t>Explanatory document duly justifying how the target (including all the constitutive elements) was satisfactorily fulfilled. This document shall include as an annex the following documentary evidence:
a) the documentation for the 30 funding agreements and for each of them
-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r>
  </si>
  <si>
    <r>
      <rPr>
        <sz val="10"/>
        <color rgb="FF006000"/>
        <rFont val="Calibri"/>
        <family val="2"/>
      </rPr>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r>
  </si>
  <si>
    <t>Explanatory document duly justifying how the milestone (including all the constitutive elements) was satisfactorily fulfilled. This document shall include as an annex the following documentary evidence:
a) copy of contracts award notification
b) extract of the relevant parts of the technical specifications of the project proving alignment with the CID’s description of the investment and milestone
c)report of the evaluation committee regarding its assessment of the submitted applications against the requirements set out in the description of the milestone.
d) Specific details to prove compliance withthe Do No Significant Harm Principle</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</si>
  <si>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</si>
  <si>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The term merging should be intended as an aggregation of skills already partially gained in Italy by highly qualified public and private entities.
National Centers shall leverage the collaboration between Universities Research Institutes and companies and shall
have atechnological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</si>
  <si>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submittedapplications against the Call's demands.</t>
  </si>
  <si>
    <r>
      <rPr>
        <sz val="10"/>
        <color rgb="FF006000"/>
        <rFont val="Calibri"/>
        <family val="2"/>
      </rPr>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r>
  </si>
  <si>
    <t>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</si>
  <si>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</si>
  <si>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r>
      <rPr>
        <sz val="10"/>
        <color rgb="FF006000"/>
        <rFont val="Calibri"/>
        <family val="2"/>
      </rPr>
      <t>Ministry of Economi c Develop ment / Cassa Depositi e Prestiti</t>
    </r>
  </si>
  <si>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</si>
  <si>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The elements that shall be included in Financial Instrument’s investment policy/strategy are:
-   Investment targets (fund size, number of operations, amounts to be supported over time differentiated by beneficiary such as SMEs and mid-caps/large companies)
-   Scope and eligible beneficiaries
-   Eligible financial intermediaries and selection process-   Type of support provided (such as guarantees, loans, equity and quasi- equity)
-   Targeted risk/returns for each type of investor
-   Risk policy and AML policy
-   Governance (partners, fund managers, Board, Investment Committee, role and responsibilities)
-   Diversification and concentration limits
-   Equity policy including exit strategy for equity investments
-  DNSH and sustainability proofing policy and exclusion list
-  Lending policy for debt investment, including required guarantees and collateral
-  Timeline for fund raising and for implementation</t>
  </si>
  <si>
    <r>
      <rPr>
        <sz val="10"/>
        <color rgb="FF006000"/>
        <rFont val="Calibri"/>
        <family val="2"/>
      </rPr>
      <t>The target refers to the at least 250 SMEs
supported.
The average equity investment of [1 200 000
euros]. is not a binding
condition.</t>
    </r>
  </si>
  <si>
    <t>Summary document duly justifying how the target was satisfactorily fulfilled, with appropriate links to the underlying evidence.
This summary document shall include as an annex the following documentary evidence and elements:
a) The list of enterprises which have received support and the type of support received
b) Aggregate data, the size of the enterprises,
c) Official documents containing the selection criteria
d) terms of reference for the calls for projects containing the selection criteria that ensure
compliance with the ‘Dono significant harm’ Technical Guidance (2021/C58/01), as
specified in the CID.</t>
  </si>
  <si>
    <t>(i) Award of at least 250 SMEs and start-up projects through the financing start-ups initiative
Assumptions based on an average equity investment equal to EUR 1 200 000.</t>
  </si>
  <si>
    <r>
      <rPr>
        <sz val="10"/>
        <color rgb="FF006000"/>
        <rFont val="Calibri"/>
        <family val="2"/>
      </rPr>
      <t>Ministry of Economi c Develop ment</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</si>
  <si>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the enterprises which received support
b) [justification of compliance with the description of the milestone/target and of the description of the investment in the CID, including where relevant the aggregate characteristics of all the projects.]</t>
    </r>
  </si>
  <si>
    <r>
      <rPr>
        <sz val="10"/>
        <color rgb="FF006000"/>
        <rFont val="Calibri"/>
        <family val="2"/>
      </rPr>
      <t>(ii) At least 20 companies receiving support through the IPCEI model ;
Estimation of the target values is based on the operating methods of IPCEI projects activated in Italy (Microelectronics 1, Batteries 1, Batteries 2).</t>
    </r>
  </si>
  <si>
    <r>
      <rPr>
        <sz val="10"/>
        <color rgb="FF006000"/>
        <rFont val="Calibri"/>
        <family val="2"/>
      </rPr>
      <t>Ministry of Economi c Develop ment – PCM
Departm ent for Equal Opportu nities</t>
    </r>
  </si>
  <si>
    <r>
      <rPr>
        <sz val="10"/>
        <color rgb="FF006000"/>
        <rFont val="Calibri"/>
        <family val="2"/>
      </rPr>
      <t>Creation of the "Fondo Impresa Donna" with Ministry of Economic Development resources</t>
    </r>
  </si>
  <si>
    <t>The Fund to support women’s entrepreneurship is adopted by mean of Ministerial Decree, which shall establish a set of eligibility criteria in line with the RRF objectives, including the DNSH principle and signature of the funding agreement and operational agreements with the financial intermediary(ies).
These funds shall constitute the "Fondo Impresa Donna" which shall implement the specific measure designed to support female entrepreneurship. Implementing measures shall be pre-agreed upon by the Ministry of Economic Development and the PCM-Department for Equal Opportunities, aiming at:
- strengthening the existing measures already managed by in-house bodies of Ministry of Economic Development (such as NITO, Smart&amp;Start) through a capital injection which shall be reserved only to women's businesses;
- providing for a top up of the Female Entrepreneurship Fund established by 2021 Budget Law (from Q3 2022 on);
- designing accompanying measures, monitoring and communication campaigns.
The PCM-Department for EqualOpportunities shall implement a multi-year information campaign to promote female entrepreneurship, for vocational guidance activities for women of every age and female students in universities towards subjects and professions in which women are underrepresented and the creation of a
communication platform</t>
  </si>
  <si>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</si>
  <si>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r>
  </si>
  <si>
    <r>
      <rPr>
        <sz val="10"/>
        <color rgb="FF006000"/>
        <rFont val="Calibri"/>
        <family val="2"/>
      </rPr>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r>
  </si>
  <si>
    <r>
      <rPr>
        <sz val="10"/>
        <color rgb="FF006000"/>
        <rFont val="Calibri"/>
        <family val="2"/>
      </rPr>
      <t>At least 2400 enterprises as defined in the relevant investment policy have received financial support.
Implementation of the Fund to support female entrepreneurship through the provision of funding both troughs top up the Fund, and capital injection.</t>
    </r>
  </si>
  <si>
    <r>
      <rPr>
        <sz val="10"/>
        <color rgb="FF006000"/>
        <rFont val="Calibri"/>
        <family val="2"/>
      </rPr>
      <t>Ministry of the Internal Affairs</t>
    </r>
  </si>
  <si>
    <t>The call is expected to target potential beneficiaries based on
needs. It isexpected that the deployment of measures related to technical assistance would contribute to this aim</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</si>
  <si>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thatensure compliance with the Do No Significant Harm principle</t>
  </si>
  <si>
    <t>Notification of all public contracts awarded to at least 300 municipalities of more than 15 000 inhabitants for investments in urban regeneration to reduce situations of marginalisation and social degradation, with projects in line with the RRF objectives
including the DNSH principle.The grants are awarded to municipalities of more than 15 000 inhabitants which are not the provincial capitals, the provincial capital municipalities or the metropolitan city headquarters.
Projects of urban generation shall consist of at least one of the following interventions:
1.             Reuse and re-functionalization of public areas and existing public building structures for purposes of public interest, including the demolition of abusive works carried out by private individuals in the absence or total discrepancy from the building permit and the arrangement of the relevant areas;
2.             Improvement of the quality of the urban landscape and of the social and environmental fabric, including through building renovation of public buildings, with particular reference to the development of social and cultural, educational and didactic services;
3.             Green, sustainable and smart transport projects.
The maximum amounts per municipality are the following:EUR 5 000 000 for municipalities with
populations ranging from 15 000 to 49,999 inhabitants;
EUR 10 000 000 for municipalities with a
population of between 50 000 and 100 000 inhabitants;
EUR 20 000 000 for municipalities with a population greater than 100,000 inhabitants and for municipalities that are provincial
capitals or metropolitan cities.</t>
  </si>
  <si>
    <t>The investment Plan shall establish set of criteria in line with the RRF objectives, including the DNSH principle. The projects shall refer to the following type of interventions:
a) Maintenance for the reuse and re- operation of public areas.
b) Improvement of the quality of urban décor and the social and environmental fabric.
c) Improvement of the environmental quality and digital profile of the urban areas.</t>
  </si>
  <si>
    <t>All 14 metropolitan cities have completed integrated planning actions in at least one of the three following dimensions,
- Maintenance for the reuse and re- operation of public areas and existing public building structures,- Improvement of the quality of urban décor and the social and environmental fabric, including through refurbishment of public buildings
- Improvement of the environmental quality and digital profile of the urban areas thorough the support to digital technologies and to technologies with lower CO2 emissions
The satisfactory fulfilment of the target also depends on the satisfactory fulfilment of a secondary target: completing integrated planning actions over an area of at least 3 000 000 squared meters by all 14 metropolitan cities.
494</t>
  </si>
  <si>
    <t>Copy of the publication in the Official Journal for primary legislation and the secondary legislation that is critical for achieving the objectives described in the CID and reference to the relevant
provisions indicating theentry into force, accompanied by a document duly justifying how the milestone, including all the constitutive elements, was satisfactorily fulfilled.</t>
  </si>
  <si>
    <t>The Ministerial Decree shall allocate resources on the basis of the mapping of
illegal settlements realised by the “Tavolo di contrasto allo sfruttamento lavorativo in agricoltura”. Standard of temporary and long-term housing solutions shall be defined.</t>
  </si>
  <si>
    <r>
      <rPr>
        <sz val="10"/>
        <color rgb="FF006000"/>
        <rFont val="Calibri"/>
        <family val="2"/>
      </rPr>
      <t>A monitoring system of illegal settlements will be established in order to update regularly the mapping</t>
    </r>
  </si>
  <si>
    <r>
      <rPr>
        <sz val="10"/>
        <color rgb="FF006000"/>
        <rFont val="Calibri"/>
        <family val="2"/>
      </rPr>
      <t>Explanatory document duly justifying how the milestone (including all the constitutive elements) was satisfactorily fulfilled. This document shall include as an annex the following documentary evidence:
a) List of the project activities with references of the certificate of works completion signed by the contractor and the competent authority demonstrating project has been completed
b) Report by an independent technical expert in the field endorsed by the responsible ministry justifying the percentage achieved.</t>
    </r>
  </si>
  <si>
    <r>
      <rPr>
        <sz val="10"/>
        <color rgb="FF006000"/>
        <rFont val="Calibri"/>
        <family val="2"/>
      </rPr>
      <t>Project activities completed on at least 90% of the areas identified as illegal settlements in the local Plans.
Following the allocation of resources, a
“local action Plan” shall be provided by the relevant administration for each illegal settlement identified</t>
    </r>
  </si>
  <si>
    <r>
      <rPr>
        <sz val="10"/>
        <color rgb="FF006000"/>
        <rFont val="Calibri"/>
        <family val="2"/>
      </rPr>
      <t>Ministry of Finance</t>
    </r>
  </si>
  <si>
    <r>
      <rPr>
        <sz val="10"/>
        <color rgb="FF006000"/>
        <rFont val="Calibri"/>
        <family val="2"/>
      </rPr>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r>
  </si>
  <si>
    <r>
      <rPr>
        <sz val="10"/>
        <color rgb="FF006000"/>
        <rFont val="Calibri"/>
        <family val="2"/>
      </rPr>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r>
  </si>
  <si>
    <t>Summary document duly justifying how the target was satisfactorily fulfilled.
This document shallinclude as an annex the following documentary evidence:
a) proof of contribution to the Thematic Fund;
b) specification of the urban projects supported and the amounts involved;
c) Proof of approval of projects and amounts by the Fund’s Investment
Board ;</t>
  </si>
  <si>
    <t>At least EUR 545 000 000 contributed to the Thematic Fund.The satisfactory fulfilment of the target also depends on the satisfactory fulfilment of a secondary target: support to at least 10 urban projects.
Approval by the Fund's Investment Board (of which the Ministry of Finance is part) of projects for an amount of at least EUR 545 000 000 and approval by the Fund's Investment Board (of which the Ministry of Finance is part) of at least 10 projects.</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</si>
  <si>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accessed.b) Explanatory report demonstrating how the actions foreseen in the agreement contribute to achieving the objectives of the milestone.</t>
  </si>
  <si>
    <t>At least 15 Regions and Autonomous Provinces (including municipalities and/or metropolitan cities located in those territories) signed the agreements to redevelop and increase social housing;
Agreements signed with at least 15 Regions and Autonomous Provinces involved in projects.
Building: new public housing accommodations to:
· redevelop, reorganize and increase the assets intended for public housing;
· re-functionalize areas, spaces and public and private properties also through theregeneration of the urban and socio- economic fabric;
· improve the accessibility and safety of urban areas and the provision of services and urban-local infrastructures;
· regenerate areas and spaces already built, increasing environmental quality and improving climate resilience to climate change also by means of operations with impacts on urban densification;
· identify and use innovative management and inclusion models and tools, social and urban welfare, as well as participatory processes.
Housing units and public spaces supported shall be intended as benefitting from the activities described in the related milestone.</t>
  </si>
  <si>
    <t>Support to at least 10 000 housing units supported (in terms of both construction and rehabilitation). The satisfactory fulfilment of the target also depends on the satisfactory fulfilment of a secondary target that is covering at least 800,000 squared meters of public spaces.</t>
  </si>
  <si>
    <t>The call is expected to target potential beneficiaries based on needs. It is expected that the deployment of measures related to technical assistance wouldcontribute to this aim</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</si>
  <si>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</si>
  <si>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Notification of the award of public contracts, which shall consist of at least one of the following elements:
1. construction of new sport facilities, located in the disadvantaged areas of the country;
2. provision of sports equipment, including the application of technology to sport);
3. requalification and adaptation of existing sports facilities (for examples:, removal of architectural barriers, energy efficiency, etc).
The project aims to ensure the regeneration of urban areas through a focus on sportfacilities, in order to promote social inclusion and integration, especially in the most deprived areas of Italy.
Selection criteria shall guarantee that at least 50% of the investment shall be allocated to new constructions, compliant with the relevant requirements of footnote 5 of Annex VI of the Regulation (EU) 2021/241.</t>
  </si>
  <si>
    <t>The call is expected to target potential beneficiaries based on needs. It is expected that the deployment of measures related to
technicalassistance would contribute to this aim</t>
  </si>
  <si>
    <t>Explanatory document duly justifying how the target was satisfactorily fulfilled. This document shall include as an annex the following documentary evidence:
a) list of certificates of completion issued in accordance with the national legislation;b) report by an independent engineer endorsed by the relevant ministry, including justification that the technical specifications of the project(s) are aligned with the CID's description of the investment and target;</t>
  </si>
  <si>
    <t>At least 100 interventions related to the contracts concerning sport facilities.
The satisfactory fulfilment of the target also depends on the satisfactory fulfilment of a secondary target: the interventions completed shall cover an area of at least 200,000 squared meters.
The project shall address the issues of urban regeneration according to principles of sustainability and resilience, focusing on sport facilities, in order to promote socialinclusion and integration, especially in the most deprived areas of Italy.
At least 50% of the investment shall be devoted to new constructions compliant with the relevant requirements of footnote 5 of Annex VI of the Regulation (EU) 2021/241</t>
  </si>
  <si>
    <t>Ministry for the South and territori al Cohesio n and Ministry for Infrastru ctures and Sustanai ble Mobility</t>
  </si>
  <si>
    <t>The Digital One Stop Shop is a single authorization procedure for setting up or investing in production units. The functions of the Commissione r in the SEZ resulting from the provisions tostrengthen its role include:
(i) Directthe Services Conferences;
(ii) Authority that issues each single final permission provision; (iii)Only interlocutor with economic
actors.</t>
  </si>
  <si>
    <t>Copy of the publication in the Official Journal for the regulation (or relevant legislation) is critical for achieving the objectives described in the CID and reference to the relevant provisions indicating the entry into force, accompanied by a document duly justifying how the milestone, including all the constitutive elements, was satisfactorily fulfilled.</t>
  </si>
  <si>
    <t>The regulation shall include: the establishment of the Digital One Stop Shop for the Special Economic Zones for the simplification of procedures; provisions to strengthen the role of the Commissioner in ZES
Special Economic Zones are specific areas defined by the Law Decree 91/2017 (publication in the Official Journal 141/2017) converted into law by the L.
123/2017 (published in the official Journal Mezzogiorno 188/2017).</t>
  </si>
  <si>
    <r>
      <rPr>
        <sz val="10"/>
        <color rgb="FF006000"/>
        <rFont val="Calibri"/>
        <family val="2"/>
      </rPr>
      <t>The decree shall allocate resources to the subjects responsible for implementation and define specific conditions to avoid any environmental impact of interventions.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t>
    </r>
  </si>
  <si>
    <r>
      <rPr>
        <sz val="10"/>
        <color rgb="FF006000"/>
        <rFont val="Calibri"/>
        <family val="2"/>
      </rPr>
      <t>Summary document duly justifying how the target (including all the constitutive elements) was satisfactorily fulfilled. This document shall include as an annex the following documentary evidence:
a) Certificate by an independent engineer confirming the start of the works;
b) report by an in independent engineer endorsed by the responsible ministry justifying the percentage
achieved.</t>
    </r>
  </si>
  <si>
    <r>
      <rPr>
        <sz val="10"/>
        <color rgb="FF006000"/>
        <rFont val="Calibri"/>
        <family val="2"/>
      </rPr>
      <t>The planned interventions are:
- "Last mile" link: to establish effective connections between industrial areas and the TEN-T railway network;
- Digital logistics and energy and environmental efficiency works;
- Strengthening resilience and security of the infrastructure in relation to an access to ports.
Interventions shall have started (as proved by the certificate for the start of works) for at least 22 last-mile connections with ports or industrial areas of the ZES; at least 15 interventions for digital logistics, urbanizations or energy efficiency works in the same areas; four interventions
strengthening ports’ resilience.</t>
    </r>
  </si>
  <si>
    <t>Explanatory document duly justifying how the target was satisfactorily fulfilled. This document
shall include as an annexthe 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</si>
  <si>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Completion of at least 22 last-mile connection with ports or industrial areas of the ZES; at least 15 interventions for digital logistics, or urbanization, or energy
efficiency works in the same areas; and atleast four interventions strengthening ports’ resilience have been completed.
The e list of interventions shall include:
• Completion of the TEN-T comprehensive network infrastructure in the harbours of Vasto and Ortona and the industrial areas of Saletti and Manoppello (Abruzzo)
•Infrastructure in the port of Salerno and the industrial areas of Uffita, Marcianise, Battipaglia and Nola (Campania)
•Interconnections between the port of Manfredonia and the urban areas of Termoli, Brindisi and Lecce (Puglia and Molise).
• Interconnections between the port of Taranto and the urban areas of Taranto, Potenza and Matera (Puglia and Basilicata).
• Infrastructural interventions for accessibility to the port of Gioia Tauro (Calabria).
•Infrastructure accessibility to the port of Cagliari (Sardegna)
•Infrastructural interventions for accesibility to the ports of of Augusta, Riporto,
Sant’Agata di Mitello and Gela (Sicilia)</t>
  </si>
  <si>
    <r>
      <rPr>
        <sz val="10"/>
        <color rgb="FF006000"/>
        <rFont val="Calibri"/>
        <family val="2"/>
      </rPr>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r>
  </si>
  <si>
    <r>
      <rPr>
        <sz val="10"/>
        <color rgb="FF006000"/>
        <rFont val="Calibri"/>
        <family val="2"/>
      </rPr>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 Environment-Climate prevention, according to the "One-Health" approach.</t>
    </r>
  </si>
  <si>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</si>
  <si>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</si>
  <si>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</si>
  <si>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Explanatory document duly justifying how the target was satisfactorily fulfilled. This document shall include as an annex
the following documentary evidence:a) certificate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</si>
  <si>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1 350 Community Health Houses shall be made available and technologically equipped - in order to ensure equity of access, territorial proximity and quality of care to people regardless of age and their
clinical picture (chronically ill patients, non- self-sufficient people needing long-termcare, people with disability, mental distress, poverty), through the activation, development and aggregation of primary care services, and implementing assistance delivery centres (energy efficient) for a multi-professional response.
New constructions financed by the RRF shall be compliant with the relevant requirements of footnote 5 of Annex VI of the Regulation (EU) 2021/241.</t>
  </si>
  <si>
    <t>(a) Copy of the approved guidelines and a link to the website where they can be accessed.
(b) Letter confirming the adoption of the guidelines, accompanied by a document duly justifying how the milestone, including all the constitutiveelements, was satisfactorily fulfilled.</t>
  </si>
  <si>
    <t>The guidelines shall streamline the processes necessary to enhance home care through the development of remote monitoring techniques and home automation.</t>
  </si>
  <si>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</si>
  <si>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</si>
  <si>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 compliance. It also defines the conditions of potential partial defunding of interventions or the allocation of the relevant resources to another level of government, in compliance with the principle of subsidiarity.</t>
    </r>
  </si>
  <si>
    <r>
      <rPr>
        <sz val="10"/>
        <color rgb="FF006000"/>
        <rFont val="Calibri"/>
        <family val="2"/>
      </rPr>
      <t>Copy of the biannual statistical reports on existing and additional people treated in homecare, stratified by Region and Autonomous Provinces with a breakdown by homecare solution typology.
Provision of a link to the website where they can
be accessed.</t>
    </r>
  </si>
  <si>
    <r>
      <rPr>
        <sz val="10"/>
        <color rgb="FF006000"/>
        <rFont val="Calibri"/>
        <family val="2"/>
      </rPr>
      <t>Increase the number of people treated in home care to reach 10% of the population over 65 (an estimated 1,5 million people in 2026). In order to reach that objective, it shall be necessary to increase the number of people over 65 treated in home care by at least 800 000 within 2026. Integrated home care is a service for people of all ages with one or more chronic diseases or a terminal clinical condition requiring continuous and highly specialised professional health and social care.</t>
    </r>
  </si>
  <si>
    <t>Explanatory document duly justifying how the target was satisfactorily fulfilled. This document shall include as an annex the following documentary evidence:
a) certificate of completion and entry into operation issued in accordance with the national legislation;
b) report by an independent engineer
endorsed by theimplementing Region or Autonomous Province, including justification that the technical specifications of the project(s) are aligned with the CID's description of the investment and target;
;</t>
  </si>
  <si>
    <t>The crucial point of this intervention is the entry in operation of at least 600 Territorial Coordination Centres (“Centrali Operative Territoriali”) (1 for every 100 000 inhabitants) with the function of coordinating and linking the various territorial, social-health and hospital health services, as well as the emergency-urgency network, in order to ensure continuity, accessibility and integration of care.</t>
  </si>
  <si>
    <r>
      <rPr>
        <sz val="10"/>
        <color rgb="FF006000"/>
        <rFont val="Calibri"/>
        <family val="2"/>
      </rPr>
      <t>Ministry of Health &amp; Ministry for Technol ogical Innovati on and the Digital Transitio n</t>
    </r>
  </si>
  <si>
    <r>
      <rPr>
        <sz val="10"/>
        <color rgb="FF006000"/>
        <rFont val="Calibri"/>
        <family val="2"/>
      </rPr>
      <t>Interministeri al Committee for Digital Transition (Comitato Interministeri ale per la transizione digitale - CITD) ensures the coordination and monitoring of technological innovation and digital transition initiatives of public
administratio</t>
    </r>
  </si>
  <si>
    <t>Summary  document  duly justifying  how  the  target was satisfactorily fulfilled. This      document      shall include  as  an  annex  the following      documentary evidence:
a)  Copy  of  the  adopted national         telemedicine strategy and indication of the criteria needed to be met    by    projects    (e.g. Projects   evaluation   and selection criteria required in the public call.
b)  Provision  of  a  link  to the   website   where   the selected   projects   publiccall           records           are accessible.
c)     Explanatory     report demonstrating   how   the actions   foreseen   in   the national         telemedicine strategy     contribute     to achieving   the   objectives of the investment.</t>
  </si>
  <si>
    <t>The national telemedicine strategy shall promote and finance the development and scale-up of new telemedicine projects and solutions within regional healthcare systems, and as such it represents a key (technological) enabler for the implementation of the enhanced remote care approach to health, with a particular focus on chronic patients. The intervention entails the financing of ad hoc research initiatives on digital health and care technologies.</t>
  </si>
  <si>
    <r>
      <rPr>
        <sz val="10"/>
        <color rgb="FF006000"/>
        <rFont val="Calibri"/>
        <family val="2"/>
      </rPr>
      <t>Ministry of Health &amp; Ministry for Technol ogical Innovati on and the Digital Transitio
n</t>
    </r>
  </si>
  <si>
    <r>
      <rPr>
        <sz val="10"/>
        <color rgb="FF006000"/>
        <rFont val="Calibri"/>
        <family val="2"/>
      </rPr>
      <t>Copy of the Biannual statistical reports on people assisted by telemedicine and a link to the website where they can be accessed.</t>
    </r>
  </si>
  <si>
    <r>
      <rPr>
        <sz val="10"/>
        <color rgb="FF006000"/>
        <rFont val="Calibri"/>
        <family val="2"/>
      </rPr>
      <t>At least 200 000 people assisted by telemedicine tools.</t>
    </r>
  </si>
  <si>
    <r>
      <rPr>
        <sz val="10"/>
        <color rgb="FF006000"/>
        <rFont val="Calibri"/>
        <family val="2"/>
      </rPr>
      <t>A single Institutional Development Contract for each Region and Autonomous Province, explicitly refers to M6C1
Investments 1.1
Community Health Houses; 1.2 Territorial Coordination Centres; 1.3 Community Hospitals, and M6C2 Investment 1.1: Digital update of hospitals’ technological
equipment.</t>
    </r>
  </si>
  <si>
    <r>
      <rPr>
        <sz val="10"/>
        <color rgb="FF006000"/>
        <rFont val="Calibri"/>
        <family val="2"/>
      </rPr>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r>
  </si>
  <si>
    <r>
      <rPr>
        <sz val="10"/>
        <color rgb="FF006000"/>
        <rFont val="Calibri"/>
        <family val="2"/>
      </rPr>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r>
  </si>
  <si>
    <t>Explanatory document duly justifying how the target was satisfactorilyfulfilled. This document shall include as an annex the following documentary evidence:
a) a list of the Community Hospitals and for each of them
certification of completion issued in accordance with the national legislation;
b) report by an independent engineer endorsed by the implementing Region or Autonomous Province, including justification that the technical specifications of the project(s) are aligned with the CID's description of the investment and target;</t>
  </si>
  <si>
    <t>At least 400 Community Hospitals renovated, interconnected and technologically equippedCommunity Hospitals are healthcare facilities for patients who, following an episode of minor acuity or the relapse of chronic pathologies, require low-intensity and short-term clinical interventions that can potentially be provided at home, but who are admitted to these facilities due to the lack of suitability of the home itself (structural and/or family).</t>
  </si>
  <si>
    <t>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t>
  </si>
  <si>
    <t>Approval of the reorganization plan to strengthen the capacity of the NHS hospitals to adequately address pandemic emergencies by increasing the number ofbeds in intensive and sub-intensive care units.
The hospital reorganization plan shall increase the number of beds available in the intensive and semi-intensive care units in NHS hospitals.</t>
  </si>
  <si>
    <t>A single Institutional Development Contract for each Region and Autonomous Province, explicitly refers to M6C1
Investments 1.1
Community Health Houses; 1.2
TerritorialCoordination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</si>
  <si>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</si>
  <si>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listall the suitable sites identified for the iinvestments, as well as the obligations that each region shall assume to guarantee the achievement of the expected result. In case of breach by any region the Ministry of Health shall proceed to the commissioner “ad acta”.</t>
  </si>
  <si>
    <r>
      <rPr>
        <sz val="10"/>
        <color rgb="FF006000"/>
        <rFont val="Calibri"/>
        <family val="2"/>
      </rPr>
      <t>For the purpose of the goal of the target the reference number of sanitary equipment is 3133 units.</t>
    </r>
  </si>
  <si>
    <r>
      <rPr>
        <sz val="10"/>
        <color rgb="FF006000"/>
        <rFont val="Calibri"/>
        <family val="2"/>
      </rPr>
      <t>Summary document duly justifying how the target was satisfactorily fulfilled. This document shall include as an annex the following documentary evidence:
a) List of certificates of completion signed by the contractor and the competent authority;
b) a detailed list of the new diagnostic equipment, including its reference number certified by the Region and the Autonomous Province.</t>
    </r>
  </si>
  <si>
    <r>
      <rPr>
        <sz val="10"/>
        <color rgb="FF006600"/>
        <rFont val="Calibri"/>
        <family val="2"/>
      </rPr>
      <t>The Ministry of Health carried out an evaluation by which the overall requirement of new large sanitary equipment has been identified in 3 133 units to purchase in substitution of obsolete or out-of-use technologies (over 5 years old).
The number and typologies of equipment that shall be substituted are: 340 CT (computer tomography) with 128 slices, 190 NMR (nuclear magnetic resonance) at 1.5 T, 81 Linear Accelerators, 937 Fixed X-ray
Systems, 193 Angiography, 82 Gamma cameras, 53 Gamma cameras / CT (computer tomography) scans, 34 PET (positron emission tomography) CT (computer tomography), 295
Mammography, 928 Ultrasound).</t>
    </r>
  </si>
  <si>
    <r>
      <rPr>
        <sz val="10"/>
        <color rgb="FF006000"/>
        <rFont val="Calibri"/>
        <family val="2"/>
      </rPr>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r>
  </si>
  <si>
    <r>
      <rPr>
        <sz val="10"/>
        <color rgb="FF006600"/>
        <rFont val="Calibri"/>
        <family val="2"/>
      </rPr>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r>
  </si>
  <si>
    <r>
      <rPr>
        <sz val="10"/>
        <color rgb="FF006000"/>
        <rFont val="Calibri"/>
        <family val="2"/>
      </rPr>
      <t>The assessment of the target shall take into account the results of the evaluation referred to in M6C2-7</t>
    </r>
  </si>
  <si>
    <r>
      <rPr>
        <sz val="10"/>
        <color rgb="FF006000"/>
        <rFont val="Calibri"/>
        <family val="2"/>
      </rPr>
      <t>Summary document duly justifying how the target was satisfactorily fulfilled. This document shall include as an annex the following documentary evidence:
a) list of certificates of completion issued in accordance with the national legislation;
b) report by an independent expert endorsed by the implementing Region or Autonomous Province, including justification that the technical specifications of the project(s) are aligned with the CID's description of the investment and
target;</t>
    </r>
  </si>
  <si>
    <r>
      <rPr>
        <sz val="10"/>
        <color rgb="FF006600"/>
        <rFont val="Calibri"/>
        <family val="2"/>
      </rPr>
      <t>Each digitised hospital shall have a Data Processing Centre (DPC) necessary to achieve the computerization of the entire hospital structure and sufficient hardware and / or software information technology, electromedical technologies, as well as additional technologies necessary to achieve computerization of each hospital department.</t>
    </r>
  </si>
  <si>
    <t>Summary document duly justifying how the target was satisfactorily fulfilled, in particular with reference to the
reorganization plan (milestone M6C2-4). Thisdocument shall include as an annex the following documentary evidence:
a) List of the certificates of completion signed by the contractor and the competent authority;
b) a detailed list of the new beds and related
equipment</t>
  </si>
  <si>
    <t>The provision of at least 3 500 intensive care beds and 4 200 beds in the semi- intensive area with related ventilation equipment shall be made structural (corresponding to an increase of about 70%in the number of beds pre-existing the pandemic).</t>
  </si>
  <si>
    <t>The interventions are considered under the action of a multi-year program aimed at renovating and modernising the physical and technological framework of the public health real estate,
dealing withseismic upgrading and improvement of hospital
facilities.</t>
  </si>
  <si>
    <t>Explanatory document duly justifying how the target was satisfactorily fulfilled. This document shall include as an annex the following documentary evidence:
a) certificate of completion issued in accordance with the national legislation;
b) report by an independent engineer endorsed by the implementing Region or Autonomous Province, including justification that the technical
specifications of theproject(s) are aligned with the CID's description of the investment and target;</t>
  </si>
  <si>
    <t>At least 109 anti-seismic interventions in hospitals facilities are completed to align them to the anti-seismic regulations.
.</t>
  </si>
  <si>
    <r>
      <rPr>
        <sz val="10"/>
        <color rgb="FF006000"/>
        <rFont val="Calibri"/>
        <family val="2"/>
      </rPr>
      <t>Copy of the biannual reports on the intervention progress by each Region and a link to the website where they can be accessed.
Report on specialist support and training provided to general practitioners for digital upskilling, detailing number of GPs trained and training objectives with a breakdown by Region or Autonomous Province</t>
    </r>
  </si>
  <si>
    <r>
      <rPr>
        <sz val="10"/>
        <color rgb="FF006600"/>
        <rFont val="Calibri"/>
        <family val="2"/>
      </rPr>
      <t>This target shall be achieved through the increase of the number of types of digital documents digitized in the EHR and through specialist support and training to enforce the digital upskilling of general practitioners across the country.</t>
    </r>
  </si>
  <si>
    <t>Summary document duly justifying how the milestone (including all the constitutive
elements) wassatisfactorily fulfilled. This document shall include as an annex the following documentary evidence:
a) certificate of works completion signed by the contractor and the competent authority certifying that projects have been completed and the Health Insurance card system and the infrastructure for the interoperability of the electronic health record are operational, and a link to the website where it can be accessed.</t>
  </si>
  <si>
    <t>Entry into service of the Health Insurance card system and of the infrastructure for the interoperability of the electronic health record: Implementation of a central
repository, interoperability, and servicesplatform, according to the Fast Healthcare Interoperability Resources standard, leveraging the already existing experiences in this area, ensuring storage, safety and interoperability standards.</t>
  </si>
  <si>
    <t>EHR is expected to contain digital documents, services and data as defined by guidelines to the Ministry of Health by the end of 2022. The EHR contents is expected to be in line with the Commission Recommenda tion on a European Electronic Health Record exchange format (C(2019)243) of 6 February 2019
be issued by</t>
  </si>
  <si>
    <t>Explanatory document duly justifying how the target was satisfactorily fulfilled. This document shall include as an annex the following documentary evidence: a) report by the competent Office of MOH providing target achievement, according to the adoption of documents specified in “Further
specification”column;
b) a report detailing how financial and competence support have been provided toward EHR adoption by health providers.</t>
  </si>
  <si>
    <t>All regions shall create, populate and use the EHR. In particular, the plan encompasses: - The integration/feeding of documents into the EHR shall start from digitally-native documents. Ad hoc migration / translation of current or old paper-based documents shall be included in the perimeter of the intervention. - Financial support for healthcare providers
to update their equipment and ensurehealthcare data, metadata and documentation shall be generated as digitally native. - Financial support for healthcare providers willing to adopt the national platform, interoperability and UI/UX standards. - Competence support (human capital) for healthcare providers and Regional Health Authorities to implement infrastructural and data changes in order to adopt the national Electronic Health Record.</t>
  </si>
  <si>
    <t>Summary document duly justifying how the target (including all the constitutive elements) was satisfactorily fulfilled. This document will include as an annex the following documentary evidence and elements:a) a list with references to the scholarships awarded
b) a list of first year enrolees.</t>
  </si>
  <si>
    <t>This investment shall increase scholarships for the specific course in general medicine, guaranteeing the completion of 3 three- year training cycles;</t>
  </si>
  <si>
    <r>
      <rPr>
        <sz val="10"/>
        <color rgb="FF006000"/>
        <rFont val="Calibri"/>
        <family val="2"/>
      </rPr>
      <t>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t>
    </r>
  </si>
  <si>
    <r>
      <rPr>
        <sz val="10"/>
        <color rgb="FF006600"/>
        <rFont val="Calibri"/>
        <family val="2"/>
      </rPr>
      <t>This investment shall increase scholarships for the specific course in general medicine, guaranteeing the completion of 3 three- year training cycles.</t>
    </r>
  </si>
  <si>
    <t>Summary document duly justifying how the target (including all the constitutive elements) was satisfactorily fulfilled. This document will include as an annex the following documentary evidence and elements:
a) a list with references to the individual certificates proving that the training programmes have been completed;
b) the job roles of the candidates enrolled
c) the type of training provided with detail of its content and learning format used
d) a report by the responsible body or any other responsible body confirming the certification and recognition of acquires skills</t>
  </si>
  <si>
    <t>Training on managerial and digital skills are provided to 4 500 employees of the National Health Service This investment shall activate a training  path for personnel with top roles within NHS bodies in order to allow them to acquire the necessary managerial and digital skills and abilities to face current and future health challenges in an integrated, sustainable, innovative, flexible and result- oriented perspective.</t>
  </si>
  <si>
    <t>Summary document duly justifying how the target (including all the constitutive elements)was satisfactorily fulfilled. This document shall include as an annex the following documentary evidence:
a) a list of the last year enrolees.</t>
  </si>
  <si>
    <t>This investment provides the financing of specialized medical training contracts which will allow the financing of an additional 4200 training contracts for a complete cycle of studies (5 years)</t>
  </si>
  <si>
    <t>Responsibility for reporting and implementation</t>
  </si>
  <si>
    <t>Totale</t>
  </si>
  <si>
    <t xml:space="preserve">Totale </t>
  </si>
  <si>
    <t>Differenza</t>
  </si>
  <si>
    <t>Gli importi di Italia Domani includono anche gli investimenti del Fondo complementare ma non comprendono le Riforme</t>
  </si>
  <si>
    <r>
      <rPr>
        <sz val="10"/>
        <color rgb="FF231F20"/>
        <rFont val="Times New Roman"/>
        <family val="1"/>
      </rPr>
      <t>1.3 Sistema di certificazione della parità di genere</t>
    </r>
  </si>
  <si>
    <r>
      <rPr>
        <sz val="10"/>
        <color rgb="FF231F20"/>
        <rFont val="Times New Roman"/>
        <family val="1"/>
      </rPr>
      <t>3.1 Sport e inclusione sociale</t>
    </r>
  </si>
  <si>
    <t>Disposizione nella normativa che indica l'entrata in vigore della legislazione speciale che disciplina le assunzioni nell'ambito del Piano Nazionale di Ripresa e Resilienza</t>
  </si>
  <si>
    <t>La legislazione attuativa deve comprendere le seguenti misure: - la definizione dei profili professionali specifici per il settore pubblico al fine di attrarre le competenze e le capacità necessarie; - la creazione di una piattaforma unica di reclutamento per centralizzare le procedure di assunzione pubblica per tutte le amministrazioni pubbliche centrali, con l'impegno a estendere l'utilizzo della piattaforma anche alle amministrazioni locali - la riforma del processo di assunzione al fine di: i) passare da un sistema basato esclusivamente sulla conoscenza a un sistema basato principalmente sulle competenze e sulle attitudini adeguate; ii) valutare le competenze che un funzionario pubblico efficiente deve possedere; iii) differenziare le  procedure di assunzione tra il livello di inizio carriera, che deve basarsi puramente sulle competenze, e l'assunzione di profili specializzati, che Amministrazione deve garantire l'attuazione coerente della nuova procedura in tutte le amministrazioni;
- la riforma dell'alta funzione pubblica per uniformare le procedure di nomina in tutta la pubblica amministrazione, definendo i profili professionali e la valutazione delle rispettive prestazioni;
- il rafforzamento del legame tra apprendimento permanente e opportunità di formazione per i dipendenti e incentivi alla partecipazione, ad esempio prevedendo meccanismi di ricompensa o percorsi di carriera specifici, con particolare attenzione alla dovrebbero combinare le competenze con un'esperienza lavorativa pertinente e accederebbero alla carriera a un livello superiore. Il Ministero per la Pubblica duplice transizione;
- la definizione o l'aggiornamento dei principi etici delle pubbliche amministrazioni attraverso norme chiare, codici di condotta e moduli di formazione sull'argomento;
- il rafforzamento dell'impegno a favore dell'equilibrio di genere;
- la revisione del quadro normativo sulla mobilità verticale, riformando i percorsi di carriera per creare e accedere a posizioni dirigenziali di livello intermedio ("quadri") e accedere a posizioni dirigenziali di livello superiore ("dirigenti di prima e seconda fascia") dall'interno dell'amministrazione. Ciò comprende la riforma del sistema di valutazione delle prestazioni e il rafforzamento del legame tra avanzamento di carriera e valutazione delle prestazioni;
- revisione del quadro normativo sulla mobilità orizzontale per conseguire un mercato del lavoro efficiente nelle pubbliche amministrazioni, che comprenda a) la creazione di un sistema di pubblicità unico trasparente per tutti i posti vacanti nelle amministrazioni centrali e locali, b) la possibilità di presentare domanda per qualsiasi posto disponibile ovunque, c) l'abolizione dell'autorizzazione alla mobilità da parte dell'amministrazione di origine e d) l'introduzione di restrizioni significative all'uso di mezzi alternativi di mobilità che non comportano trasferimenti (ossia "comandi" e "distacchi"), per renderli eccezionali e rigorosamente limitati nel tempo.</t>
  </si>
  <si>
    <t>Completare l'attuazione (compresi tutti gli atti delegati) della semplificazione e digitalizzazione di un'ulteriore serie di 50 procedure critiche che interessano direttamente i cittadini</t>
  </si>
  <si>
    <r>
      <rPr>
        <sz val="11"/>
        <color rgb="FF196131"/>
        <rFont val="Times New Roman"/>
        <family val="1"/>
      </rPr>
      <t xml:space="preserve">Le procedure semplificate devono riguardare i seguenti settori:
</t>
    </r>
    <r>
      <rPr>
        <sz val="11"/>
        <color rgb="FF196131"/>
        <rFont val="Calibri"/>
        <family val="1"/>
      </rPr>
      <t>-</t>
    </r>
    <r>
      <rPr>
        <sz val="11"/>
        <color rgb="FF196131"/>
        <rFont val="Times New Roman"/>
        <family val="1"/>
      </rPr>
      <t xml:space="preserve">  certificazioni digitali dell'anagrafe
</t>
    </r>
    <r>
      <rPr>
        <sz val="11"/>
        <color rgb="FF196131"/>
        <rFont val="Calibri"/>
        <family val="1"/>
      </rPr>
      <t>-</t>
    </r>
    <r>
      <rPr>
        <sz val="11"/>
        <color rgb="FF196131"/>
        <rFont val="Times New Roman"/>
        <family val="1"/>
      </rPr>
      <t xml:space="preserve">  certificati di stato civile online
</t>
    </r>
    <r>
      <rPr>
        <sz val="11"/>
        <color rgb="FF196131"/>
        <rFont val="Calibri"/>
        <family val="1"/>
      </rPr>
      <t>-</t>
    </r>
    <r>
      <rPr>
        <sz val="11"/>
        <color rgb="FF196131"/>
        <rFont val="Times New Roman"/>
        <family val="1"/>
      </rPr>
      <t xml:space="preserve">  notifiche digitali e identità digitale
</t>
    </r>
    <r>
      <rPr>
        <sz val="11"/>
        <color rgb="FF196131"/>
        <rFont val="Calibri"/>
        <family val="1"/>
      </rPr>
      <t>-</t>
    </r>
    <r>
      <rPr>
        <sz val="11"/>
        <color rgb="FF196131"/>
        <rFont val="Times New Roman"/>
        <family val="1"/>
      </rPr>
      <t xml:space="preserve">  certificazione liste di leva
</t>
    </r>
    <r>
      <rPr>
        <sz val="11"/>
        <color rgb="FF196131"/>
        <rFont val="Calibri"/>
        <family val="1"/>
      </rPr>
      <t>-</t>
    </r>
    <r>
      <rPr>
        <sz val="11"/>
        <color rgb="FF196131"/>
        <rFont val="Times New Roman"/>
        <family val="1"/>
      </rPr>
      <t xml:space="preserve">  domicilio digitale dei cittadini
</t>
    </r>
    <r>
      <rPr>
        <sz val="11"/>
        <color rgb="FF196131"/>
        <rFont val="Calibri"/>
        <family val="1"/>
      </rPr>
      <t>-</t>
    </r>
    <r>
      <rPr>
        <sz val="11"/>
        <color rgb="FF196131"/>
        <rFont val="Times New Roman"/>
        <family val="1"/>
      </rPr>
      <t xml:space="preserve">  deleghe per l'accesso ai servizi online</t>
    </r>
  </si>
  <si>
    <t xml:space="preserve"> </t>
  </si>
  <si>
    <t>Liberi professionisti</t>
  </si>
  <si>
    <t>Finanziamenti agevolati per i processi di internazionalizzazione e di transizione digitale ed ecologica delle PMI</t>
  </si>
  <si>
    <t>Sicilia</t>
  </si>
  <si>
    <t>Mobility as a Service for Italy” - Maas4Italy</t>
  </si>
  <si>
    <t>Comuni, altro</t>
  </si>
  <si>
    <t>Regioni, Comuni, Province, Altro</t>
  </si>
  <si>
    <t>Sud</t>
  </si>
  <si>
    <t>Regioni interessate</t>
  </si>
  <si>
    <t>Ingegneri delle telecomunicazioni, elettronici ed elettrotecnici</t>
  </si>
  <si>
    <t>Regioni(10)</t>
  </si>
  <si>
    <t>Ingegneri dei trasporti</t>
  </si>
  <si>
    <t>Regioni(4)</t>
  </si>
  <si>
    <t>Ingegneri energetici</t>
  </si>
  <si>
    <t>Regioni(14)</t>
  </si>
  <si>
    <t>Ingegneri civili</t>
  </si>
  <si>
    <t>Regioni(17)</t>
  </si>
  <si>
    <t>Ingegneri chimici</t>
  </si>
  <si>
    <t>Avvocati esperti in diritto ambientale</t>
  </si>
  <si>
    <t>Sicilia, Toscana</t>
  </si>
  <si>
    <t>Chimici o Fisici</t>
  </si>
  <si>
    <t>Regioni(7)</t>
  </si>
  <si>
    <t>Architetti</t>
  </si>
  <si>
    <t>Regioni(16)</t>
  </si>
  <si>
    <t>Biologi</t>
  </si>
  <si>
    <t>Regioni(9)</t>
  </si>
  <si>
    <t>Esperti in contabilità pubblica e in rendicontazione dei fondi europei</t>
  </si>
  <si>
    <t>Regioni(5)</t>
  </si>
  <si>
    <t>Esperti Amministrativi</t>
  </si>
  <si>
    <t>Esperti Rinnovabili</t>
  </si>
  <si>
    <t>Abruzzo, Emilia Romagna</t>
  </si>
  <si>
    <t>Esperti in Ambiente</t>
  </si>
  <si>
    <t>Esperti in edilizia</t>
  </si>
  <si>
    <t>Regioni(3)</t>
  </si>
  <si>
    <t>Esperti Informatici</t>
  </si>
  <si>
    <t>Esperti gestionali</t>
  </si>
  <si>
    <t>Esperti Giuridici</t>
  </si>
  <si>
    <t>Esperti digitali</t>
  </si>
  <si>
    <t>Esperti nella gestione e nel monitoraggio di progetti complessi</t>
  </si>
  <si>
    <t>Esperti Tecnici in appalti</t>
  </si>
  <si>
    <t>Ingegneri informatici</t>
  </si>
  <si>
    <t>Ingegneri ambientali</t>
  </si>
  <si>
    <t>Esperti Statistici</t>
  </si>
  <si>
    <t>Ingegneri</t>
  </si>
  <si>
    <t>Toscana, Veneto</t>
  </si>
  <si>
    <t>Geometri</t>
  </si>
  <si>
    <t>Regioni(8)</t>
  </si>
  <si>
    <t>Geologi</t>
  </si>
  <si>
    <t>Regioni(18)</t>
  </si>
  <si>
    <t>Regioni(11)</t>
  </si>
  <si>
    <t>Ingegneri gestionali</t>
  </si>
  <si>
    <t>Ingegneri idraulici</t>
  </si>
  <si>
    <t>Programma Innovativo Nazionale per la Qualità dell'Abitare</t>
  </si>
  <si>
    <t>Regioni, Comuni, Altro</t>
  </si>
  <si>
    <t>Regioni(19)</t>
  </si>
  <si>
    <t>Decreto Direttoriale n. 1628 del 16-10-2020 - Bando PRIN 2020</t>
  </si>
  <si>
    <t>Imprese, Liberi professionisti</t>
  </si>
  <si>
    <t>Sardegna</t>
  </si>
  <si>
    <t>Decreto Mipaaf n. 29915 del 30/06/2021 di approvazione dei criteri di ammissibilità e selezione dei progetti presenti nella banca dati DANIA</t>
  </si>
  <si>
    <t>Decreto Ministeriale n. 737 del 25-06-2021 : Criteri di riparto e utilizzazione del Fondo per la promozione e lo sviluppo delle politiche del Programma Nazionale per la Ricerca (PNR)</t>
  </si>
  <si>
    <t>Agronomi</t>
  </si>
  <si>
    <t>Regioni, Comuni, Province</t>
  </si>
  <si>
    <t>Realizzazione di Nuove Scuole, innovative, sostenibili, sicure e inclusive</t>
  </si>
  <si>
    <t>Isole Verdi</t>
  </si>
  <si>
    <t>Lazio, Puglia, Sicilia, Toscana</t>
  </si>
  <si>
    <t>Ammodernamento (anche con ampliamento di impianti esistenti) e realizzazione di nuovi impianti per il miglioramento della raccolta, della logistica e del riciclo dei rifiuti in carta e cartone</t>
  </si>
  <si>
    <t>Proposte di intervento per la rigenerazione culturale e sociale dei piccoli borghi storici</t>
  </si>
  <si>
    <t>Realizzazione di nuovi impianti per il riciclo dei rifiuti plastici (attraverso riciclo meccanico, chimico, Plastic Hubs), compresi i rifiuti di plastica in mare cd. Marine litter</t>
  </si>
  <si>
    <t>Infrastrutturazione della raccolta delle frazioni di tessili pre-consumo e post consumo, ammodernamento dell’impiantistica e realizzazione di nuovi impianti di riciclo delle frazioni tessili in ottica sistemica cd. “Textile Hubs”</t>
  </si>
  <si>
    <t>Proposte di intervento per la promozione dell’ecoefficienza e riduzione dei consumi energetici nelle sale teatrali e nei cinema, pubblici e privati, da finanziare nell’ambito del PNRR</t>
  </si>
  <si>
    <t>Imprese, Liberi professionisti, Organizzazioni del terzo settore, Regioni, Comuni, Province</t>
  </si>
  <si>
    <t>Proposte di intervento per il restauro e la valorizzazione di parchi e giardini storici</t>
  </si>
  <si>
    <t>Imprese, Organizzazioni del terzo settore, Regioni, Province, Comuni, Altro</t>
  </si>
  <si>
    <t>DL 31 maggio 2021, n. 77</t>
  </si>
  <si>
    <t>DL 10 settembre 2021, n. 121</t>
  </si>
  <si>
    <t>M2C4-5</t>
  </si>
  <si>
    <t>M2C4-27</t>
  </si>
  <si>
    <t>M5C2-9</t>
  </si>
  <si>
    <t>M5C2-11</t>
  </si>
  <si>
    <t>M5C2-15</t>
  </si>
  <si>
    <t>M5C2-19</t>
  </si>
  <si>
    <t>M1C1-33</t>
  </si>
  <si>
    <t>M1C1-56</t>
  </si>
  <si>
    <t>M1C1-70</t>
  </si>
  <si>
    <t>M1C1-103</t>
  </si>
  <si>
    <t>Entrata in vigore di atti di diritto primario e derivato e delle disposizioni regolamentari e completamento delle procedure amministrative per incoraggiare il rispetto degli obblighi fiscali (tax compliance) e migliorare gli audit e i controlli.</t>
  </si>
  <si>
    <t>M1C1-104</t>
  </si>
  <si>
    <t>Adozione di obiettivi di risparmio per le spending review relative agli anni 2023-2025.</t>
  </si>
  <si>
    <t>M2C1-1</t>
  </si>
  <si>
    <t>M2C1-2</t>
  </si>
  <si>
    <t>M2C1-11</t>
  </si>
  <si>
    <t>M2C1-13</t>
  </si>
  <si>
    <t>M2C2-18</t>
  </si>
  <si>
    <t>M2C2-21</t>
  </si>
  <si>
    <t>M2C2-38</t>
  </si>
  <si>
    <t>M2C2-42</t>
  </si>
  <si>
    <t>M2C2-52</t>
  </si>
  <si>
    <t>M2C3-4</t>
  </si>
  <si>
    <t>M2C4-1</t>
  </si>
  <si>
    <t>M2C4-4</t>
  </si>
  <si>
    <t>M4C1-3</t>
  </si>
  <si>
    <t>M4C1-4</t>
  </si>
  <si>
    <t>M4C2-4</t>
  </si>
  <si>
    <t>M4C2-11</t>
  </si>
  <si>
    <t>M4C2-17</t>
  </si>
  <si>
    <t>M4C2-18</t>
  </si>
  <si>
    <t>M4C2-19</t>
  </si>
  <si>
    <t>M4C2-20</t>
  </si>
  <si>
    <t>M6C1-1</t>
  </si>
  <si>
    <t>M6C1-2</t>
  </si>
  <si>
    <t>M6C1-4</t>
  </si>
  <si>
    <t>Approvazione delle linee guida contenenti il modello digitale per l'attuazione dell'assistenza
domicili are</t>
  </si>
  <si>
    <t>M6C1-5</t>
  </si>
  <si>
    <t>M6C1-10</t>
  </si>
  <si>
    <t>M6C2-5</t>
  </si>
  <si>
    <t>I</t>
  </si>
  <si>
    <t>Ministry of Health</t>
  </si>
  <si>
    <t>Copy of the publication of the Ministerial Decree in the website of the relevant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</si>
  <si>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Ministerial Decree shall mandate the development of digital services for visitors to national parks and marine protected areas</t>
  </si>
  <si>
    <t>R</t>
  </si>
  <si>
    <t>Ministry of Labor and Social Policies</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</si>
  <si>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Explanatory report demonstrating how the actions foreseen in the operational plan contribute to achieving the objectives of the milestone</t>
  </si>
  <si>
    <t>Ministry of the Internal Affairs</t>
  </si>
  <si>
    <t>Ministry of Labour and Social Policies</t>
  </si>
  <si>
    <t>Presidency of the Council of Ministers</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</si>
  <si>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</si>
  <si>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168 units of personnel for the Trial office and Administrative Courts and place units into service. The baseline shall be the number of personnel in service on 31 December 2021.</t>
  </si>
  <si>
    <t>Copy of the publication in the Official Journal for primary legislation, the secondary legislation and any other act that are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</si>
  <si>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economy and finance
- State General Accounting Department</t>
  </si>
  <si>
    <t>On the basis of the decree-laws 90 and 93 of 2016 and law 163/2016, set targets in the Economic Financial Document for yearly spending reviews for the aggregate central state administrations for the years 2023, 2024, 2025. The saving targets shall reflect an adequate level of ambition.</t>
  </si>
  <si>
    <t>MiC</t>
  </si>
  <si>
    <t>The law shall set out fiscal incentives to support the production of green hydrogen and to favour the consumption of green hydrogen by the transport sector
This measure shall only support hydrogen activities that comply with life cycle GHG emissions savings requirement of 73.4 % for hydrogen [resulting in 3 tCO2eq/tH2].</t>
  </si>
  <si>
    <t>MISE/CDP</t>
  </si>
  <si>
    <t>The geographical location of the plant is subject to the awarded project of the tender.</t>
  </si>
  <si>
    <t>Award of the contract to build an industrial plant for the production of electrolysers. -</t>
  </si>
  <si>
    <t>Copy of the publication in the Official Journal for the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</si>
  <si>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of the Ministerial Decree in the website of the Ministry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</si>
  <si>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revised legal framework shall as a minimum,
-Establish a system of penalties for the illegal extraction of water
- Require an impact assessment as in Article 4 (7) of the Water Framework Directive to assess the (possibly cumulative) impact on all potentially affected water bodies.
-Ensure that that expansion of existing irrigation system (including through increased use of water, i.e. not only physical expansion), even via more efficient methods, is avoided where the concerned water bodies (surface or ground waters) are, or projected (in the context of intensifying climate change) to be in less than good status or potentially good status.</t>
  </si>
  <si>
    <t>Ministry of Education</t>
  </si>
  <si>
    <t>Copy of the publication in the Official Journal of the Ministerial Decrees that is critical for achieving the objectives described in the CID and reference to the relevant provisions indicating the entry into force, accompanied by a document duly justifying how the milestone, including all the constitutive elements, was satisfactorily fulfilled.</t>
  </si>
  <si>
    <t>MUR in collaborazione con il  Ministero  della  Sviluppo Economico (MISE)</t>
  </si>
  <si>
    <t>Copy of the publication in the Official Journal for the secondary legislation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</si>
  <si>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Ministero      della      Salute tramite  l'Agenzia  nazionale per      i      servizi      sanitari
regionali</t>
  </si>
  <si>
    <t>Ministero      della      Salute tramite  l'Agenzia  nazionale per      i      servizi      sanitari regionali</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</si>
  <si>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b)Provision of a link to the website where it can be accessed.
b)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</si>
  <si>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hospitals The Institutional Development Contract shall list all suitable sites identified for the investments, as well as the obligations that each region shall assume to guarantee the achievement of the envisaged result. In case of breach by any region the Ministry of Health shall proceed to the commissioner “ad acta”. With regards to the technology park of the facilities, i.e. all the tools, licences and interconnections, preference shall be given to aggregate procurement methods</t>
  </si>
  <si>
    <t>MITD with Infratel</t>
  </si>
  <si>
    <t>Ministry of Economic Development / Cassa Depositi e Prestiti</t>
  </si>
  <si>
    <t>The Ministry of Economic Development / Ministry of Economy and finance</t>
  </si>
  <si>
    <t>Presidency of the Council of Ministers; The Ministry of Economic Development / Ministry of Economy and finance</t>
  </si>
  <si>
    <t>Presidency of the Council of Ministers ; the Ministry of Economic Development / Ministry of Ecological Transition</t>
  </si>
  <si>
    <t>Presidency of the Council of Ministers; the Ministry of Economic Development / Ministry of Ecological Transition</t>
  </si>
  <si>
    <t>Presidency of the Council of Ministers; the Ministry of Economic Development / Ministry of Economy and finance</t>
  </si>
  <si>
    <t>Presidency of the Council ofMinisters; the Ministry of Economic Development / Ministry of Economy and finance</t>
  </si>
  <si>
    <t>Presidency of the Council of Ministers; the Ministry
ofEconomic Development / Ministry of Economy and finance</t>
  </si>
  <si>
    <t>Ministry of Foreign Affairs and Internati onal Cooperation, Italian Export Credit Agency
SIMEST</t>
  </si>
  <si>
    <t>Ministry of Foreign Affairs and International Cooperation, Italian Export Credit Agency SIMEST</t>
  </si>
  <si>
    <t>Ministry of Ecological Transition Ministry of the Economy</t>
  </si>
  <si>
    <t>Protezione civile</t>
  </si>
  <si>
    <t>MEF/AGENZIA DOGANE</t>
  </si>
  <si>
    <t>Minister for Disabilities/ Political authority with delegation in the field of disability</t>
  </si>
  <si>
    <t>Ministry for the South and territorial Cohesion and Ministry for Infrastructures and Sustanaible Mobility</t>
  </si>
  <si>
    <t>Ministry for the South and territori al Cohesio n and Ministry for Infrastructures and Sustanaible Mobility</t>
  </si>
  <si>
    <t>Ministry of Infrastructures and Transpo rt</t>
  </si>
  <si>
    <t>Ministry of Justice Ministry of Infrastructures State Property Agency</t>
  </si>
  <si>
    <t>Ministry of Infrastructures and Transport</t>
  </si>
  <si>
    <t>Ministry of economy and finance, Revenue Agency</t>
  </si>
  <si>
    <t>Ministry of economy and finance - State General Accounting Department</t>
  </si>
  <si>
    <t>Ministry of Culture in collaboration with Regions and relevant local administ rations (Provinc es, Municipalities).</t>
  </si>
  <si>
    <t>Ministry of Public Educatio n, Municipalities, Province s</t>
  </si>
  <si>
    <t>MiC, Regions/ PA</t>
  </si>
  <si>
    <t>Ministry for the Ecological Transition (MITE), with the technical support of Higher Institute for Environmen tal Protection and Research (ISPRA)</t>
  </si>
  <si>
    <t xml:space="preserve">Ministry for the Ecological Transition, through the in-house companies and scientific institutes: Higher Institute for Environmental Protection and Research (ISPRA), Italian National Agency for New Technologies, Energy and Sustainable Economic Development (ENEA), National Council of Research (CNR) </t>
  </si>
  <si>
    <t>Ministry for the Ecologic al Transitio n (MITE), with the technical support of Higher Institute for Environmental Protection and Research (ISPRA)</t>
  </si>
  <si>
    <t>The Ministry for the Ecologic al Transitio n (MITE),
with the technica l support of the Higher Institute for Environ mental Protecti on and Research (ISPRA)
and ofthe Italian National Agency for New Technol ogies, Energy and Sustaina ble Economi c Develop ment (ENEA),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</si>
  <si>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 ogies,Energy and Sustaina ble Economi c Develop ment (ENEA),
has the task of controlli ng and monitori ng the state of impleme ntation of the propose d interven
tions.</t>
  </si>
  <si>
    <t>The Ministry for the Ecologic al Transitio n
(MITE),with the technica l support of the Higher Institute for Environ mental Protecti on and Research (ISPRA)
and of the Italian National Agency for New Technol ogies, Energy and Sustaina ble Economi c Develop
ment(ENEA),
has the task of controlli ng and monitori ng the state of impleme ntation of the propose d interven
tions.</t>
  </si>
  <si>
    <t>The Ministry for the Ecologic al Transitio n (MITE),
with the technica l support of the Higher Institute for Environ mental Protecti on and Research (ISPRA)
and of the Italian National Agency for New
Technologies, Energy and Sustaina ble Economi c Develop ment (ENEA),
has the task of controlli ng and monitori ng the state of impleme ntation of the propose d interven
tions.</t>
  </si>
  <si>
    <t>The Ministry for the Ecologic al
Transitio n(MITE),
with the technica l support of the Higher Institute for Environ mental Protecti on and Research (ISPRA)
and of the Italian National Agency for New Technol ogies, Energy and Sustaina ble Economi
c Development (ENEA),
has the task of controlli ng and monitori ng the state of impleme ntation of the propose d interven
tions.</t>
  </si>
  <si>
    <t>Ministry of Economi c Develop ment – PCM
Department for Equal Opportu nities</t>
  </si>
  <si>
    <t>Head of the Regional Affairs and Autonomies Department (Preside nza del Consigli o dei Ministri)</t>
  </si>
  <si>
    <t xml:space="preserve">Head of the Regional Affairs and Autonomies Department (Presidenza del </t>
  </si>
  <si>
    <t>MITD (in collaboration with MEF)</t>
  </si>
  <si>
    <t>DL 10 settembre 2021, n. 121 (art. 2, comma 4bis)</t>
  </si>
  <si>
    <t>M2C1-18</t>
  </si>
  <si>
    <t>M2C1-20</t>
  </si>
  <si>
    <t>M2C4-2</t>
  </si>
  <si>
    <t>M5C2-17</t>
  </si>
  <si>
    <t>M1C1-3</t>
  </si>
  <si>
    <t>M1C1-4</t>
  </si>
  <si>
    <t>M1C1-5</t>
  </si>
  <si>
    <t>M1C1-6</t>
  </si>
  <si>
    <t>M1C1-7</t>
  </si>
  <si>
    <t>M1C1-8</t>
  </si>
  <si>
    <t>M1C1-9</t>
  </si>
  <si>
    <t>M1C1-10</t>
  </si>
  <si>
    <t>M1C1-34</t>
  </si>
  <si>
    <t>M1C1-35</t>
  </si>
  <si>
    <t>M1C1-36</t>
  </si>
  <si>
    <t>M1C1-57</t>
  </si>
  <si>
    <t>M1C1-102</t>
  </si>
  <si>
    <t>M1C1-105</t>
  </si>
  <si>
    <t>M1C1-106</t>
  </si>
  <si>
    <t>M1C1-107</t>
  </si>
  <si>
    <t>M1C1-123</t>
  </si>
  <si>
    <t>M1C1-124</t>
  </si>
  <si>
    <t>Riforma 3.1 - Adozione di criteri ambientali minimi per eventi
culturali</t>
  </si>
  <si>
    <t>M2C1-3</t>
  </si>
  <si>
    <t>M2C1-4</t>
  </si>
  <si>
    <t>M2C2-8</t>
  </si>
  <si>
    <t>M2C2-12</t>
  </si>
  <si>
    <t>M2C3-9</t>
  </si>
  <si>
    <t>M2C4-19</t>
  </si>
  <si>
    <t>M2C4-24</t>
  </si>
  <si>
    <t>M3C1-3</t>
  </si>
  <si>
    <t>M3C1-12</t>
  </si>
  <si>
    <t>M3C2-1</t>
  </si>
  <si>
    <t>M3C2-2</t>
  </si>
  <si>
    <t>M3C2-4</t>
  </si>
  <si>
    <t>M3C2-8</t>
  </si>
  <si>
    <t>M4C1-5</t>
  </si>
  <si>
    <t>M4C1-6</t>
  </si>
  <si>
    <t>M4C1-28</t>
  </si>
  <si>
    <t>M4C1-29</t>
  </si>
  <si>
    <t>M4C2-1</t>
  </si>
  <si>
    <t>M5C1-2</t>
  </si>
  <si>
    <t>M5C1-6</t>
  </si>
  <si>
    <t>M5C1-8</t>
  </si>
  <si>
    <t>M5C1-12</t>
  </si>
  <si>
    <t>M5C2-7</t>
  </si>
  <si>
    <t>M5C2-13</t>
  </si>
  <si>
    <t>M5C3-1</t>
  </si>
  <si>
    <t>M6C2-1</t>
  </si>
  <si>
    <t>M6C2-7</t>
  </si>
  <si>
    <t>Ministry of Finance</t>
  </si>
  <si>
    <t>Explanatory document duly justifying how the milestone, including all the constitutive elements, was satisfactorily fulfilled. This document shall include as an annex the following documentary evidence:
a) Copy of the adopted strategy
b) Explanatory report demonstrating how the actions foreseen in the strategy contribute to achieving the objectives of the milestone.
c) Letter confirming its adoption by the competent authority</t>
  </si>
  <si>
    <t>MITD with PagoPA</t>
  </si>
  <si>
    <t>Summary document duly justifying how the milestone (including all the constitutive elements) was satisfactorily fulfilled. This document shall include as an annex the following documentary evidence:
a) Certificate of works completion signed by the competent authority, on the basis of the documentation duly provided by the contractor, demonstrating the project has been completed and is operational.</t>
  </si>
  <si>
    <t>The platform shall allow the agencies to:
- publish their Application Programming Interfaces (APIs) on the Platform's API Catalogue;
- establish and sign digital interoperability agreements via the Platform;
- authenticate and authorize APIs access using the Platform's functionalities;
- validate and assess the compliance with the national interoperability framework.</t>
  </si>
  <si>
    <t>ACN</t>
  </si>
  <si>
    <t>Explanatory document duly justifying how the milestone (including all the constitutive elements) was satisfactorily fulfilled. This document shall include as an annex the following documentary evidence:
a) Report by an independent engineer endorsed by the relevant ministry, including justification that the technical specifications of the project(s) are aligned with the CID’s description of the investment
and milestone.</t>
  </si>
  <si>
    <t>At least five strengthening interventions upgrading security structures completed in the National Security Perimeter for Cyber (PSNC) and Network and Information Systems (NIS) sectors.
Intervention types include upgrades to Security Operating Centers (SOCs), Cyber boundary defence improvements and Internal monitoring and control capabilities. Interventions shall focus on Healthcare, Energy and Environmental (Drinking Water Supply) sectors.</t>
  </si>
  <si>
    <t>For  the  setup  of  the  Transformation office,  the  necessary  legal  acts  shall include:  - The Publication  of the Law Decree “reclutamento”  (already  approved by the Council of Ministers n. 22 of June 4th 2021 and published on the Official Journal (“Gazzetta Ufficiale”) on June 10th 2021);  - The publication of a call for expression of interest;  -   The  selection  and  conferment  of the assignment to the experts (on a temporary basis for the duration of the RRF). For the NewCo, the key steps required shall include: -   Legislative authorization;  -   Decreto      del      Presidente      del Consiglio     dei     Ministri     (DPCM) authorizing   the   establishment   of the    company    and    setting    the objectives,  share  capital,  duration and directors to the company; -   Institution   of   the   company   with notarial deed; Acts  required  to  make  the  company operational - articles of association and M15various regulations.</t>
  </si>
  <si>
    <t>Ministry of Justice</t>
  </si>
  <si>
    <t>Report on the completed staffing procedures per judicial offices vis-à-vis the 2021 baseline separating the number of new positions funded by national budget and RRF, accompanied by a document duly justifying how the target, including all the constitutive elements, was satisfactorily fulfilled. The report should also include as an annex the list of anonymised contracts indicating the identification number of the new employees</t>
  </si>
  <si>
    <t>Start the recruitment procedures of at least 8 764 units of personnel for the office of trial for civil and criminal Courts and place units into service. The baseline shall be the number of personnel at the end of 2021.</t>
  </si>
  <si>
    <t>Copy of the publication in the Official Journal of delegated acts (and primary legislation if needed) that are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</si>
  <si>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delegated acts whose contents are indicated in the enabling legislation for the civil and criminal justice reforms and for the insolvency reform.</t>
  </si>
  <si>
    <t>Department of Public Administrat ions (DPA) and local administrati ons</t>
  </si>
  <si>
    <t>Entry into force of all related delegated acts, ministerial decrees. secondary legislation, and all other regulations necessary for the effective implementation of the simplification including agreements with Regions in case of exclusive and concurrent regional competence.</t>
  </si>
  <si>
    <t>Summary document duly justifying how the milestone (including all the constitutive elements) was satisfactorily fulfilled. This document shall include as an annex the following documentary evidence:
a) Report by the competent authority on the effectiveness of practices used by selected public administrations for formulating and implementing saving plans. On that basis, the report shall draw guidelines and practical indications for all central administrations for the implementation of their saving plans.</t>
  </si>
  <si>
    <t>The number of “compliance letters”, providing early communication to taxpayers for which anomalies are detected, shall be increased by at least 20% compared to 2019.</t>
  </si>
  <si>
    <t>The number of false-positive
“compliance letters” (providing an early communication to taxpayers for which anomalies are detected, but for which no frauds are detected ex post) shall be reduced by at least 5% with respect to 2019.</t>
  </si>
  <si>
    <t>Tax revenue generated by “compliance letters” shall increase by 15% with respect to 2019.</t>
  </si>
  <si>
    <t>INPS, MITD</t>
  </si>
  <si>
    <t xml:space="preserve">35 additional services deployed on INPS' institutional web site (www.inps.it). The services shall be accessible on the institutional site through appropriate profiling logics (the system will suggest services of possible interest based on age, work characteristics, perceived benefits, and user history).
The 35 services are related to the following INPS institutional areas:
•Pensions benefits
•Social Shock Absorbers
•Unemployment benefits
•Disability benefits
•Redemptions
•Company collection of contribution
•Agriculture workers services
•Anti-fraud, corruption and transparency services
In the listed institutional areas, the services that shall be implemented will concern the digital submission of requests for services, the check of the requirements for the benefit, the status monitoring of the practice by users, the proactive proposal of services based on user's needs, the automatic renewal of benefits without the need for new applications. Finally, there shall be monitoring dashboards that allow both the monitoring by INPS of the benefits provided and data driven support to policy makers’ decisions. </t>
  </si>
  <si>
    <t>INPS</t>
  </si>
  <si>
    <t>Copy of the publication in the Official Journal for the secondary legislation and implementing measures that are critical for achieving the objectives described in the CID and reference to the relevant provisions indicating the entry into force, accompanied by a document duly justifying how the milestone, including all the constitutive elements, was satisfactorily fulfilled.</t>
  </si>
  <si>
    <t>Copy of the publication in the Official Journal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</si>
  <si>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Entry into force of all implementing measures (included secondary legislation, if necessary) for the effective implementation and application of the measures stemming from the 2021 Annual Competition Law.</t>
  </si>
  <si>
    <t>Copy of the publication in the Official Journal for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</si>
  <si>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Ministry of Tourism</t>
  </si>
  <si>
    <t>The disbursement means that the completion of the procedures for the allocation of resources to the EIB Fund of Fund, a budget commitment of 350 million euros and the activation of the investment cycle.</t>
  </si>
  <si>
    <t>Internal Department</t>
  </si>
  <si>
    <t>Publication of the Decree, that allocates at least 30% of the total financial resources, on the implementing authority website (https://www.politicheagricol e.it/)The Decree shall identify the beneficiaries of those financial resources and copies of the calls for proposals shall be provided.</t>
  </si>
  <si>
    <t>Identification of beneficiary projects whose total value amount at least 30% of the total financial resources assigned to the investment. The investment shall be implemented through two different procedures that already exist and shall be refinanced. These procedures provide for the disbursement of loans to companies that meet the requirements and submit the application.</t>
  </si>
  <si>
    <t>Notification of the award of (all) public contracts to increase the network capacity for the distribution of renewable energy and for the electrification of energy consumption</t>
  </si>
  <si>
    <t>Award of the projects to increase the resilience of at least 4 000 km in the electricity system network so as to reduce the frequency and duration of energy cuts arising from extreme weather conditions.</t>
  </si>
  <si>
    <t>Ministry for Ecologic al Transitio n</t>
  </si>
  <si>
    <t>The call is expected to target potential beneficiaries based on needs.</t>
  </si>
  <si>
    <t>MiTE</t>
  </si>
  <si>
    <t>Copy of the publication in the Official Journal for the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</si>
  <si>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Streamline the authorisation process to reduce the authorisation time to a maximum of 12 months for the construction of energy transport infrastructures aimed at supplying electricity from land to ships during the mooring phase (in case of interventions not subjected to
environmental assessment)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</si>
  <si>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research grant awarded.</t>
  </si>
  <si>
    <t>MLPS in collaborazione con ANPAL</t>
  </si>
  <si>
    <t>Regions</t>
  </si>
  <si>
    <t>Ministry of Labour and Social Policies, National Agency for Active Labour Market Policies (ANPAL)</t>
  </si>
  <si>
    <t>The gender equality certification system and accompanying incentive mechanisms for companies shall cover at least the following dimensions: growth opportunities for women, equal pay for equal work, management policies for gender diversity, maternity protection.
Definition of the incentive mechanisms for organisations that undertake the certification process and of the technical guidance. Including, (I) elaboration of the technical standards of the Gender Certification System for companies. (II) Identification of the incentive mechanism. (III) The measure shall be accompanied by the set up of an IT system.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</si>
  <si>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the Do No Significant Harm Principle.</t>
  </si>
  <si>
    <t>The intervention shall create new services and infrastructures or shall improve the existing ones through an increase in the number of recipients or in the quality of supply.
The launch of all competitive calls shall be done with terms of reference including eligibility criteria that ensure that the selected projects comply with the ‘Do no significant harm’ Technical Guidance (2021/C58/01) through the use of an exclusion list and the requirement of compliance with the relevant EU and national environmental legislation.
Inner Areas are those identified in the Strategia Nazionale Aree Interne; Rural Pharmacies are defined on the basis of Law. 27 March 1968, n.221.</t>
  </si>
  <si>
    <t>Explanatory report duly justifying how the milestone (including all the constitutive elements) was satisfactorily fulfilled. This document shall include as an annex the following documentary evidence:
a)     List of tendering procedures' documentation and copy of Consip framework agreement
b)    List of awarded contracts including contract identifier.</t>
  </si>
  <si>
    <t>DL 10 settembre 2021, n. 121 (art. 4, comma 1septies)</t>
  </si>
  <si>
    <t>DL 31 maggio 2021, n. 77 (art. 44, comma 1ter)</t>
  </si>
  <si>
    <t>DL 6 novembre 2021, n. 152 (art. 5)</t>
  </si>
  <si>
    <t>DL 6 novembre 2021, n. 152 (art. 6)</t>
  </si>
  <si>
    <t>D.M. MIMS n.493 del 3/12/2021</t>
  </si>
  <si>
    <t>D.M. MIMS n.485 del 30/11/2021</t>
  </si>
  <si>
    <t>D.M. MIMS n.478 del 29/11/2021</t>
  </si>
  <si>
    <t>D.M. MIMS n.492 del 3/12/2021</t>
  </si>
  <si>
    <t>Complete at least 30 000 interventions for small public works. At least 30% of investments for small public works realized in municipalities are dedicated to energy efficiency of public lighting, of public buildings and/or at the installation of systems for the production of energy from renewable sources</t>
  </si>
  <si>
    <t>Completare almeno 5.000 lavori di media portata degli investimenti di media entità.  Almeno il 40% degli investimenti per lavori di media entità nei Comuni sono dedicati alla messa in sicurezza del territorio contro i rischi idrogeologici</t>
  </si>
  <si>
    <t>Completare almeno 30.000 interventi per piccoli lavori pubblici. Almeno il 30 % degli investimenti lavori pubblici di piccola entità realizzati nei comuni sono dedicati all'efficienza energetica dell'illuminazione pubblica e/o all'installazione di sistemi per la produzione dell'energia da fonti rinnovabili.</t>
  </si>
  <si>
    <t>DM 396 del 28.09.2021</t>
  </si>
  <si>
    <t xml:space="preserve">The legal act(s) shall extend the Ecobonus and Sismabonus benefits until 31 December 2022 for condominiums and 30 June 2023 for social housing (IACP) </t>
  </si>
  <si>
    <t>DL 6 maggio 2021, n. 59</t>
  </si>
  <si>
    <t>DM n. 493 del 30 novembre 2021</t>
  </si>
  <si>
    <t>DL 6 novembre 2021, n. 152</t>
  </si>
  <si>
    <t>DM 398 del 29.09.2021</t>
  </si>
  <si>
    <t xml:space="preserve">Summary document duly justifying how the milestone (including all the constitutive elements) was satisfactorily fulfilled.This document shall include as an annex the following documentary evidence: a) Copy of the reorganisation plans adopted. b) Letter notifying the approval of the reorganization plan by the competent authority. </t>
  </si>
  <si>
    <t>Approval of the reorganization plan to strengthen the capacity of the NHS hospitals to adequately address pandemic emergencies by increasing the number of beds in intensive and sub-intensive care units.
The hospital reorganization plan shall increase the number of beds available in the intensive and semi-intensive care units in NHS hospitals.</t>
  </si>
  <si>
    <t>Decreto Direttoriale n. MDS-DGPROGS-84 del 22/10/2021</t>
  </si>
  <si>
    <t>Copy of the adopted Investment Policy and of the Council of Ministers Decision (or of other public authorities) adopting it, accompaniedby a document duly justifying how the milestone (including all the constitutive elements) was satisfactorily fulfilled, with appropriate links to the underlying evidence.</t>
  </si>
  <si>
    <t>Legge 26 novembre 2021, n. 206</t>
  </si>
  <si>
    <t>Decreto legge 24 agosto 2021, n. 118; Decreto del Ministro della Giustizia del 25 maggio 2021, n. 114</t>
  </si>
  <si>
    <t>DL 9 giugno 2021, n. 80; G.U. n. 62 del 6 agosto 2021</t>
  </si>
  <si>
    <t>The legal acts shall make Transition 4.0 tax credits available to potential beneficiaries. These are tax credits for (i) 4.0 (that is to say, technologically advanced) tangible capital goods, (ii) 4.0 intangible capital goods, (iii) standard intangible capital goods, (iv)research, development and innovation activities, and (v) training activities.
The tax credit codes shall be defined by a resolution of the Revenues Agency to allow beneficiaries to use the tax credits with the F24 payment model. A Scientific Committee including experts from the Ministry Economy and finance, the Ministry of Economic Development and the Bank of Italy shall be established through the adoption of a ministerial decree to assess the economic impact of Transition 4.0 tax credits.</t>
  </si>
  <si>
    <t>Risoluzione ADE 68/E del 30/11/2021; Decreto MEF 23 novembre 2021 comitato scientifico per la valutazione dell’impatto economico degli interventi del Piano Transizione 4.0</t>
  </si>
  <si>
    <t>Decreto attuativo MISE del 30 settembre 2021</t>
  </si>
  <si>
    <t>The reforms shall include at least the following key elements: i) Initiatives to reform the university degree groups introducing a higher degree of flexibility to meet the evolving skills demand of the labour market; ii) Initiatives to reform the enablinguniversity degrees, to simplify andspeed up the access to professions; iii) Initiatives to reform the PHD programmes to better involve firms and boost applied research; Measures to reform the tertiary vocational training system, including strengthening links and possible transitions with professional degrees (lauree professionalizzanti), to meet the labour market demand for technical competences.</t>
  </si>
  <si>
    <t>DL 31 maggio 2021, n.77 (art. 64, comma 8); DL 6 novembre 2021, n. 152 (art. 15); DM n 1256 e 1257 del 30 novembre 2021</t>
  </si>
  <si>
    <t>Legge 8 novembre 2021, n. 163; DL 6 novembre 2021, n. 152 (art. 14); DL 9 giugno 2021, n. 80 (dottorati)</t>
  </si>
  <si>
    <t>Summary document duly justifying how the milestone (including all the constitutive elements) was satisfactorily fulfilled. This document shall include as an annex the following documentary evidence:
a) Copy of the adopted operational plan and a link to the website where the strategy can be accessed.
b) Letter confirming its adoption by the competent authority or copy of the publication in the Official Journal</t>
  </si>
  <si>
    <t>The Digital One Stop Shop is a single authorization procedure for setting up or investing in production units. The functions of the Commissioner in the SEZ resulting from the provisions to strengthen its role include:
(i) Direct the Services Conferences; (ii) Authority that issues each single final permission provision; (iii)Only interlocutor with economic actors.</t>
  </si>
  <si>
    <t>"The actions envisaged under the four dimensions and the relevant requirements are those defined in the operational Plan, set to be approved in Q3- 2021. Territorial distribution will be on the entire national territory. All social districts will bes olicited to participate, the strategy being that such project open the path to stabilize services through formal recognition of essential level of social assistance to be granted on the entire territory."</t>
  </si>
  <si>
    <t>DM 450 del 9 dicembre 2021</t>
  </si>
  <si>
    <t>Decreto Interministeriale 5 novembre 2021</t>
  </si>
  <si>
    <r>
      <rPr>
        <sz val="10"/>
        <color rgb="FF006000"/>
        <rFont val="Calibri"/>
        <family val="1"/>
      </rPr>
      <t>M1C1-17</t>
    </r>
  </si>
  <si>
    <r>
      <rPr>
        <sz val="10"/>
        <color rgb="FF006000"/>
        <rFont val="Calibri"/>
        <family val="1"/>
      </rPr>
      <t>Interim step: Submission of a progress report presenting a state of play in the implementation of the project.</t>
    </r>
  </si>
  <si>
    <r>
      <rPr>
        <sz val="10"/>
        <color rgb="FF006000"/>
        <rFont val="Calibri"/>
        <family val="1"/>
      </rPr>
      <t>Monitoring</t>
    </r>
  </si>
  <si>
    <r>
      <rPr>
        <sz val="10"/>
        <color rgb="FF006000"/>
        <rFont val="Calibri"/>
        <family val="1"/>
      </rPr>
      <t>M1C1-18</t>
    </r>
  </si>
  <si>
    <t>Ex-post monitoring: Continues monitoring of the impact of the criminal justice reform on corruption cases</t>
  </si>
  <si>
    <t>End-year annual reporting of the impact of the criminal justice reform on corruption cases using statistics of the Ministry of Justice statistical office, including in particular the number of cases dismissed due to the non- prosecution rule and extended by judges</t>
  </si>
  <si>
    <r>
      <rPr>
        <sz val="10"/>
        <color rgb="FF006000"/>
        <rFont val="Calibri"/>
        <family val="1"/>
      </rPr>
      <t>M1C1-45</t>
    </r>
  </si>
  <si>
    <r>
      <rPr>
        <sz val="10"/>
        <color rgb="FF006000"/>
        <rFont val="Calibri"/>
        <family val="1"/>
      </rPr>
      <t>Interim step: Continuous monitoring of the disposition time.</t>
    </r>
  </si>
  <si>
    <r>
      <rPr>
        <sz val="10"/>
        <color rgb="FF006000"/>
        <rFont val="Calibri"/>
        <family val="1"/>
      </rPr>
      <t>M1C1-46</t>
    </r>
  </si>
  <si>
    <r>
      <rPr>
        <sz val="10"/>
        <color rgb="FF006000"/>
        <rFont val="Calibri"/>
        <family val="1"/>
      </rPr>
      <t>M1C1-47</t>
    </r>
  </si>
  <si>
    <r>
      <rPr>
        <sz val="10"/>
        <color rgb="FF006000"/>
        <rFont val="Calibri"/>
        <family val="1"/>
      </rPr>
      <t>Interim step: Continuous monitoring of the backlog.</t>
    </r>
  </si>
  <si>
    <t>End-year monitoring of the backlog in 2021 using the statistics of the Ministry of Justice statistical office</t>
  </si>
  <si>
    <r>
      <rPr>
        <sz val="10"/>
        <color rgb="FF006000"/>
        <rFont val="Calibri"/>
        <family val="1"/>
      </rPr>
      <t>M1C1-48</t>
    </r>
  </si>
  <si>
    <t>End-year monitoring of the backlog in 2020 using the statistics of the Ministry of Justice statistical office</t>
  </si>
  <si>
    <r>
      <rPr>
        <sz val="10"/>
        <color rgb="FF006000"/>
        <rFont val="Calibri"/>
        <family val="1"/>
      </rPr>
      <t>M1C1-49</t>
    </r>
  </si>
  <si>
    <t>End-year monitoring of the backlog in 2020 using the statistics of the Italian Council of State</t>
  </si>
  <si>
    <t>In the 8 judicial offices, an organisational project (the so- called “Recovery project”) must be drawn up to make the best use of the resources allocated in relation to the objective of reducing the backlog.</t>
  </si>
  <si>
    <r>
      <rPr>
        <sz val="10"/>
        <color rgb="FF006000"/>
        <rFont val="Calibri"/>
        <family val="1"/>
      </rPr>
      <t>M1C1-50</t>
    </r>
  </si>
  <si>
    <t>At least 50.000 enrolments in upskilling or reskilling initiatives by personnel of central public administrations</t>
  </si>
  <si>
    <t>At least 120.000 enrolments in upskilling or reskilling initiatives by personnel of central public administrations</t>
  </si>
  <si>
    <t>At least 220.000 enrolments in upskilling or reskilling initiatives by personnel of central public administrations</t>
  </si>
  <si>
    <t>At least 60.000 enrolments in upskilling or reskilling initiatives by personnel of other public administrations.</t>
  </si>
  <si>
    <t>At least 150.000 enrolments in upskilling or reskilling initiatives by personnel of other public administrations.</t>
  </si>
  <si>
    <t>At least 260.000 enrolments in upskilling or reskilling initiatives by personnel of other public administrations.</t>
  </si>
  <si>
    <r>
      <rPr>
        <sz val="10"/>
        <color rgb="FF006000"/>
        <rFont val="Calibri"/>
        <family val="1"/>
      </rPr>
      <t>M1C1-96</t>
    </r>
  </si>
  <si>
    <r>
      <rPr>
        <sz val="10"/>
        <color rgb="FF006000"/>
        <rFont val="Calibri"/>
        <family val="1"/>
      </rPr>
      <t>Interim step: Continuous monitoring of the reduction of the average time between the publication and contract award</t>
    </r>
  </si>
  <si>
    <r>
      <rPr>
        <sz val="10"/>
        <color rgb="FF006000"/>
        <rFont val="Calibri"/>
        <family val="1"/>
      </rPr>
      <t>M1C1-97</t>
    </r>
  </si>
  <si>
    <r>
      <rPr>
        <sz val="10"/>
        <color rgb="FF006000"/>
        <rFont val="Calibri"/>
        <family val="1"/>
      </rPr>
      <t>Interim step: Continuous monitoring of the reduction of time of the fase esecutiva</t>
    </r>
  </si>
  <si>
    <t>M1C1-76</t>
  </si>
  <si>
    <r>
      <rPr>
        <sz val="10"/>
        <color rgb="FF006000"/>
        <rFont val="Calibri"/>
        <family val="1"/>
      </rPr>
      <t>Interim step: Continuous monitoring of the reduction of delays</t>
    </r>
  </si>
  <si>
    <r>
      <rPr>
        <sz val="10"/>
        <color rgb="FF006000"/>
        <rFont val="Calibri"/>
        <family val="1"/>
      </rPr>
      <t>Monitoring of progress in reduction</t>
    </r>
  </si>
  <si>
    <t>M1C1-77</t>
  </si>
  <si>
    <t>M1C1-78</t>
  </si>
  <si>
    <t>M1C1-79</t>
  </si>
  <si>
    <t>M1C1-80</t>
  </si>
  <si>
    <t>M1C1-81</t>
  </si>
  <si>
    <t>M1C1-82</t>
  </si>
  <si>
    <t>M1C1-83</t>
  </si>
  <si>
    <r>
      <rPr>
        <sz val="10"/>
        <color rgb="FF006000"/>
        <rFont val="Calibri"/>
        <family val="1"/>
      </rPr>
      <t>M1C1-116</t>
    </r>
  </si>
  <si>
    <t>Interim step: Reduction in the “Propensity to evade” in all taxes excluding property taxes (Imposta Municipale Unica) and excises in 2022 compared to 2019. The reference estimate for 2019 will be included in the updated government report on the shadow economy to be published in November 2021 according to the provisions of art. 2 of the legislative decree n. 160/2015.</t>
  </si>
  <si>
    <t>Definition of essential levels of service and standard needs concerning regions with ordinary status, within the meaning defined by law 42/2009 and following amendments.</t>
  </si>
  <si>
    <t>Establishment of two funds, respectively for the provinces and the metropolitan cities, according to the allocation corresponding to the relevant parameters.</t>
  </si>
  <si>
    <t>Report on the activities of the Scientific Committee and the utilisation of its assessments</t>
  </si>
  <si>
    <r>
      <rPr>
        <sz val="10"/>
        <color rgb="FF006000"/>
        <rFont val="Calibri"/>
        <family val="1"/>
      </rPr>
      <t>M1C2-4</t>
    </r>
  </si>
  <si>
    <r>
      <rPr>
        <sz val="10"/>
        <color rgb="FF006000"/>
        <rFont val="Calibri"/>
        <family val="1"/>
      </rPr>
      <t>Interim step: presentation of delegated law to Parliament</t>
    </r>
  </si>
  <si>
    <t>Official publication of the approval by Council of Minister published</t>
  </si>
  <si>
    <r>
      <rPr>
        <sz val="10"/>
        <color rgb="FF006000"/>
        <rFont val="Calibri"/>
        <family val="1"/>
      </rPr>
      <t>M2C2-1</t>
    </r>
  </si>
  <si>
    <r>
      <rPr>
        <sz val="10"/>
        <color rgb="FF006000"/>
        <rFont val="Calibri"/>
        <family val="1"/>
      </rPr>
      <t xml:space="preserve">Interim step: Submission of a progress report presenting a state of play in the implementation of the project.
</t>
    </r>
    <r>
      <rPr>
        <sz val="10"/>
        <color rgb="FF006000"/>
        <rFont val="Calibri"/>
        <family val="1"/>
      </rPr>
      <t xml:space="preserve">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t>
    </r>
    <r>
      <rPr>
        <sz val="10"/>
        <color rgb="FF006000"/>
        <rFont val="Calibri"/>
        <family val="1"/>
      </rPr>
      <t>(e.g. de minimis etc.)</t>
    </r>
  </si>
  <si>
    <r>
      <rPr>
        <sz val="10"/>
        <color rgb="FF006000"/>
        <rFont val="Calibri"/>
        <family val="1"/>
      </rPr>
      <t>Progress report presenting a state of play in the implementation of the project, including in terms of State aid compliance</t>
    </r>
  </si>
  <si>
    <r>
      <rPr>
        <sz val="10"/>
        <color rgb="FF006000"/>
        <rFont val="Calibri"/>
        <family val="1"/>
      </rPr>
      <t>M2C2-4</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</si>
  <si>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(e.g.de minimis etc.)</t>
  </si>
  <si>
    <t>Progress report presenting a state of play in the implementation of the project, including in terms of State aid compliance</t>
  </si>
  <si>
    <r>
      <rPr>
        <sz val="10"/>
        <color rgb="FF006000"/>
        <rFont val="Calibri"/>
        <family val="1"/>
      </rPr>
      <t>M2C2-14</t>
    </r>
  </si>
  <si>
    <r>
      <rPr>
        <sz val="10"/>
        <color rgb="FF006000"/>
        <rFont val="Calibri"/>
        <family val="1"/>
      </rPr>
      <t xml:space="preserve">Interim Step 2- Procedure for submitting applications to set up the refuelling station and
</t>
    </r>
    <r>
      <rPr>
        <sz val="10"/>
        <color rgb="FF006000"/>
        <rFont val="Calibri"/>
        <family val="1"/>
      </rPr>
      <t>start technical evaluation</t>
    </r>
  </si>
  <si>
    <r>
      <rPr>
        <sz val="10"/>
        <color rgb="FF006000"/>
        <rFont val="Calibri"/>
        <family val="1"/>
      </rPr>
      <t>M2C2-16</t>
    </r>
  </si>
  <si>
    <t xml:space="preserve">Submission of a progress report presenting a state of play in the implementation of the project </t>
  </si>
  <si>
    <r>
      <rPr>
        <sz val="10"/>
        <color rgb="FF006000"/>
        <rFont val="Calibri"/>
        <family val="1"/>
      </rPr>
      <t>M2C2-33</t>
    </r>
  </si>
  <si>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</si>
  <si>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r>
      <rPr>
        <sz val="10"/>
        <color rgb="FF006000"/>
        <rFont val="Calibri"/>
        <family val="1"/>
      </rPr>
      <t>M2C3-3</t>
    </r>
  </si>
  <si>
    <r>
      <rPr>
        <sz val="10"/>
        <color rgb="FF006000"/>
        <rFont val="Calibri"/>
        <family val="1"/>
      </rPr>
      <t>Submission of a progress report presenting a state of play in the implementation of the project</t>
    </r>
  </si>
  <si>
    <t>Monitoring</t>
  </si>
  <si>
    <t>Tertiary advanced schools will be provided with a fully operational and functional structure for the organization of training course to school staff. In order to make school operational, by Q3 2025, the awards of tender will be completed in the following areas: (i) Design, planning and organisation of training activities; (ii) Monitoring of the implementation of training activities; (iii) Design of online training activities; (iv) Quality analysis of training activities.</t>
  </si>
  <si>
    <r>
      <rPr>
        <sz val="10"/>
        <color rgb="FF006000"/>
        <rFont val="Calibri"/>
        <family val="1"/>
      </rPr>
      <t>M4C1-9</t>
    </r>
  </si>
  <si>
    <r>
      <rPr>
        <sz val="10"/>
        <color rgb="FF006000"/>
        <rFont val="Calibri"/>
        <family val="1"/>
      </rPr>
      <t>Interim Step - Award of contract</t>
    </r>
  </si>
  <si>
    <t xml:space="preserve">Award of (all) contract for the funded projects concerning the implementation of the plan for the extension of full- time </t>
  </si>
  <si>
    <t>Notification of the award of all the contracts on the implementation of the plan for the extension of full-time</t>
  </si>
  <si>
    <r>
      <rPr>
        <sz val="10"/>
        <color rgb="FF006000"/>
        <rFont val="Calibri"/>
        <family val="1"/>
      </rPr>
      <t>M5C1-3</t>
    </r>
  </si>
  <si>
    <r>
      <rPr>
        <sz val="10"/>
        <color rgb="FF006000"/>
        <rFont val="Calibri"/>
        <family val="1"/>
      </rPr>
      <t>Interim Step - Monitoring GOL uptake</t>
    </r>
  </si>
  <si>
    <r>
      <rPr>
        <sz val="10"/>
        <color rgb="FF006000"/>
        <rFont val="Calibri"/>
        <family val="1"/>
      </rPr>
      <t>Monitoring GOL uptake</t>
    </r>
  </si>
  <si>
    <r>
      <rPr>
        <sz val="10"/>
        <color rgb="FF006000"/>
        <rFont val="Calibri"/>
        <family val="1"/>
      </rPr>
      <t>M5C1-4</t>
    </r>
  </si>
  <si>
    <r>
      <rPr>
        <sz val="10"/>
        <color rgb="FF006000"/>
        <rFont val="Calibri"/>
        <family val="1"/>
      </rPr>
      <t>Interim Step monitoring vocational training uptake</t>
    </r>
  </si>
  <si>
    <r>
      <rPr>
        <sz val="10"/>
        <color rgb="FF006000"/>
        <rFont val="Calibri"/>
        <family val="1"/>
      </rPr>
      <t>Monitoring vocational training uptake</t>
    </r>
  </si>
  <si>
    <r>
      <rPr>
        <sz val="10"/>
        <color rgb="FF006000"/>
        <rFont val="Calibri"/>
        <family val="1"/>
      </rPr>
      <t>M5C1-8</t>
    </r>
  </si>
  <si>
    <r>
      <rPr>
        <sz val="10"/>
        <color rgb="FF006000"/>
        <rFont val="Calibri"/>
        <family val="1"/>
      </rPr>
      <t>Interim Step - Establishment of the inter-institutional working group that will be responsible for the creation of the National Plan and Implementation Road Map</t>
    </r>
  </si>
  <si>
    <r>
      <rPr>
        <sz val="10"/>
        <color rgb="FF006000"/>
        <rFont val="Calibri"/>
        <family val="1"/>
      </rPr>
      <t>M5C1-11</t>
    </r>
  </si>
  <si>
    <r>
      <rPr>
        <sz val="10"/>
        <color rgb="FF006000"/>
        <rFont val="Calibri"/>
        <family val="1"/>
      </rPr>
      <t>Interim Steps - Identification of analytical specification and indicators to monitor the reduction in undeclared work</t>
    </r>
  </si>
  <si>
    <t>Interim Steps - Identification of analytical specification and indicators to monitor the reduction in undeclared work</t>
  </si>
  <si>
    <r>
      <rPr>
        <sz val="10"/>
        <color rgb="FF006000"/>
        <rFont val="Calibri"/>
        <family val="1"/>
      </rPr>
      <t>M5C1-12</t>
    </r>
  </si>
  <si>
    <r>
      <rPr>
        <sz val="10"/>
        <color rgb="FF006000"/>
        <rFont val="Calibri"/>
        <family val="1"/>
      </rPr>
      <t xml:space="preserve">Interim Step – Report on the implementatio
</t>
    </r>
    <r>
      <rPr>
        <sz val="10"/>
        <color rgb="FF006000"/>
        <rFont val="Calibri"/>
        <family val="1"/>
      </rPr>
      <t>n steps</t>
    </r>
  </si>
  <si>
    <r>
      <rPr>
        <sz val="10"/>
        <color rgb="FF006000"/>
        <rFont val="Calibri"/>
        <family val="1"/>
      </rPr>
      <t>Report on the implementation steps</t>
    </r>
  </si>
  <si>
    <t>Disabled people have received renovation of home space and/or provision of ICT devices. The services shall be accompanied by training on digital skills.</t>
  </si>
  <si>
    <r>
      <rPr>
        <sz val="10"/>
        <color rgb="FF006000"/>
        <rFont val="Calibri"/>
        <family val="1"/>
      </rPr>
      <t>M5C2-10</t>
    </r>
  </si>
  <si>
    <r>
      <rPr>
        <sz val="10"/>
        <color rgb="FF006000"/>
        <rFont val="Calibri"/>
        <family val="1"/>
      </rPr>
      <t>M5C3-3</t>
    </r>
  </si>
  <si>
    <r>
      <rPr>
        <sz val="10"/>
        <color rgb="FF006000"/>
        <rFont val="Calibri"/>
        <family val="1"/>
      </rPr>
      <t xml:space="preserve">Award of (all) contract for interventions to support rural pharmacies in municipalities of less than 3 000
</t>
    </r>
    <r>
      <rPr>
        <sz val="10"/>
        <color rgb="FF006000"/>
        <rFont val="Calibri"/>
        <family val="1"/>
      </rPr>
      <t>inhabitants</t>
    </r>
  </si>
  <si>
    <r>
      <rPr>
        <sz val="10"/>
        <color rgb="FF006000"/>
        <rFont val="Calibri"/>
        <family val="1"/>
      </rPr>
      <t>Interim Step - Criteria for project selection</t>
    </r>
  </si>
  <si>
    <t>Publication of a call for project selection on the website of the Agency for territorial cohesion</t>
  </si>
  <si>
    <r>
      <rPr>
        <sz val="10"/>
        <color rgb="FF006000"/>
        <rFont val="Calibri"/>
        <family val="1"/>
      </rPr>
      <t>M1C2-15</t>
    </r>
  </si>
  <si>
    <r>
      <rPr>
        <sz val="10"/>
        <color rgb="FF006000"/>
        <rFont val="Calibri"/>
        <family val="1"/>
      </rPr>
      <t xml:space="preserve">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t>
    </r>
    <r>
      <rPr>
        <sz val="10"/>
        <color rgb="FF006000"/>
        <rFont val="Calibri"/>
        <family val="1"/>
      </rPr>
      <t>aid (e.g. de minimis etc.)</t>
    </r>
  </si>
  <si>
    <r>
      <rPr>
        <sz val="10"/>
        <color rgb="FF006000"/>
        <rFont val="Calibri"/>
        <family val="1"/>
      </rPr>
      <t>M1C2-17</t>
    </r>
  </si>
  <si>
    <r>
      <rPr>
        <sz val="10"/>
        <color rgb="FF006000"/>
        <rFont val="Calibri"/>
        <family val="1"/>
      </rPr>
      <t>M1C2-21</t>
    </r>
  </si>
  <si>
    <t>Interim Step: Launch of call for satellite technology and space projects</t>
  </si>
  <si>
    <r>
      <rPr>
        <sz val="10"/>
        <color rgb="FF006000"/>
        <rFont val="Calibri"/>
        <family val="1"/>
      </rPr>
      <t>M1C2-23</t>
    </r>
  </si>
  <si>
    <r>
      <rPr>
        <sz val="10"/>
        <color rgb="FF006000"/>
        <rFont val="Calibri"/>
        <family val="1"/>
      </rPr>
      <t>Interim step: progress report presenting a state of play in the implementation of the projects</t>
    </r>
  </si>
  <si>
    <r>
      <rPr>
        <sz val="10"/>
        <color rgb="FF006000"/>
        <rFont val="Calibri"/>
        <family val="1"/>
      </rPr>
      <t>M1C2-24</t>
    </r>
  </si>
  <si>
    <r>
      <rPr>
        <sz val="10"/>
        <color rgb="FF006000"/>
        <rFont val="Calibri"/>
        <family val="1"/>
      </rPr>
      <t>M1C3-12</t>
    </r>
  </si>
  <si>
    <r>
      <rPr>
        <sz val="10"/>
        <color rgb="FF006000"/>
        <rFont val="Calibri"/>
        <family val="1"/>
      </rPr>
      <t xml:space="preserve">Ex post step 1: Detailed report containing the official references of the contracts signed with the 250 Municipalities /Villages (whose selection was approved by
</t>
    </r>
    <r>
      <rPr>
        <sz val="10"/>
        <color rgb="FF006000"/>
        <rFont val="Calibri"/>
        <family val="1"/>
      </rPr>
      <t>Ministerial Decree in Q2 2022)</t>
    </r>
  </si>
  <si>
    <r>
      <rPr>
        <sz val="10"/>
        <color rgb="FF006000"/>
        <rFont val="Calibri"/>
        <family val="1"/>
      </rPr>
      <t>M1C3-13</t>
    </r>
  </si>
  <si>
    <r>
      <rPr>
        <sz val="10"/>
        <color rgb="FF006000"/>
        <rFont val="Calibri"/>
        <family val="1"/>
      </rPr>
      <t xml:space="preserve">Ex post step 1: Detailed report containing the official references of the contracts stipulated with the beneficiaries (private entities),
</t>
    </r>
    <r>
      <rPr>
        <sz val="10"/>
        <color rgb="FF006000"/>
        <rFont val="Calibri"/>
        <family val="1"/>
      </rPr>
      <t>whose selection was approved by Ministerial Decree in Q2 2022.</t>
    </r>
  </si>
  <si>
    <r>
      <rPr>
        <sz val="10"/>
        <color rgb="FF006000"/>
        <rFont val="Calibri"/>
        <family val="1"/>
      </rPr>
      <t>M2C1-15ter</t>
    </r>
  </si>
  <si>
    <t>Submission of a progress report presenting a state of play in the implementation of the project</t>
  </si>
  <si>
    <r>
      <rPr>
        <sz val="10"/>
        <color rgb="FF006000"/>
        <rFont val="Calibri"/>
        <family val="1"/>
      </rPr>
      <t>M2C2-44</t>
    </r>
  </si>
  <si>
    <t>Progress report presenting a state of play in the implementation of the project</t>
  </si>
  <si>
    <t>Progress report presenting a state of play in the implementation of the projects for the production of hydrogen in abandoned industrial areas centres</t>
  </si>
  <si>
    <r>
      <rPr>
        <sz val="10"/>
        <color rgb="FF006000"/>
        <rFont val="Calibri"/>
        <family val="1"/>
      </rPr>
      <t>M2C3-5</t>
    </r>
  </si>
  <si>
    <t>Interim step: Submission to the European Commission of the tender’s specification that will be included in the award contracts to discuss/verify alignment with the provisions of the milestone and the CiD</t>
  </si>
  <si>
    <r>
      <rPr>
        <sz val="10"/>
        <color rgb="FF006000"/>
        <rFont val="Calibri"/>
        <family val="1"/>
      </rPr>
      <t>M4C2-5</t>
    </r>
  </si>
  <si>
    <r>
      <rPr>
        <sz val="10"/>
        <color rgb="FF006000"/>
        <rFont val="Calibri"/>
        <family val="1"/>
      </rPr>
      <t>Submission to the European Commission of the tender's specifications</t>
    </r>
  </si>
  <si>
    <t>Submission to the European Commission of the tender's specifications</t>
  </si>
  <si>
    <t>Interim Step: Submission to the European Commission of the legal agreement between Italy and the entrusted entity or the financial intermediary in charge of the financial instrument and the subsequent investment policy of the financial instrument. In order to ensure that the measure complies with the ‘Do no significant harm’ Technical Guidance (2021/C58/01), both the legal agreement between Italy and the entrusted entity or the financial intermediary in charge of the financial instrument, and the subsequent investment policy of the financial instrument shall: i. require the application of the Commission’s technical guidance on sustainability proofing for the InvestEU Fund; and ii. exclude the following list of activities and assets from eligibility: (i) activities and assets related to fossil fuels, including downstream use1; (ii) activities and assets under the EU Emission Trading System (ETS) achieving projected greenhouse gas emissions that are not lower than the relevant benchmarks2; (iii) activities and assets related to waste landfills, incinerators3 and mechanical biological treatment plants4; and (iv) activities and assets where the long-term disposal of waste may cause harm to the environment; and iii. require the verification of legal compliance with the relevant EU and national environmental legislation of the projects by the entrusted entity or financial intermediary for all transactions, including those exempted from sustainability proofing. Fn 1 Except projects under this measure in power and/or heat generation, as well as related transmission and distribution infrastructure, using natural gas, that are compliant with the conditions set out in Annex III of the ‘Do no significant harm’ Technical Guidance (2021/C58/01). Fn 2 Where the activity supported achieves projected greenhouse gas emissions that are not significantly lower than the relevant benchmarks an explanation of the reasons why this is not possible should be provided. Benchmarks established for free allocation for activities falling within the scope of the Emissions Trading System, as set out in the Commission Implementing Regulation (EU) 2021/447 Fn 3 This exclusion does not apply to actions under this measure in plants exclusively dedicated to treating non[1]recyclable hazardous waste, and to existing plants, where the actions under this measure are for the purpose of increasing energy efficiency, capturing exhaust gases for storage or use or recovering materials from incineration ashes, provided such actions under this measure do not result in an increase of the plants’ waste processing capacity or in an extension of the lifetime of the plants; for which evidence is provided at plant level. Fn 4 This exclusion does not apply to actions under this measure in existing mechanical biological treatment plants, where the actions under this measure are for the purpose of increasing energy efficiency or retrofitting to recycling operations of separated waste to compost bio-waste and anaerobic digestion of bio-waste, provided such actions under this measure do not result in an increase of the plants’ waste processing capacity or in an extension of the lifetime of the plants; for which evidence is provided at plant level</t>
  </si>
  <si>
    <t>Submission to the European Commission of the legal agreement between Italy and the entrusted entity or the financial intermediary in charge of the financial instrument and the subsequent investment policy of the financial instrument.</t>
  </si>
  <si>
    <t>Metropolitan cities have presented integrating planning projects with characteristic as detailed in the relevant CiD description</t>
  </si>
  <si>
    <r>
      <rPr>
        <sz val="10"/>
        <color rgb="FF006000"/>
        <rFont val="Calibri"/>
        <family val="1"/>
      </rPr>
      <t>M5C2-21</t>
    </r>
  </si>
  <si>
    <r>
      <rPr>
        <sz val="10"/>
        <color rgb="FF006000"/>
        <rFont val="Calibri"/>
        <family val="1"/>
      </rPr>
      <t>Interim Step - Identification of selection criteria</t>
    </r>
  </si>
  <si>
    <r>
      <rPr>
        <sz val="10"/>
        <color rgb="FF006000"/>
        <rFont val="Calibri"/>
        <family val="1"/>
      </rPr>
      <t>M6C2-13</t>
    </r>
  </si>
  <si>
    <r>
      <rPr>
        <sz val="10"/>
        <color rgb="FF006000"/>
        <rFont val="Calibri"/>
        <family val="1"/>
      </rPr>
      <t>Interim step - approval of all the Institutional Development Contracts related to Investment 1.3</t>
    </r>
  </si>
  <si>
    <r>
      <rPr>
        <sz val="10"/>
        <color rgb="FF006000"/>
        <rFont val="Calibri"/>
        <family val="1"/>
      </rPr>
      <t>Contracts signed</t>
    </r>
  </si>
  <si>
    <t>Interim step: Setting additional positive saving targets for the central administrations for the years 2024 and 2025 in the "Document of Economy and Finance 2023"</t>
  </si>
  <si>
    <t>Copy of the Official Journal of Primary and Secondary legislation</t>
  </si>
  <si>
    <t>Definition of standard needs for provinces and metropolitan cities, within the meaning defined by law 42/2009 and following amendments.</t>
  </si>
  <si>
    <t>End-year monitoring of the disposition time in 2020 using the statistics of the Ministry of Justice statistical office</t>
  </si>
  <si>
    <t>Progress report presenting a state of play in the implementation of the project.</t>
  </si>
  <si>
    <t>Interim step: Submission to the European Commission of the tender’s specification that will be included in the award contracts to discuss/verify alignment with the provisions of the target and the CiD</t>
  </si>
  <si>
    <t>Award of (all) public contracts for the creation of new ITS</t>
  </si>
  <si>
    <t>Notification of the award of all the contracts for the creation of new ITS</t>
  </si>
  <si>
    <t>Interim Step - Submission to the European Commission of the tender’s specification that will be included in the award contracts by local authorities to discuss/verify alignment with the provisions of the milestone.</t>
  </si>
  <si>
    <t>Interim Step - Monitoring enterprises access to financial support through the Fund</t>
  </si>
  <si>
    <t>Definitive list of the number of people that have participated in the universal civil service program</t>
  </si>
  <si>
    <t>List of certificates issued to people that have participated in the universal civil service program</t>
  </si>
  <si>
    <t>Number of GOL pathways undertaken</t>
  </si>
  <si>
    <t>Percentage of PES per region that satisfied the criteria for essential levels of services as defined under the GOL programme.</t>
  </si>
  <si>
    <t>Establishment of the inter- institutional working group that will be responsible for the creation of the National Plan and Implementation Road Map</t>
  </si>
  <si>
    <t>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t>
  </si>
  <si>
    <t>Completed projects sent by municipalities of less than 15 000 inhabitants</t>
  </si>
  <si>
    <t>Interim Step - Identification of projects to be launched in the 14 metropolitan cities</t>
  </si>
  <si>
    <t>Criteria identified to implement the project activities aimed at overcoming illegal settlements</t>
  </si>
  <si>
    <t>Approval of the local plans to implement the project activities aimed at overcoming illegal settlements</t>
  </si>
  <si>
    <t>Contracts awarded to support the construction and rehabilitation of housing units and public spaces</t>
  </si>
  <si>
    <t>Selection criteria shall guarantee that at least 50% of the investment shall be allocated to new constructions, compliant with the relevant requirements of footnote 5 of Annex VI of the Regulation (EU) 2021/241.</t>
  </si>
  <si>
    <t>Monitoring the implementation target of projects related urban regeneration focusing on sport facilities to promote social inclusion and integration especially in the most deprived areas of Italy</t>
  </si>
  <si>
    <t>Monitoring of projects activated by the social districts aimed at achieving one of the following results: (i) support to parents of children aged 0 to 17 years, (ii) elderly autonomy, (iii) home services to elderly or (iv)
favour social workers to prevent burnout</t>
  </si>
  <si>
    <t>Interim Step - Monitoring of projects activated by the social districts aimed at achieving one of the following results: (i) support to parents of children aged 0 to 17 years, (ii) elderly autonomy, (iii) home services to elderly or (iv) favour social workers to prevent burnout</t>
  </si>
  <si>
    <t>Establishment of the allocation criteria for the selection of the projects to enhance community social services and infrastructures</t>
  </si>
  <si>
    <t>Interim Step 2 - Submission to the European Commission of the tender’s specification that will be included in the award contracts as of Q1 2022 to discuss/verify alignment with the provisions of the milestone</t>
  </si>
  <si>
    <t>Establishment of the criteria for the selection of the projects to enhance assets confiscated from organized crime</t>
  </si>
  <si>
    <t>Interim step: Progress report on the state of play of implementation of the measure</t>
  </si>
  <si>
    <t>End-year monitoring of the backlog in 2020 using the statistics of Italian Council of State</t>
  </si>
  <si>
    <t>Allegato 1: amministrazione responsabile del monitoraggio e implementazione; ulteriori specifiche (se necessarie); meccanismo di verifica; descrizione del traguardo/obiettivo; Allegato 2: monitoraggio (interim step o ex post) di 76 obiettivi e 44 traguardi</t>
  </si>
  <si>
    <t>2022-I</t>
  </si>
  <si>
    <t>2022-II</t>
  </si>
  <si>
    <t>Establishment of the criteria for the selection of the projects to enhance assets confiscated from organized crime - Publication of the call for proposal</t>
  </si>
  <si>
    <t xml:space="preserve">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 </t>
  </si>
  <si>
    <t>A repository system for monitoring the implementation of the RRF shall be in place and operational. The system shall include, as a minimum, the following functionalities: (a) collect data and monitor the achievement of milestones and targets; (b) collect, store and ensure access to the data required by Article 22(2)(d)(i) to (iii) of the RRF Regulation.</t>
  </si>
  <si>
    <t xml:space="preserve">Deve essere istituito e reso operativo un sistema di archiviazione per monitorare l'attuazione dell'RRF. Il sistema deve comprendere quantomeno funzionalità che consentono di:
a) raccogliere dati e monitorare il conseguimento di traguardi e obiettivi; b) raccogliere e archiviare i dati di cui all'articolo 22, paragrafo 2, lettera d), punti da i) a iii), del regolamento RRF e garantirvi l'accesso. </t>
  </si>
  <si>
    <t>Relazione sulle azioni di riduzione dell'evasione fiscale</t>
  </si>
  <si>
    <t>DL 6 novembre 2021, n. 152 (art.9, commi 8-11)</t>
  </si>
  <si>
    <t>DPR 29 dicembre 2021, n. 235</t>
  </si>
  <si>
    <t>Presidency of the Council of Ministers; National (DFP) Anti- Corruption Authority (ANAC)</t>
  </si>
  <si>
    <t>Operational characteristics of the Italian National eProcurement system (as presented in reform 2.1.6): The National eProcurement  System includes the full digitalization of procedures up to the contract execution (smart procurement), is interoperable with the management systems of the public administration, contains a digital habilitation of PO, auction sessions, machine learning to detect trends, CRMs with chatbots, digital engagement and status chain. - All provisions contained in the legislation, regulation s and implement ing acts (including any secondary legislation) shall be sufficiently detailed and binding as to either not require any further legislative interventions or be transposable in a subsequent primary or secondary legislation or implementing/regulatory acts (including ANAC’s guidelines) without any additions or changes to their substance, while excluding any measures that, based on a common understanding by the Commission and Italy, are proved to be ineffective or counterproductive as regards the acceleration and simplification of the tender procedure.</t>
  </si>
  <si>
    <t>Tutte le leggi, i regolamenti e i provvedimenti attuativi (anche di diritto derivato se necessario) devono conseguire i risultati seguenti: i. la Cabina di regia per il coordinamento della contrattualistica pubblica deve disporre di un organico (da specificare negli accordi operativi) e di risorse finanziarie adeguati per essere del tutto operativa, anche con il sostegno di una struttura dedicata dell'ANAC; ii. la Cabina di regia per il coordinamento della contrattualistica pubblica adotta la Strategia professionalizzante (cfr. riforma 2.1.6 proposta nel PNRR dell'Italia) con sessioni di formazione a diversi livelli, un tutoraggio specializzato e la produzione di guide operative, con il supporto dell'ANAC e della Scuola Nazionale dell'Amministrazione; iii. i sistemi dinamici di acquisizione sono resi disponibili da Consip e sono in linea con le direttive sugli appalti pubblici; iv. l'ANAC completa l'esercizio di qualificazione delle stazioni appaltanti in termini di procurement capacity facendo seguito all'attuazione dell'art. 38 del codice dei contratti pubblici;
v. è operativo il sistema di monitoraggio dei tempi tra aggiudicazione dell'appalto e realizzazione dei lavori infrastrutturali; vi. i dati di tutti i contratti sono registrati nel database dell'Autorità nazionale anticorruzione (ANAC); vii. sono istituiti tutti gli uffici dedicati alle procedure di appalto presso ministeri, regioni e città metropolitane.</t>
  </si>
  <si>
    <t>DL 6 novembre 2021, n. 152 (art. 22)</t>
  </si>
  <si>
    <t>Legge 22 dicembre 2021, n. 227</t>
  </si>
  <si>
    <t>DL 31 maggio 2021, n.77 (art. 57); DL 6 novembre 2021, n. 152</t>
  </si>
  <si>
    <t>DL 31 maggio 2021, n. 77 (art. 53)</t>
  </si>
  <si>
    <t>DL 31 maggio 2021, n. 77; Linee Guida Policy Cloud First (7 settembre 2021)</t>
  </si>
  <si>
    <r>
      <t xml:space="preserve">The necessary legal acts shall include: </t>
    </r>
    <r>
      <rPr>
        <sz val="10"/>
        <color rgb="FF006000"/>
        <rFont val="Calibri"/>
        <family val="2"/>
      </rPr>
      <t>Implementing regulatory acts concerning in particular (i) the Agenzia per l'Italia digitale (AgID) regulation on Polo Strategico Nazionale (PSN) (provided for in art.33-septies of Law Decree 179/212) and (ii) AgID Guidelines on interoperability (provided for in articles 50 and 50 ter of the Codice dell'Amministrazione Digitale (CAD).
Amendments to art. 50 of the CAD: (i) abolition of the obligation to enter into framework agreements for administrations accessing the national digital data platform; (ii) clarifications on the issue of privacy: the transfer of data from one information system to another does not change the ownership of the data and processing, without prejudice to the responsibilities of the public administrations that receive and process the data as autonomous data controllers. Amendments to Decreto del Presidente della Repubblica (DPR) 445/2000 regarding access to data: (i) repeal of the authorization required for direct access to data;
(ii) removal of reference to framework agreements in art. 72.
Amendments to art. 33-septies of Law Decree 179/2012: (i) introduce the possibility for AgID to regulate with the Centri Elaborazione Dati (CED) and Cloud Regulations the terms and methods with which public administrations must carry out CED migrations; (ii) introduce sanctions for failure to comply with obligations to migrate to the cloud.</t>
    </r>
  </si>
  <si>
    <t>Copy of the publication in the Official Journal for the primary legislation and in the Official Journal of the Ministry of Justice or on its website for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</si>
  <si>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Summary document duly justifying how the target (including all the constitutive elements) was satisfactorily fulfilled. This document shall include as an annex the following documentary evidence:
a) list of companies receiving support from Fund 394/81 starting from 1 January 2021;  b) justification of compliance with the description of the investment and the target in the CID, including where relevant the aggregate characteristics of all the projects.</t>
  </si>
  <si>
    <t>Summary document ???</t>
  </si>
  <si>
    <t>Corridoi e strade extra-urbane con copertura 5G a 1 Gbps</t>
  </si>
  <si>
    <t>3. Connessioni internet veloci (banda ultra-larga e 5G)</t>
  </si>
  <si>
    <t>Monitoraggi</t>
  </si>
  <si>
    <t>Monitoraggio</t>
  </si>
  <si>
    <t xml:space="preserve">Interim step: Reduction in the “Propensity to evade” in all taxes excluding property taxes (Imposta Municipale Unica) and excises in 2022 compared to 2019. </t>
  </si>
  <si>
    <t>Interim step: Reduction in the “Propensity to evade” in all taxes excluding property taxes (Imposta Municipale Unica) and excises in 20202 compared to 2019. The reference estimate for 2019 will be included in the updated government report on the shadow economy to be published in November 2021 according to the provisions of art. 2 of the legislative decree n. 160/2015.</t>
  </si>
  <si>
    <t>Interim step: Reduction in the “Propensity to evade” in all taxes excluding property taxes (Imposta Municipale Unica) and excises in 2021 compared to 2019. The reference estimate for 2019 will be included in the updated government report on the shadow economy to be published in November 2021 according to the provisions of art. 2 of the legislative decree n. 160/2015.</t>
  </si>
  <si>
    <t xml:space="preserve">Interim step: Reduction in the “Propensity to evade” in all taxes excluding property taxes (Imposta Municipale Unica) and excises in 2021 compared to 2019. </t>
  </si>
  <si>
    <t xml:space="preserve">Interim step: Reduction in the “Propensity to evade” in all taxes excluding property taxes (Imposta Municipale Unica) and excises in 2020 compared to 2019. </t>
  </si>
  <si>
    <t>Update of the present legislation, law 42/2009 and legislative decree 68/2011.</t>
  </si>
  <si>
    <t>Identification of the transfers from State to Ordinary Status Regions that will be replaced by taxes.</t>
  </si>
  <si>
    <t>Review of fiscal capacities for provinces and metropolitan cities.</t>
  </si>
  <si>
    <t>Interim step: Setting additional positive saving targets for the central administrations for 2025 in the "Document of Economy
and Finance 2024"</t>
  </si>
  <si>
    <t>Interim step: Submission of a progress report presenting a state of play in the implementation of the project.</t>
  </si>
  <si>
    <t>Interim step: Submission of a progress report presenting a state of play in the implementation of the project API.</t>
  </si>
  <si>
    <t>Interim step: Continuous monitoring of the disposition time.</t>
  </si>
  <si>
    <t>Interim step: Continuous monitoring of the backlog.</t>
  </si>
  <si>
    <t>Interim step: Continuous monitoring of the backlog Corte d'Appello civile.</t>
  </si>
  <si>
    <t>Interim step: setting up the Trial Office</t>
  </si>
  <si>
    <t>Interim step: Continuous monitoring of the backlog Consiglio di Stato</t>
  </si>
  <si>
    <t>List of personnel entered into service, with indication of profiles, functions, territorial allocation and contract timeframe</t>
  </si>
  <si>
    <t>List of experts actively deployed, with indication of profiles, functions, territorial allocation, where applicable, and contract timeframe</t>
  </si>
  <si>
    <t>Interim step: Continuous monitoring of KPIs.</t>
  </si>
  <si>
    <t>Interim step: Continuous monitoring of the absorption rate</t>
  </si>
  <si>
    <t>Interim Step: monitoring of upskilling and reskilling initiatives</t>
  </si>
  <si>
    <t>Istruzione e formazione 400.000 iscrizioni (altre amministrazioni)</t>
  </si>
  <si>
    <t>Interim step: Continuous monitoring of the reduction of delays</t>
  </si>
  <si>
    <t>end-year monitoring of the average-time between the publication and the contract award</t>
  </si>
  <si>
    <t>Interim step: Continuous monitoring of the reduction of the average time between the publication and contract award</t>
  </si>
  <si>
    <t>end-year monitoring of the reduction of time of the fase esecutiva</t>
  </si>
  <si>
    <t>Interim step: Continuous monitoring of the reduction of time of the fase esecutiva</t>
  </si>
  <si>
    <t>Interim step: Approval of the draft Annual Competition Law 2023 by the Council of Ministers</t>
  </si>
  <si>
    <t>Interim step: Approval of the draft Annual Competition Law 2024 by the Council of Ministers</t>
  </si>
  <si>
    <t>Interim step: progress report presenting a state of play in the implementation of the projects</t>
  </si>
  <si>
    <t>Interim step: progress report presenting a state of play in the
implementation of the projects</t>
  </si>
  <si>
    <t>4. Tecnologie satellitari ed economia spaziale</t>
  </si>
  <si>
    <t>Interim step: presentation of delegated law to Parliament</t>
  </si>
  <si>
    <t>Interim step: Approval of the draft Annual Competition Law 2021 by the Council of Ministers</t>
  </si>
  <si>
    <t>Interim step: Approval of the draft Annual Competition Law 2022 by the Council of Ministers</t>
  </si>
  <si>
    <t>Ex post step 1: Detailed report containing the official references of the contracts signed with the 250 Municipalities /Villages (whose selection was approved by
Ministerial Decree in Q2 2022)</t>
  </si>
  <si>
    <t>Ex post step 2: Detailed report containing the official references of the award of contracts by selected
municipalities</t>
  </si>
  <si>
    <t>Ex post step 1: Detailed report containing the official references of the contracts stipulated with the beneficiaries (private entities),
whose selection was approved by Ministerial Decree in Q2 2022.</t>
  </si>
  <si>
    <t>Interim step: Publication of the list including the identified places for intervention</t>
  </si>
  <si>
    <t>Interim step: Continuous monitoring of the gap between regions</t>
  </si>
  <si>
    <t>Interim steps: Progress report on the state of play of implementation
of the measure</t>
  </si>
  <si>
    <t>Interim step: Submission to the European Commission of the tender’s specification</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</si>
  <si>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</si>
  <si>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Interim Step 1- Definition of the criteria for the location of the refuelling station along the highways and logistic hubs</t>
  </si>
  <si>
    <t>Interim Step 2- Procedure for submitting applications to set up the refuelling station and start technical evaluation</t>
  </si>
  <si>
    <t>Interim Step 1- Definition of the criteria for the location of the refuelling station along the railway network</t>
  </si>
  <si>
    <t>5.1.1 Tecnologia fotovoltaico</t>
  </si>
  <si>
    <t>Interim step: Submission of a progress report presenting a state of play in the implementation of the projects</t>
  </si>
  <si>
    <t>Interim Step- Identification of the areas for the building-up of those structures by the State-Regions Conference</t>
  </si>
  <si>
    <t>Investimento 1.1 - Costruzione di nuove scuole mediante la sostituzione di edifici</t>
  </si>
  <si>
    <t>Investimento 3.1 - Promozione di un teleriscaldamento efficiente</t>
  </si>
  <si>
    <t>Submission of a progress report presenting a state of play in the implementation of the measure</t>
  </si>
  <si>
    <t>Ex-post monitoring: Submission of a progress report presenting the actual achievement of the measure</t>
  </si>
  <si>
    <t>Interim Step - Award of contract</t>
  </si>
  <si>
    <t>Investimento 1.5 - Sviluppo del sistema di formazione professionale terziaria (ITS)</t>
  </si>
  <si>
    <t>Ex-post monitoring: Submission of a progress report presenting a state of play in the implementation of the measure</t>
  </si>
  <si>
    <t>Interim Step 1 - Identification of school beneficiaries and availability of e-tools</t>
  </si>
  <si>
    <t>M5C1-19</t>
  </si>
  <si>
    <t>Interim Step - Monitoring of the reduction of undeclared work in targeted sectors</t>
  </si>
  <si>
    <t>Interim Step – Report on the implementation steps</t>
  </si>
  <si>
    <t>Interim Step - Monitoring of SMESs uptake of gender equality certification (with a subdivision per SMEs)</t>
  </si>
  <si>
    <t>Interim Steps - Monitoring companies' technical assistance uptake</t>
  </si>
  <si>
    <t>Interim step: Initial roll-out of the dual system</t>
  </si>
  <si>
    <t>Interim Step - Monitoring of the participation in the dual system and the obtainment of relevant certification</t>
  </si>
  <si>
    <t>Ex post- Definitive list of the number of people that have participated in the universal civil service program</t>
  </si>
  <si>
    <t>Ex post- List of certificates issued to people that have participated in the universal civil service program</t>
  </si>
  <si>
    <t>Interim Step: Submission to the European Commission of the legal agreement between Italy and the entrusted entity or the financial intermediary in charge of the financial instrument and the subsequent investment policy of the financial instrument.</t>
  </si>
  <si>
    <t>Interim Step - Monitoring GOL uptake</t>
  </si>
  <si>
    <t>Interim Step monitoring vocational training uptake</t>
  </si>
  <si>
    <t>Interim Step - Monitoring of regional implementation of the essential level of services delivered by Public Employment Services (PES) to ALMPs beneficiaries.</t>
  </si>
  <si>
    <t>Interim Step - Establishment of the inter-institutional working group that will be responsible for the creation of the National Plan and Implementation Road Map</t>
  </si>
  <si>
    <t>Interim Step - Monitoring National Plan implementation in line with the Roadmap</t>
  </si>
  <si>
    <t>Interim Step - Mid term monitoring target</t>
  </si>
  <si>
    <t>Interim Step - Criteria for project selection</t>
  </si>
  <si>
    <t>Interim Step - Signing of the Agreements for the approval of local plans</t>
  </si>
  <si>
    <r>
      <rPr>
        <sz val="11"/>
        <color rgb="FF196131"/>
        <rFont val="Times New Roman"/>
        <family val="1"/>
      </rPr>
      <t>Attività dei progetti completate su almeno il 90 % delle aree individuate come insediamenti abusivi nei piani urbani.
In seguito all'assegnazione delle risorse l'amministrazione competente deve fornire un "piano d'azione locale" per ogni insediamento
abusivo individuato.</t>
    </r>
  </si>
  <si>
    <r>
      <rPr>
        <sz val="11"/>
        <color rgb="FF196131"/>
        <rFont val="Times New Roman"/>
        <family val="1"/>
      </rPr>
      <t>Contributo di almeno 545 milioni di EUR al fondo tematico.
Il conseguimento soddisfacente dell'obiettivo dipende anche dal conseguimento soddisfacente di un obiettivo secondario: sostegno ad almeno 10 progetti urbani.
Approvazione da parte del comitato per gli investimenti del Fondo (di cui fa parte il Ministero delle Finanze) di progetti per un importo pari ad almeno 545 milioni di EUR e/o approvazione da parte del comitato per gli investimenti del Fondo (di cui fa parte il Ministero delle Finanze) di almeno 10
progetti.</t>
    </r>
  </si>
  <si>
    <r>
      <rPr>
        <sz val="11"/>
        <color rgb="FF196131"/>
        <rFont val="Times New Roman"/>
        <family val="1"/>
      </rPr>
      <t>I decreti legislativi devono sviluppare le disposizioni previste dalla legge quadro per rafforzare l'autonomia delle persone con disabilità. La legge deve, come minimo, stabilire disposizioni per i) semplificare e mettere a disposizione sportelli unici per i servizi sociali e sanitari, ii) rivedere le procedure di accertamento della condizione di "persona anziana non autosufficiente" e iii) aumentare l'insieme dei servizi sociali e sanitari che possono essere forniti a domicilio.</t>
    </r>
  </si>
  <si>
    <t>Interim Step - Award of contracts</t>
  </si>
  <si>
    <t>Interim Step - Identification of selection criteria</t>
  </si>
  <si>
    <t>Interim Step - Mid-term monitoring target</t>
  </si>
  <si>
    <r>
      <rPr>
        <sz val="11"/>
        <color rgb="FF196131"/>
        <rFont val="Times New Roman"/>
        <family val="1"/>
      </rPr>
      <t>La legge quadro proposta dal governo deve rafforzare gli interventi a favore degli anziani non autosufficienti. La legge deve semplificare e mettere a disposizione sportelli unici per i servizi sociali e sanitari, rivedere le procedure di accertamento della condizione di "persona anziana non autosufficiente" e aumentare l'insieme dei servizi sociali e sanitari che possono essere forniti a domicilio. La legge deve individuare inoltre le risorse finanziarie necessarie.</t>
    </r>
  </si>
  <si>
    <r>
      <rPr>
        <sz val="11"/>
        <color rgb="FF196131"/>
        <rFont val="Times New Roman"/>
        <family val="1"/>
      </rPr>
      <t>Realizzazione da parte dei distretti sociali di almeno 500 progetti relativi alla ristrutturazione degli spazi domestici e/o alla fornitura di dispositivi ICT alle persone con disabilità, insieme a una formazione sulle competenze digitali.
Il conseguimento soddisfacente dell'obiettivo dipende anche dal conseguimento soddisfacente di un obiettivo secondario: realizzazione da parte di un minimo di 500 distretti sociali di almeno un progetto relativo alla ristrutturazione degli spazi domestici e/o alla fornitura di dispositivi ICT alle persone con disabilità, insieme a una formazione sulle competenze digitali;
realizzazione di almeno un progetto da parte di un minimo di 500 distretti sociali che hanno partecipato alla procedura non competitiva.</t>
    </r>
  </si>
  <si>
    <t>Interim Step - Monitoring of projects activated by the social districts</t>
  </si>
  <si>
    <t>Interim step 1 - Definition of the allocation criteria for the selection of the projects concerning the enhancement of community social services and infrastructures</t>
  </si>
  <si>
    <t>Monitoring report on the acquisition of specific attestations on the implementation of the projects for each pharmacy financed</t>
  </si>
  <si>
    <t>Interim Step: Monitoring report on the acquisition of specific attestations on the implementation of the projects for each pharmacy financed</t>
  </si>
  <si>
    <t>Interim Step 1- Criteria for project selection</t>
  </si>
  <si>
    <t>Interim Step 2 - Submission to the European Commission of the tender’s specification that will be included in the award contracts to discuss/verify alignment with the provisions of the milestone</t>
  </si>
  <si>
    <t>Interim step - approval of all the Institutional Development Contracts related to Investment 1.3</t>
  </si>
  <si>
    <t>Notifica dell'approvazione</t>
  </si>
  <si>
    <t>Interim steps: Progress report on the state of play of
implementation of the measure</t>
  </si>
  <si>
    <t>2022_I</t>
  </si>
  <si>
    <t>2023_I</t>
  </si>
  <si>
    <t>2022_II</t>
  </si>
  <si>
    <t>2023_II</t>
  </si>
  <si>
    <t>2024_I</t>
  </si>
  <si>
    <t>2024_II</t>
  </si>
  <si>
    <t>2025_I</t>
  </si>
  <si>
    <t>2025_II</t>
  </si>
  <si>
    <t>2026_I</t>
  </si>
  <si>
    <t>2026_II</t>
  </si>
  <si>
    <t>Semestre</t>
  </si>
  <si>
    <t>2021_II</t>
  </si>
  <si>
    <t>Riepilogo semestre</t>
  </si>
  <si>
    <t>Tavola riepilogo traguardi, obiettivi e monitoraggi per semestri e tipo di finanziamento (prestito o sussidio)</t>
  </si>
  <si>
    <t>Tavola riepilogo dei costi per missione e componente</t>
  </si>
  <si>
    <t>Prima versione Dashboard</t>
  </si>
  <si>
    <t>DM n 1320 del 17 dicembre 2021</t>
  </si>
  <si>
    <t>DPCM di approvazione Programma di controllo dell’inquinamento atmosferico del 23/12/2021</t>
  </si>
  <si>
    <t>Rapporto dell'organismo di Audit del Pnrr (9 dicembre 2021) ???</t>
  </si>
  <si>
    <t>Decreto Interministeriale 12 agosto 2021, n. 148</t>
  </si>
  <si>
    <t>4.2.6 Valorizzazione, competitività e tutela del patrimonio ricettivo attraverso la partecipazione del Min. Turismo nel Fondo Nazionale Turismo</t>
  </si>
  <si>
    <t>End-year monitoring of the disposition time in 2021 using the statistics of the Ministry of Justice statistical office</t>
  </si>
  <si>
    <t>End-year monitoring of the disposition time in 2022 using the statistics of the Ministry of Justice statistical office</t>
  </si>
  <si>
    <t>End-year monitoring of the disposition time in 2023 using the statistics of the Ministry of Justice statistical office</t>
  </si>
  <si>
    <t>End-year monitoring of the backlog in 2021 using the statistics of the Italian Council of State</t>
  </si>
  <si>
    <t>End-year monitoring of the backlog in 2023 using the statistics of the Italian Council of State</t>
  </si>
  <si>
    <t>End-year monitoring of the backlog in 2024 using the statistics of the Ministry of Justice statistical office</t>
  </si>
  <si>
    <t>End-year monitoring of the backlog in 2022 using the statistics of the Italian Council of State</t>
  </si>
  <si>
    <t>End-year monitoring of the dbacklog in 2023 using the statistics of the Italian Council of State</t>
  </si>
  <si>
    <t>End-year monitoring of the backlog in 2024 using the statistics of Italian Council of State</t>
  </si>
  <si>
    <t>end-year monitoring of the absorption in 2023 compared to the 2019 baseline.</t>
  </si>
  <si>
    <t>End-year monitoring of the average-time between the publication and the contract award</t>
  </si>
  <si>
    <t>Interim step: Submission of a progress report presenting a state of play in the implementation of the project. The report will also include information on the steps taken to ensure State aid compliance and should: i) indicate whether the Member State considers that the measure requires a State aid notification, and if so, provide an indication of the timing of the pre- notification and notification; ii) if the Member State considers that the measure does not require an individual notification, the reference to the existing State aid authorisation decision or provisions in the GBER or other block exemption regulations considered applicable to the measure, with the underlying justifications, or a description of the reasons why the measure does not quality as State
aid (e.g. de minimis etc.)</t>
  </si>
  <si>
    <t>Identification of (all) school beneficiaries and availability of e-tools</t>
  </si>
  <si>
    <t>Inizio degli interventi infrastrutturali nelle Zone Economiche Speciali.
.</t>
  </si>
  <si>
    <t>Servizi e infrastrutture sociali nuovi e migliorati accessibili ai destinatari dei comuni nelle aree interne e nel Mezzogiorno
.</t>
  </si>
  <si>
    <t>M1C1-1</t>
  </si>
  <si>
    <t>Disposizione nella normativa che indica l'entrata in vigore del decreto- legge per la riforma del processo di acquisto ICT</t>
  </si>
  <si>
    <t>M1C1-100</t>
  </si>
  <si>
    <t>Disposizione nella normativa che indica l'entrata in vigore di tale legislazione</t>
  </si>
  <si>
    <t>M1C1-101</t>
  </si>
  <si>
    <t>Pubblicazione della revisione</t>
  </si>
  <si>
    <t>Pubblicazione della relazione</t>
  </si>
  <si>
    <r>
      <t>Entrata in vigore di atti di diritto primario e derivato e delle disposizioni regolamentari e completamento delle procedure amministrative per incoraggiare il rispetto degli obblighi fiscali (</t>
    </r>
    <r>
      <rPr>
        <i/>
        <sz val="11"/>
        <rFont val="Times New Roman"/>
        <family val="1"/>
      </rPr>
      <t>tax</t>
    </r>
    <r>
      <rPr>
        <sz val="11"/>
        <rFont val="Times New Roman"/>
        <family val="1"/>
      </rPr>
      <t xml:space="preserve"> </t>
    </r>
    <r>
      <rPr>
        <i/>
        <sz val="11"/>
        <rFont val="Times New Roman"/>
        <family val="1"/>
      </rPr>
      <t>compliance</t>
    </r>
    <r>
      <rPr>
        <sz val="11"/>
        <rFont val="Times New Roman"/>
        <family val="1"/>
      </rPr>
      <t>) e migliorare gli audit e i controlli.</t>
    </r>
  </si>
  <si>
    <t>Indicazione nel testo di legge e delle disposizioni regolamentari della data di entrata in vigore.</t>
  </si>
  <si>
    <r>
      <t xml:space="preserve">Adozione di obiettivi di risparmio per le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relative agli anni 2023-2025.</t>
    </r>
  </si>
  <si>
    <t>Obiettivo quantitativo di risparmio per le amministrazioni statali centrali aggregate definito nel documento di economia e finanza (DEF) - in euro</t>
  </si>
  <si>
    <t>EUR</t>
  </si>
  <si>
    <t>M1C1-108</t>
  </si>
  <si>
    <t>Risoluzione della Ragioneria Generale dello Stato del Ministero delle Finanze che approva la struttura di governance di contabilità per competenza</t>
  </si>
  <si>
    <t>M1C1-109</t>
  </si>
  <si>
    <t>M1C1-11</t>
  </si>
  <si>
    <t>M1C1-110</t>
  </si>
  <si>
    <t>Inserimento nella legge di bilancio 2024 della riclassificazione del bilancio generale dello Stato con riferimento alla spesa ambientale e alla spesa che promuove la parità di genere</t>
  </si>
  <si>
    <t>M1C1-111</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</si>
  <si>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2023, con riferimento all'obiettivo di risparmio fissato nel 2022 per il 2023.</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</si>
  <si>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2023, che certifica il completamento del processo e il conseguimento dell'obiettivo.</t>
    </r>
  </si>
  <si>
    <t>M1C1-112</t>
  </si>
  <si>
    <t>Numero di assunzioni</t>
  </si>
  <si>
    <t>M1C1-113</t>
  </si>
  <si>
    <t>M1C1-114</t>
  </si>
  <si>
    <t>M1C1-115</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</si>
  <si>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2024, con riferimento all'obiettivo di risparmio fissato nel 2022 e nel 2023 per il 2024.</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</si>
  <si>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2024, che certifica il completamento del processo e il conseguimento dell'obiettivo.</t>
    </r>
  </si>
  <si>
    <t>M1C1-116</t>
  </si>
  <si>
    <t>Percentuale</t>
  </si>
  <si>
    <t>M1C1-117</t>
  </si>
  <si>
    <t>M1C1-118</t>
  </si>
  <si>
    <t>M1C1-119</t>
  </si>
  <si>
    <t>Disposizione nella normativa che indica l'entrata in vigore del federalismo fiscale per le regioni a statuto ordinario.</t>
  </si>
  <si>
    <t>M1C1-12</t>
  </si>
  <si>
    <t>M1C1-120</t>
  </si>
  <si>
    <t>Disposizione nella normativa che indica l'entrata in vigore del federalismo fiscale per le province e le città metropolitane.</t>
  </si>
  <si>
    <t>M1C1-121</t>
  </si>
  <si>
    <t>M1C1-122</t>
  </si>
  <si>
    <r>
      <t xml:space="preserve">Completamento della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annuale per il 2025, con riferimento all'obiettivo di risparmio fissato nel 2022, 2023 e 2024 per il 2025.</t>
    </r>
  </si>
  <si>
    <r>
      <t xml:space="preserve">Adozione della relazione del Ministero delle Finanze sulla </t>
    </r>
    <r>
      <rPr>
        <i/>
        <sz val="11"/>
        <rFont val="Times New Roman"/>
        <family val="1"/>
      </rPr>
      <t>spending</t>
    </r>
    <r>
      <rPr>
        <sz val="11"/>
        <rFont val="Times New Roman"/>
        <family val="1"/>
      </rPr>
      <t xml:space="preserve"> </t>
    </r>
    <r>
      <rPr>
        <i/>
        <sz val="11"/>
        <rFont val="Times New Roman"/>
        <family val="1"/>
      </rPr>
      <t>review</t>
    </r>
    <r>
      <rPr>
        <sz val="11"/>
        <rFont val="Times New Roman"/>
        <family val="1"/>
      </rPr>
      <t xml:space="preserve"> nel 2025, che certifica il completamento del processo e il conseguimento dell'obiettivo.</t>
    </r>
  </si>
  <si>
    <t>M1C1-125</t>
  </si>
  <si>
    <t>Notifica della aggiudicazione di (tutti) gli appalti pubblici per l'abilitazione al cloud per le gare d'appalto della pubblica amministrazione locale</t>
  </si>
  <si>
    <t>M1C1-126</t>
  </si>
  <si>
    <t>M1C1-127</t>
  </si>
  <si>
    <t>M1C1-128</t>
  </si>
  <si>
    <t>M1C1-129</t>
  </si>
  <si>
    <t>M1C1-13</t>
  </si>
  <si>
    <t>M1C1-130</t>
  </si>
  <si>
    <t>3 500 00
0</t>
  </si>
  <si>
    <t>M1C1-131</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</si>
  <si>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T1</t>
    </r>
  </si>
  <si>
    <t>Relazione attestante l'inizio dell'esecuzione del contratto</t>
  </si>
  <si>
    <t>M1C1-132</t>
  </si>
  <si>
    <t>M1C1-133</t>
  </si>
  <si>
    <t>M1C1-134</t>
  </si>
  <si>
    <t>M1C1-135</t>
  </si>
  <si>
    <t>M1C1-136</t>
  </si>
  <si>
    <t>Numero di certificati digitalizzati</t>
  </si>
  <si>
    <t>M1C1-137</t>
  </si>
  <si>
    <t>Portali web istituzionali e portali web intranet pienamente
operativi</t>
  </si>
  <si>
    <t>M1C1-138</t>
  </si>
  <si>
    <t>M1C1-139</t>
  </si>
  <si>
    <t>M1C1-14</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</si>
  <si>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T1</t>
    </r>
  </si>
  <si>
    <t>M1C1-140</t>
  </si>
  <si>
    <t>M1C1-141</t>
  </si>
  <si>
    <t>Digitalizzazione delle procedure del Ministero della Difesa T2</t>
  </si>
  <si>
    <t>M1C1-142</t>
  </si>
  <si>
    <t>Digitalizzazione dei certificati del Ministero della Difesa T2</t>
  </si>
  <si>
    <t>M1C1-143</t>
  </si>
  <si>
    <t>M1C1-144</t>
  </si>
  <si>
    <t>M1C1-145</t>
  </si>
  <si>
    <t>Numero di cittadini con CIE</t>
  </si>
  <si>
    <t>M1C1-146</t>
  </si>
  <si>
    <t>M1C1-147</t>
  </si>
  <si>
    <t>M1C1-148</t>
  </si>
  <si>
    <t>M1C1-149</t>
  </si>
  <si>
    <t>M1C1-15</t>
  </si>
  <si>
    <t>M1C1-150</t>
  </si>
  <si>
    <t>M1C1-151</t>
  </si>
  <si>
    <t>M1C1-152</t>
  </si>
  <si>
    <t>M1C1-153</t>
  </si>
  <si>
    <t>10 000
000</t>
  </si>
  <si>
    <t>M1C1-154</t>
  </si>
  <si>
    <r>
      <t xml:space="preserve">Sistemi di conoscenza del </t>
    </r>
    <r>
      <rPr>
        <i/>
        <sz val="11"/>
        <rFont val="Times New Roman"/>
        <family val="1"/>
      </rPr>
      <t>data</t>
    </r>
    <r>
      <rPr>
        <sz val="11"/>
        <rFont val="Times New Roman"/>
        <family val="1"/>
      </rPr>
      <t xml:space="preserve"> </t>
    </r>
    <r>
      <rPr>
        <i/>
        <sz val="11"/>
        <rFont val="Times New Roman"/>
        <family val="1"/>
      </rPr>
      <t>lake</t>
    </r>
    <r>
      <rPr>
        <sz val="11"/>
        <rFont val="Times New Roman"/>
        <family val="1"/>
      </rPr>
      <t xml:space="preserve"> della giustizia T2</t>
    </r>
  </si>
  <si>
    <t>M1C1-155</t>
  </si>
  <si>
    <t>M1C1-16</t>
  </si>
  <si>
    <r>
      <t xml:space="preserve">Consiglio di Stato – Documentazione giudiziaria disponibile per analisi nel </t>
    </r>
    <r>
      <rPr>
        <i/>
        <sz val="11"/>
        <rFont val="Times New Roman"/>
        <family val="1"/>
      </rPr>
      <t>data</t>
    </r>
    <r>
      <rPr>
        <sz val="11"/>
        <rFont val="Times New Roman"/>
        <family val="1"/>
      </rPr>
      <t xml:space="preserve"> </t>
    </r>
    <r>
      <rPr>
        <i/>
        <sz val="11"/>
        <rFont val="Times New Roman"/>
        <family val="1"/>
      </rPr>
      <t>warehouse</t>
    </r>
    <r>
      <rPr>
        <sz val="11"/>
        <rFont val="Times New Roman"/>
        <family val="1"/>
      </rPr>
      <t xml:space="preserve"> T2</t>
    </r>
  </si>
  <si>
    <t>2 500 00
0</t>
  </si>
  <si>
    <t>M1C1-17</t>
  </si>
  <si>
    <t>M1C1-18</t>
  </si>
  <si>
    <t>M1C1-19</t>
  </si>
  <si>
    <t>M1C1-2</t>
  </si>
  <si>
    <t>Disposizione nella normativa che indica l'entrata in vigore del decreto- legge per la riforma cloud first e interoperabilità</t>
  </si>
  <si>
    <t>M1C1-20</t>
  </si>
  <si>
    <t>Relazione che illustra la completa attivazione dei servizi nazionali di cybersecurity</t>
  </si>
  <si>
    <t>M1C1-21</t>
  </si>
  <si>
    <t>Relazioni fornite che dimostrino la piena attivazione di almeno 10 laboratori, dei due centri di valutazione (CV) e l'attivazione del laboratorio di
certificazione UE</t>
  </si>
  <si>
    <t>M1C1-22</t>
  </si>
  <si>
    <t>Relazioni fornite, relazioni di ispezione</t>
  </si>
  <si>
    <t>M1C1-23</t>
  </si>
  <si>
    <t>Risultati pilota valutati dal Ministero delle Infrastrutture e della Mobilità Sostenibili (MIMS) in
collaborazione con università</t>
  </si>
  <si>
    <t>M1C1-24</t>
  </si>
  <si>
    <t>1 000 00
0</t>
  </si>
  <si>
    <t>M1C1-25</t>
  </si>
  <si>
    <t>Miglioramento dei sistemi informatici in termini di nuove funzionalità, prestazioni ed esperienza degli
utenti</t>
  </si>
  <si>
    <t>M1C1-26</t>
  </si>
  <si>
    <t>M1C1-27</t>
  </si>
  <si>
    <t>M1C1-28</t>
  </si>
  <si>
    <t>2 000 00
0</t>
  </si>
  <si>
    <t>M1C1-29</t>
  </si>
  <si>
    <t>Disposizione nella normativa che indica l'entrata in vigore della legislazione attuativa</t>
  </si>
  <si>
    <t>Relazione sulla diffusione del cloud da parte del Ministero per l'Innovazione Tecnologica e la Transizione Digitale (MITD)</t>
  </si>
  <si>
    <t>M1C1-30</t>
  </si>
  <si>
    <t>M1C1-31</t>
  </si>
  <si>
    <t>M1C1-32</t>
  </si>
  <si>
    <t>Disposizione nella normativa che indica l'entrata in vigore del quadro giuridico riveduto.</t>
  </si>
  <si>
    <t>Indicazione negli atti delegati della data di entrata in vigore degli stessi</t>
  </si>
  <si>
    <t>M1C1-37</t>
  </si>
  <si>
    <t>Indicazione nel testo degli atti di diritto derivato della data di entrata in vigore degli stessi</t>
  </si>
  <si>
    <t>M1C1-38</t>
  </si>
  <si>
    <t>Indicazione nel testo degli atti di diritto primario e derivato della rispettiva data di entrata in vigore</t>
  </si>
  <si>
    <t>M1C1-39</t>
  </si>
  <si>
    <t>Relazione del Ministero per l'Innovazione Tecnologica e la Transizione Digitale (MITD) che dimostri il lancio della Piattaforma Digitale Nazionale Dati</t>
  </si>
  <si>
    <t>M1C1-40</t>
  </si>
  <si>
    <t>M1C1-41</t>
  </si>
  <si>
    <t>M1C1-42</t>
  </si>
  <si>
    <t>M1C1-43</t>
  </si>
  <si>
    <t>M1C1-44</t>
  </si>
  <si>
    <t>M1C1-45</t>
  </si>
  <si>
    <t>M1C1-46</t>
  </si>
  <si>
    <t>M1C1-47</t>
  </si>
  <si>
    <t>M1C1-48</t>
  </si>
  <si>
    <t>M1C1-49</t>
  </si>
  <si>
    <t>Atto amministrativo di istituzione</t>
  </si>
  <si>
    <t>M1C1-50</t>
  </si>
  <si>
    <t>M1C1-51</t>
  </si>
  <si>
    <t>M1C1-52</t>
  </si>
  <si>
    <t>M1C1-53</t>
  </si>
  <si>
    <t>M1C1-54</t>
  </si>
  <si>
    <t>M1C1-55</t>
  </si>
  <si>
    <t>Disposizione nella normativa che indica l'entrata in vigore dell'estensione della metodologia.</t>
  </si>
  <si>
    <t>Disposizione nella normativa che indica l'entrata in vigore delle norme di diritto derivato</t>
  </si>
  <si>
    <t>M1C1-58</t>
  </si>
  <si>
    <t>Indicazione della data di entrata in vigore degli atti giuridici per la riforma del pubblico impiego</t>
  </si>
  <si>
    <t>M1C1-59</t>
  </si>
  <si>
    <t>Relazione che illustra l'architettura completa dei servizi nazionali di cybersecurity</t>
  </si>
  <si>
    <t>M1C1-60</t>
  </si>
  <si>
    <t>Entrata in vigore degli atti di diritto derivato</t>
  </si>
  <si>
    <t>M1C1-61</t>
  </si>
  <si>
    <t>M1C1-62</t>
  </si>
  <si>
    <t>Pubblicazione di una relazione di attuazione da parte del Ministero delle Finanze</t>
  </si>
  <si>
    <t>M1C1-63</t>
  </si>
  <si>
    <t>Pubblicazione del repertorio sul sito web del ministero competente</t>
  </si>
  <si>
    <t>M1C1-64</t>
  </si>
  <si>
    <t>M1C1-65</t>
  </si>
  <si>
    <t>M1C1-66</t>
  </si>
  <si>
    <t>M1C1-67</t>
  </si>
  <si>
    <t>M1C1-68</t>
  </si>
  <si>
    <t>Relazione di audit che conferma le funzionalità del sistema di archiviazione</t>
  </si>
  <si>
    <t>M1C1-69</t>
  </si>
  <si>
    <t>Disposizione nella normativa che indica l'entrata in vigore del decreto- legge per semplificare il sistema degli appalti pubblici</t>
  </si>
  <si>
    <t>M1C1-71</t>
  </si>
  <si>
    <t>Entrata in vigore di tutti i necessari atti legislativi, regolamentari e attuativi</t>
  </si>
  <si>
    <t>M1C1-72</t>
  </si>
  <si>
    <t>Disposizione nella normativa che indica l'entrata in vigore delle norme per ridurre i tempi dei pagamenti delle pubbliche amministrazioni agli operatori economici</t>
  </si>
  <si>
    <t>M1C1-73</t>
  </si>
  <si>
    <t>M1C1-74</t>
  </si>
  <si>
    <t>Entrata in vigore di tutte le necessarie misure di esecuzione e delle norme di diritto derivato</t>
  </si>
  <si>
    <t>M1C1-75</t>
  </si>
  <si>
    <t>Disponibilità delle funzioni definite nello studio di fattibilità (da mettere a punto come Task 1 del progetto)</t>
  </si>
  <si>
    <t>Media ponderata dei tempi di pagamento</t>
  </si>
  <si>
    <t>Media ponderata dei tempi di pagamento (in giorni)</t>
  </si>
  <si>
    <t>Media ponderata dei ritardi di pagamento (in giorni)</t>
  </si>
  <si>
    <t>M1C1-84</t>
  </si>
  <si>
    <t>M1C1-85</t>
  </si>
  <si>
    <t>M1C1-86</t>
  </si>
  <si>
    <t>M1C1-87</t>
  </si>
  <si>
    <t>M1C1-88</t>
  </si>
  <si>
    <t>M1C1-89</t>
  </si>
  <si>
    <t>M1C1-90</t>
  </si>
  <si>
    <t>M1C1-91</t>
  </si>
  <si>
    <t>Riduzione del numero medio di giorni necessari alle autorità sanitarie pubbliche per erogare i pagamenti agli operatori
economici</t>
  </si>
  <si>
    <t>M1C1-92</t>
  </si>
  <si>
    <t>M1C1-93</t>
  </si>
  <si>
    <t>M1C1-94</t>
  </si>
  <si>
    <t>M1C1-95</t>
  </si>
  <si>
    <t>M1C1-96</t>
  </si>
  <si>
    <t>M1C1-97</t>
  </si>
  <si>
    <t>M1C1-98</t>
  </si>
  <si>
    <t>Personale della pubblica amministrazione formato grazie alla Strategia professionalizza nte degli acquirenti pubblici</t>
  </si>
  <si>
    <t>M1C1-99</t>
  </si>
  <si>
    <t>Percentuale di stazioni appaltanti dell'amministrazio ne centrale che usano sistemi dinamici di acquisizione, in conformità della direttiva
2014/24/UE</t>
  </si>
  <si>
    <t>M1C2-1</t>
  </si>
  <si>
    <t>Disposizione nella normativa che indica l'entrata in vigore della legge di bilancio che autorizza i crediti d'imposta e disposizione nei relativi provvedimenti attuativi che ne indica l'entrata in vigore</t>
  </si>
  <si>
    <t>M1C2-15</t>
  </si>
  <si>
    <t>M1C2-2</t>
  </si>
  <si>
    <r>
      <t xml:space="preserve">Messa in servizio di telescopi terrestri, centro operativo SST, </t>
    </r>
    <r>
      <rPr>
        <i/>
        <sz val="11"/>
        <rFont val="Times New Roman"/>
        <family val="1"/>
      </rPr>
      <t>Space</t>
    </r>
    <r>
      <rPr>
        <sz val="11"/>
        <rFont val="Times New Roman"/>
        <family val="1"/>
      </rPr>
      <t xml:space="preserve"> </t>
    </r>
    <r>
      <rPr>
        <i/>
        <sz val="11"/>
        <rFont val="Times New Roman"/>
        <family val="1"/>
      </rPr>
      <t>Factory</t>
    </r>
    <r>
      <rPr>
        <sz val="11"/>
        <rFont val="Times New Roman"/>
        <family val="1"/>
      </rPr>
      <t xml:space="preserve"> e dimostratore di propulsione a propellente liquido</t>
    </r>
  </si>
  <si>
    <t>M1C2-3</t>
  </si>
  <si>
    <r>
      <t>Investimento 2.4 -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t>
    </r>
  </si>
  <si>
    <r>
      <t>Interventi per la sicurezza sismica nei luoghi di culto, restauro del patrimonio culturale del Fondo Edifici di Culto (FEC) e siti di ricovero per le opere d'arte (</t>
    </r>
    <r>
      <rPr>
        <i/>
        <sz val="11"/>
        <rFont val="Times New Roman"/>
        <family val="1"/>
      </rPr>
      <t>Recovery</t>
    </r>
    <r>
      <rPr>
        <sz val="11"/>
        <rFont val="Times New Roman"/>
        <family val="1"/>
      </rPr>
      <t xml:space="preserve"> </t>
    </r>
    <r>
      <rPr>
        <i/>
        <sz val="11"/>
        <rFont val="Times New Roman"/>
        <family val="1"/>
      </rPr>
      <t>Art</t>
    </r>
    <r>
      <rPr>
        <sz val="11"/>
        <rFont val="Times New Roman"/>
        <family val="1"/>
      </rPr>
      <t>) ultimati</t>
    </r>
  </si>
  <si>
    <r>
      <t xml:space="preserve">Investimento 3.3 - </t>
    </r>
    <r>
      <rPr>
        <i/>
        <sz val="11"/>
        <rFont val="Times New Roman"/>
        <family val="1"/>
      </rPr>
      <t>Capacity</t>
    </r>
    <r>
      <rPr>
        <sz val="11"/>
        <rFont val="Times New Roman"/>
        <family val="1"/>
      </rPr>
      <t xml:space="preserve"> </t>
    </r>
    <r>
      <rPr>
        <i/>
        <sz val="11"/>
        <rFont val="Times New Roman"/>
        <family val="1"/>
      </rPr>
      <t>building</t>
    </r>
    <r>
      <rPr>
        <sz val="11"/>
        <rFont val="Times New Roman"/>
        <family val="1"/>
      </rPr>
      <t xml:space="preserve"> per gli operatori della cultura per gestire la transizione digitale e verde</t>
    </r>
  </si>
  <si>
    <r>
      <t xml:space="preserve">Investimento 4.1 - </t>
    </r>
    <r>
      <rPr>
        <i/>
        <sz val="11"/>
        <rFont val="Times New Roman"/>
        <family val="1"/>
      </rPr>
      <t>Hub</t>
    </r>
    <r>
      <rPr>
        <sz val="11"/>
        <rFont val="Times New Roman"/>
        <family val="1"/>
      </rPr>
      <t xml:space="preserve"> del turismo digitale</t>
    </r>
  </si>
  <si>
    <r>
      <t>Coinvolgimento degli operatori turistici nell'</t>
    </r>
    <r>
      <rPr>
        <i/>
        <sz val="11"/>
        <rFont val="Times New Roman"/>
        <family val="1"/>
      </rPr>
      <t>hub</t>
    </r>
    <r>
      <rPr>
        <sz val="11"/>
        <rFont val="Times New Roman"/>
        <family val="1"/>
      </rPr>
      <t xml:space="preserve"> del turismo digitale</t>
    </r>
  </si>
  <si>
    <t>Tassi di riciclaggio dei rifiuti di imballaggio nel piano d'azione per l'economia circolare</t>
  </si>
  <si>
    <t>Tasso di riciclaggio</t>
  </si>
  <si>
    <t>Disposizione nel decreto ministeriale che indica l'entrata in vigore</t>
  </si>
  <si>
    <t>M2C1-10</t>
  </si>
  <si>
    <r>
      <t>Notifica della firma dell'accordo con i creatori di contenuti (</t>
    </r>
    <r>
      <rPr>
        <i/>
        <sz val="11"/>
        <rFont val="Times New Roman"/>
        <family val="1"/>
      </rPr>
      <t>content</t>
    </r>
    <r>
      <rPr>
        <sz val="11"/>
        <rFont val="Times New Roman"/>
        <family val="1"/>
      </rPr>
      <t xml:space="preserve"> </t>
    </r>
    <r>
      <rPr>
        <i/>
        <sz val="11"/>
        <rFont val="Times New Roman"/>
        <family val="1"/>
      </rPr>
      <t>producers</t>
    </r>
    <r>
      <rPr>
        <sz val="11"/>
        <rFont val="Times New Roman"/>
        <family val="1"/>
      </rPr>
      <t>)</t>
    </r>
  </si>
  <si>
    <t>M2C1-12</t>
  </si>
  <si>
    <t>Disposizione nella normativa che indica l'entrata in vigore</t>
  </si>
  <si>
    <t>M2C1-14</t>
  </si>
  <si>
    <t>Approvazione del decreto ministeriale di approvazione dei criteri per la selezione dei progetti proposti dai comuni.</t>
  </si>
  <si>
    <t>Pubblicazione nella Gazzetta Ufficiale della Repubblica italiana</t>
  </si>
  <si>
    <t>M2C1-15</t>
  </si>
  <si>
    <t>M2C1-15 bis</t>
  </si>
  <si>
    <t>M2C1-15 ter</t>
  </si>
  <si>
    <t>Punti percentuali</t>
  </si>
  <si>
    <t>M2C1-15
quater</t>
  </si>
  <si>
    <t>M2C1-16</t>
  </si>
  <si>
    <t>M2C1-16 bis</t>
  </si>
  <si>
    <t>M2C1-16 ter</t>
  </si>
  <si>
    <t>M2C1-17</t>
  </si>
  <si>
    <t>M2C1-17 ter</t>
  </si>
  <si>
    <t>Tassi di riciclaggio degli imballaggi in legno nel piano d'azione per l'economia circolare</t>
  </si>
  <si>
    <t>Tassi di riciclaggio degli imballaggi di plastica nel piano d'azione per l'economia circolare</t>
  </si>
  <si>
    <t>Tassi di riciclaggio degli imballaggi in alluminio nel piano d'azione per l'economia circolare</t>
  </si>
  <si>
    <t>Tassi di riciclaggio degli imballaggi di vetro nel piano d'azione per l'economia circolare</t>
  </si>
  <si>
    <t>M2C1-19</t>
  </si>
  <si>
    <t>Numero di piccole isole</t>
  </si>
  <si>
    <t>Pubblicazione dell'accordo approvato sul sito del ministero</t>
  </si>
  <si>
    <t>Notifica dell aggiudicazione di (tutti gli) appalti pubblici per la selezione delle Green communities</t>
  </si>
  <si>
    <t>M2C1-21</t>
  </si>
  <si>
    <t>Percentuale di interventi presentati dalle Green communities</t>
  </si>
  <si>
    <t>Pubblicazione sul sito del ministero o su qualsiasi altro canale di supporto</t>
  </si>
  <si>
    <t>M2C1-5</t>
  </si>
  <si>
    <t>M2C1-6</t>
  </si>
  <si>
    <t>M2C1-7</t>
  </si>
  <si>
    <t>M2C1-8</t>
  </si>
  <si>
    <t>M2C1-9</t>
  </si>
  <si>
    <t>kW</t>
  </si>
  <si>
    <t>M2C2-1</t>
  </si>
  <si>
    <t>Notifica dell'aggiudicazione del progetto per lo sviluppo di un'infrastruttura offshore</t>
  </si>
  <si>
    <t>M2C2-10</t>
  </si>
  <si>
    <r>
      <t xml:space="preserve">Smart grid: </t>
    </r>
    <r>
      <rPr>
        <sz val="11"/>
        <rFont val="Times New Roman"/>
        <family val="1"/>
      </rPr>
      <t>aumento della capacità di rete per la distribuzione di energia rinnovabile</t>
    </r>
  </si>
  <si>
    <t>M2C2-11</t>
  </si>
  <si>
    <r>
      <t xml:space="preserve">Investimento 2.1 - Rafforzamento </t>
    </r>
    <r>
      <rPr>
        <i/>
        <sz val="11"/>
        <rFont val="Times New Roman"/>
        <family val="1"/>
      </rPr>
      <t>smart</t>
    </r>
    <r>
      <rPr>
        <sz val="11"/>
        <rFont val="Times New Roman"/>
        <family val="1"/>
      </rPr>
      <t xml:space="preserve"> </t>
    </r>
    <r>
      <rPr>
        <i/>
        <sz val="11"/>
        <rFont val="Times New Roman"/>
        <family val="1"/>
      </rPr>
      <t>grid</t>
    </r>
  </si>
  <si>
    <r>
      <rPr>
        <i/>
        <sz val="11"/>
        <rFont val="Times New Roman"/>
        <family val="1"/>
      </rPr>
      <t>Smart</t>
    </r>
    <r>
      <rPr>
        <sz val="11"/>
        <rFont val="Times New Roman"/>
        <family val="1"/>
      </rPr>
      <t xml:space="preserve"> </t>
    </r>
    <r>
      <rPr>
        <i/>
        <sz val="11"/>
        <rFont val="Times New Roman"/>
        <family val="1"/>
      </rPr>
      <t>grid</t>
    </r>
    <r>
      <rPr>
        <sz val="11"/>
        <rFont val="Times New Roman"/>
        <family val="1"/>
      </rPr>
      <t>: elettrificazione dei consumi energetici</t>
    </r>
  </si>
  <si>
    <t>1 500 00
0</t>
  </si>
  <si>
    <t>Notifica dell'aggiudicazione dei progetti</t>
  </si>
  <si>
    <t>M2C2-13</t>
  </si>
  <si>
    <t>M2C2-14</t>
  </si>
  <si>
    <t>Notifica dell'aggiudicazione di (tutti gli) appalti pubblici per lo sviluppo di almeno 40 stazioni di rifornimento a base di idrogeno [...]</t>
  </si>
  <si>
    <t>M2C2-15</t>
  </si>
  <si>
    <t>M2C2-16</t>
  </si>
  <si>
    <t>Notifica dell'assegnazione delle risorse</t>
  </si>
  <si>
    <t>M2C2-17</t>
  </si>
  <si>
    <t>Notifica dell'aggiudicazione dei contratti di ricerca e sviluppo sull'idrogeno</t>
  </si>
  <si>
    <t>M2C2-19</t>
  </si>
  <si>
    <t>M2C2-2</t>
  </si>
  <si>
    <t>M2C2-20</t>
  </si>
  <si>
    <t>Disposizione nella normativa che indica l'entrata in vigore della legge</t>
  </si>
  <si>
    <t>M2C2-22</t>
  </si>
  <si>
    <t>M2C2-23</t>
  </si>
  <si>
    <t>M2C2-24</t>
  </si>
  <si>
    <t>Notifica dell'aggiudicazione di (tutti gli) appalti pubblici per la realizzazione di piste ciclabili, metropolitane, filovie e funivie in aree metropolitane</t>
  </si>
  <si>
    <t>M2C2-25</t>
  </si>
  <si>
    <t>M2C2-26</t>
  </si>
  <si>
    <t>M2C2-27</t>
  </si>
  <si>
    <t>Notifica dell'aggiudicazione di (tutti gli) appalti pubblici per l'installazione di infrastrutture di ricarica elettrica</t>
  </si>
  <si>
    <t>M2C2-28</t>
  </si>
  <si>
    <t>Aggiudicazione di (tutti gli) appalti pubblici per l'installazione di infrastrutture di ricarica elettrica M2</t>
  </si>
  <si>
    <t>M2C2-29</t>
  </si>
  <si>
    <t>Numero di stazioni di ricarica rapida in autostrada</t>
  </si>
  <si>
    <t>M2C2-29 bis</t>
  </si>
  <si>
    <t>Numero di stazioni di ricarica rapida in zone urbane</t>
  </si>
  <si>
    <t>M2C2-3</t>
  </si>
  <si>
    <t>M2C2-30</t>
  </si>
  <si>
    <t>M2C2-30 bis</t>
  </si>
  <si>
    <t>M2C2-31</t>
  </si>
  <si>
    <t>Notifica dell'aggiudicazione di tutti gli appalti per il rinnovo del parco veicoli dei Vigili del
Fuoco</t>
  </si>
  <si>
    <t>M2C2-32</t>
  </si>
  <si>
    <t>Notifica dell'aggiudicazione di tutti gli appalti per il rinnovo del parco autobus regionale per il trasporto pubblico con veicoli a
combustibili puliti</t>
  </si>
  <si>
    <t>M2C2-33</t>
  </si>
  <si>
    <t>Notifica dell'aggiudicazione di tutti gli appalti per il rinnovo del parco ferroviario per il trasporto pubblico regionale con treni a combustibili puliti e servizio universale</t>
  </si>
  <si>
    <t>M2C2-34</t>
  </si>
  <si>
    <t>M2C2-34 bis</t>
  </si>
  <si>
    <t>M2C2-35</t>
  </si>
  <si>
    <t>M2C2-35 bis</t>
  </si>
  <si>
    <t>M2C2-36</t>
  </si>
  <si>
    <t>M2C2-37</t>
  </si>
  <si>
    <t>Disposizione nella normativa che indica l'entrata in vigore del decreto-legge</t>
  </si>
  <si>
    <t>Disposizione nella normativa che indica l'entrata in vigore del decreto ministeriale</t>
  </si>
  <si>
    <t>M2C2-39</t>
  </si>
  <si>
    <t>MW</t>
  </si>
  <si>
    <t>M2C2-4</t>
  </si>
  <si>
    <t>M2C2-40</t>
  </si>
  <si>
    <t>GWh</t>
  </si>
  <si>
    <t>M2C2-41</t>
  </si>
  <si>
    <t>Notifica della firma dell'accordo finanziario</t>
  </si>
  <si>
    <t>M2C2-43</t>
  </si>
  <si>
    <t>250 000
000</t>
  </si>
  <si>
    <t>M2C2-44</t>
  </si>
  <si>
    <t>Notifica dell'aggiudicazione di tutti gli appalti pubblici per l'installazione di pannelli solari fotovoltaici in sistemi agro- voltaici</t>
  </si>
  <si>
    <t>M2C2-45</t>
  </si>
  <si>
    <t>M2C2-46</t>
  </si>
  <si>
    <t>Notifica dell'aggiudicazione di tutti gli appalti pubblici per la realizzazione degli interventi a beneficio delle comunità energetiche</t>
  </si>
  <si>
    <t>M2C2-47</t>
  </si>
  <si>
    <t>M2C2-48</t>
  </si>
  <si>
    <r>
      <t>Investimento 3.1 - Produzione di idrogeno in aree industriali dismesse (</t>
    </r>
    <r>
      <rPr>
        <i/>
        <sz val="11"/>
        <rFont val="Times New Roman"/>
        <family val="1"/>
      </rPr>
      <t>hydrogen</t>
    </r>
    <r>
      <rPr>
        <sz val="11"/>
        <rFont val="Times New Roman"/>
        <family val="1"/>
      </rPr>
      <t xml:space="preserve"> </t>
    </r>
    <r>
      <rPr>
        <i/>
        <sz val="11"/>
        <rFont val="Times New Roman"/>
        <family val="1"/>
      </rPr>
      <t>valleys</t>
    </r>
    <r>
      <rPr>
        <sz val="11"/>
        <rFont val="Times New Roman"/>
        <family val="1"/>
      </rPr>
      <t>)</t>
    </r>
  </si>
  <si>
    <t>Notifica dell'aggiudicazione di (tutti gli) appalti pubblici per la produzione di idrogeno in aree industriali dismesse</t>
  </si>
  <si>
    <t>M2C2-49</t>
  </si>
  <si>
    <t>M2C2-5</t>
  </si>
  <si>
    <t>M2C2-50</t>
  </si>
  <si>
    <r>
      <t xml:space="preserve">Investimento 3.2 - Utilizzo dell'idrogeno in settori </t>
    </r>
    <r>
      <rPr>
        <i/>
        <sz val="11"/>
        <rFont val="Times New Roman"/>
        <family val="1"/>
      </rPr>
      <t>hard-to-</t>
    </r>
    <r>
      <rPr>
        <sz val="11"/>
        <rFont val="Times New Roman"/>
        <family val="1"/>
      </rPr>
      <t xml:space="preserve"> </t>
    </r>
    <r>
      <rPr>
        <i/>
        <sz val="11"/>
        <rFont val="Times New Roman"/>
        <family val="1"/>
      </rPr>
      <t>abate</t>
    </r>
  </si>
  <si>
    <t>Firma dell'accordo</t>
  </si>
  <si>
    <t>M2C2-51</t>
  </si>
  <si>
    <t>Notifica della pubblicazione di (tutti gli) appalti pubblici</t>
  </si>
  <si>
    <t>M2C2-53</t>
  </si>
  <si>
    <t>M2C2-6</t>
  </si>
  <si>
    <t>M2C2-7</t>
  </si>
  <si>
    <t>Notifica dell'aggiudicazione di (tutti gli) appalti pubblici</t>
  </si>
  <si>
    <t>M2C2-9</t>
  </si>
  <si>
    <r>
      <rPr>
        <i/>
        <sz val="11"/>
        <rFont val="Times New Roman"/>
        <family val="1"/>
      </rPr>
      <t>Smart</t>
    </r>
    <r>
      <rPr>
        <sz val="11"/>
        <rFont val="Times New Roman"/>
        <family val="1"/>
      </rPr>
      <t xml:space="preserve"> </t>
    </r>
    <r>
      <rPr>
        <i/>
        <sz val="11"/>
        <rFont val="Times New Roman"/>
        <family val="1"/>
      </rPr>
      <t>grid</t>
    </r>
    <r>
      <rPr>
        <sz val="11"/>
        <rFont val="Times New Roman"/>
        <family val="1"/>
      </rPr>
      <t>: aumento della capacità di rete per la distribuzione di energia rinnovabile</t>
    </r>
  </si>
  <si>
    <t>M2C3-1</t>
  </si>
  <si>
    <t>Disposizione nell'atto giuridico/neg li atti giuridici che indica l'entrata in vigore</t>
  </si>
  <si>
    <t>M2C3-10</t>
  </si>
  <si>
    <t>M2C3-2</t>
  </si>
  <si>
    <t>M2C3-3</t>
  </si>
  <si>
    <t>M2C3-5</t>
  </si>
  <si>
    <t>Notifica dell'aggiudicazi one di tutti i contratti pubblici a seguito di una procedura di appalto pubblico</t>
  </si>
  <si>
    <t>M2C3-6</t>
  </si>
  <si>
    <t>400 00
0</t>
  </si>
  <si>
    <t>M2C3-7</t>
  </si>
  <si>
    <t>M2C3-8</t>
  </si>
  <si>
    <t>Disposizione nell'atto giuridico/negl i atti giuridici pertinenti che indica l'entrata in vigore</t>
  </si>
  <si>
    <r>
      <t>M2C4-10</t>
    </r>
    <r>
      <rPr>
        <sz val="11"/>
        <color theme="1"/>
        <rFont val="Calibri"/>
        <family val="2"/>
        <scheme val="minor"/>
      </rPr>
      <t/>
    </r>
  </si>
  <si>
    <t>Notifica dell'aggiudicazione di tutti gli appalti pubblici per gli interventi in materia di gestione e riduzione dei rischi idrogeologici.</t>
  </si>
  <si>
    <r>
      <t>M2C4-11</t>
    </r>
    <r>
      <rPr>
        <sz val="11"/>
        <color theme="1"/>
        <rFont val="Calibri"/>
        <family val="2"/>
        <scheme val="minor"/>
      </rPr>
      <t/>
    </r>
  </si>
  <si>
    <r>
      <t>M2C4-12</t>
    </r>
    <r>
      <rPr>
        <sz val="11"/>
        <color theme="1"/>
        <rFont val="Calibri"/>
        <family val="2"/>
        <scheme val="minor"/>
      </rPr>
      <t/>
    </r>
  </si>
  <si>
    <t>Indicazione nel testo dei decreti della data di
entrata in vigore</t>
  </si>
  <si>
    <r>
      <t>M2C4-13</t>
    </r>
    <r>
      <rPr>
        <sz val="11"/>
        <color theme="1"/>
        <rFont val="Calibri"/>
        <family val="2"/>
        <scheme val="minor"/>
      </rPr>
      <t/>
    </r>
  </si>
  <si>
    <r>
      <t>M2C4-14</t>
    </r>
    <r>
      <rPr>
        <sz val="11"/>
        <color theme="1"/>
        <rFont val="Calibri"/>
        <family val="2"/>
        <scheme val="minor"/>
      </rPr>
      <t/>
    </r>
  </si>
  <si>
    <r>
      <t>M2C4-15</t>
    </r>
    <r>
      <rPr>
        <sz val="11"/>
        <color theme="1"/>
        <rFont val="Calibri"/>
        <family val="2"/>
        <scheme val="minor"/>
      </rPr>
      <t/>
    </r>
  </si>
  <si>
    <r>
      <t>M2C4-16</t>
    </r>
    <r>
      <rPr>
        <sz val="11"/>
        <color theme="1"/>
        <rFont val="Calibri"/>
        <family val="2"/>
        <scheme val="minor"/>
      </rPr>
      <t/>
    </r>
  </si>
  <si>
    <r>
      <t>M2C4-17</t>
    </r>
    <r>
      <rPr>
        <sz val="11"/>
        <color theme="1"/>
        <rFont val="Calibri"/>
        <family val="2"/>
        <scheme val="minor"/>
      </rPr>
      <t/>
    </r>
  </si>
  <si>
    <r>
      <t>M2C4-18</t>
    </r>
    <r>
      <rPr>
        <sz val="11"/>
        <color theme="1"/>
        <rFont val="Calibri"/>
        <family val="2"/>
        <scheme val="minor"/>
      </rPr>
      <t/>
    </r>
  </si>
  <si>
    <t>Indicazione nei pertinenti atti legislativi dell'adozione del piano di forestazione urbana</t>
  </si>
  <si>
    <r>
      <t>M2C4-19</t>
    </r>
    <r>
      <rPr>
        <sz val="11"/>
        <color theme="1"/>
        <rFont val="Calibri"/>
        <family val="2"/>
        <scheme val="minor"/>
      </rPr>
      <t/>
    </r>
  </si>
  <si>
    <r>
      <t>M2C4-20</t>
    </r>
    <r>
      <rPr>
        <sz val="11"/>
        <color theme="1"/>
        <rFont val="Calibri"/>
        <family val="2"/>
        <scheme val="minor"/>
      </rPr>
      <t/>
    </r>
  </si>
  <si>
    <r>
      <t>M2C4-21</t>
    </r>
    <r>
      <rPr>
        <sz val="11"/>
        <color theme="1"/>
        <rFont val="Calibri"/>
        <family val="2"/>
        <scheme val="minor"/>
      </rPr>
      <t/>
    </r>
  </si>
  <si>
    <t>Indicazione nel testo del pertinente atto legislativo della data di entrata in vigore</t>
  </si>
  <si>
    <r>
      <t>M2C4-22</t>
    </r>
    <r>
      <rPr>
        <sz val="11"/>
        <color theme="1"/>
        <rFont val="Calibri"/>
        <family val="2"/>
        <scheme val="minor"/>
      </rPr>
      <t/>
    </r>
  </si>
  <si>
    <r>
      <t>M2C4-23</t>
    </r>
    <r>
      <rPr>
        <sz val="11"/>
        <color theme="1"/>
        <rFont val="Calibri"/>
        <family val="2"/>
        <scheme val="minor"/>
      </rPr>
      <t/>
    </r>
  </si>
  <si>
    <r>
      <t>M2C4-24</t>
    </r>
    <r>
      <rPr>
        <sz val="11"/>
        <color theme="1"/>
        <rFont val="Calibri"/>
        <family val="2"/>
        <scheme val="minor"/>
      </rPr>
      <t/>
    </r>
  </si>
  <si>
    <t>Indicazione nel testo del pertinente atto legislativo dell'adozione del piano d'azione</t>
  </si>
  <si>
    <r>
      <t>M2C4-25</t>
    </r>
    <r>
      <rPr>
        <sz val="11"/>
        <color theme="1"/>
        <rFont val="Calibri"/>
        <family val="2"/>
        <scheme val="minor"/>
      </rPr>
      <t/>
    </r>
  </si>
  <si>
    <r>
      <t>M2C4-26</t>
    </r>
    <r>
      <rPr>
        <sz val="11"/>
        <color theme="1"/>
        <rFont val="Calibri"/>
        <family val="2"/>
        <scheme val="minor"/>
      </rPr>
      <t/>
    </r>
  </si>
  <si>
    <r>
      <t>M2C4-27</t>
    </r>
    <r>
      <rPr>
        <sz val="11"/>
        <color theme="1"/>
        <rFont val="Calibri"/>
        <family val="2"/>
        <scheme val="minor"/>
      </rPr>
      <t/>
    </r>
  </si>
  <si>
    <r>
      <t>M2C4-28</t>
    </r>
    <r>
      <rPr>
        <sz val="11"/>
        <color theme="1"/>
        <rFont val="Calibri"/>
        <family val="2"/>
        <scheme val="minor"/>
      </rPr>
      <t/>
    </r>
  </si>
  <si>
    <t>Notifica dell'aggiudicazione di (tutti gli) appalti pubblici per  investimenti in infrastrutture idriche primarie e per la sicurezza dell'approvvigionamento idrico</t>
  </si>
  <si>
    <r>
      <t>M2C4-29</t>
    </r>
    <r>
      <rPr>
        <sz val="11"/>
        <color theme="1"/>
        <rFont val="Calibri"/>
        <family val="2"/>
        <scheme val="minor"/>
      </rPr>
      <t/>
    </r>
  </si>
  <si>
    <t>M2C4-3</t>
  </si>
  <si>
    <r>
      <t>M2C4-30</t>
    </r>
    <r>
      <rPr>
        <sz val="11"/>
        <color theme="1"/>
        <rFont val="Calibri"/>
        <family val="2"/>
        <scheme val="minor"/>
      </rPr>
      <t/>
    </r>
  </si>
  <si>
    <t>Notifica dell'aggiudicazione di tutti gli appalti pubblici per investimenti in infrastrutture idriche primarie e per la sicurezza dell'approvvigionamento idrico</t>
  </si>
  <si>
    <r>
      <t>M2C4-31</t>
    </r>
    <r>
      <rPr>
        <sz val="11"/>
        <color theme="1"/>
        <rFont val="Calibri"/>
        <family val="2"/>
        <scheme val="minor"/>
      </rPr>
      <t/>
    </r>
  </si>
  <si>
    <r>
      <t>M2C4-32</t>
    </r>
    <r>
      <rPr>
        <sz val="11"/>
        <color theme="1"/>
        <rFont val="Calibri"/>
        <family val="2"/>
        <scheme val="minor"/>
      </rPr>
      <t/>
    </r>
  </si>
  <si>
    <r>
      <t>M2C4-33</t>
    </r>
    <r>
      <rPr>
        <sz val="11"/>
        <color theme="1"/>
        <rFont val="Calibri"/>
        <family val="2"/>
        <scheme val="minor"/>
      </rPr>
      <t/>
    </r>
  </si>
  <si>
    <t>Notifica dell'aggiudicazione di tutti gli appalti pubblici per un totale di
880 000 000 EUR per
gli interventi sulle reti e i sistemi irrigui e sul relativo sistema di digitalizzazione e monitoraggio.</t>
  </si>
  <si>
    <r>
      <t>M2C4-34</t>
    </r>
    <r>
      <rPr>
        <sz val="11"/>
        <color theme="1"/>
        <rFont val="Calibri"/>
        <family val="2"/>
        <scheme val="minor"/>
      </rPr>
      <t/>
    </r>
  </si>
  <si>
    <t>Notifica di (tutti gli) appalti pubblici per le reti fognarie e la depurazione</t>
  </si>
  <si>
    <t>M2C4-6</t>
  </si>
  <si>
    <r>
      <t>M2C4-7</t>
    </r>
    <r>
      <rPr>
        <sz val="11"/>
        <color theme="1"/>
        <rFont val="Calibri"/>
        <family val="2"/>
        <scheme val="minor"/>
      </rPr>
      <t/>
    </r>
  </si>
  <si>
    <t>Disposizione nel DPCM che indica l'entrata in vigore</t>
  </si>
  <si>
    <r>
      <t>M2C4-8</t>
    </r>
    <r>
      <rPr>
        <sz val="11"/>
        <color theme="1"/>
        <rFont val="Calibri"/>
        <family val="2"/>
        <scheme val="minor"/>
      </rPr>
      <t/>
    </r>
  </si>
  <si>
    <r>
      <t>M2C4-9</t>
    </r>
    <r>
      <rPr>
        <sz val="11"/>
        <color theme="1"/>
        <rFont val="Calibri"/>
        <family val="2"/>
        <scheme val="minor"/>
      </rPr>
      <t/>
    </r>
  </si>
  <si>
    <t>M3C1-1</t>
  </si>
  <si>
    <t>Disposizione nella normativa che indica l'entrata in vigore della modifica legislativa sull'iter di approvazione dei Contratti di
Programma</t>
  </si>
  <si>
    <t>M3C1-10</t>
  </si>
  <si>
    <t>M3C1-11</t>
  </si>
  <si>
    <t>Notifica dell'aggiudicazione di tutti gli appalti pubblici per lo sviluppo del sistema europeo di
gestione del traffico ferroviario</t>
  </si>
  <si>
    <t>M3C1-13</t>
  </si>
  <si>
    <t>M3C1-14</t>
  </si>
  <si>
    <t>3 400 km di linee ferroviarie dotati del sistema europeo di gestione del traffico
ferroviario</t>
  </si>
  <si>
    <t>M3C1-15</t>
  </si>
  <si>
    <t>M3C1-16</t>
  </si>
  <si>
    <t>M3C1-17</t>
  </si>
  <si>
    <t>M3C1-18</t>
  </si>
  <si>
    <t>M3C1-19</t>
  </si>
  <si>
    <t>M3C1-2</t>
  </si>
  <si>
    <t>Disposizione nella normativa che indica l'entrata in vigore della modifica normativa che riduce la durata dell'iter di autorizzazione dei
progetti da 11 a 6 mesi.</t>
  </si>
  <si>
    <t>M3C1-20</t>
  </si>
  <si>
    <t>M3C1-21</t>
  </si>
  <si>
    <t>M3C1-22</t>
  </si>
  <si>
    <t>Disposizione nell'atto giuridico pertinente relativa all'entrata in vigore del trasferimento della titolarità di ponti, viadotti e cavalcavia dalle strade di secondo livello a quelle di primo livello (autostrade e
principali strade nazionali)</t>
  </si>
  <si>
    <t>M3C1-4</t>
  </si>
  <si>
    <t>Notifica dell'aggiudicazione di tutti gli appalti pubblici per la costruzione della ferrovia ad alta velocità sulla linea
Salerno-Reggio Calabria</t>
  </si>
  <si>
    <t>M3C1-5</t>
  </si>
  <si>
    <t>M3C1-6</t>
  </si>
  <si>
    <t>M3C1-7</t>
  </si>
  <si>
    <t>Investimento 1.2
- Linee ad alta velocità nel Nord che collegano all'Europa</t>
  </si>
  <si>
    <t>Notifica dell'aggiudicazione di tutti gli appalti pubblici per la costruzione della ferrovia ad alta velocità sulla linea Verona-Brennero</t>
  </si>
  <si>
    <t>M3C1-8</t>
  </si>
  <si>
    <t>M3C1-9</t>
  </si>
  <si>
    <t>Disposizione nell'atto o negli atti giuridici che indica l'entrata in vigore delle modifiche legislative connesse alla semplificazio ne delle procedure per il processo di pianificazione strategica</t>
  </si>
  <si>
    <t>M3C2-10</t>
  </si>
  <si>
    <t>M3C2-3</t>
  </si>
  <si>
    <t>Disposizione nel decreto che indica l'entrata in vigore del decreto riguardante lo Sportello Unico Doganale</t>
  </si>
  <si>
    <r>
      <t xml:space="preserve">Riforma 1.3 -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</si>
  <si>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r>
      <t xml:space="preserve">Entrata in vigore della semplificazion e delle procedure di autorizzazione per gli impianti di </t>
    </r>
    <r>
      <rPr>
        <i/>
        <sz val="11"/>
        <rFont val="Times New Roman"/>
        <family val="1"/>
      </rPr>
      <t>cold</t>
    </r>
    <r>
      <rPr>
        <sz val="11"/>
        <rFont val="Times New Roman"/>
        <family val="1"/>
      </rPr>
      <t xml:space="preserve"> </t>
    </r>
    <r>
      <rPr>
        <i/>
        <sz val="11"/>
        <rFont val="Times New Roman"/>
        <family val="1"/>
      </rPr>
      <t>ironing</t>
    </r>
  </si>
  <si>
    <t>M3C2-5</t>
  </si>
  <si>
    <t>M3C2-6</t>
  </si>
  <si>
    <t>M3C2-7</t>
  </si>
  <si>
    <t>M3C2-9</t>
  </si>
  <si>
    <t>Completamen to delle opere</t>
  </si>
  <si>
    <t>M4C1-1</t>
  </si>
  <si>
    <t>M4C1-10</t>
  </si>
  <si>
    <t>M4C1-11</t>
  </si>
  <si>
    <t>300 0
00</t>
  </si>
  <si>
    <t>M4C1-12</t>
  </si>
  <si>
    <t>16 20
0</t>
  </si>
  <si>
    <t>M4C1-13</t>
  </si>
  <si>
    <t>650 0
00</t>
  </si>
  <si>
    <t>M4C1-14</t>
  </si>
  <si>
    <t>70 00
0</t>
  </si>
  <si>
    <t>M4C1-15</t>
  </si>
  <si>
    <t>Borse di studio per l'accesso all'università assegnate.</t>
  </si>
  <si>
    <t>336 0
00</t>
  </si>
  <si>
    <t>M4C1-16</t>
  </si>
  <si>
    <t>M4C1-17</t>
  </si>
  <si>
    <t>M4C1-18</t>
  </si>
  <si>
    <t>264 4
80</t>
  </si>
  <si>
    <t>M4C1-19</t>
  </si>
  <si>
    <t>100 0
00</t>
  </si>
  <si>
    <t>M4C1-2</t>
  </si>
  <si>
    <t>M4C1-20</t>
  </si>
  <si>
    <t>22 00
0</t>
  </si>
  <si>
    <t>M4C1-21</t>
  </si>
  <si>
    <t>M4C1-22</t>
  </si>
  <si>
    <t>230 4
00</t>
  </si>
  <si>
    <t>M4C1-23</t>
  </si>
  <si>
    <t>M4C1-24</t>
  </si>
  <si>
    <t>1 000
000</t>
  </si>
  <si>
    <t>M4C1-25</t>
  </si>
  <si>
    <t>M4C1-26</t>
  </si>
  <si>
    <t>2 784
000</t>
  </si>
  <si>
    <t>M4C1-27</t>
  </si>
  <si>
    <t>Disposizione nella normativa che indica l'entrata in vigore della legislazione</t>
  </si>
  <si>
    <t>Disposizione nella normativa che indica l'entrata in vigore della riforma</t>
  </si>
  <si>
    <t>M4C1-30</t>
  </si>
  <si>
    <t>Ministero dell'Istruzio ne - Decreto di adozione del piano Scuola 4.0</t>
  </si>
  <si>
    <t>M4C1-7</t>
  </si>
  <si>
    <t>Sono previste attività di tutoraggio.</t>
  </si>
  <si>
    <t>820 0
00</t>
  </si>
  <si>
    <t>M4C1-8</t>
  </si>
  <si>
    <t>M4C1-9</t>
  </si>
  <si>
    <r>
      <t>M4C2-10</t>
    </r>
    <r>
      <rPr>
        <sz val="11"/>
        <color theme="1"/>
        <rFont val="Calibri"/>
        <family val="2"/>
        <scheme val="minor"/>
      </rPr>
      <t/>
    </r>
  </si>
  <si>
    <t>Pubblicazione dell'invito a manifestare interesse</t>
  </si>
  <si>
    <r>
      <t>M4C2-11</t>
    </r>
    <r>
      <rPr>
        <sz val="11"/>
        <color theme="1"/>
        <rFont val="Calibri"/>
        <family val="2"/>
        <scheme val="minor"/>
      </rPr>
      <t/>
    </r>
  </si>
  <si>
    <t>Disposizione nell'atto nazionale che indica l'entrata in vigore dell'atto</t>
  </si>
  <si>
    <r>
      <t>M4C2-12</t>
    </r>
    <r>
      <rPr>
        <sz val="11"/>
        <color theme="1"/>
        <rFont val="Calibri"/>
        <family val="2"/>
        <scheme val="minor"/>
      </rPr>
      <t/>
    </r>
  </si>
  <si>
    <r>
      <t>M4C2-13</t>
    </r>
    <r>
      <rPr>
        <sz val="11"/>
        <color theme="1"/>
        <rFont val="Calibri"/>
        <family val="2"/>
        <scheme val="minor"/>
      </rPr>
      <t/>
    </r>
  </si>
  <si>
    <r>
      <t>M4C2-14</t>
    </r>
    <r>
      <rPr>
        <sz val="11"/>
        <color theme="1"/>
        <rFont val="Calibri"/>
        <family val="2"/>
        <scheme val="minor"/>
      </rPr>
      <t/>
    </r>
  </si>
  <si>
    <t>Esborso di valore finanziario pari a 600 000 000 EUR</t>
  </si>
  <si>
    <t>140
000
000</t>
  </si>
  <si>
    <t>600
000
000</t>
  </si>
  <si>
    <r>
      <t>M4C2-15</t>
    </r>
    <r>
      <rPr>
        <sz val="11"/>
        <color theme="1"/>
        <rFont val="Calibri"/>
        <family val="2"/>
        <scheme val="minor"/>
      </rPr>
      <t/>
    </r>
  </si>
  <si>
    <t>Numero di PMI beneficiarie</t>
  </si>
  <si>
    <t>4 50
0</t>
  </si>
  <si>
    <r>
      <t>M4C2-16</t>
    </r>
    <r>
      <rPr>
        <sz val="11"/>
        <color theme="1"/>
        <rFont val="Calibri"/>
        <family val="2"/>
        <scheme val="minor"/>
      </rPr>
      <t/>
    </r>
  </si>
  <si>
    <r>
      <t>M4C2-17</t>
    </r>
    <r>
      <rPr>
        <sz val="11"/>
        <color theme="1"/>
        <rFont val="Calibri"/>
        <family val="2"/>
        <scheme val="minor"/>
      </rPr>
      <t/>
    </r>
  </si>
  <si>
    <t>Notifica dell'aggiudicazione dei contratti</t>
  </si>
  <si>
    <r>
      <t>M4C2-18</t>
    </r>
    <r>
      <rPr>
        <sz val="11"/>
        <color theme="1"/>
        <rFont val="Calibri"/>
        <family val="2"/>
        <scheme val="minor"/>
      </rPr>
      <t/>
    </r>
  </si>
  <si>
    <r>
      <t>M4C2-19</t>
    </r>
    <r>
      <rPr>
        <sz val="11"/>
        <color theme="1"/>
        <rFont val="Calibri"/>
        <family val="2"/>
        <scheme val="minor"/>
      </rPr>
      <t/>
    </r>
  </si>
  <si>
    <t>N</t>
  </si>
  <si>
    <t>M4C2-2</t>
  </si>
  <si>
    <r>
      <t>M4C2-20</t>
    </r>
    <r>
      <rPr>
        <sz val="11"/>
        <color theme="1"/>
        <rFont val="Calibri"/>
        <family val="2"/>
        <scheme val="minor"/>
      </rPr>
      <t/>
    </r>
  </si>
  <si>
    <t>L'accordo è firmato dal governo italiano e da Cassa Depositi e Prestiti.</t>
  </si>
  <si>
    <r>
      <t>M4C2-21</t>
    </r>
    <r>
      <rPr>
        <sz val="11"/>
        <color theme="1"/>
        <rFont val="Calibri"/>
        <family val="2"/>
        <scheme val="minor"/>
      </rPr>
      <t/>
    </r>
  </si>
  <si>
    <t>M4C2-3</t>
  </si>
  <si>
    <t>Disposizione nel decreto che indica l'entrata in vigore della normativa</t>
  </si>
  <si>
    <r>
      <t>M4C2-5</t>
    </r>
    <r>
      <rPr>
        <sz val="11"/>
        <color theme="1"/>
        <rFont val="Calibri"/>
        <family val="2"/>
        <scheme val="minor"/>
      </rPr>
      <t/>
    </r>
  </si>
  <si>
    <t>3 15
0</t>
  </si>
  <si>
    <r>
      <t>M4C2-6</t>
    </r>
    <r>
      <rPr>
        <sz val="11"/>
        <color theme="1"/>
        <rFont val="Calibri"/>
        <family val="2"/>
        <scheme val="minor"/>
      </rPr>
      <t/>
    </r>
  </si>
  <si>
    <t>Numero di progetti aggiudicati</t>
  </si>
  <si>
    <r>
      <t>M4C2-7</t>
    </r>
    <r>
      <rPr>
        <sz val="11"/>
        <color theme="1"/>
        <rFont val="Calibri"/>
        <family val="2"/>
        <scheme val="minor"/>
      </rPr>
      <t/>
    </r>
  </si>
  <si>
    <t>Numero di assunzioni di ricercatori a tempo determinato</t>
  </si>
  <si>
    <r>
      <t>M4C2-8</t>
    </r>
    <r>
      <rPr>
        <sz val="11"/>
        <color theme="1"/>
        <rFont val="Calibri"/>
        <family val="2"/>
        <scheme val="minor"/>
      </rPr>
      <t/>
    </r>
  </si>
  <si>
    <r>
      <t>M4C2-9</t>
    </r>
    <r>
      <rPr>
        <sz val="11"/>
        <color theme="1"/>
        <rFont val="Calibri"/>
        <family val="2"/>
        <scheme val="minor"/>
      </rPr>
      <t/>
    </r>
  </si>
  <si>
    <t>Notifica dell'aggiudicazione degli appalti pubblici per la creazione di "campioni nazionali di R&amp;S"</t>
  </si>
  <si>
    <t>M5C1-1</t>
  </si>
  <si>
    <t>Disposizione nel testo dei due decreti che indica la loro entrata in vigore, previa intesa in sede di Conferenza Stato-Regioni sul programma GOL e sul Piano Nazionale Nuove Competenze</t>
  </si>
  <si>
    <t>M5C1-10</t>
  </si>
  <si>
    <t>M5C1-11</t>
  </si>
  <si>
    <t>M5C1-13</t>
  </si>
  <si>
    <t>M5C1-14</t>
  </si>
  <si>
    <t>M5C1-15</t>
  </si>
  <si>
    <t>M5C1-16</t>
  </si>
  <si>
    <r>
      <t>M5C1-17</t>
    </r>
    <r>
      <rPr>
        <sz val="11"/>
        <color theme="1"/>
        <rFont val="Calibri"/>
        <family val="2"/>
        <scheme val="minor"/>
      </rPr>
      <t/>
    </r>
  </si>
  <si>
    <t>Approvazione del decreto ministeriale per l'istituzione del "Fondo Impresa Donna"</t>
  </si>
  <si>
    <r>
      <t>M5C1-18</t>
    </r>
    <r>
      <rPr>
        <sz val="11"/>
        <color theme="1"/>
        <rFont val="Calibri"/>
        <family val="2"/>
        <scheme val="minor"/>
      </rPr>
      <t/>
    </r>
  </si>
  <si>
    <r>
      <t>M5C1-19</t>
    </r>
    <r>
      <rPr>
        <sz val="11"/>
        <color theme="1"/>
        <rFont val="Calibri"/>
        <family val="2"/>
        <scheme val="minor"/>
      </rPr>
      <t/>
    </r>
  </si>
  <si>
    <t>Indicazione dell'entrata in vigore dei piani adottati dalle Regioni e le attività svolte</t>
  </si>
  <si>
    <t>M5C1-3</t>
  </si>
  <si>
    <t>M5C1-4</t>
  </si>
  <si>
    <t>Partecipazione dei beneficiari del programma "Garanzia di occupabilità dei lavoratori" (GOL) alla formazione professionale</t>
  </si>
  <si>
    <t>M5C1-5</t>
  </si>
  <si>
    <t>Per i centri per l'impiego (PES) in ciascuna Regione, soddisfare i criteri del livello essenziale delle prestazioni PES quali definiti nel programma "Garanzia di occupabilità dei lavoratori" (GOL).</t>
  </si>
  <si>
    <t>Numero.</t>
  </si>
  <si>
    <t>M5C1-7</t>
  </si>
  <si>
    <t>M5C1-9</t>
  </si>
  <si>
    <t>Piena attuazione delle misure del piano nazionale</t>
  </si>
  <si>
    <t>M5C2-1</t>
  </si>
  <si>
    <t>M5C2-10</t>
  </si>
  <si>
    <r>
      <t xml:space="preserve">Investimento 3 -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(innanzitutto la casa) e stazioni di posta</t>
    </r>
  </si>
  <si>
    <r>
      <t xml:space="preserve">Presa in carico, per almeno 6 mesi, delle persone che vivono in condizioni di grave deprivazione materiale mediante i progetti </t>
    </r>
    <r>
      <rPr>
        <i/>
        <sz val="11"/>
        <rFont val="Times New Roman"/>
        <family val="1"/>
      </rPr>
      <t>Housing</t>
    </r>
    <r>
      <rPr>
        <sz val="11"/>
        <rFont val="Times New Roman"/>
        <family val="1"/>
      </rPr>
      <t xml:space="preserve"> </t>
    </r>
    <r>
      <rPr>
        <i/>
        <sz val="11"/>
        <rFont val="Times New Roman"/>
        <family val="1"/>
      </rPr>
      <t>First</t>
    </r>
    <r>
      <rPr>
        <sz val="11"/>
        <rFont val="Times New Roman"/>
        <family val="1"/>
      </rPr>
      <t xml:space="preserve"> e le stazioni di posta.</t>
    </r>
  </si>
  <si>
    <t>Notifica di tutti gli appalti pubblici relativi a investimenti nella rigenerazione urbana, al fine di ridurre le situazioni di emarginazione e degrado sociale con progetti in linea con il dispositivo di ripresa e resilienza (RRF) e il principio "non arrecare un danno significativo" (DNSH).</t>
  </si>
  <si>
    <t>M5C2-12</t>
  </si>
  <si>
    <t>Disposizione nella normativa che indica l'entrata in vigore del piano per i progetti di rigenerazione urbana nelle aree metropolitane</t>
  </si>
  <si>
    <t>M5C2-14</t>
  </si>
  <si>
    <t>Disposizione nella normativa che indica l'entrata in vigore del decreto ministeriale.</t>
  </si>
  <si>
    <t>M5C2-16</t>
  </si>
  <si>
    <t>La strategia di investimento del Fondo è approvata dal Ministero dell'Economia e delle Finanze (MEF).</t>
  </si>
  <si>
    <t>M5C2-18</t>
  </si>
  <si>
    <t>Firma delle convenzioni con le autorità locali.</t>
  </si>
  <si>
    <t>M5C2-2</t>
  </si>
  <si>
    <t>Disposizioni nella normativa che indicano l'entrata in vigore dei decreti legislativi.</t>
  </si>
  <si>
    <t>M5C2-20</t>
  </si>
  <si>
    <t>M5C2-21</t>
  </si>
  <si>
    <t>Notifica dell'aggiudicazione di tutti gli appalti pubblici per progetti in materia di sport e inclusione sociale</t>
  </si>
  <si>
    <t>M5C2-22</t>
  </si>
  <si>
    <t>M5C2-3</t>
  </si>
  <si>
    <t>Disposizioni nella normativa che indicano l'entrata in vigore della legge quadro che rafforza gli interventi a favore degli anziani non
autosufficie nti</t>
  </si>
  <si>
    <t>M5C2-4</t>
  </si>
  <si>
    <t>M5C2-5</t>
  </si>
  <si>
    <t>Disposizioni nella normativa che indicano l'entrata in vigore del piano operativo di interventi</t>
  </si>
  <si>
    <t>M5C2-6</t>
  </si>
  <si>
    <t>M5C2-8</t>
  </si>
  <si>
    <t>Notifica dell'aggiudicazi one di tutti gli appalti pubblici per gli interventi</t>
  </si>
  <si>
    <t>M5C3-10</t>
  </si>
  <si>
    <t>Disposizione nella normativa che indica l'entrata in vigore del regolamento per la semplificazio ne delle procedure e il rafforzament o del ruolo del Commissario nelle Zone Economiche Speciali</t>
  </si>
  <si>
    <t>M5C3-11</t>
  </si>
  <si>
    <t>Disposizione nella normativa che indica l'entrata in vigore dei decreti ministeriali.</t>
  </si>
  <si>
    <t>M5C3-12</t>
  </si>
  <si>
    <t>M5C3-13</t>
  </si>
  <si>
    <t>M5C3-2</t>
  </si>
  <si>
    <t>2 000 0
00</t>
  </si>
  <si>
    <t>M5C3-3</t>
  </si>
  <si>
    <t>M5C3-4</t>
  </si>
  <si>
    <t>Sostegno alle farmacie in comuni di aree interne con meno di 3 000 abitanti (seconda parte)</t>
  </si>
  <si>
    <t>M5C3-5</t>
  </si>
  <si>
    <t>Notifica dell'aggiudicazi one
di tutti gli appalti pubblici per interventi sui beni confiscati alla criminalità organizzata</t>
  </si>
  <si>
    <t>M5C3-6</t>
  </si>
  <si>
    <t>M5C3-7</t>
  </si>
  <si>
    <t>M5C3-8</t>
  </si>
  <si>
    <t>M5C3-9</t>
  </si>
  <si>
    <t>Notifica dell'appro vazione del contratto istituzion ale di sviluppo</t>
  </si>
  <si>
    <t>M6C1-11</t>
  </si>
  <si>
    <t>M6C1-3</t>
  </si>
  <si>
    <t>Linee guida approvate dal Ministero della Salute.</t>
  </si>
  <si>
    <t>Notifica del contratto approvat o</t>
  </si>
  <si>
    <t>M6C1-6</t>
  </si>
  <si>
    <t>M6C1-7</t>
  </si>
  <si>
    <t>M6C1-8</t>
  </si>
  <si>
    <t>M6C1-9</t>
  </si>
  <si>
    <t>M6C2-10</t>
  </si>
  <si>
    <t>M6C2-11</t>
  </si>
  <si>
    <t>Percentua le</t>
  </si>
  <si>
    <t>M6C2-12</t>
  </si>
  <si>
    <t>Entrata in funzione del sistema di Tessera sanitaria elettronica
e dell'infrastrutt ura per l'interoperabili tà del FSE.</t>
  </si>
  <si>
    <t>M6C2-13</t>
  </si>
  <si>
    <t>M6C2-14</t>
  </si>
  <si>
    <t>M6C2-15</t>
  </si>
  <si>
    <t>M6C2-16</t>
  </si>
  <si>
    <t>M6C2-17</t>
  </si>
  <si>
    <t>M6C2-2</t>
  </si>
  <si>
    <t>M6C2-3</t>
  </si>
  <si>
    <t>M6C2-4</t>
  </si>
  <si>
    <t>Piano di riorganizzazione approvato dal Ministero della Salute/Regioni italiane</t>
  </si>
  <si>
    <t>Notifica della firma del Contratto istituzionale di sviluppo da parte del Ministero della Salute e delle Regioni italiane</t>
  </si>
  <si>
    <t>M6C2-6</t>
  </si>
  <si>
    <t>Notifica di tutti i contratti pubblici</t>
  </si>
  <si>
    <t>M6C2-8</t>
  </si>
  <si>
    <t>M6C2-9</t>
  </si>
  <si>
    <t>Inclusion of the saving targets in the "Document of Economy and Finance 2023"</t>
  </si>
  <si>
    <t>Copy of the Official Journal of Primary and Secondary
legislation</t>
  </si>
  <si>
    <t>Methodological Note approved by the Technical Committee for Standard Expenditure Needs (according to art. 43, c. 5- quarter, Law Decree n.
113/2004)</t>
  </si>
  <si>
    <t>Percentage</t>
  </si>
  <si>
    <t>Ex-post: Entry into service of 2,800 units of personnel for Southern administrations</t>
  </si>
  <si>
    <t>Ex-post: deployment of a pool of 1,000 experts</t>
  </si>
  <si>
    <t>Semi annual report on KPIs</t>
  </si>
  <si>
    <t>Interim step: Continuous
monitoring of KPIs.</t>
  </si>
  <si>
    <t>Monitoring of progress in reduction</t>
  </si>
  <si>
    <t>Activities of the Scientific Committee</t>
  </si>
  <si>
    <t>Official publication of the approval by Council of Minister
published</t>
  </si>
  <si>
    <t>Copy of the draft delegated law submitted to
Parliament</t>
  </si>
  <si>
    <t>M2C1-15ter</t>
  </si>
  <si>
    <t>Progress report presenting a state of play in the implementation of
the project.</t>
  </si>
  <si>
    <t>Progress report presenting a state of play in the implementation of
the project</t>
  </si>
  <si>
    <t>Progress report presenting a state of play in the implementation of the projects for the production of hydrogen in abandoned industrial
areas centres</t>
  </si>
  <si>
    <t>Progress report presenting the state of play of project and describing the approach adopted to comply with Do No Significant Harm principle in a) the R&amp;D&amp;I process , b) the industrial prototype and c) for the hydrogen
production</t>
  </si>
  <si>
    <t>M2C4-15</t>
  </si>
  <si>
    <t>M2C4-17</t>
  </si>
  <si>
    <t>Submission of a progress report presenting a state of play in the
implementation of the measure</t>
  </si>
  <si>
    <t>M2C4-28</t>
  </si>
  <si>
    <t>M2C4-29</t>
  </si>
  <si>
    <t>M2C4-30</t>
  </si>
  <si>
    <t>M2C4-33</t>
  </si>
  <si>
    <t>Award of (all) contract for interventions of school building security and structural rehbilitation plan</t>
  </si>
  <si>
    <t>Notification of the award of all the contracts on the implementation of the school building security and structural rehabilitation plan</t>
  </si>
  <si>
    <t>M4C2-5</t>
  </si>
  <si>
    <t>M4C2-6</t>
  </si>
  <si>
    <t>M4C2-8</t>
  </si>
  <si>
    <t>Interim Step - Monitoring of the reduction of undeclared work
in targeted sectors</t>
  </si>
  <si>
    <t>Report on the implementation steps</t>
  </si>
  <si>
    <t>Monitoring of SMESs uptake of gender equality
certification</t>
  </si>
  <si>
    <t>Monitoring companies' technical
assistance uptake</t>
  </si>
  <si>
    <t>Monitoring of the participation in the dual system and the obtainment of
relevant certification</t>
  </si>
  <si>
    <t>Reports</t>
  </si>
  <si>
    <t>M5C1-17</t>
  </si>
  <si>
    <t>Monitoring GOL uptake</t>
  </si>
  <si>
    <t>Number of GOL
pathways
undertaken</t>
  </si>
  <si>
    <t>Monitoring vocational training uptake</t>
  </si>
  <si>
    <t>Number of training completed, including covering
digital skills</t>
  </si>
  <si>
    <t>Interim Step - Monitoring vocational training uptake</t>
  </si>
  <si>
    <t>Interim Step - Monitoring National Plan implementation in line with the
Roadmap</t>
  </si>
  <si>
    <t>Proportion</t>
  </si>
  <si>
    <t>2/3</t>
  </si>
  <si>
    <t>Criteria identified to implement the project
activities</t>
  </si>
  <si>
    <t>Contract awarded</t>
  </si>
  <si>
    <t>Publication of the call for proposal</t>
  </si>
  <si>
    <t>Publication of one call for project selection</t>
  </si>
  <si>
    <t>Interim step: Progress report on the state of play of implementation of
the measure</t>
  </si>
  <si>
    <t>Contracts signed</t>
  </si>
  <si>
    <t>Award of (all) contract for interventions to support rural pharmacies in municipalities of less than 3 000 inhabitants</t>
  </si>
  <si>
    <t>Entrata in vigore del piano operativo relativo ai progetti riguardanti l'assegnazione di un alloggio e le stazioni di posta che definisce i requisiti dei progetti che possono essere presentati dagli enti locali e pubblicazione dell'invito a presentare proposte</t>
  </si>
  <si>
    <t>Documentazione fornita a dimostrazione dei processi e delle procedure individuati da condividere tra i laboratori e relazione fornita a dimostrazione dell'attivazione di almeno un laboratorio.</t>
  </si>
  <si>
    <t>Disposizione nella normativa che indica l'entrata in vigore della legge delega che riforma il codice del sistema dei contratti pubblici attualmente in vigore (D.Lgs. n. 50/2016)</t>
  </si>
  <si>
    <t>Disposizione nella normativa che indica l'entrata in vigore del decreto legislativo che attua tutte le disposizioni della legge delega sulla riforma del codice dei contratti pubblici.</t>
  </si>
  <si>
    <t>M2C1-17 bis</t>
  </si>
  <si>
    <t>Contributo climatico</t>
  </si>
  <si>
    <t>Digitalizzazione degli avvisi pubblici</t>
  </si>
  <si>
    <t>Mobilità come servizio per l'Italia</t>
  </si>
  <si>
    <t>Digitalizzazione del Consiglio di Stato</t>
  </si>
  <si>
    <t>Digitalizzazione della Guardia di Finanza</t>
  </si>
  <si>
    <t>Osservazione della Terra</t>
  </si>
  <si>
    <t>Space Factory</t>
  </si>
  <si>
    <t>In-Orbit Economy</t>
  </si>
  <si>
    <t>Rifinanziamento e ridefinizione del Fondo 394/81 gestito da SIMEST</t>
  </si>
  <si>
    <t>Competitività e resilienza delle filiere produttive</t>
  </si>
  <si>
    <t>Migliorare l'efficienza energetica nei cinema, nei teatri e nei musei</t>
  </si>
  <si>
    <t>Programmi per valorizzare l'identità dei luoghi: parchi e giardini storici</t>
  </si>
  <si>
    <t>Investimenti nella resilienza dell'agrosistema irriguo per una migliore gestione delle risorse idriche</t>
  </si>
  <si>
    <t>Introduzione di dottorati innovativi che rispondono ai fabbisogni di innovazione delle imprese e promuovono l'assunzione dei ricercatori dalle imprese</t>
  </si>
  <si>
    <t>Progetto Sport e inclusione sociale</t>
  </si>
  <si>
    <t>Casa come primo luogo di cura e telemedicina</t>
  </si>
  <si>
    <r>
      <t xml:space="preserve">Investimento 4.1 - </t>
    </r>
    <r>
      <rPr>
        <i/>
        <sz val="10"/>
        <rFont val="Times New Roman"/>
        <family val="1"/>
      </rPr>
      <t>Hub</t>
    </r>
    <r>
      <rPr>
        <sz val="10"/>
        <rFont val="Times New Roman"/>
        <family val="1"/>
      </rPr>
      <t xml:space="preserve"> del turismo digitale</t>
    </r>
  </si>
  <si>
    <r>
      <rPr>
        <sz val="10"/>
        <rFont val="Calibri"/>
        <family val="1"/>
      </rPr>
      <t>M1C1-45</t>
    </r>
  </si>
  <si>
    <r>
      <rPr>
        <sz val="10"/>
        <rFont val="Calibri"/>
        <family val="1"/>
      </rPr>
      <t>Interim step: Continuous monitoring of the disposition time.</t>
    </r>
  </si>
  <si>
    <r>
      <rPr>
        <sz val="10"/>
        <rFont val="Calibri"/>
        <family val="1"/>
      </rPr>
      <t>Monitoring</t>
    </r>
  </si>
  <si>
    <r>
      <rPr>
        <sz val="10"/>
        <rFont val="Calibri"/>
        <family val="1"/>
      </rPr>
      <t>M1C1-46</t>
    </r>
  </si>
  <si>
    <r>
      <rPr>
        <sz val="10"/>
        <rFont val="Calibri"/>
        <family val="1"/>
      </rPr>
      <t>M1C1-47</t>
    </r>
  </si>
  <si>
    <r>
      <rPr>
        <sz val="10"/>
        <rFont val="Calibri"/>
        <family val="1"/>
      </rPr>
      <t>Interim step: Continuous monitoring of the backlog.</t>
    </r>
  </si>
  <si>
    <r>
      <rPr>
        <sz val="10"/>
        <rFont val="Calibri"/>
        <family val="1"/>
      </rPr>
      <t>M1C1-48</t>
    </r>
  </si>
  <si>
    <r>
      <rPr>
        <sz val="10"/>
        <rFont val="Calibri"/>
        <family val="1"/>
      </rPr>
      <t>M1C1-49</t>
    </r>
  </si>
  <si>
    <r>
      <rPr>
        <sz val="10"/>
        <rFont val="Calibri"/>
        <family val="1"/>
      </rPr>
      <t>M1C1-50</t>
    </r>
  </si>
  <si>
    <r>
      <rPr>
        <sz val="10"/>
        <rFont val="Calibri"/>
        <family val="1"/>
      </rPr>
      <t>M1C2-6</t>
    </r>
  </si>
  <si>
    <r>
      <rPr>
        <sz val="10"/>
        <rFont val="Calibri"/>
        <family val="1"/>
      </rPr>
      <t>Interim step: Approval of the draft Annual Competition Law 2021 by the Council of Ministers</t>
    </r>
  </si>
  <si>
    <r>
      <rPr>
        <sz val="10"/>
        <rFont val="Calibri"/>
        <family val="1"/>
      </rPr>
      <t>M2C2-6</t>
    </r>
  </si>
  <si>
    <r>
      <rPr>
        <sz val="10"/>
        <rFont val="Calibri"/>
        <family val="1"/>
      </rPr>
      <t>M5C3-5</t>
    </r>
  </si>
  <si>
    <r>
      <rPr>
        <sz val="10"/>
        <rFont val="Calibri"/>
        <family val="1"/>
      </rPr>
      <t>Interim Step 1- Criteria for project selection</t>
    </r>
  </si>
  <si>
    <t>Art. 53 del D.L. 31 maggio 2021, n. 77. L'art. 53 reca norme di semplificazione degli acquisti di beni e servizi informatici strumentali alla realizzazione del PNRR. Nello specifico, si prevede il ricorso all'affidamento diretto per i contratti sottosoglia comunitaria, ammettendo comunque il ricorso a tale procedura quando, in base a determinate condizioni, non sia possibile ricorrere ad altra procedura di affidamento.</t>
  </si>
  <si>
    <t>Dossier Parlamento n. 497 - Ufficio Studi</t>
  </si>
  <si>
    <t>E’ stato adottato il D.L. 31 maggio 2021, n. 77, il quale prevede: 1. abolizione accordi quadro: art. 39, co. 2, lett. a), n. 1; 2. privacy: art. 39, co. 2, lett. a), n. 2; 3. accesso diretto ai dati: art. 39, co. 5, lett. a); 4. regolamenti AGID: art. 41, co. 2; 5. sanzioni: art. 41, co. 1; 6. AGID Determ, 15.12.2021 n. 628, AGID Determ. 1.10.2021 n. 547</t>
  </si>
  <si>
    <t>Il Parlamento ha approvato la legge 26 novembre 2021, n. 206, recante “Delega al Governo per l’efficienza del processo civile e per la revisione della disciplina degli strumenti di risoluzione alternativa delle controversie e misure urgenti di razionalizzazione dei procedimenti in materia di diritti delle persone e delle famiglie nonché in materia di esecuzione forzata”, che delega il Governo ad operare, entro un anno, una complessiva riforma del processo civile, in linea con le indicazioni del PNRR. Il PNRR individua per i decreti delegati il traguardo della fine del 2022.</t>
  </si>
  <si>
    <t>Il Parlamento ha approvato la legge 27 settembre 2021, n. 134, che delega il Governo ad operare, entro un anno, una complessiva riforma del processo penale, in linea con le indicazioni del PNRR. Il PNRR individua per i decreti delegati il traguardo della fine del 2022.</t>
  </si>
  <si>
    <t>Legge 27 settembre 2021,  n. 134</t>
  </si>
  <si>
    <t>Il decreto-legge n. 118 del 2021 (convertito dalla legge n. 14//2021), che reca misure urgenti in materia di crisi d'impresa e di risanamento aziendale (artt. 1-23), rinvia l'entrata in vigore del Codice della crisi d'impresa e dell'insolvenza di cui al d.lgs n. 14 del 2019 al 16 maggio 2022, ad eccezione delle disposizioni di cui al Titolo II della parte I del Codice, concernenti le procedure di allerta e la composizione assistita della crisi innanzi all'Organismo di composizione della crisi d'impresa (OCRI), per le quali l'entrata in vigore è fissata al 31 dicembre 2023. Gli articoli da 2 a 19 del decreto-legge disciplinano un nuovo istituto, la composizione negoziata per la soluzione della crisi d'impresa, il cui obiettivo è superare la situazione di squilibrio dell'impresa prima che si arrivi all'insolvenza. Si tratta di previsioni applicabili a decorrere dal 15 novembre 2021 (articolo 27) (v. tema). Il provvedimento risponde alle indicazioni del PNRR per quanto riguarda le procedure extragiudiziali e la piattaforma online ed è stato attuato dal decreto dirigenziale 28 settembre 2021.</t>
  </si>
  <si>
    <t>Il decreto-legge n. 80/ 2021 (conv. legge n. 113 del 2021) ha dettato modalità speciali per il reclutamento del personale per l'attuazione del PNRR da parte delle amministrazioni pubbliche. In particolare, per il Ministero della Giustizia sono intervenuti gli artt. 11 e ss. che autorizzano il Ministero a reclutare: - nel periodo 2021-2024, in due scaglioni, un contingente massimo di 16.500 unità di addetti all'ufficio per il processo, con contratto di lavoro a tempo determinato della durata massima di due anni e sette mesi per il primo scaglione e di due anni per il secondo (400 unità dovranno essere destinate alla corte di cassazione); - nel periodo 2021-2026, con contratto di lavoro a tempo determinato della durata massima di trentasei mesi, con decorrenza non anteriore al 1° gennaio 2022, un contingente massimo di 5.410 unità di personale amministrativo. In attuazione di queste previsioni è stato pubblicato il Bando per il reclutamento del primo contingente di 8.171 addetti all’Ufficio per il processo. Il bando è scaduto il 23 settembre 2021 e il Ministero dichiara che sono state presentate 66.015 domande.</t>
  </si>
  <si>
    <t>La governance del PNRR è stata definita dal decreto-legge del 31 maggio 2021, n. 77. La responsabilità di indirizzo del Piano è assegnata alla Presidenza del Consiglio dei ministri. È istituita una Cabina di regia, presieduta dal Presidente del Consiglio dei ministri, alla quale partecipano di volta in volta i Ministri e i Sottosegretari competenti in relazione alle tematiche affrontate in ciascuna seduta. La Cabina di Regia, affiancata dalla Segreteria tecnica, assicura relazioni periodiche al Parlamento e alla Conferenza Unificata, e aggiorna periodicamente il Consiglio dei Ministri. Presso la Presidenza del consiglio, inoltre, è istituita un'Unità per la razionalizzazione e il miglioramento dell'efficacia della regolazione, con l'obiettivo di superare gli ostacoli normativi, regolamentari e burocratici che possono rallentare l'attuazione del Piano. È istituito, poi, un Tavolo permanente per il partenariato economico, sociale e territoriale. Il monitoraggio e la rendicontazione del Piano sono affidati al Servizio centrale per il PNRR, istituito presso la Ragioneria generale dello Stato, che rappresenta il punto di contatto nazionale con la Commissione europea per l'attuazione del Piano. Presso la Ragioneria generale dello Stato è inoltre istituito un ufficio dirigenziale con funzioni di audit del PNRR, che opera in posizione di indipendenza funzionale rispetto alle strutture coinvolte nella gestione del PNRR. Alla realizzazione operativa degli interventi previsti dal PNRR provvedono i singoli soggetti attuatori: le Amministrazioni centrali, le Regioni e le Province autonome e gli enti locali, sulla base delle specifiche competenze istituzionali o della diversa titolarità degli interventi definita nel PNRR. Sono previsti poteri sostitutivi in caso di mancato rispetto da parte delle Regioni, delle Città metropolitane, delle Province o dei Comuni degli obblighi e impegni finalizzati all'attuazione del PNRR. Specifiche disposizioni procedurali per l'attuazione del PNRR sono state introdotte inoltre con il decreto-legge 6 novembre 2021, n. 152 il quale ha previsto disposizioni urgenti per l'attuazione del Piano nazionale di ripresa e resilienza (PNRR) e per la prevenzione delle infiltrazioni mafiose.</t>
  </si>
  <si>
    <t>Con il D.L. n. 77 del 2021 sono state introdotte alcune modifiche alla legge 7 agosto 1990 n. 241, finalizzate a rafforzare il silenzio assenso e i poteri sostitutivi per accelerare anche le procedure del PNRR (articoli 61-63). In particolare, le disposizioni recate dagli articoli 17-29 operano un intervento di semplificazione sulla disciplina di VIA (Valutazione di Impatto Ambientale) e VAS (Valutazione Ambientale Strategica) prevista dalla parte seconda del Codice dell'ambiente (D.Lgs. 152/2006). Gli articoli 32 e ss. modificano le procedure di autorizzazione per le energie rinnovabili al fine di introdurvi alcune semplificazioni. L’articolo 33 semplifica la disciplina per fruire del c.d. Superbonus. Gli articoli 44 e ss. intervengono con una serie di semplificazioni procedurali in materia di opere pubbliche la cui realizzazione dovrà rispettare una tempistica stringente anche in considerazione del fatto che le opere stesse sono indicate nel PNRR o incluse nel Fondo complementare. Il D.L. n. 152/2021 prosegue l’adozione di misure di semplificazione necessarie per una efficace attuazione del PNRR, con particolare riferimento: alle procedure di approvazione del Contratto di programma tra MIMS e RFI al fine di ridurre i tempi di realizzazione degli investimenti ferroviari (articolo 5); agli interventi relativi alle infrastrutture ferroviarie e all’edilizia giudiziaria (articolo 6); alla presentazione dei progetti di nuove attività nelle ZES (articolo 11); ai requisiti di eleggibilità per l’accesso, da parte degli studenti universitari e delle istituzioni di alta formazione artistica, musicale e coreutica (AFAM), alle borse di studio (articolo 12); alla realizzazione di alloggi e residenze per gli studenti universitari (articolo 15); all’attuazione dei progetti di digitalizzazione della logistica (articolo 30); alla digitalizzazione dei servizi delle pubbliche amministrazioni (articolo 27); al procedimento di programmazione del sistema del servizio civile universale (articolo 40).</t>
  </si>
  <si>
    <t>2.1 Ecobonus e Sismabonus fino al 110% per l'efficienza energetica e la sicurezza degli edifici</t>
  </si>
  <si>
    <t>DL 1 aprile 2021, n. 44 (art. 10 c.4) , DL 9 giugno 2021, n. 80 (art. 9)</t>
  </si>
  <si>
    <t>D.L. n. 44 del 2021, art. 10, comma 4: ha disciplinato le modalità per effettuare il bando per il reclutamento di 2.800 unità di personale non dirigenziale nelle amministrazioni pubbliche con ruolo di coordinamento nazionale nell'ambito degli interventi previsti dalla politica di coesione dell'Unione europea e nazionale per i cicli di programmazione 2014-2020 e 2021-2027, nelle autorità di gestione, negli organismi intermedi e nei soggetti beneficiari delle Regioni Abruzzo, Basilicata, Calabria, Campania, Molise, Puglia, Sardegna e Sicilia. Il relativo bando è stato pubblicato il 6 aprile 2021. D.L. n. 80/2021, articolo 9, come mod. da D.L. 152/2021, articolo 31: Prevede il conferimento di incarichi di collaborazione a professionisti ed esperti, nel numero minimo pari a 1.000 unità, per il supporto agli enti territoriali nella gestione delle procedure complesse, tenendo conto del relativo livello di coinvolgimento nei procedimenti amministrativi connessi all'attuazione del PNRR. La disposizione ha demandato ad un DPCM il riparto delle risorse per i relativi reclutamenti, nel limite di 320,3 milioni di euro complessivi per gli anni 2021-2024, a valere sul Fondo di rotazione per l'attuazione del Next generation Eu-Italia.</t>
  </si>
  <si>
    <t>In attuazione dell’articolo 9 del D.L. n. 80/2021, il D.P.C.M. 12 novembre 2021 ha stabilito il riparto di 320,3 milioni di euro in favore di Regioni e Province autonome per il conferimento di incarichi di collaborazione per il supporto alla gestione dell</t>
  </si>
  <si>
    <t>Investimenti infrastrutturali per Zone Economiche Speciali - Soggetto attuatore Anas</t>
  </si>
  <si>
    <t>Investimenti infrastrutturali per Zone Economiche Speciali - Soggetto attuatore Regioni</t>
  </si>
  <si>
    <t>Il D.L. n. 77 del 2021, articolo 14, prevede l’applicazione agli investimenti contenuti nel Piano nazionale complementare – approvato con il D.L. n. 59/2021, per complessivi 30,6 miliardi di euro per gli anni dal 2021 al 2026 - delle misure e procedure di accelerazione e semplificazione introdotte dallo stesso decreto-legge per l'attuazione degli interventi del PNRR, al fine di garantirne una efficace e tempestiva attuazione. L'estensione riguarda anche l'applicazione delle disposizioni relative al rafforzamento della capacità amministrativa delle amministrazioni e delle stazioni appaltanti nonché il meccanismo di superamento del dissenso e i poteri sostitutivi. Gli obiettivi iniziali, intermedi e finali dei programmi e degli interventi del Piano nazionale per gli investimenti complementari sono stati individuati nell'allegato 1 del decreto del Ministro dell'economia e delle finanze del 15 luglio 2021, adottato in attuazione del D.L. n. 59 del 2021.</t>
  </si>
  <si>
    <t>DL 31 maggio 2021, n. 77 (art. 14)</t>
  </si>
  <si>
    <t>Il D.L. n. 77/2021 all’articolo 7, disciplina il controllo, audit, anticorruzione e trasparenza per il PNRR. In particolare è istituito presso la Ragioneria generale dello Stato - Ispettorato generale per i Rapporti finanziari con l'Unione europea (IGRUE) un ufficio dirigenziale di livello non generale avente funzioni di audit del PNRR ai sensi dell'articolo 22 paragrafo 2, lettera c), punto ii), del Regolamento (UE) 2021/241. L'ufficio opera in posizione di indipendenza funzionale rispetto alle strutture coinvolte nella gestione del PNRR e si avvale, nello svolgimento delle funzioni di controllo relative a linee di intervento realizzate a livello territoriale, dell'ausilio delle Ragionerie territoriali dello Stato. Il D.M. 11 ottobre 2021 ha disciplinato le procedure sulla gestione finanziaria delle risorse previste dal PNRR, prevedendo in particolare un Sistema informatico di supporto alla gestione del Fondo NGEU. Il MEF riferisce (pag.5) che il 26 novembre 2021 è avvenuto il collaudo delle funzionalità dei primi moduli. Dette funzionalità sono state oggetto di audit da parte dell’Organismo indipendente di audit del PNRR il quale ha rilasciato, in data 9 dicembre 2021, il proprio Rapporto di audit attestandone la conformità con i requisiti previsti nella milestone. Il MEF riferisce, inoltre, che il rilascio delle dashboard per l’elaborazione della reportistica verrà effettuato per fine dicembre 2021 (ma non risultano ancora rilasciate), mentre per giugno 2022 è previsto il completamento di tutte le funzionalità del sistema informativo ReGis e la relativa messa in produzione. In particolare, il sistema comprenderà le funzionalità atte a consentire: a) la raccolta dei dati e il monitoraggio del conseguimento di traguardi e obiettivi; b) la raccolta, archiviazione e accesso ai dati di cui all'articolo 22, paragrafo 2, lettera d), punti da i) a iii), del Regolamento (UE) 2021/241 che istituisce il dispositivo per la ripresa e la resilienza.</t>
  </si>
  <si>
    <t>DL 31 maggio 2021, n. 77 (artt. 48, 49, 50, 51, 52); Decreto 12 agosto 2021, n. 148</t>
  </si>
  <si>
    <t>Con decreto 12 agosto 2021, n. 148 del Dipartimento della funzione pubblica della Presidenza del Consiglio dei ministri è stato emanato il Regolamento recante modalità di digitalizzazione delle procedure dei contratti pubblici, da adottare ai sensi dell'art. 44 del decreto legislativo 18 aprile 2016, n. 50.</t>
  </si>
  <si>
    <t>Con riferimento a tale riforma, si vedano le norme introdotte con il D.L. n. 77/2021, che reca, al Titolo IV, prime misure in materia di revisione della disciplina dei contratti pubblici. Il disegno di legge delega per la revisione del Codice dei contratti pubblici è stato presentato dal Governo al Senato (A.S. 2330) e la 8a Commissione (Lavori pubblici, comunicazioni) ne ha iniziato l’esame nella seduta del 7 settembre 2021.</t>
  </si>
  <si>
    <t>Il D.L. n. 152/2021, all’articolo 9, commi 8 e 9, istituisce presso la Ragioneria generale dello Stato il Comitato scientifico per le attività inerenti alla revisione della spesa, al fine di rafforzare gli strumenti di analisi e monitoraggio della spesa pubblica e dei processi di revisione e valutazione della spesa. Entro il primo semestre 2022 è prevista l’adozione di obiettivi di risparmio per le spending review relative agli anni 2023, 2024, 2025 (M1C1-104)</t>
  </si>
  <si>
    <t>La relazione è stata adottata il 20 dicembre 2021</t>
  </si>
  <si>
    <t>La legge di bilancio 2021 (L. n. 178/2020, articolo 1, commi 1051-1067), utilizzando il "Fondo di rotazione per l'attuazione del Next generation EU-Italia", dotato di risorse nazionali a titolo di anticipazione rispetto ai contributi di futura provenienza europea, da utilizzare dopo l'approvazione del PNRR, ha disposto: l'estensione, fino al 31 dicembre 2022, del credito d'imposta per gli investimenti in beni strumentali, con un potenziamento ed una diversificazione delle aliquote agevolative ed una estensione delle spese ammissibili; l'estensione fino all'anno 2022 e la rideterminazione in aumento delle percentuali entro le quali è riconosciuto il credito di imposta per investimenti in ricerca e sviluppo, in transizione ecologica, in innovazione tecnologica 4.0 e in altre attività innovative a supporto della competitività delle imprese; la proroga al 2022 del credito d'imposta in formazione 4.0. Il D.L. n. 59/2021 ha rideterminato, in ragione delle interlocuzioni intervenute con le istituzioni europee, la quota di risorse per Transizione 4.0 da ascrivere al programma NGEU (13.381 milioni di euro complessivi) e la quota da ascrivere al Piano nazionale per gli investimenti complementari (5.008 milioni), finalizzato ad integrare, con risorse nazionali, gli interventi del PNRR. Il 13 gennaio 2021, con risoluzione n.3/E, l’Agenzia dell’entrate ha istituito i codici tributo. Con tre decreti direttoriali del 6 ottobre 2021 è stato approvato il modello di comunicazione dei dati e delle altre informazioni riguardanti l’applicazione del credito d’imposta per gli investimenti in beni strumentali funzionali alla trasformazione tecnologica e digitale delle imprese; credito d’imposta per gli investimenti in attività di ricerca e sviluppo, attività di innovazione tecnologica e attività di design e ideazione estetica; credito d’imposta per le spese di formazione 4.0. L’Agenzia delle entrate, con Risoluzione n.68/E del 30 novembre 2021 ha definito i Codici tributo per l’utilizzo in compensazione, tramite modello F24, dei crediti d’imposta sostenuti dalla misura “Transizione 4.0”. La previsione di cui all’art. 2, c. 6 bis DL Governance PNRR n. 77/2021 (40% Sud) è contemplata in sede attuativa. E' stato costituito il comitato scientifico composto da esperti del Ministero dell'Economia e delle Finanze, del Ministero dello Sviluppo economico e della Banca d'Italia per il monitoraggio e la valutazione dell'impatto economico del Piano Transizione 4.0.</t>
  </si>
  <si>
    <t>L’articolo 11 del decreto-legge n. 121 del 2021 ha rifinanziato per 1.200 milioni il Fondo 394 del 1981, attribuendo 800 milioni alla Sezione Prestiti e 400 milioni alla Sezione Contributi. L’erogazione dei finanziamenti avverrà nel corso dei primi mesi del 2022, per una quota del 50 per cento. Il resto sarà erogato a rendicontazione avvenuta, nel corso del 2023.</t>
  </si>
  <si>
    <t>Delibera Quadro del Comitato Agevolazioni del 30 settembre 2021 che approva la politica di investimento in esame. Dal 28 ottobre 2021 è operativo il portale SIMEST attraverso il quale le PMI possono presentare le domande di finanziamento. I tre interventi</t>
  </si>
  <si>
    <t>Con Decreto Interministeriale n. 1745 del 24 settembre 2021 è stata istituita l’Unità di missione di livello dirigenziale generale per l’attuazione degli interventi del PNRR. Il 5 ottobre 2021 è stato aperto il bando relativo all’acquisizione di dataset per il monitoraggio dei flussi turistici in Italia. Il bando si è chiuso il 20 ottobre 2021. Dopo il conseguimento del traguardo della rata del 31 dicembre 2021, sono state avviate numerose attività tecniche e un tavolo di lavoro interistituzionale in seno alla Conferenza delle Regioni, per il coordinamento degli stakeholder esterni finalizzato alla discussione dei principali temi che concorrono allo sviluppo delle politiche turistiche in chiave digitale. Inoltre, è in corso il consolidamento della partecipazione del Ministero del turismo al consorzio AIPACT (Artificial Intelligence for Public Adminitration Connected), qualificato dal Ministero dello sviluppo economico come Centro di innovazione digitale (Digital Innovation Hub).</t>
  </si>
  <si>
    <t>DL 6 novembre 2021, n. 152 (art.8); Accordo Mef-BEI</t>
  </si>
  <si>
    <t>L’articolo 8 del decreto-legge n. 152/2021 è volto a dare attuazione alla linea progettuale 4.2.3 e prevede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E' stata definita la politica di investimento con MEF e BEI. Seguirà la stipula del funding agreement in corso di predisposizione da parte delle competenti strutture del MEF. Entro il primo semestre 2022 ci sarà il trasferimento dei 350 milioni dal Ministero del Turismo al Fondo</t>
  </si>
  <si>
    <t>E' stato modificato il regolamento del Fondo Nazionale del Turismo per adeguarlo alle politiche di investimento della misura. Successivamente è stata ufficializzata l’adesione al Fondo e sottoscritte le relative quote per tutto l’ammontare dello stanziame</t>
  </si>
  <si>
    <t>DL 6 novembre 2021, n. 152 (art. 2)</t>
  </si>
  <si>
    <t>The investment policy shall envisage that 50% of the fund is dedicated to energy efficiency measures. The investment policy shall include selection criteria to ensure compliance with the ‘Do no significant harm’ Technical Guidance (2021/C58/01) of supported transactions under this measure through the use of sustainability proofing, an exclusion list, and the requirement of compliance with the relevant EU and national environmental legislation.</t>
  </si>
  <si>
    <t>L’articolo 2 del recente decreto-legge n. 152/2021 ha dato attuazione al sub-investimento e, allo scopo, ha istituito, nell’ambito del Fondo di garanzia per le piccole e medie imprese, una “Sezione Speciale Turismo” per la concessione di garanzie alle imprese alberghiere, alle strutture agrituristiche, alle strutture ricettive all’aria aperta, alle imprese del comparto turistico, ricreativo, fieristico e congressuale (compresi gli stabilimenti balneari, i complessi termali, i porti turistici e i parchi tematici), nonché ai giovani fino a 35 anni di età che intendono avviare un’attività nel settore turistico. Una riserva del 50 per cento dei fondi è dedicata agli interventi volti al supporto degli investimenti di riqualificazione energetica. E' stato definito lo schema di politica di investimento con MISE e il soggetto attuatore MCC S.p.A.. Dopo la definizione della politica di investimento del Fondo di garanzia in coerenza con i criteri del PNRR (traguardo della rata del 31 dicembre 2021), il soggetto attuatore è in condizione di attivare l’operatività del Fondo di garanzia per realizzare il sostegno di almeno 11.800 imprese entro il 2021.</t>
  </si>
  <si>
    <t>La politica di investimento deve prevedere che il 50 % del fondo sia destinato a misure di efficienza energetica. La politica di investimento deve prevedere criteri di selezione che assicurino la conformità delle operazioni sostenute nell'ambito di questo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</si>
  <si>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t xml:space="preserve">Almeno 11 800 imprese turistiche sostenute dal Fondo di garanzia per le PMI. La concessione delle garanzie deve avvenire sulla base di una procedura di valutazione. I beneficiari del Fondo di garanzia per le PMI devono essere PMI del settore turistico e giovani fino ai 35 anni di età che intendono avviare un'attività nel settore turistico. Il sostegno proveniente dal Fondo di garanzia per le PMI deve essere volto a:
</t>
    </r>
    <r>
      <rPr>
        <sz val="11"/>
        <color theme="1"/>
        <rFont val="Calibri"/>
        <family val="1"/>
      </rPr>
      <t>-</t>
    </r>
    <r>
      <rPr>
        <sz val="11"/>
        <color theme="1"/>
        <rFont val="Times New Roman"/>
        <family val="1"/>
      </rPr>
      <t xml:space="preserve"> investire nell'innovazione della catena di approvvigionamento;
</t>
    </r>
    <r>
      <rPr>
        <sz val="11"/>
        <color theme="1"/>
        <rFont val="Calibri"/>
        <family val="1"/>
      </rPr>
      <t>-</t>
    </r>
    <r>
      <rPr>
        <sz val="11"/>
        <color theme="1"/>
        <rFont val="Times New Roman"/>
        <family val="1"/>
      </rPr>
      <t xml:space="preserve"> investire nella sicurezza e nella sostenibilità ambientale;
</t>
    </r>
    <r>
      <rPr>
        <sz val="11"/>
        <color theme="1"/>
        <rFont val="Calibri"/>
        <family val="1"/>
      </rPr>
      <t>-</t>
    </r>
    <r>
      <rPr>
        <sz val="11"/>
        <color theme="1"/>
        <rFont val="Times New Roman"/>
        <family val="1"/>
      </rPr>
      <t xml:space="preserve"> investire nella digitalizzazione per accelerare l'innovazione/trasformazione
digitale; - sostenere il miglioramento della qualità dei servizi e la riqualificazione delle strutture ricettive;
- promuovere le aggregazioni e la creazione di reti di imprese.</t>
    </r>
  </si>
  <si>
    <t>DL 6 novembre 2021, n. 152 (art. 3); Decreto Interministeriale 28 dicembre 2021</t>
  </si>
  <si>
    <t>L’articolo 3 del decreto-legge n. 152/2021 attua il sub investimento. L’articolo prevede contributi diretti alla spesa - tramite il Fondo rotativo per le imprese presso Cassa depositi e prestiti - per gli interventi di riqualificazione energetica, sostenibilità ambientale e innovazione digitale di importo non inferiore a 500.000 euro e non superiore a 10 milioni di euro realizzati entro il 31 dicembre 2025, nella misura massima del 35 per cento delle spese e dei costi ammissibili. Gli interventi non devono arrecare un danno significativo agli obiettivi ambientali ai sensi dell'articolo 17 del Regolamento UE n. 2020/852. Il comma 9-bis dell’articolo 3, al fine di promuovere gli investimenti del PNRR, riduce dal 70 al 50% il limite delle risorse non utilizzate del FRI da destinare, nel periodo 2022-2024, alle finalità del Fondo crescita sostenibile. E' stato approvato il Decreto Interministeriale attuativo dell’art. 3 del D.L. n. 152/2021. Il conseguimento del traguardo della rata del 31 dicembre 2021, consente di attivarne l’operatività sulla base dei criteri del PNRR. Si prevede quindi, previa pubblicazione di specifico avviso sui siti della Cassa depositi e prestiti e del Ministero del turismo, di dare avvio alla ricezione delle istanze, che si concluderà nel corso del primo semestre 2022.</t>
  </si>
  <si>
    <t>L’articolo 1 del decreto-legge n. 152/2021 attua il subinvestimento, riconoscendo alle imprese del settore turistico, ricettivo e fieristico-congressuale è riconosciuto un credito di imposta e un contributo a fondo perduto a fronte di specifiche spese sos</t>
  </si>
  <si>
    <t>DL 6 novembre 2021, n. 152 (art. 1); Avviso pubblico Ministero del turismo; Decreto interministeriale 29 dicembre 2021</t>
  </si>
  <si>
    <t>Rate_Pnrr</t>
  </si>
  <si>
    <t>Identificativo</t>
  </si>
  <si>
    <t>Pubblicazione della manifestazione di interesse (avviso).</t>
  </si>
  <si>
    <t>PCM_sud</t>
  </si>
  <si>
    <t>Traguardo/Obiettivo/Monitoraggio</t>
  </si>
  <si>
    <t>Invito alla presentazione dei progetti sulla base dell’esito della manifestazione di interesse</t>
  </si>
  <si>
    <t>Provvedimento di ammissione a finanziamento dei progetti</t>
  </si>
  <si>
    <t>Stipula della convenzione per la concessione delle sovvenzioni</t>
  </si>
  <si>
    <t>Decreto di nomina dei componenti della commissione di valutazione.</t>
  </si>
  <si>
    <t>Pubblicazione di tutti i bandi di gara e aggiudicazione per almeno 2 HUB</t>
  </si>
  <si>
    <t>Avvio dei lavori in almeno 2 HUB – aggiudicazione per tutti gli HUB</t>
  </si>
  <si>
    <t>Avvio dei lavori in tutti gli HUB</t>
  </si>
  <si>
    <t>Fine dei lavori</t>
  </si>
  <si>
    <t>Trimestre</t>
  </si>
  <si>
    <t>Città e paesi sicuri, sostenibili e connessi</t>
  </si>
  <si>
    <t>Rilancio economico e sociale</t>
  </si>
  <si>
    <t>individuazione degli interventi da parte della Cabina di coordinamento; individuazione delle stazioni appaltanti (centrali uniche di committenza nazionali, regionali o enti locali) da parte del soggetto attuatore; affidamento da parte della stazione appaltante della progettazione delle misure</t>
  </si>
  <si>
    <t>Individuazione delle iniziative da parte della Cabina di coordinamento</t>
  </si>
  <si>
    <t>approvazione della progettazione posta a base di gara da parte del soggetto attuatore previa acquisizione delle relative autorizzazioni o concertazioni in sede di conferenza permanente (rispettivamente, del sisma 2016 o di quello 2009);</t>
  </si>
  <si>
    <t>pubblicazione degli avvisi pubblici/bandi da parte dei soggetti attuatori</t>
  </si>
  <si>
    <t>pubblicazione, da parte da parte delle stazioni appaltanti, dei bandi di gara;</t>
  </si>
  <si>
    <t>aggiudicazione e avvio dei lavori;</t>
  </si>
  <si>
    <t>approvazione da parte dei soggetti attuatori delle istanze presentate e concessione dei finanziamenti</t>
  </si>
  <si>
    <t>25% dei SAL</t>
  </si>
  <si>
    <t>relazione da parte dei soggetti attuatori che attesti l’utilizzo di almeno il 25% del valore finanziario dei progetti/iniziative</t>
  </si>
  <si>
    <t>Ulteriore 50% dei SAL</t>
  </si>
  <si>
    <t>relazione da parte dei soggetti attuatori che attesti la realizzazione del 100% dei progetti/iniziative individuati</t>
  </si>
  <si>
    <t>conclusione dei lavori-collaudo per tutti gli interventi individuati</t>
  </si>
  <si>
    <t>Indicazione del responsabile dell’attuazione per ciascuna sub-misura tra i due soggetti attuatori (ufficio del Commissario sisma 2016 e Struttura di missione sisma 2009); individuazione degli obiettivi di realizzazione per ciascuna sub-misura.</t>
  </si>
  <si>
    <t>PCM – Department for Equal Opportunities</t>
  </si>
  <si>
    <t>PCM –
Department for Equal Opportunities</t>
  </si>
  <si>
    <t>Presidency of the Council of Ministers - Department for Sport</t>
  </si>
  <si>
    <t>SEZ Commissioners</t>
  </si>
  <si>
    <t>Comm_sisma</t>
  </si>
  <si>
    <t>Adozione DM di assegnazione delle risorse</t>
  </si>
  <si>
    <t>Erogazione anticipazione ai soggetti beneficiari</t>
  </si>
  <si>
    <t>Sottoscrizione dei contratti</t>
  </si>
  <si>
    <t>50% di autobus acquistati</t>
  </si>
  <si>
    <t>100% di autobus acquistati</t>
  </si>
  <si>
    <t>DM definizione tipologia e parametri tecnici degli interventi, entità, modalità e condizioni di erogazione del contributo riconoscibile per ciascuna tipologia di intervento.</t>
  </si>
  <si>
    <t>Avvio Predisposizione Ibridizzazione prima nave Iginia traghettamento treni</t>
  </si>
  <si>
    <t>Notifica UE e revisione navi bunkerine</t>
  </si>
  <si>
    <t>Rinnovo della flotta navale e nello Stretto di Messina per ridurre le emissioni</t>
  </si>
  <si>
    <t>Rinnovo della flotta navale mediterranea con unità navali a combustibile pulito</t>
  </si>
  <si>
    <t>Aumentare la disponibilità di combustibili marini alternativi in Italia</t>
  </si>
  <si>
    <t>Notifica UE retrofit navi</t>
  </si>
  <si>
    <t>Pubblicazione del bando di gara per fornitura di nave dual fuel ibrida elettrica</t>
  </si>
  <si>
    <t>Pubblicazione del bando di gara per acquisto delle 3 nuove unità navali veloci</t>
  </si>
  <si>
    <t>Decreto ministeriale per individuazione criteri di ammissibilità al finanziamento per microliquefattori e navi bunkerine</t>
  </si>
  <si>
    <t>Decreto ministeriale per individuazione criteri di ammissibilità al finanziamento per upgrading nuove navi e retrofit navi</t>
  </si>
  <si>
    <t>Individuazione beneficiari e accordi procedimentali con beneficiari per microliquefattori e navi bunkerine</t>
  </si>
  <si>
    <t>Avvio dei lavori per microliquefattori e navi bunkerine</t>
  </si>
  <si>
    <t>Consegna navi bunkerine</t>
  </si>
  <si>
    <t>Messa in esercizio microliquefattori</t>
  </si>
  <si>
    <t>Individuazione beneficiari e accordi procedimentali con beneficiari per upgrading nuove navi e retrofit navi</t>
  </si>
  <si>
    <t>Sottoscrizione contratti per upgrading nuove navi e retrofit navi</t>
  </si>
  <si>
    <t>Retrofit navi: consegna unità</t>
  </si>
  <si>
    <t>Uograding nuove navi: consegna 50% unità</t>
  </si>
  <si>
    <t>Uograding nuove navi: consegna del restante 50% unità</t>
  </si>
  <si>
    <t>Aggiudicazione gara per acquisto delle 3 nuove unità navali veloci</t>
  </si>
  <si>
    <t>Avvio dei lavori progettazione nuove navi</t>
  </si>
  <si>
    <t>Consegna progettazione per le 3 nuove unità navali veloci</t>
  </si>
  <si>
    <t>Avvio lavori realizzazione prima Unità Navale Veloce</t>
  </si>
  <si>
    <t>Conclusione lavori di realizzazione della prima unità veloce</t>
  </si>
  <si>
    <t>Conclusione lavori di realizzazione della seconda unità veloce</t>
  </si>
  <si>
    <t>Conclusione lavori di realizzazione della terza unità veloce</t>
  </si>
  <si>
    <t>Completamento Ibridizzazione Nave Iginia prima nave traghettamento treni</t>
  </si>
  <si>
    <t>Ibridizzazione nave traghetto Messina in esercizio</t>
  </si>
  <si>
    <t>Conclusione lavori di realizzazione nave dual fuel ibrida elettrica</t>
  </si>
  <si>
    <t>1.5 Rafforzamento dei nodi ferroviari metropolitani e dei collegamenti nazionali chiave</t>
  </si>
  <si>
    <t>DM che individua gli interventi ammessi a finanziamento e formalizza l’assegnazione delle risorse necessarie per la realizzazione degli interventi del Piano.</t>
  </si>
  <si>
    <t>D.D. di trasferimento delle risorse a titolo di anticipazione alle regioni.</t>
  </si>
  <si>
    <t>Pubblicazione dei bandi di gara per il 38% dei lavori.</t>
  </si>
  <si>
    <t>Pubblicazione bando del 100% dei lavori</t>
  </si>
  <si>
    <t>Completamento del 50% degli interventi.</t>
  </si>
  <si>
    <t>Completamento del 100% degli interventi</t>
  </si>
  <si>
    <t xml:space="preserve">Stipula e avvio contratti per il 38% dei lavori. </t>
  </si>
  <si>
    <t xml:space="preserve">Stipula e avvio contratti per il 100% dei lavori. </t>
  </si>
  <si>
    <t>Rinnovo di locomotive merci e carri obsoleti o loro ammodernamento</t>
  </si>
  <si>
    <t>Rinnovo dei mezzi per il trasporto intermodali (locotrattori, transtainer, gru)</t>
  </si>
  <si>
    <t>Provvedimento di definizione di modalità e condizioni di erogazione del contributo riconoscibile per ciascuna tipologia di mezzo, a seguito di gara</t>
  </si>
  <si>
    <t>Notifica CE per autorizzazione (locomotori e carri)</t>
  </si>
  <si>
    <t>Avvio della procedura di concessione dei contributi</t>
  </si>
  <si>
    <t>Avvio della procedura di concessione dei contributi (locomotori e carri)</t>
  </si>
  <si>
    <t>Individuazione beneficiari (locomotori e carri)</t>
  </si>
  <si>
    <t>DM Assegnazione delle risorse per l’acquisto dei mezzi ai beneficiari (locomotori e carri)</t>
  </si>
  <si>
    <t>Avvio procedure di acquisto mezzi da parte dei beneficiari (locomotori e carri)</t>
  </si>
  <si>
    <t>Consegna 50% carri dal costruttore al beneficiario</t>
  </si>
  <si>
    <t>Consegna restante 50% carri dal costruttore al beneficiario</t>
  </si>
  <si>
    <t>Consegna 50% locomotori dal costruttore al beneficiario</t>
  </si>
  <si>
    <t>Consegna restante 50% locomotori dal costruttore al beneficiario</t>
  </si>
  <si>
    <t>Avvio progettazione delle elettrificazioni dei raccordi RFI</t>
  </si>
  <si>
    <t>Trasferimento risorse a RFI per elettrificare i raccordi intermodali</t>
  </si>
  <si>
    <t>Conclusione primo step di lavori di elettrificazione raccordi alla rete RFI come individuato nel relativo contratto di programma</t>
  </si>
  <si>
    <t>Conclusione secondo step di lavori di elettrificazione raccordi alla rete RFI come individuato nel relativo contratto di programma</t>
  </si>
  <si>
    <t>Conclusione terzo step di lavori elettrificazione raccordi alla rete RFI come individuato nel relativo contratto di programma</t>
  </si>
  <si>
    <t>Notifica CE per autorizzazione (locotrattori e transtainer/gru)</t>
  </si>
  <si>
    <t>Individuazione beneficiari mezzi intermodali</t>
  </si>
  <si>
    <t>DM Assegnazione delle risorse per l’acquisto dei mezzi ai beneficiari</t>
  </si>
  <si>
    <t>Avvio procedure di acquisto locotrattori, transtainer e gru da parte dei beneficiari</t>
  </si>
  <si>
    <t>Consegna locotrattori dal costruttore al beneficiario</t>
  </si>
  <si>
    <t>Consegna 50% transtainer e gru dal costruttore al beneficiario</t>
  </si>
  <si>
    <t>Consegna ulteriore 40% transtainer e gru dal costruttore al beneficiario</t>
  </si>
  <si>
    <t>Consegna dell’ultimo 10% transtainer e gru dal costruttore al beneficiario</t>
  </si>
  <si>
    <t>Definizione del programma generale degli interventi del Commissario Straordinario (ponti e viadotti)</t>
  </si>
  <si>
    <t>Redazione del progetto di monitoraggio dinamico (ponti e viadotti)</t>
  </si>
  <si>
    <t>Avvio della procedura di affidamento per operazioni di monitoraggio dinamico (ponti e viadotti)</t>
  </si>
  <si>
    <t>Redazione del progetto Interventi adeguamento 16 ponti e viadotti</t>
  </si>
  <si>
    <t>Aggiudicazione del contratto per le attività di monitoraggio dinamico (ponti e viadotti)</t>
  </si>
  <si>
    <t>Avvio lavori di installazione dispositivi di monitoraggio (ponti e viadotti)</t>
  </si>
  <si>
    <t>20 ponti e viadotti monitorati</t>
  </si>
  <si>
    <t>10 ponti e viadotti monitorati - Completamento intervento di monitoraggio 170 opere</t>
  </si>
  <si>
    <t>Avvio della procedura di affidamento di interventi strutturali (ponti e viadotti)</t>
  </si>
  <si>
    <t>Aggiudicazione del contratto di interventi strutturali (ponti e viadotti)</t>
  </si>
  <si>
    <t>Avvio dei lavori di interventi strutturali (ponti e viadotti)</t>
  </si>
  <si>
    <t>9 ponti e viadotti sottoposti ad intervento di adeguamento strutturale</t>
  </si>
  <si>
    <t>11 ponti e viadotti sottoposti ad intervento di adeguamento strutturale</t>
  </si>
  <si>
    <t>16 ponti e viadotti sottoposti ad intervento di adeguamento strutturale</t>
  </si>
  <si>
    <t>Pubblicazione del bando 'smart road'</t>
  </si>
  <si>
    <t>Aggiudicazione del contratto 'smart road'</t>
  </si>
  <si>
    <t>Avvio dei lavori di installazione dispositivi per smart road</t>
  </si>
  <si>
    <t>Attivazione dispositivi Smart road sulle prime tratte</t>
  </si>
  <si>
    <t>Completamento istallazione e attivazione dei dispositivi di Smart road sul sistema autostradale</t>
  </si>
  <si>
    <t>Avvio progettazione interventi traforo del Gran Sasso</t>
  </si>
  <si>
    <t>Pubblicazione del bando di gara per l’esecuzione dei lavori di adeguamento ed efficentamento traforo del Gran Sasso</t>
  </si>
  <si>
    <t>Aggiudicazione del contratto traforo del Gran Sasso</t>
  </si>
  <si>
    <t>Collaudo/messa in esercizio traforo del Gran Sasso</t>
  </si>
  <si>
    <t>Avvio dei lavori traforo del Gran Sasso</t>
  </si>
  <si>
    <t>Decreto ministeriale di ripartizione delle somme tra enti gestori</t>
  </si>
  <si>
    <t>Avvio procedura di affidamento dei lavori</t>
  </si>
  <si>
    <t>Aggiudicazione dei lavori</t>
  </si>
  <si>
    <t>Avvio dei lavori</t>
  </si>
  <si>
    <t>Installazione dei sistemi di monitoraggio tecnologico e pianificazione delle priorità</t>
  </si>
  <si>
    <t>Avvio della piattaforma tecnologica integrata messa a disposizione degli operatori e progressiva implementazione dinamica della stessa, sulla base dei dati raccolti e delle evidenziate priorità di intervento</t>
  </si>
  <si>
    <t>Decreto direttoriale di approvazione dei Piani operativi predisposti da Anas;</t>
  </si>
  <si>
    <t>Protocolli d’intesa di approvazione dei Piani operativi predisposti dai gestori delle tratte autostradali</t>
  </si>
  <si>
    <t>Completamento lavori: 12.000 ponti e viadotti controllati; 6.500 ponti e viadotti strumentati; 6.500 ponti e viadotti strumentati;</t>
  </si>
  <si>
    <t>Decreto ministeriale di individuazione beneficiari</t>
  </si>
  <si>
    <t>D.D.: accordi procedimentali con ciascuna ADSP relativamente agli interventi da realizzare</t>
  </si>
  <si>
    <t>Trasferimento risorse a soggetti attuatori</t>
  </si>
  <si>
    <t>Pubblicazione da parte delle Autorità di sistema portuale dei bandi di gara per la realizzazione del 30% delle opere /esecuzione dei lavori</t>
  </si>
  <si>
    <t>Aggiudicazione del contratto per la realizzazione del 30% delle opere/esecuzione dei lavori da parte delle Autorità di sistema portuale e Avvio del 30% dei lavori</t>
  </si>
  <si>
    <t>Pubblicazione da parte delle Autorità di sistema portuale dei bandi di gara per la realizzazione del 100% delle opere/esecuzione dei lavori</t>
  </si>
  <si>
    <t>Aggiudicazione del contratto per la realizzazione del 100% delle opere/esecuzione dei lavori da parte di tutte le Autorità di sistema</t>
  </si>
  <si>
    <t>Avvio del 80% dei lavori</t>
  </si>
  <si>
    <t>Avvio del 100% dei lavori</t>
  </si>
  <si>
    <t>23 interventi portuali di cui 22 in porti della rete TEN-T con migliorata accessibilità marittima e resilienza delle infrastrutture ai cambiamenti climatici</t>
  </si>
  <si>
    <t>Collaudo</t>
  </si>
  <si>
    <t>Aumento della capacità portuale misurata in termini di estensione delle aree operative: 1.000.000 mq</t>
  </si>
  <si>
    <t>6 interventi di cui 3 porti TEN-T con migliorata accessibilità stradale</t>
  </si>
  <si>
    <t>D.D.: accordi procedimentali con ADSP</t>
  </si>
  <si>
    <t>Pubblicazione da parte delle Autorità di sistema portuale dei bandi di gara per la realizzazione dell’opera/esecuzione dei lavori</t>
  </si>
  <si>
    <t>Aggiudicazione del contratto per la realizzazione dell’opera/esecuzione dei lavori</t>
  </si>
  <si>
    <t>Avvio lavori</t>
  </si>
  <si>
    <t>Realizzazione di un deposito costiero di GNL</t>
  </si>
  <si>
    <t>Realizzazione di banchine elettrificate nei quattro porti dell’AdSP dello Stretto</t>
  </si>
  <si>
    <t>D.D.: accordi procedimentali con ciascuna ADSP</t>
  </si>
  <si>
    <t>Aggiudicazione del contratto per la realizzazione del 30% delle opere/esecuzione dei lavori da parte delle Autorità di sistema portuale e avvio del 30% dei lavori</t>
  </si>
  <si>
    <t>Installazione della complessiva Potenza elettrica pari a 682 MW</t>
  </si>
  <si>
    <t>Decreto Ministeriale di ripartizione delle somme tra i S. A.</t>
  </si>
  <si>
    <t>Condivisione e scelta degli interventi da parte dei Comitati Aree interne e soggetti gestori delle strade individuate</t>
  </si>
  <si>
    <t>Predisposizione, da parte dei S.A., dei Piani operativi di intervento</t>
  </si>
  <si>
    <t>Approvazione dei Piani di intervento da parte delle Autorità centrali</t>
  </si>
  <si>
    <t>Predisposizione dei progetti da parte dei S.A.</t>
  </si>
  <si>
    <t>Pubblicazione dei bandi di gara per la realizzazione degli interventi</t>
  </si>
  <si>
    <t>Aggiudicazione dei contratti</t>
  </si>
  <si>
    <t>Conclusione dei lavori/collaudo interventi su 2.000 km di strade</t>
  </si>
  <si>
    <t>MIMS e PCM</t>
  </si>
  <si>
    <t>Emanazione DPCM, previa intesa in sede di Conferenza unificata, recante gli indicatori per il riparto delle somme su base regionale, le modalità ed i termini di ammissione a finanziamento degli interventi e le modalità di erogazione dei finanziamenti.</t>
  </si>
  <si>
    <t>Pubblicazione dei Bandi da parte delle Regioni per individuazione proposte da parte degli ex Istituti autonomi case popolari, comunque denominati, dei Comuni e degli enti di edilizia residenziale pubblica aventi le stesse finalità degli ex Istituti autonomi case popolari e conseguente predisposizione della programmazione degli interventi da parte delle Regioni</t>
  </si>
  <si>
    <t>Trasmissione della Programmazione degli interventi da parte delle Regioni al MIMS e al Dipartimento Casa Italia con conseguente adozione del Decreto MIMS, di concerto con Casa Italia, di approvazione della Programmazione.</t>
  </si>
  <si>
    <t>Individuazione delle stazioni appaltanti (centrali uniche di committenza nazionali, regionali o enti locali) da parte delle Regioni.</t>
  </si>
  <si>
    <t>Affidamento da parte della stazione appaltante della progettazione degli interventi</t>
  </si>
  <si>
    <t>Approvazione della progettazione finale ed esecutiva da parte delle stazioni appaltanti.</t>
  </si>
  <si>
    <t>Pubblicazione da parte delle stazioni appaltanti dei bandi di gara per la realizzazione dell’opera/esecuzione dei lavori</t>
  </si>
  <si>
    <t>Aggiudicazione dei contratti da parte delle stazioni appaltanti</t>
  </si>
  <si>
    <t>Consegna/Avvio dei lavori</t>
  </si>
  <si>
    <t>Realizzazione del 50% dei lavori</t>
  </si>
  <si>
    <t>Ultimazione del residuo 50% dei lavori. Conclusione degli interventi con certificato di collaudo finale redatto dalle stazioni appaltanti</t>
  </si>
  <si>
    <t>Raggiungimento dell’obiettivo finale del Piano con riguardo a: superficie di immobili ERP interessata dagli interventi di efficientamento energetico pari a 4,5 milioni mq, pari a circa 1/10 dell'intera superficie del patrimonio edilizio residenziale pubblico in Italia; superficie di immobili ERP interessata dagli interventi di miglioramento o adeguamento sismico pari a 1,4 milioni mq, pari a circa 1/30 dell'intera superficie del patrimonio edilizio residenziale pubblico in Italia; incremento di superficie ottenuto mediante acquisti di immobili ERP pari a 450.000 mq, pari a circa 1/100 dell'intera superficie del patrimonio edilizio residenziale pubblico in Italia; riduzione del consumo energetico di circa 27.000 tep, pari a un risparmio del 35% del consumo medio ad alloggio oggetto di intervento ovvero di circa 1,8 tep; riduzione di emissioni di CO2 in atmosfera pari a circa 80.000 (tonn/anno)</t>
  </si>
  <si>
    <t>Il Piano di investimenti strategici sui siti del patrimonio culturale, edifici e aree naturali del Fondo Complementare (1,455 mld €) non è presente in Italia Domani</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</si>
  <si>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</si>
  <si>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Approvazione del Piano di supporto tecnico; convenzioni e contratti per l’affidamento dei servizi di AT. Sottoscrizione dei Disciplinari d’obbligo con i soggetti attuatori e conseguente concessione delle anticipazioni (sulla base di QE preliminare).</t>
  </si>
  <si>
    <t>Pubblicazione dei Bandi di gara per appalto lavori e servizi per interventi corrispondenti al 30% delle risorse.</t>
  </si>
  <si>
    <t>Aggiudicazione delle gare per interventi corrispondenti al 30% delle risorse.</t>
  </si>
  <si>
    <t>Decreto di assegnazione definitiva delle risorse (sulla base di QE definitivo pre-gara) a seguito del perfezionamento dei livelli progettuali. Avvio lavori per interventi corrispondenti al 30% delle risorse.</t>
  </si>
  <si>
    <t>Pubblicazione di tutti i Bandi di gara per appalto lavori e servizi.</t>
  </si>
  <si>
    <t>Aggiudicazione di tutte le gare.</t>
  </si>
  <si>
    <t>Avvio lavori per tutti gli interventi.</t>
  </si>
  <si>
    <t>Conclusione lavori in tutti i siti - collaudo degli interventi.</t>
  </si>
  <si>
    <t>Obiettivi_Fondocomplementare</t>
  </si>
  <si>
    <t>MSAL</t>
  </si>
  <si>
    <t>100% di strutture nazionali e almeno il 50% di strutture regionali/territoriali afferenti al SNPS-SNPA pienamente operative (rinnovate, digitalizzate e collegate in rete) a livello nazionale, regionale e locale.</t>
  </si>
  <si>
    <t>Rafforzamento delle strutture e dei servizi di Snps-Snpa a livello nazionale, regionale, locale, migliorando le infrastrutture, le capacità umane e tecnologiche e la ricerca applicata</t>
  </si>
  <si>
    <t>Sviluppo e implementazione di specifici programmi operativi pilota per la definizione di modelli di intervento integrato salute-ambiente-clima in 2 siti contaminati selezionati di interesse nazionale</t>
  </si>
  <si>
    <t>Provvedimenti per l’identificazione dei siti contaminati e definizione del piano di interventi integrati di promozione della salute, sorveglianza attiva e assistenza sanitaria e sistemi di comunicazione partecipativa delle comunità.</t>
  </si>
  <si>
    <t>Pubblicazione bando e aggiudicazione.</t>
  </si>
  <si>
    <t>Avvio interventi con prima quota finanziamenti per i soggetti attuatori pari al 25% dei fondi totali disponibili per l’intero programma.</t>
  </si>
  <si>
    <t>Monitoraggio stato di attuazione previsto negli atti formali (convenzioni/accordi), rendicontazione e verifica dello stato di avanzamento e seconda quota dei finanziamenti pari al 25% dei fondi totali disponibili per l’intero programma.</t>
  </si>
  <si>
    <t>Monitoraggio stato di attuazione previsto negli atti formali (convenzioni/accordi), rendicontazione e verifica dello stato di avanzamento e terza quota dei finanziamenti pari al 25% dei fondi totali disponibili per l’intero programma.</t>
  </si>
  <si>
    <t>Monitoraggio stato di attuazione previsto negli atti formali (convenzioni/accordi), rendicontazione e verifica dello stato di avanzamento e quarta quota dei finanziamenti pari al 25% dei fondi totali disponibili per l’intero programma.</t>
  </si>
  <si>
    <t>N.2 interventi integrati di salute-ambiente-clima in 2 siti contaminati rappresentativi, di interesse nazionale.</t>
  </si>
  <si>
    <t>Formazione di livello universitario e programma nazionale di formazione continua in salute-ambiente-clima</t>
  </si>
  <si>
    <t>Promozione e finanziamento di ricerca applicata con approcci multidisciplinari in specifiche aree di intervento salute-ambiente-clima</t>
  </si>
  <si>
    <t>Piattaforma di rete digitale nazionale Snpa-Snps</t>
  </si>
  <si>
    <t>Adozione provvedimento per definizione Piano di azione MdS-ISS; provvedimento di istituzione del SNPS</t>
  </si>
  <si>
    <t>Fase esecutiva - Acquisizione e rinnovamento infrastrutturale, di strumentazioni gestionali, piattaforme informatiche e sistemi qualità presso il centro di formazione Salute, Ambiente e Clima presso l’ISS</t>
  </si>
  <si>
    <t>Provvedimento adozione Piano di formazione - progettazione corsi di formazione FAD</t>
  </si>
  <si>
    <t>Almeno 14 corsi FAD attivati: programma nazionale di formazione continua in salute-ambiente-clima (formazione a distanza) anche di livello universitario sui rischi sanitari associati a determinati ambientali e cambiamenti climatici sia rispetto a aree tematiche specifiche che su approcci multidisciplinari funzionali alla visione degli SDGs per i professionisti di SNPS</t>
  </si>
  <si>
    <t>Almeno 14 programmi attivati di promozione e finanziamento di ricerca applicata con approcci multidisciplinari in specifiche aree di intervento salute-ambiente-clima.</t>
  </si>
  <si>
    <t>Piano di azione MdS-ISS</t>
  </si>
  <si>
    <t>Provvedimento di adozione Piano di Digitalizzazione della rete SNPS e SNPA</t>
  </si>
  <si>
    <t>Completamento 25 % transizione dati</t>
  </si>
  <si>
    <t>Almeno 50% della rete dati SNPS-SNPA (almeno 10 anni retrospettivi) attivata, su piattaforma di rete digitale nazionale SNPA-SNPS, funzionale all'acquisizione, elaborazione, integrazione, analisi, interpretazione e condivisione di dati di monitoraggio e sorveglianza, modellistica e informazioni rilevanti per salute-ambiente-clima.</t>
  </si>
  <si>
    <t>Decreto ministeriale di approvazione del piano d’azione con individuazione degli interventi e assegnazione delle risorse alle Regioni</t>
  </si>
  <si>
    <t>Pubblicazione di gare d'appalto o accordo quadro per interventi antisismici da parte delle Regioni, anche attraverso gli Enti del Ssn</t>
  </si>
  <si>
    <t>Sottoscrizione dei contratti da parte delle Regioni, anche attraverso gli Enti del Ssn</t>
  </si>
  <si>
    <t>Avvio dei lavori da parte delle Regioni, anche attraverso gli Enti del Ssn</t>
  </si>
  <si>
    <t>Ultimazione dei lavori - Completamento degli interventi di adeguamento nel rispetto delle normative antisismiche</t>
  </si>
  <si>
    <t>Perfezionamento del decreto approvazione della procedura ad evidenza pubblica</t>
  </si>
  <si>
    <t>Aggiudicazione e stipula atti formali con i soggetti attuatori ed impegno/erogazione 1° quota di finanziamento ai soggetti attuatori pari al 20% dei fondi totali disponibili</t>
  </si>
  <si>
    <t>monitoraggio stato di attuazione previsto negli atti formali (convenzioni e/o accordi), rendicontazione, verifica dello stato di avanzamento del progetto - pagamento 2° quota di finanziamento ai soggetti attuatori pari al 20% dei fondi totali disponibili per l’intero programma salvo residui anno precedente</t>
  </si>
  <si>
    <t>monitoraggio stato di attuazione previsto negli atti formali (convenzioni e/o accordi), rendicontazione, verifica dello stato di avanzamento del progetto - pagamento 3° quota di finanziamento ai soggetti attuatori pari al 15% dei fondi totali disponibili per l’intero programma salvo residui anni precedenti</t>
  </si>
  <si>
    <t>monitoraggio stato di attuazione previsto negli atti formali (convenzioni e/o accordi), rendicontazione, verifica dello stato di avanzamento del progetto - pagamento 4° quota di finanziamento ai soggetti attuatori pari al 10% dei fondi totali disponibili per l’intero programma salvo residui anni precedenti</t>
  </si>
  <si>
    <t>monitoraggio stato di attuazione previsto negli atti formali (convenzioni e/o accordi), rendicontazione, verifica completamento del progetto - pagamento saldo 5° quota di finanziamento ai soggetti attuatori pari alla quota di disponibilità dell’anno e eventuali residui anni precedenti</t>
  </si>
  <si>
    <t>L'investimento “Polis” - Case dei servizi di cittadinanza digitale del Fondo Complementare (0,8 mld €) non è presente in Italia Domani</t>
  </si>
  <si>
    <t>Mise</t>
  </si>
  <si>
    <t>Notifica UE e Sottoscrizione Convenzione tra MISE, Ministero PA e Poste Italiane</t>
  </si>
  <si>
    <t>Autorizzazione UE</t>
  </si>
  <si>
    <t>Pubblicazione dei bandi di gara</t>
  </si>
  <si>
    <t>Aggiudicazione gare appalto</t>
  </si>
  <si>
    <t>Realizzazione interventi pilota</t>
  </si>
  <si>
    <t>Avvio sviluppo piattaforma multicanale per erogazione servizi PA; Avvio lavori di trasformazione Uffici Postali (UP) per implementazione HUB PA; Avvio lavori per realizzazione spazi di coworking ed attività educative</t>
  </si>
  <si>
    <t>Completamento ed attivazione piattaforma multicanale</t>
  </si>
  <si>
    <t>Realizzazione di interventi su almeno 1.500 UP; Collaudo 150 interventi di coworking ed attività educative</t>
  </si>
  <si>
    <t>Collaudo interventi di realizzazione dei 250 spazi per il coworking e le attività educative Realizzazione di interventi su almeno 2.800 UP</t>
  </si>
  <si>
    <t>Collaudo interventi di trasformazione green e digital dei 6910 uffici postali</t>
  </si>
  <si>
    <t>Pubblicazione del bando per la selezione del soggetto gestore e aggiudicazione.</t>
  </si>
  <si>
    <t>DM MISE semplificazione amministrativa della procedura prevista per accordi di innovazione; Convenzione tra Ministero e Soggetto gestore per l’affidamento del servizio di assistenza e supporto per l’espletamento degli adempimenti tecnico-amministrativi e istruttori connessi alla concessione, all’erogazione, ai controlli e al monitoraggio delle agevolazioni concesse.</t>
  </si>
  <si>
    <t>Adozione Decreto direttoriale di apertura sportello e definizione termini e condizioni per l’accesso alle agevolazioni.</t>
  </si>
  <si>
    <t>Emanazione decreti di concessione delle agevolazioni per ammontare pari ad almeno il 30% delle risorse stanziate per la misura.</t>
  </si>
  <si>
    <t>Emanazione decreti di concessione delle agevolazioni per ammontare pari al 100% delle risorse stanziate per la misura.</t>
  </si>
  <si>
    <t>Erogazione di almeno il 5% delle risorse complessive stanziate.</t>
  </si>
  <si>
    <t>Erogazione di almeno il 35 % delle risorse complessive stanziate.</t>
  </si>
  <si>
    <t>Numero di imprese con progetti finanziati: 308.</t>
  </si>
  <si>
    <t>MGIU</t>
  </si>
  <si>
    <t>Miglioramento degli spazi e della qualità della vita carceraria nelle carceri per adulti (DAP)</t>
  </si>
  <si>
    <t>Adeguamento strutturale, aumento dell’efficienza energetica ed interventi antisismici di quattro complessi demaniali sede di Istituti penali per i minorenni (DGMC)</t>
  </si>
  <si>
    <t>50% dei bandi di gara pubblicati per l’affidamento del servizio di ingegneria/architettura</t>
  </si>
  <si>
    <t>75% dei bandi di gara pubblicati per l’affidamento del servizio di ingegneria/architettura</t>
  </si>
  <si>
    <t>50% aggiudicazione definitiva dei servizi di ingegneria/architettura;</t>
  </si>
  <si>
    <t>50% approvazione del livello di progettazione da porre a base di gara;</t>
  </si>
  <si>
    <t>75% approvazione del livello di progettazione da porre a base di gara;</t>
  </si>
  <si>
    <t>Avvio dei lavori per il 50% degli interventi previsti;</t>
  </si>
  <si>
    <t>Avvio dei lavori per il 75% degli interventi previsti</t>
  </si>
  <si>
    <t>25% stipula contratto d’appalto</t>
  </si>
  <si>
    <t>Avvio dei lavori pari al 100% degli interventi previsti</t>
  </si>
  <si>
    <t>Avvio dei lavori per il 100% delle gare</t>
  </si>
  <si>
    <t>75% ultimazione dei lavori relativi agli interventi previsti ed avvio collaudo tecnico-amministrativo;</t>
  </si>
  <si>
    <t>100% ultimazione dei lavori relativi agli interventi previsti ed avvio collaudo tecnico-amministrativo;</t>
  </si>
  <si>
    <t>100% degli interventi emissione del certificato di collaudo tecnico-amministrativo;</t>
  </si>
  <si>
    <t>8 nuovi padiglioni realizzati e positivamente collaudati</t>
  </si>
  <si>
    <t>32 mila mq di superfici oggetto di interventi di adeguamento strutturale, aumento dell’efficienza energetica ed interventi antisismici, con positivo collaudo delle opere realizzate.</t>
  </si>
  <si>
    <t>50% pubblicazione bandi di gara per l’affidamento dei lavori;</t>
  </si>
  <si>
    <t>75% pubblicazione bandi di gara per l’affidamento dei lavori;</t>
  </si>
  <si>
    <t>75% aggiudicazione definitiva dei servizi di ingegneria/architettura;</t>
  </si>
  <si>
    <t>75% aggiudicazione definitiva l’affidamento lavori;</t>
  </si>
  <si>
    <t>50% stipula contratto d’appalto;</t>
  </si>
  <si>
    <t>75% stipula contratto d’appalto;</t>
  </si>
  <si>
    <t>2.1 Sviluppo logistica per i settori agroalimentare, pesca e acquacoltura, silvicoltura, floricoltura e vivaismo</t>
  </si>
  <si>
    <t>Provvedimento di attribuzione beneficio della graduatoria dei progetti già presentati</t>
  </si>
  <si>
    <t>Decreto ministeriale per la Definizione e pubblicazione nuovo bando settore agroalimentare; Definizione regime di aiuti per altri settori (pesca e acquacoltura, silvicoltura, floricoltura e vivaismo)</t>
  </si>
  <si>
    <t>Pubblicazione bandi altri settori</t>
  </si>
  <si>
    <t>Approvazione delle graduatorie finali per la concessione degli aiuti finanziari settore agroalimentare</t>
  </si>
  <si>
    <t>Approvazione delle graduatorie finali per la concessione degli aiuti finanziari altri settori; Numero di nuovi contratti per la filiera e di distretto firmati [obiettivo unico per tutti i settori]: 46</t>
  </si>
  <si>
    <t>Pubblicazione da parte del MUR del primo bando (in due finestre) per il finanziamento di progetti di ricerca nell’ambito di tecnologie e percorsi innovativi in ambito sanitario e assistenziale; Apertura della prima finestra del primo bando.</t>
  </si>
  <si>
    <t>Decreto di ammissione al finanziamento dei progetti selezionati e avvio dei progetti per la prima finestra del primo bando.</t>
  </si>
  <si>
    <t>Apertura della seconda finestra del primo bando e ricezione delle proposte progettuali per la seconda finestra del primo bando.</t>
  </si>
  <si>
    <t>Decreto di ammissione al finanziamento dei progetti selezionati e avvio dei progetti per la seconda finestra del primo bando.</t>
  </si>
  <si>
    <t>Predisposizione del secondo bando (in tre finestre) e relativa pubblicazione; Apertura della prima finestra del secondo bando.</t>
  </si>
  <si>
    <t>Decreto di ammissione al finanziamento dei progetti selezionati e avvio dei progetti per la prima finestra del secondo bando.</t>
  </si>
  <si>
    <t>Apertura della seconda finestra del secondo bando.</t>
  </si>
  <si>
    <t>Decreto di ammissione al finanziamento dei progetti selezionati e avvio dei progetti per la seconda finestra del secondo bando.</t>
  </si>
  <si>
    <t>Apertura della terza finestra del secondo bando.</t>
  </si>
  <si>
    <t>Decreto di ammissione al finanziamento dei progetti selezionati e avvio dei progetti per la terza finestra del secondo bando.</t>
  </si>
  <si>
    <t>???</t>
  </si>
  <si>
    <t>L'investimento Servizi digitali e competenze digitali del Fondo Complementare (0,25 mld €) non è presente in Italia Domani</t>
  </si>
  <si>
    <t>Anno</t>
  </si>
  <si>
    <t>2.1 - Portale unico del reclutamento</t>
  </si>
  <si>
    <t>2.2 - Task Force digitalizzazione, monitoraggio e performance</t>
  </si>
  <si>
    <t xml:space="preserve">2.3 - Competenze e capacità amministrativa </t>
  </si>
  <si>
    <t>Sono stati concessi alle imprese almeno 111 700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2023. Ci si aspetta in particolare: - almeno 26 900 crediti d'imposta a imprese per beni strumentali materiali 4.0, sulla base delle dichiarazioni dei redditi presentate tra il 1º gennaio 2021 e il 31 dicembre 2023; - almeno 41 500 crediti d'imposta a imprese per beni strumentali immateriali 4.0, sulla base delle dichiarazioni dei redditi presentate tra il 1º gennaio 2021 e il 31 dicembre 2023; - almeno 20 700 crediti d'imposta a imprese per beni strumentali immateriali standard, sulla base delle dichiarazioni dei redditi presentate tra il 1º gennaio 2021 e il 31 dicembre 2023; - almeno 20 600 crediti d'imposta a imprese per attività di ricerca, sviluppo e innovazione, sulla base delle dichiarazioni fiscali presentate tra il 1º gennaio 2022 e il 31 dicembre 2023; - almeno 2 000 crediti d'imposta a imprese per attività di formazione, sulla base delle dichiarazioni dei redditi presentate tra il 1º gennaio 2022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numero di imprese che hanno fruito di crediti d'imposta Transizione 4.0, sulla base delle dichiarazioni fiscali presentate tra il 1º gennaio 2021 e il 31 dicembre 2022 per beni strumentali materiali 4.0, beni strumentali immateriali 4.0 e beni strumentali immateriali standard e sulla base delle dichiarazioni dei redditi presentate tra il 1º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d'imposta sopramenzionati.</t>
  </si>
  <si>
    <t>1. Transizione 4.0</t>
  </si>
  <si>
    <t>1.1 - Transizione 4.0</t>
  </si>
  <si>
    <t>Notifica dell'aggiudicazione di tutti gli appalti pubblici per la costruzione della ferrovia ad alta velocità sulle linee Napoli-Bari e Palermo-Catania nel pieno rispetto delle norme in materia di appalti pubblici. Gli appalti devono fare riferimento alle seguenti tratte di tali linee: linea Napoli-Bari: Orsara-Bovino; linea Palermo-Catania:  Catenanuova- Dittaino e Dittaino-Enna.</t>
  </si>
  <si>
    <t xml:space="preserve">Notifica dell'aggiudicazione di tutti gli appalti pubblici per la costruzione della ferrovia ad alta velocità sulla linea Salerno-Reggio Calabria. Gli appalti devono fare riferimento alle seguenti tratte di tale linea: Battipaglia- Romagnano </t>
  </si>
  <si>
    <t>2.1 Digitalizzazione della catena logistica</t>
  </si>
  <si>
    <t xml:space="preserve">2.2: Innovazione digitale dei sistemi aeroportuali </t>
  </si>
  <si>
    <t>Riforma del sistema scolastico</t>
  </si>
  <si>
    <t>2.3: Programma innovativo della qualità dell’abitare</t>
  </si>
  <si>
    <t>Descrizione degli investimenti; Bandi di gara; Documentazione</t>
  </si>
  <si>
    <t>Tag climatico %</t>
  </si>
  <si>
    <t>Tag digitale %</t>
  </si>
  <si>
    <t>The goal is to plant identifying locations and quantities according to the principle of using "the right tree in the right place". The Charter of the Ecoregions of Italy drawn up at the level of “34 ecoregions” will make it possible to select andassign to each metropolitan area the most suitable trees in terms of ecological, biogeographi cal and response to different local needs</t>
  </si>
  <si>
    <t>Piantare almeno 1.650.000 alberi rimboschimento delle aree verdi urbane ed extraurbane ai sensi della legge 12 dicembre 2019, n. 141 (c.d. "Legge sul clima")</t>
  </si>
  <si>
    <t>Piantare almeno 6.600.000 alberi rimboschimento delle aree verdi urbane ed extraurbane  ai sensi della legge 12 dicembre 2019, n. 141 (c.d. "Legge sul clima")</t>
  </si>
  <si>
    <t xml:space="preserve">Summary document duly justifying how the target was satisfactorily fulfilled. This document shall include as an annex the following documentary evidence: a) list of certificates of completion for each planting location issued in accordance with the national legislation, indicating the number of trees planted per planting location; </t>
  </si>
  <si>
    <t>Attività 2021</t>
  </si>
  <si>
    <t>Attività 2022</t>
  </si>
  <si>
    <t>Attività 2023</t>
  </si>
  <si>
    <t>Attività 2024</t>
  </si>
  <si>
    <t>Attività 2025</t>
  </si>
  <si>
    <t>Attività 2026</t>
  </si>
  <si>
    <t>Note</t>
  </si>
  <si>
    <t>M1C1-I01.01.00</t>
  </si>
  <si>
    <t>M1C1-I01.02.00</t>
  </si>
  <si>
    <t>M1C1-I01.03.01</t>
  </si>
  <si>
    <t>M1C1-I01.03.02</t>
  </si>
  <si>
    <t>M1C1-I01.04.01</t>
  </si>
  <si>
    <t>M1C1-I01.04.02</t>
  </si>
  <si>
    <t>M1C1-I01.04.03</t>
  </si>
  <si>
    <t>M1C1-I01.04.04</t>
  </si>
  <si>
    <t>M1C1-I01.04.05</t>
  </si>
  <si>
    <t>M1C1-I01.04.06</t>
  </si>
  <si>
    <t>M1C1-I01.04.07</t>
  </si>
  <si>
    <t>M1C1-I01.04.08</t>
  </si>
  <si>
    <t>M1C1-I01.04.09</t>
  </si>
  <si>
    <t>M1C1-I01.05.00</t>
  </si>
  <si>
    <t>M1C1-I01.06.01</t>
  </si>
  <si>
    <t>M1C1-I01.06.02</t>
  </si>
  <si>
    <t>M1C1-I01.06.03</t>
  </si>
  <si>
    <t>M1C1-I01.06.04</t>
  </si>
  <si>
    <t>M1C1-I01.06.05</t>
  </si>
  <si>
    <t>M1C1-I01.06.06</t>
  </si>
  <si>
    <t>M1C1-I01.07.01</t>
  </si>
  <si>
    <t>M1C1-I01.07.02</t>
  </si>
  <si>
    <t>M1C1-R01.01.00</t>
  </si>
  <si>
    <t>M1C1-R01.02.00</t>
  </si>
  <si>
    <t>M1C1-I02.01.00</t>
  </si>
  <si>
    <t>M1C1-I03.01.00</t>
  </si>
  <si>
    <t>M1C1-R01.07.00</t>
  </si>
  <si>
    <t>M1C1-R01.08.00</t>
  </si>
  <si>
    <t>M1C1-R01.09.00</t>
  </si>
  <si>
    <t>M1C1-R01.03.00</t>
  </si>
  <si>
    <t>M1C1-R02.03.01</t>
  </si>
  <si>
    <t>M1C1-I02.02.00</t>
  </si>
  <si>
    <t>M1C1-I02.03.00</t>
  </si>
  <si>
    <t>M1C1-I03.02.00</t>
  </si>
  <si>
    <t>M1C1-R01.04.00</t>
  </si>
  <si>
    <t>M1C1-R01.05.00</t>
  </si>
  <si>
    <t>M1C1-R01.06.00</t>
  </si>
  <si>
    <t>M1C1-R01.10.00</t>
  </si>
  <si>
    <t>M1C1-R01.11.00</t>
  </si>
  <si>
    <t>M1C1-R01.12.00</t>
  </si>
  <si>
    <t>M1C1-R01.13.00</t>
  </si>
  <si>
    <t>M1C1-R01.14.00</t>
  </si>
  <si>
    <t>M1C1-R01.15.00</t>
  </si>
  <si>
    <t>M1C2-I01.01.00</t>
  </si>
  <si>
    <t>M1C2-I01.01.01</t>
  </si>
  <si>
    <t>M1C2-I01.01.02</t>
  </si>
  <si>
    <t>M1C2-I01.01.03</t>
  </si>
  <si>
    <t>M1C2-I01.01.04</t>
  </si>
  <si>
    <t>M1C2-I01.01.05</t>
  </si>
  <si>
    <t>M1C2-I01.01.06</t>
  </si>
  <si>
    <t>M1C2-I01.02.00</t>
  </si>
  <si>
    <t>M1C2-I01.03.00</t>
  </si>
  <si>
    <t>M1C2-I01.04.00</t>
  </si>
  <si>
    <t>M1C2-I01.03.01</t>
  </si>
  <si>
    <t>M1C2-I01.03.02</t>
  </si>
  <si>
    <t>M1C2-I01.03.03</t>
  </si>
  <si>
    <t>M1C2-I01.03.04</t>
  </si>
  <si>
    <t>M1C2-I01.03.05</t>
  </si>
  <si>
    <t>M1C2-I01.04.01</t>
  </si>
  <si>
    <t>M1C2-I01.04.02</t>
  </si>
  <si>
    <t>M1C2-I01.04.03</t>
  </si>
  <si>
    <t>M1C2-I01.04.04</t>
  </si>
  <si>
    <t>M1C2-I01.04.05</t>
  </si>
  <si>
    <t>M1C2-I01.05.01</t>
  </si>
  <si>
    <t>M1C2-I01.05.02</t>
  </si>
  <si>
    <t>M1C2-I01.06.01</t>
  </si>
  <si>
    <t>M1C2-R01.00.00</t>
  </si>
  <si>
    <t>M1C2-R02.00.00</t>
  </si>
  <si>
    <t>M1C3-I02.01.00</t>
  </si>
  <si>
    <t>M1C3-I01.01.00</t>
  </si>
  <si>
    <t>M2C1-I01.01.00</t>
  </si>
  <si>
    <t>M1C3-I01.02.00</t>
  </si>
  <si>
    <t>M1C3-I01.03.00</t>
  </si>
  <si>
    <t>M2C1-I01.02.00</t>
  </si>
  <si>
    <t>M1C3-I01.04.00</t>
  </si>
  <si>
    <t>M1C3-I02.02.00</t>
  </si>
  <si>
    <t>M2C1-I02.02.00</t>
  </si>
  <si>
    <t>M1C3-I02.03.00</t>
  </si>
  <si>
    <t>M1C3-I02.04.00</t>
  </si>
  <si>
    <t>M1C3-I03.02.00</t>
  </si>
  <si>
    <t>M1C3-I03.03.00</t>
  </si>
  <si>
    <t>M1C3-I04.01.00</t>
  </si>
  <si>
    <t>M1C3-I04.02.00</t>
  </si>
  <si>
    <t>M1C3-I04.03.00</t>
  </si>
  <si>
    <t>M1C3-R03.01.00</t>
  </si>
  <si>
    <t>M1C3-R03.02.00</t>
  </si>
  <si>
    <t>M2C1-I02.01.01</t>
  </si>
  <si>
    <t>M2C1-I02.01.02</t>
  </si>
  <si>
    <t>M2C1-I02.03.00</t>
  </si>
  <si>
    <t>M2C2-I02.01.00</t>
  </si>
  <si>
    <t>M2C2-I02.02.00</t>
  </si>
  <si>
    <t>M2C1-I03.01.00</t>
  </si>
  <si>
    <t>M2C2-I01.01.00</t>
  </si>
  <si>
    <t>M2C2-I01.02.00</t>
  </si>
  <si>
    <t>M2C2-I01.03.00</t>
  </si>
  <si>
    <t>M2C2-I01.04.00</t>
  </si>
  <si>
    <t>M2C2-I03.01.00</t>
  </si>
  <si>
    <t>M2C2-I03.02.00</t>
  </si>
  <si>
    <t>M2C2-I03.03.00</t>
  </si>
  <si>
    <t>M2C2-I03.04.00</t>
  </si>
  <si>
    <t>M2C2-I03.05.00</t>
  </si>
  <si>
    <t>M2C2-I04.01.00</t>
  </si>
  <si>
    <t>M2C2-I04.02.00</t>
  </si>
  <si>
    <t>M2C2-I04.03.00</t>
  </si>
  <si>
    <t>M2C1-I03.02.00</t>
  </si>
  <si>
    <t>M2C1-I03.03.00</t>
  </si>
  <si>
    <t>M2C1-R01.01.00</t>
  </si>
  <si>
    <t>M2C1-R01.02.00</t>
  </si>
  <si>
    <t>M2C1-R01.03.00</t>
  </si>
  <si>
    <t>M2C2-I04.04.01</t>
  </si>
  <si>
    <t>M2C2-I04.04.02</t>
  </si>
  <si>
    <t>M2C2-I04.04.03</t>
  </si>
  <si>
    <t>M2C2-I04.04.04</t>
  </si>
  <si>
    <t>M2C2-I04.04.05</t>
  </si>
  <si>
    <t>M2C2-I05.01.01</t>
  </si>
  <si>
    <t>M2C2-I05.01.02</t>
  </si>
  <si>
    <t>M2C2-I05.01.03</t>
  </si>
  <si>
    <t>M2C2-I05.02.00</t>
  </si>
  <si>
    <t>M2C2-I05.03.00</t>
  </si>
  <si>
    <t>M2C2-I05.04.00</t>
  </si>
  <si>
    <t>M2C2-R01.00.00</t>
  </si>
  <si>
    <t>M2C2-R02.00.00</t>
  </si>
  <si>
    <t>M2C2-R03.00.00</t>
  </si>
  <si>
    <t>M2C2-R04.00.00</t>
  </si>
  <si>
    <t>M2C2-R05.00.00</t>
  </si>
  <si>
    <t>M2C3-I01.01.00</t>
  </si>
  <si>
    <t>M2C3-I01.02.00</t>
  </si>
  <si>
    <t>M2C3-I02.01.00</t>
  </si>
  <si>
    <t>M2C3-I03.01.00</t>
  </si>
  <si>
    <t>M2C4-I01.01.00</t>
  </si>
  <si>
    <t>M2C3-I01.03.00</t>
  </si>
  <si>
    <t>M2C3-R01.01.00</t>
  </si>
  <si>
    <t>M2C3-I02.02.00</t>
  </si>
  <si>
    <t>M2C4-R02.01.00</t>
  </si>
  <si>
    <t>M3C1-R02.01.00</t>
  </si>
  <si>
    <t>M2C4-R03.01.00</t>
  </si>
  <si>
    <t>M3C1-R01.01.00</t>
  </si>
  <si>
    <t>M2C4-R04.01.00</t>
  </si>
  <si>
    <t>M2C4-R04.02.00</t>
  </si>
  <si>
    <t>M3C1-I01.01.01</t>
  </si>
  <si>
    <t>M3C1-I01.01.02</t>
  </si>
  <si>
    <t>M3C1-I01.01.03</t>
  </si>
  <si>
    <t>M3C1-I01.02.01</t>
  </si>
  <si>
    <t>M3C1-I01.02.02</t>
  </si>
  <si>
    <t>M3C1-I01.02.03</t>
  </si>
  <si>
    <t>M3C1-I01.03.01</t>
  </si>
  <si>
    <t>M3C1-I01.03.02</t>
  </si>
  <si>
    <t>M3C1-I01.03.03</t>
  </si>
  <si>
    <t>M3C1-I01.04.00</t>
  </si>
  <si>
    <t>M3C1-I01.05.00</t>
  </si>
  <si>
    <t>M3C2-I01.01.00</t>
  </si>
  <si>
    <t>M3C1-I01.06.01</t>
  </si>
  <si>
    <t>M3C1-I01.06.02</t>
  </si>
  <si>
    <t>M3C1-I01.07.00</t>
  </si>
  <si>
    <t>M3C1-I01.08.00</t>
  </si>
  <si>
    <t>M3C1-I01.10.01</t>
  </si>
  <si>
    <t>M3C1-I01.10.02</t>
  </si>
  <si>
    <t>M3C1-R01.02.00</t>
  </si>
  <si>
    <t>M3C2-R01.02.00</t>
  </si>
  <si>
    <t>M3C2-R01.01.00</t>
  </si>
  <si>
    <t>M3C2-R02.02.00</t>
  </si>
  <si>
    <t>M3C1-R02.02.00</t>
  </si>
  <si>
    <t>M4C1-I01.01.00</t>
  </si>
  <si>
    <t>M3C2-I02.01.00</t>
  </si>
  <si>
    <t>M4C1-I02.01.00</t>
  </si>
  <si>
    <t>M3C2-I02.01.01</t>
  </si>
  <si>
    <t>M3C2-I02.01.02</t>
  </si>
  <si>
    <t>M3C2-I02.01.03</t>
  </si>
  <si>
    <t>M3C2-I02.02.00</t>
  </si>
  <si>
    <t>M3C2-I02.02.01</t>
  </si>
  <si>
    <t>M3C2-I02.02.02</t>
  </si>
  <si>
    <t>M3C2-I03.01.00</t>
  </si>
  <si>
    <t>M3C2-I03.02.00</t>
  </si>
  <si>
    <t>M3C2-I03.03.00</t>
  </si>
  <si>
    <t>M3C2-I03.04.00</t>
  </si>
  <si>
    <t>M3C2-I03.05.00</t>
  </si>
  <si>
    <t>M3C2-R01.03.00</t>
  </si>
  <si>
    <t>M3C2-R02.01.00</t>
  </si>
  <si>
    <t>M4C1-I01.02.00</t>
  </si>
  <si>
    <t>M4C1-I01.03.00</t>
  </si>
  <si>
    <t>M4C1-I01.04.00</t>
  </si>
  <si>
    <t>M4C1-I01.05.00</t>
  </si>
  <si>
    <t>M4C1-I01.06.00</t>
  </si>
  <si>
    <t>M4C1-I01.07.00</t>
  </si>
  <si>
    <t>M4C1-I03.01.00</t>
  </si>
  <si>
    <t>M4C1-I03.02.00</t>
  </si>
  <si>
    <t>M4C1-I03.03.00</t>
  </si>
  <si>
    <t>M4C1-I03.04.00</t>
  </si>
  <si>
    <t>M4C1-I04.01.00</t>
  </si>
  <si>
    <t>M4C1-R01.07.00</t>
  </si>
  <si>
    <t>M4C1-R02.01.00</t>
  </si>
  <si>
    <t>M4C2-I01.01.00</t>
  </si>
  <si>
    <t>M4C2-I01.02.00</t>
  </si>
  <si>
    <t>M4C1-R02.02.00</t>
  </si>
  <si>
    <t>M4C1-R01.00.00</t>
  </si>
  <si>
    <t>M4C2-I01.03.00</t>
  </si>
  <si>
    <t>M4C2-I01.04.00</t>
  </si>
  <si>
    <t>M4C2-I01.05.00</t>
  </si>
  <si>
    <t>M4C2-I01.06.00</t>
  </si>
  <si>
    <t>M4C2-I02.01.00</t>
  </si>
  <si>
    <t>M4C2-I02.02.00</t>
  </si>
  <si>
    <t>M4C2-I02.03.00</t>
  </si>
  <si>
    <t>M4C2-I03.01.00</t>
  </si>
  <si>
    <t>M4C2-I03.02.00</t>
  </si>
  <si>
    <t>M4C2-I03.03.00</t>
  </si>
  <si>
    <t>M4C2-R01.01.00</t>
  </si>
  <si>
    <t>M5C1-R01.01.00</t>
  </si>
  <si>
    <t>M5C1-R02.00.00</t>
  </si>
  <si>
    <t>M5C1-I01.01.00</t>
  </si>
  <si>
    <t>M5C1-I01.02.00</t>
  </si>
  <si>
    <t>M5C1-I01.03.00</t>
  </si>
  <si>
    <t>M5C1-I01.04.00</t>
  </si>
  <si>
    <t>M5C1-I02.01.00</t>
  </si>
  <si>
    <t>M5C2-I01.01.00</t>
  </si>
  <si>
    <t>M5C2-I01.01.01</t>
  </si>
  <si>
    <t>M5C2-I01.01.02</t>
  </si>
  <si>
    <t>M5C2-I01.01.03</t>
  </si>
  <si>
    <t>M5C2-I01.01.04</t>
  </si>
  <si>
    <t>M5C2-I01.02.00</t>
  </si>
  <si>
    <t>M5C2-I01.03.00</t>
  </si>
  <si>
    <t>M5C2-I01.04.01</t>
  </si>
  <si>
    <t>M5C2-I01.04.02</t>
  </si>
  <si>
    <t>M5C2-I02.01.00</t>
  </si>
  <si>
    <t>M5C2-I02.02.00</t>
  </si>
  <si>
    <t>M5C2-I02.02.01</t>
  </si>
  <si>
    <t>M5C2-I02.02.02</t>
  </si>
  <si>
    <t>M5C2-I02.03.00</t>
  </si>
  <si>
    <t>M5C2-I02.03.01</t>
  </si>
  <si>
    <t>M5C2-I02.03.02</t>
  </si>
  <si>
    <t>M5C2-I03.01.00</t>
  </si>
  <si>
    <t>M5C2-R01.00.00</t>
  </si>
  <si>
    <t>M5C3-R01.00.00</t>
  </si>
  <si>
    <t>M5C2-R02.00.00</t>
  </si>
  <si>
    <t>M5C3-I01.01.00</t>
  </si>
  <si>
    <t>M5C3-I01.02.00</t>
  </si>
  <si>
    <t>M5C3-I01.03.00</t>
  </si>
  <si>
    <t>M5C3-I06.01.00</t>
  </si>
  <si>
    <t>M5C3-I06.02.00</t>
  </si>
  <si>
    <t>M6C1-I01.01.00</t>
  </si>
  <si>
    <t>M6C1-I01.02.00</t>
  </si>
  <si>
    <t>M6C1-I01.03.00</t>
  </si>
  <si>
    <t>M5C3-I02.00.00</t>
  </si>
  <si>
    <t>M5C3-I03.00.00</t>
  </si>
  <si>
    <t>M5C3-I04.00.00</t>
  </si>
  <si>
    <t>M5C3-I05.00.00</t>
  </si>
  <si>
    <t>M6C1-R01.00.00</t>
  </si>
  <si>
    <t>M6C2-I01.01.00</t>
  </si>
  <si>
    <t>M6C2-I01.03.00</t>
  </si>
  <si>
    <t>M6C2-I02.02.00</t>
  </si>
  <si>
    <t>M6C1-I01.02.02</t>
  </si>
  <si>
    <t>M6C2-I01.02.02</t>
  </si>
  <si>
    <t>M6C1-I01.04.01</t>
  </si>
  <si>
    <t>M6C1-I01.04.02</t>
  </si>
  <si>
    <t>M6C1-I01.04.03</t>
  </si>
  <si>
    <t>M6C1-I01.04.04</t>
  </si>
  <si>
    <t>M6C1-I01.04.05</t>
  </si>
  <si>
    <t>M6C2-R01.00.00</t>
  </si>
  <si>
    <t>M6C2-I01.02.01</t>
  </si>
  <si>
    <t>M6C2-I02.01.00</t>
  </si>
  <si>
    <t>M6C2-I03.00.00</t>
  </si>
  <si>
    <t>M6C2-I04.00.00</t>
  </si>
  <si>
    <t>M1C1-I02.01.01</t>
  </si>
  <si>
    <t>M1C1-I02.01.02</t>
  </si>
  <si>
    <t>M1C1-I02.02.01</t>
  </si>
  <si>
    <t>M1C1-I02.02.02</t>
  </si>
  <si>
    <t>M1C1-I02.02.03</t>
  </si>
  <si>
    <t>M1C1-I02.02.04</t>
  </si>
  <si>
    <t>M1C1-I02.02.05</t>
  </si>
  <si>
    <t>Almeno 300 progetti completati, presentati dai comuni con meno di 15 000 abitanti, riguardanti almeno un milione di metri quadrati. Gli  interventi sono quelli definiti nel pertinente traguardo per gli  interventi  di riqualificazione urbana.</t>
  </si>
  <si>
    <t>At least 300 completed projects, sent by municipalities of less than 15 000 inhabitants, covering at least 1 000 000 squared meters.
The interventions are those defined in the relevant Milestone for Urban Regeneration interventions.</t>
  </si>
  <si>
    <t>Explanatory document duly justifying how the milestone (including all the constitutive elements) was satisfactorily fulfilled. This document shall include as an annex the following documentary evidence:
a) List of certificate of completion for each project issued in accordance with the national legislation with references of:
b) report by an independent engineer endorsed by the relevant ministry, includin gjustification that the technical specifications of the projects are aligned with the CID's description of the investment and target;
c) Specific details to prove compliance with the Do No Significant Harm Principle</t>
  </si>
  <si>
    <r>
      <t xml:space="preserve">Almeno 25 000 persone che vivono in condizioni di grave deprivazione materiale devono ricevere un alloggio temporaneo grazie ai progetti di </t>
    </r>
    <r>
      <rPr>
        <i/>
        <sz val="11"/>
        <color rgb="FF196131"/>
        <rFont val="Times New Roman"/>
        <family val="1"/>
      </rPr>
      <t>Housing</t>
    </r>
    <r>
      <rPr>
        <sz val="11"/>
        <color rgb="FF196131"/>
        <rFont val="Times New Roman"/>
        <family val="1"/>
      </rPr>
      <t xml:space="preserve"> </t>
    </r>
    <r>
      <rPr>
        <i/>
        <sz val="11"/>
        <color rgb="FF196131"/>
        <rFont val="Times New Roman"/>
        <family val="1"/>
      </rPr>
      <t>First</t>
    </r>
    <r>
      <rPr>
        <sz val="11"/>
        <color rgb="FF196131"/>
        <rFont val="Times New Roman"/>
        <family val="1"/>
      </rPr>
      <t xml:space="preserve"> e stazioni di posta.
Il conseguimento soddisfacente dell'obiettivo dipende anche dal conseguimento soddisfacente di un obiettivo secondario: 25 000 persone riceveranno un alloggio temporaneo per almeno 6 mesi.
Presa in carico di almeno 25 000 persone in condizioni di grave deprivazione materiale in quanto destinatarie degli interventi effettuati dal distretto sociale.
Le persone in condizioni di grave deprivazione sono definite come segue: si vedano le Linee di indirizzo per il contrasto alla grave emarginazione in Italia, approvate dalla Conferenza Unificata del 5.11.2015 e l'articolo 5 del decreto annuale sul Fondo per la povertà 2018 dove (articolo 5) a tal fine sono identificati come a) persone senza dimora o senza dimora fissa; b) persone che utilizzano dormitori pubblici; c) persone senza dimora ospitate in strutture di accoglienza; d) persone che escono dall'istituzionalizzazione (compreso il carcere) e che non dispongono di un alloggio.
Benché l'intervento debba coprire l'intero territorio nazionale, vanno privilegiate tuttavia le aree in cui la deprivazione abitativa e la povertà grave sono più urgenti (aree metropolitane, ma anche alcune zone rurali con un elevato numero di lavoratori stagionali - molti dei quali stranieri).</t>
    </r>
  </si>
  <si>
    <t>M5C2-I02.02.03</t>
  </si>
  <si>
    <t>M5C2-I02.02.04</t>
  </si>
  <si>
    <t>M1C1-I02.03.01</t>
  </si>
  <si>
    <t>M1C1-I02.03.02</t>
  </si>
  <si>
    <t>M1C3-I01.01.01</t>
  </si>
  <si>
    <t>M1C3-I01.01.02</t>
  </si>
  <si>
    <t>M1C3-I01.01.03</t>
  </si>
  <si>
    <t>M1C3-I01.01.04</t>
  </si>
  <si>
    <t>M1C3-I01.01.05</t>
  </si>
  <si>
    <t>M1C3-I01.01.06</t>
  </si>
  <si>
    <t>M1C3-I01.01.07</t>
  </si>
  <si>
    <t>M1C3-I01.01.08</t>
  </si>
  <si>
    <t>M1C3-I01.01.09</t>
  </si>
  <si>
    <t>M1C3-I01.01.10</t>
  </si>
  <si>
    <t>M1C3-I01.01.11</t>
  </si>
  <si>
    <t>M1C3-I01.01.12</t>
  </si>
  <si>
    <t>Explanatory document duly justifying how the milestone (including all the constitutive elements) was satisfactorily fulfilled. This document shall include as an annex thefollowing documentary evidence:
a) certificate of completion issued in accordance with the national legislation
b) report by an independent engineer endorsed by the relevant ministry, including justification that the technical specifications of the projects are aligned with the CID's description of the investment and target;
c) Specific details to prove compliance with the Do No Significant Harm Principle</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</si>
  <si>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</si>
  <si>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M5C3-I04.00.01</t>
  </si>
  <si>
    <t>M5C3-I04.00.02</t>
  </si>
  <si>
    <t>M5C3-I04.00.03</t>
  </si>
  <si>
    <t>M5C3-I04.00.04</t>
  </si>
  <si>
    <t>M1C3-I03.03.01</t>
  </si>
  <si>
    <t>M1C3-I03.03.02</t>
  </si>
  <si>
    <t>M1C3-I03.03.03</t>
  </si>
  <si>
    <t>M1C3-I03.03.04</t>
  </si>
  <si>
    <t>M1C3-I04.02.01</t>
  </si>
  <si>
    <t>M1C3-I04.02.02</t>
  </si>
  <si>
    <t>M1C3-I04.02.03</t>
  </si>
  <si>
    <t>M1C3-I04.02.04</t>
  </si>
  <si>
    <t>M1C3-I04.02.05</t>
  </si>
  <si>
    <t>M1C3-I04.02.06</t>
  </si>
  <si>
    <t>M1C3-I04.03.01</t>
  </si>
  <si>
    <t>M1C3-I04.03.02</t>
  </si>
  <si>
    <t>M1C3-I04.03.03</t>
  </si>
  <si>
    <t>M1C3-I04.03.04</t>
  </si>
  <si>
    <t>M1C3-I04.03.05</t>
  </si>
  <si>
    <t>M1C3-I04.03.06</t>
  </si>
  <si>
    <t>M2C2-I04.01.01</t>
  </si>
  <si>
    <t>M2C2-I04.01.02</t>
  </si>
  <si>
    <t>M2C2-I04.04.05.1</t>
  </si>
  <si>
    <t>M2C2-I04.04.05.2</t>
  </si>
  <si>
    <t>M2C2-I04.04.05.3</t>
  </si>
  <si>
    <t>M3C1-I01.09.00</t>
  </si>
  <si>
    <t>M4C1-R01.00.01</t>
  </si>
  <si>
    <t>M4C1-R01.00.02</t>
  </si>
  <si>
    <t>M4C1-R01.00.03</t>
  </si>
  <si>
    <t>M4C1-R01.00.04</t>
  </si>
  <si>
    <t>M4C1-R01.00.05</t>
  </si>
  <si>
    <t>M4C1-R01.00.06</t>
  </si>
  <si>
    <t>M5C2-I01.04.00</t>
  </si>
  <si>
    <t>M5C3-I06.00.00</t>
  </si>
  <si>
    <t>M6C1-I01.02.01</t>
  </si>
  <si>
    <t>M6C1-I01.02.03</t>
  </si>
  <si>
    <t>M6C1-I01.04.00</t>
  </si>
  <si>
    <t>M6C2-I01.01.01</t>
  </si>
  <si>
    <t>M6C2-I01.01.02</t>
  </si>
  <si>
    <t>M6C2-I01.03.01</t>
  </si>
  <si>
    <t>M6C2-I01.03.02</t>
  </si>
  <si>
    <t>M6C2-I02.02.01</t>
  </si>
  <si>
    <t>M6C2-I02.02.02</t>
  </si>
  <si>
    <t>M6C2-I02.02.03</t>
  </si>
  <si>
    <t>M6C2-I02.02.04</t>
  </si>
  <si>
    <t>Bandi_ItaliaDomani</t>
  </si>
  <si>
    <t>1.1 Fondo per il Programma Nazionale della Ricerca (PNR) e Progetti di Ricerca di Rilevante Interesse Nazionale (PRIN)</t>
  </si>
  <si>
    <t>2.3 Potenziamento ed estensione tematica e territoriale dei centri di trasferimento tecnologico per segmenti di industria</t>
  </si>
  <si>
    <t>1.1.1: Sostegno alle persone vulnerabili e prevenzione dell'istituzionalizzazione - Intervento 1) Azioni volte a sostenere le capacità genitoriali e prevenire la vulnerabilità delle famiglie e dei bambini</t>
  </si>
  <si>
    <t>1.1.3: Sostegno alle persone vulnerabili e prevenzione dell'istituzionalizzazione  - Intervento 3) Rafforzare i servizi sociali domiciliari per garantire una dimissione assistita precoce e prevenire il ricovero in ospedale</t>
  </si>
  <si>
    <t>1.3.2 Rafforzamento dell'infrastruttura tecnologica e degli strumenti per la raccolta, l’elaborazione, l’analisi dei dati e la simulazione (Potenziamento, modello predittivo, SDK ….)</t>
  </si>
  <si>
    <t>2.2 Sviluppo delle competenze tecniche- professionali, digitali e manageriali del personale del sistema sanitario</t>
  </si>
  <si>
    <t>2.2 (a) Sviluppo delle competenze tecniche- professionali, digitali e manageriali del personale del sistema sanitario. Sub-misura: borse aggiuntive in formazione di medicina generale</t>
  </si>
  <si>
    <t>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</si>
  <si>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4.3: Investimenti nella resilienza dell'agro-sistema irriguo per un migliore gestione delle risorse idriche</t>
  </si>
  <si>
    <t>4.1: Investimenti in infrastrutture idriche primarie per la sicurezza dell'approvvigionamento idrico</t>
  </si>
  <si>
    <t>2.2 Interventi per la resilienza, la valorizzazione del territorio e l'efficienza energetica dei Comuni</t>
  </si>
  <si>
    <t>3.3: Capacity building per gli operatori della cultura per gestire la transizione digitale e verde</t>
  </si>
  <si>
    <t>3.3.1 Interventi per migliorare l'ecosistema in cui operano i settori culturali e creativi, incoraggiando la cooperazione tra operatori cultuari e organizzazioni e facilitando upskill e reskill</t>
  </si>
  <si>
    <t>2.4: Sicurezza sismica nei luoghi di culto, restauro del patrimonio culturale del Fondo Edifici di Culto (FEC) e siti di ricovero per le opere d’arte (Recovery Art)</t>
  </si>
  <si>
    <t>1.6.3: Digitalizzazione dell'Istituto Nazionale della Previdenza Sociale (INPS) e dell'Istituto Nazionale per l'Assicurazione contro gli Infortuni sul Lavoro (INAIL)</t>
  </si>
  <si>
    <t>1.4.1: Citizen experience - Miglioramento della qualità e dell'usabilità dei servizi pubblici digitali</t>
  </si>
  <si>
    <t>Al fine della indizione delle procedure ad evidenza pubblica, tale decreto prevede l’emanazione di tre avvisi (da parte del MiTE) aventi ad oggetto proposte per il finanziamento di interventi rientranti nelle seguenti aree tematiche: - linea d'intervento A: miglioramento e meccanizzazione della rete di raccolta differenziata dei rifiuti urbani; - linea d'intervento B: ammodernamento (anche con ampliamento di impianti esistenti) e realizzazione di nuovi impianti di trattamento/riciclo dei rifiuti urbani provenienti dalla raccolta differenziata; - linea d'intervento C: ammodernamento (anche con ampliamento di impianti esistenti) e realizzazione di nuovi impianti innovativi di trattamento/riciclaggio per lo smaltimento di materiali assorbenti ad uso personale, i fanghi di acque reflue, i rifiuti di pelletteria e i rifiuti tessili.</t>
  </si>
  <si>
    <t>The Ministry for the Ecological Transition (MITE), with the technical support of the Higher Institute for Environmental Protection and Research (ISPRA) and of the Italian National Agency for New Technologies, Energy and Sustainable Economic Development (ENEA), has the task ofcontrolling and monitoring the state of implementation of the propose d interventions.</t>
  </si>
  <si>
    <t>Data on targets as defined in the Waste Framework Directive ( Directive 2008/98 as amended by Directive 2018/851)</t>
  </si>
  <si>
    <t>All the environmental data monitoring by UE are reported in the year after the reference year Data on targets as defined in the Waste Framework Directive ( Directive 2008/98 as amended by Directive 2018/851)</t>
  </si>
  <si>
    <t>D.Lgs 8 novembre 2021, n. 199 di recepimento della direttiva RED2</t>
  </si>
  <si>
    <t>Il D. Lgs. 8 novembre 2021 n. 199, di recepimento della Direttiva 2018/2001/UE (cd. RED II) sulla promozione dell'uso dell'energia da fonti rinnovabili, all’art. 11 disciplina le modalità di incentivazione del biometano prodotto o immesso nella rete del gas naturale o usato per i trasporti. vigore del decreto legislativo, saranno disciplinati gli incentivi per il biometano. Gli articoli 13 e 14 prevedono peraltro forme di raccordo tra l’attuazione della direttiva RED II e l’attuazione del PNRR. L'art. 24 riguarda il procedimento autorizzativo e delle opere infrastrutturali funzionali alla produzione del biometano. L’art. 42 detta invece alcuni criteri di sostenibilità e di riduzione delle emissioni di gas a effetto serra per i biocarburanti, i bioliquidi e i combustibili da biomassa. Lo schema di decreto Ministeriale è stato notificato il 19/11/2021 e registrato con il codice SA.100704, e dovrebbe entrare in vigore successivamente all’esito positivo della procedura sugli Aiuti di Stato da parte della DGCOMP della CE.</t>
  </si>
  <si>
    <t>Il decreto legge n. 77/2021, articolo 44, comma 1-ter ha previsto, in deroga al Codice degli appalti, semplificazioni per gli interventi PNRR relativi agli interventi per il trasporto pubblico locale a impianti fissi, eliminando il parere Consiglio superiore lavori pubblici per interventi di importo minore o uguale a 100mln €.</t>
  </si>
  <si>
    <t>Il Decreto MIMS 29 novembre 2021 (G.U. n. 6 del 10/01/2022) dispone che le risorse complessivamente disponibili ammontano a 300 milioni di euro, di cui 250 milioni per nuovi progetti e 50 milioni per progetti in essere.</t>
  </si>
  <si>
    <t>La legge di bilancio 2022 (articolo 1, comma 28) introduce una serie di proroghe della misura con scadenze differenziate in base al soggetto beneficiario per gli interventi effettuati</t>
  </si>
  <si>
    <t>In apposita sezione del sito web del Ministero della transizione ecologica sono disponibili i testi dei protocolli siglati dalla direzione generale competente del Ministero con le regioni citate e i relativi enti di governo degli ambiti territoriali ottim</t>
  </si>
  <si>
    <t>L’art. 1, comma 498, della legge di bilancio 2022 (L. 234/2021) reca l'istituzione, nello stato di previsione del Ministero della transizione ecologica, di un Fondo destinato a finanziare l’attuazione delle misure previste dal programma nazionale di controllo dell’inquinamento atmosferico, con una dotazione pari a 50 milioni di euro nel 2023, 100 milioni di euro nel 2024, 150 milioni di euro nel 2025 e di 200 milioni di euro annui dal 2026 al 2035. Si demanda a decreti del MiTE, di concerto con i Ministri indicati, per gli aspetti di competenza, il compito di stabilire le modalità di utilizzo delle risorse del Fondo, anche attraverso bandi e programmi di finanziamento delle attività. Con il decreto MITE del 5 luglio 2021 si è conclusa la procedura di valutazione ambientale strategica del “Programma Nazionale di Controllo dell’Inquinamento Atmosferico”. In data 20 dicembre 2021, la Conferenza unificata ha espresso parere favorevole sullo schema di decreto del Presidente del Consiglio dei Ministri recante approvazione del Programma Nazionale di Controllo dell’Inquinamento Atmosferico.</t>
  </si>
  <si>
    <t>D.M. transizione ecologica 29 settembre 2021, recante “Approvazione del piano operativo per l'attuazione del sistema di monitoraggio integrato” (G.U. n. 251 del 20 ottobre 2021). Nel testo di tale decreto viene ricordato che l’art. 8 del D.L. 120/2021 dispone, tra l’altro, che “alla realizzazione delle misure di lotta contro gli incendi boschivi di cui al presente decreto concorrono le risorse disponibili nell'ambito del PNRR, Missione 2, componente 4, specificamente destinate alla realizzazione di un sistema avanzato e integrato di monitoraggio del territorio, nel limite di 150 milioni di euro”.</t>
  </si>
  <si>
    <t>L’art. 22 del D.L. 152/2021 prevede l’emanazione di un D.P.C.M. volto all’assegnazione e al trasferimento alle Regioni e alle Province autonome di Trento e di Bolzano delle risorse finanziarie in questione, nella misura di 800 milioni di euro, finalizzate all'attuazione di nuovi interventi pubblici volti a fronteggiare il rischio di alluvione e il rischio idrogeologico.</t>
  </si>
  <si>
    <t>Con comunicato pubblicato nella G.U. dell’11 dicembre 2021 è stata resa nota l’emanazione del decreto del Ministro della transizione ecologica n. 493 del 30 novembre 2021 con cui è stato approvato il «Piano di forestazione urbana ed extraurbana».</t>
  </si>
  <si>
    <t>DL n. 152/ 2021, articolo 5: modifica delle procedure di approvazione del Contratto di programma tra MIMS e RFI</t>
  </si>
  <si>
    <t>People with disabilities are those defined, according to the principles of the UN CRPD, by the Law n. 104/1992.</t>
  </si>
  <si>
    <t>DL n. 152/ 2021, articolo 6: accelera i tempi di realizzazione degli interventi relativi alle infrastrutture ferroviarie. Il DL 121/2021, articolo 10, co. 7-bis ha esteso le procedure autorizzatorie semplificate e speciali del DL 77/2021 agli interventi relativi alle infrastrutture energetiche lineari ferroviarie.</t>
  </si>
  <si>
    <t>Con il D.M. 493 del 2021, oggetto di intesa nella Conferenza Unificata del 2 dicembre 2021, sono state modificate le linee guida emanate nel passato dal Consiglio Superiore dei Lavori Pubblici per la classificazione, la gestione del rischio e il monitoraggio di ponti, viadotti e cavalcavia lungo le strade statali e autostrade gestite da Anas Spa o da concessionari, al fine di estenderle alle strade gestite da Regioni, Province e Comuni.</t>
  </si>
  <si>
    <t>Ai sensi dell’art. 1, comma 1-bis, del D.L. 121/2021, è stato emanato il D.M. 485 del 2021, che contiene l'elenco delle strutture delle opere d'arte dei sottopassi e sovrappassi, comprese le barriere di sicurezza nei sovrappassi, con l'indicazione dei relativi enti titolari.</t>
  </si>
  <si>
    <t>Con DPR 29 dicembre 2021, n. 235 (G.U. 31.12.2021, n. 310, con entrata in vigore il 15 gennaio 2022) è stato emanato il Regolamento recante disciplina dello Sportello unico doganale e dei controlli (S.U.Do.Co.)</t>
  </si>
  <si>
    <r>
      <rPr>
        <b/>
        <sz val="10"/>
        <color rgb="FF000000"/>
        <rFont val="Times New Roman"/>
        <family val="1"/>
      </rPr>
      <t>Riforma 1.5</t>
    </r>
    <r>
      <rPr>
        <sz val="10"/>
        <color rgb="FF000000"/>
        <rFont val="Times New Roman"/>
        <family val="1"/>
      </rPr>
      <t xml:space="preserve"> - L’art. 14 del D.L. 152/2021 ha disposto, in attuazione degli obiettivi previsti dal PNRR, che nell’ambito dei criteri generali per la definizione, da parte degli atenei, degli ordinamenti dei corsi di studio, una parte dei crediti formativi universitari (CFU) può essere riservata ad attività affini o integrative, comunque relative a settori scientifico-disciplinari (SSD) o ad ambiti disciplinari non previsti per le attività di base o per le attività caratterizzanti del corso di studi. Inoltre, ha previsto la razionalizzazione e l’aggiornamento dei medesimi SSD. </t>
    </r>
    <r>
      <rPr>
        <b/>
        <sz val="10"/>
        <color rgb="FF000000"/>
        <rFont val="Times New Roman"/>
        <family val="1"/>
      </rPr>
      <t>Riforma 1.6</t>
    </r>
    <r>
      <rPr>
        <sz val="10"/>
        <color rgb="FF000000"/>
        <rFont val="Times New Roman"/>
        <family val="1"/>
      </rPr>
      <t xml:space="preserve"> - Al riguardo, è intervenuta la L. 8 novembre 2021, n. 163. </t>
    </r>
    <r>
      <rPr>
        <b/>
        <sz val="10"/>
        <color rgb="FF000000"/>
        <rFont val="Times New Roman"/>
        <family val="1"/>
      </rPr>
      <t>Investimento 4.1</t>
    </r>
    <r>
      <rPr>
        <sz val="10"/>
        <color rgb="FF000000"/>
        <rFont val="Times New Roman"/>
        <family val="1"/>
      </rPr>
      <t xml:space="preserve"> - Al riguardo, è intervenuto il decreto ministeriale 14 dicembre 2021, n. 226</t>
    </r>
  </si>
  <si>
    <t>L’art. 12 del D.L. 152/2021 ha semplificato, per il periodo di riferimento del PNRR, e in attuazione degli obiettivi previsti dallo stesso, la disciplina relativa alla determinazione dei requisiti di eleggibilità per l’accesso alle borse di studio per gli studenti universitari e delle istituzioni AFAM e per la determinazione dei relativi importi. Inoltre, ha previsto che le risorse del PNRR destinate a tale obiettivo confluiscono sul Fondo integrativo statale per la concessione di borse di studio e sono ripartite con le modalità ordinariamente previste per il Fondo medesimo.</t>
  </si>
  <si>
    <t>L’art. 64, co. 8, del D.L. 77/2021 (L.108/2021) ha innalzato (dal 50) al 75% del costo totale la quota massima di cofinanziamento dello Stato per la realizzazione di interventi per alloggi e residenze per studenti universitari e delle istituzioni AFAM, di cui alla L. 338/2000. Il co. 9 ha precisato che agli oneri derivanti si fa fronte con le risorse del PNRR.
Successivamente, l’art. 15 del D.L. 152/2021 ha previsto che, per semplificare e velocizzare la selezione e il monitoraggio degli interventi di cui alla stessa L. 338/2000, le procedure sono effettuate esclusivamente attraverso l’informatizzazione del processo edilizio. Inoltre, ha disposto che i progetti devono prevedere, a pena di inammissibilità, il numero dei posti letto attesi. Infine, ha previsto che è promossa, prioritariamente, la ristrutturazione e la trasformazione di immobili esistenti.</t>
  </si>
  <si>
    <t>Summary document duly justifying how the milestone (including all the constitutive elements) was satisfactorily fulfilled. This document will include as an annex the following documentary evidence and elements: a) copy of the publication of the call, showing that the competition has been open to applications, and b) justification that the technical specifications and terms of the call are fully aligned with the description, criteria and conditions as set out in the milestone and of the description of the investment in the CID</t>
  </si>
  <si>
    <t>The IPCEI projects that shall be supported are expected to be updated depending on the actual progress stage of the national IPCEI procedures currently on going and the progress stage of the state aid notification procedure. The chosen IPCEI shall regard specific industrial innovative sectors in line with the European value chains already identified. This intervention, includes both already approved IPCEIs and future ones, such as cloud, health, row materials, and cybersecurity.
The terms of the call shall include the following:a)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40% of the total cost of the investment supported by the RRF.
c) Commitment that the digital contribution of the investment as per the methodology in Annex VII of the Regulation (EU) 2021/241 shall account for at least 60% of the total cost of the investment supported by the RRF.
d) Commitment to report on the implementation of the measure halfway through the life of the scheme and at the
end of the scheme.</t>
  </si>
  <si>
    <t>Relativamente al varo dell'invito a manifestare interesse per l'identificazione dei progetti nazionali, compresi i progetti IPCEI microelettronica. Si rinvia ai tre decreti ministeriali del 7 luglio 2021, pubblicati in G.U. 19 agosto 2021, nonché al sito del Governo relativo al PNRR. Gli avvisi per le manifestazioni di interesse hanno riguardato sia gli IPCEI microelettronica 2, che idrogeno e cloud ed è stata pubblicata l’integrazione relativa al rispetto del principio del DNSH (do not significant harm). La notifica dell’IPCEI Idrogeno è indicata a fine dicembre 2021. I progetti ammessi al finanziamento sono quelli selezionati dalla Commissione europea, anche in esito della procedura di matchmaking tra imprese europee. Tale procedura rende difficile una valutazione ex-ante circa l’eventuale destinazione del 40% delle risorse al Sud.</t>
  </si>
  <si>
    <t>Lancio dell'invito a manifestare interesse</t>
  </si>
  <si>
    <t>Decreto ministeriale 5 novembre 2021 recante l’adozione del Programma nazionale GOL; Decreto ministeriale 14 dicembre 2021, recante l’adozione del Piano nazionale nuove competenze che comprende tre programmi guida: il Programma Gol, il Sistema duale e il Fondo Nuove Competenze.</t>
  </si>
  <si>
    <t>La legge di bilancio 2021 (L. n. 178/2020, art. 1, co. 97-106) ha istituito, presso il Ministero dello Sviluppo economico, il Fondo impresa donna, dotato di 20 milioni di euro per ciascuno degli anni 2021 e 2022 e ha previsto la costituzione del Comitato impresa donna, tra le cui attribuzioni rientra il formulare raccomandazioni relative allo stato della legislazione e dell'azione amministrativa, nazionale e regionale, in materia di imprenditorialità femminile e sui temi della presenza femminile nell'impresa e nell'economia. La linea di investimento qui in esame incrementa le risorse del Fondo destinandovi 400 milioni di euro. L'adozione del D.M. di istituzione del Comitato impresa donna è intervenuta con l'adozione del Decreto interministeriale 27 luglio 2021. Il Decreto interministeriale 30 settembre 2021 pubblicato in G.U. il 14 dicembre 2021, ha dato attuazione alla disciplina del Fondo impresa donna.</t>
  </si>
  <si>
    <t>E’ stata approvata la legge 22 dicembre 2021, n. 227.</t>
  </si>
  <si>
    <t>Il Decreto direttoriale del Ministero del lavoro e delle politiche sociali del 9 dicembre 2021 ha definito il Piano Operativo per la presentazione di proposte di adesione agli interventi finalizzati ad estendere le progettualità per l’implementazione dell’Investimento 1.1 - Sostegno alle persone vulnerabili e prevenzione dell'istituzionalizzazione degli anziani non autosufficienti; b) Investimento 1.2 - Percorsi di autonomia per persone con disabilità; c) Investimento 1.3 - Housing temporaneo e stazioni di posta.</t>
  </si>
  <si>
    <t>Il D.L. n. 152/2021, articolo 11 introduce lo sportello unico digitale per la presentazione dei progetti di nuove attività nelle ZES e prevede semplificazioni procedurali e per la risoluzione delle controversie nei casi di opposizione delle amministrazioni interessate nell’ambito della conferenza dei servizi. Il D.L. n. 77/2021, articolo 57, interviene su alcune procedure riguardanti il funzionamento, e la governance delle ZES.</t>
  </si>
  <si>
    <t>Il decreto interministeriale n. 492 del 3 dicembre 2021 ha ripartito la somma di 630 milioni di euro tra le ZES per la realizzazione di interventi tra loro coerenti e interconnessi che mirano nel loro insieme a favorire la competitività e lo sviluppo economico nelle aree ZES (comunicato sulla G.U. n. 2 del 4/1/22).</t>
  </si>
  <si>
    <t>Piani regionali approvati nel 2020 e recepiti nel Decreto Direttoriale n. MDS-DGPROGS-84 del 22.10.2021. I Piani sono stati predisposti sulla base delle indicazioni contenute nella Circolare del Ministero della Salute del 29.5.2020, n. 11254, di attuazion</t>
  </si>
  <si>
    <t>Risorse destinate al consolidamento delle farmacie rurali</t>
  </si>
  <si>
    <t>Aumentare l'offerta di attività sportive a scuola</t>
  </si>
  <si>
    <t>Aumentare la disponibilità delle mense</t>
  </si>
  <si>
    <t>Aumentare l'offerta di servizi educativi nella fascia 0-6</t>
  </si>
  <si>
    <t>Contributi ai comuni per la messa in sicurezza di scuole, strade, edifici pubblici e patrimonio comunale, efficientamento energetico e abbattimento delle barriere architettoniche.</t>
  </si>
  <si>
    <t>Esaurimento fondi</t>
  </si>
  <si>
    <t>Contributi ai comuni per la messa in sicurezza di scuole, strade, edifici pubblici e patrimonio comunale, efficientamento energetico e abbattimento delle barriere architettoniche. Anni 2021-2024</t>
  </si>
  <si>
    <t>Approvazione del modello di certificazione informatizzato, da utilizzare per la richiesta di contributi per investimenti relativi a opere pubbliche di messa in sicurezza degli edifici e del territorio, per l'anno 2021, previsti dall'art. 1, comma 139, del</t>
  </si>
  <si>
    <t>Linea A - Progetti pilota per la rigenerazione culturale, sociale ed economica dei borghi a rischio abbandono e abbandonati</t>
  </si>
  <si>
    <t>Città metropolitane</t>
  </si>
  <si>
    <t>Approvazione del modello con il quale le citta' metropolitane, in attuazione della linea progettuale «Piani integrati - M5C2 - Investimento 2.2» nell'ambito del Piano nazionale di ripresa e resilienza, individuano gli interventi finanziabili per investime</t>
  </si>
  <si>
    <t xml:space="preserve">Bando per la selezione di 56.205 operatori volontari da impiegare in progetti relativi a programmi di intervento di Servizio civile universale da realizzarsi in Italia, all’estero, nei territori delle regioni interessate dal Programma Operativo Nazionale </t>
  </si>
  <si>
    <t>Bando per la concessione di contributi pubblici per il finanziamento di progetti di investimento per la realizzazione di nuove infrastrutture di telecomunicazioni e relativi apparati di accesso in grado di erogare servizi con capacità di almeno 1 gbit/s i</t>
  </si>
  <si>
    <t>Imprese, Altro</t>
  </si>
  <si>
    <t>KDT JU Calls 2021</t>
  </si>
  <si>
    <t>Creazione e rafforzamento di "ecosistemi dell'innovazione per la sostenibilità", costruendo "leader territoriali di R&amp;S"</t>
  </si>
  <si>
    <t>Imprese, Organizzazioni del terzo settore, Regioni, Comuni, Province, Altro</t>
  </si>
  <si>
    <t>AVVISO PUBBLICO DI PRESENTAZIONE DEI PROGRAMMI DI INTERVENTO DI SERVIZIO CIVILE UNIVERSALE PER L’ANNO 2022</t>
  </si>
  <si>
    <t>Avviso per la concessione di finanziamenti destinati alla realizzazione o ammodernamento di Infrastrutture tecnologiche di innovazione</t>
  </si>
  <si>
    <t>Procedura aperta per l’affidamento, mediante un contratto di partenariato pubblico-privato, della realizzazione e gestione del Polo Strategico Nazionale</t>
  </si>
  <si>
    <t>Regioni, Altro</t>
  </si>
  <si>
    <t>Avviso pubblico per la presentazione di proposte progettuali per “Rafforzamento e creazione di Infrastrutture di Ricerca” da finanziare nell’ambito del PNRR</t>
  </si>
  <si>
    <t>Verifica dei 51 traguardi/obiettivi, 9 monitoraggi, 49 obiettivi del Fondo complementare da conseguire entro il 31 dicembre 2021</t>
  </si>
  <si>
    <t>TIPOLOGIA_descr</t>
  </si>
  <si>
    <t>Digitalizzazione, innovazione, competitività e cultura</t>
  </si>
  <si>
    <t>Rivoluzione verde e transizione ecologica</t>
  </si>
  <si>
    <t>Infrastrutture per una mobilità sostenibile</t>
  </si>
  <si>
    <t>Istruzione e ricerca</t>
  </si>
  <si>
    <t>Inclusione e coesione</t>
  </si>
  <si>
    <t>Salute</t>
  </si>
  <si>
    <t>Digitalizzazione, innovazione e competitività del sistema produttivo</t>
  </si>
  <si>
    <t>Cultura e Turismo</t>
  </si>
  <si>
    <t>Impresa Verde ed Economia Circolare</t>
  </si>
  <si>
    <t>Transizione Energetica e mobilità locale sostenibile</t>
  </si>
  <si>
    <t>Efficienza energetica e riqualificazione degli edifici</t>
  </si>
  <si>
    <t>Tutela e valorizzazione del territorio e della risorsa idrica</t>
  </si>
  <si>
    <t>Alta velocità di rete e manutenzione stradale 4.0</t>
  </si>
  <si>
    <t>Intermodalità e logistica integrata</t>
  </si>
  <si>
    <t>Potenziamento della didattica e diritto allo studio</t>
  </si>
  <si>
    <t>Dalla ricerca all’impresa</t>
  </si>
  <si>
    <t>Politiche per il Lavoro</t>
  </si>
  <si>
    <t>Infrastrutture sociali, famiglie, comunità e terzo settore</t>
  </si>
  <si>
    <t>Interventi speciali di coesione territoriale</t>
  </si>
  <si>
    <t>Assistenza di prossimità e telemedicina</t>
  </si>
  <si>
    <t>Innovazione, ricerca e digitalizzazione dell'assistenza sanitaria</t>
  </si>
  <si>
    <r>
      <t>M1</t>
    </r>
    <r>
      <rPr>
        <sz val="10"/>
        <color rgb="FF231F20"/>
        <rFont val="Times New Roman"/>
        <family val="1"/>
      </rPr>
      <t>C1</t>
    </r>
  </si>
  <si>
    <r>
      <t>M1</t>
    </r>
    <r>
      <rPr>
        <sz val="10"/>
        <color rgb="FF231F20"/>
        <rFont val="Times New Roman"/>
        <family val="1"/>
      </rPr>
      <t>C2</t>
    </r>
    <r>
      <rPr>
        <sz val="11"/>
        <color theme="1"/>
        <rFont val="Calibri"/>
        <family val="2"/>
        <scheme val="minor"/>
      </rPr>
      <t/>
    </r>
  </si>
  <si>
    <r>
      <t>M1</t>
    </r>
    <r>
      <rPr>
        <sz val="10"/>
        <color rgb="FF231F20"/>
        <rFont val="Times New Roman"/>
        <family val="1"/>
      </rPr>
      <t>C3</t>
    </r>
    <r>
      <rPr>
        <sz val="11"/>
        <color theme="1"/>
        <rFont val="Calibri"/>
        <family val="2"/>
        <scheme val="minor"/>
      </rPr>
      <t/>
    </r>
  </si>
  <si>
    <r>
      <t>M2</t>
    </r>
    <r>
      <rPr>
        <sz val="10"/>
        <color rgb="FF231F20"/>
        <rFont val="Times New Roman"/>
        <family val="1"/>
      </rPr>
      <t>C1</t>
    </r>
  </si>
  <si>
    <r>
      <t>M2</t>
    </r>
    <r>
      <rPr>
        <sz val="10"/>
        <color rgb="FF231F20"/>
        <rFont val="Times New Roman"/>
        <family val="1"/>
      </rPr>
      <t>C2</t>
    </r>
    <r>
      <rPr>
        <sz val="11"/>
        <color theme="1"/>
        <rFont val="Calibri"/>
        <family val="2"/>
        <scheme val="minor"/>
      </rPr>
      <t/>
    </r>
  </si>
  <si>
    <r>
      <t>M2</t>
    </r>
    <r>
      <rPr>
        <sz val="10"/>
        <color rgb="FF231F20"/>
        <rFont val="Times New Roman"/>
        <family val="1"/>
      </rPr>
      <t>C3</t>
    </r>
    <r>
      <rPr>
        <sz val="11"/>
        <color theme="1"/>
        <rFont val="Calibri"/>
        <family val="2"/>
        <scheme val="minor"/>
      </rPr>
      <t/>
    </r>
  </si>
  <si>
    <r>
      <t>M2</t>
    </r>
    <r>
      <rPr>
        <sz val="10"/>
        <color rgb="FF231F20"/>
        <rFont val="Times New Roman"/>
        <family val="1"/>
      </rPr>
      <t>C4</t>
    </r>
    <r>
      <rPr>
        <sz val="11"/>
        <color theme="1"/>
        <rFont val="Calibri"/>
        <family val="2"/>
        <scheme val="minor"/>
      </rPr>
      <t/>
    </r>
  </si>
  <si>
    <r>
      <t>M3</t>
    </r>
    <r>
      <rPr>
        <sz val="10"/>
        <color rgb="FF231F20"/>
        <rFont val="Times New Roman"/>
        <family val="1"/>
      </rPr>
      <t>C1</t>
    </r>
  </si>
  <si>
    <r>
      <t>M3</t>
    </r>
    <r>
      <rPr>
        <sz val="10"/>
        <color rgb="FF231F20"/>
        <rFont val="Times New Roman"/>
        <family val="1"/>
      </rPr>
      <t>C2</t>
    </r>
    <r>
      <rPr>
        <sz val="11"/>
        <color theme="1"/>
        <rFont val="Calibri"/>
        <family val="2"/>
        <scheme val="minor"/>
      </rPr>
      <t/>
    </r>
  </si>
  <si>
    <r>
      <t>M4</t>
    </r>
    <r>
      <rPr>
        <sz val="10"/>
        <color rgb="FF231F20"/>
        <rFont val="Times New Roman"/>
        <family val="1"/>
      </rPr>
      <t>C1</t>
    </r>
  </si>
  <si>
    <r>
      <t>M4</t>
    </r>
    <r>
      <rPr>
        <sz val="10"/>
        <color rgb="FF231F20"/>
        <rFont val="Times New Roman"/>
        <family val="1"/>
      </rPr>
      <t>C2</t>
    </r>
    <r>
      <rPr>
        <sz val="11"/>
        <color theme="1"/>
        <rFont val="Calibri"/>
        <family val="2"/>
        <scheme val="minor"/>
      </rPr>
      <t/>
    </r>
  </si>
  <si>
    <r>
      <t>M5</t>
    </r>
    <r>
      <rPr>
        <sz val="10"/>
        <color rgb="FF231F20"/>
        <rFont val="Times New Roman"/>
        <family val="1"/>
      </rPr>
      <t>C1</t>
    </r>
  </si>
  <si>
    <r>
      <t>M5</t>
    </r>
    <r>
      <rPr>
        <sz val="10"/>
        <color rgb="FF231F20"/>
        <rFont val="Times New Roman"/>
        <family val="1"/>
      </rPr>
      <t>C2</t>
    </r>
    <r>
      <rPr>
        <sz val="11"/>
        <color theme="1"/>
        <rFont val="Calibri"/>
        <family val="2"/>
        <scheme val="minor"/>
      </rPr>
      <t/>
    </r>
  </si>
  <si>
    <r>
      <t>M5</t>
    </r>
    <r>
      <rPr>
        <sz val="10"/>
        <color rgb="FF231F20"/>
        <rFont val="Times New Roman"/>
        <family val="1"/>
      </rPr>
      <t>C3</t>
    </r>
    <r>
      <rPr>
        <sz val="11"/>
        <color theme="1"/>
        <rFont val="Calibri"/>
        <family val="2"/>
        <scheme val="minor"/>
      </rPr>
      <t/>
    </r>
  </si>
  <si>
    <r>
      <t>M6</t>
    </r>
    <r>
      <rPr>
        <sz val="10"/>
        <color rgb="FF231F20"/>
        <rFont val="Times New Roman"/>
        <family val="1"/>
      </rPr>
      <t>C1</t>
    </r>
  </si>
  <si>
    <r>
      <t>M6</t>
    </r>
    <r>
      <rPr>
        <sz val="10"/>
        <color rgb="FF231F20"/>
        <rFont val="Times New Roman"/>
        <family val="1"/>
      </rPr>
      <t>C2</t>
    </r>
    <r>
      <rPr>
        <sz val="11"/>
        <color theme="1"/>
        <rFont val="Calibri"/>
        <family val="2"/>
        <scheme val="minor"/>
      </rPr>
      <t/>
    </r>
  </si>
  <si>
    <t>Tipologia</t>
  </si>
  <si>
    <t>Soggetto attuatore</t>
  </si>
  <si>
    <t>Methodological Note approved by the Technical Committee for Standard Expenditure Needs (according to art. 43, c. 5- quarter, Law Decree n. 113/2004)</t>
  </si>
  <si>
    <t>M2C1-17 quater</t>
  </si>
  <si>
    <t>M2C1-17 quinquies</t>
  </si>
  <si>
    <t>M2C1-17 sexies</t>
  </si>
  <si>
    <t>M2C1-17 septies</t>
  </si>
  <si>
    <t>M2C1-17 octies</t>
  </si>
  <si>
    <t>M2C1-17 nonies</t>
  </si>
  <si>
    <t>M2C1-17 decies</t>
  </si>
  <si>
    <t>Aggiudicazione di tutti gli appalti pubblici per la costruzione di nuove reti di teleriscaldamento o l'ampliamento di quelle esistenti, che dovrebbero includere l'obbligo di ridurre il consumo energetico. Aggiudicazione degli appalti ai progetti selezionati nell'ambito degli inviti a presentare proposte competitivi, nel rispetto dell'orientamento tecnico "non arrecare un danno significativo" (2021/C58/01) mediante l'utilizzo di un elenco di esclusione e il requisito di conformità alla pertinente normativa ambientale dell'UE e nazionale.</t>
  </si>
  <si>
    <t>The urban forestation plan shall be in line with the objectives of the law of 12 December 2019, 141 (‘climate law’) and following a planning phase to be carried out by the metropolitan cities. The plan should set as a minimum the following objectives,  -      Preserve and enhance diffuse biodiversity in line with the European Biodiversity  strategy,  -      Contribute to the reduction of air pollution in metropolitan areas,  -      Reduce air quality infringement procedures; -      Recover man-made landscapes and improve protected areas present in the immediate vicinity of metropolitan areas; -  Curb soil consumption and restore useful soils.</t>
  </si>
  <si>
    <t>Il piano di forestazione deve essere in linea con gli obiettivi della legge 12 dicembre 2019, n. 141 (c.d. "Legge sul clima") e seguire pianificazione che deve essere portata avanti dalle città metropolitane. Il Piano dovrebbe fissare, come minimo, i seguenti obiettivi: - preservare e aumentare la biodiversità diffusa in linea con la strategia europea sulla biodiversità;   - contribuire alla riduzione dell'inquinamento nelle aree metropolitane; - ridurre il numero di procedure di infrazione sulla qualità dell'aria; - recuperare i paesaggi e migliorare le aree protette nelle immediate vicinanze delle aree metropolitane; frenare il consumo di suolo e ripristinare i suoli utili</t>
  </si>
  <si>
    <t>Rendere operativo il PSN</t>
  </si>
  <si>
    <t>Iniziare la migrazione di PA ed enti</t>
  </si>
  <si>
    <t>Migrare più di 100 PA ed enti</t>
  </si>
  <si>
    <t>Proseguire con la migrazione di PA ed enti</t>
  </si>
  <si>
    <t>Migrare più di 280 PA ed enti</t>
  </si>
  <si>
    <t>Pubblicare i bandi di gara e valutarne i risultati</t>
  </si>
  <si>
    <t>Iniziare la migrazione</t>
  </si>
  <si>
    <t>Migrare 4.083 Amministrazioni Locali</t>
  </si>
  <si>
    <t>Continuare i processi di migrazione</t>
  </si>
  <si>
    <t xml:space="preserve">Migrare 12.464 Amministrazioni Locali </t>
  </si>
  <si>
    <t>Raccogliere i dati per la creazione del Catalogo Nazionale</t>
  </si>
  <si>
    <t>Realizzare un Catalogo nazionale di dati.</t>
  </si>
  <si>
    <t>Far sì che 21 procedure siano accessibili online</t>
  </si>
  <si>
    <t xml:space="preserve">Iniziare l'integrazione delle API </t>
  </si>
  <si>
    <t>Continuare con l'integrazione delle API</t>
  </si>
  <si>
    <t>M1C1-I01.04.00</t>
  </si>
  <si>
    <t>1.4 Servizi digitali e cittadinanza digitale</t>
  </si>
  <si>
    <t>Portare a termine le attività previste</t>
  </si>
  <si>
    <t>Aumentare il numero delle PA che hanno aderito al al modello comune di componenti di siti web e servizi</t>
  </si>
  <si>
    <t>Rendere i servizi digitali più accessibili</t>
  </si>
  <si>
    <t>Rendere disponibile l’80% dei servizi pubblici online e far aderire l’80% delle PA al modello comune di componenti di siti web e servizi</t>
  </si>
  <si>
    <t>Individuare il modello operativo del PSNC (Piano Sicurezza Nazionale Cybersicurezza)</t>
  </si>
  <si>
    <t>Attivare i servizi del PSNC (Piano Sicurezza Nazionale Cybersicurezza) su tutto il territorio nazionale e aggiornare le strutture operative di sicurezza</t>
  </si>
  <si>
    <t>Aggiornare le strutture operative di sicurezza</t>
  </si>
  <si>
    <t>Avere una rete di monitoraggio della sicurezza pienamente attiva e operativa</t>
  </si>
  <si>
    <t>M1C1-I01.06.00</t>
  </si>
  <si>
    <t>1.6 Digitalizzazione delle principali amministrazioni pubbliche</t>
  </si>
  <si>
    <t>Portare a termine la digitalizzazione</t>
  </si>
  <si>
    <t>M1C1-I01.07.00</t>
  </si>
  <si>
    <t>1.7 Competenze digitali di base</t>
  </si>
  <si>
    <t>Avvio dei lavori l'alfabetizzazione digitale del paese</t>
  </si>
  <si>
    <t>Sostenere il percorso di alfabetizzazione digitale del paese</t>
  </si>
  <si>
    <t>Avvio dei lavori per la piattaforma di reclutamento</t>
  </si>
  <si>
    <t>Creare un'unica piattaforma di reclutamento</t>
  </si>
  <si>
    <t>Portare a termine tutte le attività previste</t>
  </si>
  <si>
    <t>Individuare le procedure della PA e semplificare i processi per renderli più digitali</t>
  </si>
  <si>
    <t>Avvio delle attività</t>
  </si>
  <si>
    <t>Realizzare i corsi</t>
  </si>
  <si>
    <t>Completare la progettazione e il rilascio dei nuovi corsi formazione</t>
  </si>
  <si>
    <t>Far completare al personale assunto il 40% delle 90.000 ore di formazione</t>
  </si>
  <si>
    <t>Far mappare a 51 uffici giudiziari le sentenze del tribunale per costruire banche dati dei casi più rilevanti</t>
  </si>
  <si>
    <t>Dotare 84 uffici giudiziari di un nuovo modello organizzativo del lavoro e ridurre la durata dei processi civili del 40% e di quelli penali del 25%</t>
  </si>
  <si>
    <t>Assumere 250 funzionari e 90 assistenti tecnici con contratti a tempo determinato</t>
  </si>
  <si>
    <t>Ridurre del 25% i processi non ancora risolti del TAR e del 35% quelli del Consiglio di Stato</t>
  </si>
  <si>
    <t>Ridurre del 70% i processi non ancora risolti del TAR e del Consiglio di Stato e per costruire banche dati delle sentenze più rilevanti</t>
  </si>
  <si>
    <t>Entrata in vigore degli atti giuridici e istituzione del comitato scientifico</t>
  </si>
  <si>
    <t>Aumentare il numero di imprese che utilizzano i crediti d'imposta</t>
  </si>
  <si>
    <t>Avere almeno 69.900 crediti d'imposta concessi alle imprese</t>
  </si>
  <si>
    <t>Avere almeno 111.700 crediti d'imposta concessi alle imprese</t>
  </si>
  <si>
    <t>Avviare i lavori per aumentare la capacità produttiva</t>
  </si>
  <si>
    <t>Aumentare la capacità produttiva</t>
  </si>
  <si>
    <t>Raggiungere la capacità produttiva di 374.400 semiconduttori in silicio</t>
  </si>
  <si>
    <t>Realizzare più velocemente i progetti di connessione.</t>
  </si>
  <si>
    <t>Rendere più veloce la connessione internet del Paese.</t>
  </si>
  <si>
    <t>Rendere più veloce la connessione internet di strade, scuole, strutture ospedaliere e piccole isole.</t>
  </si>
  <si>
    <t>Avere almeno 2 telescopi terrestri e altre infrastrutture dispiegate; 2 costellazioni o proof of concept delle costellazioni dispiegate; 8 servizi forniti alle pubbliche amministrazioni.</t>
  </si>
  <si>
    <t>M1C2-I01.05.00</t>
  </si>
  <si>
    <t>5. Politiche industriali di filiera e internazionalizzaizone</t>
  </si>
  <si>
    <t>Avviare le attività previste</t>
  </si>
  <si>
    <t>Garantire 40 contratti di sviluppo e 1.500 milioni di euro di investimenti</t>
  </si>
  <si>
    <t>Adozione del decreto sulla politica di investimento e il rifinanzimento e rimodellamento del Fondo 394/81 gestito da SIMEST</t>
  </si>
  <si>
    <t>Aumentare l'ammontare delle risorse finanziarie per la misura Brevetti+</t>
  </si>
  <si>
    <t>Garantire il sostegno finanziario per l'ampliamento degli Uffici di Trasferimento Tecnologico delle Università</t>
  </si>
  <si>
    <t>Finanziare i programmi Proof of Concept (POC) nella ricerca pubblica</t>
  </si>
  <si>
    <t>Adottare il decreto ministeriale per l'allocazione delle risorse.</t>
  </si>
  <si>
    <t>Avere almeno 30.000 utenti formati e almeno 65 milioni di nuove risorse digitali prodotte e pubblicate.</t>
  </si>
  <si>
    <t>Avviare le attività per adottare il decreto per l'allocazione delle risorse</t>
  </si>
  <si>
    <t>Adozione del decreto per l'allocazione delle risorse</t>
  </si>
  <si>
    <t>Iniziare a completare gli interventi di rimozione delle barriere</t>
  </si>
  <si>
    <t>Completare gli interventi di rimozione delle barriere</t>
  </si>
  <si>
    <t xml:space="preserve">Avere almeno 600 interventi completati </t>
  </si>
  <si>
    <t>Effettuare 80 interventi di riqualificazione energetica</t>
  </si>
  <si>
    <t>Effettuare 430 interventi di riqualificazione energetica</t>
  </si>
  <si>
    <t>Avviare le attività per l'adozione del decreto per l'allocazione delle risorse</t>
  </si>
  <si>
    <t>Iniziare gli interventi di valorizzazione</t>
  </si>
  <si>
    <t>Adottare il decreto per l'allocazione delle risorse</t>
  </si>
  <si>
    <t>Completare gli interventi di valorizzazione</t>
  </si>
  <si>
    <t>Valorizzazione 1300 siti culturali e artistici e supportare 1800 Piccole e Medie Imprese</t>
  </si>
  <si>
    <t>Portare a termine tutti gli interventi di valorizzazione</t>
  </si>
  <si>
    <t>Adottare il decreto del Ministero dell Cultura per l'allocazione delle risorse e iniziare le attività di ristrutturazione</t>
  </si>
  <si>
    <t>Ristrutturare gli edifici storici locali, efficientando i consumi e valorizzando il territorio</t>
  </si>
  <si>
    <t>Adottare il decreto del Ministero della Cultura per l'allocazione delle risorse.</t>
  </si>
  <si>
    <t>Realizzare 300 interventi di restauro/messa in sicurezza</t>
  </si>
  <si>
    <t>Iniziare le attività per realizzare 300 interventi di restauro e di messa in sicurezza</t>
  </si>
  <si>
    <t>Realizzare 300 interventi di restauro e messa in sicurezza delle chiese e degli edifici di culto</t>
  </si>
  <si>
    <t>Avviare le attività di adozione del decreto per l'allocazione delle risorse</t>
  </si>
  <si>
    <t>Adottare il decreto per l'allocazione delle risorse.</t>
  </si>
  <si>
    <t>Firma dei contratti tra l'Istituto Luce Studios e le società</t>
  </si>
  <si>
    <t>Potenziare gli studi e mandare avanti le attività</t>
  </si>
  <si>
    <t xml:space="preserve">Ottenere il certificato di regolare esecuzione </t>
  </si>
  <si>
    <t>Attività necessarie all'adozione del decreto del Ministero della Cultura e la selezione delle organizzazioni e dei beneficiari degli interventi.</t>
  </si>
  <si>
    <t>Completare la selezione delle organizzazioni e dei beneficiari degli interventi e iniziare ad avviare i progetti.</t>
  </si>
  <si>
    <t>Avviare e completare i progetti previsti.</t>
  </si>
  <si>
    <t>Completare i progetti previsti.</t>
  </si>
  <si>
    <t>Avviare le attività per la creazione dell'Hub di Turismo Digitale.</t>
  </si>
  <si>
    <t>Creare l'Hub di Turismo Digitale e migliorare l'offerta turistica nazionale.</t>
  </si>
  <si>
    <t>Avviare le attività per riqualificare il settore turistico</t>
  </si>
  <si>
    <t>Riqualificare il settore turistico italiano</t>
  </si>
  <si>
    <t>Avviare i lavori per l'adozione del Decreto e la firma degli accordi</t>
  </si>
  <si>
    <t xml:space="preserve">Adottare il decreto per l'allocazione delle risorse e firmare gli accordi tra Ministero del Turismo ed enti </t>
  </si>
  <si>
    <t>Iniziare le attività di riqualificazione</t>
  </si>
  <si>
    <t>Riqualificare almeno 100 siti culturali e 15 parchi e giardini storici</t>
  </si>
  <si>
    <t>Continuare le attività di riqualificazione</t>
  </si>
  <si>
    <t>Riqualificare almeno 200 siti culturali e 30 parchi e giardini storici</t>
  </si>
  <si>
    <t>Attivare l’obbligo di raccolta differenziata di rifiuti organici</t>
  </si>
  <si>
    <t>Ridurre il numero delle discariche irregolari</t>
  </si>
  <si>
    <t>Portare a termine tutte le attività</t>
  </si>
  <si>
    <t>Firmare i contratti per realizzare gli interventi nelle comunità energetiche e produrre 2.500 Gwh all'anno</t>
  </si>
  <si>
    <t>Produrre 2.500 Gwh all'anno nei comuni con meno di 5.000 abitanti.</t>
  </si>
  <si>
    <t>Raggiungere gli obiettivi del Piano di Economia Circolare.</t>
  </si>
  <si>
    <t>Completare gli interventi previsti.</t>
  </si>
  <si>
    <t>Iniziare le attività per migliorare i piani logistici</t>
  </si>
  <si>
    <t>Aumentare il numero degli interventi per migliorare i piani logistici</t>
  </si>
  <si>
    <t>Effettuare 48 interventi per migliorare i piani logistici</t>
  </si>
  <si>
    <t>Avvio dei lavori per l'individuazione dei progetti</t>
  </si>
  <si>
    <t>Individuare i progetti che beneficeranno delle risorse disponibili</t>
  </si>
  <si>
    <t>Avviare le operazioni di installazione</t>
  </si>
  <si>
    <t>Completare le operazioni di installazione</t>
  </si>
  <si>
    <t>Installare almeno 375.000 kW di capacità di potenza</t>
  </si>
  <si>
    <t>Innovare 10.000 imprese agricole</t>
  </si>
  <si>
    <t>Innovare 15.000 imprese agricole</t>
  </si>
  <si>
    <t>Emanare il decreto direttivo di approvazione delle proposte</t>
  </si>
  <si>
    <t>Realizzazione dei progetti previsti</t>
  </si>
  <si>
    <t xml:space="preserve">Realizzare i progetti integrati in almeno 19 isole </t>
  </si>
  <si>
    <t xml:space="preserve">Avviare i lavori per l'approvazione della graduatoria </t>
  </si>
  <si>
    <t>Approvare la graduatoria e attribuire le sovvenzioni</t>
  </si>
  <si>
    <t>Realizzare gli interventi previsti</t>
  </si>
  <si>
    <t>Ultimare oltre il 90% degli interventi previsti</t>
  </si>
  <si>
    <t>Lancio della piattaforma web e la produzione dei contenuti.</t>
  </si>
  <si>
    <t xml:space="preserve">Produzione dei contenuti della piattaforma web e degli altri canali di comunicazione. </t>
  </si>
  <si>
    <t>Attività preparatorie alla firma dei contratti per l'istallazione dei pannelli solari fotovoltaici in parchi agri-solari.</t>
  </si>
  <si>
    <t>Istallazione dei pannelli solari fotovoltaici in parchi agri-solari.</t>
  </si>
  <si>
    <t>Attività preparatorie per tutelare e valorizzare il verde urbano</t>
  </si>
  <si>
    <t>Creare nuove aree verdi e valorizzare quelle esistenti</t>
  </si>
  <si>
    <t>Iniziare le attività per lo sviluppo di infrastrutture off-shore.</t>
  </si>
  <si>
    <t>Sviluppo di infrastrutture off-shore all'avanguardia.</t>
  </si>
  <si>
    <t xml:space="preserve">Riconvertire gli impianti, rinnovare le attrezzature e produrre almeno 600 milioni di metri cubi di biometano. </t>
  </si>
  <si>
    <t xml:space="preserve">Rinnovare le attrezzature non all'avanguardia e continuare la riconversione degli impianti. </t>
  </si>
  <si>
    <t>Aumentare la quantità di energia prodotta da fonti rinnovabili e promuovere una maggiore elettrificazione dei consumi.</t>
  </si>
  <si>
    <t>Aumentare di almeno 1.000 MW la capacità di rete per la distribuzione di energie rinnovabili.</t>
  </si>
  <si>
    <t>Aumentare di almeno 4.000 MW la capacità di rete per la distribuzione di energie rinnovabili.</t>
  </si>
  <si>
    <t>Permettere a almeno 1,5 milioni di utenti di utilizzare energia elettrica.</t>
  </si>
  <si>
    <t>Selezionare i progetti per aumentare la resilienza della rete elettrica</t>
  </si>
  <si>
    <t>Aumentare la resilienza della rete elettrica</t>
  </si>
  <si>
    <t xml:space="preserve">Garantire la resilienza di almeno 4.000 km di rete </t>
  </si>
  <si>
    <t>Definire i progetti da attivare e iniziare le attività</t>
  </si>
  <si>
    <t>Creazione di Hydrogen Valleys in aree industriali dismesse</t>
  </si>
  <si>
    <t>Avviare le attività e utilizzare l'idrogeno nei settori industriali più inquinanti.</t>
  </si>
  <si>
    <t>Attività previste per la decarbonizzazione dei settori industriali più inquinanti.</t>
  </si>
  <si>
    <t>Avviare le attività e costruire nuove stazioni di rifornimento di idrogeno per i treni</t>
  </si>
  <si>
    <t>Costruire nuove stazioni di rifornimento di idrogeno per i treni</t>
  </si>
  <si>
    <t>Avviare le attività per la creazione di nuove stazioni di ricarica</t>
  </si>
  <si>
    <t>Creazione di nuove stazioni di ricarica</t>
  </si>
  <si>
    <t>Realizzare almeno 40 stazioni di ricarica a base di idrogeno per veicoli leggeri e pesanti</t>
  </si>
  <si>
    <t>Avviare le attività di ricerca e sviluppo sull'idrogeno</t>
  </si>
  <si>
    <t>Attività di ricerca e sviluppo sull'idrogeno</t>
  </si>
  <si>
    <t>Attività di ricerca e sviluppo sull'idrogeno e portare a termine 4 progetti</t>
  </si>
  <si>
    <t>Realizzare nuove piste ciclabili in tutta Italia</t>
  </si>
  <si>
    <t>Iniziare le attività e creare nuove linee di trasporto pubblico</t>
  </si>
  <si>
    <t>Realizzare nuove linee di trasporto pubblico</t>
  </si>
  <si>
    <t>Attività preparatorie alla realizzazione di nuove strutture di ricarica.</t>
  </si>
  <si>
    <t>Realizzare nuove strutture di ricarica in città e superstrade.</t>
  </si>
  <si>
    <t>M2C2-I04.04.00</t>
  </si>
  <si>
    <t>4.4 Rinnovo flotte bus e treni verdi</t>
  </si>
  <si>
    <t>Definizione dei contratti per l'acquisizione dei veicoli</t>
  </si>
  <si>
    <t xml:space="preserve">Aggiudicazione del 100% dei contratti per l'acquisizione dei veicoli </t>
  </si>
  <si>
    <t>Iniziare a rendere operativi i nuovi veicoli</t>
  </si>
  <si>
    <t>Rendere operativi almeno 3000 autobus e 150 treni a zero emissioni e 3600 veicoli ecologici per i Vigili del fuoco</t>
  </si>
  <si>
    <t>M2C2-I05.01.00</t>
  </si>
  <si>
    <t>5.1 Rinnovabili e batterie</t>
  </si>
  <si>
    <t xml:space="preserve">Definizione delle risorse destinate ai progetti </t>
  </si>
  <si>
    <t>Completare le attività previste</t>
  </si>
  <si>
    <t xml:space="preserve">Potenziamento della filiera nazionale degli accumulatori </t>
  </si>
  <si>
    <t>Sviluppo di pannelli FV ad alta efficienza</t>
  </si>
  <si>
    <t>Creazione di un impianto all'avanguardia per la produzione di elettrolisi</t>
  </si>
  <si>
    <t>Ultimare le attività per creazione di un impianto all'avanguardia per la produzione di elettrolisi</t>
  </si>
  <si>
    <t xml:space="preserve">Attivare almeno 250 milioni di euro di investimenti privati nel settore della tecnologia </t>
  </si>
  <si>
    <t>Avere 400.000 mq di nuove scuole realizzate mediante sostituzione edilizia.</t>
  </si>
  <si>
    <t>Aggiudicazione delle gare per la costruzione di edifici</t>
  </si>
  <si>
    <t>Costruzione di edifici, la riqualificazione e il rafforzamento del patrimonio immobiliare di almeno 289.000 mq.</t>
  </si>
  <si>
    <t>Ottenere la proroga dei benefici fino a dicembre 2022 per i condomini e al 30 giugno 2023 per gli alloggi sociali</t>
  </si>
  <si>
    <t>Ristrutturare almeno 12 milioni di mq di edifici e almeno 1,4 milioni di mq a fini antisismici</t>
  </si>
  <si>
    <t>Ristrutturare almeno 32 milioni di mq di edifici e almeno 3,8 milioni di mq a fini antisismici</t>
  </si>
  <si>
    <t>Realizzare nuove reti per il teleriscaldamento</t>
  </si>
  <si>
    <t>Completare il disegno preliminare del sistema di monitoraggio integrale</t>
  </si>
  <si>
    <t>Iniziare la fase operativa</t>
  </si>
  <si>
    <t>M2C4-I02.01.01</t>
  </si>
  <si>
    <t>M2C4-I02.01.02</t>
  </si>
  <si>
    <t>M2C4-I02.02.00</t>
  </si>
  <si>
    <t>M2C4-I02.01.00</t>
  </si>
  <si>
    <t>2.1a Misure per la gestione del rischio di alluvione e per la riduzione del rischio idrogeologico</t>
  </si>
  <si>
    <t>2.1Misure per la gestione del rischio di alluvione e per la riduzione del rischio idrogeologico</t>
  </si>
  <si>
    <t>Adottare il decreto di approvazione del piano di primo intervento e il piano di investimenti</t>
  </si>
  <si>
    <t>Aggiudicazione gli appalti per gli interventi sulla gestione dei rischi e sulla riduzione dei rischi idrogeologici</t>
  </si>
  <si>
    <t>Avviare i lavori nelle aree urbane</t>
  </si>
  <si>
    <t>Avviare le attività di digitalizzazione dei parchi nazionali e delle aree marine</t>
  </si>
  <si>
    <t>Digitalizzare i parchi nazionali e le aree marine</t>
  </si>
  <si>
    <t>Avviare le attività per la rinaturazione dell'area Po</t>
  </si>
  <si>
    <t>Completare i lavori per la rinaturazione dell'area Po</t>
  </si>
  <si>
    <t>Avviare le attività di riqualificazione e rigenerazione urbana dei siti orfani</t>
  </si>
  <si>
    <t>Riqualificare e rigenerare i siti orfani</t>
  </si>
  <si>
    <t>Avviare le attività per avere nuove navi di ricerca e altri dispositivi</t>
  </si>
  <si>
    <t>Attività previste per avere nuovi strumenti di ricerca e mappare gli habitati marini e costieri</t>
  </si>
  <si>
    <t>Avviare le attività per migliorare l'approvvigionamento idrico su tutto il territorio nazionale</t>
  </si>
  <si>
    <t>Iinteventi per migliorare l'approvvigionamento idrico su tutto il territorio nazionale</t>
  </si>
  <si>
    <t>Avviare le attività per la riduzione delle perdite idriche nelle reti di distribuzione dell'acqua</t>
  </si>
  <si>
    <t>Svolgere attività per la riduzione delle perdite idriche nelle reti di distribuzione dell'acqua e la loro digitalizzazione</t>
  </si>
  <si>
    <t>Avviare le attività preparatorie per migliorare la resilienza del sistema irriguo agricolo.</t>
  </si>
  <si>
    <t>Migliorare la resilienza del sistema irriguo agricolo.</t>
  </si>
  <si>
    <t>Avviare le attività e migliorare gli impianti di fognatura e depurazione</t>
  </si>
  <si>
    <t>Migliorare gli impianti di fognatura e depurazione</t>
  </si>
  <si>
    <t>1.1 Collegamenti ferroviari ad Alta Velocità con il Mezzogiorno per passeggeri e merci</t>
  </si>
  <si>
    <t>M3C1-I01.01.00</t>
  </si>
  <si>
    <t>Attività preparatorie per costruire collegamenti ferroviari più veloci</t>
  </si>
  <si>
    <t xml:space="preserve">Avviare le attività per costruire collegamenti ferroviari più veloci </t>
  </si>
  <si>
    <t>Costruire collegamenti ferroviari ad Alta Velocità</t>
  </si>
  <si>
    <t xml:space="preserve">1.2 Linee di collegamento ad Alta Velocità con l’Europa nel Nord </t>
  </si>
  <si>
    <t>M3C1-I01.02.00</t>
  </si>
  <si>
    <t>Attività preparatorie per migliorare i collegamenti ferroviari del Nord Italia</t>
  </si>
  <si>
    <t>Migliorare i collegamenti ferroviari del Nord Italia</t>
  </si>
  <si>
    <t>1.3 Collegamenti diagonali</t>
  </si>
  <si>
    <t>M3C1-I01.03.00</t>
  </si>
  <si>
    <t>Avviare le attività e migliorare i collegamenti diagonali</t>
  </si>
  <si>
    <t>Migliorare i collegamenti diagonali</t>
  </si>
  <si>
    <t>Avviare le attività per estendere il sistema europeo di gestione del trasporto ferroviario</t>
  </si>
  <si>
    <t>Realizzare i progetti per estendere il sistema europeo di gestione del trasporto ferroviario</t>
  </si>
  <si>
    <t>Avviare le attività per potenziare la rete ferroviaria e i collegamenti nazionali chiave</t>
  </si>
  <si>
    <t>Potenziare la rete ferroviaria e i collegamenti nazionali chiave</t>
  </si>
  <si>
    <t>Attività per potenziare le linee regionali</t>
  </si>
  <si>
    <t>Avviare le attività per potenziare le linee regionali</t>
  </si>
  <si>
    <t>Avviare le attività per l'elettrificazione delle linee del Sud</t>
  </si>
  <si>
    <t xml:space="preserve">Rendere le ferrovie del Sud più moderne </t>
  </si>
  <si>
    <t>Avviare le attività e riqualificare hub urbani e stazioni ferroviarie</t>
  </si>
  <si>
    <t>Riqualificare hub urbani e stazioni ferroviarie nelle regioni del Sud</t>
  </si>
  <si>
    <t>Mappare le criticità esistenti e avviare le gare</t>
  </si>
  <si>
    <t>Completare i lavori di messa in sicurezza</t>
  </si>
  <si>
    <t>Migliorare la sicurezza delle strade</t>
  </si>
  <si>
    <t>Avviare le attività e rendere i porti più sostenibili.</t>
  </si>
  <si>
    <t>Rendere i porti italiani più green.</t>
  </si>
  <si>
    <t>Definire i criteri tecnici e finanziari dei fondi per gli interventi</t>
  </si>
  <si>
    <t>Implementare Arrival Manager nelle ACC di Roma e Milano, migraree 9 APP, automatizzare le torri di controllo di Roma Fiumicino e Bergamo.</t>
  </si>
  <si>
    <t>Realizzare il TOC - Technical Operations Center, ilcloud ERP e l'infrastruttura U-Space per aerei senza pilota.</t>
  </si>
  <si>
    <t>Migliorare l'accessibilità dei porti</t>
  </si>
  <si>
    <t>Aumentare la capacità portuale con nuovi moli o strutture per la logistica</t>
  </si>
  <si>
    <t>Migliorare i collegamenti dell'Ultimo e Penultimo miglio</t>
  </si>
  <si>
    <t>Rendere l'area dello stretto di Messina più green</t>
  </si>
  <si>
    <t>Rendere elettrici i porti italiani e ridurre l'uso dei combustibili fossili</t>
  </si>
  <si>
    <t>Adottare il piano per gli asili con la pubblicazione della lista completa dei progetti coinvolti</t>
  </si>
  <si>
    <t>Aumentare l'utilizzo del tempo pieno in almeno 1000 scuole in tutta Italia</t>
  </si>
  <si>
    <t>Realizzare o riqualificare almeno 230.400 metri quadrati di spazi destinati alle attività sportive</t>
  </si>
  <si>
    <t>Avviare attività di tutoraggio per i giovani e corsi per gli insegnanti</t>
  </si>
  <si>
    <t>Aumentare il numero di ITS su tutto il territorio e avere più alunni iscritti</t>
  </si>
  <si>
    <t>Erogare corsi di orientamento scuola-università</t>
  </si>
  <si>
    <t>Garantire nuove borse di studio agli studenti universitari</t>
  </si>
  <si>
    <t>Garantire 296.000 nuove borse di studio agli studenti univeritari</t>
  </si>
  <si>
    <t>Garantire 336.000 nuove borse di studio agli studenti univeritari</t>
  </si>
  <si>
    <t>Avviare le attività e formare nuovo pesonale</t>
  </si>
  <si>
    <t>Fornire competenze digitali al personale scolastico</t>
  </si>
  <si>
    <t>Avviare i programmi di approfondimento di conoscenza scientifica</t>
  </si>
  <si>
    <t>Fornire agli studenti nuove competenze scientifiche</t>
  </si>
  <si>
    <t>Avviare le procedure amministrative</t>
  </si>
  <si>
    <t>Effettuare gli interventi nelle classi e nei laboratori</t>
  </si>
  <si>
    <t>Concludere le procedure amministrative e monitorare gli interventi</t>
  </si>
  <si>
    <t>Individuare gli interventi da effettuare</t>
  </si>
  <si>
    <t>Completare gli interventi per una scuola più sicura, green e digitale</t>
  </si>
  <si>
    <t>Avviare le attività e fornire nuove competenze universitarie avanzate</t>
  </si>
  <si>
    <t>Fornire nuove competenze universitarie avanzate</t>
  </si>
  <si>
    <t>Offrire nuove borse di dottorato anche nella pubblica amministrazione</t>
  </si>
  <si>
    <t>Completare le procedure di gara</t>
  </si>
  <si>
    <t>Sostenere i progetti di almeno 300 giovani beneficiari e stipulare 300 contratti</t>
  </si>
  <si>
    <t>Creare nuovi posti di lavoro e collaborazioni Università-aziende</t>
  </si>
  <si>
    <t>Avviare le procedure di gara e le attività di potenziamento delle strutture di ricerca</t>
  </si>
  <si>
    <t>Potenziare le strutture di ricerca e finanziare ricerca di base</t>
  </si>
  <si>
    <t>Implementare gli ecosistemi dell'innovazione anche con interventi di riqualificazione di strutture già esistenti</t>
  </si>
  <si>
    <t>Realizzare progetti di ricerca e sviluppo per creare nuovi prodotti o servizi</t>
  </si>
  <si>
    <t>Avviare le attività sostenere imprese e centri di ricerca</t>
  </si>
  <si>
    <t>Finanziare i progetti di ricerca e sviluppo</t>
  </si>
  <si>
    <t>Avviare le attività di riorganizzazione dei centri</t>
  </si>
  <si>
    <t>Riorganizzazione dei centri di trasferimento tecnologico</t>
  </si>
  <si>
    <t>Completare le procedure di gara e avviare le attività</t>
  </si>
  <si>
    <t>30 infrastrutture finanziate e 30 manager di ricerca assunti</t>
  </si>
  <si>
    <t>Organizzare un sistema integrato di ricerca e innovazione</t>
  </si>
  <si>
    <t>Preparare lo strumento finanziario</t>
  </si>
  <si>
    <t xml:space="preserve">Finanziare i progetti in fase di avvio di 250 piccole e medie imprese </t>
  </si>
  <si>
    <t>Finanziare 250 piccole e medie imprese</t>
  </si>
  <si>
    <t>Avviare le attività introducendo nuovi dottorati innovativi e assumendo nuovi assegnisti di ricerca</t>
  </si>
  <si>
    <t>Introdurre nuovi dottorati innovativi e assumere nuovi assegnisti di ricerca</t>
  </si>
  <si>
    <t>Rinnovare i Centri per l'impiego</t>
  </si>
  <si>
    <t>Avviare le attività per sovvenzionare imprese a guida femminile</t>
  </si>
  <si>
    <t>Sovvenzionare imprese a guida femminile</t>
  </si>
  <si>
    <t>Avviare le attività per il sistema di certificazione della parità di genere</t>
  </si>
  <si>
    <t>Fornire sovvenzioni alle aziende e alle imprese e migliorare la condizione delle donne sul lavoro</t>
  </si>
  <si>
    <t>Professionalizzare almeno 135mila studenti</t>
  </si>
  <si>
    <t>Coinvolgere almeno 120 mila giovani in più nel servizio civile universale</t>
  </si>
  <si>
    <t>Migliorare l'operatività di almeno l'85% dei distretti sociali</t>
  </si>
  <si>
    <t>Ristrutturare gli spazi domestici di almeno 500 distretti sociali.</t>
  </si>
  <si>
    <t>Dotare almeno 5.000 persone con disabilità di dispositivi tecnologici, formazione e spazi domestici ristrutturati.</t>
  </si>
  <si>
    <t xml:space="preserve">Assistere almeno 25mila persone senza dimora </t>
  </si>
  <si>
    <t>Costruire e migliorare padiglioni per adulti e minori nelle carceri italiane</t>
  </si>
  <si>
    <t>Migliorare l'arredo urbano e ridurre l'emarginazione sociale</t>
  </si>
  <si>
    <t>Avviare i progetti di riqualificazione urbana delle periferie</t>
  </si>
  <si>
    <t>Riqualificare le periferie di 14 grandi città italiane</t>
  </si>
  <si>
    <t>Mappatura degli insediamenti abusivi e l'adozione di un decreto ministeriale per l'allocazione delle risorse</t>
  </si>
  <si>
    <t>Completamento delle attività delle aree individuate e la riqualificazione degli alloggi</t>
  </si>
  <si>
    <t>Adottare la strategia di investimento per il Fondo che stabilisce una serie di criteri di ammissibilità in linea con gli obiettivi</t>
  </si>
  <si>
    <t>Sostenere i progetti di rigenerazione urbana e promuovere l'inclusione sociale</t>
  </si>
  <si>
    <t>Migliorare la qualità delle abitazioni e costruire nuovi alloggi pubblici</t>
  </si>
  <si>
    <t>Avviare le attività per costruire nuove infrastrutture sportive o crearne di nuove</t>
  </si>
  <si>
    <t>Interventi previsti per migliorare le infrastrutture sportive o crearne di nuove</t>
  </si>
  <si>
    <t xml:space="preserve">Avviare le procedure di selezione. </t>
  </si>
  <si>
    <t>Sostenere economicamente le farmacie rurali convenzionate e fornire nuovi servizi.</t>
  </si>
  <si>
    <t>Preparare le attività necessarie a valorizzare i beni confiscati</t>
  </si>
  <si>
    <t>Valorizzare i beni confiscati</t>
  </si>
  <si>
    <t>Fornire supporto educativo ad almeno 22.000 minori (0-17 anni)</t>
  </si>
  <si>
    <t>Fornire supporto educativo ad almeno 44.000 minori (0-17 anni)</t>
  </si>
  <si>
    <t>Avviare gli interventi previsti per le ZES</t>
  </si>
  <si>
    <t>Interventi previsti per le ZES</t>
  </si>
  <si>
    <t>Migliorare le aree urbane più degradate al Sud</t>
  </si>
  <si>
    <t>Migliorare gli spazi pubblici</t>
  </si>
  <si>
    <t>Approvare un Contratto Istituzionale di Sviluppo con il ministero della Salute e le autorità regionali</t>
  </si>
  <si>
    <t xml:space="preserve">Costruire almeno 1250 Case Comunità della Salute </t>
  </si>
  <si>
    <t>Approvare le linee guida digitali per l'assistenza domiciliare</t>
  </si>
  <si>
    <t>Aumentare di almeno 800mila gli under 65 assistiti a casa</t>
  </si>
  <si>
    <t>Approvare il Contratto Istituzionale di Sviluppo</t>
  </si>
  <si>
    <t>Realizzare almeno 380 Ospedali di Comunità interconnessi e tecnologicamente attrezzati</t>
  </si>
  <si>
    <t>Sostituire almeno 3.100 grandi attrezzature obsolete</t>
  </si>
  <si>
    <t>Digitalizzare 280 ospedali</t>
  </si>
  <si>
    <t>Aggiungere 7.700 nuovi posti letto nei reparti di terapia intensiva e sub-intensiva</t>
  </si>
  <si>
    <t>Concludere i lavori di consolidamento anti sismico in almeno 109 ospedali</t>
  </si>
  <si>
    <t>Potenziare il FSE e digitalizzare la sanità</t>
  </si>
  <si>
    <t>Avere attivo il FSE in tutta Italia e digitalizzare la sanità</t>
  </si>
  <si>
    <t>Finanziare almeno 324 progetti su tumori e malattie rare</t>
  </si>
  <si>
    <t>Formare in competenze manageriali e digitali 4.500 persone</t>
  </si>
  <si>
    <t>Creare centri di eccellenza della salute</t>
  </si>
  <si>
    <t>Sviluppare soluzioni tecnologiche innovative nella ricerca</t>
  </si>
  <si>
    <t>Traguardi_Obiettivi</t>
  </si>
  <si>
    <t>Gli atti giuridici necessari devono comprendere gli interventi legislativi di cui al "Decreto-Legge Semplificazioni", che stipulano quanto segue:
i) la possibilità di ricorrere alla procedura di cui all'articolo 48, comma 3, del codice dei contratti pubblici, anche per contratti superiori alle soglie di cui all'articolo 35 dello stesso codice, per acquisti relativi a beni e servizi informatici, in particolare quelli basati sulla tecnologia cloud, come pure servizi per la connettività, finanziati in tutto o in parte con le risorse erogate per l'attuazione dei progetti del PNRR;
ii) l'interoperabilità tra le diverse banche dati gestite dagli organismi di certificazione che intervengono nel processo di verifica dei requisiti di cui all'articolo 80 del codice dei contratti pubblici;
iii) l'istituzione di un fascicolo virtuale dell'operatore economico in cui figurano i dati per la verifica dell'assenza di motivi di esclusione di cui all'articolo 80 e che consente la stesura di una "white list" di operatori per i quali la verifica è già stata effettuata.</t>
  </si>
  <si>
    <t>Gli atti giuridici necessari devono comprendere gli atti normativi di esecuzione riguardanti in particolare i) il regolamento AgID (Agenzia per l'Italia digitale) relativo al Polo Strategico Nazionale (di cui all'articolo 33-septies del decreto-legge n. 179/212) e ii) le linee guida AgID sull'interoperabilità (di cui agli articoli 50 e 50-ter del Codice dell'Amministrazione Digitale (CAD)).
Modifiche dell'articolo 50 del CAD:
i) abolizione dell'obbligo di concludere accordi quadro per le amministrazioni che accedono alla Piattaforma Digitale Nazionale Dati;
ii) chiarimenti relativi agli aspetti della privacy; il trasferimento dei dati da un sistema informativo a un altro non modifica la titolarità dei dati e il loro trattamento, fatte salve le responsabilità delle pubbliche amministrazioni che ricevono e trattano i dati in qualità di responsabili autonomi del trattamento.
Modifiche del Decreto del Presidente della Repubblica (DPR) 445/2000 in materia di accesso ai dati:
i) abrogazione dell'autorizzazione necessaria per l'accesso diretto ai dati;
ii) soppressione del riferimento agli accordi quadro nell'articolo 72.
Modifiche dell'articolo 33-septies del decreto-legge 179/2012:
i) introducono la possibilità per l'AgID di disciplinare mediante i regolamenti relativi a Centri Elaborazione Dati (CED) e cloud i termini e i metodi con cui le pubbliche amministrazioni devono effettuare le migrazioni dei CED;
ii) introducono sanzioni da comminare in caso di mancato rispetto dell'obbligo di migrare verso il cloud.</t>
  </si>
  <si>
    <t>Il traguardo deve essere conseguito mediante:
i) l'individuazione, da parte dell'Agenzia per la cybersicurezza nazionale, dei luoghi in cui sorgeranno i laboratori e i centri di screening e certificazione, i profili degli esperti da assumere, la piena definizione dei processi e delle procedure da condividere tra laboratori;
ii) l'attivazione di un laboratorio.
Le attività create per l'istituzione e l'attivazione dei laboratori di esame devono essere oggetto di supervisione da parte del Ministero dello Sviluppo Economico (MISE) in collaborazione con il Centro di Valutazione e Certificazione Nazionale (CVCN) della cybersecurity, integrati con il centro di valutazione (CV) dai Ministeri dell'Interno e della Difesa.</t>
  </si>
  <si>
    <t>In seno all'Agenzia per la cybersicurezza nazionale deve essere istituita un'unità interna con il mandato di svolgere le attività di unità centrale di audit per quanto riguarda le misure di sicurezza PSNC e NIS. I processi, la logistica e le modalità operative devono essere formalizzati in una documentazione adeguata, con particolare attenzione ai processi operativi, ossia le regole di ingaggio e le procedure di audit e di rendicontazione.
I dati di audit, raccolti, gestiti e analizzati mediante strumenti informatici, devono essere elaborati e utilizzati dall'unità di audit.
Deve essere fornita la documentazione attestante che lo sviluppo degli strumenti è stato completato.</t>
  </si>
  <si>
    <t>Almeno cinque interventi per migliorare le strutture di sicurezza completati nei settori del Perimetro di Sicurezza Nazionale Cibernetica (PSNC) e delle reti e sistemi informativi (NIS). Tra i tipi di intervento figurano l'aggiornamento dei centri operativi per la sicurezza (SOC), il miglioramento della difesa dei confini informatici e le capacità interne di monitoraggio e controllo. Gli interventi devono riguardare in particolare i settori dell'assistenza sanitaria, dell'energia e dell'ambiente (approvvigionamento di  acqua potabile).</t>
  </si>
  <si>
    <t>Gli atti giuridici necessari all'istituzione dell'Ufficio per la trasformazione devono comprendere:
-   la pubblicazione del decreto-legge "reclutamento" (già approvato dal Consiglio dei Ministri n. 22 del 4 giugno 2021 e pubblicato nella Gazzetta Ufficiale della Repubblica italiana il 10 giugno 2021);
-   la pubblicazione di un invito a manifestare interesse;
-   la selezione degli esperti e il conferimento degli incarichi (su base temporanea per la durata dell'RRF).
Per la NewCo, le fasi principali necessarie devono comprendere:
-   l'autorizzazione di legge;
-   il Decreto del Presidente del Consiglio dei Ministri (DPCM) che autorizza la costituzione della società, che ne fissa gli obiettivi, il capitale sociale e la durata e ne nomina gli amministratori;
-   l'istituzione della società con atto notarile;
-   gli atti necessari per rendere operativa la società - statuto e regolamenti vari.</t>
  </si>
  <si>
    <t>Acquisto di servizi professionali per la scienza dei dati mediante contratto con un fornitore di servizi di consulenza che coinvolge in totale cinque risorse umane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</si>
  <si>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 xml:space="preserve">L'obiettivo è conseguito quando in Italia le 21 procedure amministrative prioritarie di cui al regolamento (UE) 2018/1724 sono pienamente conformi ai requisiti di cui all'articolo 6 dello stesso regolamento.
Più nello specifico:
a) l'identificazione degli utenti, la messa a disposizione di informazioni e prove, la firma e la presentazione finale devono essere effettuate per via elettronica a distanza, attraverso un canale di servizio che permette agli utenti di soddisfare tutti i requisiti relativi alla procedura in modo facilmente fruibile e strutturato;
b) agli utenti deve essere inviato un avviso automatico di ricevimento, a meno che il risultato della procedura sia consegnato immediatamente;
c) il risultato della procedura deve essere consegnato per via elettronica o fisicamente se necessario per conformarsi al diritto dell'Unione o al diritto nazionale applicabile;
d) gli utenti devono ricevere una notifica elettronica del completamento della procedura. </t>
  </si>
  <si>
    <t>Sono stati attuati tre progetti pilota finalizzati a sperimentare le soluzioni di mobilità come servizio in città metropolitane tecnologicamente avanzate.
Ogni soluzione è stata utilizzata da almeno 1 000 utenti durante la fase pilota.
Ogni progetto pilota deve essere aperto a un minimo di 1 000 utenti, che potranno accedervi su base volontaria e a proprie spese e fornire una valutazione individuale, con la possibilità di scegliere e acquistare servizi di mobilità tra quelli disponibili sulla piattaforma.
Attraverso un'unica piattaforma tecnologica il servizio MaaS deve suggerire ai cittadini-utenti la migliore soluzione di viaggio sulla base delle loro esigenze, avvalendosi dell'integrazione tra le differenti opzioni di mobilità disponibili (trasporto pubblico locale, sharing, taxi, noleggio auto) per ottimizzare l'esperienza di viaggio sia in termini di pianificazione (navigatore intermodale e informazioni in tempo reale su orari e distanze) che di utilizzo (prenotazione e pagamento dei servizi).</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</si>
  <si>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</si>
  <si>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L'obiettivo consiste nel raggiungimento di almeno 400 interfacce per programmi applicativi (API) attuate dalle agenzie, pubblicate nel catalogo API e integrate con la Piattaforma Digitale Nazionale Dati. Le API comprese nell'ambito di applicazione sono già state mappate. Le API pubblicate devono avere un impatto sui seguenti settori:
i) al 31 dicembre 2023: servizi prioritari di sicurezza sociale e conformità fiscale, compresi i principali registri nazionali (come il registro anagrafico e il registro della pubblica amministrazione);
ii) al 31 dicembre 2024: i servizi rimanenti di sicurezza sociale e conformità fiscale.
Ciascuna attuazione e documentazione di API deve essere conforme alle norme nazionali di interoperabilità e sostenere il quadro della Piattaforma Digitale Nazionale Dati; la piattaforma di cui sopra fornisce le funzionalità necessarie per valutare tale conformità.</t>
  </si>
  <si>
    <t>Almeno 50 interventi di potenziamento effettuati nei settori del Perimetro di Sicurezza Nazionale Cibernetica (PSNC) e delle reti e sistemi informativi (NIS).
I tipi di intervento riguardano, ad esempio, i centri operativi per la sicurezza (SOC), il miglioramento della difesa dei confini informatici e le capacità interne di monitoraggio e controllo nel rispetto dei requisiti NIS e PSNC. Gli interventi devono riguardare in particolare i settori dell'assistenza sanitaria, dell'energia e dell'ambiente (approvvigionamento di  acqua potabile).</t>
  </si>
  <si>
    <t>Il traguardo è completato con l'attivazione delle squadre di pronto intervento informatico (CERT), la loro interconnessione con il team italiano di risposta agli incidenti di sicurezza informatica (CSIRT) e con il centro nazionale di condivisione e di analisi delle informazioni (ISAC) e l'integrazione di almeno 5 centri operativi di sicurezza (SOC) con l'HyperSO nazionale, la piena operatività dei servizi di gestione dei rischi di cybersecurity, compresi quelli per l'analisi della catena di approvvigionamento e i servizi di assicurazione contro i rischi informatici.</t>
  </si>
  <si>
    <t>Il traguardo fa riferimento all'attuazione della seconda tornata di sette progetti pilota volti a sperimentare le soluzioni di mobilità come servizio nelle aree "follower". Ci si aspetta che i comuni valorizzino l'esperienza acquisita nelle città metropolitane "pronte al digitale" selezionate nell'ambito della prima tornata. Il 40 % dei progetti pilota deve essere svolto nel Mezzogiorno del paese.</t>
  </si>
  <si>
    <t>Progressiva diffusione (su base annuale) delle nuove funzionalità dei sistemi informativi operativi al fine di garantirne l'attualità in linea con scenari giuridici in rapida evoluzione, anche in relazione alla situazione pandemica.</t>
  </si>
  <si>
    <t>Almeno 280 amministrazioni pubbliche centrali e Aziende Sanitarie Locali sono migrate al Polo Strategico Nazionale (combinazione di: migrazione "not-cloud-ready in pure hosting", migrazione del tipo "lift-and-shift",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alle migrazioni "lift-and-shift"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(ITC) (quali l'Istituto Nazionale della Previdenza Sociale e il Ministero della Giustizia);
• amministrazioni pubbliche centrali che ospitano dati in centri di dati obsoleti, come risulta da indagini condotte di recente sulla "preparazione al
cloud";
• Aziende Sanitarie Locali ubicate in Italia centrale e meridionale che non dispongono di infrastrutture adeguate per garantire la sicurezza dei dati.</t>
  </si>
  <si>
    <t>L'obiettivo consiste nel raggiungere almeno ulteriori 600 interfacce per programmi applicativi (API) pubblicate nel catalogo (per un totale di 1 000). Le API pubblicate devono avere un impatto sui seguenti settori:
i) entro il 31 dicembre 2025: procedure pubbliche quali assunzione, pensionamento, iscrizione a scuole e università (ad es., l'Anagrafe nazionale degli studenti e dei laureati e il Pubblico registro automobilistico);
ii) entro il 30 giugno 2026: welfare, gestione dei servizi di appalto, sistema informativo nazionale per i dati medici e le emergenze sanitarie – ad es., i registri dei pazienti e dei medici.
Ciascuna attuazione e documentazione di API deve essere conforme alle norme nazionali di interoperabilità e sostenere il quadro della Piattaforma Digitale Nazionale Dati; la piattaforma di cui sopra deve fornire le funzionalità necessarie per valutare tale conformità.</t>
  </si>
  <si>
    <t>1.1.1 Sostegno alle persone vulnerabili e prevenzione dell'istituzionalizzazione - Intervento 1) Azioni volte a sostenere le capacità genitoriali e prevenire la vulnerabilità delle famiglie e dei bambini</t>
  </si>
  <si>
    <t>1.1.2 Sostegno alle persone vulnerabili e prevenzione dell'istituzionalizzazione  - Intervento 2) Azioni per una vita autonoma e deistituzionalizzazione per gli anziani</t>
  </si>
  <si>
    <t>1.1.3 Sostegno alle persone vulnerabili e prevenzione dell'istituzionalizzazione  - Intervento 3) Rafforzare i servizi sociali domiciliari per garantire una dimissione assistita precoce e prevenire il ricovero in ospedale</t>
  </si>
  <si>
    <t>1.1.4 Sostegno alle persone vulnerabili e prevenzione dell'istituzionalizzazione  - Intervento 4) Rafforzare i servizi sociali e prevenire il burn out tra gli assistenti sociali</t>
  </si>
  <si>
    <t>1.2 Percorsi di autonomia per persone con disabilità</t>
  </si>
  <si>
    <t>1.3  Housing Temporaneo e Stazioni di posta</t>
  </si>
  <si>
    <t>2.1 Investimenti in progetti di rigenerazione urbana, volti a ridurre situazioni di emarginazione e degrado sociale</t>
  </si>
  <si>
    <t>2.2 Piani Urbani Integrati (general project)</t>
  </si>
  <si>
    <t>2.3 Programma innovativo della qualità dell’abitare</t>
  </si>
  <si>
    <t>Il decreto ministeriale deve assegnare le risorse in base alla mappatura degli insediamenti abusivi realizzata dal "Tavolo di contrasto allo sfruttamento lavorativo in agricoltura". Devono essere definiti gli standard per le soluzioni alloggiative temporanee e a lungo termine.</t>
  </si>
  <si>
    <t>Firma delle convenzioni per la riqualificazione e l'incremento dell'edilizia sociale da parte di almeno 15 regioni e province autonome (compresi comuni e/o città metropolitane situati in tali territori);
Firma delle convenzioni con almeno 15 regioni e province autonome partecipanti ai progetti. Edifici: nuove strutture di edilizia residenziale pubblica per:
· riqualificare, riorganizzare e aumentare i beni destinati all'edilizia residenziale pubblica;
· rifunzionalizzare aree, spazi e proprietà pubbliche e private anche mediante la rigenerazione del tessuto urbano e socioeconomico;
· migliorare l'accessibilità e la sicurezza delle aree urbane e mettere a disposizione servizi e infrastrutture urbane e locali;
· rigenerare le aree e gli spazi già costruiti, aumentando la qualità ambientale e migliorando la resilienza ai cambiamenti climatici anche mediante interventi che hanno un impatto sull'addensamento urbano; · individuare e utilizzare modelli e strumenti innovativi di gestione e inclusione, benessere sociale e urbano, nonché processi partecipativi. È inteso che le unità abitative e gli spazi pubblici sostenuti devono beneficiare degli interventi descritti nel relativo traguardo.</t>
  </si>
  <si>
    <t>Sostegno a 10.000 unità abitative (in termini sia di costruzione che di riqualificazione). Il conseguimento soddisfacente dell'obiettivo dipende anche dal conseguimento soddisfacente di un obiettivo secondario che copra almeno 800.000 metri quadrati di spazi pubblici.</t>
  </si>
  <si>
    <t>Explanatory document duly justifying how the target was satisfactorily fulfilled. This document shall include as an annex the following documentary evidence:
a) Certificates of completion of each intervention, showing the number of dwellings andthe area of public spaces affected by the intervention. 
b) Report of an independent technician or a technical group in the field identified by the competent ministry, including justific ation that the technical specifications of the project(s) are aligned with the CID's description of the investment and target</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</si>
  <si>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t>
  </si>
  <si>
    <t>Comuni &lt; 5.000</t>
  </si>
  <si>
    <t>Regioni e Comuni</t>
  </si>
  <si>
    <t>Egato e Comuni (anche associati)</t>
  </si>
  <si>
    <t>Regioni, Comuni, Città</t>
  </si>
  <si>
    <t>Regioni, Comuni</t>
  </si>
  <si>
    <t>Comuni, Città e Province</t>
  </si>
  <si>
    <t>Città</t>
  </si>
  <si>
    <t>Regioni, Autorità bacino, Enti locali</t>
  </si>
  <si>
    <t>Comuni e Città</t>
  </si>
  <si>
    <t>Regioni, Comuni, Città e Province</t>
  </si>
  <si>
    <t>Regioni, Autorità portuali, altri Enti locali</t>
  </si>
  <si>
    <t>Periti chimici</t>
  </si>
  <si>
    <t>Lombardia</t>
  </si>
  <si>
    <t>Tipologia progetto</t>
  </si>
  <si>
    <t>Adesione all’Accordo Quadro avente ad oggetto l’affidamento di Servizi applicativi in ottica cloud e l’affidamento di servizi di PMO per le pubbliche amministrazioni finalizzati alla realizzazione dell'Hub digitale del turismo  ("Tourism digital hub")</t>
  </si>
  <si>
    <t>Importo</t>
  </si>
  <si>
    <t>Selezione progetti</t>
  </si>
  <si>
    <t>Ministero delle Infrastrutture e Mobilità sostenibile (MIMS)</t>
  </si>
  <si>
    <t>Appalti pubblici (beni, servizi, lavori disciplinati dal DL 50/2016)</t>
  </si>
  <si>
    <r>
      <rPr>
        <sz val="9"/>
        <rFont val="Times New Roman"/>
        <family val="1"/>
      </rPr>
      <t>Ministero della Giustizia</t>
    </r>
  </si>
  <si>
    <t>Ministero delle Politiche Agricole Alimentari e Forestali</t>
  </si>
  <si>
    <t>Ministero del Turismo (MITUR)</t>
  </si>
  <si>
    <r>
      <rPr>
        <sz val="9"/>
        <rFont val="Times New Roman"/>
        <family val="1"/>
      </rPr>
      <t>Concorso e Selezione di Esperti</t>
    </r>
  </si>
  <si>
    <t>Ministero della Transizione Ecologica (MITE)</t>
  </si>
  <si>
    <t>Ministero degli Affari Esteri e Cooperazione internazionale (MAECI)</t>
  </si>
  <si>
    <t>Ministero dell'innovazione tecnologica e transizione digitale (MITD)</t>
  </si>
  <si>
    <r>
      <rPr>
        <sz val="9"/>
        <rFont val="Times New Roman"/>
        <family val="1"/>
      </rPr>
      <t xml:space="preserve">Concorso e Selezione di
</t>
    </r>
    <r>
      <rPr>
        <sz val="9"/>
        <rFont val="Times New Roman"/>
        <family val="1"/>
      </rPr>
      <t>Esperti</t>
    </r>
  </si>
  <si>
    <r>
      <rPr>
        <sz val="9"/>
        <rFont val="Times New Roman"/>
        <family val="1"/>
      </rPr>
      <t>Ministero dell'Istruzione (MI)</t>
    </r>
  </si>
  <si>
    <t>Assegnazione di risorse a soggetti attuatori</t>
  </si>
  <si>
    <t>Ministero della Cultura (MIC)</t>
  </si>
  <si>
    <t>Ministero dell'Interno</t>
  </si>
  <si>
    <r>
      <rPr>
        <sz val="9"/>
        <rFont val="Times New Roman"/>
        <family val="1"/>
      </rPr>
      <t>Ministero delle politiche giovanili</t>
    </r>
  </si>
  <si>
    <t xml:space="preserve">Prorogato al 31/5/22 </t>
  </si>
  <si>
    <r>
      <rPr>
        <sz val="9"/>
        <rFont val="Times New Roman"/>
        <family val="1"/>
      </rPr>
      <t>Selezione progetti</t>
    </r>
  </si>
  <si>
    <t>Ministero dello Sviluppo Economico (MISE)</t>
  </si>
  <si>
    <r>
      <rPr>
        <sz val="9"/>
        <rFont val="Times New Roman"/>
        <family val="1"/>
      </rPr>
      <t>Imprese</t>
    </r>
  </si>
  <si>
    <t>Concorso pubblico per reclutare 168 assistenti informatici per la giustizia amministrativa</t>
  </si>
  <si>
    <t>Concorso e Selezione di Esperti</t>
  </si>
  <si>
    <r>
      <rPr>
        <sz val="9"/>
        <rFont val="Times New Roman"/>
        <family val="1"/>
      </rPr>
      <t>Individui</t>
    </r>
  </si>
  <si>
    <t>Ministero della Giustizia</t>
  </si>
  <si>
    <r>
      <rPr>
        <sz val="9"/>
        <rFont val="Times New Roman"/>
        <family val="1"/>
      </rPr>
      <t>Ministero della Cultura (MIC)</t>
    </r>
  </si>
  <si>
    <r>
      <rPr>
        <sz val="9"/>
        <rFont val="Times New Roman"/>
        <family val="1"/>
      </rPr>
      <t>Comuni</t>
    </r>
  </si>
  <si>
    <t>Imprese comparto turistico</t>
  </si>
  <si>
    <t>Operatore economico</t>
  </si>
  <si>
    <r>
      <rPr>
        <sz val="9"/>
        <rFont val="Times New Roman"/>
        <family val="1"/>
      </rPr>
      <t>Enti iscritti all'albo</t>
    </r>
  </si>
  <si>
    <r>
      <rPr>
        <sz val="9"/>
        <rFont val="Times New Roman"/>
        <family val="1"/>
      </rPr>
      <t>agenzie di viaggi e ai tour operator</t>
    </r>
  </si>
  <si>
    <t>Ministero del lavoro e delle politiche sociali</t>
  </si>
  <si>
    <t>Ambiti territoriali sociali</t>
  </si>
  <si>
    <t>Credito d'imposta per i beni strumentali</t>
  </si>
  <si>
    <t>Crediti d'imposta per beni immateriali  tradizionali</t>
  </si>
  <si>
    <t>Credito d'imposta per R&amp;D&amp;I</t>
  </si>
  <si>
    <t>Avviso pubblico di presentazione dei programmi di intervento di servizio civile universale per l’anno 2022- SCD</t>
  </si>
  <si>
    <t>Concorso pubblico per reclutare 6 assistenti informatici per la giustizia amministrativa</t>
  </si>
  <si>
    <t>Credito d'imposta (immateriali non 4.0)</t>
  </si>
  <si>
    <t>Credito d’imposta formazione</t>
  </si>
  <si>
    <t>No Italia Domani</t>
  </si>
  <si>
    <t xml:space="preserve">Concorso pubblico, per titoli ed esami, su base distrettuale, per il reclutamento a tempo determinato di n. 79 unita’ di personale non dirigenziale dell’Area funzionale terza, Fascia economica F1, con il profilo di Addetto all’Ufficio per il processo, da </t>
  </si>
  <si>
    <t>Friuli V.G., Veneto, Pr.Aut. BZ e TN</t>
  </si>
  <si>
    <t>Emilia Romagna, Marche, Umbria</t>
  </si>
  <si>
    <t>Toscana, Lazio</t>
  </si>
  <si>
    <t>Abruzzo, Basilicata, Molise, Puglia</t>
  </si>
  <si>
    <t>Campania, Calabria</t>
  </si>
  <si>
    <t>Sicilia, Sardegna</t>
  </si>
  <si>
    <t>2) condivida a sua volta pubblicamente qualsiasi banca dati prodotta a partire da questa;</t>
  </si>
  <si>
    <t>3) non ne faccia un uso commerciale o a scopo di lucro.</t>
  </si>
  <si>
    <r>
      <t xml:space="preserve">1) indichi la paternità della base dati: </t>
    </r>
    <r>
      <rPr>
        <b/>
        <sz val="10"/>
        <color rgb="FF000000"/>
        <rFont val="Times New Roman"/>
        <family val="1"/>
      </rPr>
      <t>Database per il monitoraggio del Pnrr di M. Montella e F. Mostacci (2022)</t>
    </r>
  </si>
  <si>
    <t xml:space="preserve">Ogni utente può usare, modificare e condividere i dati, purché: </t>
  </si>
  <si>
    <t>Notifica di tutti gli appalti pubblici per interventi sui beni confiscati alla criminalità organizzata che soddisfano le condizioni stabilite nell'accordo sottoscritto tra l'Agenzia dei "beni confiscati", l'Agenzia per la coesione territoriale e le autorità locali che definiranno i criteri per l'assegnazione delle risorse e la selezione dei progetti. La valorizzazione dei beni confiscati deve essere orientata ai seguenti scopi:
-     la creazione di strutture, residenze sociali/sanitarie, centri diurni, coabitazione sociale a sostegno dell'alloggio/inclusion e sociale delle persone che vivono in condizioni di esclusione;
-     la riqualificazione di spazi pubblici volta a migliorare i servizi sociali per i cittadini;
-     la creazione di spazi di incontro socioculturale per i giovani gestiti da associazioni di volontariato;
l'utilizzo di beni come caserme, stazioni di polizia, sedi della protezione civile per promuovere la legalità e la sicurezza territoriale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</si>
  <si>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t>The call is expected to target potential beneficiaries based on needs.
It is expected that the deployme nt of measures related to technical assistance would contribute to this aim.
The list of assets eligible for renovation is available on the website https://w ww.benise questratic onfiscati.it
/ of the“Agenzia Nazionale per
l’amminist razione e la destinazio ne dei beni sequestrat i e confiscate alla criminalità organizzat a”.
Regarding the implement ation, the first step shall concern the signature of one or more agreement s in which criteria for resource
allocationand project selection are defined.
These agreement s shall be signed between the "Confiscat ed Assets" Agency and the Territorial Cohesion Agency and will involve local authorities according to needs.
The second step is to open calls for Local Authoritie s and Third Sector
Organisations who are responsibl e for the renovation and managem ent of the
assets.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</si>
  <si>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extract of the relevant parts containing the selection criteria that ensure compliance with DNSH.</t>
  </si>
  <si>
    <t>Summary document duly justifying how the target was satisfactorily fulfilled. This document shall include as an annex the following documentary evidence:
List of the certificates of completion issued in accordance with the national legislation</t>
  </si>
  <si>
    <t>Summary document duly justifying how the target was satisfactorily fulfilled. This document shall include as an annex the following documentary evidence:
List of certificate of completion issued in accordance with the national legislation</t>
  </si>
  <si>
    <t>Valorizzazione di almeno 200 beni confiscati alle mafie. La valorizzazione dei beni confiscati deve essere orientata a uno dei seguenti scopi:
-            la creazione di strutture, residenze sociali/sanitarie, centri diurni, coabitazione sociale a sostegno dell'alloggio/inclusione sociale delle persone che vivono in condizioni di esclusione;
-            la riqualificazione di spazi pubblici volta a migliorare i servizi sociali per i cittadini;
-            la creazione di spazi di incontro socioculturale per i giovani gestiti da associazioni di volontariato;
-            l'utilizzo di beni come caserme, stazioni di polizia, sedi della protezione civile per promuovere la legalità e la sicurezza territorial</t>
  </si>
  <si>
    <r>
      <rPr>
        <sz val="11"/>
        <color rgb="FF196131"/>
        <rFont val="Times New Roman"/>
        <family val="1"/>
      </rPr>
      <t xml:space="preserve">Valorizzazione di almeno 100 beni confiscati alle mafie. La valorizzazione dei beni confiscati deve essere orientata a uno dei seguenti scopi:
</t>
    </r>
    <r>
      <rPr>
        <sz val="11"/>
        <color rgb="FF8564AB"/>
        <rFont val="Times New Roman"/>
        <family val="1"/>
      </rPr>
      <t xml:space="preserve">-     </t>
    </r>
    <r>
      <rPr>
        <sz val="11"/>
        <color rgb="FF196131"/>
        <rFont val="Times New Roman"/>
        <family val="1"/>
      </rPr>
      <t xml:space="preserve">la creazione di strutture, residenze sociali/sanitarie, centri diurni, coabitazione sociale a sostegno dell'alloggio/inclusion e sociale delle persone che vivono in condizioni di esclusione;
</t>
    </r>
    <r>
      <rPr>
        <sz val="11"/>
        <color rgb="FF8564AB"/>
        <rFont val="Times New Roman"/>
        <family val="1"/>
      </rPr>
      <t xml:space="preserve">-     </t>
    </r>
    <r>
      <rPr>
        <sz val="11"/>
        <color rgb="FF196131"/>
        <rFont val="Times New Roman"/>
        <family val="1"/>
      </rPr>
      <t xml:space="preserve">la riqualificazione di spazi pubblici volta a migliorare i servizi sociali per i cittadini;
</t>
    </r>
    <r>
      <rPr>
        <sz val="11"/>
        <color rgb="FF8564AB"/>
        <rFont val="Times New Roman"/>
        <family val="1"/>
      </rPr>
      <t xml:space="preserve">-     </t>
    </r>
    <r>
      <rPr>
        <sz val="11"/>
        <color rgb="FF196131"/>
        <rFont val="Times New Roman"/>
        <family val="1"/>
      </rPr>
      <t>la creazione di spazi di incontro socioculturale per i giovani gestiti da associazioni di volontariato; - l'utilizzo di beni come caserme, stazioni di polizia, sedi della protezione civile per promuovere la legalità e la sicurezza territoriale.</t>
    </r>
  </si>
  <si>
    <t xml:space="preserve">Prorogato al 31/3/22 </t>
  </si>
  <si>
    <t>Regioni</t>
  </si>
  <si>
    <t>1) Documento di lavoro dei servizi della Commissione - Allegato Tabella di marcatura</t>
  </si>
  <si>
    <t>2) Allegato alla decisione del Consiglio di approvazione del Pnrr dell'Italia (22 giugno 2021)</t>
  </si>
  <si>
    <t>3) ItaliaDomani.gov.it</t>
  </si>
  <si>
    <t>4) Allegato al Decreto Ministeriale Mef del 15 luglio 2021</t>
  </si>
  <si>
    <t xml:space="preserve">5) Decreto Ministeriale Mef del 6 agosto 2021 </t>
  </si>
  <si>
    <t xml:space="preserve">6) Risorse del Fondo complementare al Pnrr </t>
  </si>
  <si>
    <t>7) Operational arrangements between European Commission and Italy del 22 dicembre 2021 (in inglese)</t>
  </si>
  <si>
    <t>8) Bandi e avvisi al 23 febbraio 2022 (allegato V alla relazione presentata al Parlamento in audizione dal Ministro dell'economia e delle finanze)</t>
  </si>
  <si>
    <t xml:space="preserve">Prima parte: bandi e avvisi pubblicati sul Portale Italia Domani; Seconda parte: bandi e avvisi pubblicati esclusivamente sui siti delle Amministrazioni </t>
  </si>
  <si>
    <t>Contiene le informazioni (fonte 2) di dettaglio per ciascun traguardo/obiettivo associato a un investimento/riforma e incrociato con gli Operational arrangements-allegato1 (fonte 7)</t>
  </si>
  <si>
    <t>Contiene i monitoraggi previsti dagli Operational arrangements-allegato2 (fonte 7)</t>
  </si>
  <si>
    <t>Elenco degli investimenti presenti sul sito Italia Domani (in blu chiaro nvestimenti del Fondo complementare) con relativo link (fonte 3)</t>
  </si>
  <si>
    <t>Gara SDAPA a 5 Lotti per HUB del turismo digitale</t>
  </si>
  <si>
    <t>Ministero dell'Università e ricerca (MUR)</t>
  </si>
  <si>
    <t>Selezione di n. 80 esperti a supporto della operatività territoriale del Transformation Office nell’ambito del Dipartimento per la trasformazione digitale (DTD)</t>
  </si>
  <si>
    <t>Prorogato al 1 marzo</t>
  </si>
  <si>
    <t>Iva esclusa</t>
  </si>
  <si>
    <t>Progettazione, fornitura e posa in opera del cavo sottomarino a fibre ottiche e relativa manutenzione, e della progettazione ed esecuzione dei lavori di realizzazione di infrastrutture costituite da impianti in fibra ottica, per la realizzazione del “Pian</t>
  </si>
  <si>
    <t>1.1  Sostegno alle persone vulnerabili e prevenzione dell'istituzionalizzazione</t>
  </si>
  <si>
    <t>M5C2-I01.03.01</t>
  </si>
  <si>
    <t>M5C2-I01.03.02</t>
  </si>
  <si>
    <t>1.3.1 Hosuing First</t>
  </si>
  <si>
    <t>1.3.2 Stazioni temporanee</t>
  </si>
  <si>
    <r>
      <t xml:space="preserve">Il quadro rivisto per la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nelle amministrazioni centrali dello Stato (ministeri) deve migliorarne l'efficacia, rafforzando il ruolo del Ministero dell'Economia e delle Finanze. In particolare, esso deve prevedere un ruolo potenziato del Ministero dell'Economia e delle Finanze nella valutazione ex ante, nei processi di monitoraggio e nella valutazione ex post, in modo da consentire l'esecuzione completa delle revisioni e il conseguimento degli obiettivi previsti.</t>
    </r>
  </si>
  <si>
    <t>La legge di bilancio 2024 deve fornire al Parlamento un bilancio per lo sviluppo sostenibile che consiste nella classificazione del bilancio generale dello Stato con riferimento alla spesa ambientale e alla spesa che promuove la parità di genere. La classificazione deve essere coerente con i criteri alla base della definizione degli obiettivi di sviluppo sostenibile e con gli obiettivi dell'Agenda 2030.</t>
  </si>
  <si>
    <t>Inclusion of the saving targets in the "Document of Economy and Finance 2024"</t>
  </si>
  <si>
    <t>1.1 Interventi per la sostenibilità ambientale dei porti (Green Ports)</t>
  </si>
  <si>
    <t>1.1: Infrastrutture digitali</t>
  </si>
  <si>
    <t>1.2 Creazione di impresa femminili</t>
  </si>
  <si>
    <t>1.2 Efficientamento degli edifici giudiziari</t>
  </si>
  <si>
    <t>1.2: Abilitazione e facilitazione migrazione al Cloud</t>
  </si>
  <si>
    <t>1.2: Rimozione delle barriere fisiche e cognitive in musei, biblioteche e archivi per consentire un più ampio accesso e partecipazione alla cultura</t>
  </si>
  <si>
    <t>1.2: Supporto alla trasformazione delle PA locali</t>
  </si>
  <si>
    <t>1.4 Sviluppo del sistema europeo di gestione del trasporto ferroviario (ERTMS)</t>
  </si>
  <si>
    <t>1.5: Cybersecurity</t>
  </si>
  <si>
    <t>1.6 Potenziamento delle linee regionali</t>
  </si>
  <si>
    <t>1.7 Potenziamento, elettrificazione e aumento della resilienza delle ferrovie nel Sud</t>
  </si>
  <si>
    <t>1.8 Miglioramento delle stazioni ferroviarie nel Sud</t>
  </si>
  <si>
    <t>2.1 IPCEI</t>
  </si>
  <si>
    <t>2.1: Attrattività dei borghi</t>
  </si>
  <si>
    <t>2.2 Partenariati - Horizon Europe</t>
  </si>
  <si>
    <t>2.2: Tutela e valorizzazione dell'architettura e del paesaggio rurale</t>
  </si>
  <si>
    <t>2.3: Programmi per valorizzare l'identità di luoghi: parchi e giardini storici</t>
  </si>
  <si>
    <t>3.1: Investimento in capitale umano per rafforzare l’Ufficio del Processo e superare le disparità tra tribunali</t>
  </si>
  <si>
    <t>3.2 Finanziamento di start-up</t>
  </si>
  <si>
    <t>3.2: Rafforzamento dell'Ufficio del processo per la Giustizia amministrativa</t>
  </si>
  <si>
    <t>3.2: Sviluppo industria cinematografica (Progetto Cinecittà)</t>
  </si>
  <si>
    <t>4.1: Rafforzamento mobilità ciclistica</t>
  </si>
  <si>
    <t>4.2: Sviluppo trasporto rapido di massa</t>
  </si>
  <si>
    <t>5.3: Bus elettrici (filiera industriale)</t>
  </si>
  <si>
    <t>5.4: Supporto a start-up e venture capital attivi nella transizione ecologica</t>
  </si>
  <si>
    <t>6.1 Investimento Sistema della Proprietà Industriale</t>
  </si>
  <si>
    <t>Mims</t>
  </si>
  <si>
    <t>Mite</t>
  </si>
  <si>
    <t>3.3: Sperimentazione dell'idrogeno per il trasporto stradale</t>
  </si>
  <si>
    <t>3.4: Sperimentazione dell'idrogeno per il trasporto ferroviario</t>
  </si>
  <si>
    <t>4.4: Rinnovo flotte bus e treni verdi</t>
  </si>
  <si>
    <t>4.2: Riduzione delle perdite nelle reti di distribuzione dell'acqua, compresa la digitalizzazione e il monitoraggio delle reti</t>
  </si>
  <si>
    <t>1.1 Collegamenti ferroviari ad Alta Velocità verso il Sud</t>
  </si>
  <si>
    <t>1.2: Linee ad alta velocità nel Nord che collegano</t>
  </si>
  <si>
    <t>-</t>
  </si>
  <si>
    <t>1.3: Connessioni diagonali</t>
  </si>
  <si>
    <t>2.2: Innovazione digitale dei sistemi aeroportuali</t>
  </si>
  <si>
    <t>4. Interventi per le Zone Economiche Speciali (ZES)</t>
  </si>
  <si>
    <t>Rinnovo del materiale rotabile e infrastrutture per il trasporto ferroviario delle merci</t>
  </si>
  <si>
    <t>Pnrr/Comp</t>
  </si>
  <si>
    <t>C</t>
  </si>
  <si>
    <t>Risorse</t>
  </si>
  <si>
    <t>Risorse con destinazione territoriale</t>
  </si>
  <si>
    <t>di cui Mezzogiorno</t>
  </si>
  <si>
    <t>% Mezzogiorno</t>
  </si>
  <si>
    <t>Strade sicure - Implementazione di un sistema di monitoraggio dinamico per il controllo da remoto di ponti, viadotti e tunnel (A24-A25)</t>
  </si>
  <si>
    <t>1. Strategia nazionale per le aree interne</t>
  </si>
  <si>
    <t>Misura</t>
  </si>
  <si>
    <t>2.1: Portale unico del reclutamento</t>
  </si>
  <si>
    <t>2.2: Task Force digitalizzazione, monitoraggio e performance</t>
  </si>
  <si>
    <t>2.3: Competenze: Competenze e capacità amministrativa</t>
  </si>
  <si>
    <t>2.3: Competenze e carriere</t>
  </si>
  <si>
    <t>1.3: Dati e interoperabilità</t>
  </si>
  <si>
    <t>1.4: Servizi digitali e cittadinanza digitale</t>
  </si>
  <si>
    <t>1.6: Digitalizzazione delle grandi amministrazioni centrali</t>
  </si>
  <si>
    <t>1.7: Competenze digitali di base</t>
  </si>
  <si>
    <t>3. Reti ultraveloci (banda ultra-larga e 5G)</t>
  </si>
  <si>
    <t>1: Transizione 4.0</t>
  </si>
  <si>
    <t>5: Politiche industriali di filiera e internazionalizzazione</t>
  </si>
  <si>
    <t>5.1: Rinnovabili e batterie</t>
  </si>
  <si>
    <t>5.1 Politiche industriali di filiera e internazionalizzazione</t>
  </si>
  <si>
    <t>Mae</t>
  </si>
  <si>
    <t>1.1: Strategia digitale e piattaforme per il patrimonio culturale</t>
  </si>
  <si>
    <t>1.3: Migliorare l'efficienza energetica di cinema, teatri e musei</t>
  </si>
  <si>
    <t>Mic</t>
  </si>
  <si>
    <t>4.1 Hub del Turismo Digitale</t>
  </si>
  <si>
    <t>4.2 Fondi integrati per la competitività delle imprese turistiche</t>
  </si>
  <si>
    <t>4.3 Caput Mundi. Next Generation EU per grandi eventi turistici</t>
  </si>
  <si>
    <t>1.1 Realizzazione nuovi impianti di gestione rifiuti e ammodernamento di impianti esistenti</t>
  </si>
  <si>
    <t>1.2 Progetti “faro” di economia circolare</t>
  </si>
  <si>
    <t>3.1 Isole verdi</t>
  </si>
  <si>
    <t>3.3 Cultura e consapevolezza su temi e sfide ambientali</t>
  </si>
  <si>
    <t>1.1 Sviluppo agro-voltaico</t>
  </si>
  <si>
    <t>1.2 Promozione rinnovabili per le comunità energetiche e l'auto-consumo</t>
  </si>
  <si>
    <t>1.3 Promozione impianti innovativi (incluso off-shore)</t>
  </si>
  <si>
    <t>1.4 Sviluppo bio-metano</t>
  </si>
  <si>
    <t>2.1 Rafforzamento smart grid</t>
  </si>
  <si>
    <t>2.2 Interventi su resilienza climatica reti</t>
  </si>
  <si>
    <t>3.1 Produzione in aree industriali dismesse</t>
  </si>
  <si>
    <t>3.2 Utilizzo dell'idrogeno in settori hard-to-abate</t>
  </si>
  <si>
    <t>3.5 Ricerca e sviluppo sull'idrogeno</t>
  </si>
  <si>
    <t>4.3 Sviluppo infrastrutture di ricarica elettrica</t>
  </si>
  <si>
    <t>5.2 Idrogeno</t>
  </si>
  <si>
    <t>3.1 Sviluppo di sistemi di teleriscaldamento</t>
  </si>
  <si>
    <t>1.1 Realizzazione di un sistema avanzato ed integrato di monitoraggio e previsione</t>
  </si>
  <si>
    <t>2.1 Misure per la gestione del rischio di alluvione e per la riduzione del rischio idrogeologico</t>
  </si>
  <si>
    <t>3.1 Tutela e valorizzazione del verde urbano ed extraurbano</t>
  </si>
  <si>
    <t>3.2 Digitalizzazione dei parchi nazionali</t>
  </si>
  <si>
    <t>3.3 Rinaturazione dell’area del Po</t>
  </si>
  <si>
    <t>3.4 Bonifica dei siti orfani</t>
  </si>
  <si>
    <t>3.5 Ripristino e tutela dei fondali e degli habitat marini</t>
  </si>
  <si>
    <t>4.4 Investimenti in fognatura e depurazione</t>
  </si>
  <si>
    <t>2.2 Parco Agrisolare</t>
  </si>
  <si>
    <t>2.3 Innovazione e meccanizzazione nel settore agricolo ed alimentare</t>
  </si>
  <si>
    <t>Mipaaf</t>
  </si>
  <si>
    <t>1.1 Piano di sostituzione di edifici scolastici e di riqualificazione energetica</t>
  </si>
  <si>
    <t>1.1 Piano asili nido e scuole dell'infanzia e servizi di educazione e cura per la prima infanzia</t>
  </si>
  <si>
    <t>1.2 Piano per l'estensione del tempo pieno e mense</t>
  </si>
  <si>
    <t>1.3 Potenziamento infrastrutture per lo sport a scuola</t>
  </si>
  <si>
    <t>1.4 Intervento straordinario finalizzato alla riduzione dei divari territoriali nei cicli I e II della scuola secondaria di secondo grado</t>
  </si>
  <si>
    <t>1.5 Sviluppo del sistema di formazione professionale terziaria (ITS)</t>
  </si>
  <si>
    <t>2.1: Didattica digitale integrata e formazione sulla transizione digitale del personale scolastico</t>
  </si>
  <si>
    <t>3.1 Nuove competenze e nuovi linguaggi</t>
  </si>
  <si>
    <t>3.2 Scuola 4.0: scuole innovative, nuove aule didattiche e laboratori</t>
  </si>
  <si>
    <t>3.3 Piano di messa in sicurezza e riqualificazione dell'edilizia scolastica</t>
  </si>
  <si>
    <t>2.2 Scuola di Alta Formazione e formazione obbligatoria per dirigenti scolastici, docenti e personale tecnico-amministrativo</t>
  </si>
  <si>
    <t>1.6 Orientamento attivo nella transizione scuola - università</t>
  </si>
  <si>
    <t>1.7 Alloggi per gli studenti e riforma della legislazione sugli alloggi per gli studenti (RIFORMA)</t>
  </si>
  <si>
    <t>1.7 Borse di studio per l'accesso all'università</t>
  </si>
  <si>
    <t>3.4 Didattica e competenze universitarie avanzate</t>
  </si>
  <si>
    <t>4.1 Estensione del numero di dottorati di ricerca e dottorati innovativi per la Pubblica Amministrazione e il patrimonio culturale</t>
  </si>
  <si>
    <t>1.2 Finanziamento di progetti presentati da giovani ricercatori</t>
  </si>
  <si>
    <t>1.3 Partenariati estesi a Università, centri di ricerca, imprese e finanziamento progetti di ricerca</t>
  </si>
  <si>
    <t>1.4 Potenziamento strutture di ricerca e creazione di "campioni nazionali" di R&amp;S su alcune Key enabling technologies</t>
  </si>
  <si>
    <t>1.5 Creazione e rafforzamento di "ecosistemi dell'innovazione per la sostenibilità", costruendo "leader territoriali di R&amp;S"</t>
  </si>
  <si>
    <t>3.3 Introduzione di dottorati innovativi che rispondono ai fabbisogni di innovazione delle imprese e promuovono l'assunzione dei ricercatori da parte delle imprese</t>
  </si>
  <si>
    <t>1.1 (Riforma) Politiche attive del lavoro e formazione</t>
  </si>
  <si>
    <t>1.1 Potenziamento dei Centri per l’Impiego</t>
  </si>
  <si>
    <t>1.4 Sistema duale</t>
  </si>
  <si>
    <t>Mlps</t>
  </si>
  <si>
    <t>1.1: Sostegno alle persone vulnerabili e prevenzione</t>
  </si>
  <si>
    <t>1.2: Percorsi di autonomia per persone con disabilità</t>
  </si>
  <si>
    <t>1.3: Housing Temporaneo e Stazioni di posta</t>
  </si>
  <si>
    <t>2.2 Piani Urbani Integrati</t>
  </si>
  <si>
    <t>2. Valorizzazione dei beni confiscati alle mafie</t>
  </si>
  <si>
    <t>3. Interventi socio-educativi strutturati per combattere la povertà educativa nel Mezzogiorno a sostegno del Terzo Settore</t>
  </si>
  <si>
    <t>Ecosistemi per l’innovazione al Sud in contesti urbani marginalizzati</t>
  </si>
  <si>
    <t>1.1 Case della Comunità e presa in carico della persona</t>
  </si>
  <si>
    <t>1.2. Casa come primo luogo di cura e telemedicina</t>
  </si>
  <si>
    <t>1.3. Rafforzamento dell'assistenza sanitaria intermedia e delle sue strutture (Ospedali di Comunità).</t>
  </si>
  <si>
    <t>1.1 Ammodernamento del parco tecnologico e digitale ospedaliero</t>
  </si>
  <si>
    <t>1.2. Verso un ospedale sicuro e sostenibile</t>
  </si>
  <si>
    <t>1.3. Rafforzamento dell'infrastruttura tecnologica e degli strumenti per la raccolta, l’elaborazione, l’analisi dei dati e la simulazione</t>
  </si>
  <si>
    <t>2.1. Valorizzazione e potenziamento della ricerca biomedica del SSN</t>
  </si>
  <si>
    <t>2.2 Sviluppo delle competenze tecniche-professionali, digitali e manageriali del personale del sistema sanitario</t>
  </si>
  <si>
    <t>Verso un ospedale sicuro e sostenibile</t>
  </si>
  <si>
    <t>Mef</t>
  </si>
  <si>
    <t>PCM_Dpc</t>
  </si>
  <si>
    <t>PCM_Dpo</t>
  </si>
  <si>
    <t>PCM_Ds</t>
  </si>
  <si>
    <t>2. Innovazione e tecnologia della Microelettronica</t>
  </si>
  <si>
    <t>3.2 Green communities</t>
  </si>
  <si>
    <t>2.1. Misure per la gestione del rischio di alluvione e per la riduzione del rischio idrogeologico</t>
  </si>
  <si>
    <t>2.1 Servizio civile universale</t>
  </si>
  <si>
    <t>1.3 Sistema di certificazione della parità di genere</t>
  </si>
  <si>
    <t>3.1 Sport e inclusione sociale</t>
  </si>
  <si>
    <t>M1C1-I01.03.00</t>
  </si>
  <si>
    <t>1.3 Dati e interoperabilità</t>
  </si>
  <si>
    <t>4.4: Rinnovo flotte, bus, treni e navi verdi - Bus</t>
  </si>
  <si>
    <t>4.4: Rinnovo flotte, bus, treni e navi verdi - Navi</t>
  </si>
  <si>
    <t>M3C2-I03.00.00</t>
  </si>
  <si>
    <t>2.2: Piani Urbani Integrati</t>
  </si>
  <si>
    <r>
      <t>M5</t>
    </r>
    <r>
      <rPr>
        <sz val="10"/>
        <color rgb="FF231F20"/>
        <rFont val="Times New Roman"/>
        <family val="1"/>
      </rPr>
      <t>C2</t>
    </r>
  </si>
  <si>
    <t>2.2 Piani Urbani Integrati (fondo dei fondi BEI)</t>
  </si>
  <si>
    <t>Risorse_Sud</t>
  </si>
  <si>
    <r>
      <t>M1</t>
    </r>
    <r>
      <rPr>
        <sz val="10"/>
        <color rgb="FF231F20"/>
        <rFont val="Times New Roman"/>
        <family val="1"/>
      </rPr>
      <t>C2</t>
    </r>
  </si>
  <si>
    <r>
      <t>M1</t>
    </r>
    <r>
      <rPr>
        <sz val="10"/>
        <color rgb="FF231F20"/>
        <rFont val="Times New Roman"/>
        <family val="1"/>
      </rPr>
      <t>C3</t>
    </r>
  </si>
  <si>
    <r>
      <t>M2</t>
    </r>
    <r>
      <rPr>
        <sz val="10"/>
        <color rgb="FF231F20"/>
        <rFont val="Times New Roman"/>
        <family val="1"/>
      </rPr>
      <t>C2</t>
    </r>
  </si>
  <si>
    <r>
      <t>M2</t>
    </r>
    <r>
      <rPr>
        <sz val="10"/>
        <color rgb="FF231F20"/>
        <rFont val="Times New Roman"/>
        <family val="1"/>
      </rPr>
      <t>C3</t>
    </r>
  </si>
  <si>
    <r>
      <t>M2</t>
    </r>
    <r>
      <rPr>
        <sz val="10"/>
        <color rgb="FF231F20"/>
        <rFont val="Times New Roman"/>
        <family val="1"/>
      </rPr>
      <t>C4</t>
    </r>
  </si>
  <si>
    <r>
      <t>M3</t>
    </r>
    <r>
      <rPr>
        <sz val="10"/>
        <color rgb="FF231F20"/>
        <rFont val="Times New Roman"/>
        <family val="1"/>
      </rPr>
      <t>C2</t>
    </r>
  </si>
  <si>
    <r>
      <t>M4</t>
    </r>
    <r>
      <rPr>
        <sz val="10"/>
        <color rgb="FF231F20"/>
        <rFont val="Times New Roman"/>
        <family val="1"/>
      </rPr>
      <t>C2</t>
    </r>
  </si>
  <si>
    <r>
      <t>M6</t>
    </r>
    <r>
      <rPr>
        <sz val="10"/>
        <color rgb="FF231F20"/>
        <rFont val="Times New Roman"/>
        <family val="1"/>
      </rPr>
      <t>C2</t>
    </r>
  </si>
  <si>
    <t>Proposte di interventi di potenziamento della resilienza cyber – A Ristoro</t>
  </si>
  <si>
    <t>Proposte di interventi di potenziamento della resilienza cyber – A Servizio</t>
  </si>
  <si>
    <t>MODALITA’ APPLICATIVE PER L’ACCESSO ALLA PIATTAFORMA ONLINE PER LA FRUIZIONE DEL CREDITO D’IMPOSTA art. 4 DL 152/2021</t>
  </si>
  <si>
    <t>Proposte per interventi finalizzati alla riduzione delle perdite nelle reti di distribuzione dell’acqua, compresa la digitalizzazione e il monitoraggio delle reti</t>
  </si>
  <si>
    <t>Ripartizione per Ministero responsabile delle risorse territorializzabili e quota di destinazione al Sud</t>
  </si>
  <si>
    <t>9) Prima relazione istruttoria sul rispetto del vincolo di destinazione alle regioni del Mezzogiorno di almeno il 40 per cento delle risorse allocabili territorialmente (18 marzo 2022)</t>
  </si>
  <si>
    <t>PROPOSTE DI PARTNERSHIP PUBBLICO PRIVATOper l’AFFIDAMENTO DELLA CONCESSIONE per la progettazione, realizzazione e gestione dei Servizi Abilitanti della Piattaforma Nazionale di Telemedicina</t>
  </si>
  <si>
    <t>Lotto 1. Lazio, Piemonte, Valle d'Aosta; Lotto 2. Liguria, Sicilia, Toscana; Lotto 3. Lombardia, Sardegna, p.a. Bolzano, p.a. Trento; Lotto 4. Friuli-Venezia Giulia, Umbria, Veneto; Lotto 5. Calabria, Emilia-Romagna, Marche; Lotto 6. Abruzzo, Molise, Campania, Basilicata, Puglia</t>
  </si>
  <si>
    <t>Concessione di contributi pubblici nell’ambito del piano “Italia 5G” per la realizzazione di rilegamenti in fibra ottica di siti radiomobili</t>
  </si>
  <si>
    <t>Lotto 1. Lombardia, Piemonte, Valle d'Aosta; Lotto 2. Veneto, Friuli-Venezia Giulia, p.a. Trento, p.a. Bolzano; Lotto 3. Emilia-Romagna, Toscana, Liguria; Lotto 4. Lazio, Sardegna, Umbria, Marche; Lotto 5. Abruzzo, Molise, Campania, Basilicata, Puglia; Lotto 6. Calabria, Sicilia</t>
  </si>
  <si>
    <t>Comuni capoluogo regione o provincia e comuni &gt; 50mila abitanti</t>
  </si>
  <si>
    <t>PCM - Dipartimento per lo sport</t>
  </si>
  <si>
    <t>Cluster 1 e 2</t>
  </si>
  <si>
    <t>Cluster 3</t>
  </si>
  <si>
    <t>SELEZIONE DI PROPOSTE PROGETTUALI INERENTI ATTIVITA’ DI RICERCA E SVILUPPO sull'idrogeno</t>
  </si>
  <si>
    <t>GARA EUROPEA A PROCEDURA APERTA PER L’AFFIDAMENTO DELL’APPALTO DEL SERVIZIO DI INGEGNERIA E ARCHITETTURA PER L’ESECUZIONE DELLE VERIFICHE DI VULNERABILITÀ SISMICA DA ESEGUIRSI SUL PALAZZO DI GIUSTIZIA “BRUNO CACCIA” IN TORINO</t>
  </si>
  <si>
    <t>Proposte di intervento per Servizi e Infrastrutture Sociali di comunità</t>
  </si>
  <si>
    <t>Comuni delle Aree Interne (intermedi, periferici, ultraperiferici)</t>
  </si>
  <si>
    <t>CREDITO D’IMPOSTA DI CUI ALL’ART. 4 DEL DECRETO LEGGE 6 NOVEMBRE 2021, N. 152</t>
  </si>
  <si>
    <t>M2C4-I03.01.00</t>
  </si>
  <si>
    <t>M2C4-I03.02.00</t>
  </si>
  <si>
    <t>M2C4-I03.03.00</t>
  </si>
  <si>
    <t>M2C4-I03.04.00</t>
  </si>
  <si>
    <t>M2C4-I03.05.00</t>
  </si>
  <si>
    <t>M2C4-I04.01.00</t>
  </si>
  <si>
    <t>M2C4-I04.02.00</t>
  </si>
  <si>
    <t>M2C4-I04.03.00</t>
  </si>
  <si>
    <t>M2C4-I04.04.00</t>
  </si>
  <si>
    <t>1.3.1 Housing First</t>
  </si>
  <si>
    <t>"Projects on Housing First envisage that local entities make flats available for single individuals, small groups or families up to 24 months, preferably through buildings’ refurbishment and renovation of State property.
This should becomplemented by development and autonomy programmes. Projects on Post Stations envisage the development of service and inclusion centres for homeless people.
This will be complemented by job placement programmes, in collaboration with employment centres.</t>
  </si>
  <si>
    <t>Summary document duly justifying how the target was satisfactorily fulfilled. This document shall include as an annex the following documentary evidence:
a) list of certificates of completion issued in accordance with the national legislation;
b) report endorsed by the relevant ministry, including justification that the technical specifications of the project(s) are aligned with the CID's description of the investment and target;</t>
  </si>
  <si>
    <t>People with severely deprivation are defined as follows: see Linee di indirizzo per il contrasto alla grave emarginazione in Italia,approved by the Conferenza Unificata il 5.11.2015 and art. 5 of the Annual Decree on the Poverty fund 2018 where (art. 5) for this aim they are identified as a) living in the street or in precarious shelter; b) using public dormitory; c) are hosted in hostels for the deprived; d) are exiting from
structures (included jail) and have not a place to live in. The services provided under Housing First and Post Stations are the ones defined in therelevant operationa l Plan, set to be approved in Q4- 2021.
Territorial distributio n will be on the entire national territory, however area where problems of homelessn ess and hard poverty are more urgent (metropoli tan areas but also some rural areas were seasonal workers - many of which foreigners - are in large numbers) will be privileged."</t>
  </si>
  <si>
    <t>Proposte di intervento da parte degli Ambiti Sociali Territoriali da finanziare nell’ambito del Piano Nazionale di Ripresa e Resilienza (PNRR), Missione 5 “Inclusione e coesione”, Componente 2 "Infrastrutture sociali, famiglie, comunità e terzo settore”</t>
  </si>
  <si>
    <t>Firma dei contratti per la concessione di prestiti per la realizzazione degli interventi a beneficio delle comunità energetiche.</t>
  </si>
  <si>
    <t xml:space="preserve">Summary document duly justifying how the milestone (including all the constitutive elements) was satisfactorily fulfilled.
This document shall include as an annex the following documentary evidence: a)list of contracts signed; b) extract of the relevant parts of the technical specifications of the public announcement proving alignment with the CID's description of the investment and target. </t>
  </si>
  <si>
    <r>
      <t>Sostegno alle comunità energetiche in comuni con meno di 5.000 abitanti allo scopo di consentire l'installazione di almeno 2 000 MW da fonti rinnovabili, per una produzione indicativa di 2 500 GWh/anno.
Questa misura non deve sostenere attività legate all'idrogeno che comportino emissioni di gas a effetto serra superiori a 3 t CO</t>
    </r>
    <r>
      <rPr>
        <vertAlign val="subscript"/>
        <sz val="11"/>
        <color rgb="FF196131"/>
        <rFont val="Times New Roman"/>
        <family val="1"/>
      </rPr>
      <t>2</t>
    </r>
    <r>
      <rPr>
        <sz val="11"/>
        <color rgb="FF196131"/>
        <rFont val="Times New Roman"/>
        <family val="1"/>
      </rPr>
      <t>eq/tH</t>
    </r>
    <r>
      <rPr>
        <vertAlign val="subscript"/>
        <sz val="11"/>
        <color rgb="FF196131"/>
        <rFont val="Times New Roman"/>
        <family val="1"/>
      </rPr>
      <t>2</t>
    </r>
    <r>
      <rPr>
        <sz val="11"/>
        <color rgb="FF196131"/>
        <rFont val="Times New Roman"/>
        <family val="1"/>
      </rPr>
      <t>.</t>
    </r>
  </si>
  <si>
    <t>Indicazione nel testo di legge della data di entrata in vigore dell'atto giuridico di istituzione dell'Ufficio per la trasformazione e dell'atto giuridico di istituzione della NewCo</t>
  </si>
  <si>
    <t>Titolare/Attuatore</t>
  </si>
  <si>
    <t>T</t>
  </si>
  <si>
    <t>A</t>
  </si>
  <si>
    <t>Cofinanziamento interventi per la realizzazione di strutture residenziali universitarie (Decreto Mur n. 1257 del 30 novembre 2021)</t>
  </si>
  <si>
    <t>Regioni, Province, Altro</t>
  </si>
  <si>
    <t>Interventi di manutenzione straordinaria ed efficientamento energetico del Tribunale dei Minorenni di Cagliari – Via Dante, 1. Appalto integrato. Affidamento della progettazione esecutiva e della realizzazione dei lavori.</t>
  </si>
  <si>
    <t>Imprese, Liberi professionisti, Organizzazioni del terzo settore</t>
  </si>
  <si>
    <t>Appalto dei servizi di architettura e ingegneria relativi allo studio di fattibilità, progettazione definitiva ed al Coordinamento della Sicurezza in fase di Progettazione, inerenti agli interventi di manutenzione straordinaria ed efficientamento energeti</t>
  </si>
  <si>
    <t>Appalto dei servizi di architettura e ingegneria relativi allo studio di fattibilità, progettazione definitiva, Coordinamento della Sicurezza in fase di Progettazione, ed eventuale CSE, inerenti agli interventi di manutenzione straordinaria ed efficientam</t>
  </si>
  <si>
    <t>PROCEDURA APERTA FINALIZZATA ALL’ACQUISIZIONE DI ACCELERATORI LINEARI PER LE AZIENDE SANITARIE E OSPEDALIERE IFO, SAN GIOVANNI ADDOLORATA, ROMA 1, VITERBO, FROSINONE PNRR</t>
  </si>
  <si>
    <t>Ministero della salute</t>
  </si>
  <si>
    <t>Lazio</t>
  </si>
  <si>
    <t>PROCEDURA APERTA FINALIZZATA ALL’ACQUISIZIONE DI MAMMOGRAFI DIGITALI CON TOMOSINTESI PER LE AZIENDE SANITARIE E OSPEDALIERE DELLA REGIONE LAZIO</t>
  </si>
  <si>
    <t>PROCEDURA APERTA FINALIZZATA ALL’ACQUISIZIONE DI TOMOGRAFI A RISONANZA MAGNETICA PER LE AZIENDE SANITARIE E OSPEDALIERE DELLA REGIONE LAZIO</t>
  </si>
  <si>
    <t>Prorogato</t>
  </si>
  <si>
    <t>La legislazione attuativa deve comprendere almeno i seguenti provvedimenti: i) introduzione di una procedura semplificata a livello di primo grado/processo e miglioramento dell'applicazione delle "procedure di filtraggio" in fase di appello, compreso l'uso diffuso delle procedure semplificate e la tipologia di cause in cui il giudice decide in composizione monocratica; ii) garanzia dell'effettiva fissazione di scadenze vincolanti per i procedimenti e un calendario per la raccolta delle prove e la presentazione elettronica di tutti gli atti e documenti pertinenti; iii) riforma del ricorso alla mediazione e alla risoluzione alternativa delle controversie, unitamente alla mediazione assistita, all'arbitrato e a qualsiasi altra alternativa possibile per rendere tali istituti più efficaci nel ridurre la pressione sul sistema giudiziario civile, anche mediante incentivi; iv) riforma della procedura di esecuzione forzata per ridurre i tempi medi attuali, anche rendendo più rapida e meno costosa l'esecuzione forzata per gli importi dichiarati come dovuti; riforma dell'attuale sistema di quantificazione e recuperabilità delle spese legali per ridurre le controversie futili; v) introduzione di un sistema di monitoraggio a livello dei tribunali e aumento della produttività dei tribunali civili attraverso incentivi per garantire una durata ragionevole dei procedimenti e prestazioni uniformi in tutti i tribunali.</t>
  </si>
  <si>
    <t>Entrata in vigore di tutti gli atti delegati il cui contenuto è indicato nella legislazione attuativa per la riforma del processo civile e penale e la riforma del quadro in materia di insolvenza</t>
  </si>
  <si>
    <t>Esperto nel settore del marketing e della comunicazione</t>
  </si>
  <si>
    <t>Intervento per il restauro e la valorizzazione del patrimonio architettonico e paesaggistico rurale</t>
  </si>
  <si>
    <t>Individui, Imprese, Organizzazioni del terzo settore</t>
  </si>
  <si>
    <t>Umbria</t>
  </si>
  <si>
    <t>Toscana</t>
  </si>
  <si>
    <t xml:space="preserve">Affidamento dei servizi di ingegneria ed architettura per le Aziende Sanitarie della Regione Lazio per gli interventi finanziati dal PNRR e dal PNC per la realizzazione degli investimenti: “case della comunità”, “ospedali di comunità”, “verso un ospedale </t>
  </si>
  <si>
    <t>Fondo Impresa Femminile</t>
  </si>
  <si>
    <t>MISE in collaborazione con il Dipartimento per le Pari Opportunità della Presidenza del Consiglio dei Ministri</t>
  </si>
  <si>
    <t>Fino a esaurimento fomdi</t>
  </si>
  <si>
    <t>Individui, Imprese</t>
  </si>
  <si>
    <t>Fondo dei fondi BEI - AVVISO A MANIFESTARE INTERESSE</t>
  </si>
  <si>
    <t>Programma “Garanzia di Occupabilità dei Lavoratori – GOL”</t>
  </si>
  <si>
    <t>40 lotti</t>
  </si>
  <si>
    <t>Partenariati estesi a Università, centri di ricerca, imprese</t>
  </si>
  <si>
    <t>Contratti di sviluppo. PNRR, Filiere produttive</t>
  </si>
  <si>
    <t>Contratti di sviluppo</t>
  </si>
  <si>
    <t>Accordo Quadro per la fornitura di tomografi PET/CT, servizi connessi, dispositivi e servizi opzionali per le Pubbliche Amministrazioni (ed. 1)</t>
  </si>
  <si>
    <t>Sviluppo di una leadership internazionale, industriale e di ricerca e sviluppo nel campo degli autobus elettrici</t>
  </si>
  <si>
    <t>Regioni, altro</t>
  </si>
  <si>
    <t>Progetti di ricerca sulle seguenti tematiche: 1. Proof of concept (PoC) 2. Malattie Rare (MR) 3. Malattie Croniche non Trasmissibili (MCnT) ad alto impatto sui sistemi sanitari e socio-assistenziali: 3.1 Fattori di rischio e prevenzione 3.2 Eziopatogenesi</t>
  </si>
  <si>
    <t>AQ Acceleratori lineari, sistemi per radioterapia (gating, SGRT e dosimetria), servizi connessi, dispositivi e servizi opzionali per le PA</t>
  </si>
  <si>
    <t>Accordo quadro per la fornitura di apparecchiature di radiologia – telecomandati e polifunzionali, servizi connessi, dispositivi e servizi opzionali per le pubbliche amministrazioni</t>
  </si>
  <si>
    <t>3 lotti</t>
  </si>
  <si>
    <t>KDT JU (key digital technologies joint undertaking) Calls 2021</t>
  </si>
  <si>
    <t>KDT JU (key digital technologies joint undertaking) Calls 2022</t>
  </si>
  <si>
    <t>Vigili del Fuoco - Lotto 1: 100 Autopompaserbatoio Alimentati A Gas Biometano; Lotto 2: 100 Autobottipompa Per Soccorso Aeroportuale Alimentati A Gas Biometano</t>
  </si>
  <si>
    <t>6 Lotti</t>
  </si>
  <si>
    <t>Accordo quadro, avente ad oggetto l’affidamento di servizi applicativi e l’affidamento di servizi di supporto in ambito “Sanità digitale - Sistemi informativi gestionali” per le PA del SSN</t>
  </si>
  <si>
    <t>Rimozione delle barriere fisiche e cognitive in musei, biblioteche e archivi (non Ministero della Cultura) per consentire un più ampio accesso e partecipazione alla cultura</t>
  </si>
  <si>
    <t>Contributi pubblici nell’ambito del Piano “Italia 5G” per la realizzazione di nuove infrastrutture di rete idonee a fornire servizi radiomobili con velocità di trasmissione di almeno 150 Mbit/s in downlink e 30 Mbit/s in uplink</t>
  </si>
  <si>
    <t>Estensione dell'utilizzo delle piattaforme nazionali di identità digitale - SPID CIE" AMMINISTRAZIONI PUBBLICHE DIVERSE DA COMUNI E ISTITUZIONI SCOLASTICHE</t>
  </si>
  <si>
    <t>Regioni, Province, altro</t>
  </si>
  <si>
    <t>Accordo Quadro, per ciascun lotto, avente ad oggetto la fornitura di Gamma Camere e Sistemi Gamma Camera/CT, servizi connessi, dispositivi e servizi opzionali per le Pubbliche Amministrazioni - Edizione 1</t>
  </si>
  <si>
    <t>2 Lotti</t>
  </si>
  <si>
    <t>N.ro partecipanti</t>
  </si>
  <si>
    <t>N.ro Assegnatari</t>
  </si>
  <si>
    <t>Importo assegnato</t>
  </si>
  <si>
    <t>Ammontare richieste</t>
  </si>
  <si>
    <t>Ammodernamento (anche con ampliamento di impianti esistenti) e realizzazione di nuovi impianti per il miglioramento della raccolta, della logistica e del riciclo dei rifiuti di apparecchiature elettriche ed elettroniche c.d. RAEE comprese pale di turbine eoliche e pannelli fotovoltaici</t>
  </si>
  <si>
    <t>Attuazione in almeno 19 piccole isole di progetti integrati completi che comportano almeno tre tipi diversi di intervento. Nel complesso il contributo per il clima dell'investimento deve essere pari almeno al 37 % del costo complessivo degli investimenti sostenuti dall'RRF secondo la metodologia di cui all'allegato VI del regolamento (UE) 2021/241. Gli interventi ammissibili al finanziamento riguardano: - efficientamento energetico; - sviluppo e/o miglioramento dei servizi e delle infrastrutture di mobilità collettiva; bus e imbarcazioni alimentati a energia elettrica; pensiline per i servizi di trasporto pubblico; car sharing, bike sharing e scooter sharing; - costruzione e/o adattamento di piste ciclabili, costruzione di zone di riparo; - efficienza della raccolta differenziata con il rafforzamento dei sistemi di raccolta; - costruzione/ammodernamento di isole ecologiche con relativo centro di riutilizzo; - sistemi di desalinizzazione; - impianti per la produzione di energia da fonti rinnovabili, compresa l'energia fotovoltaica, l'eolica offshore, le energie marine rinnovabili quali l'energia del moto ondoso o l'energia mareomotrice; - misure di efficientamento energetico volte a ridurre la domanda di energia elettrica; - interventi sulla rete elettrica e sulle relative infrastrutture: dispositivi di stoccaggio, integrazione del sistema dell'energia elettrica con il sistema idrico dell'isola, smart grids, sistemi innovativi di gestione e monitoraggio dell'energia.</t>
  </si>
  <si>
    <t>INVITO ALLE REGIONI/PROVINCE AUTONOME A MANIFESTARE L’INTERESSE PER LA SELEZIONE DI PROPOSTE VOLTE ALLA REALIZZAZIONE DI SITI DI PRODUZIONE DI IDROGENO VERDE IN AREE INDUSTRIALI DISMESSE, DA FINANZIARE NELL’AMBITO DEL PIANO NAZIONALE DI RIPRESA E RESILIENza</t>
  </si>
  <si>
    <t>Presentazione di proposte d’intervento per la selezione di progetti di valorizzazione di beni confiscati alle mafie</t>
  </si>
  <si>
    <t>Dossier Parlamento - Ufficio Studi (30 giugno 2022)</t>
  </si>
  <si>
    <t>Start the recruitme nt procedures for the Trial office and Administra tive Courts by completin g the recruitment of at least 168 units of personnel and place units into service.
The baseline shall be the number of personnel on 31 December 2021. The completed staffing procedures should not include those funded through national funds in service</t>
  </si>
  <si>
    <t>Documentazione concorso</t>
  </si>
  <si>
    <t>Il 6 luglio 2021 sono stati banditi i concorsi, per titoli e prova scritta, per il reclutamento, con contratto di lavoro a tempo pieno e determinato primo scaglione di n. 168 unità di personale non dirigenziale. All’esito di questa fase la maggior parte dei posti sono stati coperti ed i vincitori sono stati assunti con decorrenza 3 gennaio 2022. È stato infine bandito un concorso per gli ultimi 6 posti per assistenti informatici rimasti non
coperti, pubblicato nella Gazzetta Ufficiale del 1° febbraio 2022. Ad oggi risultano assegnati tutti i 168 posti messi a concorso.</t>
  </si>
  <si>
    <t>Department of Public Administrations (DPA)</t>
  </si>
  <si>
    <t>DL 9 giugno 2021, n. 80; DL 44/2021 (art. 10) procedura semplificata per lo svolgimento dei concorsi pubblici; DL 36/2022 (art.1) nuove linee di indirizzo per le PA relative alla predisposizione dei rispettivi
piani triennali dei fabbisogni di personale; DL 36/2022 (art.3) aggiornamento entro il 31 dicembre 2022 del DPR 487/1994;  DL 36/2022 (art.5) discriminazione di genere;  DL 36/2022 (art.6) mobilità orizzontale</t>
  </si>
  <si>
    <t>Portale unico del reclutamento "InPA, che, come disposto dall’art. 2 del D.L. 36/2022, sarà operativo dal 1° luglio 2022 per tutte le amministrazioni pubbliche centrali e le autorità amministrative indipendenti, le quali, dal 1° novembre 2022, utilizzeranno tale Portale per tutte le procedure di assunzione a tempo determinato e indeterminato; piano strategico "Ri-formare la PA"; DM 23 marzo 2022 che ha istituito i due programmi, "Tirocinio InPA" e "Dottorato InPA"</t>
  </si>
  <si>
    <t>The Law of Delegation (Mandate Law) shall cover the areas of interventi on mentioned by Milestones M1C1-69 and M1C1-71 in order to (i) ensure stabilization and consolidation of the measures introduced by the IT Authorities to address M1C1-69 and M1C1-71 in 2021, if necessary (e.g. for temporary measures), and (ii) extend to all tender procedures the measures, introduced by the IT Authorities to address M1C1-69 and M1C1-71 in 2021, if limited in scope (e.g. limited only to tenders for works/ser vices related to the NRRP or other EU funds). The IT Authorities shall ensure that any further primary or secondary legislation or any regulatory or implement ing acts (e.g. ANAC’s guidelines) introduced in the first half of 2022 to implement , stabilize in time, consolidat e or strengthen the measures introduced to address M1C1-69 and M1C1-71 in 2021 are consistent with and do not alter the content of such measures approved in 2021, while excluding any measures that, based on a common understanding by the Commission and Italy, are proved to be ineffective or counterproductive as regards the acceleration and simplification of the tender procedure. The adequate level of staffing and financial resources of the Single Coordination Body on Public Procurement: XXX full-time equivalent and XXXX EUR (for discussion with Italian authorities as foreseen in the Council Implementing Decision).</t>
  </si>
  <si>
    <t>This Law shall establish all the precise criteria and principles for the systemic reform of the Public Procurement Code. The law of delegation shall, at least, dictate the following principles and criteria to: i. Reduce the fragmentation of contracting authorities (1) establishing the basic elements of the qualification system, (2) requiring the setting of an e-platform as a basic requirement to participate in the nationwide evaluation of procurement capacity (3) empowering the national anti-corruption authority (ANAC) to review the qualification of contracting authorities in terms of procurement capacity (types and volumes of purchases), (4) providing incentives to use existing professional central purchasing bodies. ii. Simplify and digitalize the procedures of central purchasing bodies (“centrali di committenza”) iii. Define how procedures shall be digitalized for all public contracts and concessions and define interoperability and interconnectivity requirements. iv. Reduce restrictions concerning sub-contracting on a progressive basis.</t>
  </si>
  <si>
    <t>Legge 21 giugno 2022, n. 78</t>
  </si>
  <si>
    <t>Adozione, entro sei mesi dalla data di entrata in vigore della legge di uno o più decreti legislativi recanti la disciplina dei contratti pubblici, anche al fine di adeguarla al diritto europeo e ai principi espressi
dalla giurisprudenza della Corte costituzionale e delle giurisdizioni superiori, interne e sovranazionali, e di razionalizzare, riordinare e semplificare la disciplina vigente in materia di contratti pubblici relativi a lavori, servizi e forniture, nonché al fine di evitare l'avvio di procedure di infrazione da parte della Commissione europea e di giungere alla risoluzione delle procedure avviate.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</si>
  <si>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include:
(i) a declaration of completion and full operationalisation of the database and the dedicated IT infrastructure for the release of pre-populated VAT tax return; a description of its functioning and the required tasks as well as simplification gains for taxpayers.
(ii) A description of the improvement introduced in the database used for the “compliance letters” (providing early communications to taxpayers for which anomalies are detected) indicating how the incidence of false-positive will be reduced and the number ofcommunications sent out to taxpayers will be increased.
(iii) A description of the new provisions introducing effective administrative sanctions in case of refusal of private providers to accept electronic payments, proving the enhanced effectiveness compared to previously existing provisions and providing a comparison with the original article 23 of decree-law 124/2019, which had been abrogated upon conversion into law.
(iv) A declaration of completion of the process of data pseudonymization provided for by art. 1, paragraphs 681-686, of the law n.160/2019, and of the set up of digital infrastructure for the analysis of big data generated through the interoperability of databases fully pseudonymized; a description of how these tools will increase the effectiveness of the risk analysis underlying the selection process, including concrete extracts from the database.(v) A description of the additional effective actions against tax evasion from omitted invoicing taken based on the findings of the government review (milestone M1C1-101) also indicating the expected
impact on tax evasion.</t>
  </si>
  <si>
    <t xml:space="preserve">The provisions shall include:i) full operationalisation of the database and the dedicated IT infrastructure for the release of pre- populated VAT tax return, as provided for by art. 4, paragraph 1, of the legislative decree n. 127/2015. (ii) the database used for the “compliance letters” (providing early communications to taxpayers for which anomalies are detected) is enhanced with a view of reducing the incidence of false-positive and increasing the number of communications sent out to taxpayers. (iii) entry into force of reformed legislation in order to ensure effective administrative sanctions in case of refusal of private providers to accept electronic payments (original article 23 of decree-law 124/2019, which had been abrogated upon conversion into law, represents a reference). (iv) Completion of the process of data pseudonymization provided for by art. 1, paragraphs 681-686, of the law n.160/2019 and set up of digital infrastructure for the analysis of big data generated through the interoperability of databases fully pseudonymized, with a view to increase the effectiveness of the riskanalysis underlying the selection process. (v) Entry into force of primary and secondary legislation implementing additional effective actions based on the findings of the review of possible measures to reduce tax evasion from omitted invoicing. </t>
  </si>
  <si>
    <t>DM 28 giugno 2022</t>
  </si>
  <si>
    <t>i) L’Agenzia delle entrate ha realizzato e reso operativa l’infrastruttura tecnologica che consente la predisposizione delle bozze dei registri IVA, delle liquidazioni periodiche dell’Iva e della bozza di
dichiarazione annuale. ii) Dalla banca dati Regis risulta che l’Agenzia delle entrate ha predisposto un dettagliato piano delle attività da intraprendere per incrementare il numero delle lettere di compliance inviate ai
contribuenti e ha, in particolare implementato piattaforme di analisi avanzata dei dati. iii) Il decreto-legge n. 36 del 2022 anticipa al 30 giugno le sanzioni per la mancata accettazione di pagamenti digitali. iv) L’Agenzia delle entrate, secondo quanto risulta dalla banca dati Regis, ha completato la metodologia di pseudonimizzazione da applicare ai dati contenuti nell’Archivio dei rapporti finanziari (ADR). v) emanazione del DM 28 giugno 2022 relativo al trattamento dei dati contenuti nell'archivio dei rapporti finanziari in attuazione dell'articolo 1, comma 683, della legge 27 dicembre 2019, n. 160.</t>
  </si>
  <si>
    <t>The Document of Economy and Finance 2022 should set positive saving targets for the central state administration for each of the years covered by the programm ing period (2023, 2024, 2025)</t>
  </si>
  <si>
    <t>Copy of the “Document of Economy and Finance 2022” (“Documento di Economia e Finanza 2022”), accompanied by a document duly justifying how the milestone, including all the constitutive elements, was satisfactorily fulfilled.</t>
  </si>
  <si>
    <t>Le amministrazioni centrali dello Stato dovranno assicurare i seguenti risparmi di spesa per il triennio 2023- 2025: - 800 milioni per il 2023; - 1.200 milioni per il 2024; - 1.500 milioni per il 2025.</t>
  </si>
  <si>
    <t xml:space="preserve">Summary document duly justifying how the milestone (including all the constitutive elements) was satisfactorily fulfilled. This document shallinclude as an annex the following documentary evidence and elements:
a) Copy of contract award notification b) Extract of the relevant parts of the technical specifications of the project proving alignment with the description of the milestone and the description of the
investment in the CID. </t>
  </si>
  <si>
    <t>Aggiudicazione non completata</t>
  </si>
  <si>
    <t>Il 23/12/2021 è stata sottoscritta la convenzione tra Presidenza del Consiglio e le società Invitalia e Infratel. Il 15.1.2022 è stato pubblicato il bando per 15 lotti geografici del Piano “Italia a 1 Giga”. Il 24/5/2022 sono stati aggiudicati 14 lotti su 15. Il 21 marzo 2022 sono stati pubblicati da Infratel i due bandi per lo sviluppo delle reti 5G in Italia, per un totale di 2 miliardi di euro, che prevedono rispettivamente:
- incentivi sugli investimenti per la realizzazione di rilegamenti in fibra ottica di siti radiomobili esistenti fino al 90% del costo;
- contributi per la realizzazione di nuove infrastrutture di rete mobili (fibra, infrastrutture e componenti elettroniche) con velocità di trasmissione di almeno 150 Mbit/s in downlink e 30 Mbit/s in uplink, anch’esse finanziate fino al 90%.
Il bando Backhaul è stato aggiudicato il 13/6/2022 , il Bando Densificazione è in corso di aggiudicazione</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</si>
  <si>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     Copy of the investment policy of the Development Contracts
     Copy of the contractual agreement with the entrusted entity or financial intermediary</t>
  </si>
  <si>
    <t>The investment policy of the Development Contracts shall define as a minimum: (i) the nature and scope of the projects supported, which shall be in line with the objectives of Regulation (EU) 2021/241; the terms of reference shall include eligibility criteria to ensure compliance with the ‘Do no significant harm’ Technical Guidance (2021/C58/01) of supported projects underthis measure through the use of sustainability proofing, an exclusion list, and the requirement of compliance with the relevant EU and national environmental legislation, (ii) the type of operations supported, (iii) the targeted beneficiaries and their eligibility criteria, (iv) provisions to re-invest potential reflows for similar policy objectives, also beyond 2026, in case they are not re-used to re-pay interest rates stemming from loans provided under Regulation (EU) 2021/241.
The contractual agreement with the entrusted entity or financial intermediary shall require the use of the ‘Do no significant harm’ Technical Guidance (2021/C58/01).</t>
  </si>
  <si>
    <t>DM 13 gennaio 2022</t>
  </si>
  <si>
    <t>Il decreto direttoriale 25 marzo 2022 ha approvato i termini per la presentazione delle domande di agevolazioni, dall’11 aprile 2022 (di esso è stata data notizia in G.U. del 2 aprile 2022).</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</si>
  <si>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t>
  </si>
  <si>
    <t>DM 159 del 13 aprile 2022 e DM 452 del 7 giugno 2022</t>
  </si>
  <si>
    <t>Il DM 159 del 13 aprile 2022 ha ripartito le risorse: 100 milioni musei, 100 milioni tetari, 100 milioni alle sale cinematografiche. Il DM 452 del 7 giugno 2022 ha assegnato le risorse: 100 milioni per 120 interventi nei musei (all. A); 99,4 milioni per 348 interventi nei teatri (all. B); 89,2 milioni per 274 intervento nei cinema (all. C). Residuano circa 11 milioni</t>
  </si>
  <si>
    <t>DM 452 del 7 giugno 2022</t>
  </si>
  <si>
    <t>The definition and implementation of theinvestment is based on the coordination and exchange between MiC, Regions, ANCI, Strategia Aree Interne (Inner Areas Strategy).
The call is expected to target potential beneficiaries based on needs. It is expected that the deployment of measures related to technical assistance would contribute to this aim.</t>
  </si>
  <si>
    <t>Copy of the publication on the Ministry website of the Ministerial Decree that is critical for achieving the objectives described in the CID and reference to the relevant provisions indicating the entry into force, accompanied by a document duly justifying how the milestone (including all the constitutive elements) was satisfactorily fulfilled.
This document shall include as an annex the following documentary evidence and elements:
a) a list of all chosen projects with a project description and period for implementation,
b) justification that the technical specifications of the chosen projects are fully aligned with the description, criteria and conditions as set out in the milestone/target and of the description of the investment in the CID.</t>
  </si>
  <si>
    <t>The Ministry of Culture decree shall allocate resources to municipalities for the attractiveness of Small Historic Towns.The municipalities involved to enhance the attractiveness of small historic town refer to the 250 municipalities/villages that have transmitted to the Ministry of Culture the intervention programs
The criteria for the selection of the 250 villages (Inv. 2.1) shall be shared by MiC, Regions, ANCI and Internal Areas which; preliminarily they shall identify the territorial areas eligible for (Inv2.1) due to the complementarities between the various programs. Following, the selection of the villages shall be made on the basis of a) territorial, economic and social criteria (statistical indicators) b) the capacity of the project to impact on tourist attractiveness and to increase cultural participation. The statistical indicators taken into consideration are: demographic size (municipalities with pop. &lt; 5000 inhab.) and trend; tourist flows, museum visitors; the consistency of the tourist offer (hotels and other hotels, B&amp;Bs, rooms and rental accommodation .); the demographic trend of the municipality; the degree of cultural participation of the population; the consistency of cultural, creative and tourism enterprises (profit and non-profit) and related employees.The award of the contracts to the projects selected under the competitive calls for proposals,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25% of the total cost of the investment supported by the RRF.
c) Commitment to report on the implementation of the measure halfway through the life of the scheme and the end of the scheme.</t>
  </si>
  <si>
    <t>DM 384 del 28 ottobre 2021; DM 112 del 18 marzo 2022; DM 160 del 13 aprile 2022; DM 453 del 7 giugno 2022</t>
  </si>
  <si>
    <t>DM 453 del 7 giugno 2022</t>
  </si>
  <si>
    <t>Con il DM 384 del 28 ottobre 2021 è stato costituito un Comitato che fornisce supporto per l’attuazione dei programmi, dedicati ai borghi italiani nell’ambito del PNRR; Il DM 112 del 18 marzo 2022 ha ripartito le risorse dell'investimento: linea di azione A 420 milioni euro (20 milioni per 21 borghi uno in ciascuna reione o P.A.); linea di azione B 380 milioni (almeno 229 progetti locali); 200 milioni a Pmi per supporto alla linea di azione B; 20 milioni per il Turismo delle Radici. Il DM 160 del 13 aprile 2022 ha ripartito tra le regioni i 380 + 200 milioni della linea di azione B. Il DM 453 del 7 giugno 2022 assegna le risorse della Linea A 398,4 milioni per 20 progetti (all. A) e della linea B 363,4 milioni per 289 Comuni (All. B1 progetti; B2 ammissibili; B3 assegnati). Residuano circa 39 milioni.</t>
  </si>
  <si>
    <t>The call is expected to target potential beneficiaries based on needs. It is expected that the deploymentof measures related to technical assistance would contribute to this aim.</t>
  </si>
  <si>
    <t>DM 107 del 18 marzo 2022</t>
  </si>
  <si>
    <t>Puglia</t>
  </si>
  <si>
    <t>Friuli V.G.</t>
  </si>
  <si>
    <t>Assegnazione delle risorse a regioni e P.A.</t>
  </si>
  <si>
    <t>Campania</t>
  </si>
  <si>
    <t>Veneto</t>
  </si>
  <si>
    <t>Piemonte</t>
  </si>
  <si>
    <t>Molise</t>
  </si>
  <si>
    <t>Emilia Romagna</t>
  </si>
  <si>
    <t>Basilicata</t>
  </si>
  <si>
    <t>Abruzzo</t>
  </si>
  <si>
    <t>Liguria</t>
  </si>
  <si>
    <t>Calabria</t>
  </si>
  <si>
    <t>Valle d'Aosta</t>
  </si>
  <si>
    <t>Marche</t>
  </si>
  <si>
    <t>P.A. Bolzano</t>
  </si>
  <si>
    <t>P.A. Trento</t>
  </si>
  <si>
    <t>DM 504 del 21 giugno 2022</t>
  </si>
  <si>
    <t>DM 161 del 13 aprile 2022, DM 504 del 21 giugno 2022 (assegnazione Avviso pubblico), DM 505 del 21 giugno 2022 (individuazione e riparto 5 importanti parchi e giardini storici)</t>
  </si>
  <si>
    <t>The Ministry of Culture decree shall determine the implementing entity and the eligibility and financing of buildings undergoing interventions and typology (Inv 2.4) The seismic prevention and safety measures of places of worship concern the areas affected by several earthquakes which hit Regions of Italy from 2009 onwards (Abruzzo, Lazio, Marche and Umbria).The interventions of the FEC (Fondo Edifici di Culto) are selected on the basis of the state of conservation of the assets of the FEC (Fondo Edifici di Culto) heritage.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t>
  </si>
  <si>
    <t>DM 177 del 21 aprile 2022 di riparto dei fondi (10 mln intervento di catalogazione e formazione dei giardinieri d’arte; 100 mln Interventi di restauro e valorizzazione di n. 5 importanti parchi e giardini storici, individuati dal Ministero della Cultura; 190 mln avviso pubblico del 30 dicembre 2021); DM 504 del 21 giugno 2022 con lista 813 partecipanti all'avviso pubblico e 129 vincitori (106 al centro-nord e 23 al Sud-Isole) che si aggiudicano ciascuno un importo che può arrivare fino a 2 milioni di euro; DM 505 del 21 giugno 2022 che assegna 25 mln al Parco della Reggia di Caserta; 25 mln al Real Bosco di Capodimonte (NA); 32 mln alla villa Favorita di Ercolano (NA); 7 mln a Villa Lante di Bagnaia (VT) e 9 mln al museo nazionale di Villa Pisani a Strà (VE)</t>
  </si>
  <si>
    <t>D.M. 177 del 21 aprile 2022 e D.M. 455 del 7 giugno 2022</t>
  </si>
  <si>
    <t>Diocesi ed enti ecclesiastici civilmente riconosciuti (art. 36 c.1 DL 36/2022)</t>
  </si>
  <si>
    <t>DM 161 del 13 aprile 2022 di riparto degli 800 mln dell'investimento 2.4 (240 mln realizzazione di interventi di adeguamento sismico dei luoghi di culto, torri e campanili; 250 mln realizzazione di interventi di restauro del patrimonio del Fondo Edifici di Culto (FEC); 10 mln realizzazione di una piattaforma per garantire la sicurezza dei siti e dei luoghi culturali italiani attraverso l'istituzione di un Centro Funzionale Nazionale (CeFuRisc) in grado di ridurre e mitigare i rischi associati ad eventi avversi di origine antropica e/o naturale; 300 mln creazione di siti per il ricovero di opere d’arte attraverso la realizzazione di n. 5 depositi e rifugi speciali per gestire al meglio le emergenze causate da calamità naturali); DM 455 del 7 giugno 2022 con lista 257 luoghi di culto per interventi antisismici per 240 mln (All.1) e 286 chiese del FEC per 250 mln (All.2)</t>
  </si>
  <si>
    <t>Before the call for tenders, the resource for each project (1 to 6) shall be allocated.</t>
  </si>
  <si>
    <t>Summary document duly justifying how the milestone (including all the constitutive elements) was satisfactorily fulfilled. This document shall include as an annex the following documentary evidence:
  copy of the signed and published contract(s)
  extract of the relevant parts of the technical specifications of the project proving alignment with the CID’s description of the investment and milestone
   extract of the relevant parts containing the selection criteria that ensure compliance with the Do No Significant Harm principle and tagging specificities</t>
  </si>
  <si>
    <t>The agreements shall be signed for the 6 projects:
1) Roman Cultural Heritage for EU-NextGeneration; 2) From Pagan Rome to Christian Rome - Jubilee paths; 3) #Lacittàcondivisa; 4) #Mitingodiverde; 5) Roma 4.0; 6) #Amanotesa
The list of beneficiaries/implementing bodies shall include: Rome Capital City; Archaeological Superintendence for Cultural, Environmental and Landscape Heritage of Rome (MIC); Archaeological Park of the Colosseum; Archaeological Park of the Appia Antica; Diocese of Rome; Ministry of Tourism; Region Lazio.
Before the call for tenders the criteria for the selection and the award and the projects specificities shall be defined with the related resources.
The award of the contracts to the projects selected under the competitive calls for proposals, shall be in compliance with the ’Do no significant harm’ Technical Guidance (2021/C58/01) through the use of an exclusion list and the requirement of compliance with the relevant EU and national environmental legislation.
.</t>
  </si>
  <si>
    <t xml:space="preserve">Firma accordi del Sindaco di Roma (Commissario straordinario di Governo) e soggetti attuatori </t>
  </si>
  <si>
    <t>Lista delle 331 opere previste per le 6 linee di intervento e per soggetto attuatore</t>
  </si>
  <si>
    <t>The updating of the National Strategy for Circular Economy issued in 2017 include a reform of the EPR (Extended Producer Responsibi lity) and Consortia system in order to support the achievement of EU targets.
The reform will also address the need for a more efficient use of the environmental contribution to assure the application of transparent and non-discriminatory criteria.A specific supervisory body with the aim of monitoring the functioning and the effectiveness of the Consortia systems, under the presidency of MITE will be created; The measure will address all the Consortia (not only CONAI packaging system).</t>
  </si>
  <si>
    <t>Summary document duly justifying how the milestone, including all the constitutive elements, was satisfactorily fulfilled. This document shall include as an annex the following documentary evidence:
a) Copy of the publication of the Ministerial Decree approving the national strategy in the instituional website (www.mite.gov.it) that is critical for achieving  the objectives described in the CID and reference to the relevant provisions indicating the entry into force.</t>
  </si>
  <si>
    <t>The Ministerial Decree for the adoption of the National Strategy for Circular Economy, shall contain at least the following measures:
- a new digital waste traceability system that shall support on one hand the development of secondary market for raw materials (by giving a clear framework of the supply of secondary raw materials) on the other hand the control authorities in preventing and tackling illegal management of waste.
-      tax incentives to support the recycling activities and the use of secondary raw materials; - a revision of environmental taxation system on waste in order to make recycling more convenient than landfilling and incineration across the national territory;
-      right to reuse and repair;
-      reform of the EPR (Extended Producer Responsibility) and Consortia system in order to support the achievement of EU targets through the creation of a specific supervisory body, under the presidency of MITE, with the aim of monitoring the functioning and the effectiveness of the Consortia systems;
-      support to the existing regulatory tools: End of Waste legislation (national and regional), Minimum Environmental Criteria (CAM) under Green Public Procurement. The development/update of EOW and CAM shall address specifically construction, textile, plastics, Waste Electrical and Electronic Equipment (WEEE)</t>
  </si>
  <si>
    <t>Summary document duly justifying how the milestone, including all the constitutive elements, was satisfactorily fulfilled. This document shall include as an annex the following documentary evidence:
a) Copy of the adopted action plan and a link to the website where it can be accessed.
b) Explanatory report demonstrating how the actions foreseen in the action plan contribute to achieving the objectives of the reform.
c) letter confirming its adoption by the competent authority.</t>
  </si>
  <si>
    <t>Il supporto specialistico agli enti pubblici locali sarà offerto dal MiTE per il tramite della propria società in house Sogesid S.p.A., sulla base della convenzione siglata tra il MiTE e tale società in data 10 febbraio 2022.</t>
  </si>
  <si>
    <t>Programma ARCA per l’assistenza tecnica alle Regioni impegnate nel raggiungimento delle “Condizioni abilitanti” in tema di acqua e rifiuti</t>
  </si>
  <si>
    <t>Summary document duly justifying how the milestone (including all the constitutive elements) was satisfactorily fulfilled. This document shall include as an annex the following documentary evidence:
a) Copy of the contract signed by the “content producers” and a link to the website platform.
b)    Explanatory report demonstrating how the actions foreseen in the programme contribute to achieving the objectives of the project.</t>
  </si>
  <si>
    <t>Public launch of the web platform and final agreements signature with "content producers". The projects aims at the development of at least 180 podcasts, school-specific video lessons and video contents produced and available on the web platform on the environmental transition.</t>
  </si>
  <si>
    <t>Attivazione della piattaforma web</t>
  </si>
  <si>
    <t>DM 254 del 24 giugno 2022</t>
  </si>
  <si>
    <t>Decreto di approvazione della Strategia nazionale per l'economia circolare</t>
  </si>
  <si>
    <t>The detection system for illegal dumping of waste to which the Administratio n refers to, is related to the Component M2C4 which reports “The investment is aimed at developing a monitoring system that allows ... to counteract illegal waste disposal phenomena and to identify accumulation s, identifying their characteristic s, for the consequent removal interventions ”. Therefore the “detection system” is not part of the Reform itself.</t>
  </si>
  <si>
    <t>Copy of the publication in the Official Journal of the Ministerial Decree that is critical for achieving the objectives described in the CID and reference to the relevant provisions indicating the entry into force, accompanied by a document duly justifying how the milestone, including all theconstitutive elements, was satisfactorily fulfilled.</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</si>
  <si>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</si>
  <si>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t>
  </si>
  <si>
    <t>Notification of the award of R&amp;D contracts, which shall aim to improve knowledge of the implementation of the hydrogen vector in the production, storage and distribution phases. The contracts shall develop at least four dimensions of research:
a) Green and Clean Hydrogen production
b) Innovative technologies for hydrogen storage, transport and transformation into derivates and e- fuels
c) Fuel Cells for stationary and mobility application
d) Integrated smart management systems to increase the resilience and reliability of intelligent hydrogen- based infrastructures
This measure shall support hydrogen production based on electrolysis using renewable energy sources as defined in the Directive (EU) 2018/2001 (renewable Directive) or grid electricity, or hydrogen activities that comply with the life-cycle GHG emissions savings requirement of 73.4% for hydrogen [resulting in life- cycle GHG emissions lower than 3tCO2e/tH2] and 70% for hydrogen- based synthetic fuels relative to a fossil fuel comparator of 94g CO2e/MJ in analogy to the approach set out in Article 25(2) of and Annex V to
Directive (EU) 2018/2001.</t>
  </si>
  <si>
    <t>Graduatoria</t>
  </si>
  <si>
    <t>Università, Enri ricerca</t>
  </si>
  <si>
    <t>DD 126 e 127 del 27 giugno 2022</t>
  </si>
  <si>
    <t>Approvazione graduatorie (vedere il foglio Bandi_ItaliaDomani)</t>
  </si>
  <si>
    <t>Explanatory document duly justifying how the milestone (including all the constitutive elements) was satisfactorily fulfilled. This document shall include as an annex the following documentary evidence:
a) Copy of the agreements and a link to the website where it can be accessed; b) Explanatory report demonstrating how the actions foreseen in the agreement contribute to achieving the objectives of the milestone</t>
  </si>
  <si>
    <t>The Ministerial Decree shall allocate resources on the basis of the mapping of illegal settlements realised by the “Tavolo di contrasto allo sfruttamento lavorativo in agricoltura”. Standard of temporary and long-term housing solutions shall be defined.</t>
  </si>
  <si>
    <t>Il Mims ha comunicato la firma di 158 convenzioni del Pinqua su un totale di 159 (7 convenzioni per le proposte pilota, su un totale di 8 ammesse al finanziamento, e 151 relative a proposte ordinarie su un totale di 151).</t>
  </si>
  <si>
    <t>Firma delle convenzioni</t>
  </si>
  <si>
    <t>DL 30 aprile 2022, n. 36 (art. 23)</t>
  </si>
  <si>
    <t>Ai sensi del comma 2 dell’articolo 23, entro 60 giorni dal 1 maggio 2022, il MITE dovrà adottare un regolamento attuativo</t>
  </si>
  <si>
    <t>Copy of the publication of the Ministerial Decree that is critical for achieving the objectives described in the CID and reference to the relevant provisions indicating the entry into force</t>
  </si>
  <si>
    <t>The Ministerial Decree shall identify the amount of available resources, the access requirements of the beneficiaries, the eligibility conditions for programs and projects, the eligible expenses and the form and intensity of aid for the development of high-efficiency PV panels and for the development of batteries</t>
  </si>
  <si>
    <t>Accordo finanziario tra MISE e CDP VC</t>
  </si>
  <si>
    <t>L’accordo finanziario tra Ministero e CDP Venture Capital SGR (CDP VC SGR) è stato sottoscritto il 27 giugno 2022 e adottato con decreto direttoriale 28 giugno 2022.</t>
  </si>
  <si>
    <t>D.M. 27 gennaio 2022</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</si>
  <si>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descriptionof the investment and milestone</t>
  </si>
  <si>
    <t>DM 27 giugno 2022</t>
  </si>
  <si>
    <t>MITE-MIMS-MEF</t>
  </si>
  <si>
    <t>Ministry of Ecological Transition, Ministry of infrastructure and sustainable mobility, Ministry of Economy</t>
  </si>
  <si>
    <t>The legal act(s) shall simplify and accelerate procedures for energy efficiency interventions by,
     Launching a national portal for the energy efficiency of buildings
     Strengthening the activities of the information and training plan aimed at the civil sector
     Updating and strengthening the National Fund for energy efficiency
     Accelerating the implementation phase of projects financed by the PREPAC program</t>
  </si>
  <si>
    <t>Solo 2 dei 4 interventi previsti dal traguardo sembrano realizzati</t>
  </si>
  <si>
    <t>Il Fondo nazionale per l'efficienza energetica è stato rafforzato com la L. 234/2021 (art. 1, c. 514) in quanto provvede anche all’erogazione di finanziamenti di cui una quota parte sia a fondo perduto, nel limite complessivo di 8 milioni di euro annui a decorrere dal 2022. L'implementazione del programma PREPAC è stata accelerata con il DL 17/2022 (art. 19)</t>
  </si>
  <si>
    <t>Revision of the Prime ministerial decree (DPCM) of 28 may 2015 for a better identificati on of hydrologic al risks  and for a more efficient implement ation of projects against hydrogeol ogical risks in line with the conclusion s of the Italian Court of Auditors. The law shall in particular aim to,
• Accelerate the procedures for project design and implementation of hydrological risks projects;
• Streamline information flows and data sources and develop a system of indicators for a better identification of hydrological risks and for the monitoring of projects aimed at tackling them;</t>
  </si>
  <si>
    <t>Copy of the publication in the Official Journal for the Ministerial Decree and the Decree Law that are critical for achieving the objectives described in the CID and reference to the relevant provisions indicating the entry into force, accompanied by a document duly justifying how the milestone, including all the constitutive elements, was satisfactorily fulfilled.</t>
  </si>
  <si>
    <t>The new legal framework shall (as a minimum): Prioritise prevention interventions in line with the National Risk Assessment and with Article 6 of the Decision 1313/2013 EU and Risk Management Capability Assessment and the Do No Significant Harm principle; Accelerate the procedures for project design and set general principles to simplify project implementation and financing procedures and hydrological risk projects; Harmonise and streamline the information flows to reduce redundancy in reporting between the various information systems of the State and develop a system of indicators for a better identification of hydrological risks, in line with the recommendations of the Italian Court of Auditors; Reinforce the coordination of interventions among different government levels in line with the recommendations of the Italian Court of Auditors; Create joint databases on incidents (‘dissesto’), in line with the recommendations of the Italian Court of Auditors; Establish maximum timelines for each phase. Set a plan to strengthen the capacity of the relevant entities.</t>
  </si>
  <si>
    <t>Serie di interventi normativi</t>
  </si>
  <si>
    <t>DL 31 maggio 2021, n. 77 (art. 36-ter);  DL 9 giugno 2021, n. 80 (art. 17-octies); DL 6 novembre 2021, n. 152 (art. 16, c. 2 e 3); DPCM 27 settembre 2021; Dl 30 aprile 2022, n. 36 (art. 23, c.5); DD 146 del 30 maggio 2022</t>
  </si>
  <si>
    <t>The legal framework is expected to privilege the digitalisation to improve the remote control and detection of illegal extraction of water</t>
  </si>
  <si>
    <t>DL 6 novembre 2021, n. 152 (art. 16, c. 1) e DL 30 aprile 2022, n. 36 (art. 23 c. 4)</t>
  </si>
  <si>
    <t>Mancano i decreti attuativi Mef e Mipaaf previsti dal DL 152/2021 (art. 16, c. 1)</t>
  </si>
  <si>
    <t>DM 22 marzo 22</t>
  </si>
  <si>
    <t>Direttiva agli Enti parco nazionale e alle Aree marine protette</t>
  </si>
  <si>
    <t>The new legal framework will as a minimum, : i) accelerate the time needed for the identification and approval of investments to be funded, ii) simplify the procedures for monitoring / modifying the plan,
iii) unify the funding of investments on the entire water supply sector, from primary infrastructure s to potable water distribution networks, in an unique plan under a strengthened central role of MIMS, with the collaboration of ARERA. The implementing bodies are the operators of the water integrated services (for potable use) or the ‘Consorzi di Bonifica’ (for irrigation use).</t>
  </si>
  <si>
    <t>The revised legislation shall strengthen the governance and simplify the implementation of investments in water supply infrastructure. The new legal framework should as a minimum,
-  Make the National Plan for interventions in the water sector the central financing instrument for investments in the water sector. -  Seek the opinion and actively involve the Regulator (‘Autorità di Regolazione per Energia Reti e Ambiente’) in any change or update to the Plan. -  Provide support and accompanying measures for implementing bodies not able to carry out investments relating to primary procurement within the foreseen time frame. -  Simplify procedures for reporting and monitoring the investments financed in the water sector.</t>
  </si>
  <si>
    <t>E’ prevista l’emanazione di uno o più decreti del MIMS per la definizione delle modalità e dei criteri di redazione ed aggiornamento del Piano, nonché della sua attuazione per stralci. Con la sezione II della legge di bilancio 2022 (L. 234/2021) è stato operato un rifinanziamento delle risorse destinate al piano dal comma 523 della legge 205/2017, nella misura di 40 milioni per il 2022 e 400 milioni per gli anni successivi.</t>
  </si>
  <si>
    <t>M4C1-R04.01.00</t>
  </si>
  <si>
    <t>The improvement of the teachers’ recruitment system shall be achieved by redesigning the public competition procedures. The hiring competition based on the reformed procedures shall be organized on a regular basis. The recruitment system is currently based on the adoption of a ranking list to fill vacant and available spots. The criteria to fill the ranking list shall be based on candidates ’ cultural and service qualification, the results of a Computer- Based-Test and on the candidate’ s ability to teach, as measured by a specific test, such as a simulated lesson.
The successful candidates will have a one year of on-the- job training and classroom
trainingand, at its conclusion
, they shall pass a final test. After having successfull y passed the final test, teachers shall be confirmed for more than three years in the same post as they were placed during their training.
ii) Introducti on of higher qualificati on in teaching to access
theprofession in secondary school shall be achieved by strengthen ing the provision by HEIs (Higher Education institution
s) of pedagogic al (teacher) training as a requireme nt for future access to the teaching profession
.
iii) Limitation of
teachers’mobility shall be achieved by strengthen ing the current permanen ce obligation for newly recruited teachers to more than 3 years.
iv) Setting a career progressio n shall balance seniority and performan ce in determini ng career and salary progressio
n. This shall be
achievedby linking teachers’ performan ce evaluation to career and salary progressio
n. The evaluation of
teachers’ performan ce shall be based on
teachers’ performan ce in class as well as on the education al outcomes of pupils,
teachers’ availability to perform additional tasks such as mentoring
, coaching,
andorganizati on of extra- curricula activities, teachers’ achieveme nts in profession al developm ent through trainings. Through this new setting,
the reform shall overcome the current mechanis m overly relying on seniority to determine career progressio
n.</t>
  </si>
  <si>
    <t>Copy of the publication in the Official Journal for primary legislation that is critical for achieving the objectives described in the CID and reference to the relevant provisions indicating the entry into force, accompanied by a document duly justifying how the milestone, including allthe constitutive elements, was satisfactorily fulfilled.</t>
  </si>
  <si>
    <t>The revised legal framework shall attract, recruit and motivate quality teachers, in particular through:
i) improving the recruitment system
ii) introducing higher qualification in teaching to access the profession in secondary school;
iii) limiting excessive teacher mobility (in the interest of teaching continuity);
iv) setting a career progression clearly linked to the performance evaluation and continuous professional development.</t>
  </si>
  <si>
    <t>DL 25 maggio 2021, n. 73 (art. 59), modificato dal DL 30 aprile 2022, n. 36 (artt. 44 e 46)</t>
  </si>
  <si>
    <t>Summary document duly justifying how the milestone (including all the constitutive elements) was satisfactorily fulfilled. This document shall include as an annex the following documentary evidence:
a) Copy of the Ministry of Education - Decree as published on the Ministry’s Website adopting the School 4.0 plan and of the adopted national plan and a link to the website where the plan can be accessed.
b) Provision of a document identifying the steps foreseen to implement the School 4.0 plan, in particular, that specifies when public calls, award decrees, first grant payment, public procurement for supply of digital devices by implementing entities are envisaged.</t>
  </si>
  <si>
    <t>The "School 4.0" plan adopted by the Ministry of Education to foster the digital transition of the Italian school system shall include:
a) transformation of 100.000 classrooms into innovative learning environments
b) creation of laboratories for the new digital professions in all high schools. c
Action a) shall transform school spaces intended for traditional classrooms into innovative, adaptive and flexible learning environments, connected, integrated with digital, physical and virtual technologies together. The investment in school facilities shall bring the most innovative teaching technologies (coding and robotics devices, virtual reality devices, advanced digital devices for inclusive education, etc. to at least 100 000 classrooms of primary and secondary schools used for lessons).
Action b) shall establish at least one laboratory for digital professions in every high school, a laboratory strictly interconnected with companies and innovative start-ups for the creation of new jobs in the sector of new digital professions (such as artificial intelligence, robotics, big data, andcybersecurity, blue and green economy).
At least 40% of the beneficiary schools shall be located in the South of Italy.</t>
  </si>
  <si>
    <t>DM 161 del 14 giugno 2022</t>
  </si>
  <si>
    <t>Entrata in vigore dei decreti ministeriali sulla semplificazione e la mobilità nella R&amp;S collegati al fondo di finanziamento ordinario.</t>
  </si>
  <si>
    <t>This measure will be implement ed by the Ministry of University and Research in cooperatio n with the Ministry of Economic Development. The simplified model for the selection of research projects is inspired by international best practices. In detail, the ministerial decree shall provide for a "two- phase" evaluation procedure, requiring in the first phase only a pitch idea, postponing the executive proposal to a later phase, and only for projects positively evaluated in the first phase. This decreases the burden on applicants for submitting the application and reduces the time required for the assessment of the first phase by the administration. The evaluation of the projects is carried out by internatio nal experts, selected by the National Committee for Research Evaluation established with art. 64 of the law decree May 31, 2021, n.
77 which amended the art. 21 of the law of 30 December 2010, n. 240. Furthermore, following the two evaluation phases, the ministry can start a negotiation phase with the applicants, for the definition of the executive aspects of theproject, also on the basis of the improvement elements that emerged in the evaluation phase</t>
  </si>
  <si>
    <t>The Ministerial Decrees shall include the following key elements:
i) move to more systemic approach to R&amp;D activities through a new  simplified model aimed at generating a significant impact through avoiding dispersion and fragmentation of priorities; ii) reform legislation to increase mobility of high-profile figures (such as researchers and managers) among Universities, Research infrastructures and companies; iii) simplification of funds management;iv) reform career path of researchers to increase their focus on research activities.</t>
  </si>
  <si>
    <t>DL 6 novembre 2021, n. 152 (art. 26); DM 1233 del 10 novembre 2021; DM 1314 del 14 dicembre 2021 modificato dal DM 24 dicembre 2021; DM 330 del 20 marzo 2022; DL 30 aprile 2022, n. 36 (art. 14)</t>
  </si>
  <si>
    <t>Copy of the national legal act that is critical for achieving the objectives described in the CID and reference to the relevant provisions indicating the entry into force, accompanied by a document duly justifying how the milestone, including all the constitutive elements, was satisfactorily fulfilled.</t>
  </si>
  <si>
    <t xml:space="preserve">Aggiudicazione di appalti per i progetti riguardanti: a) sistema integrato di infrastrutture di ricerca e innovazione </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</si>
  <si>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Proposals shall be selected based on the following criteria: scientific/technological/innovation leadership, their innovation potential (both in terms of open innovation/open data and for proprietary developments), their compliance with the thematic areas or for novel disruptive developments, their translational and innovation plans, the support from industry as a partner for open- innovation and/or as users, the strength of the business development activities, IP generation, clear rules for distinguishing open and protected output and licensing plans, their ability to develop and host industrial doctorates, links with the venture or other types of funds to facilitate the development of new start-ups.
The selection procedure shall require a DNSH evaluation, and, where applicable a Strategic Environmental Assessment (SEA) in case the project shall be expected toproduce a consistent impact on the territory.</t>
  </si>
  <si>
    <t>Concessione di finanziamenti destinati alla realizzazione o ammodernamento di Infrastrutture tecnologiche di innovazione (Avviso 3265)</t>
  </si>
  <si>
    <t>Potenziamento strutture di ricerca e creazione di "campioni nazionali" di R&amp;S su alcune "Key Enabling Technologies" (Avviso3264)</t>
  </si>
  <si>
    <t>6 Graduatorie</t>
  </si>
  <si>
    <t>Pubblicazione di 6 graduatorie per l'avviso n. 3264 e di una graduatoria per l'avviso n. 3265</t>
  </si>
  <si>
    <t>The term merging should be intended as an aggregation of skills already partially gained in Italy by highly qualified public and private entities. National Centers shall leverage the collaboration between Universities Research Institutes and companies and shall have a technological and/or thematic declination consistent with the European Agenda and the contents of the National Recovery and Resilience Plan.</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</si>
  <si>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the list of contractual counterparts
d) report of the evaluation committee regarding its assessment of the submitted applications against the Call's demands.</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</si>
  <si>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selection procedure shall require a DNSH evaluation, and, where applicable, a Strategic Environmental Assessment (SEA) in case the project shall be expected to produce a consistent impact on the territory.
The National Centres (NCs) shall be created following a competitive call by merging existing world-leading laboratories already present in Universities, and public and private research centres, as well as by setting up new bespoke infrastructure.</t>
  </si>
  <si>
    <t>DD 703 del 20 aprile 2022</t>
  </si>
  <si>
    <t>Notification of the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 The projects shall be selected for 30% of the resources as interventions “Research and innovation processes, technology transfer and cooperation between enterprises focusing on the low carbon economy, resilience and adaptation to climate change” (IF022), and for 15% of there sources as interventions “Research and innovation processes, technology transfer and cooperation between enterprises focusing on circular economy” (IF023). Projects shall be assessed taking into account their feasibility, sustainability, cofounding from other sources (such as. regional funds), involvement of the productive sector, quality of the partners, and impact on social and environmental sustainability. The call for projects to be financed as innovation ecosystems. The selection procedure shall require a DNSH evaluation, and, where applicable, a Strategic Environmental Assessment (SEA) in case the project is expected to produce a consistent impact on the territory.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</si>
  <si>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report of the evaluation committee regarding its assessment of the submitted
applications against theRequirements set out in the description of the milestone and of the related investment</t>
  </si>
  <si>
    <t>DD 548 del 31 marzo 2022</t>
  </si>
  <si>
    <t>Copy of the adopted Investment Policy and of the Council of Ministers Decision (or of other public authorities) adopting it, accompanied by a document duly justifying how the milestone (including all the constitutive elements) was satisfactorily fulfilled,with appropriate links to the underlying evidence. This document shall include as an annex the following documentary evidence:
             copy of the contract;
             extract of the relevant parts of the Financial Instrument’s investment policy/strategy technical specifications of the project proving alignment with the CID’s description of the investment and milestone the list of contractual counterparts.</t>
  </si>
  <si>
    <t>Decreto 11 marzo 2022</t>
  </si>
  <si>
    <t>L’Accordo finanziario tra MISE e CDP Venture Capital SGR S.p.a. è stato firmato il 27 giugno 2022 (???)</t>
  </si>
  <si>
    <t>Projects on Housing First envisage that local entities make flats available for single individuals, small groups or families up to 24 months, preferably through buildings’ refurbish ment and renovation of State property.
This should be complemented by development and autonomy programm es. Projects on Post Stations envisage the development of service and inclusion centres for homeless people.
This will be complemented by job placement programmes, in collaborati on with employment centres.</t>
  </si>
  <si>
    <t>The operational Plan regarding projects on Housing First and Post Stations, shall define the requirements of projects that may be presented by local entities, and launch of call for proposal.
Projects on Housing First envisage that local entities make flats available for single individuals, small groups or families up to 24 months, preferably through buildings’ refurbishment and renovation of State property. This shall be complemented by development and autonomy programmes.
Projects on Post Stations envisage the development of service and inclusion centres for homeless people. This shall be complemented by job placement programmes, in collaboration with employment centres.</t>
  </si>
  <si>
    <t>DD n. 98 del 9 maggio 2022</t>
  </si>
  <si>
    <t>Con Decreto Direttoriale n. 117 del 20 maggio 2022 sono stati rettificati gli elenchi degli Ambiti Sociali Territoriali ammessi al finanziamento</t>
  </si>
  <si>
    <t>Explanatory document duly justifying how the milestone (including all the constitutive elements) was satisfactorily fulfilled.This document shall include as an annex the following documentary evidence:
a) notification to municipalities via publication in the Official Journal of the decree which allocates funds to local authorities
b) extract of the relevant parts of the technical specifications of the project extracted from the Codice Unico di Progetto (Unique Project Code) monitoring system (e.g. CUP codes, CUP project descriptions, cost plans, total surface covered by the interventions, energy efficiency improvements when applicable) proving alignment with the CID's description of the investment and target
c) further project-specific details containing the selection criteria that ensure compliance with the Do No Significant Harm principle</t>
  </si>
  <si>
    <t>Decreto Mint del 20 dicembre 2021</t>
  </si>
  <si>
    <t>A seguito delle ulteriori risorse stanziate per i comuni, pari a complessivi 905 milioni di euro per il periodo 2022-2026 (art. 28 del D.L. 17/2022), è stato adottato dal Ministero dell'Interno il decreto 4 aprile 2022, con il quale si è proceduto allo scorrimento della graduatoria</t>
  </si>
  <si>
    <t>DM del 29 marzo 2022</t>
  </si>
  <si>
    <t>Entry into force of the secondary legislation (Ministerial Decree) providing for:
- Definition of a new organizational model of the territorial healthcare assistance network, through the definition of a regulatory framework which identifies structural, technological and organizational standards across regions; definition of a new institutional structure of Health-Environment-Climate prevention, according to the "One-Health" approach.</t>
  </si>
  <si>
    <t>Decreto n. 77 del 23 maggio 2022</t>
  </si>
  <si>
    <t>Sulla G.U. n. 102 del 3 maggio 2022 è stata pubblicata la delibera sostitutiva dell'intesa della Conferenza Stato-regioni, relativa allo schema di decreto del Ministro della salute, concernente il regolamento recante «Modelli e standard per lo sviluppo dell'assistenza territoriale nel Servizio sanitario nazionale. Le tappe che hanno condotto all'adozione della delibera, sono ricordate anche nel documento della Conferenza Stato-regioni che ha registrato, il 21 aprile, la mancata intesa per il profilo di criticità ravvisato dalla Regione Campania in ordine alle risorse disponibili per l'assunzione e la messa disposizione del personale necessario.</t>
  </si>
  <si>
    <t>A single Institutional Development Contract for each Region and Autonomous Province,explicitly refers to M6C1 Investments 1.1 Community Health Houses; 1.2 Territorial Coordination Centres; 1.3 Community Hospitals, and M6C2 Investment 1.1: Digital update of hospitals’ technological equipment.</t>
  </si>
  <si>
    <t>Summary document duly justifying how the milestone (including all the constitutive elements) was satisfactorily fulfilled. This document shall include as an annex the following documentary evidence:
a) Copy of the contracts (one for each Region and Autonomous Province) approved and signed
b) Provision of a link to the website where it can be accessed.
c) Letter notifying the signature and confirming the entry into force of the institutional development contract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</si>
  <si>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Community health houses. The Institutional Development Contract is a governance tool that shall list all the suitable parties identified for the implementation of the Community Health House to Improve territorial health assistance. The contract shall also identify obligations that each Italian region will assume to guarantee the achievement of the expected results concerning Community Health House. The contract aimed at supporting territorial cohesion, development and economic growth, and at accelerating the implementation of complex interventions. The Institutional Development Contract is particularly useful for major projects or investments articulated in individual interventions functionally connected to each other, which require an integrated approach and the use of European investment structural funds and national funds also included in plans and operational programmes funded from national and European resources.</t>
  </si>
  <si>
    <t>Contratti Istituzionali di Sviluppo con ciascuna Regione e P.A.</t>
  </si>
  <si>
    <t xml:space="preserve">Il Decreto del Ministro della salute del 20 gennaio 2022 ha definito il riparto delle somme </t>
  </si>
  <si>
    <t>Approvazione delle linee guida contenenti il modello digitale per l'attuazione dell'assistenza domiciliare</t>
  </si>
  <si>
    <t>Summary document duly justifying how the milestone (including all the constitutive elements) was satisfactorily fulfilled. This document shall include as an annex the following documentary evidence: (a) Copy of the approved guidelines and a link to the website where they can be accessed.
(b) Letter confirming the adoption of the guidelines, accompanied by a document duly justifying how the milestone, including all the constitutiveelements, was satisfactorily fulfilled.</t>
  </si>
  <si>
    <t>Decreto Msal 29 aprile 2022</t>
  </si>
  <si>
    <t>Avviso per la piattaforma nazionale di telemedicina</t>
  </si>
  <si>
    <t>La realizzazione della piattaforma nazionale di telemedicina, che gestirà i servizi nazionali abilitanti per l’adozione nei territori è stata affidata all'Agenzia nazionale per i servizi sanitari regionali (Agenas), con il
supporto del MITD. Per le Centrali Operative Territoriali (COT) sono state finalizzate risorse pari a 204.517.588 euro. Il Decreto del Ministro della salute del 20 gennaio 2022 ha definito il riparto delle risorse destinandole ai seguenti subinvestimenti: COT, Interconnessione aziendale, Device. Le risorse sono ripartite sulla base degli standard indicati nel PNRR: 1(una) COT ogni 100mila abitanti. Per l’attuazione è prevista l’approvazione di un Contratto Istituzionale di Sviluppo (CIS) per l’individuazione degli obblighi di ciascuna Regione e Provincia autonoma.</t>
  </si>
  <si>
    <t>Summary document duly justifying how the milestone (including all the constitutive elements) was satisfactorily fulfilled. This document shall include as an annex the following documentary evidence:
a) Copy of the contracts (one for each Region or Autonomous Province) approved and signed.
b) Provision of a link to the website where it can be accessed.
c) Letter notifying the signature of the institutional development contract and confirming its entry into force by the competent authority.</t>
  </si>
  <si>
    <t>Approval of an Institutional Development Contract (Contratto Istituzionale di Sviluppo), with the Italian Ministry of Health as the responsible and implementing Authority and the participation of regional Administrations together with the other entities concerned for Home Care. The Institutional Development Contract shall establish for each intervention or category of interventions, the time schedule, the responsibilities of the contractors, the evaluation and monitoring criteria and the sanctions for any non-compliance. It also defines the conditions of potential partial defunding of interventions or the allocation of the relevant resources to another level of government, in compliance with the principle of subsidiarity.</t>
  </si>
  <si>
    <t>Approval of an Institutional Development Contract (Contratto Istituzionale di Sviluppo), with the Italian Ministry of Health as the responsible and implementing Authority and the participation of regional Administrations and other key stakeholders. The Institutional Development Contract is the tool identified by current national legislation (combined provisions of art. 1 and art. 6 of Legislative Decree no. 88 of May 31, 2011, and art. 7 of Legislative Decree no. 91 of June 20, 2017, by Law no. 123 of August 3, 2017) to accelerate the implementation of strategic projects, functionally connected to each other. The Institutional Development Contract shall list all the suitable sites identified for the iinvestments, as well as the obligations that each region shall assume to guarantee the achievement of the expected result. In case of breach by any region the Ministry of Health shall proceed to the commissioner “ad acta”.</t>
  </si>
  <si>
    <t>PROCEDURA APERTA FINALIZZATA ALL’ACQUISIZIONE DI TC 128 SLICE PER LE AZIENDE SANITARIE E OSPEDALIERE DELLA REGIONE LAZIO</t>
  </si>
  <si>
    <t>Avviso pubblico e Direttiva per la presentazione di progetti di Istruzione e Formazione Professionale nella sezione comparti vari per la realizzazione e la finanziabilità di interventi formativi di terzo anno</t>
  </si>
  <si>
    <t>Avviso pubblico e Direttiva per la presentazione di progetti formativi per la realizzazione nell'Anno Formativo 2022/2023 di percorsi di quarto anno di Istruzione e Formazione Professionale per il conseguimento del diploma professionale di tecnico nelle sezioni comparti vari ed edilizia</t>
  </si>
  <si>
    <t>Avviso pubblico e Direttiva per la presentazione di progetti di Istruzione e Formazione Professionale nelle sezioni comparti vari e benessere per la realizzazione e la finanziabilità di interventi formativi di primo anno</t>
  </si>
  <si>
    <t>Programma “Garanzia di Occupabilità dei Lavoratori – GOL” - Concessione di finanziamenti per progetti formativi di aggiornamento (Upskilling) (Avviso pubblico 2)</t>
  </si>
  <si>
    <t>Programma “Garanzia di Occupabilità dei Lavoratori – GOL” - Finanziamenti per progetti formativi di riqualificazione - reskilling (Avviso pubblico 3)</t>
  </si>
  <si>
    <t>Verifica dei 45 traguardi/obiettivi, 20 monitoraggi, 56 obiettivi del Fondo complementare da conseguire entro il 30 giugno 2022</t>
  </si>
  <si>
    <t>Verifica dei 55 traguardi/obiettivi, 48 monitoraggi, 40 obiettivi del Fondo complementare da conseguire entro il 31 dicembre 2022</t>
  </si>
  <si>
    <t>Avviso pubblico per la presentazione di Proposte di intervento per la realizzazione di piani di sviluppo di Green Communities</t>
  </si>
  <si>
    <t>MISE e Dipartimento Pari opportunità</t>
  </si>
  <si>
    <t>Comuni, Altro</t>
  </si>
  <si>
    <t>PCM - Ministero Affari regionali</t>
  </si>
  <si>
    <t>PCM- Ministero per il Sud Italia e la Coesione territoriale</t>
  </si>
  <si>
    <t>PCM - Ministro per la Pubblica Amministrazione</t>
  </si>
  <si>
    <t>Avviso per acquisire manifestazioni di interesse, aventi ad oggetto la disponibilità sul territorio nazionale di posti letto per studenti universitari</t>
  </si>
  <si>
    <t>Per centrare l'obiettivo sarà necessario anche sostenere almeno 1 800 imprese per progetti nei piccoli borghi storici.
L'obiettivo deve misurare il numero di interventi di valorizzazione dei siti culturali e turistici ultimati, ciascuno con certificazione della regolare esecuzione dei lavori (restauro e riqualificazione del patrimonio culturale, edifici destinati a servizi culturali e turistici, piccole infrastrutture turistiche). Devo essere compresi i tipi di intervento seguenti:
- riutilizzo adattativo e ristrutturazione funzionale, strutturale e impiantistica di edifici e spazi pubblici per i servizi culturali (quali musei e biblioteche), miglioramento dell'efficienza energetica, uso di energie alternative e rinnovabili e rimozione delle barriere che limitano l'accesso alle persone con disabilità;
- conservazione e valorizzazione del patrimonio culturale (archeologico, storico-artistico, architettonico, demo-etno-antropologico);
- allestimento di piattaforme di conoscenza e di informazione e di sistemi di informazione integrati;
- allestimento di attività culturali e artistiche, predisposizione e promozione di itinerari culturali e tematici, itinerari storici, itinerari ciclabili e/o pedonali per il collegamento e la fruizione di luoghi di interesse turistico- culturale (quali musei, monumenti, siti UNESCO, biblioteche, aree archeologiche e altre attrazioni culturali, religiose e artistiche);
- sostegno alle imprese
culturali, turistiche, commerciali, agroalimentari e artigianali.
Il 37% degli interventi deve riguardare le regioni meno
avanzate.</t>
  </si>
  <si>
    <t>Digitalizzazione, innovazione e sicurezza nella PA</t>
  </si>
  <si>
    <t>M1C1I2.02.05</t>
  </si>
  <si>
    <t>M1C1I1.04.02</t>
  </si>
  <si>
    <t>M1C1I1.04.03</t>
  </si>
  <si>
    <t>M1C1I1.04.04</t>
  </si>
  <si>
    <t>M1C1I1.04.05</t>
  </si>
  <si>
    <t>M1C1I1.06.01</t>
  </si>
  <si>
    <t>M1C1I1.06.02</t>
  </si>
  <si>
    <t>M1C1I1.02.00</t>
  </si>
  <si>
    <t>M1C1I1.06.03</t>
  </si>
  <si>
    <t>M1C1I1.03.01</t>
  </si>
  <si>
    <t>Piattaforma Digitale Nazionale Dati</t>
  </si>
  <si>
    <t>M1C1I1.06.04</t>
  </si>
  <si>
    <t>M1C1I1.06.05</t>
  </si>
  <si>
    <t>M1C1I1.07.01</t>
  </si>
  <si>
    <t>M1C1I1.04.01</t>
  </si>
  <si>
    <t>M1C1R1.02.01</t>
  </si>
  <si>
    <t>Ufficio Trasformazione</t>
  </si>
  <si>
    <t>M1C1I1.06.06</t>
  </si>
  <si>
    <t>M1C1I1.03.02</t>
  </si>
  <si>
    <t>Completare l'attuazione del "federalismo fiscale" come previsto dalla vigente legge delega 42/2009. In particolare, gli atti di diritto primario e derivato devono definire i parametri pertinenti e attuare, se del caso, il federalismo fiscale per le province e le città metropolitane, come stabilito dal decreto-legge 68/2011 (articoli 1-15), modificato da ultimo dalla legge 178/2020 (articolo 1, comma 783).</t>
  </si>
  <si>
    <t>M1C1I1.04.06</t>
  </si>
  <si>
    <t>M1C1I1.05.00</t>
  </si>
  <si>
    <t>M1C1I3.00.01</t>
  </si>
  <si>
    <t>M1C1I3.00.02</t>
  </si>
  <si>
    <t>Copy of the publication of any regulation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</si>
  <si>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M1C1I2.02.01</t>
  </si>
  <si>
    <t>M1C1I2.01.02</t>
  </si>
  <si>
    <t>M1C1I2.01.01</t>
  </si>
  <si>
    <t>M1C1I2.02.03</t>
  </si>
  <si>
    <t>M1C1I2.02.04</t>
  </si>
  <si>
    <t>M1C1I2.03.01</t>
  </si>
  <si>
    <t>Copy of the publication in the Official Journal for primary legislation and/or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t>
  </si>
  <si>
    <t>M1C2I3.01.03</t>
  </si>
  <si>
    <t>M1C2I3.01.04</t>
  </si>
  <si>
    <t>M1C2I3.01.02</t>
  </si>
  <si>
    <t>M1C2I4.01.02</t>
  </si>
  <si>
    <t>M1C2I4.01.03</t>
  </si>
  <si>
    <t>M1C2I4.01.04</t>
  </si>
  <si>
    <t>M1C2I6.01.00</t>
  </si>
  <si>
    <t>M1C2I5.01.01</t>
  </si>
  <si>
    <t>M1C2I3.01.01</t>
  </si>
  <si>
    <t>M1C3I1.01.01</t>
  </si>
  <si>
    <t>M1C3I1.01.02</t>
  </si>
  <si>
    <t>M1C3I1.01.03</t>
  </si>
  <si>
    <t>M1C3I1.01.04</t>
  </si>
  <si>
    <t>M1C3I1.01.05</t>
  </si>
  <si>
    <t>M1C3I1.01.06</t>
  </si>
  <si>
    <t>M1C3I1.01.07</t>
  </si>
  <si>
    <t>M1C3I1.01.08</t>
  </si>
  <si>
    <t>M1C3I1.01.09</t>
  </si>
  <si>
    <t>M1C3I1.03.00</t>
  </si>
  <si>
    <t>M1C3I2.01.00</t>
  </si>
  <si>
    <t>M1C3I2.02.00</t>
  </si>
  <si>
    <t>M1C3I2.03.00</t>
  </si>
  <si>
    <t>M1C3I4.01.00</t>
  </si>
  <si>
    <t>M1C3I2.04.00</t>
  </si>
  <si>
    <t>M1C3I4.02.06</t>
  </si>
  <si>
    <t>M1C3I4.03.01</t>
  </si>
  <si>
    <t>M1C3I4.03.02</t>
  </si>
  <si>
    <t>M1C3I4.03.03</t>
  </si>
  <si>
    <t>M1C3I4.03.04</t>
  </si>
  <si>
    <t>M1C3I4.03.05</t>
  </si>
  <si>
    <t>M1C3I4.03.06</t>
  </si>
  <si>
    <t>M2C1I1.01.00</t>
  </si>
  <si>
    <t>M2C1I2.02.00</t>
  </si>
  <si>
    <t>M2C1I3.03.00</t>
  </si>
  <si>
    <t>M2C1I3.02.00</t>
  </si>
  <si>
    <t>Publication of the Decree on the implementing authority website (https://www.politicheagricol e.it/) and Official Gazzette (https://www.gazzettaufficiale.it/)</t>
  </si>
  <si>
    <t>M2C2I5.04.00</t>
  </si>
  <si>
    <t>M2C2I4.01.01</t>
  </si>
  <si>
    <t>M2C2I4.01.02</t>
  </si>
  <si>
    <t>M2C2I4.02.00</t>
  </si>
  <si>
    <t>M2C2I4.04.03</t>
  </si>
  <si>
    <t>M2C2I4.04.01</t>
  </si>
  <si>
    <t>M2C2I4.04.02</t>
  </si>
  <si>
    <t>M2C3I1.02.00</t>
  </si>
  <si>
    <t>M2C3I1.01.00</t>
  </si>
  <si>
    <t>L'atto o gli atti giuridici devono prorogare le prestazioni Ecobonus e Sismabonus fino al 31 dicembre 2022 per i condomini e fino al 30 giugno 2023 per l'edilizia residenziale pubblica (IACP)</t>
  </si>
  <si>
    <t>The energy efficiency certificate referred is the Energy Performan ce Certificatio n as approved by Decree 63/2013</t>
  </si>
  <si>
    <t>M2C4I1.01.00</t>
  </si>
  <si>
    <t>M2C4I2.01.02</t>
  </si>
  <si>
    <t>M2C4I3.01.00</t>
  </si>
  <si>
    <t>M2C4I3.05.00</t>
  </si>
  <si>
    <t>M2C4I4.01.00</t>
  </si>
  <si>
    <t>M2C4I4.02.00</t>
  </si>
  <si>
    <t>M2C4I4.03.00</t>
  </si>
  <si>
    <t>M3C1I1.01.01</t>
  </si>
  <si>
    <t>M3C1I1.01.02</t>
  </si>
  <si>
    <t>M3C1I1.01.03</t>
  </si>
  <si>
    <t>M3C1I1.02.01</t>
  </si>
  <si>
    <t>M3C1I1.02.02</t>
  </si>
  <si>
    <t>M3C1I1.03.02</t>
  </si>
  <si>
    <t>M3C1I1.03.03</t>
  </si>
  <si>
    <t>M3C1I1.04.00</t>
  </si>
  <si>
    <t>M3C1I1.05.00</t>
  </si>
  <si>
    <t>M3C1I1.06.00</t>
  </si>
  <si>
    <t>M3C1I1.07.00</t>
  </si>
  <si>
    <t>M3C1I1.08.00</t>
  </si>
  <si>
    <t>M3C2I2.02.01</t>
  </si>
  <si>
    <t>M3C2I2.02.02</t>
  </si>
  <si>
    <t>M4C1I1.01.00</t>
  </si>
  <si>
    <t>M4C1I1.02.00</t>
  </si>
  <si>
    <t>M4C1I1.03.00</t>
  </si>
  <si>
    <t>M4C1I1.06.00</t>
  </si>
  <si>
    <t>M4C1R1.07.00</t>
  </si>
  <si>
    <t>M4C1I2.01.00</t>
  </si>
  <si>
    <t>M4C1I3.03.00</t>
  </si>
  <si>
    <t>M4C1I3.04.00</t>
  </si>
  <si>
    <t>M4C1I4.01.00</t>
  </si>
  <si>
    <t>M4C1I3.02.00</t>
  </si>
  <si>
    <t>M4C2I1.01.00</t>
  </si>
  <si>
    <t>M4C2I1.02.00</t>
  </si>
  <si>
    <t>M4C2I1.03.00</t>
  </si>
  <si>
    <t>M4C2I1.04.00</t>
  </si>
  <si>
    <t>M4C2I1.05.00</t>
  </si>
  <si>
    <t>M4C2I3.01.00</t>
  </si>
  <si>
    <t>M4C2I3.02.00</t>
  </si>
  <si>
    <t>M4C2I3.03.00</t>
  </si>
  <si>
    <t>M5C1I1.01.00</t>
  </si>
  <si>
    <t>M5C1I1.02.00</t>
  </si>
  <si>
    <t>M5C1I1.04.00</t>
  </si>
  <si>
    <t>M5C1I2.01.00</t>
  </si>
  <si>
    <t>M5C1R1.01.00</t>
  </si>
  <si>
    <t>M5C1I1.03.00</t>
  </si>
  <si>
    <t>M5C2I1.01.01</t>
  </si>
  <si>
    <t>M5C2I1.01.04</t>
  </si>
  <si>
    <t>M5C2I1.02.00</t>
  </si>
  <si>
    <t>M5C2I2.01.00</t>
  </si>
  <si>
    <t>M5C2I2.02.03</t>
  </si>
  <si>
    <t>M5C2I2.03.01</t>
  </si>
  <si>
    <t>M5C2I2.03.02</t>
  </si>
  <si>
    <t>M5C2I3.01.00</t>
  </si>
  <si>
    <t>Copy of the publication in the Official Journal for the Framework Law that is critical for achieving the objectives described in the CID and reference to the relevant provisions indicating the entry into force, accompanied by a document duly justifying how the milestone, including all the constitutive elements, was satisfactorily fulfilled.</t>
  </si>
  <si>
    <t>M5C3I1.01.02</t>
  </si>
  <si>
    <t>M5C3I1.04.01</t>
  </si>
  <si>
    <t>Investimenti infrastrutturali per Zone Economiche Speciali - Soggetto attuatore RFI</t>
  </si>
  <si>
    <t>M5C3I1.04.02</t>
  </si>
  <si>
    <t>M5C3I1.04.03</t>
  </si>
  <si>
    <t>Investimenti infrastrutturali per Zone Economiche Speciali - Soggetto attuatore AdSP</t>
  </si>
  <si>
    <t>M5C3I1.04.04</t>
  </si>
  <si>
    <t>M6C1I1.01.00</t>
  </si>
  <si>
    <t>M6C1I1.02.02</t>
  </si>
  <si>
    <t>M6C1I1.03.00</t>
  </si>
  <si>
    <t>M6C1I1.02.03</t>
  </si>
  <si>
    <t>M6C2I1.01.02</t>
  </si>
  <si>
    <t>M6C2I1.03.02</t>
  </si>
  <si>
    <t>M6C2I1.03.01</t>
  </si>
  <si>
    <t>M6C2I1.02.00</t>
  </si>
  <si>
    <t>M6C2I2.02.01</t>
  </si>
  <si>
    <t>M6C2I2.02.02</t>
  </si>
  <si>
    <t>M6C2I1.01.01</t>
  </si>
  <si>
    <t>Completamento della ristrutturazione di edifici per i) almeno 32.000.000 di metri quadri che si traduce in risparmi di energia primaria di almeno il 40% e nel miglioramento di almeno due classi energetiche nell'attestato di prestazione energetica, ii) ristrutturare almeno 3.800.000 metri quadri a fini antisismici</t>
  </si>
  <si>
    <t>Dossier Parlamento (31 dicembre 2022)</t>
  </si>
  <si>
    <t>DM MIT/MEF n. 419 del 28/12/2022</t>
  </si>
  <si>
    <t>Con decreto MIT 28 dicembre 2022, n. 202 è stato altresì emanato il Regolamento recante disciplina per il rilascio di concessioni di aree e banchine, relativo alle concessioni nelle aree demaniali portuali, in attuazione dell’art. 5 della legge sulla concorrenza 2021 (legge n. 118/2022)</t>
  </si>
  <si>
    <t>DL 30 aprile 2022, n. 36 (art. 33)</t>
  </si>
  <si>
    <t>Autorizzazione unica, rilasciata dalla Regione ad esito di una conferenza di servizi, per la realizzazione delle infrastrutture di trasporto di energia, che consentono la fornitura da terra alle navi durante la fase di ormeggio (c.d. Cold ironing), in modo da ridurre i tempi di realizzazione degli interventi</t>
  </si>
  <si>
    <t>La riforma prevede che le Autorità di sistema portuale redigano un documento di programmazione strategica di sistema (DPSS) coerente con il Piano generale dei trasporti e della logistica (PGTL) e con gli orientamenti europei in materia di portualità, logistica e reti infrastrutturali</t>
  </si>
  <si>
    <t>The contract(s) will refer to the following parts of those lines: NapoliBari: Orsara-Bovino and Palermo Catania: Catenanuova-Dittaino e Dittaino - Enna
The tender(s) will set clear, non- discriminator y and transparent criteria for the eligibility and the selection of the proposals The public procurement rules are provided by the legally binding obligation according to art.2 of DL 120/2020 and in line with the Public Procurement Directives</t>
  </si>
  <si>
    <t>Explanatory document duly justifying how the milestone (including all the constitutive elements) was satisfactorily fulfilled. This document shall include as an annex thefollowing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
e) further project-specific details containing the selection criteria that ensure compliance with the Do No Significant Harm principle</t>
  </si>
  <si>
    <t>Notification of the award of all public contracts to build high-speed railway in the lines Napoli-Bari, and Palermo-Catania in full compliance with the public procurement rules
The contract (s) shall refer to the following parts of those lines:Napoli-Bari line: Orsara- Bovino Palermo-Catania line: Catenanuova - Dittaino and Dittaino – Enna</t>
  </si>
  <si>
    <t>Link1</t>
  </si>
  <si>
    <t>Link2</t>
  </si>
  <si>
    <t>tratta Dittaino-Catenanuova (lotto 5)</t>
  </si>
  <si>
    <t>tratta Orsara-Bovino (NA-BA)</t>
  </si>
  <si>
    <t>tratta Nuova Enna-Dittaino (lotto 4b)</t>
  </si>
  <si>
    <t>Link3</t>
  </si>
  <si>
    <t>Il 14 giugno 2022 è stata aggiudicata la gara per i lavori sulla tratta Orsara Bovino della linea Napoli-Bari. La gara per i lavori di realizzazione della tratta Dittaino-Catenanuova (lotto 5) per una lunghezza di 22 km è stata aggiudicata il 20.09.2022. La gara per la tratta Nuova Enna-Dittaino (lotto 4b) è stata aggiudicata il 20.10.22.</t>
  </si>
  <si>
    <t>Vedi Link 1, 2, 3</t>
  </si>
  <si>
    <t>The contract(s) will refer to the following lines. The tender(s) will set clear, non-discriminatory and transparent criteria for the eligibility and the selection of the proposals</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</si>
  <si>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assessmentof the submitted applications against the Call's demands.</t>
  </si>
  <si>
    <t>Il primo Accordo Quadro Multi-tecnologico 500 mln €) è relativo ad interventi di upgrading tecnologico-infrastrutturale su circa 700 km di linee ferroviarie nelle regioni Lazio, Abruzzo (80 Km), Sicilia (480 Km) e Umbria (150 Km) ed è stato aggiudicato il 3 novembre 2021; il contratto di appalto è stato concluso il 4 febbraio 2022. Il secondo Accordo Quadro Multi-tecnologico (2.774 milioni € per la realizzazione dei lavori su circa 4.200 km di rete di cui 1.350 oltre il 2027, quindi con fondi esterni al PNRR) è stato pubblicato il 24 dicembre 2021 ed è suddiviso in 4 lotti geografici: Centro Nord (1,885 Km), Centro Sud (1.400 Km), Centro (530 Km) e Sud (405 Km); l’aggiudicazione dell’appalto è avvenuta il 1° giugno 2022. È prevista a seguire la stipula dei relativi contratti applicativi.</t>
  </si>
  <si>
    <t>Il link all'esito del primo Accordo Quadro non funziona</t>
  </si>
  <si>
    <t>Primo accordo Quadro</t>
  </si>
  <si>
    <t>Secondo accordo Quadro</t>
  </si>
  <si>
    <t>The general Law / Regulations on water services for their sustainable use and incentivise investment in water infrastructure, which at least shall:
Reduce fragmentation of entities through rules and aggregation mechanisms to incentivise currently autonomous managing operators to be integrated into the unique operator for the entire Ambito Territoriale Ottimale;
Provide for incentives for a sustainable use of water in agriculture. notably to support the use of the common monitoring system for water uses (SIGRIAN) for collective and self-supply irrigation uses;
Set a system of regulated prices that takes adequately into account environmental resource use and pollution in accordance with the polluter-pays principle</t>
  </si>
  <si>
    <t>D.L 6 novembre 2021, n. 153 (artt. 16 e 22)</t>
  </si>
  <si>
    <t>L'art. 22 prevede che le gestioni del servizio idrico in forma autonoma confluiscano nella gestione unica. L'art. 16, invece, prevede la definizione regolamentare dei criteri per incentivare l'uso sostenibile dell'acqua in agricoltura ed i criteri per sostenere l'uso del sistema comune di gestione delle risorse idriche (SIGRIAN) e dei criteri per assicurare l'omogenea disciplina sui territori per la determinazione dei canoni di concessione per l'utenza di acqua pubblica, conformemente al principio "chi inquina paga".</t>
  </si>
  <si>
    <t>D.M.485148 del 30 settembre 2022</t>
  </si>
  <si>
    <t>Decreto Interministeriale 31 dicembre 2022 - Criteri generali per la determinazione, da parte delle regioni, dei canoni di concessione per l'utenza di acqua pubblica</t>
  </si>
  <si>
    <t>The goal is to plant identifying locations and quantities according to the principle of using "the right tree in the right place". The Charter of the Ecoregions of Italy drawn up at the level of “34 ecoregions” will make it possible to
select and assign to each metropolitan area the most suitable trees in terms of ecological, biogeographi cal and response to different local needs</t>
  </si>
  <si>
    <t>Decreto direttoriale n. 198 del 19 agosto 2022</t>
  </si>
  <si>
    <t>The definition of the milestone "Identification of orphan sites” is as defined by Ministerial Decree n. 269/2020" aims at identifying the list of the “orphan sites soil” by IVQuarter 2021. The list will include the total surface.</t>
  </si>
  <si>
    <t>Siti orfani</t>
  </si>
  <si>
    <t>The Directorial decree shall approve the ranking of projects relating to the results ofthe public notice. The selection procedure shall include the following:
a) Eligibility criteria that ensure that the selected projects comply with the ‘Do no significant harm’ Technical Guidance (2021/C58/01) through the use of an exclusion list and the requirement of compliance with the relevant EU and national environmental legislation.
b) Commitment that the climate contribution of the investment as per the methodology in Annex VI of the Regulation (EU) 2021/241 shall account for at least 37% of the total cost of the investment supported by the RRF
c) Commitment to report on the implementation of the measure halfway through the life of the scheme and the end of the scheme.
The possible areas of interventions are:
-      the integrated and certified management of the agro-forestry heritage ("also through the exchange of credits deriving from the capture ofcarbon dioxide, the management of biodiversity and the certification of the wood supply chain");
-      the integrated and certified management of water resources;
-      the production of energy from local renewable sources, such as micro hydroelectric 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 the development of a sustainable farm model ("which is also energy independent through the production and use of energy from renewable sources in the electrical, thermal and transport sectors").
The bio-methane shall comply with the sustainability and greenhouse gas emission savings criteria set out in Articles 29-31 and the rules on food and feed based biofuels set out in Article 26 of the Renewable Energy Directive 2018/2001/EU (REDII), and related implementing and delegated acts in order to allow the measure to comply with Do-No-Significant-Harm principle and with the relevant requirements of footnote 8 of Annex VI of the Regulation (EU) 2021/241</t>
  </si>
  <si>
    <t>Programma Isole Verdi</t>
  </si>
  <si>
    <t>Decreto Direttoriale n. 219/2022</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</si>
  <si>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public tender provingalignment with the CID’s description of the investment and milestone;
c) specific details containing the selection criteria that ensure compliance with the Do No Significant Harm principle of the investment and target;
c) Specific details to prove compliance with the Do No Significant Harm Principle</t>
  </si>
  <si>
    <t>Award of all public contracts for the construction of new district heating networks or the extension of existing district heating networks, which should include the requirement of reducing energy consumption.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</si>
  <si>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Decreto Ministeriale 263 del 30 giugno 2022</t>
  </si>
  <si>
    <t>L’avviso pubblico per la presentazione dei progetti è stato pubblicato in data 28 luglio 2022.</t>
  </si>
  <si>
    <t>Avviso pubblico</t>
  </si>
  <si>
    <t>Provvedimento di aggiudicazione dei progetti</t>
  </si>
  <si>
    <t>Decreto Ministeriale 301 del 4 agosto 2022 (Piano d'azione per la riqualificazione dei siti orfani)</t>
  </si>
  <si>
    <t>Decreto Ministeriale 19 ottobre 2022</t>
  </si>
  <si>
    <t xml:space="preserve">Summary document duly justifying how the milestone (including all the constitutive elements) was satisfactorily fulfilled. This document shall include as an annex the following documentary evidence:
a)     Copy of contract award notification approving the ranking of the projects admitted to the contribution;
b)    extract of the relevant parts of the technical specifications of the project proving alignment with the CID’s description of the investment and milestone </t>
  </si>
  <si>
    <t>Decreto Ministeriale 146 6 aprile 2022</t>
  </si>
  <si>
    <t>Avviso pubblico per la presentazione di proposte progettuali</t>
  </si>
  <si>
    <t>Approvazione dei progetti ammessi alle agevolazioni</t>
  </si>
  <si>
    <t>Decreto Ministeriale 150 7 aprile 2022</t>
  </si>
  <si>
    <t>Avviso pubblico TSO</t>
  </si>
  <si>
    <t>Avviso pubblico DSO</t>
  </si>
  <si>
    <t>Link4</t>
  </si>
  <si>
    <t>Approvazione progetti ammessi alle agevolazioniTSO</t>
  </si>
  <si>
    <t>Approvazione progetti ammessi alle agevolazioni DSO</t>
  </si>
  <si>
    <t>Summary document duly justifying how the target was satisfactorily fulfilled.
This document shall include as an annex the following documentary evidence:
a) certificate of completion issued in accordance with the national legislation;
b) extracts of the technical specifications of the project(s) ensuring alignment with the CID's description of the investment and target;
c) Specific details to prove compliance with (i) the Do No Significant Harm Principle and with the relevant EU and national environmental legislation and (ii) the fact that the climate contribution of the investment as per the methodology in Annex VI of the Regulation (EU) 2021/241 accounts for at least 79% of the total  cost of the investment supported by the RRF.                                                                                                                     d) report on the implementation of the measure halfway through the life of the scheme and at the end of the scheme</t>
  </si>
  <si>
    <t>Assignment of the works to at least seven Port System Authorities. The selection procedure for the assignment of works shall include the following:
a) Eligibility criteria that ensure that the works comply with the ‘Do no significant harm’ Technical Guidance (2021/C58/01) and with the relevant EU and national environmental legislation.
b) Commitment that the climate contribution of the investment as per the methodology in Annex VI of the Regulation (EU) 2021/241 shall account for at least 79% of the total cost of the investment supported by the RRF.
c) Commitment to report on the implementation of the measure halfway through the life of the scheme and the end of the scheme.</t>
  </si>
  <si>
    <t>Si è conclusa la valutazione delle 129 proposte progettuali presentate dalle Autorità di Sistema Portuale in risposta all’avviso pubblico di manifestazione di interesse pubblicato sul sito del MITE il 25 agosto 2021. Ad esito del processo di selezione per i progetti presentati, sono stati registrati in data 13/12/2022 i decreti di ammissione a finanziamento, che costituiscono aggiudicazione dei progetti per otto AdSP. Verranno successivamente sottoscritti specifici atti convenzionali.</t>
  </si>
  <si>
    <t>Comunicato Mase</t>
  </si>
  <si>
    <t>Avviso pubblico manifestazione di interesse</t>
  </si>
  <si>
    <t>i) Initiatives to reform the school system shall achieve the following objectives: (1) decrease the ratio between the number of pupils and the number of teachers and (2) adopt school population of the regional territory as the“effective parameter " to identify the educational institutions with a headmaster and a headmistress. The adoption of this parameter shall replace the current one, notably, the population of the individual school.
ii) Initiatives to reform the orientation system to minimise the drop-out rate in tertiary education shall correspond to the introduction of orientation modules (at least 30 hours per year) in upper secondary schools for students in the IV and V years.
iii) Initiatives to strengthen secondary vocational training shallinclude: a) extension of organizational and teaching model to other training contexts (supporting the training offer, introducing rewards and widening the paths for the development of enabling technological skills - Enterprise 4.0); b) the positioning of Vocational Training Institutes in the legal 290</t>
  </si>
  <si>
    <t>Copy of the publication in the Official Journal for the reforms 1.3, 1.2, 1.1 and copy of the publication on the Ministry website for reform 1.4 (Reform of the “Orientation” System) respectively, for primary
legislation and the ministerial decree that are critical for achieving the objectives described in the CID and reference to the relevant provisions indicating the entry into force, accompanied by a document duly justifying how the milestone, including all the constitutive elements, was satisfactorily fulfilled.</t>
  </si>
  <si>
    <t>DL 23 settembre 2022, n.144 artt, 26-28 (Riforma 1.1); Legge 15 luglio 2022 n.99 (Riforma 1.2); Legge 234/2021 art.1 commi 344-347 e Legge 197/2022 art.1 commi 557-559 (Riforma 1.3); DM 22 dicembre 2022 n. 328 (Riforma 1.4)</t>
  </si>
  <si>
    <t>È stato adottato il decreto-legge n. 144 del 23 settembre 2022, con il quale è stata approvata la riforma degli istituti tecnici e professionali. È stata adottata la legge n. 99 del 15 luglio 2022, con la quale è stato istituito il Sistema terziario di istruzione tecnologica superiore. È stata prevista dalla Legge di bilancio 2022 (legge n. 234 del 30 dicembre 2021, art. 1, comma 344-347) la riduzione del numero di alunni per classe. La legge di bilancio 2023 riforma il dimensionamento della rete scolastica e disciplina l'ampliamento degli insegnamenti STEM. Sono state adottate le linee guida con Decreto del Ministro dell'Istruzione n. 328 del 22 dicembre 2022 che introducono moduli di orientamento rivolti alle classi quarte e quinte della scuola secondaria di II grado e realizzano una piattaforma digitale di orientamento.</t>
  </si>
  <si>
    <t>DL 23 settembre 2022, n. 144</t>
  </si>
  <si>
    <t>Legge 15 luglio 2022, n.99</t>
  </si>
  <si>
    <t>DM 17 ottobre 2022, n. 272 (dotazioni organiche)</t>
  </si>
  <si>
    <t>DM 22 dicembre 2022, n. 328 (Linee guida per l'orientamento)</t>
  </si>
  <si>
    <t>Copy of the publication in the Official Journal for primary legislation and the secondary legislation that is critical for achieving the objectives described in the CID and reference to the relevant provisions indicating the entry into force, accompanied by a report t duly justifying how the milestone, including all the constitutive elements, was satisfactorily fulfilled.</t>
  </si>
  <si>
    <t>The legislation shall include provisions aimed at building a quality training system for school staff in line with continuous professional and career development, the establishment of a qualified body in charge of school staff training guidelines, the selection and coordination of training initiatives, and shall link them to career progressions, as provided for in the recruitment reform. The implementation of a system of initial and continuous training should make it possible to overcome the current fragmentation of training paths, which currently lack a unified national strategy.</t>
  </si>
  <si>
    <t>DL 30 aprile 2022, n. 36 (art. 44)</t>
  </si>
  <si>
    <t>L’art. 44 del decreto-legge n. 36 del 2022 (L.79/2022), che reca disposizioni in materia di formazione, abilitazione e accesso in ruolo dei docenti, inserisce, al comma 1, lettera i), il nuovo Capo IV-bis al decreto-legislativo n. 59 del 2017, recante "Scuola di Alta formazione dell’istruzione e sistema di formazione continua incentivata", composto degli articoli 16-bis e 16-ter. Detta riforma è stata oggetto di una specifica integrazione normativa (articolo 1, comma 556, della legge di bilancio 2023 - legge n. 197 del 2022), che ha modificato l’art. 16-bis del decreto legislativo n. 59 del 2017, al fine di introdurre una specifica tempistica dei decreti attuativi, prevedendo che i decreti di nomina del presidente e del direttore della scuola, nonché del Comitato scientifico internazionale, siano adottati entro il 1° marzo 2023.</t>
  </si>
  <si>
    <t>Copy of the publication in the Official Journal for primary legislation revising and updating the current legal framework of public and private IRCCS that is critical for achieving the objectives described in the CID and reference to the relevant provisions indicating the entry into force, accompanied by a document duly justifying how the milestone, including all the constitutive elements, was satisfactorily fulfilled.</t>
  </si>
  <si>
    <t>The reform shall reorganize the network of IRCCS to improve NHS quality and excellence, improving the relationship between Health and Research, revisiting the legal regime of the IRCCS and the research policies within the competence of the Italian Ministry of Health.
The reform includes measures to: i) strengthen the link between research, innovation and healthcare; ii) improve the governance of the public IRCCSs by enhancing the strategic management and better defining the powers and areas of competence.</t>
  </si>
  <si>
    <t>Entrata in vigore il 31 dicembre 2022 del Decreto legislativo 23 dicembre 2022, n, 200 recante il riordino della disciplina degli Istituti di ricovero e cura a carattere scientifico.</t>
  </si>
  <si>
    <t>Decreto legislativo 3 dicembre 2022, n. 200</t>
  </si>
  <si>
    <t>Publication of tendering procedures (Consip framework agreement) and conclusion of contracts with service providers and digitisation of hospitals classed as DEA I and II level)
Contracts shall include the purchase of: a) Data Processing Centre (DPC), including ICT and any ancillary works, necessary to achieve the computerization of the entire hospital structure b) acquisition of hardware and or software information technology, electromedical technologies, as well as additional technologies and any ancillary works, necessary to achieve computerization of hospital departments. The assessment of the current digitizing level, preliminary to the implementation of the intervention, shall allow to fine-tune this evaluation, according to the real needs of each region/hospital.</t>
  </si>
  <si>
    <t>Con tabella di riparto del DM Salute 20 gennaio 2022 sono state attribuite a Regioni e Province autonome le risorse per l’Ammodernamento del parco tecnologico e digitale - Digitalizzazione dei DEA”, da utilizzare in base ai modelli di Contratto Istituzionale di Sviluppo (CIS) definiti con DM Salute 5 aprile 2022 per la redazione di ciascun Piano operativo regionale e relative schede di intervento. Tutti i 21 CIS tra il Ministero salute e ciascuna regione e provincia autonoma sono stati sottoscritti (v. mappa). Le gare indette per dare attuazione al traguardo M6C2 – 7 per la conclusione dei contratti entro il 31 dicembre 2022 conseguenti ai contratti istituzionali di sviluppo già siglati sono sintetizzate in questo elenco</t>
  </si>
  <si>
    <t>Gara "Sanità digitale - Sistemi informativi clinico-assistenziali" per le pubbliche amministrazioni del SSN  (ID 2202)</t>
  </si>
  <si>
    <t>Gara “Sanità digitale - Sistemi informativi sanitari e servizi al cittadino” (ID 2365)</t>
  </si>
  <si>
    <t>Gare Consip</t>
  </si>
  <si>
    <t>Explanatory document duly justifying how the milestone (including all the constitutive elements) was satisfactorily fulfilled. This document shall include as an annex the following documentary evidence:
a) Certificate of completion issued in accordance with the national legislation; b) List of the public administrations which have completed the moving of identified racks towards the Polo Strategico Nazionale (PSN);
c) Report by an independent engineer endorsed by the relevant ministry, certifying that the testing of data centers is successfully completed and including justification that the technical specifications of the project(s) are aligned with the CID’s description of the investment and milestone.</t>
  </si>
  <si>
    <t>The full completion of the overall project shall be reached when all the targeted public administrations have completed the moving of identified racks towards the Polo Strategico Nazionale (PSN) and the testing of four datacenters is successfully completed, which allows the start of the migration process of the datasets and applications of targeted public administrations towards the PSN.</t>
  </si>
  <si>
    <t>Il 24 agosto 2022 è stato stipulato il contratto per la realizzazione e gestione del Polo Strategico Nazionale tra il capo del Dipartimento per la trasformazione digitale e il rappresentante legale della società di progetto Polo Strategico Nazionale S.p.A., partecipata da TIM, Leonardo, CDP Equity e Sogei (registrato alla Corte di conti il 9 dicembre 2022). È stato svolto il collaudo dell’infrastruttura che è pronta ad ospitare le migrazioni di sistemi, dataset e applicazioni della Pubblica amministrazione.</t>
  </si>
  <si>
    <t>Polo strategico nazionale</t>
  </si>
  <si>
    <t>Lo sviluppo della Piattaforma è stato affidato a PagoPA, quale soggetto realizzatore, per un importo di 20 milioni di euro mediante sottoscrizione di una convenzione. La piattaforma PDND è stata aperta in produzione dal 17 ottobre 2022, fornendo così la possibilità a tutte le PA di aderire, effettuare l’autenticazione, la richiesta di fruizione e la pubblicazione di un servizio. ANPR, Agenzia delle Entrate e INPS hanno predisposto, consolidato e pubblicato i primi E-Service sul Catalogo dei servizi, in funzione anche delle integrazioni richieste dai principali Enti Fruitori partecipanti alla fase di sperimentazione. È stato pubblicato il 20 ottobre 2022 il primo bando destinato ai Comuni per la pubblicazione delle API sulla piattaforma di produzione e per l’erogazione dei relativi servizi.</t>
  </si>
  <si>
    <t>Il D.L. 9 giugno 2021, n. 80, art. 10 ha previsto l'inserimento presso la struttura della Presidenza del Consiglio competente per l'innovazione tecnologica e la transizione digitale, fino al 31.12.2026, di un contingente massimo di 338 esperti per l'attuazione degli interventi di digitalizzazione previsti dal PNNR. Sono stati adottati 264 decreti di incarico a esperti di cui 28 ai sensi del DPCM 16 dicembre 2020, 230 ai sensi del DPCM dell'8 settembre 2021 e 6 esperti individuati ai sensi dell’art. 7 comma 4 del D.L. 80/2021 e dell'art. 7 comma 6 del D.Lgs. n. 165/2001. Il D.L. 36/2022 (art. 28) ha autorizzato la costituzione della NewCo denominata 3-I spa. La società, con sede in Roma, a capitale interamente pubblico, svolge le proprie attività a favore dell'Istituto nazionale previdenza sociale (INPS), dell'Istituto nazionale per l'assicurazione contro gli infortuni sul lavoro (INAIL), dell'Istituto nazionale di statistica (ISTAT), della Presidenza del Consiglio dei ministri, del Ministero del lavoro e delle politiche sociali e di altre pubbliche amministrazioni centrali. Con il DPCM 5 agosto 2022 è stato approvato lo statuto di 3-I Spa. Sono stati nominati i componenti del CDA e del Collegio Sindacale. Il 16 dicembre 2023 la società è stata iscritta al registro delle imprese (fonte: Regis).</t>
  </si>
  <si>
    <t>Statuto 3-I (Dpcm 5 agosto 2022)</t>
  </si>
  <si>
    <t>Reclutamento (Dpcm 8 settembre 2021)</t>
  </si>
  <si>
    <t>Non ci sono evidenze dell'esito dei bandi (aggiornare il foglio Bandi_Italia Domani). L'articolo 28 del decreto-legge 30 aprile 2022 n. 36 ha autorizzato la costituzione della società  3-I S.p.A</t>
  </si>
  <si>
    <t>Dipartimento per la trasformazione digitale</t>
  </si>
  <si>
    <t xml:space="preserve">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services, new or reengineered, and monitoring dashboards have been completed, are operational and accessible on INPS’ institutional touch points and institutional website, and link to the platform.
b) As an alternative to the above point a), in case the works are realised by multiple contractors, official documents with the operatives indication to access to services; c)     A list of the services available and for each of them a brief description. </t>
  </si>
  <si>
    <t>Determinazione Inps n. 141 del 7 luglio 2022</t>
  </si>
  <si>
    <t>I servizi rilasciati al 26 settembre 2022 sono 37 (vedere su Italia Domani):
1. Domanda di pensione di reversibilità precompilata proposta proattivamente
2. Delega dell’identità digitale SPID TO SPID
3. Video tutorial interattivo e personalizzato per i percettori di Naspi
4. Dematerializzazione dei documenti per l’accertamento sanitario dell’invalidità
5. Servizio di controllo Green pass lavoratori dipendenti
6. Domanda Assegno unico
7. Video interattivo e personalizzato ai neopensionati
8. Pensami (PENSione A MIsura) – simulatore di scenari pensionistici
9. Servizio di presentazione domanda ed erogazione per ALAS (indennità per la disoccupazione, rivolta ai lavoratori autonomi dello spettacolo)
10. Servizio di presentazione domanda ed erogazione per ISCRO (Indennità Straordinaria di Continuità Reddituale e Operativa).
11. Servizio di supporto alla compilazione dell'ISEE – ISEE precompilato
12. Servizi di comunicazione innovativa con i Patronati (COMBIPAT)                                                                                                                                                                                                                                                                         13. Servizio di simulazione riscatti
14. Servizio di presentazione domanda di quantificazione del TFS e TFR finalizzata alla cessione ordinaria e alla cessione agevolata (TFR e TFS in un click)
15. App IO - Servizi di notifica
16. App IO - Pagamento contributi lavoratori domestici
17. Servizio di presentazione domanda ed erogazione assegno temporaneo
18. Disability Card - nuova procedura “Richiesta della Carta europea della disabilità in Italia” (CED)
19. Il consulente digitale delle pensioni
20. Assistente Virtuale Naspi
21. Portale della famiglia (Servizi di informazione, consulenza e orientamento)
22. Servizio di informazione ai lavoratori Cassa Integrazione con chat bot e chat live
23. Hub prestazioni non pensionistiche - Assegno per congedo matrimoniale a pagamento diretto
24. INPS Notizie
25. Servizio di pagamento dei contributi per i versamenti volontari mediante l’app IO
26. Servizio di pagamento dei contributi per i riscatti mediante l’app IO
27. Servizio di pagamento dei contributi per le ricongiunzioni mediante l’app IO
28. Servizio per domanda bonus 200 euro
29. Nuova versione del Portale Patronati
30. Nuova domanda di Ricongiunzione, Computo e Costituzione di posizione assicurativa
31. Nuovo portale multiservizio ASI
32. App “INPS Mobile”. Nuovo servizio “Assegno unico e universale per i figli a carico
33. Deleghe dell’Identità Digitale in Web Meeting
34. Implementazione UtilityDM e sezione Tool del cassetto previdenziale contribuente
35. Nuovo servizio di presentazione domanda di indennità NASpI
36. Nuove funzionalità ISEE precompilato (autorizzazione alla precompilazione dei dati dei componenti maggiorenni mediante il sistema pubblico di identità digitale; precompilazione del nucleo familiare)
37. Sistema di Instant Feedback</t>
  </si>
  <si>
    <t>Summary document duly justifying how the target (including all the constitutive elements) was satisfactorily fulfilled. This document shall include as an annex the following documentary evidence and elements:
a)     A list of the individual certificates proving that the training programmes have been completed;
b)    The number of INPS employees with improved ICT skills (minimum 4.250),
c)     The type of training provided with detail of its content and learning format used.</t>
  </si>
  <si>
    <t>At least 4.250 INPS employees assessed with regards to their Information and with certified improved skills in the following areas of the European e-Competence Framework: (i) Plan; (ii) Build; (iii) Run
(iv) Enable; (v) Manage.
The areas for improvement of competences will be identified according to the target group of learners.</t>
  </si>
  <si>
    <t>Al 31 dicembre 2022 sono stati erogati 35 interventi formativi mirati al rafforzamento delle competenze digitali, a cui hanno partecipato 10.763 discenti: poiché taluni dipendenti hanno partecipato a più di un corso, si segnala che il numero univoco dei dipendenti formati è pari a 7.247.</t>
  </si>
  <si>
    <t>Il link indicato in Italia Domani non funziona</t>
  </si>
  <si>
    <t>The milestone shall be achieved with (1) the conversion into law of the Law Decree constituting the National Cyber Security Agency, currently under finalization; (2) the publication in the Official Gazette of the Prime Ministerial Decree (Decreto del Presidente del Consiglio dei Ministri, DPCM) containing the internal regulation of the National Cyber Security Agency.</t>
  </si>
  <si>
    <t>L'Agenzia per la cybersicurezza nazionale (ACN) è stata istituita dal decreto-legge n. 82 del 2021. Il Governo ha nominato I vertici dell’ACN tra agosto e settembre 2021. Nel dicembre 2021 sono stati adottati i regolamenti attuativi. Il 5 giugno 2022 sono stati nominati i 9 membri del Comitato tecnico scientifico dell'ACN.</t>
  </si>
  <si>
    <t>Regolamento di organizzazione e funzionamento dell'Agenzia per la cybersicurezza nazionale</t>
  </si>
  <si>
    <t>The milestone shall be achieved with the definition of the detailed architecture of the whole ecosystem of the national cybersecurity architecture (that is, a national Information Sharing and Analysis Center (ISAC), a network of Computer emergency response teams (CERTs), a national HyperSOC, the High Performance Computing integrated with the Artificial Intelligence/Machine Learning (AI/ML) tools to analyse national level cybersecurity incidents).</t>
  </si>
  <si>
    <t>In linea con il piano di implementazione della Strategia nazionale di cybersicurezza, le attività progettuali hanno definito l'architettura completa dei servizi di cybersicurezza, nonché potenziato i servizi già attivi quali quello del CSIRT Italia. In particolare, seguendo il modello di sostenibilità e gestione di progetti IT basato sul modello TOGAF, a partire dalla definizione del catalogo dei servizi di business inerenti i servizi cyber nazionali, è stato definito e formalizzato il modello operativo da realizzare per l'attivazione dei servizi cybersicurezza.</t>
  </si>
  <si>
    <t>Strategia nazionale di cybersicurezza</t>
  </si>
  <si>
    <t>Summary document duly justifying how the milestone (including all the constitutive elements) was satisfactorily fulfilled. This document shall include as an annex the following documentary evidence: a) Report by the National Cybersecurity Agency (ACN) demonstrating the implementation of required actions and justifying how these have led to achieving the objective of the investment. b) Documentation including, where relevant, legal acts related to the: (i) identification by the National Cybersecurity Agency of where the screening and certification laboratories and centers will be created, the experts profiles to be recruited, the full definition of processes and procedures to be shared among labs; (ii) activation of one lab; (iii) policy and procedure for the supervision by the CVCN of the laboratory (that will be part of the National Cybersecurity Agency by June 2022) and in coordination with the Evaluation Center by the Ministry of Interior and the Ministry of Defence.</t>
  </si>
  <si>
    <t>The milestone shall be achieved with the: (i) Identification by the National Cybersecurity Agency of where the screening and certification laboratories and centers will be created, the experts profiles to be recruited, the full definition of processes and procedures to be shared among labs. (ii) Activation of one lab.
The activities created to the constitution and activation of the scrutiny labs shall be supervised by Ministero dello Sviluppo Economico (MISE) with the CVCN (National cybersecurity screening and certification laboratory) and integrated with the Evaluation Center (CV) by the Ministry of Interior and the Ministry of Defence.</t>
  </si>
  <si>
    <t>Regolamento in materia di accreditamento dei laboratori di prova e di raccordi tra Centro di Valutazione e Certificazione Nazionale, i laboratori di prova accreditati e i Centri di Valutazione del Ministero dell’interno e del Ministero della Difesa</t>
  </si>
  <si>
    <t>An internal unit shall be appointed within the National Cybersecurity Agency, with the mandate for performing the activities of the Central Audit Unit that will account for the PSNC &amp; NIS Security measures.
The processes, logistics and operation arrangements shall be formalized into adequate documentation with specific focus on the operating processes, i.e. rules of engagement, auditing and reporting procedures.
The IT tools shall gather, manage and analyse the audit data and shall be developed and used by the Audit Unit. Documentation reporting the completion of the development of the tools shall be provided.</t>
  </si>
  <si>
    <t>Presso l'Agenzia per la Cybersicurezza Nazionale è stato attivato il Servizio di Certificazione e Vigilanza al quale sono state attribuite le competenze di ispezione. A supporto della piena attivazione dei compiti attribuiti al Servizio Certificazione e Vigilanza, l'ACN ha completato il processo di assunzione del personale attraverso due bandi pubblici. È stata, inoltre, conclusa la redazione della documentazione inerente processi, procedure e linee guida di ispezione necessarie all'esecuzione delle attività, nonché i requisiti funzionali degli strumenti informatici utilizzati a supporto delle attività ispettive</t>
  </si>
  <si>
    <t>Le competenze attribuite al Servizio Certificazione e Vigilanza, attivato presso l'Agenzia per Cybersicurezza Nazionale (ACN), rappresentano l'elemento abilitante al conseguimento della Milestone. In particolare, l'ACN ha attivato il Centro di Valutazione e Certificazione Nazionale (CVCN), trasferito dal MISE secondo quanto disposto dal DPCM del 15 giugno 2022, completandone l'organizzazione, i processi e la selezione delle risorse umane, volti al funzionamento del CVCN e della rete di laboratori di scrutinio e valutazione, nonché dei Centri di Valutazione (CV) presso i Ministeri dell'Interno e della Difesa... La piena attivazione dei compiti attribuiti al Servizio Certificazione e Vigilanza presso l'ACN, è stata conseguita attraverso un articolato processo di assunzione di personale a tempo determinato</t>
  </si>
  <si>
    <t>Dpcm 15 giugno 2022 “Definizione dei termini e delle modalità del trasferimento di funzioni, beni strumentali e documentazione dal Ministero dello sviluppo economico all'Agenzia per la cybersicurezza nazionale.” </t>
  </si>
  <si>
    <t>Explanatory document duly justifying how the target (including all the constitutive elements) was satisfactorily fulfilled. This document shall include as an annex the following documentary evidence:
a)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</si>
  <si>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L’ACN ha pubblicato tre Avvisi: uno a ristoro (Avviso 1) ed uno a servizio (Avviso 2), che concorrono al conseguimento del Target, destinati agli Organi Costituzionali e di rilievo Costituzionale, alle Agenzie Fiscali ed alle Amministrazioni facenti parte del Nucleo per la cybersicurezza; un ulteriore avviso a ristoro (Avviso 3) dedicato a Regioni, Province Autonome e Comuni capoluogo facenti parte di città metropolitane. In merito all'Avviso 1, a seguito della pubblicazione della graduatoria definitiva, è in corso la firma delle Convezioni e il conseguente avvio di tutte le attività progettuali. In merito all'Avviso 2, sono state stipulate tutte le Convenzioni con i Soggetti beneficiari e i servizi di sono attualmente in corso. Tramite l'Avviso 1 (un singolo intervento) e l'Avviso 2 (sei interventi), sono stati, ad oggi, conclusi in totale sette interventi, riguardanti il potenziamento delle strutture volte alla governance, monitoraggio e risposta agli incidenti cyber. Tra queste: i Security Operation Center (SOC) e Center per Emergency e Response Team (CERT), con l’obiettivo principale di facilitare i soggetti nell’adozione dell’organizzazione, delle procedure e degli strumenti atti a rispettare le misure di sicurezza poste dalle normative NIS e PSNC.</t>
  </si>
  <si>
    <t>Avvisi e graduatorie interventi ammessi</t>
  </si>
  <si>
    <t>Avviso 1 e Graduatoria interventi ammessi</t>
  </si>
  <si>
    <t>Avviso 2 e Graduatoria interventi ammessi</t>
  </si>
  <si>
    <t>Avviso 3 e Graduatoria interventi ammessi</t>
  </si>
  <si>
    <t xml:space="preserve">1. Istituzione della Commissione tecnica VIA per i progetti PNRR-NIEC (attuazione con Decreti MITE n. 361 del 2/9/2021 e n. 362 del 3/9/ 2021, entrati in vigore il 3/9/2021);
2. Adozione dei modelli delle istanze per l’avvio dei procedimenti di bonifica dei siti di interesse nazionale e dei contenuti minimi della documentazione tecnica richiesta per le operazioni di bonifica (attuazione con Decreto Direttoriale MITE n. 137 del 18/8/2021, entrato in vigore il 18/8/2021);
3. Adozione delle norme tecniche per cui l’esecuzione del piano di caratterizzazione è sottoposta a comunicazione di inizio attività (attuazione con Decreto Direttoriale MITE n. 114 del 20/7/2021, entrato in vigore il 20/7/2021);
4. Definizione delle caratteristiche tecniche, architettura generale, requisiti di sicurezza e modalità di funzionamento del Sistema di Gestione Deleghe (attuazione con Decreto del Presidente del Consiglio dei ministri del 30/03/2022, entrato in vigore il 18/08/2022);
5. Aggiornamento dei servizi resi disponibili dall’Anagrafe Nazionale Popolazione Residente (ANPR) (attuazione con Decreto del Ministro dell’Interno del 3/11/2021, pubblicato in G.U. n. 280 del 24/11/ 2021, entrato in vigore il 9/12/2022) e Decreto del Ministro dell’Interno del 18/10/2022, entrato in vigore il 2/12/2022);
6. Modalità di integrazione nell’ANPR delle liste elettorali (attuazione con Decreto del Ministero dell’Interno n. 223 del 17/10/2022, in vigore dal 30/11/2022);
7. Regole e specifiche tecniche per l’utilizzo degli strumenti elettronici specifici quali quelli di modellazione per l’edilizia e le infrastrutture (attuazione con Decreto del Ministero delle infrastrutture e dei trasporti n. 312 del 2/8/2021, entrato in vigore il 3/8/2021);
8. Modalità di presentazione delle richieste di parere obbligatorio sui progetti definitivi di lavori pubblici di competenza statale, o comunque finanziati per almeno il 50 per cento dallo Stato, di importo superiore ai 100 milioni di euro (attuazione con Linee Guida per la redazione del progetto di fattibilità tecnica ed economica da porre a base dell’affidamento di contratti pubblici di lavori del PNRR e del PNC, pubblicate il 06/09/2021 dal Consiglio Superiore dei Lavori Pubblici);
9. Adozione di linee guida volte a definire i requisiti professionali e i casi di incompatibilità dei membri e del presidente del Collegio consultivo tecnico, i criteri preferenziali per la loro scelta e le modalità di costituzione e di funzionamento del Collegio stesso (attuazione con Decreto del Ministero delle infrastrutture e dei trasporti n. 12/2022 del 17 gennaio 2022, entrato in vigore il 22/03/2022);
10. Procedure per l’autorizzazione dei corsi di studio delle istituzioni statali (attuazione con Decreto Ministeriale non regolamentare del Ministro dell'università e della ricerca n. 1214 del 28/10/2021, pubblicato il 13/12/2021);
11. Convenzione tra struttura della PCM competente per l'innovazione tecnologica e la transizione digitale, il MISE, Unioncamere e Infocamere in qualità di gestore del servizio, avente ad oggetto il collegamento telematico con la PDND, al fine di consentirne l’erogazione e garantirne lo sviluppo. La Convenzione è stata firmata il 3 agosto 2022.
</t>
  </si>
  <si>
    <t>11 interventi attuativi di semplificazione, di competenza di diverse amministrazioni pubbliche previsti dai DL 77/2021 e 152/2021 (link su Italia Domani)</t>
  </si>
  <si>
    <t>The Annual Competition Law shall include, at least, the following key elements, whose implementing measures and secondary legislation (if necessary) shall be adopted and enter into force no later than 31 December 2022.
Il shall concern:
- Antitrust enforcement
- Local public services
- Energy
- Transport
- Waste
- Starting a business
- Market surveillanceAntitrust enforcement:
i. Remove additional hurdles to merger-control by further aligning the Italian merger-control rules with EU law.
Local public services:
ii. Strengthen and make more widespread use of the principle of competition for local public services contracts, in particular in waste and local public transport.
iii. Limit direct awards by requiring local public authorities to justify any deviation from the tendering of public service contracts (as per Article 192 of the Public Procurement Code).
iv. Provide for the proper regulation of public service contracts by implementing article 19 of Law 124/2015 as a single text on local public services, in particular in waste management.
v. Rules and aggregation mechanisms incentivize municipalities’ unions in order to reduce the number of entities and contracting authorities by linking them to the optimal territorial aggregations (“ambiti territoriali ottimali”) and the areas and adequate levels of local and regional public transport services (“bacini e livelli adeguati di servizi di trasporto pubblico locale e regionale”) of at least 350.000 inhabitants.
The legal act on local public services that implements Article 19 of Law 124/2015 shall at least:
- define public services based on EU law criteria;
- provides for general principles of provision, regulation and management of local public services;
- establish a general principle of proportionality in the length of public service contracts;
- clearly separate the functions of regulation and control and the management of public service contracts;
- ensure that local public authorities justify their increase in shares of participated companies for in-house awards;
- provide for proper compensation of public service contracts, based on
costing overseen by an independentregulators (e.g. ARERA for energy or ART for transport);
- limit the average duration of in house contracts and reduce and harmonize across tendering entities the standard length of tendered contracts, provided that the duration ensures the economic and financial equilibrium of the contracts, also based on the criteria set forth by the Transports Authority.
Energy:
vi.            Make the tendering of concessions contracts mandatory for hydropower and define the regulatory framework for hydropower concessions.
vii.           Make the tendering of concessions contracts mandatory for gas distribution.
viii.          Establish transparent and non-discriminatory requirements for the assignment of public spaces for electric charging or for the selection charging point/station operators.
ix.            Remove regulated tariffs for electricity supply for electric vehicle charging.The competition framework for hydropower concessions shall at least:
-               Require that important hydropower facilities should be regulated by general and uniform criteria at central level.
-               Require Regions to define the economic criteria that underpin the duration of concession contracts.
-               Phase out the possibility to extend contracts (as already ruled by the Italian Constitutional Court).
-               Require Regions to harmonise the access criteria to the tendering criteria (to create a predictable business environment).
Transport:
x.             Establish clear, non- discriminatory and transparent criteria for the award for port concessions.
xi.            Remove barriers for port concessionaires to merge port concession activities in several big and medium-sized ports.
xii.           Remove barriers that prevent concessionaires from providing someof the port services themselves and using their own equipment, without prejudice to the safety of workers, provided that the relevant conditions required to protect safety of workers are necessary and proportionate to the objective of ensuring safety in the port areas.
xiii.          Simplify the revision of the procedures for the revision of the ports authorization plans.
xiv.          Implement article 27 comma 2 d) of Decree-Law 50/2017, which provides incentives for regions to tender out their regional railway contracts.
Waste:
xv.           Simplify authorization procedures for waste treatment facilities.
Starting a business:
xvi.          Reduce the time of accreditation for providing information about employees, from seven to four days to reduce the number of days to set up a business.</t>
  </si>
  <si>
    <t>Legge annuale per il mercato e la concorrenza 2021</t>
  </si>
  <si>
    <t xml:space="preserve">L'articolo 2 reca una delega legislativa al Governo per la costituzione di un sistema informativo di rilevazione delle concessioni di beni pubblici. Gli articoli 3 e 4 disciplinano le concessioni demaniali marittime. L'articolo 5 in materia portuale, introduce il principio dell'evidenza pubblica nell'affidamento delle concessioni demaniali. L'articolo 6 interviene sulla disciplina delle concessioni di distribuzione del gas naturale. L'articolo 7 modifica la disciplina sulle concessioni di grande derivazione idroelettrica. L'articolo 8 delega il Governo al riordino della materia dei servizi pubblici locali, anche tramite l'adozione di un testo unico. L'articolo 9 disciplina il trasporto pubblico locale (TPL). L'articolo 10 rafforza i meccanismi di risoluzione delle controversie tra operatori economici che gestiscono reti, infrastrutture e servizi di trasporto e i consumatori. L'articolo 11 prevede che la Corte dei conti si pronunci sull'atto deliberativo di costituzione di una società o di acquisizione della partecipazione in società già costituite, da parte di un'amministrazione pubblica. L'articolo 12 regola la dotazione della rete autostradale di punti di ricarica elettrica veloce, prevedendo l'obbligo per i concessionari autostradali di selezionare l'operatore che richieda di installare colonnine di ricarica mediante procedure competitive, trasparenti e non discriminatorie. L'articolo 13 integra la disciplina dell'Anagrafe degli impianti di distribuzione dei carburanti. L'articolo 14, sui servizi di gestione dei rifiuti, introduce la facoltà per le utenze non domestiche che producono i c.d. rifiuti assimilati agli urbani di servirsi del gestore del servizio pubblico o di fare ricorso al mercato. L'articolo 15 modifica la disciplina sull'accreditamento istituzionale - da parte della regione - relativo a nuove strutture sanitarie o sociosanitarie, pubbliche o private, o a nuove attività in strutture preesistenti (sopprime la possibilità di un accreditamento provvisorio). L'articolo 16 interviene sugli obblighi di detenzione di medicinali a carico dei grossisti. L'articolo 17, sulla rimborsabilità di farmaci equivalenti. L'articolo 18, riguarda i medicinali in attesa di definizione del prezzo. L'articolo 19 modifica la disciplina relativa al sistema di produzione dei medicinali emoderivati. L'articolo 20 modifica la disciplina sul conferimento degli incarichi di direzione di struttura complessa nell'ambito degli enti ed aziende del Servizio sanitario nazionale. L'articolo 21 interviene sui requisiti per la partecipazione alla selezione per la formazione dell'elenco nazionale degli idonei alla nomina di direttore generale di un ente o azienda del Servizio sanitario nazionale. L'articolo 22 definisce un quadro di regole volto a ridurre i costi per la realizzazione di reti a banda ultra-larga. L'articolo 23 è volto a razionalizzare gli interventi dedicati alla realizzazione di reti di accesso in fibra ottica. L'articolo 24 introduce disposizioni di contrasto al fenomeno delle attivazioni inconsapevoli e di quelle fraudolente di servizi di telefonia e di comunicazioni elettroniche, ivi compresi i servizi di messaggistica istantanea. 
L'articolo 25 stabilisce che il Ministero dello sviluppo economico, sentita l'Autorità per le garanzie nelle comunicazioni, riesamini periodicamente l'ambito di applicazione degli obblighi di servizio universale sulla base degli orientamenti della Commissione europea. L'articolo 26 contiene la delega per una nuova ricognizione dei regimi amministrativi delle attività private e la loro semplificazione, nonché una ulteriore delega per il riordino della disciplina delle fonti rinnovabili. L'articolo 27 reca la delega al Governo per semplificare, rendere più efficaci ed efficienti e coordinare i controlli sulle attività economiche, ed in particolare, eliminare gli adempimenti non necessari. L'articolo 28 è volto ad eliminare l'incompatibilità tra attività di mediazione immobiliare e prestazione di servizi finanziari. L'articolo 29 interviene, semplificando, sulla disciplina della comunicazione unica per la nascita dell'impresa. L'articolo 30 reca la delega al Governo per l'adeguamento della normativa nazionale alle disposizioni del regolamento (UE) 2019/1020, assicurando adeguati livelli di controllo sulle conformità delle merci. L'articolo 31 estendere anche alle imprese di assicurazione comunitarie che operano nel territorio italiano la procedura di risarcimento diretto. Infine, gli articoli da 32 a 35 intervengono con varie misure di rafforzamento dei poteri antitrust dell'Autorità garante della concorrenza e del mercato.
</t>
  </si>
  <si>
    <t>Decreto Mite n. 315 del 31 agosto 2022 oltre a provvedimenti Arera</t>
  </si>
  <si>
    <t xml:space="preserve">Con specifico riferimento ai temi energetici, gli strumenti attuativi adottati hanno visto un confronto tra ARERA e Ministro dell’ambiente e della sicurezza energetica. All’esito, sono stati adottati i seguenti provvedimenti: 
- DM MITE 315 del 31 agosto 2022 che disciplina l’ingresso consapevole nei mercati del gas naturale e dell’energia elettrica dei clienti finali interessati dal superamento dei regimi di prezzi regolati e ad assicurare alle micro imprese, con potenza pari o inferiore a 15 KW il servizio di fornitura dal 1 aprile 2023 
- Deliberazione ARERA del 10 maggio 2022 (208/2022/R7eel) che disciplina la regolazione del servizio a tutele graduali per le micro imprese di cui alla legge sulla concorrenza n. 124/17. La deliberazione è stata successivamente modificata dalla Deliberazione 15 novembre 2022 586/2022/R/EEL di revisione delle tempistiche di attivazione del servizio a tutele graduali per le micro imprese (1 aprile 2023 data di attivazione del servizio a tutele graduali STG per le micro imprese). 
-Delibera ARERA 28 giugno 2022 (289/2022/R/com) che dispone l’adeguamento del Codice di condotta commerciale alle disposizioni del decreto legislativo 210/2021 per le forniture di energia elettrica in materia di diritti contrattuali dei clienti finali 
Consultazione ARERA 6 dicembre 2022 (668/2022/R/com) documento per la consultazione che delinea gli orientamenti dell’Autorità in merito agli interventi di, aggiornamento ed efficientamento degli obblighi informativi dei venditori a vantaggio dei clienti finali di energia elettrica e gas (scadenza 23 gennaio 2023) 
- D.L. n. 176/2022 (L. n. 6/2023), articolo 5, comma 1, proroga il regime di tutela del prezzo per i clienti domestici nel mercato del gas. La cessazione di tale regime opera dal 10 gennaio 2024 (anziché dal 1° gennaio 2023). La norma dunque allinea temporalmente la liberalizzazione per i clienti domestici del gas naturale a quella per i clienti domestici del settore elettrico. 
Si segnala altresì l’articolo 1, commi 20-23 della legge di bilancio 2023 (L. n. 197/2022) rientra nei provvedimenti per incrementare la trasparenza della bolletta energetica elettrica e l’eliminazione degli oneri impropri dalla bolletta. La norma dispone la fiscalizzazione degli oneri generali di sistema afferenti al nucleare e alle connesse misure di compensazione territoriale. Entro il 30 settembre 2023 l’ARERA formula proposte e relative stime per l’estensione della fiscalizzazione ad altre tipologie di oneri generali di Sistema.
</t>
  </si>
  <si>
    <t>Decreto legislativo del 23.12.22 in materia di servizi pubblici locali; Decreto legislativo n. 157 del  12.10.22  in  materia di  vigilanza  del mercato;  DL n. 144 del 23.9.22 che contiene misure finalizzate  ad accelerare i procedimenti autorizzativi non di  competenza statale  per gli impianti di trattamento dei  rifiuti (art.22),  misure in materia di fornitura di energia elettrica per la ricarica dei veicoli elettrici (art.23); Decreti ministeriali e provvedimenti delle Autorità  indipendenti aventi ad oggetto specifiche misure di settore</t>
  </si>
  <si>
    <t xml:space="preserve">Si segnala l’adozione: 
- del D.lgs. 23 dicembre 2022, n. 201, in materia di servizi pubblici locali, oggetto della delega di cui all’articolo 8 della legge sulla concorrenza; 
- del D.lgs. 12 ottobre 2022, n. 157. in materia di vigilanza del mercato, oggetto di delega ai sensi dell’articolo 30 della legge sulla concorrenza 
- del Decreto legge n. 144 del 23 settembre 2022, convertito, con modificazioni, in L. n. 175 del 17 novembre 2022, che, all’articolo 22, contiene i provvedimenti autorizzativi, non di competenza statale, per gli impianti di trattamento dei rifiuti, e che, all’articolo 23, contiene misure in materia di fornitura di energia elettrica ai veicoli elettrici 
- Delibera AGCM 13 dicembre 2022, n. 30407 pubblicata in Bollettino AGCM n. 46 del 27 dicembre 2022. Comunicazione sulle regole procedurali per l’applicazione dell’articolo 16, co. 1-bis, L. n. 287/1990, introdotto dall’articolo 32 della legge sulla concorrenza e alcuni chiarimenti sul relativo ambito di applicazione temporale e sostanziale. 
Con Delibera n. 452/22/CONS l’AGCOM ha approvato le Linee guida in materia di sviluppo delle infrastrutture digitali e servizi di comunicazione elettronica, ai sensi dell’articolo 23 della Legge annuale per il mercato e la concorrenza 2021. 
- dei decreti ministeriali e provvedimenti delle Autorità indipendenti aventi ad oggetto specifiche misure di settore.
</t>
  </si>
  <si>
    <t>Dlgs n 201 del 23 dicembre 2022</t>
  </si>
  <si>
    <t>Dlgs n. 157 del 12 ottobre 2022</t>
  </si>
  <si>
    <t>DL n. 144 del 23 settembre 2022 (artt. 22 e 23)</t>
  </si>
  <si>
    <t>The measure shall be accompanied by the set up of an IT system.</t>
  </si>
  <si>
    <t>Adozione di decreti attuativi e sottoscrizione di accordo con Sogei per la realizzazione di un sistema informativo per la raccolta di dati e di informazioni sulla certificazione</t>
  </si>
  <si>
    <t xml:space="preserve">La certificazione della parità di genere è stata regolata dalla L. 162/2021 e dalla L. 234/2021 e implementata attraverso i seguenti passaggi: 
− il Decreto del Dip.to delle pari opportunità del 1° ottobre 2021 che ha istituito il Tavolo tecnico per la definizione di standard tecnici del sistema di certificazione; 
− i decreti del Dip.to Pari opportunità del 27 gennaio 2022 e del 22 febbraio 2022 che hanno istituito, rispettivamente, la Cabina di regia interistituzionale per la parità di genere e l’Osservatorio nazionale per l'integrazione delle politiche per la parità di genere; 
− l’Accordo del 28 gennaio 2022 tra il Dipartimento per le pari opportunità e SOGEI per la progettazione e implementazione di un sistema informativo sulla certificazione della parità di genere, rilasciato il 21 dicembre 2022 
− il Decreto del Dipartimento delle pari opportunità del 5 aprile 2022 che ha istituito il Tavolo di lavoro permanente sulla certificazione di genere alle imprese; 
− il decreto del Dip.to delle pari opportunità del 29 aprile 2022 che definisce i parametri minimi per il conseguimento della certificazione della parità di genere alle imprese, parametri di cui alla Prassi di riferimento UNI/PdR 125:2022 che prevede sei criteri (driver) necessari per stabilire la concessione della certificazione; 
− il decreto del 19 luglio 2022 di nomina dei componenti del Tavolo permanente sulla certificazione della parità di genere; 
−Accordo del 15 settembre 2022 di collaborazione tra il Dipartimento per le pari opportunità e Unioncamere per la progettazione e organizzazione delle attività relative all’implementazione del Sistema di certificazione della parità di genere; 
− il DM del 20 ottobre 2022 che definisce i criteri e le modalità per l’accesso all’esonero contributivo previsto dalla L. 162/2021 in favore dei datori di lavoro privati in possesso della certificazione della parità di genere. 
Il Sistema della certificazione della parità di genere è di fatto già operativo in quanto Accredia, l’ente italiano di accreditamento, ha abilitato 15 organismi di valutazione che a loro volta hanno certificato 85 imprese
</t>
  </si>
  <si>
    <t>Department for Cohesion Policies, Agency for the Territorial Cohesion and target Regional/Local Authorities</t>
  </si>
  <si>
    <t>The call is expected to target potential beneficiari es based on needs.
It is expected that the deployment of measures related to technical assistance would contribute to this aim.
Services provision shall be enhanced by increasing funds (in the form of grants) to municipalities. The projects may concern one of the following areas: (i) home care services for the elderly; (ii)community nurses and midwives; (iii) strengthening of small hospitals (those without first aid, basic services – ie.radiology, cardiology, gynecology – or outpatient centres); (iv)infrastructures for helicopter rescue; (v) strengthening centres for the disabled; (vi) counselling centres, cultural services, sports services and migrant reception.</t>
  </si>
  <si>
    <t>La legge di bilancio per il 2020 (n. 160 del 2019, commi 311-312) ha assegnato ai comuni situati nelle regioni Abruzzo, Basilicata, Calabria, Campania, Molise, Puglia, Sardegna e Sicilia un contributo complessivo di 300 milioni, nella misura di 75 milioni annui per ciascuno degli anni 2020-2023, da destinare a investimenti in infrastrutture sociali (“Fondo infrastrutture sociali”). I contributi sono stati ripartiti con il D.P.C.M. 17 luglio 2020. Con il D.P.C.M. 12 gennaio 2022 è stato previsto che per utilizzare la quota 2020, bisogna avere iniziato i lavori entro il 31 marzo 2022, mentre per la quota 2021 il termine è fissato al 30 giugno 2022. Per i contributi relativi al 2022 e al 2023 i lavori dovranno partire entro il 31 dicembre dello stesso anno. La legge di bilancio 2020 finanziava questa misura con risorse del Fondo per lo Sviluppo e la Coesione 2014-2020; il Fondo infrastrutture sociali è stato quindi ricompreso nel PNRR, quale progetto in essere (225 milioni per gli anni 2021-2023). 
Il 30 marzo 2022 è stato pubblicato l’avviso pubblico che mette a disposizione 500 milioni di euro per potenziare i servizi e le infrastrutture sociali di comunità nelle aree interne. L’obiettivo è di fornire servizi sociali ad almeno 2 milioni di cittadini residenti in comuni delle aree interne, di cui almeno 900.000 abitanti delle otto regioni del Mezzogiorno (40 per cento dell’investimento complessivo). I settori individuati per gli interventi sono: 
- infrastrutture di trasporto (stradali o trasporto urbano); 
- opere e infrastrutture sociali (scolastiche; abitative; beni culturali; sport, spettacolo e tempo libero; sanitarie; di culto; di difesa; direzionali e amministrative; di pubblica sicurezza; cimiteri, arredo urbano, illuminazione pubblica e altre); 
- servizi per la pubblica amministrazione e per la collettività (azioni innovatrici; servizi essenziali per la popolazione rurale; assistenza sociale e altri servizi). 
Dal Regis si apprende che con la pubblicazione della graduatoria relativa ai progetti ammessi a finanziamento si considera conseguita la milestone M5C3-1. Il target sarà raggiunto sia attraverso i nuovi progetti finanziati dall’avviso di marzo 2022, sia con i “progetti in essere”, con esclusione, per questi ultimi, degli interventi che ricadono in comuni del Sud situati al di fuori delle aree interne. 
Sono stati ammessi a finanziamento n. 792 progetti, con un target potenziale di 5.727.264 beneficiari residenti, di cui 3.774.246 nelle 8 regioni del Mezzogiorno. Risultano inoltre “idonei” ulteriori n. 1394 progetti. 
Per quanto concerne i “progetti in essere”, l’ACT ha avviato una istruttoria formale per verificare la rispondenza dei progetti ai criteri e i requisiti PNRR. A chiusura, verrà adottato un decreto di ammissione a finanziamento sul PNRR, ai sensi della circolare MEF n. 30 del 11.08.22.</t>
  </si>
  <si>
    <t>Head of the Regional Affairs and Autonomies Department (Presidenza del Consiglio)</t>
  </si>
  <si>
    <t>The interventions fields considered are:
- the integrated and certified management of the agro-forestry heritage ("also through the exchange of credits deriving from the capture of carbon dioxide, the management of biodiversity and the certification of the wood supply chain");
- the integrated and certified management of water resources;
- the production of energy from local renewable sources, such as micro hydroelectricplants, biomass, biogas, wind, cogeneration and biomethane;
- the development of sustainable tourism ("capable of enhancing local products");
- the construction and sustainable management of the building stock and infrastructure of a modern mountain;
- energy efficiency and intelligent integration of plants and networks;
- the sustainable development of production activities (zero waste production);
- the integration of mobility services;
- the development of a sustainable farm model ("which is also energy independent through the production and use of energy from renewable sources in the electrical, thermal and transport sectors").</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</si>
  <si>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target...e) Specific details to prove compliance with the Do No Significant Harm Principle</t>
  </si>
  <si>
    <t>Notification of the awarding procedure for the grants, which should include eligibility criteria that ensure that the selected projects comply with the ‘Do no significant harm’ Technical Guidance (2021/C58/01) through the use of an exclusion list and the requirement of compliance with the relevant EU and national environmental legislation.</t>
  </si>
  <si>
    <t xml:space="preserve">La milestone si considera completata in virtù dell’adozione dei seguenti atti: 
- decreto del Ministro per gli affari regionali e le autonomie del 30 marzo 2022, che ha individuato le "green communities pilota" che costituiscono il modello di riferimento per la definizione del successivo avviso di selezione; 
- pubblicazione, avvenuta il 30 giugno 2022, dell’avviso pubblico finalizzato alla selezione di almeno 30 green communities; 
- istituzione della commissione di valutazione in data 31 agosto 2022; 
- pubblicazione, in data 28 settembre 2022, dell’atto di approvazione della graduatoria del progetto, secondo cui sono risultate ammissibili al finanziamento 35 green communities. 
Nella medesima banca dati viene reso noto che “in data 27/12/22 viene pubblicata la determina per l’approvazione delle proposte ammesse a valutazione e delle proposte ammesse a finanziamento delle Regioni Calabria, Campania, Lazio, Lombardia, Marche, Sardegna. In conseguenza del nuovo provvedimento, risultano ammesse a finanziamento 36 green communities, di cui 6 a finanziamento parziale, per un totale di € 119.256.844,19”. 
</t>
  </si>
  <si>
    <t>The Fund’s investment strategy shall define as a minimum: (i) the nature and scope of the investments supported, which shall promote sustainable urban regeneration and development projects and be in line with the RRF objectives, including in relation to compliance with the Do No Significant Harm principle, as further specified in the Commission guidance note of 12 February 2021, (ii) the operations supported, (iii) the targeted beneficiaries, which shall be private promoters of financially self- sustainable projects for which public support is justified by a market failure or  the risk profile, and their eligibility criteria, (iv) the eligibility criteria of financial beneficiaries and their selection through an open call; (v) the inclusion of a specific line for decent housing solutions for the workers in the agriculture and industrial sector, and (vi) provisions to re-invest potential reflows for the same policy objectives, also beyond 2026.
The contractual agreement with entrusted
entity requiring shall require the use of the DNSH guidance.</t>
  </si>
  <si>
    <t>Accordo di finanziamento</t>
  </si>
  <si>
    <t>Aviso selezione intermediari finanziari</t>
  </si>
  <si>
    <t xml:space="preserve">Il traguardo si considera conseguito poiché il meccanismo di verifica della Milestone prevede che l’Amministrazione produca un documento esplicativo che attesti che l’obiettivo sia stato conseguito in modo soddisfacente. 
Nello specifico, il documento dovrà includere: (a) copia della strategia di investimento del Fondo adottata dal MEF; (b) una relazione che dimostri come le azioni previste nella strategia contribuiscano al raggiungimento degli obiettivi; (c) una dichiarazione dell’autorità titolare dell’intervento che attesti l’effettiva adozione della strategia. 
A tale fine, in data 22 dicembre 2021 è stato sottoscritto l’Accordo di Finanziamento tra la Banca europea per gli investimenti e il MEF (vedi infra), che riporta tra l’altro la strategia di investimento per i piani urbani integrati. 
Al fine di dare completa attuazione al quadro normativo vigente e alle competenze istituzionali del Ministero dell’Interno, del Ministero del Turismo, e del Ministero dell’Economia e delle Finanze, per l’efficacia complessiva della gestione delle risorse PNRR destinate al Fondo dei Fondi, è stato poi firmato un protocollo unico d’intesa tra le suddette Amministrazioni in data 16 giugno 2022. 
Con il richiamato protocollo, le Amministrazioni si impegnano ad instaurare un rapporto di collaborazione per la definizione e gestione dei processi, ruoli e responsabilità nell'attuazione degli investimenti per la componente Fondo dei Fondi, finalizzato alla messa in campo di iniziative volte a garantire ogni forma di utile cooperazione che possa concorrere agli obiettivi di accelerazione dei processi di attuazione del PNRR in linea con la tempistica e le milestone previste dal Piano. 
Sul piano informativo sono stati predisposti e pubblicati due comunicati: 
- Comunicato stampa n. 238 del 23 dicembre 2021 del Ministero dell’Economia e delle Finanze in relazione alla sottoscrizione dell’Accordo di Finanziamento BEI-MEF. 
- Comunicato della Direzione Centrale per la Finanza Locale del 26 maggio 2022 riguardante la pubblicazione sul sito della BEI e sulla Gazzetta Ufficiale dell’Unione Europea, dell’avviso a manifestare interesse per la selezione degli Intermediari Finanziari tramite cui il Fondo di Fondi opererà sul territorio nazionale. 
Si prevede che gli accordi tra la BEI e gli intermediari finanziari saranno sottoscritti e resi disponibili probabilmente entro il primo trimestre del 2023. 
L’accordo e la strategia ancorché approvati e sottoscritti potrebbero essere oggetto di successiva modifica e revisione. 
</t>
  </si>
  <si>
    <t>Sottoscritto un Accordo di Finanziamento tra la Banca europea per gli investimenti e il MEF  (non consultabile) e pubblicato  l'Avviso per la selezione degli intermediari finanziari.</t>
  </si>
  <si>
    <t>I progetti ammessi a finanziamento sono stati approvati con il Decreto direttoriale n. 198 del 19 agosto 2022” e successivamente “sono stati sottoscritti gli accordi di finanziamento per gli interventi di forestazione tra il MASE e le CM, in seguito approvati con Decreto direttoriale della DG PNM MASE”. Nella stessa banca dati: viene sottolineato che il 21 ottobre 2022 è stata stipulata una Convenzione con Umbraflor per assicurare la messa a dimora (planting) di 2.000.000 semi entro il 2022, garantendone la disponibilità per le Città Metropolitane; viene inoltre ricordato che “il processo di rendicontazione si è concluso attraverso l’acquisizione dei certificati di completamento della messa a dimora sia per il materiale di propagazione forestale richiesto a valere sulla fornitura CUFA-Umbraflor, che per quanto le Città Metropolitane hanno certificato attraverso i vivai da loro selezionati”</t>
  </si>
  <si>
    <t>Explanatory document duly justifying how the milestone (including all the constitutive elements) was satisfactorily fulfilled. This document shall include as an annex the following documentary evidence:
a) Copy of the adopted plans for urban regeneration.
b) Report demonstrating how the actions foreseen in the urban regeneration plans contribute to achieving the objectives highlighted in the CID description and in the milestone
c) Copy of the publication in the Official Journal for primary legislation and the secondary legislation that is critical for achieving the objectives described in the CID and reference to the relevant provisions indicating the entry into force,
d) Specific details containing relevant information how compliance with the Do No Significant Harm principle is ensured.</t>
  </si>
  <si>
    <t>The investment Plan shall establish set of criteria in line with the RRF objectives, including the DNSH principle. The projects shall refer to the following type of interventions:
a) Maintenance for the reuse and re-operation of public areas.
b) Improvement of the quality of urban décor and the social and environmental fabric.
c) Improvement of the environmental quality and digital profile of the urban areas.</t>
  </si>
  <si>
    <t xml:space="preserve">Per quanto previsto dall’art. 21 del D.L. n. 152/2021, le Città Metropolitane entro il termine del 22 marzo 2022 hanno trasmesso al Ministero dell'interno i piani comprensivi dei progetti finanziabili, secondo le modalità stabilite. Con il decreto del ministro dell'Interno del 22 aprile 2022, sono state assegnate le risorse PNRR per i 31 piani urbani integrati (PUI) individuati nell'elenco definitivo allegato allo stesso decreto, presentati dalle città metropolitane in attuazione della linea di progetto «Piani Integrati - M5C2 – Investimento 2.2» per un importo complessivo di 2.703.730,488 euro. 
Il citato decreto è stato rettificato con decreto direttoriale del 6 maggio 2022. 
Con decreto della Direzione centrale per la finanza locale del Ministero dell’interno del 21 dicembre 2022 si è proceduto ad una rettifica dell’allegato 2 (contenente il dettaglio dei progetti approvati) al decreto del Ministro dell’interno 22 aprile 2022 n. 102, con riferimento ai progetti di Piani urbani integrati presentati dalle città metropolitane di Firenze, Genova e Milano. 
Con comunicato del 3 gennaio 2023 il Dipartimento per gli affari interni e territoriali – Direzione centrale per la finanza locale del Ministero dell’interno ha reso noto di aver provveduto, in data 21 dicembre 2022, ad erogare le risorse a titolo di acconto del 10 per cento per i progetti dei Piani Urbani Integrati, come previsto all’articolo 4 del decreto interministeriale del 22 aprile 2022. 
Con comunicato del 12 gennaio 2023 lo stesso Dipartimento ha reso noto che, ai sensi dell’art. 1, comma 370, della legge n. 197/2022 (legge di bilancio per il 2023), anche gli enti locali attuatori dei Piani urbani integrati possono accedere alla preassegnazione, per l’anno 2023, in aggiunta all’importo assegnato con il relativo decreto di assegnazione, di un contributo calcolato nella misura del 10 per cento dell’importo di cui al decreto di assegnazione, a valere sulle risorse del Fondo per l'avvio di opere indifferibili 
</t>
  </si>
  <si>
    <t>Decreto ministriale 22 aprile 2022 (e successiva rettifica del 21 dicembre 2022)</t>
  </si>
  <si>
    <t>The term student shall refer to: Postgraduate Research Grantees (eg ERC grantees, MSCA postdoctoral grantees).</t>
  </si>
  <si>
    <t>Award of at least 300 research grants to students. The selection procedure for the awarding shall include eligibility criteria that ensure that the selected projects comply with the ‘Do no significant harm’ Technical Guidance (2021/C58/01) through the use of an exclusion list and the requirement of compliance with the relevant EU and national environmental legislation.
The satisfactory fulfilment of the target will also take into consideration that at least 300 of young researchers are contracted.</t>
  </si>
  <si>
    <t>Graduatorie pubblicate (non si capisce se è stato raggiunto l'obiettivo di 300 borse di studio</t>
  </si>
  <si>
    <t xml:space="preserve">L’art. 14 del decreto-legge n. 36 del 2022 (L. 79/2022) reca misure dirette alla realizzazione di linee di intervento previste dal presente investimento. In particolare, i commi 1-4 di tale articolo prevedono particolari procedure di reclutamento all'interno delle Università e degli enti pubblici di ricerca, riservate a due categorie di studiosi: i) quelli insigniti di un Sigillo di Eccellenza (Seal of Excellence) a seguito della partecipazione a bandi, emanati nell'ambito dei Programmi quadro Horizon 2020 ed Horizon Europe negli anni 2022 o precedenti, relativi alle Azioni Marie Skłodowska-Curie (MSCA); ii) i vincitori dei programmi di ricerca dello European Research Council. 
DM n. 894 dell’11 luglio 2022 
Avviso n. 247 del 19 agosto 2022 (qui il relativo comunicato stampa). 
Avviso n. 367 del 7 ottobre 2022 (qui il relativo comunicato stampa). 
D.D. n. 502 del 25 novembre 2022, recante “Graduatoria dei soggetti ammissibili per i giovani ricercatori vincitori di bandi MSCA e che hanno ottenuto un “Seal of Excellence””. 
D.D. n. 568 del 15 dicembre 2022, recante “Decreto proposte progettuali non ammissibili a finanziamento - Avviso pubblico per la presentazione di proposte progettuali da parte di giovani ricercatori da finanziare nell’ambito del PNRR”. 
D.D. n. 602 del 23 dicembre 2022, recante “Graduatoria dei soggetti ammissibili per i giovani ricercatori vincitori di bandi dello European Research Council (ERC)”. 
È stato pubblicato, inoltre, l'Avviso 247/22 (All.1) e la rettifica 367/22 (All.1bis), per finanziare fino a 700 giovani ricercatori, di cui: 
-100 ric. Starting Grants ERC; 
-200 ric. MSCA. 
-400 ric. Seal of Excellence. 
All’esito della selezione, con D.D. 564 del 13/12/22 (All.2) è stato approvato il finanziamento per 262 ricercatori: 77 MSCA e 185 SoE. Al 20/12, termine fissato dall’avviso per la sottoscrizione del contratto con la host institution scelta, sono stati acquisiti 249 contratti di altrettanti PI: 74 MSCA e 175 SoE. 
A questi si aggiungono i 5 vincitori ERC, per i quali è stata pubblicata la graduatoria, D.D. 602 del 23/12/22 (All.3), e le cui procedure di contrattualizzazione e portabilità del grant sono in corso. 
</t>
  </si>
  <si>
    <t>Decreto direttoriale del MUR n.502 del 25 novembre 2022(PDF)</t>
  </si>
  <si>
    <t>Decreto Direttoriale n. 602 del 23-12-2022 di approvazione della graduatoria</t>
  </si>
  <si>
    <t>Summary document duly justifying how the target was satisfactorily fulfilled. This document shall include as an annex the following documentary evidence:
a) list of the additional sleeping accommodation units (beds) assigned in accordance with the national legislation.</t>
  </si>
  <si>
    <t>At least 7.500 additional sleeping accommodation units (beds) created and assigned through law 338/2000, as revised by 31 December 2021</t>
  </si>
  <si>
    <t>Numero insufficiente di posti letto addizionali</t>
  </si>
  <si>
    <t xml:space="preserve">In conclusione – in base alle informazioni disponibili - ai fini del target M4C1-28 al T4-2022 (almeno 7.500 nuovi posti letto), il quadro di attuazione si sostanzia come segue: 
1. 4.478 posti letto di cui alla procedura D.M. n. 1046 del 26 agosto 2022; 
2. 2.459 posti letto di cui ai precedenti bandi adottati in attuazione della Legge 338/2000; 
3. Tra i 6.560 posti letto candidati di cui alla procedura D.M. n. 1252 del 2 dicembre 2022, saranno selezionati un numero di posti che consentirà di traguardare il Target M4C1-28 e fino a concorrenza delle risorse disponibili. 
Tali posti posti letto saranno assegnati agli studenti al più tardi entro il termine dell’assessment period (28 febbraio 2023).
</t>
  </si>
  <si>
    <t>Decreto Ministeriale n. 1046 del 26-8-2022</t>
  </si>
  <si>
    <t>Decreto Ministeriale n. 1246 del 28-11-2022</t>
  </si>
  <si>
    <t>Decreto Ministeriale n. 1252 del 02-12-2022</t>
  </si>
  <si>
    <t>Copy of the publication in the Official Journal for primary legislation and the secondary legislation on the reform on student housing that is critical for achieving the objectives described in the target and in the CID and reference to the relevant provisions indicating the entry into force, accompanied by a document duly justifying how the milestone, including all the constitutive elements, was satisfactorily fulfilled.</t>
  </si>
  <si>
    <t xml:space="preserve">The reform shall include: 
(1) Opening up the participation to the funding also to private investors, also allowing public-private partnerships where the university will make use of the available funding to support the financial equilibrium in real-estate investments for student housing; 
(2).Ensuring the long-term sustainability of the private investments by guaranteeing a change in the taxation scheme from the one applied for hotel services to the one applied for social housing, by constraining the use of the new accommodations for student housing purposes during the Academic Year, but allowing the use of the structures when they are not needed for student hospitality ;
(3). Conditioning the funding as well asadditional tax allowances (such as the equal treatment with the social housing) on the use of the new accommodations for student housing during the overall investment horizon and the compliance with the agreed upper bound in the rents charged to students even beyond the expiration of special funding schemes that my contribute to trigger the investment by the private operators; 
(4). Redefining the standards for student accommodations, by redetermining the law requirements regarding the common space per student available in the buildings in exchange for better equipped
(single) rooms. </t>
  </si>
  <si>
    <t>Decreto-legge 23 settembre 2022, n. 144 (art. 25) e relativi decreti attuattivi</t>
  </si>
  <si>
    <t xml:space="preserve">L’art. 39 del decreto-legge n. 115 del 2022 modifica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 39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Inoltre, il decreto-legge n. 115 del 2022 (L.142/2022) (cosiddetto Aiuti-bis) è intervenuto per integrare e perfezionare le disposizioni di attuazione della Riforma 1.7 della Missione 4, Componente 1, del PNRR («Alloggi per gli studenti e riforma della legislazione sugli alloggi per studenti»), già adottate in forza dell’art. 14, comma 6-vicies quater del D.L. 36/2022, con l’obiettivo di favorire ulteriormente la disponibilità di nuovi alloggi e residenze per studenti universitari. In questa prospettiva, l’articolo in commento opera su due versanti: 
i) sostituisce l’art. 14, comma 6-vicies quater del D.L. 36/2022, trasponendone il contenuto, con limitate modifiche sostanziali, all’interno dell’art. 1 della L. 338/2000 (recante «Disposizioni in materia di alloggi e residenze per studenti universitari»); 
ii) prevede semplificazioni procedimentali aggiuntive per consentire il più celere ed effettivo impiego delle risorse europee, al fine di conseguire gli obiettivi temporali connessi al raggiungimento dei target PNRR (art. 39). 
D.D. n. 1119 del 5 luglio 2022. 
DM n. 1046 del 26 agosto 2022 (qui il relativo comunicato stampa), modificato dal DM n. 1089 del 15 settembre 2022. 
Da ultimo, il decreto-legge n. 144 del 2022, (Aiuti-ter), convertito, con modificazioni, dalla legge n. 175 del 2022, aggiungendo l’art. 1-bis alla legge n. 338 del 2000, dispone che le risorse previste dalla riforma 1.7 della Missione 4, componente 1, del PNRR, siano destinate, per un importo pari a 660 milioni di euro, all'acquisizione della disponibilità di nuovi posti letto presso alloggi o residenze per studenti delle istituzioni della formazione superiore (art. 25). 
Si veda anche che il comunicato, in Gazzetta Ufficiale, del 24 novembre 2022. 
In attuazione del comma 7 del citato art. 25 del DL 144/2022 è stato adottato il DM n. 1437 del 27 dicembre 2022. 
In attuazione del comma 11 del medesimo art. 25 del DL 144/2022 è stato adottato il DM n. 1439 del 29 dicembre 2022. 
</t>
  </si>
  <si>
    <t>Decreto Ministeriale n. 1437 del 27-12-2022</t>
  </si>
  <si>
    <t>Decreto Interministeriale n. 1439 del 29-12-2022</t>
  </si>
  <si>
    <t>The most vulnerable shall include at least: recipients of all relevant income support instrumen ts for the unemploy ed (e.g. NASPI, DIS-COLL), the recipients of the citizenship income (“Reddito di Cittadinanza”), the recipients of all relevant wage suppleme ntation schemes (e.g. some CIGS schemes), NEET, unemployed under 30 and women, people with disabilities and the long-term unemployed.</t>
  </si>
  <si>
    <t>a) Copy of the adopted regional plans accompanied by proof of approval and a link to the websites where they can be accessed.
b) Summary document by the responsible authority justifying analytically how the activities executed were satisfactorily fulfilled and the consistency with the approved regional plan. This document will include as an annex the following documentary evidence and elements: i) the number of candidates enrolled and their individual characteristics, ii) A description of Ithe GOL pathways delivered with the results achieved, proof of the certification or recognition of fully executed activities or a description of achieved goals for activities under execution.</t>
  </si>
  <si>
    <t>Programma nazionale GOL, Piano nazionale nuove competenze, Piani attuativi regionali</t>
  </si>
  <si>
    <t>Le regioni e le province autonome di Trento e Bolzano hanno adottato tutti i Piani attuativi, approvati da ANPAL e richiesti per la declinazione territoriale di quanto è previsto nel Programma GOL. 
I beneficiari coinvolti nel programma fino al 15 dicembre 2022 sono pari a 668.224, numero maggiore rispetto ai 300.000 richiesti per il raggiungimento dell’obiettivo entro la fine del 2022.</t>
  </si>
  <si>
    <t xml:space="preserve">These activities include:
- renovation and refurbishment of current locations of PES and purchase of new ones;
- further implementation of the ITsystem, in the perspective of a national interoperability;
- professional training of staff (max. 5% of the resources);
- institution of regional observatories of local labour markets (max 2%);
- institutional communication and outreach (max 1,5%) 
A balanced territorial distribution are expected to be ensured on the achievement of the target  
</t>
  </si>
  <si>
    <t>Summary document justifying analytically how the target was satisfactorily fulfilled. This document shall include as an annex the following documentary evidence:
a) a copy of the ‘Strengthening Plan’
b) a technical report for each regional administration that analytically shows the activities carried out in relation to the ‘Strengthening Plan’. Such report should include:
- A list of Public Employment Services that are benefitting or have benefitted of the activities;
- Certificates of completion of the activities in accordance with national legislation.</t>
  </si>
  <si>
    <t>At least 250 Public Employment Services (PES) have completed at least 50% of the activities envisaged in the ‘Strengthening Plan’ over the three years period 2021-2023.
These activities are in line with the central Strengthening Plan and further defined at regional level, on the basis of a need analysis and allocated resources.
These activities include:  (I) renovation and refurbishment of current locations of Public Employment Services (PES) and purchase of new ones; (II) further implementation of the IT system, in the perspective of a national interoperability; (III) professional training of staff; (IV)institution of regional observatories of local labour markets; (V) institutional communication and outreach Infrastructural activities are not included in this target.
Equal balance is ensured on the achievement of the target in terms of territorial distribution (North, Centre, and South).</t>
  </si>
  <si>
    <t xml:space="preserve">Il DM n. 74 del 28 giugno 2019 ha adottato il Piano straordinario di potenziamento dei centri per l’impiego e delle politiche attive del lavoro, modificato e integrato con DM n.59 del 22 maggio 2020. 
In ottemperanza a tale ultimo DM, il DSG n. 123 del 4 settembre 2020 ha previsto l’adozione da parte di ciascuna Regione di un proprio piano regionale di potenziamento dei CPI. Conseguentemente, la Commissione di valutazione dei piani regionali (istituita dal Ministero del Lavoro) ha approvato i 19 piani presentati dalle regioni (sono escluse dalla presentazione dei piani le province autonome di Trento e Bolzano). 
Sulla base della rendicontazione effettuata dall’Unità di missione istituita presso il Ministero del lavoro per il Coordinamento delle attività di gestione degli interventi previsti nel PNRR (nota prot. 46/82 del 20/06/2022), i CPI che presentano uno stato di avanzamento complessivo delle attività superiore al 50% sono 327, di cui 95 sono localizzati nell'area nord-est (29%), 66 in quella nord ovest (20%), 72 al centro (22%), 66 al sud (20%) e 28 nelle isole (9%). 
</t>
  </si>
  <si>
    <t>I centri per l’impiego coperti dal potenziamento e che hanno completato il 50% delle attività sono 327.</t>
  </si>
  <si>
    <t>Adoption of a National Plan and time- bound (one year) Implementation Road Map to fight undeclared work across all economic sectors. The National Plan shall build upon the general strategy to combat undeclared work and on the multi-agency approach used to adopt the National Plan against Labour Exploitation in the agriculture sector - “Piano triennale di contrasto allo sfruttamento lavorativo in agricoltura e al caporalato (2020-2022)”. The National Plan and the Road Map for Implementation shall include at least the following: (I) measures to improve the production, collection and timely distribution of granular data on undeclared work. (II) introducing direct and indirect measures to transform undeclared into declared work by ensuring that benefits of operating in the declared economy outweigh the costs of working in the undeclared economy.
For instance, (a) deterrent measures,such as strengthening inspection and sanctions, and preventive measures to promote declared work, such as targeted financial incentives, also through a review and rationalising of existing ones; (b) strengthening the link with employment and social policy. (III) a national information
campaign on the “disvalue” of undeclared work, addressed to employers and workers, with the active involvement of social partners.
(IV) a governance structure to ensure effective implementation of actions.
(V) measures to overcome illegal settlements to fight labour exploitation in agriculture.</t>
  </si>
  <si>
    <t xml:space="preserve">Piattaforma nazionale per il lavoro sommerso (DL n.36 del 30 aprile 2022) e Piano nazionale del lavoro sommerso (DM n. 221 del 19 dicembre 2022) </t>
  </si>
  <si>
    <t>Il Piano nazionale per la lotta al lavoro sommerso per il triennio 2023-2025 (entrato in vigore il 21 dicembre 2022) è stato adottato con DM del 19 dicembre 2022, n. 221, come predisposto dal Tavolo tecnico (istituito dal DM 24 febbraio 2022, n. 32).
Il Piano nazionale tiene conto delle sinergie con il Tavolo per la definizione di una strategia di contrasto al caporalato, inizialmente costituito per un triennio e i cui lavori sono stati prorogati sino al 3 settembre 2025 dal DM del 17 giugno 2022.</t>
  </si>
  <si>
    <t>DL 20 aprile 2022, n. 36 (art. 19)</t>
  </si>
  <si>
    <t>Piano nazionale emersione lavoro sommerso</t>
  </si>
  <si>
    <t>Realizzazione da parte dei distretti sociali di almeno un progetto relativo alla ristrutturazione degli spazi domestici e/o alla fornitura di dispositivi ICT alle persone con disabilità, insieme a una formazione sulle competenze digitali</t>
  </si>
  <si>
    <t>The actions envisaged under the four dimensions and the relevant requirements are those defined in the operational Plan, set to be approved in Q3-2021. Territorial distribution will be on the entire national territory. All social districts will be solicited to participate, the strategy being that such project open the path to stabilize services through formal recognition of essential level of social assistance to be granted on the entire territory.</t>
  </si>
  <si>
    <t xml:space="preserve">Summary document duly justifying how the target was satisfactorily fulfilled. This document shall include as an annex the following documentary evidence:
a) List of certificates of completion for each of the… </t>
  </si>
  <si>
    <t>Il Decreto direttoriale n. 320 dell’11 novembre 2022 ha fornito gli elenchi dei progetti degli Ambiti Territoriali Sociali ammessi al finanziamento nazionale e dei progetti idonei al finanziamento dai quali risulta che i progetti previsti per l’investimento 1.2 erano 700 per un totale di risorse pari a 500 milioni; quelli presentati sono stati 605 per un ammontare pari a 402.643.526 euro; i progetti ammessi al finanziamento sono stati 584 per risorse pari a 397.776.926.
Sullo stato di attuazione dell’investimento, al 13 gennaio 2023, il Dossier ANCI “Gli investimenti per comuni e città nel PNRR”, che riporta i risultati del monitoraggio in costante aggiornamento operato da ANCI sulle misure del PNRR che vedono Comuni e/o Città Metropolitane tra i soggetti attuatori, riferisce quanto segue: “Primo obiettivo (almeno 500 progetti) raggiunto (e quasi raddoppiato): 875 progetti personalizzati ricevuti. Secondo obiettivo (almeno 500 ATS coinvolti con almeno 1 progetto personalizzato) raggiunto: 502 ATS (oltre 6.500 Comuni coinvolti). L’Unità di missione sta gestendo la fase dell’avvio attività per erogazione anticipi. Al momento hanno ricevuto 501 dichiarazioni di avvio attività, 600 sono le convenzioni sottoscritte (su 609)”</t>
  </si>
  <si>
    <t>520 distretti sociali coinvolti per 659 progetti complessivi (A seguito dello scorrimento della graduatoria e della riapertura dell’Avviso).</t>
  </si>
  <si>
    <t>Decreto di approvazione delle graduatorie finali per a) logistica impresa, b) mercati all'ingtosso, c) porti</t>
  </si>
  <si>
    <t>Nell’attuazione della misura, vista la pluralità di potenziali beneficiari (imprese, mercati agroalimentari all’ingrosso, porti), sono stati definiti tre differenti strumenti attuativi.
Il Decreto 13 giugno 2022 fornisce le direttive necessarie all’avvio della misura e istituisce i Contratti per la logistica agroalimentare, strumento finalizzato a finanziare programmi di investimento delle imprese agroalimentari volti a migliorare i processi logistici favorendo la transizione verso forme produttive più moderne e sostenibili. Le risorse disponibili ammontano a 500 milioni di euro a valere sui fondi PNRR. Con avviso pubblico del 21 settembre 2022 sul sito del MASAF sono indicate le modalità di presentazione delle domande di accesso agli incentivi. Tra il 12 ottobre 2022 e il 10 novembre 2022 sono state presentate le domande di agevolazione e in data 21 dicembre 2022 è stato emanato il decreto recante la graduatoria finale.
Nell’ambito degli interventi di logistica nelle aree mercatali, in data 5 agosto 2022 è stato emanato il decreto del Ministro delle politiche agricole alimentari e forestali finalizzato all’ammodernamento di mercati all’ingrosso operanti nei settori agroalimentare, pesca e acquacoltura (ittico), silvicoltura, floricoltura e vivaismo, con progetti da realizzarsi ad opera di soggetti gestori sia pubblici sia privati. Il decreto prevede una dotazione complessiva pari a 150 milioni di euro. L’avviso pubblico è stato pubblicato in data 19 ottobre 2022 (scadenza della presentazione delle domande 30 novembre) e in data 22 dicembre 2022 è stato emanato il decreto recante la graduatoria finale.
Nell’ambito degli interventi a favore delle aree portuali, in data 30 agosto è stato sottoscritto il decreto del Ministro (MASAF) volto a potenziare gli snodi portuali del Paese, con interventi da realizzarsi ad opera dell’Autorità di Sistema Portuale, in sinergia con le azioni condotte dal Ministero delle infrastrutture e della mobilità sostenibile. Anche in questo caso il decreto prevede una dotazione complessiva pari a 150 milioni di euro. L’avviso pubblico è stato pubblicato in data 21 ottobre 2022 (scadenza della presentazione delle domande il 25 novembre) e in data 22 dicembre 2022 è stato emanato il decreto recante la graduatoria finale.
Le domande di agevolazione sono state istruite da Invitalia, soggetto gestore della misura, che ha dapprima effettuato una valutazione di ammissibilità che include anche la verifica del rispetto del principio DNSH e del contributo al clima e al digitale indicato nella milestone (tagging 32% green; 27% digital) e, successivamente, la valutazione di merito delle domande risultate ammissibili sulla base di requisiti quali la capacità di ridurre gli impatti ambientali, l’introduzione di un processo innovativo e digitalizzazione delle attività, la capacità del progetto di incidere sullo sviluppo della filiera agroalimentare locale e nazionale.
Per il bando relativo ai Porti, data la specificità della materia, la valutazione di merito è stata affidata ad una Commissione mista, MASAF-MIT (Ministero infrastrutture e trasporti).</t>
  </si>
  <si>
    <t>Decreto di approvazione della graduatoria finale - logisitca impresa</t>
  </si>
  <si>
    <t>Decreto di approvazione della graduatoria finale mercati all'ingrosso</t>
  </si>
  <si>
    <t> Decreto approvazione graduatoria finale - porti</t>
  </si>
  <si>
    <t>The investment will be implemented through calls for proposal with the aim of guaranteeing the efficient, effective and full use of the financial resources. These procedures provide for the disbursement of loans to companies that meet the requirements and submit the application.</t>
  </si>
  <si>
    <t>Il D.M. 25 marzo 2022 - successivamente integrato dal D.M. 14 luglio 2022 - fornisce le direttive necessarie all’avvio della misura e individua il GSE quale soggetto attuatore.
Il 4 agosto 2022, è stato a tal fine stipulato tra MASAF e GSE un accordo di collaborazione.
Il 23 agosto 2022, sul sito del Ministero è stato pubblicato l’avviso, integrato in data 23 settembre 2022, che fissa le modalità di presentazione delle domande di accesso alla realizzazione di impianti fotovoltaici da installare sugli edifici ad uso produttivo nei settori agricolo, zootecnico e agroindustriale, da finanziare con le risorse dell’investimento. Le agevolazioni sono concesse mediante procedura a sportello (scadenza presentazione domande 27 ottobre 2022). In data 21 dicembre 2022 è stato firmato il Decreto direttoriale n. 654947, ricognitivo degli esiti delle istruttorie da parte del GSE S.p.A. (Soggetto attuatore). Il menzionato decreto certifica il raggiungimento dell’assegnazione ai beneficiari della misura del 30% delle risorse finanziarie disponibili (450 milioni di euro)
Si precisa che, dopo aver raggiunto il 30% di cui al decreto predetto, ai sensi dell’art. 5, comma 3 dell’Avviso pubblico; il GSE sta proseguendo l’attività istruttoria fino ad esaurire tutte le oltre 9.000 domande pervenute.</t>
  </si>
  <si>
    <t>Decreto n. 0654947 del 21/12/2022 che approva l’erogazione del finanziamento</t>
  </si>
  <si>
    <t>Start the recruitment procedures for the Trial Office by completing the recruitment of at least 8.764 units of personnel and put them in service. The baseline shall be the number of personnel in service on 31 December 2021. The completed staffing procedures should not include those funded through national funds. For completed staffing procedures it is meant the contract signed and the personnel in service.</t>
  </si>
  <si>
    <t>Graduatorie vincitori (ma non risulta se abbiano preso effettivamente servizio)</t>
  </si>
  <si>
    <t>In attuazione del d.l. 80/2021, con decreti ministeriali del 26 luglio 2021, sono state stabilite le materie e le modalità di reclutamento e la ripartizione tra i distretti di corte di appello della prima tranche di 8.250 unità di addetti UPP. Il 6 agosto 2021 è stato pubblicato in GU il bando per l’assunzione di 8.171 addetti UPP. Al 30 novembre 2022 risultano sottoscritti 7.755 contratti.
Il 10 dicembre 2021 è stato pubblicato in GU il bando di concorso pubblico, per titoli ed esami, su base distrettuale, per il reclutamento a tempo determinato di 79 unità di personale non dirigenziale dell’area funzionale terza, con il profilo di addetto UPP, presso gli uffici giudiziari del Distretto di Corte di Appello di Trento. La graduatoria dei vincitori è stata pubblicata sul sito Formez PA il 23 settembre 2022. I contratti sono stati sottoscritti nel mese di ottobre 2022. Al 30 novembre 2022 risultano sottoscritti 37 contratti, con 34 immissioni in servizio.
Il 1° aprile 2022 sono stati pubblicati in G.U. due bandi di concorso per l’assunzione di complessive 5.410 unità di personale non dirigenziale da inquadrare nei nuovi profili professionali di cui agli articoli 11, comma 1, e 13 e all’Allegato II del DL 80/2021. Le graduatorie dei vincitori sono state pubblicate sul sito Formez PA il 23 settembre 2022. I contratti sono stati sottoscritti nel mese di ottobre 2022. Al 30 novembre 2022 risultano sottoscritti 3.385 contratti con 3.224 immissioni in servizio.</t>
  </si>
  <si>
    <t>Graduatorie vincitori e idonei su base distrettuale del Bando relativo alla assunzione di 8.171 unità di personale non dirigenziale dell’Area funzionale terza, Fascia economica F1, con il profilo di Addetto all’Ufficio per il processo</t>
  </si>
  <si>
    <t>Graduatorie vincitori e idonei su base distrettuale del bando relativo alla assunzione di 79 unità di personale non dirigenziale dell’Area funzionale terza, Fascia economica F1, con il profilo di Addetto all’Ufficio per il processo, presso gli uffici giudiziari</t>
  </si>
  <si>
    <t>Graduatorie vincitori e idonei su base distrettuale dei bandi relativi alla assunzione di 5.410 unità di personale non dirigenziale con profilo “tecnico”</t>
  </si>
  <si>
    <t>Legge 31 agosto 2022, n. 130</t>
  </si>
  <si>
    <t>Il disegno di legge governativo è stato dapprima esaminato al Senato (A.S. 2636), che lo ha approvato con modifiche il 4 agosto 2022. Le modifiche hanno riguardato: l’istituzione della Sezione Tributaria della Corte di cassazione; l’introduzione del tirocinio e della formazione continua e sostituzione della denominazione Commissioni tributarie con quella di Corti di giustizia tributaria; l’accesso dei laureati in economia al concorso per magistrati tributari e graduale riduzione dell'età massima per la cessazione dall'incarico da parte degli attuali giudici tributari; novità in materia di prova e ripartizione del relativo onere; misure finalizzate a deflazionare il contenzioso collegando la condanna al pagamento delle spese di giudizio all'esito della mediazione tributaria; misure volte a rendere più efficace la tutela giurisdizionale nella fase cautelare e più efficiente l'uso della c.d. “udienza a distanza” dall’1 settembre 2023.
Successivamente, la Camera dei deputati (A.C. 3703): lo ha approvato definitivamente nel testo tramesso dal Senato il 9 agosto 2022.
Il testo è diventato legge 31 agosto 2022, n. 130 (Disposizioni in materia di giustizia e di processo tributari), pubblicato nella Gazzetta Ufficiale del 1° settembre 2022, n. 204, con entrata in vigore il 16 settembre 2022.</t>
  </si>
  <si>
    <t>D.lgs. 10 ottobre 2022, n. 149</t>
  </si>
  <si>
    <t>D.lgs. 10 ottobre 2022, n. 149 (Riforma processo civile),  D.lgs. 10 ottobre 2022, n. 150 (Riforma del processo penale), D.lgs. 17 giugno 2022, n. 83 (Riforma del quadro in materia di insolvenza)</t>
  </si>
  <si>
    <t>In attuazione delle leggi di delega per la riforma del processo civile (n. 206 del 2021) e del processo penale (n. 134 del 2021), il Governo ha emanato, rispettivamente, il decreto legislativo n. 149/2022 e il decreto legislativo n. 150/2022, entrambi pubblicati nella G.U. del 17 ottobre 2022.
Il decreto n. 149 è entrato in vigore il giorno successivo alla sua pubblicazione (18 ottobre 2022) come disposto dall’art. 52 del decreto medesimo, mentre il decreto n. 150 è entrato in vigore il 30 dicembre 2022 per effetto del differimento previsto dall'articolo 6 del decreto-legge 31 ottobre 2022, n. 162.
Il Governo ha emanato, inoltre, il decreto legislativo n. 151/2022, recante norme sull’ufficio per il processo, attuativo di alcune disposizioni delle leggi n. 134/2021 e n. 206/2021. Il decreto, pubblicato nella G.U. del 17 ottobre 2022, è entrato in vigore il 1° novembre 2022.
Per quanto riguarda la riforma del quadro in materia di insolvenza, il d.lgs. 17 giugno 2022, n. 83, che attua la direttiva UE n. 1023/2019 ed apporta modifiche al Codice della crisi d’impresa e dell’insolvenza, di cui al d.lgs. n. 14 del 2019, è stato pubblicato nella Gazzetta Ufficiale del 1° luglio 2022, n. 152, ed è entrato in vigore, unitamente al Codice medesimo, il 15 luglio 2022.</t>
  </si>
  <si>
    <t>D.lgs. 10 ottobre 2022, n. 150</t>
  </si>
  <si>
    <t>D.lgs. 17 giugno 2022, n. 83</t>
  </si>
  <si>
    <t>Summary document duly justifying how the target was satisfactorily fulfilled, with appropriate links to the underlying evidence.
This document shall include as an annex the following documentary evidence and elements:
a) official act of the State that the amount of EUR 350 000 000 has been disbursed to the Fund
b) official documents containing the selection criteria that ensure compliance with the ‘Do no significant harm’ Technical Guidance (2021/C58/01), as specified in the CID</t>
  </si>
  <si>
    <t>Decreto 12553/22 del 30 settembre 2022</t>
  </si>
  <si>
    <t xml:space="preserve">L’articolo 8 del decreto-legge n. 152/2021 - in attuazione della linea progettuale – ha previsto la costituzione di un Fondo dei Fondi denominato «Fondo ripresa resilienza Italia» del quale lo Stato italiano è contributore unico e la cui gestione è affidata alla Banca europea per gli investimenti, con una dotazione pari a 772 milioni di euro per l'anno 2021. Nell'ambito del Fondo è costituita una apposita sezione «Fondo per il Turismo Sostenibile» con dotazione di 500 milioni di euro, con una riserva del 50 per cento dedicata agli interventi di riqualificazione energetica.
Con D.M. 29 dicembre 2021 (prot. DT 101243) si è proceduto all’ approvazione dell’accordo di finanziamento;
Con D.M. 25 marzo 2022 è stato istituito il Comitato degli investimenti.
Il 24 maggio 2022 è stata pubblicata la Call for expression of interest (CEoI).
Il 16 giugno 2022 è stato sottoscritto il protocollo d’Intesa tra MEF, MiTUR e Ministero degli interni per regolare i flussi finanziari di trasferimento dei fondi alla BEI.
L’8 luglio 2022 si è conclusa la presentazione delle candidature a seguito della quale il comitato investimenti ha iniziato la fase di valutazione degli intermediari finanziari che si è conclusa il 30 settembre 2022.
Il 15 settembre 2022 BEI ha chiesto il trasferimento della prima tranche, pari a 350 milioni di euro, prevista come target (richiesta trasmessa dal MEF al MITUR il 16 settembre 2022). Il MITUR ha autorizzato il relativo versamento con D.M. 30 settembre 2022 (registrato dalla corte dei Conti il 5 ottobre 2022). Il 7 ottobre 2022, il MEF ha versato sul conto infruttifero 25093 intestato a BEI-Fondo dei Fondi DL 152/21 l’importo di 350 milioni di euro.
Il 13 ottobre 2022, il Comitato investimenti ha approvato la selezione degli intermediari finanziari a seguito della CEoI pubblicata a maggio 2022.
Il 27 dicembre 2022 si è riunito il Comitato investimenti che ha espresso parere favorevole alle condizioni principali degli Accordi Operativi tra BEI e gli intermediari finanziari.
Il 29 dicembre 2022, il MITUR ha pubblicato l’Avviso pubblico sul Fondo per il turismo sostenibile. </t>
  </si>
  <si>
    <t>Avviso pubblico sul Fondo per il turismo sostenibile</t>
  </si>
  <si>
    <t>Comunicato stampa MITE</t>
  </si>
  <si>
    <t>Fondo nazionale del turismo: erogazione al Fondo di un totale di 150 000 000 EUR in sostegno al capitale</t>
  </si>
  <si>
    <t>The disbursement means (i) the completion of the procedures for the allocation of resources to the Real estate funds of funds named National Tourism Fund and managed by CDPI SGR (Cassa Depositi e Prestiti, Immobiliare Società di Gestione del Risparmio S.p.A.); (ii)a budget commitment of 150 million euros, and (iii) the activation of the investment cycle.</t>
  </si>
  <si>
    <t>Summary document duly justifying how the target was satisfactorily fulfilled, with appropriate links to the underlying evidence.
This document shall include as an annex the following documentary evidence and elements:
a) official act of the State that amount of EUR 150 000 000 has been disbursed to the Fund for equity support
b) official documents containing the selection criteria that ensure compliance with the ‘Do no significant harm’ Technical Guidance (2021/C58/01), as specified in the CID</t>
  </si>
  <si>
    <t>Il 26 maggio 2022 è stato pubblicato da parte di CDP Immobiliare SGR l’avviso per la raccolta delle manifestazioni di interesse ai fini dell’acquisizione di immobili da parte di un fondo immobiliare operante nel settore turismo (termine presentazione 31 agosto 2022).
Con Decreto del Ministero del Turismo del 27 settembre 2022 è stato disposto versamento dei 150 milioni a favore del Fondo (prot. 12283/22). Il Decreto è stato registrato alla Corte dei Conti il 5 ottobre 2022.
Il 10 ottobre 2022 si è provveduto al versamento in favore di CDP Immobiliare SGR (conto corrente tesoreria, contabilità speciale 6284 PNRR-MITUR).</t>
  </si>
  <si>
    <t>Decreto 12283/22 del 27 settembre 2022</t>
  </si>
  <si>
    <t>Fondo nazionale del Turismo</t>
  </si>
  <si>
    <t>The report shall be prepared by the Accounting Department of the Finance Ministry in cooperation with selected administrations to:
-     Assess their practices in the formulation and implementation of saving plans.
-     Define guidelines for all public administrations.</t>
  </si>
  <si>
    <t>Relazione sull’efficacia delle pratiche utilizzate per la formulazione e l’implementazione dei piani di risparmio</t>
  </si>
  <si>
    <t>La Ragioneria Generale dello Stato, in collaborazione con il Ministero della salute e il Ministero della giustizia, ha pubblicato il 30 dicembre 2022 la relazione “La revisione della spesa del bilancio dello Stato: valutazione dell’efficacia delle prassi di alcuni ministeri e linee guida per la formulazione e l’implementazione degli interventi per il conseguimento degli obiettivi di revisione della spesa”. Per entrambi i Ministeri sono analizzate le riduzioni di spesa effettuate nel triennio 2018-2020, i criteri adottati nella formulazione delle proposte di risparmio e le prassi di monitoraggio utilizzate per verificare l’effettivo perseguimento degli obiettivi di riduzione della spesa. È inoltre riportata una sintesi analitica sul grado di raggiungimento dei risparmi previsti.
La relazione contiene altresì delle linee guida per le amministrazioni centrali che, prendendo in considerazione le indicazioni provenienti da organismi internazionali e da esperti e amministratori, forniscono orientamenti per la formulazione e l’attuazione di proposte da predisporre nell’ambito della procedura di revisione della spesa.
Per quanto riguarda i precedenti traguardi della riforma, si ricorda che è stato istituito presso la Ragioneria generale il Comitato scientifico per le attività inerenti alla revisione della spesa, al fine di rafforzare gli strumenti di analisi e monitoraggio della spesa pubblica e dei processi di revisione e valutazione della spesa (articolo 9, commi 8 e 9, del D.L. n. 152/2021) (M1C1-100).
Il DEF 2022 nel definire gli obiettivi di risparmio relativi agli anni 2023-2025 ha realizzato il secondo traguardo (M1C1-104): le amministrazioni centrali dovranno assicurare i seguenti risparmi di spesa per il triennio 2023-2025: 800 milioni per il 2023; 1.200 milioni per il 2024; 1.500 milioni per il 2025.
Il D.P.C.M. 4 novembre 2022 – non ancora pubblicato in Gazzetta Ufficiale – in attuazione dell’articolo 22-bis della legge n. 196 del 2009 ripartisce gli obiettivi di riduzione della spesa tra i Ministeri e le aree di intervento. Nella legge di bilancio per il 2023 (n. 197 del 2022) le riduzioni di spesa finalizzate al raggiungimento degli obiettivi di risparmio sono realizzate, in parte, con interventi normativi introdotti in Sezione I (articolo 1, commi da 877 a 890), e per la restante parte, attraverso definanziamenti di leggi vigenti effettuati in Sezione II.</t>
  </si>
  <si>
    <t>Report from the ministry of economy and finance and the Revenue Agency certifying the number of “compliance letters” sent to taxpayers during the relevant period. It should include as an annex the anonymised list of “compliance letters” sent.
.</t>
  </si>
  <si>
    <t>Dalla banca dati Regis si rileva che l’Agenzia delle Entrate ha predisposto il piano delle attività, con evidenza dei criteri di rischio che saranno posti alla base degli incroci selettivi volti ad individuare gli errori e le omissioni da comunicare ai contribuenti. La calendarizzazione degli invii è già stata condivisa con il partner tecnologico. Alla data del 18 novembre 2022 erano già state inviate n. 2.637.383 “lettere di conformità” valore superiore a quello fissato nell’obiettivo.
Nella banca data si precisa inoltre che, posto che il meccanismo di verifica richiede la predisposizione di una lista anonimizzata (recte: pseudonimizzata) delle comunicazioni inviate, non è possibile crearne, in via anticipata, una versione parziale. Infatti, il processo è organizzativamente oneroso ed è preferibile, per facilitare i controlli successivi, che la chiave crittografica sia unica.
Viene infine precisato che, in sede di determinazione dell’intervallo temporale di riferimento da considerare per la valutazione dei risultati ottenuti in relazione ai target in rubrica, è emersa la necessità di fissare la data di chiusura delle attività in modo da: garantire che, coerentemente alla baseline, le attività fossero valutate in un periodo di 12 mesi; - il numero dei falsi positivi potesse considerarsi consolidato alla data di rendicontazione.
In merito al secondo dei punti elencati, si evidenzia che il tempo medio ponderato di contatto del terzo quartile della distribuzione riferita alle tempistiche di contatto, risulta pari a 59 giorni.
Di conseguenza, come intervallo di riferimento è stato individuato il periodo novembre 2021-ottobre 2022, così da poter consolidare il numero dei falsi positivi alla scadenza del target 106: tale valore sarà ovviamente riaggiornato nella fase di assessment.
Tenuto conto che i tre target 105, 106 e 107 sono logicamente correlati, poiché essenzialmente riferiti ad attività interdipendenti, il periodo ora citato è stato utilizzato anche per la rendicontazione dei target 105 e 107.</t>
  </si>
  <si>
    <t>Inviate 2.637.383 lettere di conformità (obiettivo 2.581.090)</t>
  </si>
  <si>
    <t>“False positive compliance letters” shall be intended as compliance letters sent to taxpayers which proved to wrongfully signal compliant transactions according to the relevant criteria.</t>
  </si>
  <si>
    <t>Report from the Ministry of economy and finance and the Revenue Agency certifying the number of “compliance letters” sent to taxpayers during the relevant period which resulted as “false positive”.
It should include as an annex the anonymised list of false positive “compliance letters” sent.</t>
  </si>
  <si>
    <t>Dalla banca dati Regis si rileva che a fronte dell’invio di n. 2.637.383 comunicazioni di compliance, sono stati consuntivati n. 20.332 falsi positivi, sono stati consuntivati n. 20.332 falsi positivi, numero inferiore a quello massimo richiesto per il conseguimento dell’obiettivo.</t>
  </si>
  <si>
    <t>Inviate 20.332 lettere di conformità che rappresentano falsi positivi, riduzione superiore al 5% del valore del 2019 (riferimento 126.500, obiettivo 120.175)</t>
  </si>
  <si>
    <t>Report from the Ministry of economy and finance and the Revenue Agency certifying the increase in tax revenues generated by “compliance letters” over the relevant period and indicating the corresponding increase in aggregated tax revenues reported in the monthly bulletin published by the Financial Department of the Ministry of economy and finance.</t>
  </si>
  <si>
    <t>Dalla banca dati Regis si rileva che alla data del 30 ottobre 2022 erano già stati riscossi 2.945.556.829 euro, cifra superiore al valore obiettivo fissato dal PNRR.</t>
  </si>
  <si>
    <t>Il gettito fiscale derivante dalle lettere di conformità inviate nell'anno è aumentato di un ammontare di 2.945.556.829, superiore al valore target di 2.449.500.000</t>
  </si>
  <si>
    <t>Copy of the draft delegated law submitted to Parliament</t>
  </si>
  <si>
    <r>
      <rPr>
        <b/>
        <sz val="10"/>
        <color rgb="FFFF0000"/>
        <rFont val="Times New Roman"/>
        <family val="1"/>
      </rPr>
      <t>I</t>
    </r>
    <r>
      <rPr>
        <b/>
        <sz val="10"/>
        <color rgb="FF000000"/>
        <rFont val="Times New Roman"/>
        <family val="1"/>
      </rPr>
      <t>nvestimento/</t>
    </r>
    <r>
      <rPr>
        <b/>
        <sz val="10"/>
        <color rgb="FFFF0000"/>
        <rFont val="Times New Roman"/>
        <family val="1"/>
      </rPr>
      <t>R</t>
    </r>
    <r>
      <rPr>
        <b/>
        <sz val="10"/>
        <color rgb="FF000000"/>
        <rFont val="Times New Roman"/>
        <family val="1"/>
      </rPr>
      <t>iforma</t>
    </r>
  </si>
  <si>
    <t>Ministry of Public Education, Municipalities,</t>
  </si>
  <si>
    <t>Department of Public Administrat ions (DPA)</t>
  </si>
  <si>
    <t>Agency for Territorial Cohesion</t>
  </si>
  <si>
    <t>Finance Police</t>
  </si>
  <si>
    <t>Ministry of Economy and finance</t>
  </si>
  <si>
    <t>Presidency of the Council of Ministers; National (DFP)
Anti- Corruption Authority (ANAC)</t>
  </si>
  <si>
    <t>MITE and MIMS</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</si>
  <si>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</si>
  <si>
    <t>Notification of the award of (all) public contracts for the development of at least 40 re-charging stations based on hydrogen in line with Directive 2014/94/EU on Alternative Fuels Infrastructure</t>
  </si>
  <si>
    <t>Summary document duly justifying how the milestone (including all the constitutive elements) was satisfactorily fulfilled. This document shall include as an annex the following documentary evidence:
a) Proof of the allocation of resources signed by the contractor and the competent authority;</t>
  </si>
  <si>
    <t>Ministry of labour and social policies</t>
  </si>
  <si>
    <t>The Framework Law proposed by the Government shall strengthen the actions in favour of non self-sufficient elderly people. The law shall simplify and provide Points of Single Contact for social and health services, review the procedures for assessing the condition of non self-sufficient elderly person, and increase the set of social and health care services that may be provided at home. The law shall also identify the necessary financial resources.</t>
  </si>
  <si>
    <t>Complete the adoption of all regulations and secondary sources of legislation necessary for the effective application of the enabling laws for justice reforms.</t>
  </si>
  <si>
    <t>Entry into force of all related delegated acts, ministerial decrees, secondary legislation, and all other regulations necessary for the effective implementation of the reform.</t>
  </si>
  <si>
    <t>Entry into force of all necessary implementing measures and secondary legislation for the reform/simplification of the public procurement system (also stemming from the revision of the Public Procurement Code).</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</si>
  <si>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i.e.: Zero- Emission Trains (EE or H2 – the fuel must be specified)</t>
  </si>
  <si>
    <t>Notification of the award of all public contracts for the acquisition of clean trains</t>
  </si>
  <si>
    <t>At least 30 infrastructures funded for the integrated system of research and innovation infrastructure.
The innovation infrastructure shall include multi-purposes infrastructures able to cover at least three topic fields as: (i) quantum, (ii) advanced materials, (iii) photonics, (iv) life- sciences, (v) artificial intelligences, (vi) energy transition.
The satisfactory fulfilment of the target also depend on the hiring of at least 30 research managers for the integrated system of research and innovation infrastructure.</t>
  </si>
  <si>
    <t>2023-I</t>
  </si>
  <si>
    <t>2023-II</t>
  </si>
  <si>
    <t>Verifica dei 27 traguardi/obiettivi, 21 monitoraggi, 38 obiettivi del Fondo complementare da conseguire entro il 30 giugno 2023</t>
  </si>
  <si>
    <t>La Commissione ha ritenuto non eleggibili gli interventi relativi al “Bosco dello Sport” di Venezia (Più Sprint) e alla riqualificazione dello Stadio “Artemio Franchi” di Firenze (Sport e Benessere Next re-generation Firenze 2026). Come emerge dalla terza Relazione sullo stato di attuazione del PNRR – trasmessa dal Governo al Parlamento in data 7 giugno 2023 – nel primo caso l’intervento era previsto su un’area classificata come rurale/agricola e, pertanto, non conforme ai criteri di ammissibilità stabiliti nella Decisione di esecuzione del Consiglio che approva il PNRR italiano, che finalizza espressamente tali progetti alla rigenerazione e rivitalizzazione di aree urbane degradate; nel secondo caso, invece, la Commissione ha ritenuto l’intervento non ammissibile in quanto destinato prevalentemente alle società di calcio professionistiche e non agli obiettivi di cui alla citata Decisione di esecuzione del Consiglio.</t>
  </si>
  <si>
    <t>Rilievi Commissione</t>
  </si>
  <si>
    <t>Dei 29 interventi individuati sono stati dichiarati ammissibili a finanziamento e rendicontabili solo i 14 interventi che prevedono la realizzazione di impianti non alimentati con fonti fossili, e la cui alimentazione a livello di rete avviene solo con fonti rinnovabili. Nuovo bando nel 2023</t>
  </si>
  <si>
    <t>La Commissione ha ritenuto necessario un ulteriore approfondimento, proponendo di fissare una durata massima di tali concessioni e con riguardo al coinvolgimento dell’Autorità di Regolazione dei Trasporti (ART). Il D.M. 28 dicembre 2022 consente alle Autorità portuali di prorogarle fino a 5 anni per il recupero degli investimenti o per mantenere la funzionalità della concessione. In data 21 aprile 2023, il MIT ha pubblicato il decreto recante le linee guida sulle modalità di applicazione del Regolamento di cui al D.M. 28 dicembre 2022. Le nuove linee guida prevedono, in particolare, che la durata della concessione sia commisurata agli investimenti previsti dal Piano Economico-Finanziario (PEF) predisposto dal concessionario, sulla base di format elaborati dall'ART.</t>
  </si>
  <si>
    <t>Modifiche</t>
  </si>
  <si>
    <t>Allineare l’obiettivo intermedio agli esiti delle procedure di selezione, impegnando il Governo a pubblicare nuovi bandi per consentire il raggiungimento dell’obiettivo finale</t>
  </si>
  <si>
    <t>Correzione del numero di investimento presente nella sezione “C.3. Descrizione delle riforme e degli investimenti relativi al prestito”. La seconda modifica consiste nel cambio di denominazione del soggetto attuatore, da “Istituto Luce Studios” a “Cinecittà S.p.A.”, al fine di avere una descrizione più chiara del traguardo e dei relativi indicatori qualitativi.</t>
  </si>
  <si>
    <t>Modifica della descrizione della misura, al fine di allinearla al principio DNSH (Do no significant harm). La modifica prevede espressamente che nessun gas naturale debba essere utilizzato per la produzione di idrogeno da utilizzare nella riduzione diretta del ferro.</t>
  </si>
  <si>
    <t>Modifica del testo della CID con una formulazione ritenuta più aderente alle finalità dell’investimento e delle tipologie di servizio reso, la quale prevede l’entrata in servizio di almeno 53 treni passeggeri a emissioni zero e di altre 100 carrozze per il servizio universale.</t>
  </si>
  <si>
    <t>Emanare un nuovo bando di selezione degli interventi, rimodulando l’obiettivo intermedio dell’aggiudicazione di tutti gli interventi con l’aggiudicazione di un primo set di interventi, alla luce delle circostanze oggettive intervenute</t>
  </si>
  <si>
    <t>Riformulazione della descrizione dell’investimento contenuta nella CID, al fine di tenere conto sia degli esiti del processo di selezione delle proposte, sia della natura sperimentale della misura. In dettaglio, in ordine alla localizzazione degli interventi oggetto dell’investimento, la proposta di modifica prevede che questi siano realizzati preferibilmente in prossimità dei siti locali di produzione di idrogeno verde e/o delle stazioni autostradali di rifornimento di idrogeno, prevedendo anche misure per la ricerca e sviluppo.</t>
  </si>
  <si>
    <t>Ridefinizione del sub investimento SatCom tenendo in considerazione i recenti sviluppi del mercato, così da evitare sovrapposizioni con gli investimenti privati in corso nel settore dell’Internet of Things, basato su piccoli satelliti, oltre che per contribuire in modo più efficace alla iniziativa europea “Secure Connectivity”. Stralcio dell'incubatore nel Sud Italia del progetto Osservazione sulla Terra, già finanziato esclusivamente con risorse del Fondo complementare</t>
  </si>
  <si>
    <t>Possibilità di pubblicare avvisi di almeno 50 milioni di euro, superando quindi la formulazione attuale che prevede un importo pari esattamente a 50 milioni di euro, al fine di consentire un migliore utilizzo della dotazione della misura complessiva, pari a 220 milioni di euro. I progetti avranno luogo in una delle aree individuate nella CID, in modo da allineare la descrizione della misura a quella dell’obiettivo previsto.</t>
  </si>
  <si>
    <t>Modifica della descrizione del traguardo passando dalla attuale formulazione, che fa riferimento all’erogazione del sostegno finanziario per almeno ulteriori 700 imprese, alla riformulazione che prevede la concessione delle risorse alle imprese stesse. Eliminazione dei riferimenti specifici ai singoli strumenti finanziari per il supporto alle imprese femminile così da consentire flessibilità nell’attuazione della misura e garantire alle singole imprese la scelta dello strumento di sostegno che ritengono più adeguato alle proprie esigenze.</t>
  </si>
  <si>
    <t>Riduzione da 40 a 35 stazioni di rifornimento di idrogeno lungo le autostrade, vicino ai porti e in prossimità dei terminali logistici.</t>
  </si>
  <si>
    <t>Per la completa realizzazione dell’investimento in esame – che prevede due ulteriori traguardi da conseguire nel primo semestre 2024 e nel primo trimestre 2026 – si riscontrano due elementi di debolezza (“Difficoltà normative, amministrative, gestionali ecc.” e “Ridefinizione CID e OA”).</t>
  </si>
  <si>
    <t>Entrata in vigore degli atti giuridici per la riforma del pubblico impiego (non è chiaro se sia stata completata)</t>
  </si>
  <si>
    <t>Dossier Parlamento (30 giugno 2023)</t>
  </si>
  <si>
    <t>Summary document duly justifying how the milestone (including all the constitutive elements) was satisfactorily fulfilled.
This document shall include as an annex the following documentary evidence:
a)     Copy of the public calls for the local Public Administrations issued at time of measure;
b)    List of the Local Public administrations awarded by the call at time of the calls;
c)     Extract of the relevant parts of public calls that ensure compliance with the Do No Significant Harm principle and the requirement of compliance with the relevant EU and national environmental legislation.</t>
  </si>
  <si>
    <t>Notification of the award of (all) public calls for each type of Public Administration involved (Municipalities, Schools, local healthcare agencies) to collect and assess migration plans. The issuance of three dedicated calls shall allow the Ministry for Technological Innovation and Digital Transition to assess the very specific needs of each type of Public Administration involved.
Tenders awarded (i.e. publication of the list of public administrations admitted to receive funding) related to three public calls for proposal respectively for Municipalities, Schools, and local healthcare agencies, to collect and assess migration plans, in compliance with the ’Do no significant harm’ Technical Guidance (2021/C58/01) through the use of an exclusion list and the requirement of compliance with the relevant EU and national environmental legislation.</t>
  </si>
  <si>
    <t>Al 31 marzo 2023 la Milestone è stata raggiunta e superata con la pubblicazione di 6 Avvisi destinati: 2 ai comuni, 3 alle scuole, 1 agli enti sanitari locali; l’ultimo di tali Avvisi si è chiuso il 24 febbraio 2023 e tutti i decreti di finanziamento di tutti gli Avvisi destinati alle tre tipologie di finanziamento sono stati notificati alle pubbliche amministrazioni.</t>
  </si>
  <si>
    <t>In particolare, al 31 marzo si registravano 14.221 piani di migrazione relativi a: - n.7.355 comuni - n.6.847 scuole - n. 19 ASL/AO L’Amministrazione titolare ha inoltre già avviato ulteriori attività per garantire e mettere in sicurezza il conseguimento dei successivi target. Infatti, nel mese di marzo 2023 è stato pubblicato un ulteriore Avviso destinato alle ASL/AO a valere sugli investimenti 1.1 e 1.2 (c.d. Avviso multimisura) e in futuro continuerà ad emanare Avvisi pubblici fino ad esaurimento fondi per coprire la fisiologica caduta di progetti in corso di attuazione/controllo. Alla data del 20/06/2023, considerando le rinunce intervenute, risultano finanziati 14.013 piani di migrazione per un totale di 735.030.461 €. Ad essi si aggiungono n.58 ulteriori piani di migrazione di ASL/AO finanziati nella prima finestra del citato Avviso multimisura a valere sull’Investimento 1.1 e 1.2, pubblicato il 14/03/2023, per un importo di 83.305.803,00 €. Di seguito il dettaglio: 1) Avvisi per i Comuni: a seguito dei due Avvisi pubblici pubblicati ad aprile e luglio 2022 sono stati finanziati 7326 Comuni, al netto dei 1741 che hanno rinunciato al finanziamento dei quali si è preso atto con n.84 decreti (per il dettaglio si veda sezione Gestione Condizionalità) 2) Avvisi per le scuole: a seguito dei tre Avvisi pubblici (aprile, giugno e dicembre 2022) sono state finanziate 6680 scuole al netto delle 2191 che hanno rinunciato al finanziamento delle quali si è preso atto con 61 decreti (per il dettaglio si veda sezione Gestione Condizionalità) 3) Avvisi per le ASL/AO: a seguito dell’Avviso di dicembre 2022 sono state finanziate 7 ASL/AO al netto delle 12 rinunce delle quali si è preso atto attraverso 3 Decreti (per il dettaglio si veda sezione Gestione Condizionalità) 4) Avviso multimisura 1.1 e 1.2 per le ASL/AO: a seguito dell’avviso risultano finanziate n.50 ASL/AO a valere sulla 1.2 nella prima finestra. Un secondo decreto di finanziamento è attualmente all’esame degli organi di controllo con 7 domande finanziate a valere sull’investimento 1.2. (fonte: banca dati REGIS, consultata il 4.7.2023).</t>
  </si>
  <si>
    <t>Complessivamente, trattasi dell’adozione di oltre venti atti attuativi, distinti in decreti aventi natura regolamentare, decreti non aventi natura regolamentare, nonché provvedimenti amministrativi (III Relazione al Parlamento). Da verificare se sono stati emanati</t>
  </si>
  <si>
    <t>A seguito dell’approvazione delle leggi di delega n. 134 del 2021, per la riforma del processo penale, e n. 206 del 2021, per la riforma del processo civile, il Governo ha emanato i decreti legislativi n. 149 del 2022 e n. 150 del 2022, pubblicati entrambi nella G.U. del 17 ottobre 2022. Il primo dei due decreti è entrato in vigore il giorno successivo alla sua pubblicazione (18 ottobre 2022) come disposto dall’art. 52 del decreto medesimo, mentre per il secondo l’entrata in vigore è stata posposta al 30 dicembre 2022 dall’art. 99-bis, introdotto dall'articolo 6 del decreto-legge 31 ottobre 2022, n. 162 (inizialmente l’entrata in vigore era prevista il quindicesimo giorno successivo alla sua pubblicazione in Gazzetta ovvero il 1° novembre 2022). Secondo quanto riportato dalla terza Relazione sull’attuazione del PNRR, gli ulteriori atti attuativi necessari per l’effettiva applicazione delle riforme del processo civile e penale sono già stati individuati e condivisi con la Commissione europea nell'ambito del precedente traguardo M1C1-36, relativo all’entrata in vigore degli atti delegati entro il quarto trimestre del 2022 per entrambe le riforme. Si tratta di decreti aventi natura regolamentare (per i quali si applica la procedura di cui all’art. 17 della legge n. 400 del 1988), di decreti non aventi natura regolamentare e, soltanto per il processo civile, di provvedimenti dirigenziali. Inoltre, per quanto riguarda la riforma del processo civile, si rappresenta che, alla luce delle osservazioni avanzate dalla Commissione europea in relazione alla previsione di entrata in vigore di buona parte delle disposizioni della riforma del processo civile al 30 giugno 2023, il Ministero della Giustizia ha ritenuto opportuno anticipare la generale operatività della riforma al 28 febbraio 2023 (anticipazione disposta attraverso l’art. 1, co. 380, della legge di bilancio 2023).</t>
  </si>
  <si>
    <t>Entry into force of the Legislative-Decree to implement all the previsions of the delegation Law to reform the Public Procurement Code.</t>
  </si>
  <si>
    <t>In applicazione di quanto previsto dalla legge delega n. 78 del 2022, è stato approvato e pubblicato il nuovo codice dei contratti pubblici (D.Lgs. 36/2023), che ai sensi dell’articolo 229 è entrato in vigore dal 1° aprile 2023, con i relativi allegati, la cui efficacia è prevista a partire dal 1° luglio 2023.</t>
  </si>
  <si>
    <t>Presidency of the Council of Ministers; ANAC; Consip</t>
  </si>
  <si>
    <t>Natura autoapplicativa del Nuovo codice degli appalti (D.Lgs 36/2023)</t>
  </si>
  <si>
    <t>D.Lgs 31 marzo 2023, n. 36</t>
  </si>
  <si>
    <t>Il raggiungimento del traguardo relativo all’entrata in vigore delle norme di diritto derivato e agli strumenti di attuazione del Codice, è agevolato dalla natura “auto-applicativa” del Codice, considerato che le disposizioni attuative necessarie alla efficace entrata in vigore sono già contenute negli allegati al codice. Per completare il quadro degli strumenti attuativi, è stato in ogni caso avviato il monitoraggio sui provvedimenti che andranno adottati entro il mese di giugno 2023 (T2-2023), tra i quali quelli di competenza dell’Agenzia per l’Italia digitale e dell’Autorità nazionale anticorruzione, in materia di Banca dati nazionale dei contratti pubblici (BDNCP), fascicolo virtuale dell’operatore economico e utilizzo delle piattaforme digitali per la gestione e l’aggiudicazione degli appalti.</t>
  </si>
  <si>
    <t>L’insieme degli interventi che risulta possibile esaminare è composto da 120/140 mila interventi, di cui circa 90/100 mila risultano compatibili con le previsioni del PNRR in termini di risparmio energetico di energia primaria non rinnovabile, maggiore o uguale al 40%, e di peso del costo di sostituzione della caldaia. In prima approssimazione si stima di superare ampiamente il target previsto per T2/2023, pari a 12 milioni di metri quadri di superficie riqualificata, e di superare gli obiettivi previsti per il T4 2026, pari a un risparmio energetico di 191 ktep/anno (Fonte: Banca dati Regis-RGS). Nella tabella 7.5 (Misure con quattro o tre elementi di debolezza segnalati) della Terza Relazione sullo stato di attuazione del Piano nazionale di ripresa e resilienza, tale investimento risulta tuttavia tra quelli segnalati nella colonna “Eventi e circostanze oggettive: squilibrio offerta/domanda, investimenti non attrattivi, impreparazione del tessuto produttivo” e in quella “Ridefinizione CID e OA (errori, rimodulazione target, indicatori per rendicontazione, ecc.)”. Secondo quanto riportato in Regis, pertanto, sono in corso interlocuzioni con la Commissione europea per la rimodulazione del Target M2C3-2 con il fine di azzerare la componente “sismabonus” aumentando di conseguenza la componente “ecobonus”, ridefinendo in questa maniera l’obbiettivo: “Completamento della ristrutturazione di edifici per, i) almeno 13 400 000 di metri quadri che si traduce in risparmi di energia primaria di almeno il 40 % e il miglioramento di almeno due classi energetiche nell'attestato di prestazione energetica”.</t>
  </si>
  <si>
    <t>Stralciare il target intermedio di 1,4 milioni di metri quadri previsto con riguardo al Sismabonus – non essendo chiaro, ad avviso del Governo, il contributo di quest’ultimo alla transizione verde – concordando con i servizi della Commissione, al contempo, un aumento dell’obiettivo dell’Ecobonus da 12 milioni di mq a 13,4 milioni</t>
  </si>
  <si>
    <r>
      <t xml:space="preserve">Completamento della ristrutturazione di edifici per: i) almeno 12.000.000 di metri quadri che si traduce in risparmi di energia primaria di almeno il 40 % e il miglioramento di almeno due classi energetiche nell'attestato di prestazione energetica; </t>
    </r>
    <r>
      <rPr>
        <strike/>
        <sz val="10"/>
        <color rgb="FF000000"/>
        <rFont val="Times New Roman"/>
        <family val="1"/>
      </rPr>
      <t xml:space="preserve">ii) ristrutturare almeno 1.400.000 metri quadri per scopi antisismici. </t>
    </r>
  </si>
  <si>
    <t>Entry into force of relevant legislation with the objective of recovering the ecological corridor represented by the river bed, including natural reforestation and interventions for the restoration and reactivation of lateral branches and oxbows (riqualificazione di più di 1.500 ettari e riattivazione e riapertura di 51 milioni di metri cubi di lanche e rami abbandonati).</t>
  </si>
  <si>
    <t>Nella banca dati ReGiS viene ricordato che il 2 agosto 2022 l'Autorità di Bacino Distrettuale del fiume Po, con decreto del Segretario Generale n. 96, ha approvato il Programma d'Azione e che a tale approvazione ha fatto seguito, in data 9 gennaio 2023, la stipula di un accordo tra Ministero dell'ambiente e della sicurezza energetica (MASE) e Agenzia Interregionale per il fiume Po (AIPO) tesa a regolamentare il finanziamento assegnato al progetto. Per favorire ed accelerare lo sviluppo della misura di cui trattasi, l’art. 42 del D.L. 13/2023 dispone che gli interventi compresi nel programma d’azione succitato sono classificati di pubblica utilità, indifferibili e urgenti. Si segnala, inoltre, che l’art. 4, comma 5-sexies, del D.L. 39/2023, prevede – al fine di promuovere una migliore omogeneità e trasparenza nella realizzazione degli interventi che ricadono nell'area idrografica di competenza dell'AIPo, con particolare ma non esclusivo riferimento all'investimento in questione – la “facoltà di uso del prezzario AIPo e successivi aggiornamenti, comunque nel limite delle risorse disponibili per ciascuno degli interventi”. Nella relazione della Corte dei conti sul PNRR (Doc. XIII-bis, n. 1) viene segnalato che “non presenta particolari problemi l’investimento relativo alla rinaturazione dell’area del Po (M2C4I3.3)” e che “si ritiene particolarmente importante accelerare l’attuazione di tale investimento anche in relazione ai preoccupanti e crescenti fenomeni di siccità che affliggono il fiume Po”. Nella terza relazione sullo stato di attuazione del PNRR viene segnalato che per la misura in esame si riscontrano due elementi di debolezza (“Difficoltà normative, amministrative, gestionali ecc.” e “Ridefinizione CID e OA”).</t>
  </si>
  <si>
    <t>Vista la proposta di modifica non è chiaro se è stata completata la revisione del quadro giuridico per gli interventi di rinaturazione dell'area del Po</t>
  </si>
  <si>
    <t>Avviso pubblico per la ricerca di n.2 HR Director</t>
  </si>
  <si>
    <t>Avviso pubblico per la ricerca di n. 1 Responsabile pianificazione e controllo operativo</t>
  </si>
  <si>
    <t>Avviso pubblico per la ricerca di n. 1 Esperto nella pianificazione e nell'esecuzione degli interventi di trasformazione digitale</t>
  </si>
  <si>
    <t>Avviso pubblico per la ricerca di n.1 Program manager- infrastrutture digitali e cloud</t>
  </si>
  <si>
    <t>Avviso di avvio di selezione comparativa per il conferimento di 16 incarichi di collaborazione esterna a esperti di elevata qualificazione e comprovata esperienza nel settore dei beni culturali, del turismo e dei viaggi delle radici</t>
  </si>
  <si>
    <t>Individui, liberi professionisti</t>
  </si>
  <si>
    <t>PCM - Dipartimento della Funzione Pubblica</t>
  </si>
  <si>
    <t>Avviso pubblico per la ricerca di 1 Chief Operations Officer</t>
  </si>
  <si>
    <t>Avviso pubblico per la ricerca di 1 Data Steward</t>
  </si>
  <si>
    <t>Avviso pubblico per la ricerca di 1 Area Manager</t>
  </si>
  <si>
    <t>avviso pubblico per la ricerca di 1 Community manager</t>
  </si>
  <si>
    <t>Avviso pubblico per la ricerca di n. 1 Product Owner</t>
  </si>
  <si>
    <t>Avviso pubblico per la ricerca di n. 1 Technical Project manager</t>
  </si>
  <si>
    <t>Avviso pubblico per la ricerca di n. 1 Esperta/o nella pianificazione e nell'esecuzione degli interventi di trasformazione digitale</t>
  </si>
  <si>
    <t>Avviso pubblico per la ricerca di n. 2 Esperti per il project management office</t>
  </si>
  <si>
    <t>Avviso pubblico per la ricerca di n. 1 Area manager</t>
  </si>
  <si>
    <t>Avviso pubblico per la ricerca di n. 1 Community Manager</t>
  </si>
  <si>
    <t>Avviso pubblico per la ricerca di n. 1 Program manager - dati, interoperabilità e piattaforme digitali</t>
  </si>
  <si>
    <t>Individui, Imprese, Liberi professionisti, Altro</t>
  </si>
  <si>
    <t>Avviso pubblico per l’accesso al cofinanziamento di interventi volti all’acquisizione della disponibilità di posti letto per studenti universitari ai sensi dell’art. 1, comma 4-ter, l. 14 novembre 2000, n. 338, come inserito dall’art. 39 del d.l. 115/2022</t>
  </si>
  <si>
    <t>KDT JU Calls 2022</t>
  </si>
  <si>
    <t>Avviso pubblico per la ricerca di n. 2 Enterprise Architect</t>
  </si>
  <si>
    <t>Consip - Gara a procedura aperta per l’affidamento di un Accordo Quadro, avente ad oggetto la fornitura di Mammografi con tomosintesi, servizi connessi, dispositivi e servizi opzionali per le Pubbliche Amministrazioni (ed.3)</t>
  </si>
  <si>
    <t>Avviso pubblico per la ricerca di n. 4 IT Solution Architect</t>
  </si>
  <si>
    <t>Avviso pubblico per la ricerca di n. 2 Account Manager</t>
  </si>
  <si>
    <t>Avviso pubblico per la ricerca di n. 1 Project Manager</t>
  </si>
  <si>
    <t>Avviso pubblico per la presentazione di proposte progettuali da parte di giovani ricercatori</t>
  </si>
  <si>
    <t>Ministero delle Imprese e del Made in Italy (Mimit)</t>
  </si>
  <si>
    <t>Bando per il finanziamento di progetti di potenziamento e capacity building degli Uffici di Trasferimento Tecnologico (UTT)</t>
  </si>
  <si>
    <t>Avviso Pubblico - "Parco Agrisolare"</t>
  </si>
  <si>
    <t>Ministero dell'agricoltura, della sovranità alimentare e delle foreste (Masaf)</t>
  </si>
  <si>
    <t>Ministero delle Infrastrutture e dei Trasporti (MIT)</t>
  </si>
  <si>
    <t>Proposte per interventi finalizzati alla riduzione delle perdite nelle reti di distribuzione dell’acqua, compresa la digitalizzazione e il monitoraggio delle reti (seconda finestra temporale)</t>
  </si>
  <si>
    <t>Intervento per la realizzazione di Programmi di valorizzazione dei brevetti tramite il finanziamento di progetti di Proof of Concept (PoC)</t>
  </si>
  <si>
    <t>Avviso Misura 1.4.1 "Esperienza del Cittadino nei servizi pubblici - Comuni (Settembre 2022)"</t>
  </si>
  <si>
    <t>MIC - DIGITAL LIBRARY: PNRR CARTA ACCORDI QUADRO CON PIU’ OPERATORI ECONOMICI SERVIZI PER LA DIGITALIZZAZIONE DEL PATRIMONIO CULTURALE ITALIANO – CATEGORIA “CARTA: DOCUMENTAZIONE CATASTALE (REGISTRI E MAPPE) E GIORNALI QUOTIDIANI POSTUNITARI"</t>
  </si>
  <si>
    <t>Innovative SMEs: Calls 2022 Eurostars-3</t>
  </si>
  <si>
    <t>MISURA 1.4.5 “PIATTAFORMA NOTIFICHE DIGITALI” COMUNI (SETTEMBRE 2022)</t>
  </si>
  <si>
    <t>Accordi Quadro con più operatori economici per l’affidamento dei servizi per la digitalizzazione del patrimonio culturale italiano – categoria “Archivi fotografici: positivi, negativi, unicum, disegni”</t>
  </si>
  <si>
    <t>DUT Call 2022</t>
  </si>
  <si>
    <t>n.d.</t>
  </si>
  <si>
    <t>The necessary legislative actions shall set out (i) security provisions in relation to the production, transport and storage of hydrogen, (ii) simplify procedures for the build-up of small structures for the production of green hydrogen and (iii) measures in relation to the conditions to build re-charging stations based on hydrogen.
This measure shall only support hydrogen activities that comply with life cycle GHG emissions savings requirement of 73.4 % for hydrogen [resulting in 3 tCO2eq/tH2].</t>
  </si>
  <si>
    <t xml:space="preserve">i) adozione di norme tecniche di sicurezza su produzione, trasporto, stoccaggio e utilizzo dell'idrogeno: DM 3 giugno 2022 e istituzione del Comitato centrale per la sicurezza tecnica della transizione energetica
ii) semplificazione amninistrativa: D.Lgs 199/2021 art. 38; DL n. 13/2023 (art. 41)
iii) regolamentazione della partecipazione degli impianti di produzione di idrogeno ai servizi di rete (decreto attuativo da approvare)
iv) sistema di garanzie di origine per l'idrogeno rinnovabile (decreto attuativo da approvare)
v) misure (procedure e/o criteri) che consentano la realizzazione di stazioni di rifornimento di idrogeno (vedere punto i)
</t>
  </si>
  <si>
    <t xml:space="preserve">Punto 1) e 5) Il D.M. 3 giugno 2022 (G.U. 16 giugno 2022) ha modificato il D.M. 18 maggio 2018 “Regola tecnica sulle caratteristiche chimico-fisiche e sulla presenza di altri componenti nel gas combustibile”. Con tale decreto si è ritenuto specificare, nell'ambito dei parametri di qualità del gas naturale già definiti dal decreto del 2018, un primo valore limite cautelativo, pari come limite massimo al 2%, per l'immissione di idrogeno nelle reti gas che non comprometta il trattamento, lo stoccaggio e/o l'utilizzo del gas naturale, al fine di consentire l'avvio al più presto, come previsto dal PNRR, dell'immissione dell'idrogeno nelle reti di trasporto e distribuzione di gas naturale garantendo al contempo i massimi livelli di sicurezza per gli utilizzatori, la popolazione e l'ambiente. L’articolo 9 del D.L. n. 13/2023 (L. n. 41/2023) ha previsto l’istituzione del Comitato centrale per la sicurezza tecnica della transizione energetica e per la gestione dei rischi connessi ai cambiamenti climatici, quale organo tecnico consultivo e propositivo in merito alle questioni di sicurezza tecnica riguardanti i sistemi e gli impianti alimentati da idrogeno, comprese le celle a combustibile, da gas naturale liquefatto e di accumulo elettrochimico dell'energia, i sistemi di produzione di energia elettrica innovativi e le soluzioni adottate per il contrasto al rischio legato ai cambiamenti climatici e al risparmio energetico. La Terza Relazione sullo stato di attuazione del PNRR afferma che in collaborazione con SNAM (TSO - Transport System Operator nazionale), sono in esame il piano di azione e l’identificazione delle strutture in cui avviare sperimentazioni propedeutiche alla modifica delle regole tecniche per il trasporto di idrogeno nella rete gas. È in fase di predisposizione l’atto di indirizzo a SNAM in merito all’uso di standard condivisi per il trasporto di idrogeno
Punto 2)  L'art. 38 del D.lgs. n. 199/2021 ha disciplinato le procedure autorizzative per la realizzazione di elettrolizzatori per la produzione di idrogeno e per la realizzazione delle infrastrutture connesse, compresi compressori e depositi e eventuali infrastrutture di connessione a reti di distribuzione e trasporto. L’articolo prevede quattro procedure diverse, distinguendo tra: 1) Elettrolizzatori di potenza inferiore o uguale a 10 MW ovunque ubicati. La realizzazione di tale tipologia costituisce attività di edilizia libera e non richiede il rilascio di uno specifico titolo abilitativo, fatta salva l'acquisizione di atti di assenso, pareri, autorizzazioni e nulla osta da parte degli enti territorialmente competenti in materia paesaggistica, ambientale, di sicurezza, di prevenzione incendi e di connessione alla rete elettrica o alla rete del gas naturale (art. 38, co. 1), lett. a). 2) Elettrolizzatori e infrastrutture connesse ubicati in aree industriali o in aree ove sono situati impianti industriali anche per la produzione di energia da fonti rinnovabili, ancorché non più operativi o in corso di dismissione. È prevista la Procedura Abilitativa Semplificata (PAS), se LA realizzazione non comporta occupazione in estensione di tali aree, né aumento degli ingombri in altezza; e se non richiede una variante agli strumenti urbanistici; 3) Elettrolizzatori stand-alone e le infrastrutture connesse che non ricadono nelle ipotesi sub 1) e 2). Per essi è prevista l’Autorizzazione Unica. 4) Elettrolizzatori e infrastrutture connesse da realizzare in connessione impianti di produzione di energia elettrica da FER. Sono autorizzati mediante Autorizzazione Unica (AU). L’articolo 41 del D.L. n. 13/2023, prevede che la Commissione tecnica di verifica dell’impatto ambientale VIA e VAS, alle dipendenze funzionali del MASE, per i progetti di competenza, dia precedenza ai progetti concernenti gli impianti di produzione di idrogeno verde ovvero rinnovabile e i connessi impianti da fonti rinnovabili. Più specificamente, si fa riferimento agli impianti chimici integrati per la produzione di idrogeno rinnovabile ossia gli impianti su scala industriale mediante trasformazione chimica, di idrogeno verde o rinnovabile, in cui si trovano affiancate varie unità produttive funzionalmente connesse tra loro. 
Punti 3) e 4) È in corso di finalizzazione lo schema di decreto attuativo dell’articolo 46 del decreto legislativo 8 novembre 2021, n. 199, in merito all’aggiornamento del sistema di garanzie di origine che comprenderà l’idrogeno </t>
  </si>
  <si>
    <t>Dlgs 8 novembre 2021, n- 199 (art. 38)</t>
  </si>
  <si>
    <t>DL 24 febbraio 2023, n. 13 (artt. 9 e 41)</t>
  </si>
  <si>
    <t>The project will also include 100 pilot re-charging stations aimed at storing energy.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</si>
  <si>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t>
  </si>
  <si>
    <t>Notification of the award of all public contracts to build 2.500 rapid re-charging stations for electric vehicles along freeways and at least 4 000 in urban areas (all municipalities)
The project may also include pilot re-charging stations aimed at storing energy</t>
  </si>
  <si>
    <t>Ritardi nella realizzazione dell'aggiudicazione di tutti gli appalti pubblici per l'installazione di infrastrutture di ricarica elettrica per autoveicoli, anche collegati alla necessità di consultare i potenziali interessati e di approfondimenti con il GSE.</t>
  </si>
  <si>
    <t xml:space="preserve">A seguito della consultazione pubblica sui criteri e le modalità di implementazione della misura, conclusasi il 06/06/2022, sono stati pubblicati i decreti ministeriali per la concessione dei benefici: il DM n. 10 del 12/01/23, per gli incentivi relativi alle IdR nei centri urbani, e il DM n. 11 del 12/01/23, per gli incentivi relativi alle IdR sulle superstrade. 
L’investimento si compone di tre linee d’intervento: - linea A: installazione di stazioni di ricarica ultra rapida per veicoli elettrici in strade extra-urbane da almeno 175 kW; -linea B: installazione di stazioni di ricarica rapida per veicoli elettrici in zone urbane da almeno 90 kW; -linea C: installazione di stazioni di ricarica pilota con natura sperimentale e stoccaggio di energia. 
A marzo 2023 è stata stipulata, tra MASE e Gestore del Sistema Elettrico (GSE), la Convenzione (ex art. 9, comma 2, del DL 31 maggio 2021, n. 77), per il supporto tecnico-operativo per l’attuazione della misura e il 10 maggio 2023 sono stati pubblicati i relativi avvisi pubblici per la presentazione delle proposte. 
La deliberazione del 3 maggio 2023 del Collegio del controllo Concomitante della Corte dei Conti che ha evidenziato criticità nell’attuazione dell’investimento in esame. 
Nella terza Relazione sullo stato di attuazione del PNRR si riporta che entro il mese di giugno 2023, saranno ultimate le procedure di aggiudicazione e viene segnalato che per la misura si riscontrano due elementi di debolezza; nella riunione con la Commissione europea del 19 aprile 2023 l’amministrazione titolare aveva evidenziato alcuni ritardi nella realizzazione della misura, anche collegati alla necessità di consultare i potenziali interessati e di approfondimenti con il GSE. 
Il 10/05/2023, sono stati pubblicati i seguenti Avvisi pubblici: 
- n. 333 (IdR centri urbani), per il riconoscimento delle agevolazioni previste dal D.M. n. 10 del 12/01/2023 per l’installazione delle IdR per l’anno 2023, per le quali sono rese disponibili risorse finanziarie pari ad € 127.116.925; 
- n. 332 (IdR Superstrade), per il riconoscimento delle agevolazioni previste dal D.M. n. 11 del 12/01/2023 per l’installazione delle IdR per l’anno 2023, per le quali sono rese disponibili risorse finanziarie pari ad € 149.352.660. 
Al 9 giugno 2023, scadenza del termine per la presentazione delle proposte progettuali, sono pervenute: 
a) per i centri urbani, richieste per la installazione di più di 6.500 IdR, ripartite sui vari Ambiti/Lotti; 
b) per le superstrade, a causa di una insufficiente risposta del mercato, richieste per la installazione di meno di 2500 IdR, ripartite sui vari Ambiti/Lotti. 
Con riferimento alle IdR per le aree urbane, sono in corso interlocuzioni con la CE per un eventuale incremento del numero di IdR per Ambito. 
Con riferimento alle IdR per le superstrade, sono in corso interlocuzioni con la CE per un'eventuale rimodulazione del numero di IdR per Ambito. (Fonte: Banca dati ReGiS RGS) </t>
  </si>
  <si>
    <t>Sub-Riforma</t>
  </si>
  <si>
    <t>M1C1-I01.09.00</t>
  </si>
  <si>
    <t>1.9 - Fornire assistenza tecnica e rafforzare la capacità per l'attuazione del PNRR</t>
  </si>
  <si>
    <t>2.2.1 - Assistenza tecnica a livello centrale e locale</t>
  </si>
  <si>
    <t>2.2.2. - Semplificazione e standardizzazione delle procedure</t>
  </si>
  <si>
    <t>2.2.3 - Digitalizzazione delle procedure (SUAP &amp; SUE)</t>
  </si>
  <si>
    <t>2.2.4 - Monitoraggio e comunicazione delle azioni di semplificazione</t>
  </si>
  <si>
    <t>2.2.5 - Amministrazione pubblica orientata ai risultati</t>
  </si>
  <si>
    <t>M1C1-R01.02.01</t>
  </si>
  <si>
    <t>M1C1-R01.02.02</t>
  </si>
  <si>
    <t>1.2.1 - Ufficio Trasformazione</t>
  </si>
  <si>
    <t>1.2.2 - NewCo - Società di software e operazioni</t>
  </si>
  <si>
    <r>
      <t>Sub-</t>
    </r>
    <r>
      <rPr>
        <sz val="10"/>
        <color rgb="FF231F20"/>
        <rFont val="Times New Roman"/>
        <family val="1"/>
      </rPr>
      <t>Riforma</t>
    </r>
  </si>
  <si>
    <t>Avviso pubblico per lo Sviluppo della Logistica agroalimentare tramite il miglioramento della capacità logistica dei porti</t>
  </si>
  <si>
    <t>Avviso pubblico per lo Sviluppo della Logistica agroalimentare dei mercati agroalimentari all'ingrosso</t>
  </si>
  <si>
    <t>Accordi Quadro con più operatori economici per l’affidamento dei servizi per la digitalizzazione del patrimonio culturale italiano –categoria “oggetti museali: beni di deposito (storico-artistici, archeologici) e grafici”</t>
  </si>
  <si>
    <t>OFFERTA DI SERVIZI PER IL SETTORE DELLA RISTORAZIONE</t>
  </si>
  <si>
    <t>Avviso recante le modalità e i termini di presentazione delle domande di accesso alle agevolazioni previste a sostegno degli investimenti materiali e immateriali nella logistica agroalimentare per ridurne i costi ambientali ed economici e per sostenere l’</t>
  </si>
  <si>
    <t>Cofinanziamento di interventi volti all’acquisizione della disponibilità di posti letto per studenti universitari, mediante l’acquisizione del diritto di proprietà o, comunque, l'instaurazione di un rapporto di locazione a lungo termine o di altra forma d</t>
  </si>
  <si>
    <t>Avviso pubblico per la ricerca di n. 2 Esperti/e nella realizzazione di studi e indagini su temi di innovazione organizzativa e sviluppo delle competenze</t>
  </si>
  <si>
    <t>Avviso pubblico per la ricerca di n. 1 Coordinatore/trice dell’unità di misurazione e valutazione della formazione</t>
  </si>
  <si>
    <t>Avviso pubblico per la ricerca di n. 2 Esperti/e in materia di misurazione e valutazione</t>
  </si>
  <si>
    <t>Avviso pubblico per la ricerca di n. 1 Coordinatore/trice di Segreteria Tecnica</t>
  </si>
  <si>
    <t>Avviso pubblico per la ricerca di n. 1 Esperto/a statistico</t>
  </si>
  <si>
    <t>Avviso pubblico per la ricerca di n. 1 Esperto/a in gestione, analisi, manipolazione e rappresentazione di dati</t>
  </si>
  <si>
    <t>Avviso pubblico per la ricerca di n. 1 Esperto/a tematico di progettazione e gestione di percorsi formativi delle PA</t>
  </si>
  <si>
    <t>Avviso pubblico per la ricerca di n. 1 Esperto/a tematico su processi, strumenti e competenze per la transizione amministrativa</t>
  </si>
  <si>
    <t>Avviso pubblico per la ricerca di n. 1 Esperto/a di soluzioni tecnico-informatiche a supporto della gestione e monitoraggio di interventi di sviluppo delle competenze</t>
  </si>
  <si>
    <t>Avviso pubblico per la ricerca di n. 1 Esperto/a in materia di misurazione e valutazione dell’attività formativa</t>
  </si>
  <si>
    <t>Avviso pubblico per la ricerca di n. 1 Esperto/a tematico su processi, strumenti e competenze per la transizione ecologica</t>
  </si>
  <si>
    <t>Avviso pubblico per la ricerca di n. 1 Esperto/a di analisi e valutazione delle politiche pubbliche</t>
  </si>
  <si>
    <t>Avviso pubblico per la ricerca di n. 1 Esperto/a in pianificazione, gestione di interventi formativi e valutazione delle competenze</t>
  </si>
  <si>
    <t>Accordi Quadro con più operatori economici per l’affidamento di lavori (OG2 –OS2A) e servizi di ingegneria e architettura (E.22 –S.04 –IA.04) –relativi alla sicurezza sismica ed al restauro del Patrimonio del Fondo Edifici di Culto (FEC)</t>
  </si>
  <si>
    <t>4 lotti prestazionali</t>
  </si>
  <si>
    <t>IPCEI Idrogeno 1 (H2 Technology)</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</si>
  <si>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report of the evaluation committee regarding its assessment of the submitted applications against the Call's demands.</t>
  </si>
  <si>
    <t>Sono stati emanati, da parte delle Regioni e delle Province autonome dei rispettivi provvedimenti di approvazione della graduatoria con individuazione dei progetti ammissibili al finanziamento. Sono stati ammessi al finanziamento oltre 50 progetti per un importo medio di risorse assegnate di quasi 8 milioni di euro (Terza relazione al Parlamento).</t>
  </si>
  <si>
    <t>Il 15 dicembre 2021 è stato adottato l’avviso pubblico indirizzato agli enti territoriali attuatori (le Regioni e le Province Autonome), pubblicato in data 27 gennaio 2022 in Gazzetta Ufficiale. L’11 febbraio 2022, tutte le Regioni e Province autonome hanno manifestato interesse a partecipare all’attuazione dell’investimento. In attuazione dell’articolo 14 D.Lgs. 8 novembre 2021 n. 199, di recepimento Direttiva 2018/2001/UE (RED II), il D.M. n. 463 del 21 ottobre 2022 (G.U. 282 del 2 dicembre 2022), ha definito: le modalità ed i criteri generali per la concessione dei benefici previsti nell’ambito dell’Investimento; le modalità per il riconoscimento dell'idrogeno verde e dell’idrogeno rinnovabile; le condizioni di cumulabilità della misura e la ripartizione delle risorse tra le Regioni, relativamente ai progetti di cui all’investimento e i c.d. Progetti bandiera di cui all’articolo 33, del D.L. n. 152/2021 (L. n. 233/2021). Il Ministero dell’ambiente ha pubblicato il Decreto direttoriale n. 427 del 23 dicembre 2022 che fissa i criteri di selezione delle proposte progettuali volte alla realizzazione di siti di produzione di idrogeno. Il 27 gennaio 2023 è stato pubblicato l’avviso pubblico (alle regioni/province autonome) a manifestare l’interesse per la selezione delle proposte. Le Regioni hanno quindi pubblicato gli avvisi pubblici per la selezione dei progetti. Al 31 gennaio 2023 le Regioni e le Province autonome, con ognuna delle quali il MASE ha siglato accordo di cooperazione istituzionale per l’attuazione della misura di cui trattasi, hanno pubblicato nei rispettivi siti istituzionali i bandi finalizzati alla selezione di proposte progettuali volte alla realizzazione di impianti di produzione di idrogeno rinnovabile in aree industriali dismesse. I soggetti attuatori delegati hanno emanato i rispettivi provvedimenti di approvazione della graduatoria con individuazione dei progetti ammissibili al finanziamento.</t>
  </si>
  <si>
    <r>
      <t xml:space="preserve">Investimento 3.2 - Utilizzo dell'idrogeno in settori </t>
    </r>
    <r>
      <rPr>
        <i/>
        <sz val="11"/>
        <rFont val="Times New Roman"/>
        <family val="1"/>
      </rPr>
      <t>hard-to-</t>
    </r>
    <r>
      <rPr>
        <i/>
        <sz val="11"/>
        <rFont val="Times New Roman"/>
        <family val="1"/>
      </rPr>
      <t>abate</t>
    </r>
  </si>
  <si>
    <t>Explanatory document duly justifying how the milestone, including all the constitutiveelements, was satisfactorily fulfilled. This document shall include as an annex the following documentary evidence:
a) Copy of the signed agreement which is aligned with the provisions set out in the CID
b) Explanatory report demonstrating the compliance of the actions foreseen in the agreement with the objectives of the investment in the CID.</t>
  </si>
  <si>
    <t>Signature of the agreement with the selected project owners to promote the transition from methane to green hydrogen. The projects shall be in part dedicated to the R&amp;D&amp;I process to develop and in part shall be dedicated to the realisation and testing of an industrial prototype, using hydrogen. This measure shall support hydrogen production based on electrolysis using renewable energy sources as defined in the Directive (EU) 2018/2001 (renewable Directive) or grid electricity</t>
  </si>
  <si>
    <t>L’ultimo aggiornamento delle informazioni in banca dati ReGiS risale al 19 giugno 2023 e indica l’obiettivo come non completato. L’investimento rientra tra le misure caratterizzate da due elementi di debolezza riconducibili a “eventi e circostanze oggettive” (squilibrio della offerta/domanda, investimenti non attrattivi, impreparazione del tessuto produttivo) e a difficoltà amministrativo-normative (Terza relazione al Parlamento).</t>
  </si>
  <si>
    <t>Il D.L. n. 144/2022 (L. n. 175/2022), articolo 24, ha destinato risorse, nei limiti di 1 miliardo di euro, alla realizzazione di impianti per la produzione di preridotto- Direct Reduced Iron, attraverso l’esclusivo utilizzo di idrogeno verde, in favore della Società DRI d’Italia Spa, controllata al 100% da INVITALIA S.p.A. Al fine di accelerare l’attuazione dell’investimento, la società DRI d’Italia è individuata ex lege come attuatore dell'intervento, ai fini della successiva indizione, ad opera della medesima società, di una gara ad evidenza pubblica, finalizzata all'aggiudicazione dell'appalto per la realizzazione dell'impianto per la produzione di preridotto. Si prevede, inoltre, l'assunzione diretta della gestione dell’impianto da parte della società DRI d'Italia, accompagnata dall'impulso a un processo di ricomposizione del suo assetto azionario, attraverso l'apertura del suo capitale ad uno o più soci privati, in possesso degli indispensabili requisiti finanziari, tecnici e industriali, da realizzare con il ricorso al modello di gara “a doppio oggetto”. Il D.M. n. 463 del 21 ottobre 2022 (G.U. 282 del 2 dicembre 2022), il quale ha disciplinato le modalità e i criteri per la concessione di agevolazioni per la realizzazione dei progetti (art. 8, co. 1), e prevede che le risorse finanziarie, pari a 2 miliardi, siano così ripartite: a) 1 miliardo, per progetti e interventi di sostituzione di almeno il 10% del metano e dei combustibili fossili utilizzati nei processi produttivi nei settori hard to abate (siderurgia, raffinazione petrolio, chimica, cemento, ceramica, carta, vetro, produzione alimentare) di cui all’art. 9, co. 2 del decreto, con idrogeno verde e/o rinnovabile, anche autoprodotto, di cui 400 milioni per progetti ed interventi di sostituzione di più del 90% del metano e dei combustibili fossili nei predetti processi produttivi; b) 1 miliardo progetti di produzione di ferro preridotto mediante processo direct reduced iron (DRI) alimentati da idrogeno verde e/o rinnovabile, anche autoprodotto, per almeno il 10% in volume della miscela di combustibile utilizzata. Il decreto n. 463 rimanda a due ulteriori decreti: a) un decreto ministeriale di disciplina delle agevolazioni da destinare ai progetti, da adottarsi ai sensi dell’articolo 14, comma 1, lettera h), del D.lgs. n. 199/2021. b) Un decreto direttoriale, adottato, D.D. n. 254 del 15 marzo 2023 recante l’Avviso pubblico per la presentazione delle proposte progettuali per i piani di de-carbonizzazione industriale. Il relativo sportello è stato aperto dalle ore 10.00 del 20 marzo 2023 e sarà aperto fino alle ore 10.00 del 30 giugno 2023.</t>
  </si>
  <si>
    <t>DM n. 463 del 21 ottobre 2022</t>
  </si>
  <si>
    <t xml:space="preserve">Con DM 1 luglio 2022 (GU 25.10.2022) sono state definite le modalità attuative per la sperimentazione dell'uso dell'idrogeno nel trasporto stradale, come interim step europeo, nell’ambito degli Operational Arrangements (OA), individuando i criteri per la localizzazione delle stazioni lungo le autostrade. 
Il decreto direttoriale n. 113 del 10.11.2022 ha definito le modalità di presentazione delle domande di installazione delle stazioni e i criteri per la valutazione tecnica e la selezione delle proposte progettuali. E’ stata pubblicata la graduatoria e si è provveduto a notificare ai soggetti beneficiari i provvedimenti di concessione delle risorse per un totale di 35 progetti ammessi al finanziamento (Fonte: Banca dati Regis-RGS e Terza Relazione al parlamento). 
Nella terza Relazione sullo stato di attuazione del PNRR si evidenzia che “rispetto alla fase in cui è stato definito il PNRR, l’evoluzione della dinamica del mercato sembrerebbe indicare una minore attrattiva del vettore idrogeno nel trasporto stradale rispetto a quanto previsto in precedenza. Il mercato si trova attualmente in una fase di primo sviluppo ed è quindi naturale che il numero di operatori economici disposti a investire sia limitato e sia costituito prevalentemente dai principali player di settore”. 
Si segnala inoltre la deliberazione del 3 maggio 2023 del Collegio del controllo concomitante della Corte dei Conti dove sono state sollevate criticità. 
</t>
  </si>
  <si>
    <t>Deliberazione controllo concomitante Corte dei Conti del 3 maggio 2023</t>
  </si>
  <si>
    <t>Riduzione del target da 40 a 35 stazioni di rifornimento. Per la misura la Terza relazione al Parlamento evidenzia due elementi di debolezza (uno relativo a eventi e circostanze oggettive e uno relativo a difficoltà normative, amministrative o gestionali).</t>
  </si>
  <si>
    <t>Allocation of resources according to the procedures and criteria established to build 9 refuelling stations for railway based on hydrogen along 6 railway lines</t>
  </si>
  <si>
    <t>DM 1 luglio 2022</t>
  </si>
  <si>
    <t>DM n. 198 del 1 luglio 2022</t>
  </si>
  <si>
    <t xml:space="preserve">Il decreto MIMS 1° luglio 2022, n. 198 ha definito i criteri per la localizzazione delle infrastrutture e per la selezione delle proposte progettuali integrate per la sperimentazione dell'idrogeno lungo la rete ferroviaria, che costituisce un interim step europeo, nell’ambito degli Operational Arrangements (OA). 
Il decreto dirigenziale n. 427 del 12/12/2022 ha prorogato al 20/01/2023 il termine di presentazione delle istanze di cui del decreto dirigenziale del 15/11/2022, n. 346, che disciplina le modalità per la presentazione delle istanze di accesso alle risorse, nonché i criteri per la valutazione tecnica e la selezione delle proposte progettuali. 
La Commissione di valutazione (istituita con decreto dirigenziale n. 4 del 10.2.2023) ha concluso la fase istruttoria e valutativa nel mese di marzo 2023, determinando, per ciascuna istanza, l’importo ammissibile al finanziamento, distinto per impianti (produzione, distribuzione, stoccaggio, rifornimento) e materiale rotabile. All’esito di questa procedura è stato adottato, in data 31.3.2023, il Decreto Dirigenziale n. 144 di ripartizione e assegnazione delle risorse, che ha individuato dieci progetti di stazioni di produzione, stoccaggio e rifornimento dell’idrogeno In data 12.5.2023 è stato adottato un ulteriore Decreto (n. 181), con il quale è stata prorogata la scadenza della stipula delle obbligazioni giuridicamente vincolanti in data 31.12.2023, senza compromettere il rispetto dei termini previsti dal PNRR, le condizionalità a questo correlate e il raggiungimento del target (Fonte: Banca dati Regis). 
Nella relazione della Corte dei Conti sull’attuazione del PNRR aggiornata al 13 febbraio 2023 si evidenziava che: “il MIT sottolinea il rischio di possibili disallineamenti, in termini di fabbisogno finanziario complessivo, per i soggetti attuatori, rispetto a quanto originariamente previsto dal PNRR, in funzione dell'impatto del caro prezzi sia per la fase realizzativa che per l'acquisto del materiale rotabile”. 
Nella terza Relazione sullo stato di attuazione del PNRR viene segnalato che per la misura si riscontra un elemento di debolezza legato a circostanze oggettive di aumento costi e/o scarsità materiali. 
</t>
  </si>
  <si>
    <t>Decreto Dirigenziale n. 144 di ripartizione e assegnazione delle risorse, che ha individuato dieci progetti di stazioni di produzione, stoccaggio e rifornimento dell’idrogeno.</t>
  </si>
  <si>
    <t>Ritardi nella aggiudicazione: il 50% si trova nella fase di aggiudicazione e stipula dei contratti, il 35% in quella di esecuzione della fornitura, il 10% in fase di predisposizione del capitolato e del bando di gara e il restante 5% nella fase di collaudo.</t>
  </si>
  <si>
    <t>Investimento 4.4.2 - Rinnovo del parco ferroviario regionale per il trasporto pubblico con treni alimentati con combustibili puliti e servizio universale</t>
  </si>
  <si>
    <t>Per il rinnovo treni TPL (sub investimento 4.4.2a) è stato emanato il D.M. n. 319 del 09.08.2021 che ha ripartito tra le regioni 500 mln € dal 2022 al 2026 per l'acquisto di treni ad alimentazione elettrica o ad idrogeno, assegnando al Sud il 50% delle risorse: ciascuna delle Regioni e Province autonome la cui assegnazione è superiore a € 25 mln dovrà acquistare almeno 2 treni entro T4 2024 e il resto entro T2 2026. Le altre dovranno acquistare almeno 1 treno entro T4 2024 e completare il programma delle forniture entro T2 2026. È stata avviata la procedura di acquisto e lo stato di attuazione del progetto risulta il seguente: il 50% si trova nella fase di aggiudicazione e stipula dei contratti, il 35% in quella di esecuzione della fornitura, il 10% in fase di predisposizione del capitolato e del bando di gara e il restante 5% nella fase di collaudo. (Fonte: Banca dati Regis). Si sono concluse le procedure di erogazione dell’anticipazione del 10% delle risorse disponibili per i “nuovi progetti”. (Fonte: Terza Relazione al Parlamento) Per il rinnovo Intercity al Sud, con D.M. 475 del 29.11.2021 sono stati assegnati a Trenitalia 200 mln € per il rinnovo del parco rotabile per i servizi di collegamento a media e lunga percorrenza nelle tratte da e verso il Sud. Con l’assegnazione delle risorse, è previsto l'acquisto di 7 treni bimodali, da destinare ai collegamenti Intercity Reggio Calabria-Taranto per un valore stimato di 60 mln €, che dovranno essere resi complessivamente disponibili entro il 31 dicembre 2024, mentre le 70 carrozze da destinare ai servizi Intercity Notte da/per la Sicilia, per un valore stimato di 140 mln € dovranno essere immesse in servizio entro il 30 giugno 2026. Per l’acquisto dei 7 treni bimodali, la fase attuale è quella di aggiudicazione e stipula del contratto, mentre per l’acquisto delle 70 carrozze da destinare ai servizi Intercity notte è stato pubblicato il bando di gara. (Fonte: Banca dati Regis-RGS) Nella terza Relazione sullo stato di attuazione del PNRR viene segnalato che per la misura si riscontrano due elementi di debolezza relativi all’insorgere di maggiori costi per inflazione e caro prezzi di energia e materiali, ritardi nella consegna, oltre a possibili ritardi legati alle procedure.</t>
  </si>
  <si>
    <t>Notification of the award of all public contracts for satellite technology and spaceprojects, which shall consist of (i) Satcom, (ii) Earth Observation, (iii) Space Factory, and (iv) In-Orbit economy</t>
  </si>
  <si>
    <t>Summary document duly justifying how themilestone (including all the constitutive elements) was satisfactorily fulfilled. This document shall include as an annex the following documentary evidence and elements:
a) Copy of contract award notification
b) Extract of the relevant parts of the technical specifications of the project proving alignment with the CID’s description of the investment and milestone.</t>
  </si>
  <si>
    <t>Sub- Investimento</t>
  </si>
  <si>
    <t>M2C4-I03.02.01</t>
  </si>
  <si>
    <t>M2C4-I03.02.02</t>
  </si>
  <si>
    <t>M2C4-I03.02.03</t>
  </si>
  <si>
    <t>3.2.1 - Digitalizzazione dei parchi nazionali. Conservazione della natura - monitoraggio delle pressioni e delle minacce su specie e habitat e del cambiamento climatico</t>
  </si>
  <si>
    <t>3.2.2 - Digitalizzazione dei parchi nazionali. Servizi digitali ai visitatori dei parchi nazionali e delle aree marine protette</t>
  </si>
  <si>
    <t>3.3.3 - Digitalizzazione dei parchi nazionali. Semplificazione amministrativa - Digitalizzazione e semplificazione delle procedure per i servizi forniti dai Parchi e dalle Aree Marine Protette.</t>
  </si>
  <si>
    <t>M3C2-R02.03.00</t>
  </si>
  <si>
    <t>2.3 - Semplificazione delle procedure logistiche e digitalizzazione dei documenti, con particolare riferimento all'adozione della CMR elettronica, alla modernizzazione della normativa sulla spedizione delle merci, all’individuazione dei laboratori di analisi</t>
  </si>
  <si>
    <t>Pnrr</t>
  </si>
  <si>
    <t xml:space="preserve">  di cui Investimento senza sub</t>
  </si>
  <si>
    <t xml:space="preserve">  di cui Riforma senza sub</t>
  </si>
  <si>
    <t>Totale misure univoche</t>
  </si>
  <si>
    <t>Imprese, Organizzazioni del terzo settore, Altro</t>
  </si>
  <si>
    <t xml:space="preserve">Avviso pubblico, finanziato dall’Unione europea – NextGenerationEU, per l'erogazione di contributi a fondo perduto in favore di micro e piccole imprese, enti del terzo settore e organizzazioni profit e no profit, operanti nei settori culturali e creativi </t>
  </si>
  <si>
    <t>Avviso Misura 1.4.1 "Esperienza del cittadino nei servizi pubblici" - Scuole (dicembre 2022)</t>
  </si>
  <si>
    <t>Avviso Investimento 1.2 “Abilitazione al Cloud per le PA Locali ” ASL/AO dicembre 2022</t>
  </si>
  <si>
    <t>Investimento 1.2 “ABILITAZIONE AL CLOUD PER LE PA LOCALI” - COMUNI (Luglio 2022)</t>
  </si>
  <si>
    <t>EuroHPC 2022 “Centres of Excellence for HPC Applications</t>
  </si>
  <si>
    <t>EuroHPC 2022 “National Competence Centres for High Performance Computing“</t>
  </si>
  <si>
    <t>Non è precisata la quota su 43mln totali</t>
  </si>
  <si>
    <t>Bando per la selezione di 71.550 operatori volontari da impiegare in progetti afferenti a programmi di intervento di Servizio civile universale da realizzarsi in Italia e all'estero</t>
  </si>
  <si>
    <t>PCM - Dipartimento per le Politiche Giovanili e il Servizio Civile Universale</t>
  </si>
  <si>
    <t>IPCEI Idrogeno 2 (H2 Industry)</t>
  </si>
  <si>
    <t>Avviso Investimento 1.2 "Abilitazione al cloud per le PA locali" Scuole (dicembre 2022)</t>
  </si>
  <si>
    <t>Avviso pubblico per la ricerca di n. 1 Chief Operations Officer</t>
  </si>
  <si>
    <t>Avviso pubblico per la ricerca di 1 Chief Technology Office</t>
  </si>
  <si>
    <t>Rinnovabili e batterie. Contratti di sviluppo, secondo sportello agevolativo</t>
  </si>
  <si>
    <t>Esperta/o in coordinamento e gestione di progetti complessi</t>
  </si>
  <si>
    <t>Esperta/o nella pianificazione e nell'esecuzione degli interventi di trasformazione digitale</t>
  </si>
  <si>
    <t>Esperta/o giuridico dei processi di semplificazione</t>
  </si>
  <si>
    <t>Esperto/a in processi di digitalizzazione</t>
  </si>
  <si>
    <t>Esperta/o giuridico normativo-legislativo</t>
  </si>
  <si>
    <t>Data Analyst</t>
  </si>
  <si>
    <t>MITD and</t>
  </si>
  <si>
    <t>MIMIT</t>
  </si>
  <si>
    <r>
      <t xml:space="preserve">Modificato il 27/2/2023 già PCM-TD dal 26/8/2021, in precedenza </t>
    </r>
    <r>
      <rPr>
        <sz val="10"/>
        <color rgb="FF231F20"/>
        <rFont val="Times New Roman"/>
        <family val="1"/>
      </rPr>
      <t>DIPE in collaborazione con Agenzia Spaziale Italiana (ASI)</t>
    </r>
  </si>
  <si>
    <t>ASI/ESA</t>
  </si>
  <si>
    <t>Sono stati avviati quasi tutti i processi di procurement da parte dei soggetti attuatori (banca dati Regis).</t>
  </si>
  <si>
    <t>Il 20 maggio 2022 è stata firmata tra PCM – dipartimento trasformazione digitale e Agenzia Spaziale italiana (ASI) la convenzione per la realizzazione dell’investimento, articolato in tutti i suoi sub investimenti: - sub-investimento M1C2.I4.1 “SatCom” - sub-investimento M1C2.I4.2 “Osservazione della Terra– Laboratori di Matera” - sub-investimento M1C2.I4.3 “Space Factory– Program Space Factory 4.0” - sub-investimento M1C2.I4.4 “In-Orbit Economy – In-Orbit Services” e “In-Orbit Economy – SST/Flyeye”. Sono stati avviati quasi tutti i processi di procurement da parte dei soggetti attuatori (banca dati Regis). Secondo quanto riporta la Terza Relazione sullo stato di attuazione del PNRR, con decreto del Ministero dell’economia e finanze del 23 febbraio 2023, pubblicato in G.U. n. 72 del 25 marzo 2023, sono state attribuite al MIMIT le risorse PNRR precedentemente assegnate al Dipartimento per la Transizione Digitale della PCM per l'attuazione del presente investimento, in considerazione del fatto che il Ministro delle imprese e del made in Italy ha ricevuto la delega delle funzioni in materia di coordinamento delle politiche relative ai programmi spaziali e aerospaziali ed è dunque subentrato, in data 25 marzo 2023, alla precedente amministrazione per l’attuazione dell’investimento in esame. Nella relazione della Corte dei Conti sull’attuazione del PNRR di marzo 2023, che si basa sui dati disponibili al 13 febbraio 2023, si conferma che l’obiettivo non appare critico in quanto sono stati adottati i provvedimenti di assegnazione delle risorse ai Soggetti attuatori ASI ed ESA (DPCM e Convenzioni), nonché risultano avviati quasi tutti i processi di procurement da parte dei Soggetti attuatori.</t>
  </si>
  <si>
    <t>Ministry of Economi c Development</t>
  </si>
  <si>
    <t>Summary document duly justifying how the target (including all the constitutive elements) was satisfactorily fulfilled. This document shall include as an annex the following documentary evidence:
a) a list of projects and for each of them
- a brief description;
- an official references of the certificate of completion issued in accordance with national legislation.
b) justification of compliance with the CID's description of the investment and target</t>
  </si>
  <si>
    <t>At least 700 additional enterprises compared to the baseline have received financial support through the Fund “Impresa donna”.
Implementation of the Fund IMPRESA DONNA to support female entrepreneurship through the provision of funding for the use of instruments already active (nito, smart &amp; start) and the new fund established by the Budget Law for 2021. The contribution to the target shall expected to mostly derive from Smart &amp; Start and Nuova Imprenditorialità a tasso Zero -NITO as the baseline (Women's enterprises supported until November 2020 by existing financial instruments)</t>
  </si>
  <si>
    <t>A seguito delle istruttorie, ancora in corso, in vista del target europeo in scadenza al 30 giugno 2023 (700 imprese beneficiarie), per la linea “Fondo Impresa Femminile”, ad oggi si contano già 743 imprese ammesse a finanziamento (ma non l'hanno ricevuto).</t>
  </si>
  <si>
    <t>Con la legge di bilancio 2021 è stato istituito il Fondo impresa femminile per promuovere e sostenere l'avvio e il rafforzamento delle imprese femminili, programmi ed iniziative per la diffusione della cultura dell'imprenditorialità tra la popolazione femminile (articolo 1, commi 97-103, legge 30 dicembre 2020, n. 178). La dotazione iniziale di 20 milioni di euro per ciascuno degli anni 2021 e 2022 è stata successivamente integrata. Con decreto interministeriale del 24 novembre 2021 si sono infatti aggiunti 160 milioni di euro provenienti dall'investimento qui in oggetto. Le residue risorse PNRR, pari a 240 milioni di euro sono state destinate ad ulteriori misure che hanno mostrato particolare efficacia:  100 milioni di euro per la misura cd. NITO-ON, per l'autoimprenditorialità femminile (credito agevolato integrato da contribuzione a fondo perduto per le micro, piccole e medie femminili, di cui al Tit. I, Capo 01, del D.Lgs. n. 185/2000);  100 milioni per la misura cd. Smart &amp;Start Italia per le startup innovative (di cui al D.M. 24 settembre 2014 e ss.mod. e int.). Questa misura non è esclusivamente diretta a sostenere le startup innovative femminili, sebbene per esse rechi delle percentuali di agevolazione maggiori.  40 milioni sono utilizzate per l'attuazione di misure di accompagnamento, monitoraggio e campagne di comunicazione. Ai sensi dell'articolo 2, comma 6-bis, del D.L. n. 77/2021 (L. n. 108/2021) almeno il 40% delle risorse PNRR deve essere destinato al finanziamento di progetti da realizzare nelle Regioni Abruzzo, Basilicata, Calabria, Campania, Molise, Puglia, Sardegna e Sicilia. Il Decreto interministeriale 30 settembre 2021 ha disciplinato l'ambito di applicazione, le finalità dell'intervento, la ripartizione della dotazione finanziaria del Fondo. Il Decreto interministeriale 27 luglio 2021 ha disciplinato la composizione e le modalità di nomina del Comitato impresa donna, i cui componenti sono stati nominati l'8 marzo 2022. Con riferimento all’attuazione concreta della misura, il decreto direttoriale del 30 marzo 2022, oltre a individuare come soggetto gestore l’Agenzia per l’attrazione degli investimenti e lo sviluppo d’impresa S.p.a. – INVITALIA, ha indicato le date di apertura degli sportelli per la presentazione delle domande. Si segnala la deliberazione del 27 settembre 2022 del Collegio per il controllo concomitante della Corte dei Conti. La compilazione delle domande è stata possibile tra maggio e giugno 2022. Complessivamente, secondo quanto evidenzia la Terza Relazione sullo stato di attuazione del PNRR, si sono registrate 13.079 domande pervenute, di cui 4.984 per la prima linea di intervento (nuove imprese) e 8.095 per la seconda (sviluppo di imprese già attive). Per quanto riguarda le misure NITO-ON e Smart&amp;Start, gli sportelli sono tuttora attivi.</t>
  </si>
  <si>
    <t>Investimento 1.1 - Piano per asili nido e scuole dell'infanzia e servizi di educazione e cura per la prima infanzia</t>
  </si>
  <si>
    <t>Ministry of Education, Municipalities, Family department</t>
  </si>
  <si>
    <t>The call is expected to target potential beneficiari 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</si>
  <si>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
c) extract of the relevant parts containing the selection criteria that ensure compliance with the Do No Significant Harm Principle, through the use of an exclusion list, and compliance with the relevant EU and national environmental legislation</t>
  </si>
  <si>
    <t>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</si>
  <si>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Comunicato stampa del 4 giugno 2022</t>
  </si>
  <si>
    <t>Pubblicazione graduatorie comunicato stampa del 16 agosto 2022</t>
  </si>
  <si>
    <t>Summary document duly justifying how the milestone (including all the constitutive elements) was satisfactorily fulfilled.
This document shall include as an annex the following documentary evidence:
a) copy of contract award notification
b) list of projects detailed by localization, by type of urban regeneration, by social inclusion objective, by sq. meters of intervention and specifying Primary Energy Demand requirements for new buildings and proving alignment with the description of the investment in the CID
c) further project-specific details containing the selection criteria that ensure compliance with the Do No Significant Harm Principle</t>
  </si>
  <si>
    <t xml:space="preserve">Il 23 marzo 2022 sono stati pubblicati, sul sito del Dipartimento per lo sport della Presidenza del Consiglio dei ministri, “Avvisi a manifestare interesse”. 
Il primo Avviso, relativo ai Cluster 1 e 2, ha disposto il finanziamento di interventi di realizzazione o rigenerazione di impianti natatori oppure di impianti polivalenti che garantiscano la pratica di almeno tre discipline sportive, con l’obiettivo di favorire l’inclusione sociale e la diffusione di una più ampia scelta sportiva. 
Il secondo Avviso, relativo al Cluster 3, è destinato alla realizzazione o rigenerazione di impianti che siano di particolare interesse sportivo/agonistico delle Federazioni Sportive. Il coinvolgimento delle Federazioni permetterà di diffondere maggiormente la cultura sportiva. La previsione dell’art. 4 co. 4 di questo secondo Avviso ha stabilito la possibilità per le Federazioni di manifestare interesse per un solo intervento, garantendo così la medesima visibilità a tutte le discipline sportive. 
L’8 luglio 2022 sono stati pubblicati gli elenchi degli ammessi relativamente ai suddetti avvisi. 
Pubblicazione dei primi decreti di ammissione a finanziamento PNRR Cluster 1 e 2 e Cluster 3; 
Pubblicazione dei secondi decreti di ammissione a finanziamento PNRR Cluster 1 e 2 e Cluster 3; 
Pubblicazione dei terzi decreti di ammissione a finanziamento PNRR Cluster 1 e 2 e Cluster 3; 
Pubblicazione del quarto decreto di ammissione a finanziamento PNRR Cluster 1 e 2 e Cluster; 
Pubblicazione del quinto e ultimo decreto di ammissione a finanziamento PNRR Cluster 1 e 2 (30 settembre 2022). 
Avviso del 24 ottobre 2022 in materia di obblighi di comunicazione. 
Il comunicato dell’8 novembre 2022 prevede l’attivazione di una terza linea di intervento per la creazione di parchi e percorsi attrezzati con finalità ricreative e di inclusione sociale nei territori svantaggiati del Paese, destinando 20 milioni di euro esclusivamente alle aree del Mezzogiorno per la fornitura e distribuzione di attrezzature sportive e l’applicazione di nuove tecnologie per la pratica sportiva libera. 
Linee guida per le per le azioni di comunicazione contenenti le Indicazioni operative per le azioni di informazione e pubblicità degli interventi finanziati con il Piano Nazionale di Ripresa e Resilienza (PNRR) - Missione 5 - Componente 2 - Investimento 3.1 “Sport e inclusione sociale” del 14 febbraio 2023 (qui il comunicato stampa). 
In relazione alla terza linea di intervento, attivata il 26 agosto 2022, destinata alla realizzazione di parchi e percorsi attrezzati, si vedano i seguenti comunicati (l’ultimo del 27 marzo 2023 relativo all’elenco integrativo dei Comuni beneficiari della terza linea di intervento, approvato con decreto del 27 marzo 2023 e l'elenco approvato con decreto del 22 marzo 2023, integrato con i nuovi beneficiari). 
In data 02.01.2023, con apposito decreto, è stata disposta la Riprogrammazione e Utilizzo delle risorse PNRR disponibili per la salvaguardia della Quota sud, che prevede l’ammissione a finanziamento di 5 interventi già proposti, nel rispetto dei termini di scadenza degli avvisi relativi ai 3 Cluster, dai Comuni appartenenti alle aree geografiche del Mezzogiorno, per un valore complessivo pari a 17.000.000,00 €. Con riferimento ai 5 interventi, sono stati sottoscritti n. 4 Accordi di concessione del finanziamento. Non è stato sottoscritto invece un Accordo del valore di 2.500.000,00 €. 
In data 26.08.2022 è stata attivata una terza linea di intervento destinata alla realizzazione di parchi e percorsi attrezzati, espressamente rivolta alle Regioni del Mezzogiorno. In data 02.03.2023 è stato adottato un DPCM di riprogrammazione delle risorse PNRR, registrato presso la Corte dei conti al n. 776, con il quale è stato incrementato l’importo destinato a tale linea di intervento, portandolo a un valore complessivo pari a 42.211.125,01 €. In forza di tale DPCM, la terza linea di intervento è stata espressamente rivolta ai Comuni al di sotto dei 10.000 abitanti. 
Sulla base dei criteri condivisi nell'Intesa Istituzionale sottoscritta con Regioni, Anci e la società in house Sport e Salute, con decreti dipartimentali del 22.03.2023 e del 27.03.2023 è stato approvato e pubblicato l’elenco dei 1569 Comuni ammessi a finanziamento per l’importo di 43.605.000,00 €. L'importo del contributo assegnato agli Enti beneficiari varia tra 21.000 € e 35.000 €, in relazione alla fascia demografica di appartenenza e, pertanto, l’aggiudicazione della fornitura potrà essere disposta con le procedure semplificate previste dal Codice dei contratti. In considerazione di quanto esposto, le risorse attualmente destinate alle aree del Mezzogiorno ammontano a complessivi 296.827.508,92 € pari al 42,40% dei fondi assegnati”. 
</t>
  </si>
  <si>
    <t>Summary document duly justifying how the milestone (including all the constitutive elements) was satisfactorily fulfilled.
In addition, the verifications and evaluations of projects shall be made in compliance with the ’Do no significant harm’Technical Guidance (2021/C58/01) through the use of an exclusion list and the requirement of compliance with the relevant EU and national environmental legislation.</t>
  </si>
  <si>
    <t>The list shall include the admitted subjects participating in the IPCEI projects, following the verifications and evaluations on the projects presented that will be made in compliance with the ’Do no significant harm’ Technical Guidance (2021/C58/01) through the use of an exclusion list and the requirement of compliance with the relevant EU and national environmental.</t>
  </si>
  <si>
    <t>Complete building renovation for,
(i) at least 12 000 000 square meters which result in primary energy savings of at least 40% and increasing at least two categories in the energy efficiency certificate,
(ii) renovate at least 1 400 000 square meters for anti-seismic purposes</t>
  </si>
  <si>
    <t>MISURA 1.4.4 “ESTENSIONE DELL’UTILIZZO DELLE PIATTAFORME NAZIONALI DI IDENTITA’ DIGITALE – SPIE CIE” AMMINISTRAZIONI PUBBLICHE DIVERSE DA COMUNI E ISTITUZIONI SCOLASTICHE (SETTEMBRE 2022)</t>
  </si>
  <si>
    <t>MISURA 1.4.3 “ADOZIONE PIATTAFORMA PAGOPA” ALTRI ENTI (SETTEMBRE 2022)</t>
  </si>
  <si>
    <t>MISURA 1.4.3 “ADOZIONE APP IO” ALTRI ENTI (SETTEMBRE 2022).</t>
  </si>
  <si>
    <t>IWater4All2022</t>
  </si>
  <si>
    <t>Esperta/o in processi di semplicazione e digitalizzazione</t>
  </si>
  <si>
    <t>MISURA 1.4.4 “ESTENSIONE DELL’UTILIZZO DELLE PIATTAFORME NAZIONALI DI IDENTITÀ DIGITALE - SPID CIE” - COMUNI (SETTEMBRE 2022).</t>
  </si>
  <si>
    <t>MISURA 1.4.3 “ADOZIONE PIATTAFORMA PAGOPA” COMUNI (SETTEMBRE 2022).</t>
  </si>
  <si>
    <t>MISURA 1.4.3 “ADOZIONE APP IO” COMUNI (SETTEMBRE 2022)</t>
  </si>
  <si>
    <t>Avviso pubblico per la ricerca di n.13 esperti in change management e trasformazione digitale</t>
  </si>
  <si>
    <t>Emilia-Romagna</t>
  </si>
  <si>
    <t>Avviso pubblico per la ricerca di 9 esperti in ambiente ed energie rinnovabili</t>
  </si>
  <si>
    <t>CETPartnership Joint Call 2022</t>
  </si>
  <si>
    <t>Avviso pubblico di presentazione dei programmi di intervento di Servizio civile digitale per l’anno 2023</t>
  </si>
  <si>
    <t>Avviso pubblico per la ricerca di n.1 Ingegnere esperto di processi gestionali SUAP</t>
  </si>
  <si>
    <t>Friuli Venezia Giulia</t>
  </si>
  <si>
    <t>EuroHPC JU 2022 RISC V</t>
  </si>
  <si>
    <t>Innovative SMES - Eurostars 3 CoD 4</t>
  </si>
  <si>
    <t>SBEPartnership call 2023 "The way forward: a thriving sustainable blue economy for the brighter future"</t>
  </si>
  <si>
    <t>Invitalia - Accordi Quadro Programma Caput Mundi</t>
  </si>
  <si>
    <t>Avviso pubblico relativo alla misura PNNR M1C3- 4.2.5 Fondo Rotativo Imprese (FRI) per il sostegno alle imprese e gli investimenti di sviluppo del 28 gennaio 2023</t>
  </si>
  <si>
    <t>Avviso pubblico per la ricerca di n. 1 Esperta/o di dominio nel settore “Archeologia, belle arti e paesaggio”</t>
  </si>
  <si>
    <t>Avviso pubblico per la ricerca di n. 2 Esperte/i nel settore “Tecnologie dell’informazione e della comunicazione”</t>
  </si>
  <si>
    <t>Avviso pubblico per la ricerca di n. 3 Esperte/i in Umanistica digitale (Digital Humanist)</t>
  </si>
  <si>
    <t>Avviso pubblico per la ricerca di n. 1 Esperta/o in Umanistica digitale (Digital Humanist)</t>
  </si>
  <si>
    <t>Avviso pubblico per la ricerca di n. 1 Esperta/o in Gestione dei progetti (Project manager)</t>
  </si>
  <si>
    <t>Avviso pubblico per la ricerca di n. 1 Esperta/o in Formazione e Sviluppo Risorse Umane</t>
  </si>
  <si>
    <t>Avviso pubblico per la ricerca di n.1 Esperta/o di dominio nel settore “Biblioteche”</t>
  </si>
  <si>
    <t>Avviso pubblico per la ricerca di n. 1 Esperta/o di dominio nel settore “Archivi”</t>
  </si>
  <si>
    <t>DM 16 dicembre 2022</t>
  </si>
  <si>
    <t>KDT JU Call 2023</t>
  </si>
  <si>
    <t>DM 16 dicembre 2023</t>
  </si>
  <si>
    <t>Esperta/o nell'attuazione delle politiche finanziate con i fondi europei</t>
  </si>
  <si>
    <t>Avviso Misura 1.3.1 "Piattaforma Digitale Nazionale Dati - Comuni (Ottobre 2022)"</t>
  </si>
  <si>
    <t>Avviso pubblico Investimento 1.1 Infrastrutture digitali "Migrazione al Polo Strategico Nazionale - PAC PILOTA (febbraio 2023)"</t>
  </si>
  <si>
    <t>Ministero della Salute</t>
  </si>
  <si>
    <t>di cui 15.086.808,12+3.315.113,00+30.363.647,96 di residuo del I bando</t>
  </si>
  <si>
    <t xml:space="preserve">2° Avviso pubblico per la presentazione e selezione di progetti di ricerca da finanziare nell’ambito del PNRR sulle seguenti tematiche: 1. Proof of concept (PoC); 2. Tumori Rari (TR); 3.Malattie Rare (MR); 4. Malattie Croniche non Trasmissibili (MCnT) ad </t>
  </si>
  <si>
    <t>Avviso pubblico di presentazione dei programmi di intervento di Servizio civile universale per l’anno 2023</t>
  </si>
  <si>
    <t>Individui, Imprese, Liberi professionisti</t>
  </si>
  <si>
    <t>Procedura di gara aperta per l'affidamento della progettazione definitiva ed esecutiva e coordinamento della sicurezza in fase di progettazione per l'intervento di "recupero, fruizione e valorizzazione di Villa Lante a Bagnaia di Viterbo" sita in Viterbo,</t>
  </si>
  <si>
    <t>Avviso pubblico per la presentazione di Proposte di intervento a valere su PNRR - MISSIONE 1 - COMPONENTE 1 Sub-investimento 1.4.6. “Mobility As A Service for Italy” - MAAS4ITALY - 7 TERRITORI</t>
  </si>
  <si>
    <t>Avviso pubblico per la ricera di n. 1 Program manager - dati, interoperabilità e piattaforme digitali</t>
  </si>
  <si>
    <t>Procedura di gara aperta per l'affidamento della progettazione definitiva ed esecutiva e coordinamento della sicurezza in fase di progettazione per l'intervento di "recupero e valorizzazione del parco e dell'edificio delle scuderie del complesso monumenta</t>
  </si>
  <si>
    <t>Avviso pubblico per la ricerca di n. 1 Esperto/a in coordinamento e gestione di progetti complessi</t>
  </si>
  <si>
    <t>Avviso pubblico per la ricerca di n. 4 Esperti/e project manager</t>
  </si>
  <si>
    <t>Procedura aperta per l'affidamento del “Servizio di catalogazione e censimento delle diverse tipologie di architettura rurale presenti sul territorio nazionale”</t>
  </si>
  <si>
    <t>Iva esclusa, 8 Lotti</t>
  </si>
  <si>
    <t>Individui, Imprese, Liberi professionisti. Organizzazioni del terzo settore, Altro</t>
  </si>
  <si>
    <t>PROCEDURA DI GARA APERTA PER L’AFFIDAMENTO DEI SERVIZI DI: INGEGNERIA E ARCHITETTURA RELATIVI ALPROGETTO DI FATTIBILITÀ TECNICO‐ECONOMICA, DEL SERVIZIO DELLE INDAGINI E DEL SERVIZIO DI RILIEVO, PERL’INTERVENTO “RECUPERO E VALORIZZAZIONE DELLE SORGENTI DEL</t>
  </si>
  <si>
    <t>Avviso pubblico per la ricerca di n. 4 Esperti in gestione strategica delle risorse umane per il conferimento di un incarico da svolgere presso la Presidenza del Consiglio dei ministri - Dipartimento della funzione pubblica</t>
  </si>
  <si>
    <t>Avviso pubblico per la ricerca di n. 1 Professionista esperto in diritto del lavoro pubblico per il conferimento di un incarico da svolgere presso la Presidenza del Consiglio dei ministri - Dipartimento della funzione pubblica</t>
  </si>
  <si>
    <t>Avviso finalizzato all’individuazione di manifestazioni di interesse da parte di soggetti che intendano rendere disponibili immobili da destinare ad alloggi o residenze universitarie per studenti delle istituzioni della formazione superiore</t>
  </si>
  <si>
    <t>Avviso pubblico per la ricerca di n. 1 Program manager - servizi digitali al cittadino</t>
  </si>
  <si>
    <t>Avviso pubblico multimisura per la presentazione di domande di partecipazione a valere sul PNRR - Missione 1 - Componente 1 - INVESTIMENTO 1.1 “INFRASTRUTTURE DIGITALI” e “INVESTIMENTO 1.2 ABILITAZIONE AL CLOUD PER LE PA LOCALI” - ASL/AO (MARZO 2023)</t>
  </si>
  <si>
    <t>Procedura di gara aperta per l’affidamento dei lavori relativi alla realizzazione dell’intervento denominato “Real Bosco di Capodimonte ‐ Governo evolutivo del patrimonio vegetale del bosco e del parco e recupero e miglioramento della fruizione in sicurez</t>
  </si>
  <si>
    <t>Proceduradi gara aperta per l’affidamento dei servizi di ingegneria e architettura relativi alla progettazione esecutiva, comprensiva del coordinamento della sicurezza in fase di progettazione, del servizio di redazione del piano di gestione forestale e d</t>
  </si>
  <si>
    <t>Procedura di gara aperta per l'affidamento dei servizi di ingegneria e architettura relativi alla progettazione esecutiva, comprensiva del coordinamento della sicurezza in fase di progettazione per l’intervento “Realizzazione di un impianto di irrigazione</t>
  </si>
  <si>
    <t>Procedura di gara aperta per l'affidamento della progettazione definitiva ed esecutiva dei lavori per la realizzazione del progetto di riunificazione dell'intero complesso della Villa Favorita - Ercolano (NA)</t>
  </si>
  <si>
    <t>Procedura di gara aperta ai sensi degli artt. 54, 60 e 145 del D.Lgs. n. 50/2016, da realizzarsi mediante Piattaforma Telematica, per la conclusione di Accordi Quadro con più operatori economici per l’affidamento dei servizi per la digitalizzazione del pa</t>
  </si>
  <si>
    <t>Iva esclusa, 17 Lotti</t>
  </si>
  <si>
    <t>Procedura di gara aperta ai sensi degli artt. 54, 60 e 145 del D.Lgs. n. 50/2016, da realizzarsi mediante Piattaforma Telematica, per la conclusione di un Accordo Quadro per l’affidamento dei servizi per la digitalizzazione del patrimonio culturale italia</t>
  </si>
  <si>
    <t>Avviso pubblico finanziato dall’Unione europea – NextGenerationEU per la presentazione di proposte progettuali di capacity building per gli operatori della cultura,</t>
  </si>
  <si>
    <t>Imprese, Organizzazioni del terzo settore</t>
  </si>
  <si>
    <t>Avviso pubblico finanziato dall’Unione europea – NextGenerationEU per la presentazione di proposte progettuali di capacity building per gli operatori della cultura</t>
  </si>
  <si>
    <t>Avviso Misura 1.3.1 "Piattaforma Digitale Nazionale Dati" Regioni e Province Autonome - dicembre 2022</t>
  </si>
  <si>
    <t>Avviso pubblico per il sostegno di iniziative imprenditoriali realizzate nei comuni assegnatari di risorse per l’attuazione di Progetti locali di rigenerazione culturale e sociale dei piccoli borghi storici</t>
  </si>
  <si>
    <t>Individui, Imprese, Liberi professionisti, Organizzazioni del terzo settore</t>
  </si>
  <si>
    <t>Procedura di gara aperta per l’affidamento dei servizi di ingegneria e architettura per la progettazione di fattibilità tecnico-economica ed esecutiva, il coordinamento della sicurezza in fase di progettazione e incarico opzionale per la direzione dei lav</t>
  </si>
  <si>
    <t>KDT JU Call europea 2023</t>
  </si>
  <si>
    <t>Riparto delle borse di dottorato di durata triennale per la frequenza di percorsi di dottorati innovativi che rispondono ai fabbisogni di innovazione delle imprese e promuovono l'assunzione dei ricercatori dalle imprese.</t>
  </si>
  <si>
    <t>Riparto delle borse di dottorato di durata triennale per la frequenza di percorsi di dottorato in programmi specificamente dedicati e declinati.</t>
  </si>
  <si>
    <t>Avviso pubblico 1.1 "Infrastrutture digitali" - Altre PAC - giugno 2023</t>
  </si>
  <si>
    <t>Avviso per la concessione di finanziamenti destinati alla internazionalizzazione degli istituti di istruzione superiore artistica e musicale (afam)”</t>
  </si>
  <si>
    <t>Bando per il finanziamento di progetti di valorizzazione dei brevetti (Brevetti+)</t>
  </si>
  <si>
    <t>Fondo rotativo imprese per il sostegno alle imprese e gli investimenti di sviluppo, ART. 3 DL 152/2021</t>
  </si>
  <si>
    <t>Avviso pubblico del 30 maggio 2023 (prot. n. 10636/23) –Fondo per il Turismo Sostenibile di cui all’art. 8 del decreto-legge 6 novembre 2021, n. 152 relativo al terzo Intermediario Finanziario</t>
  </si>
  <si>
    <t>Amministrazione titolare/attuatore</t>
  </si>
  <si>
    <t>Avviso pubblico per il finanziamento di percorsi di Istruzione e Formazione Tecnica Superiore (I.F.T.S.) nelle filiere Agribusiness, Chimica-farmaceutica, Meccanica, Moda, ICT,</t>
  </si>
  <si>
    <t>A valere sul Por Fse</t>
  </si>
  <si>
    <t>Provveditorati OO.PP.</t>
  </si>
  <si>
    <t xml:space="preserve">Interventi di manutenzione straordinaria ed efficientamento energetico del Tribunale dei Minorenni di Cagliari – Via Dante, 1. Affidamento della progettazione definitiva, del coordinamento della sicurezza in fase di progettazione e del coordinamento della sicurezza in fase esecutiva. </t>
  </si>
  <si>
    <t>Interventi di manutenzione straordinaria ed efficientamento energetico del Palazzo di Giustizia di Cagliari – Piazza Repubblica, 15- 18. Affidamento della progettazione definitiva, del coordinamento della sicurezza in fase di progettazione e del coordinamento della sicurezza in fase esecutiva.</t>
  </si>
  <si>
    <t>Simest</t>
  </si>
  <si>
    <t>Avviso pubblico Regione Veneto per la Linea A del Piano Nazionale Borghi</t>
  </si>
  <si>
    <t>Lavori di ristrutturazione impiantistica della rete di cabine elettriche di MT, collegate in anello, realizzazione impianti fotovoltaici e relativo rifacimento dei tetti</t>
  </si>
  <si>
    <t>Cinecittà SpA</t>
  </si>
  <si>
    <t>Agenzia per la Cybersicurezza nazionale</t>
  </si>
  <si>
    <t>Fondo Sociale Europeo Plus 2021/2027 (FSE+) - PPO 2021- 2027 - Piano d’Azione Zonale per l’Apprendimento PiAzZA 2022/2024</t>
  </si>
  <si>
    <t>RFI SpA</t>
  </si>
  <si>
    <t>Intervento di “Riorganizzazione Funzionale e Riqualificazione Energetica e Strutturale dell’ex complesso carcerario Le Nuove in Torino ai fini del raggiungimento dell’obiettivo di centralizzazione dei servizi della Giustizia attraverso la ristrutturazione del braccio I da destinare ad uffici della Procura e del Tribunale, la ristrutturazione del braccio II da destinare a Tribunale e Procura e la ristrutturazione del braccio III da destinare a Tribunale di sorveglianza”</t>
  </si>
  <si>
    <t>Agenas</t>
  </si>
  <si>
    <t>Avviso pubblico N. 1 per l'attuazione del Programma Garanzia Occupabilità dei Lavoratori</t>
  </si>
  <si>
    <t>BEI</t>
  </si>
  <si>
    <t>Avviso pubblico n. 1 per l'attuazione del Programma Garanzia Occupabilità dei Lavoratori da finanziare nell’ambito del Piano Nazionale di Ripresa e Resilienza</t>
  </si>
  <si>
    <t>Avviso per l’autorizzazione e il finanziamento dell’offerta formativa di Istruzione e Formazione Professionale (IeFP) - ciclo formativo 2022/2026</t>
  </si>
  <si>
    <t>AVVISO PUBBLICO PER LA PRESENTAZIONE DELL’OFFERTA FORMATIVA RELATIVA A PERCORSI DI ISTRUZIONE E FORMAZIONE PROFESSIONALE CON MODALITÀ DUALE AI SENSI DELL’ART. 5 COMMA 1 LETTERA B) DELLA LEGGE REGIONALE N. 30 DEL 23/12/2013 E S. M. E I E DEL PIANONAZIONALE</t>
  </si>
  <si>
    <t>AVVISO PER LA RACCOLTA DI MANIFESTAZIONI DI INTERESSE AI FINI DELL’ACQUISIZIONE DI IMMOBILI DA PARTE DI UN FONDO IMMOBILIARE OPERANTE NEL SETTORE DEL TURISMO</t>
  </si>
  <si>
    <t>CDP Immobiliare SGR SpA</t>
  </si>
  <si>
    <t>Avviso pubblico n. 1 per l'attuazione del Programma Garanzia Occupabilità dei Lavoratori da finanziare nell'ambito del Piano Nazionale di Ripresa e Resilienza (PNRR),</t>
  </si>
  <si>
    <t>Trento</t>
  </si>
  <si>
    <t>Avviso n. 3 per l’attuazione del Programma Garanzia Occupabilità dei Lavoratori da finanziare nell’ambito del Piano Nazionale di Ripresa e Resilienza (PNRR),</t>
  </si>
  <si>
    <t>Avviso pubblico per l’attuazione delle misure formative finanziate da: - Programma Garanzia Occupabilità dei Lavoratori nell’ambito del Piano Nazionale di Ripresa e Resilienza (PNRR), “Macro ambito formativo 1”: percorsi formativi e progetti per l’occupab</t>
  </si>
  <si>
    <t>Avviso pubblico N. 2 per l’attuazione del Programma Garanzia Occupabilità dei Lavoratori da finanziare nell’ambito del Piano Nazionale di Ripresa e Resilienza (PNRR),</t>
  </si>
  <si>
    <t>Avviso pubblico N. 1 per l’attuazione del Programma Garanzia Occupabilità dei Lavoratori da finanziare nell’ambito del Piano Nazionale di Ripresa e Resilienza (PNRR),</t>
  </si>
  <si>
    <t>Avviso pubblico N. 3 per l’attuazione del Programma Garanzia Occupabilità dei Lavoratori da finanziare nell’ambito del Piano Nazionale di Ripresa e Resilienza (PNRR),</t>
  </si>
  <si>
    <t>AVVISO PUBBLICO PER LA CHIAMATA DI PROGETTI FINALIZZATI ALLA REALIZZAZIONE DELLA MISURA “BUONO SERVIZI LAVORO GARANZIA DI OCCUPABILITA’ DEI LAVORATORI (GOL)</t>
  </si>
  <si>
    <t>Organizzazioni del Terzo Settore</t>
  </si>
  <si>
    <t>GARA COMUNITARIA CENTRALIZZATA A PROCEDURA APERTA FINALIZZATA ALL’ ACQUISIZIONE DI ANGIOGRAFI PER LE AZIENDE SANITARIE E OSPEDALIERE DELLA REGIONE LAZIO</t>
  </si>
  <si>
    <t>Avviso N. 4 - Proposte di interventi di potenziamento delle capacità di analisi e scrutinio software nella PAC</t>
  </si>
  <si>
    <t xml:space="preserve">PIANO NAZIONALE DI RIPRESA E RESILIENZA (PNRR) - Programma “Garanzia di Occupabilità dei Lavoratori – GOL” Avviso pubblico n. 2 per l’attuazione del Programma Garanzia Occupabilità dei Lavoratori da finanziare nell’ambito del Piano Nazionale di Ripresa e </t>
  </si>
  <si>
    <t>Avviso pubblico n. 2 per l'attuazione del Programma Garanzia Occupabilità dei Lavoratori da finanziare nell'ambito del Piano Nazionale di Ripresa e Resilienza (PNRR), di cui alla delibera dell’Assemblea legislativa n. 81/2022</t>
  </si>
  <si>
    <t>Avviso pubblico n. 1 per l’attuazione del Programma Garanzia Occupabilità dei Lavoratori - da finanziare nell’ambito del Piano Nazionale di Ripresa e Resilienza (PNRR)</t>
  </si>
  <si>
    <t>Avviso pubblico n. 2 per l’attuazione del Programma Garanzia Occupabilità dei Lavoratori - da finanziare nell’ambito del Piano Nazionale di Ripresa e Resilienza (PNRR) Concessione di finanziamenti per progetti formativi di aggiornamento (Upskilling)</t>
  </si>
  <si>
    <t>Avviso pubblico n. 3 per l’attuazione del Programma Garanzia Occupabilità dei Lavoratori - da finanziare nell’ambito del Piano Nazionale di Ripresa e Resilienza (PNRR)  Concessione di finanziamenti per progetti formativi di riqualificazione (Reskilling)</t>
  </si>
  <si>
    <t>GARA COMUNITARIA A PROCEDURA APERTA PER LA FORNITURA DI TOMOGRAFI A RISONANZA MAGNETICA OCCORRENTI ALLE AZIENDE SANITARIE DELLA REGIONE LAZIO</t>
  </si>
  <si>
    <t>Proposte di interventi di potenziamento della resilienza cyber – PAL</t>
  </si>
  <si>
    <t xml:space="preserve">Avviso pubblico n. 1 per l’attuazione del Programma Garanzia Occupabilità dei Lavoratori da finanziare nell’ambito del Piano Nazionale di Ripresa e Resilienza (PNRR) Presentazione di candidature per l’individuazione dei soggetti accreditati al lavoro che </t>
  </si>
  <si>
    <t>AVVISO per la presentazione di progetti di percorsi TRIENNALI di Istruzione e Formazione Professionale (IeFP), con modalità di apprendimento duale CUP B71J22000400006</t>
  </si>
  <si>
    <t>PNRR GOL Formazione professionale. DGR n. 882 del 18/07/2022,– Avviso Pubblico per la presentazione di candidature per l’individuazione dei soggetti esecutori degli interventi formativi di Aggiornamento (Upskilling) e Riqualificazione (Reskilling) relativ</t>
  </si>
  <si>
    <t>Avviso Pubblico OF/2022 “Avviso pubblico per la presentazione delle candidature inerenti la realizzazione dei percorsi triennali e di IV anno di Istruzione e Formazione Professionale (IEFP) in modalità duale, da finanziare nell’ambito del PNRR, Missione 5</t>
  </si>
  <si>
    <t>AVVISO PUBBLICO PER LA PRESENTAZIONE DI PROPOSTE DI INTERVENTO RELATIVE ALLA FORMAZIONE DELLA FIGURA PROFESSIONALE DI “TECNICO/A DELL'ANALISI DI PROGETTI, DELLA REALIZZAZIONE, CURA E MANUTENZIONE DELLE AREE VERDI E DELLA CONSERVAZIONE, RESTAURO E RECUPERO</t>
  </si>
  <si>
    <t>Avviso Pubblico per l’erogazione di contributi per l’attivazione di laboratori di prova per l’area di accreditamento Software e Network</t>
  </si>
  <si>
    <t xml:space="preserve">Avviso di indizione di una procedura di dialogo competitivo per l’affidamento di un contratto avente ad oggetto la progettazione di dettaglio, la realizzazione, la messa in esercizio e la gestione di una piattaforma di Intelligenza Artificiale a supporto </t>
  </si>
  <si>
    <t>Gara europea a procedura telematica aperta per la fornitura di un sistema di Virtual Production Live Set per la Scuola Nazionale di Cinema della Fondazione Centro Sperimentale di Cinematografia</t>
  </si>
  <si>
    <t>Fondazione Centro Sperimentale di Cinematografia</t>
  </si>
  <si>
    <t>IFTS 2022 Avviso pubblico per la presentazione delle candidature inerenti la realizzazione dei percorsi di Istruzione e Formazione Tecnica superiore (IFTS) in modalità duale</t>
  </si>
  <si>
    <t>AVVISO PUBBLICO PER LA PRESENTAZIONE DI PERCORSI DI ISTRUZIONE E FORMAZIONE PROFESSIONALE (IEFP) IN SISTEMA DUALE PER IL CONSEGUIMENTO DELLA QUALIFICA PROFESSIONALE DI CUI ALL’ART. 17, COMMA 1, LETT. A) DEL D.LGS. 226/2005. ANNI FORMATIVI 2023-2026 E 2024</t>
  </si>
  <si>
    <t>Avviso pubblico per la presentazione di progetti di formazione della figura professionale di "Giardiniere d'arte per giardini e parchi storici"</t>
  </si>
  <si>
    <t>Individui, Altro</t>
  </si>
  <si>
    <t>Avviso pubblico per il finanziamento di progetti formativi per la figura professionale di “Tecnico/a dell'analisi di progetti, della realizzazione, cura e manutenzione delle aree verdi e della conservazione, restauro e recupero di giardini e parchi storic</t>
  </si>
  <si>
    <t>Avviso Pubblico per attività di formazione professionale per “Giardinieri d’Arte"</t>
  </si>
  <si>
    <t>TERZO AVVISO PER L'ATTUAZIONE DEL PROGRAMMA GOL- PRESENTAZIONE DI OPERAZIONI PER RENDERE DISPONIBILI MISURE FORMATIVE PER L'UPSKILLING DELLE COMPETENZE - PERCORSO 2. PNRR MISSIONE 5 "INCLUSIONE E COESIONE", COMPONENTE 1 " POLITICHE PER IL LAVORO", RIFORMA</t>
  </si>
  <si>
    <t>Consorzio di Bonifica Delta del Po</t>
  </si>
  <si>
    <t>RIFACIMENTO DI TRATTI DI CANALETTE IRRIGUE DETERIORATE E REALIZZAZIONE DI OPERE DI PRESA DI RISORSA IDRICA DALLA RETE DI SCOLO PER IL TRASFERIMENTO E RIUTILIZZO AI FINI IRRIGUI DI ACQUE PROVENIENTI DA BACINI IDROGRAFICI DIVERSI NELL’UNITÀ TERRITORIALE ISO</t>
  </si>
  <si>
    <t>Avviso Pubblico per il finanziamento di progetti formativi per la figura professionale di “Tecnico/a dell’analisi di progetti, dellarealizzazione, cura e manutenzione delle aree verdi e della conservazione, restauro e recupero di giardini e parchi storici</t>
  </si>
  <si>
    <t>Avviso pubblico n. 5 per l’attuazione del Programma Garanzia Occupabilità dei Lavoratori, delibera dell’Assemblea legislativa n. 81/2022 - Presentazione di candidature per l’individuazione di ulteriori soggetti accreditati al lavoro che si impegnano all’e</t>
  </si>
  <si>
    <t>Avviso Pubblico per progetti di formazione della figura professionale di “ Tecnico/a dell’analisi di progetti, della realizzazione, cura e manutenzione delle aree verdi e della conservazione, restauro e recupero di giardini e parchi storici (Giardinieri d</t>
  </si>
  <si>
    <t>Avviso pubblico per il finanziamentodi progetti formativi per la figura professionale "Giardinere d'arte per giardini e parchi storici"</t>
  </si>
  <si>
    <t>Bando delle idee "Turismo delle radici"</t>
  </si>
  <si>
    <t>Organizzazioni del terzo settore, Altro</t>
  </si>
  <si>
    <t>Avviso pubblico per il finanziamento di progetti formativi per la figura professionale “Tecnico/a dell'analisi di progetti, della realizzazione, cura e manutenzione delle aree verdi e della conservazione, restauro e recupero di giardini e parchi storici “</t>
  </si>
  <si>
    <t>https://calabriaeuropa.regione.calabria.it/il-piano-nazionale-di-ripresa-e-resilienza/</t>
  </si>
  <si>
    <t>Avviso pubblico per la ricerca di n.1 Esperto di gestione banche dati strutturate e non strutturate</t>
  </si>
  <si>
    <t>Avviso pubblico per la ricerca di n.1 Esperto in Analisi di sistema</t>
  </si>
  <si>
    <t>Avviso pubblico per la ricerca di n.1 Esperto giuridico/amministrativo per validazione documentale geolocalizzata</t>
  </si>
  <si>
    <t>Avviso pubblico per la ricerca di n.1 Esperto d’intelligenza artificiale</t>
  </si>
  <si>
    <t>Avviso pubblico per la ricerca di n.1 Esperto di sistemi informativi territoriali</t>
  </si>
  <si>
    <t>Agenzia del Demanio</t>
  </si>
  <si>
    <t>Individui, Imprese, Liberi Professionisti</t>
  </si>
  <si>
    <t xml:space="preserve">Procedura aperta per l'affidamento dei servizi tecnici di ingegneria e architettura relativi alle indagini e ai rilievi preliminari (compresa la verifica preventiva dell’interesse archeologico), alla verifica della vulnerabilità sismica, progettazione di </t>
  </si>
  <si>
    <t>Approvazione dell'Avviso a presentare percorsi extra diritto-dovere, modalità duale - apprendistato di I° livello o alternanza rafforzata - per il conseguimento di un certificato di qualifica (EQF IV Liv.) con valore di diploma professionale. Procedura ju</t>
  </si>
  <si>
    <t>Avviso pubblico per la ricerca di n. 4 Periti Chimici</t>
  </si>
  <si>
    <t>Bolzano</t>
  </si>
  <si>
    <t>Avviso pubblico per la ricera di 1 Esperto in ambito digitalizzazione</t>
  </si>
  <si>
    <t>Avviso pubblico per la ricerca di n. 2 Esperti nella gestione di procedure complesse</t>
  </si>
  <si>
    <t>Avviso pubblico per la ricerca di n. 2 Esperti per il settore ambiente</t>
  </si>
  <si>
    <t>ARPAL Umbria</t>
  </si>
  <si>
    <t>Avviso pubblico PNRR GOL per per la raccolta di candidature finalizzate alla costituzione di un elenco di Autoscuole autorizzate alla realizzazione dei corsi di formazione propedeutici al conseguimento delle patenti C+CQC e D+CQC - Percorso 3 - Riqualific</t>
  </si>
  <si>
    <t>Avviso per la presentazione di progetti per la formazione di “giardiniere d’arte per giardini e parchi storici”</t>
  </si>
  <si>
    <t>avviso pubblico per la ricerca di n. 1 analista dati</t>
  </si>
  <si>
    <t xml:space="preserve">Avviso pubblico per la fruizione dell’offerta formativa dei percorsi del sistema regionale di istruzione e formazione professionale in attuazione della DGR XI/6851/2022 a valere sul PNRR (Missione 5 “inclusione e coesione”, componente 1 “Politiche per il </t>
  </si>
  <si>
    <t>Trentino trasporti</t>
  </si>
  <si>
    <t>Trentino Alto Adige</t>
  </si>
  <si>
    <t>avviso pubblico per la ricerca di n. 1 agronomo</t>
  </si>
  <si>
    <t>Avviso pubblico per la ricerca di n. 2 Esperti tecnici in appalti</t>
  </si>
  <si>
    <t>Avviso pubblico per la ricerca di n. 4 Avvocati esperti in diritto ambientale</t>
  </si>
  <si>
    <t>Avviso pubblico per la ricerca di n. 21 Ingegneri Ambientali</t>
  </si>
  <si>
    <t>avviso pubblico per la ricerca di n. 1 ingegnere gestionale</t>
  </si>
  <si>
    <t>Avviso pubblico per la ricerca di n. 2 Ingegneri energetici</t>
  </si>
  <si>
    <t>Avviso pubblico per la ricerca di n. 4 Ingegneri idraulici</t>
  </si>
  <si>
    <t>Avviso pubblico per la ricerca di 2 Esperti in ambiente</t>
  </si>
  <si>
    <t>Avviso pubblico per la ricerca di n. 3 Architetti</t>
  </si>
  <si>
    <t>Avviso pubblico per la ricerca di n. 2 Biologi</t>
  </si>
  <si>
    <t>Avviso pubblico per la ricerca di n. 4 Esperti in contabilità pubblica e in rendicontazione dei fondi europei</t>
  </si>
  <si>
    <t>Avviso pubblico per la ricerca di n. 2 Ingegneri informatici</t>
  </si>
  <si>
    <t>Comune di Palmanova</t>
  </si>
  <si>
    <t>Imprese, Liberi Professionisti, Organizzazioni del terzo settore</t>
  </si>
  <si>
    <t xml:space="preserve">Procedura aperta, in modalità telematica, per l’affidamento dei servizi tecnici di architettura e ingegneria (progetto di fattibilità tecnico ed economica integrato coordinamento della sicurezza in fase di progettazione, direzione dei lavori, assistenza, </t>
  </si>
  <si>
    <t>AVVISO per la presentazione di progetti di percorsi BIENNALI di Istruzione e Formazione Professionale (IeFP) con modalità di apprendimento duale per gli anni formativi 2023/2024 e 2024/2025</t>
  </si>
  <si>
    <t>avviso pubblico per la ricerca di n. 1 Ingegnere Project Manager in gestione di procedure complesse</t>
  </si>
  <si>
    <t>avvisi pubblico per la ricerca di n. 4 esperti informatici</t>
  </si>
  <si>
    <t>avviso pubblico per la ricerca di n. 3 esperti digitali</t>
  </si>
  <si>
    <t>Avviso pubblico rivolto agli operatori privati per il lavoro Per la prima attuazione in Regione Campania del Programma Garanzia Occupabilità dei Lavoratori</t>
  </si>
  <si>
    <t>Formazione professionale di giardiniere d’arte per giardini e parchi storici</t>
  </si>
  <si>
    <t>Piano Annuale di Formazione Iniziale. Anno Formativo 2023/2024. Approvazione “Documento di programmazione regionale dell’offerta formativa ‘Sistema duale’ finanziata a valere sul PNRR – anno finanziario 2022”. Interventi finanziabili con risorse nazionali</t>
  </si>
  <si>
    <t>Approvazione dell’Avviso pubblico e della Direttiva per la presentazione di progetti formativi per la realizzazione nell’Anno Formativo 2023/2024 di percorsi di quarto anno di Istruzione e Formazione Professionale per il conseguimento del diploma professi</t>
  </si>
  <si>
    <t xml:space="preserve">Avviso pubblico n. 3 per l'attuazione del Programma Garanzia Occupabilità dei Lavoratori da finanziare nell'ambito del Piano Nazionale di Ripresa e Resilienza (PNRR), Missione 5 "Inclusione e coesione", Componente 1 "Politiche per il Lavoro", Riforma 1.1 </t>
  </si>
  <si>
    <t xml:space="preserve">Presentazione istanze di candidatura Anno Formativo 2023 - 2024. Riapertura Avviso OF 22 “Avviso pubblico per la presentazione delle candidature inerenti la realizzazione dei percorsi triennali e di IV anno di Istruzione e Formazione Professionale (IEFP) </t>
  </si>
  <si>
    <t xml:space="preserve">Legge Regionale 63/95. Adozione del documento di programmazione regionale dell’offerta formativa “Sistema duale” finanziata a valere sul PNRR – anno finanziario 2022. Approvazione dell’Avviso per l’autorizzazione e il finanziamento dell’offerta formativa </t>
  </si>
  <si>
    <t>AVVISO PUBBLICO PER RICERCA DI 1 ESPERTO SENIOR - DATA SCIENTIST</t>
  </si>
  <si>
    <t>Istat</t>
  </si>
  <si>
    <t>AVVISO PUBBLICO PER RICERCA DI 5 ESPERTI MIDDLE - DATA SCIENTIST</t>
  </si>
  <si>
    <t>AVVISO PUBBLICO PER RICERCA DI 6 ESPERTI MIDDLE - ORGANIZZAZIONE E PROCEDURE DELLA PA</t>
  </si>
  <si>
    <t>Procedura aperta per l’affidamento della digitalizzazione dei documenti cartacei afferenti al patrimonio culturale di enti locali del territorio emiliano-romagnolo e servizi connessi</t>
  </si>
  <si>
    <t>AVVISO PUBBLICO PER LA REALIZZAZIONE DEI PERCORSI DI APPRENDISTATO DI PRIMO LIVELLO E DI TERZO LIVELLO IN ITS (AI SENSI DELL’ART. 43 E DELL’ART. 45 DEL D.LGS. 81/2015) A VALERE SUL PNRR (MISSIONE 5.C1., INVESTIMENTO 1.4 “SISTEMA DUALE”) E SU ALTRE RISORSE</t>
  </si>
  <si>
    <t>Avviso pubblico n. 1 per l'attuazione delle misure relative ai percorsi 1 (reinserimento lavorativo), 2 (upskilling), 3 (reskilling) del Programma nazionale per la Garanzia di Occupabilità dei Lavoratori (GOL) - PNRR M5C1 R1.1 - finanziato dall'Unione eur</t>
  </si>
  <si>
    <t>GARA EUROPEA A PROCEDURA TELEMATICA APERTA PER LA FORNITURA DI UNA TAPE LIBRARY LTO PER LA FONDAZIONE CENTRO SPERIMENTALE DI CINEMATOGRAFIA</t>
  </si>
  <si>
    <t>Gara per servizio di esecuzione rilievi habitat costieri mediante voli con sensore LIDAR</t>
  </si>
  <si>
    <t>Ispra</t>
  </si>
  <si>
    <t>Avviso Pubblico per l’attivazione o il potenziamento di CSIRT Regionali</t>
  </si>
  <si>
    <t>https://www.mimit.gov.it/it/pnrr</t>
  </si>
  <si>
    <t>Regione</t>
  </si>
  <si>
    <t>https://www.regione.marche.it/easypnrr</t>
  </si>
  <si>
    <t>Avviso pubblico rivolto ai cittadini Per la prima attuazione in Regione Campania del Programma Garanzia Occupabilità dei Lavoratori</t>
  </si>
  <si>
    <t>Avviso pubblico rivolto agli operatori privati per la formazione Per la prima attuazione in Regione Campania del Programma Garanzia Occupabilità dei Lavoratori da finanziare nell’ambito del Piano Nazionale di Ripresa e Resilienza (PNRR), Missione 5 “Inclu</t>
  </si>
  <si>
    <t>Alfa Liguria</t>
  </si>
  <si>
    <t>AVVISO PUBBLICO Per la fruizione dell’offerta formativa dei percorsi del sistema regionale di Istruzione e Formazione Professionale - anno formativo 2022/2023 - in a􀆩uazione della D.G.R. 5 agosto 2022, n. 789</t>
  </si>
  <si>
    <t>Organizzazioni del terzo settore</t>
  </si>
  <si>
    <t>Avviso pubblico per la realizzazione di percorsi di istruzione e formazione professionale (leFP) ciclo formativo 2022 – 2025 (I annualità – a.s.f. 2022/2023, II annualità – a.s.f. 2023/2024, III annualità – a.s.f. 2024/2025)</t>
  </si>
  <si>
    <t>n.d</t>
  </si>
  <si>
    <t xml:space="preserve">Avviso pubblico n. 1 per l’attuazione del Programma Garanzia Occupabilità dei Lavoratori da finanziare nell’ambito del Piano Nazionale di Ripresa e Resilienza (PNRR), Missione 5 “Inclusione e coesione”, Componente 1 “Politiche per il Lavoro”, Riforma 1.1 </t>
  </si>
  <si>
    <t>Avviso pubblico, con procedura just in time, per il finanziamento di n.2 progetti di Istruzione e Formazione Tecnica Superiore (IFTS) e n.2 percorsi da 200 ore, limitato a singole UC di specializzazione IFTS, in modalità duale, riservati ai destinatari-ta</t>
  </si>
  <si>
    <t>European Space Agency - ESA</t>
  </si>
  <si>
    <t>IRIDE PROJECT: EARTH OBSERVATION SERVICES FOR LOCAL PUBLIC ADMINISTRATIONS (EOS4LPA)</t>
  </si>
  <si>
    <t>Individui, Organizzazioni del terzo settore, Altro</t>
  </si>
  <si>
    <t>AVVISO PUBBLICO per la selezione di operazioni formative in attuazione dell’Accordo tra Ministero dellacultura e la Regione, siglato il 3 ottobre 2022, ai sensi dell’art.5, comma 6 del D.lgs50/2016 per la regolamentazione dei rapporti di attuazione, gesti</t>
  </si>
  <si>
    <t xml:space="preserve">Avviso pubblico n. 2 per l’attuazione del Programma Garanzia Occupabilità dei Lavoratori da finanziare nell’ambito del Piano Nazionale di Ripresa e Resilienza (PNRR), Missione 5 “Inclusione e coesione”, Componente 1 “Politiche per il Lavoro”, Riforma 1.1 </t>
  </si>
  <si>
    <t>Green Transition Fund - Invito a presentare opportunità di investimento indiretto</t>
  </si>
  <si>
    <t>CDP Venture Capital SGR SpA</t>
  </si>
  <si>
    <t>totale 250.000.000</t>
  </si>
  <si>
    <t>Green Transition Fund - Invito a presentare opportunità di investimento diretto</t>
  </si>
  <si>
    <t>totale 300.000.000</t>
  </si>
  <si>
    <t>Avviso Pubblico n. 3 per la realizzazione delle misure “Accompagnamento al Lavoro” e “Incontro Domanda/Offerta” nell’ambito del Programma Garanzia Occupabilità dei Lavoratori Piano Nazionale di Ripresa e Resilienza (PNRR)</t>
  </si>
  <si>
    <t>Gara per servizi di ingegneria e architettura: progettazione del ripristino attivo per letti a ostriche</t>
  </si>
  <si>
    <t>totale 400.000.000</t>
  </si>
  <si>
    <t>Gara per lo sviluppo di un sistema per l’analisi eventi “short term”e pubblicazione dati di monitoraggio</t>
  </si>
  <si>
    <t>Gara per data center archiviazione, elaborazione</t>
  </si>
  <si>
    <t>Gara per Sistema modellistico bio-geo-chimico da accoppiare con modello oceanografico e del sistema per l’analisi dell’impatto degli scarichi in mare</t>
  </si>
  <si>
    <t>Gara per installazione di antenne radar HF su siti pre-autorizzati</t>
  </si>
  <si>
    <t>Gara per servizio di esecuzione rilievi habitat profondi mediante unità navale.</t>
  </si>
  <si>
    <t>Gara per Rete Mareografica nazionale e GNSS</t>
  </si>
  <si>
    <t>Gara per acquisizione sistema AUV</t>
  </si>
  <si>
    <t>Gara per servizi di ingegneria e architettura: progettazione del ripristino attivo per habitat coralligeno e/o Fanerogame e/o Cystoseira</t>
  </si>
  <si>
    <t>Gara per Rete ondametrica e correntometrica d’altura e costiera</t>
  </si>
  <si>
    <t>Avviso pubblico per il finanziamento di progetti formativi per la figura professionale di Giardiniere d'arte per giardini e parchi storici, finanziato dall'Unione europea – NextGenerationEU</t>
  </si>
  <si>
    <t xml:space="preserve">ATTUAZIONE DELLA MISURA “SISTEMA DUALE” A VALERE SUL PNRR AVVISO PUBBLICO Per la fruizione dell’offerta formativa dei percorsi del sistema regionale di Istruzione e Formazione Professionale – anno formativo 2023/2024 – in attuazione della D.G.R. 4 agosto </t>
  </si>
  <si>
    <t>https://www.regione.veneto.it/web/pnrr-in-veneto</t>
  </si>
  <si>
    <t>Centrali</t>
  </si>
  <si>
    <t>Territoriali</t>
  </si>
  <si>
    <t>https://www.interno.gov.it/it/attuazione-misure-pnrr</t>
  </si>
  <si>
    <t>Ministero degli Affari esteri e della cooperazione internazionale (Maeci)</t>
  </si>
  <si>
    <t>NO</t>
  </si>
  <si>
    <t>Ministero dell'Ambiente e della Sicurezza Energetica (Mase)</t>
  </si>
  <si>
    <t>https://www.mase.gov.it/pagina/pnrr</t>
  </si>
  <si>
    <t>https://www.mef.gov.it/attuazione-misure-pnrr/index.html</t>
  </si>
  <si>
    <t>Ministero dell'Economia e delle Finaze</t>
  </si>
  <si>
    <t>Piemonte, Liguria, Valle d'Aosta</t>
  </si>
  <si>
    <t>Infratel Italia</t>
  </si>
  <si>
    <t>Fornitura di servizi di connettività Internet a banda ultralarga presso scuole sul territorio italiano, compresa la fornitura e posa in opera della rete di accesso e servizi di gestio</t>
  </si>
  <si>
    <t>Fornitura di servizi di connettività a banda ultralarga presso le strutture del servizio sanitario pubblico sul territorio italiano, compresa la fornitura e posa in opera della rete d</t>
  </si>
  <si>
    <t>https://www.agenziacoesione.gov.it/pnrr-attuazione-misure/</t>
  </si>
  <si>
    <t>Ministero per gli Affari europei, il Sud, le politiche di coesione e per il Pnrr</t>
  </si>
  <si>
    <t>già Ministero dello Sviluppo Economico (Mise)</t>
  </si>
  <si>
    <t>già Ministero della Transizione Ecologica (Mite)</t>
  </si>
  <si>
    <t>1.4.4: Estensione dell'utilizzo delle piattaforme nazionali di Identità Digitale (SPID, CIE) e dell'anagrafe nazionale digitale (ANPR)</t>
  </si>
  <si>
    <t>Progetti di investimento per la realizzazione di nuove infrastrutture di telecomunicazioni e relativi apparati di accesso in grado di erogare servizi con capacità di almeno 1 gbit/s in download e 200 mbit/s in upload - Province autonome di Trento e Bolzano</t>
  </si>
  <si>
    <t>Avviso di Consultazione preliminare di mercato in ordine all'acquisizione di servizi per la digitalizzazione del patrimonio culturale valido anche quale avviso di preinformazione</t>
  </si>
  <si>
    <t>4.2.4 Sostegno alla nascita e al consolidamento delle pmi turismo (Sezione speciale “turismo” del Fondo di Garanzia per le PMI)</t>
  </si>
  <si>
    <t>2.1.b Misure per la gestione del rischio di alluvione e per la riduzione del rischio idrogeologico (Protezione civile)</t>
  </si>
  <si>
    <t>1.2.1  Casa come primo luogo di cura  (Adi)</t>
  </si>
  <si>
    <t>Procedura aperta per l’affidamento della concessione per la progettazione, realizzazione e gestione dei servizi abilitanti della Piattaforma Nazionale di Telemedicina mediante project financing</t>
  </si>
  <si>
    <t>END</t>
  </si>
  <si>
    <t>1.3.1: Piattaforma nazionale digitale dei dati</t>
  </si>
  <si>
    <t>1.2 Creazione di imprese femminili</t>
  </si>
  <si>
    <t>1.2.2  Implementazione delle Centrali operative territoriali (COT)</t>
  </si>
  <si>
    <t>Corte dei Conti 16 maggio 2023</t>
  </si>
  <si>
    <t>DM 28 giugno 2023 (per l'Ipcei Cloud la notifica del progetto è prevista a luglio-agosto 2023 e la conseguente autorizzazione della DG Competition entro i successivi 60 giorni)</t>
  </si>
  <si>
    <t>https://mit.gov.it/pnrr-news</t>
  </si>
  <si>
    <t>Ministero delle Infrastrutture e dei Trasporti (Mit)</t>
  </si>
  <si>
    <t>già Ministero delle Infrastrutture e della Mobilità Sostenibili (Mims)</t>
  </si>
  <si>
    <t>Ministero dell'Istruzione e del Merito</t>
  </si>
  <si>
    <t>già Ministero dell'Istruzione</t>
  </si>
  <si>
    <t>Ministero dell'Università e della Ricerca (Mur)</t>
  </si>
  <si>
    <t>Ministero della Difesa</t>
  </si>
  <si>
    <t>già Ministero delle Politiche Agricole Alimentari e Forestali (Mipaaf)</t>
  </si>
  <si>
    <t>Ministero del Lavoro e delle Politiche Sociali</t>
  </si>
  <si>
    <t>Ministero per la Pubblica Amministrazione</t>
  </si>
  <si>
    <t>Ministero per lo Sport e i Giovani</t>
  </si>
  <si>
    <t>Milano</t>
  </si>
  <si>
    <t>Roma Capitale</t>
  </si>
  <si>
    <t>Agenzia</t>
  </si>
  <si>
    <t xml:space="preserve">Nel corso dell’anno 2021 sono stati pubblicati sul sito del MIMIT degli avvisi per la presentazione delle manifestazioni di interesse da parte delle imprese relative agli IPCEI concernenti le catene strategiche del valore dell’idrogeno (5 febbraio 2021), della microelettronica 2 (22 febbraio 2021) e delle infrastrutture e servizi cloud (30 marzo 2021) 
E’ stato poi adottato il Decreto di assegnazione dei fondi 27 giugno 2022 relativo ai progetti IPCEI da notificare ai sensi della disciplina sugli aiuti di Stato (Idrogeno Hy2Tech e Hy2Use, Microelettronica 2 e Cloud). In base all’articolo 4, i termini per la presentazione delle istanze su ciascun intervento di sostegno agli IPCEI sono aperti dalla Direzione generale per gli incentivi alle imprese del MIMIT entro novanta giorni dalla data di notifica allo Stato membro della relativa decisione di autorizzazione. 
La Terza Relazione sullo stato di attuazione del PNRR (Doc. XIII, n. 1) riporta lo stato dell’arte dell’iter di autorizzazione da parte della Commissione europea dei quattro IPCEI inseriti nel PNRR: 
- IPCEI Idrogeno-Technology (Hy2Tech), notificato il 16 giugno 2022 (SA.64644) e autorizzato il 15 luglio 2022; 
- IPCEI Idrogeno Industry (Hy2Use), notificato il 25 agosto 2022 (SA.64645) e autorizzato il 21 settembre 2022; 
- IPCEI Microelettronica 2, notificato il 19 aprile 2023 (SA.101186), autorizzato l’8 giugno 2023; 
- IPCEI Infrastrutture digitali e servizi Cloud, pre-notificato il 5 aprile 2022 (SA.102519), notifica prevista entro giugno/luglio 2023, come da indicazioni della Commissione europea. 
Con l’adozione del decreto direttoriale 13 ottobre 2022 - IPCEI Idrogeno 
Technology (Hy2Tech) e, successivamente del decreto direttoriale 19 dicembre 2022 - IPCEI Idrogeno Industry (Hy2Use), sono stati definiti il riparto delle risorse, i termini e le modalità di attuazione dei due IPCEI che hanno già ottenuto l’autorizzazione. 
In particolare, è stato possibile presentare l’istanza di accesso alle agevolazioni per il sostegno alla realizzazione dell’IPCEI Idrogeno Technology (Hy2Tech) a partire dal 28 novembre 2022 e non oltre il 30 gennaio 2023, e per il sostegno alla realizzazione dell’IPCEI Industry (Hy2Use) a partire dal 22 dicembre 2022 e non oltre il 23 febbraio 2023. Le agevolazioni sono concesse a seguito del positivo completamento dell’istruttoria e delle verifiche di ammissibilità. 
</t>
  </si>
  <si>
    <t>Il decreto di assegnazione dei fondi ai progetti IPCEI da notificare (Idrogeno, Microelettronica 2 e Cloud), è stato firmato dal Ministro per lo sviluppo economico in data 27 giugno 2022, in attesa della formale autorizzazione dei progetti IPCEI da parte della Commissione europea. Agli 1,5 miliardi dell'investimento M4C2-I2.1 "Ipcei" si sommano 250 mln dell'investimento M2C2-I5.2 "Idrogeno"</t>
  </si>
  <si>
    <t>Link 1</t>
  </si>
  <si>
    <t>Con il DM 27 aprile 2022 sono stati ripartiti i 450 milioni dell'investimento 5.2 Idrogeno. Il Decreto assegna 250 milioni a progetti IPCEI (Importanti Progetti di Comune Interesse Europeo) per la realizzazione di impianti per la produzione di elettrolizzatori e 200 milioni ad ulteriori progetti che saranno selezionati attraverso avvisi pubblici di prossima pubblicazione, finalizzati alla realizzazione sia di ulteriori impianti per la produzione di elettrolizzatori, sia di impianti per la produzione di componenti a servizi degli elettrolizzatori stessi.</t>
  </si>
  <si>
    <t>DM 27 aprile 2022</t>
  </si>
  <si>
    <t>DM 20 gennaio 2022</t>
  </si>
  <si>
    <t>Investimento 3.1 - Fondo per la realizzazione di un sistema integrato di infrastrutture di ricerca e innovazione</t>
  </si>
  <si>
    <t>Explanatory document duly justifying how the target (including all the constitutive elements) was satisfactorily fulfilled. This document shall include as an annex the following documentary evidence:
a) the documentation for the 30 funding agreements and for each of them a brief description of the infrastructure financed;
b) justification of compliance with the description of the milestone/target and of the description of the investment in the CID,
c) copy of the signed contracts and documentary evidence proving the satisfactory fulfilment of the hiring for 30 research managers.</t>
  </si>
  <si>
    <t xml:space="preserve">Con decreto del Ministro dell’università e della ricerca 1141 del 7 ottobre 2021 sono state emanate le “Linee guida per le iniziative di sistema della Missione 4 Componente 2”, si tratta di un documento di indirizzo che precede l’emanazione dei bandi di finanziamento di competenza del MUR per le iniziative partenariali, e che fornisce le indicazioni chiave per i potenziali partecipanti, individuando, tra le altre, le aree tematiche rispetto alle quali saranno focalizzati gli investimenti. 
In data 28 e 29 dicembre 2021, stati pubblicati sul sito del ministero dell’Università e della Ricerca (MUR) avvisi pubblici per “la presentazione di proposte progettuali per il rafforzamento e la creazione di Infrastrutture di ricerca” (Avviso n. 3264 del 28-12-2021) e per “la concessione di finanziamenti destinati alla realizzazione o ammodernamento di Infrastrutture tecnologiche di innovazione” (Avviso n. 3265 del 28-12-2021). 
In relazione al suddetto avviso n. 3264/2021, sono stati adottati: D.D. n. 101 del 16 giugno 2022, recante “Graduatorie definitive Area H&amp;F”; D.D. n. 102 del 17 giugno 2022, recante “Graduatorie definitive Area SCI ”; D.D. n. 103 del 17 giugno 2022, recante “Graduatorie definitive Area DIGIT”; D.D. n. 104 del 20 giugno 2022, recante “Graduatorie definitive Area PSE; D.D. n. 113 del 21 giugno 2022 recante “Graduatorie definitive Area ENV”. 
D.D. n. 132 del 22 giugno 2022, recante “Graduatorie definitive - Avviso per la concessione di finanziamenti destinati alla realizzazione o ammodernamento di Infrastrutture tecnologiche di innovazione – D.D. 3265/2021. 
Decreti di ammissione al finanziamento Avviso 3264 del 28 dicembre 2021 - Avviso pubblico per la presentazione di proposte progettuali per “Rafforzamento e creazione di infrastrutture di ricerca” (D.D. 106, 107, 108, 110, 111, 112, 114, 115, 116, 117, 118, 119, 120, 121, 122, 123, 124, 125, 126, 127, 128, 129, 130, 131 del 28 giugno 2022). 
Decreti di ammissione al finanziamento Avviso 3265 del 28 dicembre 2021 - Avviso per la concessione di finanziamenti destinati alla realizzazione o ammodernamento di Infrastrutture tecnologiche di innovazione (D.D. n. 133-157 del 22 giugno 2022). 
D.D. n. 245 del 10 agosto 2022, rettificato dal DD. n. 326 del 30 agosto 2022, recante “Destinazione economie disponibili all’avviso pubblico per la presentazione di proposte progettuali per “rafforzamento e creazione di infrastrutture di ricerca” - D.D. 3264/2021”. 
</t>
  </si>
  <si>
    <t>Con decreti direttoriali del 23 giugno 2022 sono stati finanziati i seguenti progetti:
decreto direttoriale 1050 del 23 giugno 2022 “THE – Tuscany Health Ecosystem”
decreti direttoriali 1051 e 1059 del 23 giugno 2022 “Rome Technopole” e “Sicilian Micronano Research And Innovation Center – SAMOTHRACE”
decreti direttoriali 1052 e 1053 del 23 giugno, “Ecosystem for Sustinable Transition Emilia Romagna” e “RAISE –Robotic and AI for Socio Economic Empowerment”
decreti direttoriali 1054 e 1055 del 23 giugno 2022 “NODES – Nord Ovest Digitale e Sostenibile” e MUSA “Multilateral Urban Sustinability Action”
decreti direttoriali 1056-158 del 23 giugno 2022 “e.INS Ecosystem and Innovation for Next generation Sardinia”, “Innovation. Digitalisation and Sustainability for the diffused economy in central italy”, “Interconnected Nord Est Innovation Ecosystem” (iNEST).</t>
  </si>
  <si>
    <t>Con decreti direttoriali 1031-1035 del 17 giugno 2022 è stato approvato il decreto di concessione del finanziamento per la realizzazione del programma di ricerca “National Centre for HPC, Big Data and Quantum Computing”, del programma di ricerca “National Research centre for Agricultural technologies”, del programma di ricerca “Centro nazionale Sustainable Mobility Center”, del programma di ricerca National Biodiversity Future Center”.</t>
  </si>
  <si>
    <t xml:space="preserve">Il dato finale e definitivo di infrastrutture finanziate è pari a 57, così ripartite: 33 IR - ex D.D. n 3264/2021; 24 ITEC - ex D.D. n. 3265/2021. 
I soggetti attuatori degli interventi hanno accettato il finanziamento attraverso la sottoscrizione dell’atto d’obbligo e di accettazione del finanziamento (All.7) e le attività progettuali sono ad oggi in corso. Sul fronte dei trasferimenti finanziari, alla data di redazione del presente report n. 43 infrastrutture (32 IR e 11 ITEC) hanno richiesto il trasferimento dell’anticipazione nella misura del 10% del contributo concesso dal MUR, in linea con le previsioni degli avvisi di riferimento. Tutte le richieste pervenute all’Amministrazione sono state soddisfatte, attraverso n. 43 trasferimenti (All.16) per un totale di risorse erogate pari a 135,03 mln di euro PNRR (All.16-bis). 
Da ultimo, per quanto attiene all’assunzione di research manager per ciascuna infrastruttura finanziata, alla data di redazione del presente report risultano acquisiti dal MUR n. 33 contratti (All.17) per altrettanti manager assunti (All.17bis). Ulteriori procedure di selezione sono in corso e i relativi contratti saranno trasferiti al MUR entro il 30/06”
</t>
  </si>
  <si>
    <t>57 infrastrutture finanziate e 33 contratti per research manager</t>
  </si>
  <si>
    <t>Ministry of Culture , Istituto Luce Cinecittà, Experimental Center for Cinematography, Cassa Depositi e Prestiti</t>
  </si>
  <si>
    <t xml:space="preserve">The investment in digital assets mentioned in the CID, shall cover the following investments:
For line A1:
Construction of 5 new theaters and recovery of 4 existing theatres; investments in new digital technologies, systems and services
For line A2, B and C:
a. innovative projects to enhance the production and the training activities of the CSC and an enhancement of the National Film Archive: new tools for audio- visual production;
b. internationalisation of the CSC and cultural exchanges between the member countries of the European Union;
c. creation of a photochemical laboratory for the preservation of the collections of the National Film Archive and their robotic migration to new formats;
d. conservation and safeguarding of the enormous historical and audio-visual artistic heritage of the National Film Archive and its migration to digital platforms.
The investment shall also further develop and implement the National strategy for audio-visual training in 3 professional macro-areas: business/managerial; creative/artistic; technical workers. </t>
  </si>
  <si>
    <t>Summary document duly justifying how the milestone (including all the constitutive elements) was satisfactorily fulfilled.
This document shall include as an annex the following documentary evidence:
copy of contract(s) or copy of the signed and published contract(s)
extract of the relevant parts of the technical specifications of the project proving alignment with the CID’s description of the investment and milestone
extract of the relevant parts containing theselection criteria that ensure compliance with the Do No Significant Harm principle and the elements of the respective intervention field of Annex VI of the RRF Regulation</t>
  </si>
  <si>
    <t>Sottoscrizione contratti relativi a 9 Studi</t>
  </si>
  <si>
    <t xml:space="preserve">Nella terza Relazione al Parlamento sullo stato di attuazione del PNRR nella tabella a pag. 123, si evidenzia che questo investimento presenta 3 elementi di debolezza emersi nel corso del monitoraggio sull’attuazione del Piano, così sintetizzati: aumento costi e/o scarsità materiali; squilibrio offerta/domanda, investimenti non attrattivi, impreparazione del tessuto produttivo; ridefinizione Council Implementing Decision (CID) e Operational Arrangements (OA) (errori, rimodulazione target, indicatori per rendicontazione, ecc.). 
Alle pagg. 476 e 477 della medesima Relazione vi è poi la descrizione dell’investimento, della sua attuazione e delle prossime attività che lo riguardano, rilevandosi – tra l’altro – che, allo stato, si ha la seguente situazione: 
- per 1 teatro (teatro 7), il contratto è stato firmato; 
- per 8 teatri (teatri 19, 20, 21, 22, 23, 24 25 e 26), sono state emanate le proposte di aggiudicazione ed è in corso di perfezionamento la stipula del contratto per le verifiche amministrative. “Considerato lo stato di attuazione sinteticamente rappresentato, sono regolarmente in corso le attività richieste per il conseguimento della milestone prevista per il 30 giugno 2023 (M1C3-20)”. In relazione alla macroarea “cultura e formazione” – prosegue la Relazione - sono in corso di pubblicazione tre gare rispettivamente per la digitalizzazione dei materiali cinematografici, la digitalizzazione materiali fotografici e la catalogazione dei materiali fotografici digitalizzati pertinenti all’Archivio Storico. 
</t>
  </si>
  <si>
    <t>Gara europea a procedura aperta telematica per costruzione di un teatro di posa e relativi camerini ed attrezzerie nell'ambito C4A e C4B degli studi cinematografici di Cinecittà</t>
  </si>
  <si>
    <t>Procedura aperta di rilevanza comunitaria per l’affidamento dei lavori di progettazione esecutiva e lavori di costruzione di teatro di posa, relativi camerini ed attrezzerie ambito C6 di Cinecittà</t>
  </si>
  <si>
    <t>Procedura aperta di rilevanza comunitaria per l’affidamento dei lavori di progettazione esecutiva e lavori di costruzione di teatro di posa, relativi camerini ed attrezzerie ambito C3B di Cinecittà</t>
  </si>
  <si>
    <t>Procedura aperta di rilevanza comunitaria per l’affidamento dei lavori di progettazione esecutiva e lavori di costruzione di teatro di posa nell'ambito C4A di Cinecittà</t>
  </si>
  <si>
    <t>Procedura aperta di rilevanza comunitaria per l’affidamento dei lavori di progettazione esecutiva e lavori di costruzione di due teatri di posae relative opere esterne nell'ambito C3C di Cinecittà</t>
  </si>
  <si>
    <t>https://pnrr.cultura.gov.it/</t>
  </si>
  <si>
    <t>già Ministero dei Beni e delle Attività Culturali (Mibac)</t>
  </si>
  <si>
    <t>Ministero della Cultura (Mic)</t>
  </si>
  <si>
    <t>Ministero del Turismo (Mit)</t>
  </si>
  <si>
    <t>Legge 23 marzo 2023, n. 33</t>
  </si>
  <si>
    <t>Pubblicazione Legge 23 marzo 2023, n. 33 (G.U. n. 76 del 30.3.2023) recante Deleghe al Governo in materia di politiche in favore delle persone anziane (in vigore dal 31.3.2023). La Terza relazione sullo stato di attuazione del PNRR rileva che la legge delega è finalizzata al “riordino, semplificazione, integrazione e coordinamento, sotto il profilo formale e sostanziale, delle disposizioni legislative vigenti in materia di assistenza sociale, sanitaria e sociosanitaria alla popolazione anziana. A tal fine, la legge delega intende realizzare, attraverso l'assistenza socio sanitaria, la progressiva implementazione dei livelli essenziali delle prestazioni sociali (LEPS) e dei livelli essenziali di assistenza (LEA) per gli anziani non autosufficienti, dando così progressiva attuazione alle politiche di invecchiamento attivo, alla promozione dell'inclusione sociale e alla prevenzione della fragilità per gli anziani autosufficienti”.</t>
  </si>
  <si>
    <t xml:space="preserve">Summary document duly justifying how the target (including all the constitutive elements) was satisfactorily fulfilled. This document will include as an annex the following documentary evidence and elements:
a) a list with references to the scholarships awarded
b) a list of first year enrolees. </t>
  </si>
  <si>
    <t>1.800 borse di studio aggiuntive di medicina generale e 4.500 corsi di formazione manageriale</t>
  </si>
  <si>
    <t>https://www.pnrr.salute.gov.it/portale/pnrrsalute/homePNRRSalute.jsp</t>
  </si>
  <si>
    <t>DM salute 29 marzo 2023</t>
  </si>
  <si>
    <t>DM Salute 22 settembre 2022</t>
  </si>
  <si>
    <t xml:space="preserve">Previsione di attuazione finanziaria al 31.3.2023 pari a 2.764.994,74 euro per l’assegnazione delle borse di studio, con DM Salute del 22.9.2022 che programma risorse per 33.991.002 euro relative a 900 borse di studio aggiuntive in ciascuno degli a.a. 2022/2023, 2023/2024 e 2024/2025, per un totale di 1.800 borse di studio aggiuntive in medicina generale. 
Con riferimento al sub-investimento dei corsi di formazione manageriale, il DM salute 29 marzo 2023 ha definito l’Agenas come organismo intermedio, delegato dal Ministero della salute, per l'attuazione del sub-investimento, in particolare per l’attività di selezione delle operazioni, gestione ed erogazione, e dei controlli di primo livello sulle operazioni selezionate. Le risorse destinate alla realizzazione dell'investimento, complessivamente pari a 18.000.000 euro, sono distribuite sulla base del fabbisogno formativo delle singole regioni e province autonome, calcolato sul numero complessivo ponderato del personale di ciascun Servizio sanitario regionale. Una quota pari a 710.400, determinata entro il limite del 4% del costo standard individuato per ogni partecipante, è destinata ad Agenas, per le attività necessarie all'attuazione dell'intervento su delega del Ministero della salute, di cui 240.000 euro per il finanziamento dei costi diretti nell'erogazione di due edizioni del corso pilota, per 60 unità di personale.
</t>
  </si>
  <si>
    <t>Investimento 1.3 - Interventi socio-educativi strutturati per combattere la povertà educativa nel Mezzogiorno a sostegno del Terzo Settore</t>
  </si>
  <si>
    <t xml:space="preserve">Summary document duly justifying how the milestone (including all the constitutive elements) was satisfactorily fulfilled. This document shall include as an annex the following documentary evidence:
a) a list of projects with a brief description;
b) a list of references of the certificate of completion issued in accordance with national legislation for the minors aged from zero to 17 years who are provided with educational support;
c) justification of compliance with the CID's description of the investment and target, including where relevant the aggregate characteristics of all the projects </t>
  </si>
  <si>
    <t>At least 20.000 minor aged up to 17 years shall receive educational support. The projects shall focus on the following areas:
• Interventions for children aged zero to six aimed at strengthening the conditions of access to nursery and kindergarten services and at supporting parenthood;
• Interventions for children aged five to ten aimed at guaranteeing effective educational opportunities and early prevention of school dropout, bullying and other phenomena of distress;
• Interventions for children aged 11- 17, which aim at improving education supply and preventing the phenomenon of early school leaving.
Key elements of the tender:
- Public notices shall account for EUR 50 000 000 each
- The third sector entities projects shall last at least one year and up to two years.
The actions shall take place in the regions of Abruzzo, Basilicata, Campania, Calabria, Molise, Puglia, Sardegna and Sicilia</t>
  </si>
  <si>
    <t>Graduatorie (decreto 13 settembre 2022)</t>
  </si>
  <si>
    <t>Al 28 giugno 2023, per il primo bando sono stati coinvolti in attività di supporto educativo, nell’ambito dei 189 progetti per i quali sono state prodotte le Dichiarazioni di avvio attività n. 23.331 minori (univoci, quindi senza duplicazioni), individuati nell’elenco dei minori coinvolti di ogni progetto. Per il secondo bando, procedura a sportello, sono state presentate 347 proposte progettuali per un importo complessivo di 83 milioni di euro (Regis)</t>
  </si>
  <si>
    <t>Avviso pubblico per la presentazione di proposte di intervento per la selezione di progetti socio-educativi strutturati per combattere la povertà educativa nel Mezzogiorno a sostegno del Terzo settore - annualità 2023</t>
  </si>
  <si>
    <t>PCM- Ministero per gli Affari europei, il Sud, le politiche di coesione e il Pnrr</t>
  </si>
  <si>
    <t>Avviso pubblico per la presentazione di proposte di intervento per la selezione di progetti socio-educativi strutturati per combattere la povertà educativa nel Mezzogiorno a sostegno del Terzo settore - annualità 2022</t>
  </si>
  <si>
    <t xml:space="preserve">L'investimento previsto inizialmente in 30 milioni di euro è stato elevato a 50 milioni di euro. Con decreto del 13 settembre 2022 è stata approvata la graduatoria delle proposte ammesse a finanziamento, idonee, non idonee, inammissibili ed escluse. Sono stati ammessi a finanziamento 220 progetti, per un importo ammissibile complessivo pari a 49,96 milioni di euro, con il coinvolgimento di circa 39.000 minori e di 1.237 Enti del Terzo Settore. 
Inoltre 10 milioni di euro sono finalizzati a scorrere la graduatoria dell'analogo intervento del 2020 già in essere (esteso, oltre alle regioni del Sud, anche a Lombardia e Veneto), consentendo il finanziamento di ulteriori progetti che a loro tempo non avevano ottenuto i fondi, esclusivamente a causa dell'esaurimento delle risorse a disposizione. Relativamente a quest'ultimo caso, sono state pubblicate le graduatorie con l'individuazione dei progetti ammessi a finanziamento, quelli idonei e quelli esclusi. Sono stati finanziati ulteriori 40 progetti, per un importo di 9,8 milioni, con il coinvolgimento di circa 8.000 minori. 
Dei 260 progetti selezionati e ammessi al finanziamento sono strati sottoscritti 254 atti d’obbligo (avendo 6 partenariati rinunciato al finanziamento). Dei 254 progetti finanziati 128 sono rivolti alla fascia 11-17 anni, 96 sono destinati alla fascia 5-10 e 30 a quella 0-6 anni. Per ogni progetto deve essere presentata una “Dichiarazione di avvio attività” con l’indicazione del numero dei minori coinvolti. Con riferimento ai 254 progetti finanziati, gli atti d’obbligo prevedono nel complesso il coinvolgimento di 47.144 minori. 
Il 13 dicembre 2022 è stato approvato un secondo bando (decreto n. 462), con un finanziamento di 50 milioni di euro, finalizzato all’avvio di una procedura a sportello per la concessione di contributi destinati alla realizzazione di interventi socio-educativi strutturati per combattere la povertà educativa nelle Regioni del Mezzogiorno, attraverso il potenziamento dei servizi socio-educativi a favore dei minori. Al riguardo sono state presentate 347 proposte progettuali per un importo complessivo di 83 milioni di euro 
Rispetto alla procedura valutativa con graduatoria, di cui al precedente avviso, la procedura a sportello prevede che le proposte progettuali che rispondono ai requisiti minimi di partecipazione vengano finanziate secondo l’ordine cronologico di presentazione delle istanze, sulla base del raggiungimento di valori soglia e fino a concorrenza delle risorse disponibili 
Nel meccanismo di verifica degli Operational Arrangements si prevede che i 20.000 minori siano oggetti di una specifica lista di referenze di certificazione di completamento che, dalla traduzione letterale, lascia sottendere la conclusione dei progetti. La Corte dei conti nella citata deliberazione n. 23/2023 afferma che se si accettasse l’interpretazione basata sulla traduzione letterale degli Operational Arrangements, l’obiettivo non sarebbe raggiunto nel termine fissato del 30 giugno 2023, considerata la data di pubblicazione del primo avviso (dicembre 2021), la durata dei progetti (che varia a 1 a 2 anni) e i tempi tecnici per l’istruttoria della procedura. </t>
  </si>
  <si>
    <t>Corte dei Conti 16 febbraio 2023</t>
  </si>
  <si>
    <t>Summary document duly justifying how the target (including all the constitutive elements) was satisfactorily fulfilled. This document shall include as an annex the following documentary evidence: 
a) Copy of contract(s) award notification; 
b) Copies of the awarded contracts and extract of the relevant parts of the contracts and of the technical specifications of the project proving alignment with the CID’s description of the investment and milestone the CID's description of the investment and target; 
c) Extract of the relevant parts containing the selection criteria that ensure compliance with DNSH; 
d) Copy of the documentation including, where relevant, legal acts related to the release on a nation wide scale of new tools on the first analysis module.</t>
  </si>
  <si>
    <t>già Ministero per il Sud Italia e la Coesione Territoriale</t>
  </si>
  <si>
    <t>Con riferimento al raggiungimento dell’obiettivo M1C1-11, consistente nell’acquisto di 5 servizi professionali di data science, la banca data ReGiS dà conto del fatto che il 17 novembre 2022 è stato stipulato il contratto esecutivo per la fornitura di servizi di Sviluppo di Applicazioni Software ex novo, Sviluppo e Evoluzione in Co-Working e Supporto Specialistico, per € 4.997.106,80 (Iva inclusa) con durata fino al 30/06/2025. In data 14 marzo 2023 si è tenuto il primo incontro relativo alle attività contrattualizzate in cui sono stati indicati i 5 Data Scientist da dedicare al progetto. L’avvio delle attività contrattuali è avvenuto dal 20 marzo 2023. Con circolare interna del Comandante Generale GdF sono stati tracciati gli indirizzi e gli obiettivi strategici da perseguire.</t>
  </si>
  <si>
    <t>Secondo quanto riportato nella banca dati REGIS il progetto si prefigge di applicare la Data Science nella prevenzione e nel contrasto agli illeciti economico/finanziari, ovvero analizzare in tempi rapidi enormi quantità di dati contenuti in diversi silos. Il progetto si articola in più fasi e soddisfa due obiettivi con diversa periodicità ed un traguardo conclusivo. Si prevede la progettazione dell’infrastruttura e la realizzazione delle dotazioni hardware del Data Center interno, l’evoluzione funzionalità del sistema informativo di contrasto alla criminalità economica in uso, acquisendo software dedicati allo scopo, realizzazione di algoritmi di elaborazione dati per il primo modulo di analisi e la ostruzione di un integratore di sistemi per esporre in modo strutturato le informazioni raccolte dai vari sistemi informativi per avere una migliore conoscenza dei fenomeni criminali e di calibrare efficacemente le azioni preventive e repressive. In tale ambito saranno acquisite in totale 10 unità di data scientist (con tempistiche differenziate) per raggiungere a giugno 2025 la progressiva diffusione dell’utilizzo di questi sistemi.</t>
  </si>
  <si>
    <t>Entry into force of new rules to reduce late payments from the public administration to businesses. The measures shall include, at least, the following key elements:
i.              The System InIT shall be deployed in the central public administration in order to support economic and financial accounting and the execution of public expenditure.
ii.             Late payments: the indicators based on the database of the MoF IT system (Commercial Credit Platform - PCC) shall be the weighted average payment time of public authorities to businesses and the weighted average payment delay of public authorities to businesses for each of the following levels of public administration:
-       central authorities (Amministrazioni dello Stato, enti pubblici nazionali e altri enti) 
-       regional authorities (Regioni and Province Autonome), 
-       local authorities (enti locali) 
-       public health authorities (enti del Servizio sanitario nazionale)</t>
  </si>
  <si>
    <t>DL 24 febbraio 2023, n. 13 (art. 4bis)</t>
  </si>
  <si>
    <t xml:space="preserve">L’articolo 4-bis del D.L. n. 13 del 2023 prevede che le amministrazioni centrali dello Stato adottano specifiche misure, anche di carattere organizzativo, per rendere efficienti i processi di spesa, dandone conto nella nota integrativa al rendiconto. Tutte le amministrazioni pubbliche, nell’ambito dei sistemi di valutazione della performance previsti dai rispettivi ordinamenti, provvedono ad assegnare ai dirigenti responsabili dei pagamenti delle fatture commerciali, nonché ai dirigenti apicali, specifici obiettivi annuali per il rispetto dei tempi di pagamento, individuati con riferimento all’indicatore di ritardo annuale e valutati ai fini del riconoscimento della retribuzione di risultato, in misura non inferiore al 30 per cento. La verifica del raggiungimento degli obiettivi è effettuata dal competente organo di controllo di regolarità amministrativa e contabile. La Ragioneria generale dello Stato definisce, entro 30 giorni dall’entrata in vigore della legge di conversione del decreto-legge n. 13 del 2023, la base di calcolo e le modalità di rappresentazione degli indicatori previsti dalla riforma in esame. L’articolo 4-bis non si applica agli enti del servizio sanitario. 
Con la Circolare n. 17 del 7 aprile 2022 la Ragioneria generale dello Stato ha indicato le modalità di applicazione delle misure di garanzia per il rispetto dei tempi di pagamento del pubbliche amministrazioni previste dalla legge n. 145 del 2018 (legge di bilancio 2019), come successivamente modificata dall'articolo 9, comma 2 del D.L. n. 152 del 2021. Ulteriori informazioni sui debiti commerciali delle PA sono forniti dalla RGS la quale effettua un monitoraggio trimestrale dei tempi di pagamento 
Con riferimento allo specifico traguardo in esame risulta quanto segue (fonte ReGis): 
i) il sistema InIT (Nuovo sistema informatico gestionale di contabilità pubblica) è stato avviato, a partire dal 2021, presso le amministrazioni centrali dello Stato per la componente economico patrimoniale e analitica (R1-Rilascio 1) e per la gestione fisica e contabile dei beni (R2-Rilascio 2). InIt costituisce il nuovo sistema integrato che la Ragioneria Generale dello Stato sta realizzando a supporto dei processi contabili delle amministrazioni pubbliche. Si tratta di un sistema di tipo ERP (Enterprise Resource Planning) che integra contabilità finanziaria, economico-patrimoniale e contabilità analitica per centri di costo. La Relazione sullo stato di attuazione del PNRR aggiornata al 31 maggio 2023 afferma che è attualmente in fase di avvio il rilascio delle funzionalità relative alla contabilità finanziaria (il cosiddetto R3-Rilascio 3) a partire da quelle finalizzate alla predisposizione del progetto di legge di bilancio. Il completamento del Rilascio 3 proseguirà nei prossimi anni; 
ii) a partire dal 2021, sono applicate le misure di garanzia del rispetto dei tempi di pagamento delle pubbliche amministrazioni previste dalla legge n. 145 del 2018 (art.1, comma 859 e seguenti). Nel sistema informativo della Piattaforma per i crediti commerciali (PCC) sono stati predisposti gli indicatori dei tempi medi di pagamento e di ritardo ponderati a livello di singoli comparti della pubblica amministrazione coinvolti. </t>
  </si>
  <si>
    <t>Report with the evidence of the pre-populated VAT tax returns number of recipients, including extracts from the corresponding online platform. In full compliance with the GDPR, the Commission shall be granted access to the full database of “pre-populated" VAT returns sent.</t>
  </si>
  <si>
    <t>At least 2.300.000 taxpayers shall receive pre-populated VAT tax returns for the tax year 2022.</t>
  </si>
  <si>
    <t>Invio di 2,3 milioni di dichiarazioni Iva precompilate</t>
  </si>
  <si>
    <t>Dal 13 settembre 2021, l'Agenzia delle entrate mette a disposizione un applicativo web dedicato ai registri Iva già precompilati. In precedenza, l'8 luglio 2021 sono state fissate le modalità di predisposizione dei documenti Iva precompilati e le regole di accesso da parte degli operatori e degli intermediari delegati, sono state stabilite le attività di memorizzazione dei dati e la tenuta dei registri Iva convalidati e le regole di trattamento dei dati e sicurezza ed è stata individuata la platea dei destinatari. Il 12 gennaio 2023 è stato emanato il provvedimento del Direttore dell’Agenzia delle entrate con cui è stata ampliata la platea dei soggetti IVA nei confronti dei quali sono predisposti i documenti IVA precompilati per il periodo sperimentale che lo stesso provvedimento ha esteso, oltre al 2021 e al 2022, anche all'anno 2023. A partire dal 10 febbraio 2023, l’Agenzia delle entrate ha reso disponibile nella specifica area web del portale “Fatture e corrispettivi” del sito internet dell’Agenzia delle entrate la dichiarazione annuale IVA precompilata per tutti i contribuenti titolari di partita IVA che rientrano nella platea sperimentale, ossia circa 2,4 milioni di soggetti IVA. A partire dal 15 febbraio 2023, sono state messe a disposizione tutte le funzionalità per consentire la modifica, l’integrazione dei dati riportati nei differenti quadri e l’invio della dichiarazione. All’interno del portale “Fatture e corrispettivi” del sito internet dell’Agenzia delle entrate è stata messa a disposizione dell’utenza un’apposita sezione informativa, nella quale sono illustrate le funzionalità disponibili per la visualizzazione, modifica, integrazione e invio della dichiarazione IVA precompilata, nonché per il pagamento dell’eventuale IVA a debito.</t>
  </si>
  <si>
    <t xml:space="preserve">Numero Bandi </t>
  </si>
  <si>
    <t xml:space="preserve">Ammontare Bandi </t>
  </si>
  <si>
    <t>https://www.infratelitalia.it/infratel-italia-per-il-pnrr</t>
  </si>
  <si>
    <t xml:space="preserve">Società </t>
  </si>
  <si>
    <t>Infratel Italia SpA</t>
  </si>
  <si>
    <t>Società pubbliche</t>
  </si>
  <si>
    <t>Affidamento,  mediante  Accordo  Quadro,  di  servizi  di  sviluppo software, manutenzione, supporto tecnico e qualità dei dati  per  la piattaforma di gestione dei progetti "PNRR"</t>
  </si>
  <si>
    <t>Presidenza del Consiglio</t>
  </si>
  <si>
    <t>Dipartimento per gli Affari Regionali e le Autonomie</t>
  </si>
  <si>
    <t>https://www.affariregionali.it/attivita/aree-tematiche/pnrr/pnrr-le-iniziative-del-dipartimento/</t>
  </si>
  <si>
    <t>https://www.lavoro.gov.it/strumenti-e-servizi/Attuazione-Interventi-PNRR/Pagine/default</t>
  </si>
  <si>
    <t>https://www.mur.gov.it/it/pnrr/missione-istruzione-e-ricerca</t>
  </si>
  <si>
    <t>https://www.giustizia.it/giustizia/page/it/pnrr</t>
  </si>
  <si>
    <t>Ministero dell'Agricoltura, della sovranità alimentare e delle foreste</t>
  </si>
  <si>
    <t>https://www.politicheagricole.it/flex/cm/pages/ServeBLOB.php/L/IT/IDPagina/17911</t>
  </si>
  <si>
    <t>https://www.ministeroturismo.gov.it/pnrr/</t>
  </si>
  <si>
    <t>https://www.politichegiovanili.gov.it/servizio-civile/pnrr/</t>
  </si>
  <si>
    <t>https://www.regione.piemonte.it/datipnrr/</t>
  </si>
  <si>
    <t>https://www.regione.vda.it/pnrr/default_i.aspx</t>
  </si>
  <si>
    <t>sub-investimento 5.1.1 “Tecnologia PV</t>
  </si>
  <si>
    <t>sub-investimento 5.1.2 “Industria eolica”</t>
  </si>
  <si>
    <t>sub-investimento 5.1.3 “Settore batterie”</t>
  </si>
  <si>
    <t>RFI</t>
  </si>
  <si>
    <t>Anas</t>
  </si>
  <si>
    <t>AdSp</t>
  </si>
  <si>
    <r>
      <rPr>
        <b/>
        <sz val="9"/>
        <rFont val="Arial"/>
        <family val="2"/>
      </rPr>
      <t>MISSIONE</t>
    </r>
  </si>
  <si>
    <r>
      <rPr>
        <b/>
        <sz val="9"/>
        <rFont val="Arial"/>
        <family val="2"/>
      </rPr>
      <t>COMPONENTE</t>
    </r>
  </si>
  <si>
    <r>
      <rPr>
        <b/>
        <sz val="9"/>
        <rFont val="Arial"/>
        <family val="2"/>
      </rPr>
      <t>TIPOLOGIA</t>
    </r>
  </si>
  <si>
    <r>
      <rPr>
        <b/>
        <sz val="9"/>
        <rFont val="Arial"/>
        <family val="2"/>
      </rPr>
      <t>INTERVENTO</t>
    </r>
  </si>
  <si>
    <t>Totale rata (netto prefinanziamento)</t>
  </si>
  <si>
    <t>Sussidi (netto prefinanziamento)</t>
  </si>
  <si>
    <t>Prestiti (netto prefinanziamento)</t>
  </si>
  <si>
    <t>DRI d'Italia Spa</t>
  </si>
  <si>
    <t>Dri d'Italia Spa</t>
  </si>
  <si>
    <t>https://www.driditalia.it/</t>
  </si>
  <si>
    <t>https://www.invitalia.it/cosa-facciamo/invitalia-per-il-pnrr/cosa-e---il-ruolo-di-invitalia</t>
  </si>
  <si>
    <t>Invitalia - Agenzia per lo sviluppo</t>
  </si>
  <si>
    <t>Scuole</t>
  </si>
  <si>
    <t>PCM - Dipartimento per la trasformazione digitale</t>
  </si>
  <si>
    <t>Esperienza del Cittadino nei servizi pubblici - Comuni Aprile 2022</t>
  </si>
  <si>
    <t>Esperienza del Cittadino nei servizi pubblici - Scuole Aprile 2022</t>
  </si>
  <si>
    <t>Almeno 100 amministrazioni pubbliche centrali e Aziende Sanitarie Locali sono migrate completamente verso l'infrastruttura (Polo Strategico Nazionale). La migrazione completa può comportare per ciascuna istituzione una combinazione di: migrazione "not-cloud- ready in pure hosting", migrazione del tipo "lift-and- shift", aggiornamento verso Infrastructure-as-a-Service (IaaS), Platform-as-a-Service (Paas) e Software-as-a- Service (SaaS). La migrazione verso il Polo Strategico Nazionale può essere effettuata con differenti modalità a seconda del livello dell'architettura informatica del software in loco di proprietà di ciascuna pubblica amministrazione migrante.
Queste strategie possono variare dal semplice hosting per il software "not-cloud- ready" alla migrazione di tipo IaaS, PaaS e SaaS per i software pronti per il cloud. Il PSN deve mettere a disposizione di ciascuna pubblica amministrazione migrante tutte le strategie di migrazione ammissibili per considerare conseguito l'obiettivo "migrazione al Polo Strategico Nazionale".
Il totale delle pubbliche amministrazioni "rientranti nell'ambito di applicazione" comprende:
• amministrazioni pubbliche centrali che rappresentano la quota più consistente della spesa per le tecnologie dell'informazione e della comunicazione (ICT) (quali l'Istituto Nazionale della Previdenza Sociale e il Ministero della Giustizia);
• amministrazioni pubbliche centrali che ospitano dati in alle migrazioni "lift-and-shift" centri di dati obsoleti, come risulta da indagini condotte di recente sulla "preparazione al cloud"; • Aziende Sanitarie Locali ubicate in Italia centrale e meridionale che non dispongono di infrastrutture adeguate per garantire la sicurezza dei dati.</t>
  </si>
  <si>
    <t>Ammodernamento (anche con ampliamento di impianti esistenti) e realizzazione di nuovi impianti di trattamento/riciclo dei rifiuti urbani provenienti dalla raccolta differenziata - Linea B</t>
  </si>
  <si>
    <t>Miglioramento e meccanizzazione della rete di raccolta differenziata dei rifiuti urbani - Linea A</t>
  </si>
  <si>
    <t xml:space="preserve">Ammodernamento (anche con ampliamento di impianti esistenti) e realizzazione di nuovi impianti innovativi di trattamento/riciclaggio per lo smaltimento di materiali assorbenti ad uso personale (pad), i fanghi di acque reflue, i rifiuti di pelletteria e i </t>
  </si>
  <si>
    <t>Avviso pubblico per la presentazione di proposte progettuali per lo sviluppo di sistemi di teleriscaldamento</t>
  </si>
  <si>
    <t>Avviso per i progetti di forestazione nelle città metropolitane</t>
  </si>
  <si>
    <t>Avviso pubblico per acquisire manifestazioni di interesse per la realizzazione di interventi finalizzati a migliorare la resilienza della rete elettrica di trasmissione</t>
  </si>
  <si>
    <t>Terna</t>
  </si>
  <si>
    <t>Avviso pubblico per la presentazione di proposte progettuali finalizzate ad incrementare la capacità di rete - Rafforzamento Smart Grid</t>
  </si>
  <si>
    <t>M2C2-I02.01.01</t>
  </si>
  <si>
    <t>M2C2-I02.01.02</t>
  </si>
  <si>
    <t>2.1.1  Aumento della capacità di rete per la distribuzione di energia rinnovabile</t>
  </si>
  <si>
    <t>2.1.2 Elettrificazione dei consumi energetici</t>
  </si>
  <si>
    <t>Investimento 1.1 - Realizzazione di un sistema avanzato ed integrato di monitoraggio e previsione</t>
  </si>
  <si>
    <t>https://pnrr.istruzione.it/</t>
  </si>
  <si>
    <t>https://www.provincia.tn.it/Argomenti/Focus/PNRR-Piano-Nazionale-di-Ripresa-e-Resilienza</t>
  </si>
  <si>
    <t>https://europa.regione.fvg.it/it/programmi-36605/pnrr-fvg-36725</t>
  </si>
  <si>
    <t>https://pnrr.regione.liguria.it/</t>
  </si>
  <si>
    <t>https://www.regione.lombardia.it/wps/portal/istituzionale/HP/pnrr</t>
  </si>
  <si>
    <t>https://pnrr.regione.emilia-romagna.it/</t>
  </si>
  <si>
    <t>https://pnrr.toscana.it/</t>
  </si>
  <si>
    <t>https://www.regione.umbria.it/pnrr</t>
  </si>
  <si>
    <t>https://www.territorio.regione.campania.it/news-blog/tag/PNRR</t>
  </si>
  <si>
    <t>https://www.regione.sardegna.it/argomenti/argomenti-speciali/piano-nazionale-di-ripresa-e-resilienza-pnrr</t>
  </si>
  <si>
    <t>https://www.cittametropolitana.mi.it/PNRR/</t>
  </si>
  <si>
    <t>https://www.cittametropolitanaroma.it/homepage/aree-tematiche/pnrr-piano-nazionale-ripresa-e-resilienza-della-citta-metropolitana-di-roma-capitale/</t>
  </si>
  <si>
    <t>Città metropolitana</t>
  </si>
  <si>
    <t>Ragioneria Generale dello Stato</t>
  </si>
  <si>
    <r>
      <rPr>
        <b/>
        <sz val="10"/>
        <color rgb="FF000000"/>
        <rFont val="Calibri"/>
        <family val="2"/>
      </rPr>
      <t>←</t>
    </r>
    <r>
      <rPr>
        <b/>
        <sz val="10"/>
        <color rgb="FF000000"/>
        <rFont val="Times New Roman"/>
        <family val="1"/>
      </rPr>
      <t xml:space="preserve"> Piano complementare</t>
    </r>
  </si>
  <si>
    <t>Decreto 204/2021 (Avviso Pubblico)</t>
  </si>
  <si>
    <t>Decreto 291/2021 (Nomina della Commissione)</t>
  </si>
  <si>
    <t>Programma degli interventi</t>
  </si>
  <si>
    <t>D.M. 315/2021 per l'acquisto di autobus</t>
  </si>
  <si>
    <t>Bando di gara</t>
  </si>
  <si>
    <t>Progettazione e fornitura di tre unità navali veloci di tipo Dual Fuel (LNG/Diesel) – elettrico per il trasporto di passeggeri nello stretto di Messina</t>
  </si>
  <si>
    <t>Progettazione e fornitura di due unità navali veloci di tipo Dual Fuel (LNG/Diesel) – elettrico per il trasporto di passeggeri nello stretto di Messina</t>
  </si>
  <si>
    <t>No Italia Domani - Iva esclusa</t>
  </si>
  <si>
    <t>Riparto di quota parte delle risorse, per gli esercizi finanziari dal 2020 al 2026, dell'intervento 1.6 «Potenziamento delle linee regionali»</t>
  </si>
  <si>
    <t>DM 31 dicembre 2021</t>
  </si>
  <si>
    <t>Accordi per l'innovazione - primo sportello</t>
  </si>
  <si>
    <t>Accordi per l'innovazione - secondo sportello</t>
  </si>
  <si>
    <t>Convenzione Ministero - Poste Italiane</t>
  </si>
  <si>
    <t>In ritardo</t>
  </si>
  <si>
    <t>Approvazione norme Ue su aiuti si Stato</t>
  </si>
  <si>
    <t>Decreto Scorrimento graduatorie IV Bando</t>
  </si>
  <si>
    <t>Contratti di filiera e di distretto - Decreto n.0478546 del 28/09/2021 - Scorrimento graduatoria IV Bando</t>
  </si>
  <si>
    <t>Link 2</t>
  </si>
  <si>
    <t>DPCM di individuazione degli interventi e di riparto delle risorse. Decreto ministeriale di Approvazione dello schema di disciplinare d’obbligo con i Soggetti Attuatori (SA); Decreto ministeriale di Individuazione della Centrale Unica di Committenza e stipula convenzione.</t>
  </si>
  <si>
    <t>For all buildings, with the exception of social housing, the current expiry date is 30 June 2022; for condominiums, when at least 60% of the work has been carried out before the expiry date, the deadline is 31
December 2022. In order to give more time for more complex interventi ons, it is planned to extend the expiry date for condominiums until 31 December 2022, regardless of the completion of at least 60% of the
works.</t>
  </si>
  <si>
    <t>A.4 - Ecosistemi per l’innovazione al Sud in contesti urbani marginalizzati</t>
  </si>
  <si>
    <t>C.5 - Strade sicure – Messa in sicurezza e implementazione di un sistema di monitoraggio dinamico per il controllo da remoto di ponti, viadotti e tunnel (A24-A25)</t>
  </si>
  <si>
    <t>C.5.1 - Ponti e viadotti</t>
  </si>
  <si>
    <t xml:space="preserve">C.5.2 - Smart Road </t>
  </si>
  <si>
    <t>C.1 - Rinnovo delle flotte di bus, treni e navi verdi - Bus</t>
  </si>
  <si>
    <t>C.2 - Rinnovo delle flotte di bus, treni e navi verdi – Navi</t>
  </si>
  <si>
    <t>C.2.1 - Rinnovo della flotta navale mediterranea con unità navali a combustibile pulito</t>
  </si>
  <si>
    <t>C.2.1.1 - Upgrading nuove navi</t>
  </si>
  <si>
    <t xml:space="preserve">C.2.1.2 - Retrofit Navi </t>
  </si>
  <si>
    <t>C.2.2 - Rinnovo della flotta navale e nello Stretto di Messina per ridurre le emissioni</t>
  </si>
  <si>
    <t xml:space="preserve">C.2.2.1 - Acquisto navi </t>
  </si>
  <si>
    <t xml:space="preserve">C.2.2.2 - Ibridizzazione navi (Nave Iginia, Nave Messina, Acquisto nuova nave) </t>
  </si>
  <si>
    <t>C.2.3 - Aumentare la disponibilità di combustibili marini alternativi in Italia</t>
  </si>
  <si>
    <t>C.6 - Strade sicure - Implementazione di un sistema di monitoraggio dinamico per il controllo da remoto di ponti, viadotti e tunnel della rete viaria principale</t>
  </si>
  <si>
    <t>C.13 - Sicuro, verde e sociale: riqualificazione dell'edilizia residenziale pubblica</t>
  </si>
  <si>
    <t>C.10 - Efficientamento energetico</t>
  </si>
  <si>
    <t>C.11 - Elettrificazione delle banchine (Cold ironing)</t>
  </si>
  <si>
    <t>F.1 - “Polis” - Case dei servizi di cittadinanza digitale</t>
  </si>
  <si>
    <t xml:space="preserve">F.3 - Accordi per l'Innovazione </t>
  </si>
  <si>
    <t>G.1 - Costruzione e Miglioramento padiglioni e spazi strutture penitenziarie per adulti e minori</t>
  </si>
  <si>
    <t>G.1.1 - Miglioramento degli spazi e della qualità della vita carceraria nelle carceri per adulti (DAP), attraverso la costruzione di 8 nuovi padiglioni “modello” per detenuti adulti</t>
  </si>
  <si>
    <t>G.1.2 - Adeguamento strutturale, aumento dell’efficienza energetica ed interventi antisismici di quattro complessi demaniali sede di Istituti penali per i minorenni</t>
  </si>
  <si>
    <t>H.1 - Contratti di filiera e distrettuali per i settori agroalimentare, pesca e acquacoltura, silvicoltura, floricoltura e vivaismo</t>
  </si>
  <si>
    <t xml:space="preserve">E.2 - Verso un ospedale sicuro e sostenibile </t>
  </si>
  <si>
    <t>E.3 - Ecosistema innovativo della salute</t>
  </si>
  <si>
    <t>C.4 - Rinnovo del materiale rotabile e infrastrutture per il trasporto ferroviario delle merci</t>
  </si>
  <si>
    <t>C.4.1 - Locomotori, carri e Raccordi ferroviari</t>
  </si>
  <si>
    <t>C.4.1.1 - Locomotori e carri</t>
  </si>
  <si>
    <t>C.4.1.2 - Raccordi ferroviari</t>
  </si>
  <si>
    <t>C.4.2 - Mezzi intermodali</t>
  </si>
  <si>
    <t>C.4.2.1 - Locotrattori, transtainer, gru</t>
  </si>
  <si>
    <t>C.3 - Rafforzamento delle linee ferroviarie regionali</t>
  </si>
  <si>
    <t>C.7 - Sviluppo dell’accessibilità marittima e della resilienza delle infrastrutture portuali ai cambiamenti climatici</t>
  </si>
  <si>
    <t>C.8 - Aumento selettivo della capacità portuale</t>
  </si>
  <si>
    <t>C.9 - Ultimo/Penultimo Miglio Ferroviario/Stradale</t>
  </si>
  <si>
    <t>E.1 - Salute, ambiente, biodiversità e clima</t>
  </si>
  <si>
    <t>E.1.1 – Rafforzamento complessivo delle strutture e dei servizi di SNPS-SNPA a livello nazionale, regionale e locale, migliorando le infrastrutture, le capacità umane e tecnologiche e la ricerca applicata</t>
  </si>
  <si>
    <t>E.1.2 - Sviluppo e implementazione di specifici programmi operativi pilota per la definizione di modelli di intervento integrato salute-ambiente-clima in 2 siti contaminati selezionati di interesse nazionale</t>
  </si>
  <si>
    <t>E.1.3 - Formazione di livello universitario e programma nazionale di formazione continua in salute-ambiente-clima</t>
  </si>
  <si>
    <t>E.1.4 - Promozione e finanziamento di ricerca applicata con approcci multidisciplinari in specifiche aree di intervento salute-ambiente-clima</t>
  </si>
  <si>
    <t>I.1 - Iniziative di ricerca per tecnologie e percorsi innovativi in ambito sanitario e assistenziale</t>
  </si>
  <si>
    <t>B.1 - Interventi per le aree del terremoto del 2009 e 2016</t>
  </si>
  <si>
    <t>B.1.1 - Città e paesi sicuri, sostenibili e connessi</t>
  </si>
  <si>
    <t>B.1.2 - Rilancio economico e sociale</t>
  </si>
  <si>
    <t>C.12 - Strategia Nazionale Aree Interne</t>
  </si>
  <si>
    <t>D.1 - Piano di investimenti strategici sui siti del patrimonio culturale, edifici e aree naturali</t>
  </si>
  <si>
    <t>PIANO NAZIONALE COMPLEMENTARE</t>
  </si>
  <si>
    <t>E.1.5 - Piattaforma di rete digitale nazionale SNPA-SNPS</t>
  </si>
  <si>
    <t>IMPORTO</t>
  </si>
  <si>
    <t>Pnc_identificativo</t>
  </si>
  <si>
    <t>Progetti del Piano nazionale complementare associati al codice identificatico unico</t>
  </si>
  <si>
    <t>Decreto 291/2021 (Nomina componenti commissione)</t>
  </si>
  <si>
    <t>Obiettivi PNC</t>
  </si>
  <si>
    <t>Pubblicazione della manifestazione di interesse (avviso)</t>
  </si>
  <si>
    <t>Individuazione delle specifiche finalità di investimento per macromisure A e B; riparto delle risorse per ciascuna finalità individuata; indicazione del responsabile dell’attuazione per ciascuna sub-misura tra i due soggetti attuatori; individuazione degli obiettivi di realizzazione per ciascuna sub-misura.</t>
  </si>
  <si>
    <t>Assegnazione delle risorse</t>
  </si>
  <si>
    <t>D.M. 389/2021</t>
  </si>
  <si>
    <t>Definizione tipologia e parametri tecnici degli interventi, entità, modalità e condizioni di erogazione del contributo riconoscibile per ciascuna tipologia di intervento.</t>
  </si>
  <si>
    <t>Avvio predisposizione Ibridizzazione prima nave Iginia traghettamento treni</t>
  </si>
  <si>
    <t>Comunicazione Mims</t>
  </si>
  <si>
    <t>C.2.3.1 - Microliquefattori</t>
  </si>
  <si>
    <t>C.2.3.2 - Navi bunkerine</t>
  </si>
  <si>
    <t>M2C2-I04.04.05.3.1</t>
  </si>
  <si>
    <t>M2C2-I04.04.05.3.2</t>
  </si>
  <si>
    <t>Microliquefattori</t>
  </si>
  <si>
    <t>Navi bunkerine</t>
  </si>
  <si>
    <t>D.M. 388/2021</t>
  </si>
  <si>
    <t>Ricevuta autorizzazione UE il 06.05.2022</t>
  </si>
  <si>
    <t>DM 363/2021</t>
  </si>
  <si>
    <t>Riparto delle risorse del Fondo complementare al Piano Nazionale di Ripresa e Resilienza (cd. PNRR) destinate al potenziamento delle ferrovie regionali</t>
  </si>
  <si>
    <t>Autorizzati 29 progetti (81,2% al Sud) per la messa in sicurezza delle linee ferroviarie regionali per un importo pari a 454,27 milioni di euro; per il potenziamento delle linee ferroviarie regionali per un importo pari a 677,32 milioni di euro; per potenziamento e il rinnovo del materiale rotabile per un importo pari a 278,41 milioni di euro; per il potenziamento delle linee ferroviarie e il contestuale potenziamento e/o rinnovo del parco rotabile: a cui sono state destinate risorse pari a 140 milioni di euro</t>
  </si>
  <si>
    <t>Avvio della procedura di concessione dei contributi dopo autorizzazione UE</t>
  </si>
  <si>
    <t>DM 395 del 21 ottobre 2021</t>
  </si>
  <si>
    <t>L’avvio della procedura di concessione dei contributi sarà a valle dell’autorizzazione UE (notifica UE effettuata il 27.12.2021)</t>
  </si>
  <si>
    <t>Effettuata il 27 dicembre 2021</t>
  </si>
  <si>
    <t>Decreto MIMS – MEF del 28 ottobre 2021, n. 412</t>
  </si>
  <si>
    <t>Definito programma operativo generale degli interventi del Commissario Straordinario. L’ordinanza 1 del 27/09/21 approva la convenzione con Italferr per le attività di supporto al commissario ex art. 206 del DL 34 / 2020</t>
  </si>
  <si>
    <t>Ordinanza 1 del Commissario Straordinario</t>
  </si>
  <si>
    <t>Ordinanza 2 del Commissario Straordinario</t>
  </si>
  <si>
    <t>L'ordinanza 2 del 27/09/21 approva l’avviso di indizione gara per la componente Smart Road e mandato ad ITALFERR a pubblicarlo</t>
  </si>
  <si>
    <t>Italferr SpA</t>
  </si>
  <si>
    <t>Lazio, Abruzzo</t>
  </si>
  <si>
    <t>DM MIMS 13 agosto 2021, n. 330</t>
  </si>
  <si>
    <t>Autorità portuali Adsp</t>
  </si>
  <si>
    <t>Decreti MIMS del 13.08.21, n. 330 e del 17.08.21, n. 332, di assegnazione risorse, registrati alla Corte dei Conti. DM Fondo Investimenti 2021 (400mln) acquisito parere del CIPESS il 3 novembre; il decreto sarà emanato dopo la registrazione alla Corte dei Conti della delibera CIPESS del 3 novembre. Effettuato trasferimento risorse 2021 ai soggetti attuatori.</t>
  </si>
  <si>
    <t>Decreto MIMS di concerto con il Ministero del sud e la coesione territoriale e il MEF di riparto delle risorse per aree interne, del 13.10.21, n. 394, registrato alla Corte dei Conti.</t>
  </si>
  <si>
    <t>DM MIMS/Coesione/Mef del 13 ottobre 2021, n. 394</t>
  </si>
  <si>
    <t>Acquisita il 4 agosto 2021 intesa in Conferenza unificata. Firmato Dpcm il 15 settembre 2021. Registrato alla Corte dei Conti.</t>
  </si>
  <si>
    <t>DPCM 15 settembre 2021</t>
  </si>
  <si>
    <t>DPCM di individuazione degli interventi e riparto delle risorse firmato da Ministro della Cultura e Ministro dell’economia e delle finanze e inviato alla PCM in data 30.09.2021.
Adottato DM di approvazione dello schema di disciplinare.
Da adottare: provvedimento di individuazione della Centrale Unica di Committenza (dopo la firma del DPCM).</t>
  </si>
  <si>
    <t>Dpcm 8 ottobre 2021</t>
  </si>
  <si>
    <t>Raggruppamento temporaneo di operatori economici, costituitosi con atto del 20 e 21 dicembre 2021, con mandataria Banca del Mezzogiorno-Mediocredito Centrale S.p.a., a cui sono affidati gli adempimenti tecnici ed amministrativi riguardanti l’istruttoria delle proposte progettuali, l’erogazione delle agevolazioni, l’esecuzione di monitoraggi, ispezioni e controlli</t>
  </si>
  <si>
    <t>RTI Banca del Mezzogiorni/Mediovredito Centrale</t>
  </si>
  <si>
    <t>Pubblicato il bando per la selezione del soggetto gestore in GUUE del 22.09.2021.</t>
  </si>
  <si>
    <t>Decreto ministeriale per la definizione e pubblicazione nuovo bando settore agroalimentare; Definizione regime di aiuti per altri settori (pesca e acquacoltura, silvicoltura, floricoltura e vivaismo)</t>
  </si>
  <si>
    <t>DM MIPAAF – PQAI n. 478546 del 28.09.2021</t>
  </si>
  <si>
    <t>Scorrimento graduatoria IV bando</t>
  </si>
  <si>
    <t>D.D. accordi procedimentali con ciascuna ADSP relativamente agli interventi da realizzare</t>
  </si>
  <si>
    <t>A.1 – Servizi digitali e cittadinanza digitale</t>
  </si>
  <si>
    <t>A.2 – Servizi digitali e competenze digitali</t>
  </si>
  <si>
    <t>A.3 – Tecnologie spaziali ed economia satellitare</t>
  </si>
  <si>
    <t>F.2 – Transizione 4.0</t>
  </si>
  <si>
    <t>L.1 – Piani urbani integrati</t>
  </si>
  <si>
    <t>M.1 – Ecobonus e sismabonus fino al 110% per l'efficienza energetica e la sicurezza degli edifici.</t>
  </si>
  <si>
    <t>https://www.rgs.mef.gov.it/VERSIONE-I/attivita_istituzionali/monitoraggio/piano_nazionale_per_gli_investimenti_complementari_al_pnrr/</t>
  </si>
  <si>
    <t>M1C1-I01.04.07.01</t>
  </si>
  <si>
    <t>M1C1-I01.04.07.02</t>
  </si>
  <si>
    <t>M1C1-I01.04.07.03</t>
  </si>
  <si>
    <t>Digitalizzazione della PA</t>
  </si>
  <si>
    <t>Soluzioni di IA e deeptech</t>
  </si>
  <si>
    <t>Progetti Bandiera</t>
  </si>
  <si>
    <t>A.1.1 - Digitalizzazione della PA</t>
  </si>
  <si>
    <t>A.1.2 - Soluzioni di IA e deeptech</t>
  </si>
  <si>
    <t>A.1.3 - Progetti Bandiera</t>
  </si>
  <si>
    <t>10) Allegato al Decreto Ministeriale Mef del 1 agosto 2022</t>
  </si>
  <si>
    <t>Schede progetto del Fondo complementare (interventi cofinanziati)</t>
  </si>
  <si>
    <t>11) PA Digitale 2026 - Open Data</t>
  </si>
  <si>
    <t>Schede progetto del Fondo complementare (nuovi interventi)</t>
  </si>
  <si>
    <t>Contiene le informazioni di dettaglio per ciascun obiettivo associato a un investimento del Fondo complementare (fonte 4 e 10)</t>
  </si>
  <si>
    <t>Ordinanze commissariali nn. 1-11</t>
  </si>
  <si>
    <t>Ordinanze commissariali nn. 12-14</t>
  </si>
  <si>
    <t>Notifica effettuata il 9 settembre 2021</t>
  </si>
  <si>
    <t>Locomotori e carri</t>
  </si>
  <si>
    <t>Raccordi ferroviari</t>
  </si>
  <si>
    <t>Emanato Decreto MIMS del 21.12.2021, n. 521 per assegnazione risorse ad RFI (30 milioni) e avviata progettazione delle elettrificazioni dei raccordi</t>
  </si>
  <si>
    <t>Decreto Mims 21 dicembre 2021, n. 521</t>
  </si>
  <si>
    <t>Notifica effettuata il 27 dicembre 2021</t>
  </si>
  <si>
    <t>Progettazione Italferr avviata e certificata dal verbale del 10.11.21 tra Italferr e Struttura commissariale Gran Sasso.
Adottata ordinanza commissariale di approvazione del protocollo di intesa operativo del 30.11.21 con commissario emergenza idrica Gran Sasso firmato.</t>
  </si>
  <si>
    <t>Comunicato Ansa</t>
  </si>
  <si>
    <t>Decreto MIMS del 21 dicembre 2021, n. 522</t>
  </si>
  <si>
    <t>Stipulati tutti gli accordi procedimentali con le ADSP relativamente agli interventi da realizzare</t>
  </si>
  <si>
    <t>Decreti direttoriali</t>
  </si>
  <si>
    <t>Convocate tutte le 72 assemblee dei sindaci (Comitati Aree interne).</t>
  </si>
  <si>
    <t>L’obiettivo si considera conseguito in quanto la tappa successiva prevede la predisposizione (e l’invio) dei piani operativi con gli interventi e i relativi CUP come previsto dall’art. 6 co, 1 del Decreto MIMS di concerto con il Ministero del sud e la coesione territoriale e il MEF di riparto delle risorse per aree interne, del 13.10.21, n. 394.</t>
  </si>
  <si>
    <t>Effettuata la pubblicazione dei bandi da parte di tutte le Regioni e PA per individuazione proposte da parte degli ex Istituti autonomi case popolari, dei Comuni e degli enti di edilizia residenziale pubblica aventi le stesse finalità degli ex Istituti autonomi case popolari per la programmazione degli interventi. Ai sensi dell’art. 3 del DPCM del 15 settembre 2021 il Piano degli interventi deve essere trasmesso al MIMS entro il termine del 15 gennaio 2022 ai fini dell’approvazione.</t>
  </si>
  <si>
    <t>Individuazione delle proposte di intervento da finanziare a valere sul Fondo complementare al Piano Nazionale di Ripresa e Resilienza (PNRR) – Programma “Sicuro, verde e sociale: riqualificazione dell’edilizia residenziale pubblica”</t>
  </si>
  <si>
    <t>Comuni, Aler</t>
  </si>
  <si>
    <t>Comuni, Iacp</t>
  </si>
  <si>
    <t xml:space="preserve">Approvazione del Piano di supporto tecnico; convenzioni e contratti per l’affidamento dei servizi di AT. </t>
  </si>
  <si>
    <t>Sottoscrizione dei Disciplinari d’obbligo con i soggetti attuatori e conseguente concessione delle anticipazioni (sulla base di QE preliminare).</t>
  </si>
  <si>
    <t>Il Piano di supporto e l’assistenza tecnica sono garantiti da Ales SpA, Società in house del MiC, che svolge per il MiC i Servizi di supporto al Segretariato Generale, nell’ambito del Contratto rep. n. 83 del 17 novembre 2021. Nell’ambito di detto contratto il 28 dicembre 2021 è stata presentata dal MIC la richiesta di servizi di supporto tecnico, riscontrata, in pari data, dalla società.</t>
  </si>
  <si>
    <t>Sottoscritti, tra il 29 e 30 dicembre 2021, tutti i disciplinari d’obbligo per i 14 interventi tra il Segretario generale e i rappresentanti legali dei Soggetti Attuatori ad eccezione dell’intervento “Cammini” rientrante nel più ampio intervento 12 –Percorsi nella Storia), in quanto attuato dagli uffici del medesimo segretariato. Pertanto, per detto intervento non si è ritenuto di dover sottoscrivere un apposito disciplinare. L’amministrazione</t>
  </si>
  <si>
    <t>Comuni, Acer</t>
  </si>
  <si>
    <t>Documento non disponibile in Ales SpA</t>
  </si>
  <si>
    <t>Disponibile solo lo schema di disciplinare d'obbligo (D.M. Mic 5 ottobre 2021)</t>
  </si>
  <si>
    <t>Report n. 1 e n.2 della RGS</t>
  </si>
  <si>
    <t>Report n. 3 e n.4 della RGS</t>
  </si>
  <si>
    <t>Report n. 5 e n.6 della RGS</t>
  </si>
  <si>
    <t>Report n. 7 e n. 8 della RGS</t>
  </si>
  <si>
    <t xml:space="preserve">Registrazione del contratto di supporto del 2022 (3i S.p.A.). </t>
  </si>
  <si>
    <t xml:space="preserve">DM ex art 28 bis DL 152 per l'incentivazione della digitalizzazione dei pagamenti della PA. </t>
  </si>
  <si>
    <t>Registrazione della convenzione con Infocamere presso la Corte dei Conti per il potenziamento della PDND sia per le imprese che per gli enti fruitori.</t>
  </si>
  <si>
    <t>Registrazione dei contratti di supporto specialistico per l'assegnazione di consulenze di indirizzo strategico e di supporto legale nel settore dei semiconduttori per la realizzazione di un insediamento produttivo sul suolo italiano.</t>
  </si>
  <si>
    <t>Registrazione della convenzione presso la Corte dei Conti per le attività di dematerializzazione degli archivi digitali con i primi enti sperimentatori, relative rappresentanze o organizzazioni, registrazione di eventuali contratti di supporto specialistico.</t>
  </si>
  <si>
    <t>Pubblicazione in G.U. del decreto attuativo ai sensi dell'art. 62 comma 6-bis del Cad, che definisce le modalità di integrazione nell'ANPR delle liste elettorali e dei dati relativi all'iscrizione nelle liste di sezione di cui al decreto del Presidente della Repubblica 20 marzo 1967, n. 223.</t>
  </si>
  <si>
    <t>Pubblicazione in G.U. dell'adeguamento normativo per la dematerializzazione della Tessera Sanitaria TS/TEAM</t>
  </si>
  <si>
    <t>Registrazione presso la Corte dei Conti dell'accordo con Ipzs per la realizzazione del sistema fìdi gestione deleghe</t>
  </si>
  <si>
    <t>Registrazione delle convenzioni presso la Corte dei Conti con le città pilota del programma per la sperimentazione delle soluzioni innovative nell'ambito del mobility-as-a-service</t>
  </si>
  <si>
    <t>Relazione conclusiva del supporto specialistico per la costituzione e l'avvio della SpA prevista dal D.L. 36 del 2022 (3I S.p.A.)</t>
  </si>
  <si>
    <t>Registrazione degli accordi presso la Corte dei Conti per gli interventi di innovazione e di IA volti all'efficientamento della PA e dei servizi rivolti al cittadino</t>
  </si>
  <si>
    <t>Relazioni conclusive delle consulenze di indirizzo strategico e di supporto legale nel settore dei semiconduttori per la realizzazione di un insediamento produttivo sul suolo italiano</t>
  </si>
  <si>
    <t>Registrazione presso la Corte dei Conti dell'accordo con l'Avvocatura dello Stato per la riduzione dei tempi della Giustizia</t>
  </si>
  <si>
    <t>Pubblicazione su Amministrazione Trasparente del primo Avviso/Bando per gli Enti che desiderano fruire delle informazioni messe a disposizione tramite PDND</t>
  </si>
  <si>
    <t>Avvio del primo progetto di IA per la PA previsto dal Programma Strategico per l'Intelligenza Artificiale</t>
  </si>
  <si>
    <t>Estensione eventuale convenzione con gli Enti sperimentatori degli interventi per la dematerializzazione delle banche dati</t>
  </si>
  <si>
    <t>Relazione conclusiva della digitalizzazione dei pagamenti della PA</t>
  </si>
  <si>
    <t>Registrazione di eventuali contratti di supporto specialistico per le attività di dematerializzazione archivi cartacei</t>
  </si>
  <si>
    <t>Relazione conclusiva del rafforzamento ANPR per la gestione degli atti di stato civile e la digitalizzazione della tessera elettorale</t>
  </si>
  <si>
    <t>Relazione conclusiva del progetto per il potenziamento della PDND sia per le imprese che per gli enti fruitori</t>
  </si>
  <si>
    <t>Relazione conclusiva del progetto per la dematerializzazione Tessera Sanitaria TS/TEAM</t>
  </si>
  <si>
    <t>Relazione conclusiva del progetto di riduzione dei tempi della Giustizia</t>
  </si>
  <si>
    <t>Relazione conclusiva del progetto di digitalizzazione e dematerializzazione della Pubblica Amministrazione</t>
  </si>
  <si>
    <t>Relazione conclusiva dei Progetti Bandiera</t>
  </si>
  <si>
    <t>Relazione conclusiva del programma pilota per sperimentare soluzioni innovative nell'ambito del mobility-as-a-service</t>
  </si>
  <si>
    <t>Relazione conclusiva del progetto di realizzazione del sistema gestione deleghe</t>
  </si>
  <si>
    <t>Relazione conclusiva del progetto per l'evoluzione della piattaforma Padigitale2026</t>
  </si>
  <si>
    <t>Registrazione presso la Corte dei Conti del contratto per l'evoluzione della piattaforma Padigitale2026</t>
  </si>
  <si>
    <t>Conclusione di 6 progetti previsti dal Programma Strategico per l'Intelligenza Artificiale e relazione conclusiva degli interventi di innovazione e di IA e deeptech</t>
  </si>
  <si>
    <t>Pubblicazione del decreto attuativo del credito di imposta in Gazzetta Ufficiale e sul sito del Soggetto attuatore</t>
  </si>
  <si>
    <t>Pubblicazione della delibera del Comitato strategico di indirizzo per la individuazione del soggetto attuatore sul portale Italia Domani e sul sito del Soggetto attuatore</t>
  </si>
  <si>
    <t>Adozione della delibera del Comitato Strategico di Indirizzo (CSI) per la definizione degli obiettivi (KPI), delle linee strategiche e delle priorità d'azione del Fondo. Tale delibera sarà pubblicata sul portale Italia Domani e sul sito del Soggetto attuatore</t>
  </si>
  <si>
    <t>Pubblicazione di uno o più bandi sul sito del Soggetto attuatore</t>
  </si>
  <si>
    <t>Primo obiettivo quantitativo fissato con delibera del CSI raggiunto</t>
  </si>
  <si>
    <t>Secondo obiettivo quantitativo fissato con delibera del CSI raggiunto</t>
  </si>
  <si>
    <t>Terzo obiettivo quantitativo fissato con delibera del CSI raggiunto</t>
  </si>
  <si>
    <t>Rapporto finale del Comitato Scientifico che illustri i progetti finanziati e proponga fino ad un massimo di tre policies efficaci che il Governo possa replicare in futuro</t>
  </si>
  <si>
    <t>M1C2-I01.04.05.01</t>
  </si>
  <si>
    <t>M1C2-I01.04.05.02</t>
  </si>
  <si>
    <t>M1C2-I01.04.05.03</t>
  </si>
  <si>
    <t>M1C2-I01.04.05.04</t>
  </si>
  <si>
    <t>5.1 SatCom</t>
  </si>
  <si>
    <t>5.2 Osservazione della Terra</t>
  </si>
  <si>
    <t>5.3 Space Factory</t>
  </si>
  <si>
    <t>5.4 In-Orbit Economy</t>
  </si>
  <si>
    <t>Tecnologie spaziale ed economia satellitare</t>
  </si>
  <si>
    <t>Sviluppo comunicazioni satellitari sicure: aggiudicazione di tutti gli appalti pubblici per la tecnologia satellitare e il progetto spaziale (uguale a M1C2-22)</t>
  </si>
  <si>
    <t>Sviluppo comunicazioni satellitari sicure: costellazioni o prova di concetto di costellazioni sviluppate (uguale a M1C2-24)</t>
  </si>
  <si>
    <t>Sviluppo costellazione per osservazione della terra: aggiudicazione di tutti gli appalti pubblici per la tecnologia satellitare e il progetto spaziale (uguale a M1C2-22)</t>
  </si>
  <si>
    <t>Sviluppo laboratori nello Space Center di Matera: aggiudicazione di tutti gli appalti pubblici per la tecnologia satellitare e il progetto spaziale (uguale a M1C2-22)</t>
  </si>
  <si>
    <t>Sviluppo incubatore per le tecnologie downstream: aggiudicazione di tutti gli appalti pubblici per la tecnologia satellitare e il progetto spaziale (uguale a M1C2-22)</t>
  </si>
  <si>
    <t>Sviluppo progetto "Grand Challenge": aggiudicazione di tutti gli appalti pubblici per la tecnologia satellitare e il progetto spaziale (uguale a M1C2-22)</t>
  </si>
  <si>
    <t>Sviluppo costellazione per osservazione della terra: costellazioni o prova di concetto di costellazioni sviluppate (uguale a M1C2-24)</t>
  </si>
  <si>
    <t>Sviluppo costellazione per osservazione della terra: Servizi forniti alle pubbliche amministrazioni (uguale a M1C2-25)</t>
  </si>
  <si>
    <t>Sviluppo High Trust Engine: aggiudicazione di tutti gli appalti pubblici per la tecnologia satellitare e il progetto spaziale (uguale a M1C2-22)</t>
  </si>
  <si>
    <t>Sviluppo STS M10 Engine: aggiudicazione di tutti gli appalti pubblici per la tecnologia satellitare e il progetto spaziale (uguale a M1C2-22)</t>
  </si>
  <si>
    <t>Sviluppo High Trust Engine: sviluppo di un dimostratore di un sistema di propulsione a propellente liquido per la nuova generazione di lanciatori (uguale a M1C2-00-ITA-32)</t>
  </si>
  <si>
    <t>Sviluppo STS M10 Engine:Telescopi terrestri, centro operativo SST, fabbrica spaziale e dimostratore di propulsione liquida sviluppati (uguale a M1C2-23)</t>
  </si>
  <si>
    <t>Sviluppo del progetto di M-AIT di piccoli satelliti: aggiudicazione di tutti gli appalti pubblici per la tecnologia satellitare e il progetto spaziale (uguale a M1C2-22)</t>
  </si>
  <si>
    <t>Sviluppo del progetto di M-AIT di piccoli satelliti:Telescopi terrestri, centro operativo SST, fabbrica spaziale e dimostratore di propulsione liquida sviluppati (uguale a M1C2-23)</t>
  </si>
  <si>
    <t>Costruzione di 3 telescopi terrestri "FlyEye": aggiudicazione di tutti gli appalti pubblici per la tecnologia satellitare e il progetto spaziale (uguale a M1C2-22)</t>
  </si>
  <si>
    <t>Sviluppo progetto di In-Orbit Services: aggiudicazione di tutti gli appalti pubblici per la tecnologia satellitare e il progetto spaziale (uguale a M1C2-22)</t>
  </si>
  <si>
    <t>Costruzione di 3 telescopi terrestri "FlyEye": Telescopi terrestri, centro operativo SST, fabbrica spaziale e dimostratore di propulsione liquida sviluppati (uguale a M1C2-23)</t>
  </si>
  <si>
    <t>Estrazione dati da Agenzia delle Entrate dalle dichiarazioni dei redditi 2020 ed invio al MISE</t>
  </si>
  <si>
    <t>Estrazione dati da Agenzia delle Entrate dalle dichiarazioni dei redditi 2021 ed invio al MISE</t>
  </si>
  <si>
    <t>Estrazione dati da Agenzia delle Entrate dalle dichiarazioni dei redditi 2022 ed invio al MISE</t>
  </si>
  <si>
    <t>Rapporto intermedio del comitato di valutazione</t>
  </si>
  <si>
    <t>Crediti d'imposta concessi alle imprese per 5,08 miliardi di euro</t>
  </si>
  <si>
    <t>Rapporto finale del comitato di valutazione</t>
  </si>
  <si>
    <t>MINT</t>
  </si>
  <si>
    <t>Adozione decreto MINT-MEF per assegnazione delle risorse ai soggetti attuatori e dei relativi "atto di adesione ed obbligo"</t>
  </si>
  <si>
    <t>Aggiudicazione di lavori pubblici da parte dei soggetti attuatori</t>
  </si>
  <si>
    <t>30% di risorse assegnate rispetto al totale delle risorse assegnate (2.703.790.000 €)</t>
  </si>
  <si>
    <t>Completamento degli interventi di pianificazione integrata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CO2.
Completamento degli interventi di pianificazione integrata che coprono un'area di almeno 3 milioni di metri quadrati da parte di tutte le 14 aree metropolitane.</t>
  </si>
  <si>
    <t>MASE</t>
  </si>
  <si>
    <t>Completamento della ristrutturazione di edifici per, i) almeno 12.000.000 di metri quadri che si traduce in risparmi di energia primaria di almeno il 40 % e il miglioramento di almeno due classi energetiche nell'attestato di prestazione energetica, ii) ristrutturare almeno 1.400.000 metri quadri per scopi antisismici (uguale a M2C3-2)</t>
  </si>
  <si>
    <t>Ristrutturazione completa di edifici per (i) almeno 32.000.000 metri quadrati che comportano un risparmio di energia primaria di almeno il 40% aumentando almeno due categorie nel certificato di efficienza energetica, (ii) ristrutturare almeno 3 800 000 metri quadrati per scopi antisismici (uguale a M2C3-3)</t>
  </si>
  <si>
    <t>Il Fondo complementare ha 34 investimenti di cui solo 17 presenti in Italia Domani</t>
  </si>
  <si>
    <t>Non conseguito</t>
  </si>
  <si>
    <t>Dato l’alto numero di progetti presentati sono ancora in corso le verifiche di ammissibilità. L’amministrazione, tuttavia, prevede di recuperare il ritardo entro la prossima scadenza e stipulare le convenzioni per la concessione delle sovvenzioni.</t>
  </si>
  <si>
    <t>In corso le verifiche di ammissibilità</t>
  </si>
  <si>
    <t>D.D. del 22 marzo 2022, n. 107</t>
  </si>
  <si>
    <t>Decreto interministeriale del 12 ottobre 2021, n. 389</t>
  </si>
  <si>
    <t>Decreto interministeriale del 12 ottobre 2021, n. 388</t>
  </si>
  <si>
    <t>D.D. del 15 febbraio 2022, n. 13</t>
  </si>
  <si>
    <t>Pubblicati bandi di gara per il 44% dei lavori</t>
  </si>
  <si>
    <t>Sono stati pubblicati i bandi di gara per il 38% dei lavori ed emanato il D.D. per trasferimento delle risorse ad eccezione di tre regioni. Infine, sono stati stipulati i contratti per il 38 % dei lavori e sono stati pubblicati 28 bandi di gara sui 31 previsti.</t>
  </si>
  <si>
    <t>Manca autorizzazione UE</t>
  </si>
  <si>
    <t>In attesa di autorizzazione UE. SA.64726 (DI MIMS-MEF n.395 del 13.10.2021) A seguito della pre-notifica effettuata il 9 settembre 2021, vi sono state interlocuzioni e scambi di informazioni tra il team istruttorio e la Direzione Generale con l’assistenza di DPE e Rappresentanza Permanente in data 23 dicembre 2021 e 16 febbraio 2022.
Allo stato non è ancora stato adottato un provvedimento di autorizzazione formale da parte della Commissione Europea.
Il bando è stato predisposto ma la pubblicazione avverrà dopo l’autorizzazione UE.</t>
  </si>
  <si>
    <t>Pur non essendo ancora pervenuta la autorizzazione da parte dell’UE il bando per la concessione dei contributi è stato pubblicato in data 4 marzo 2022 corredato dalle necessarie clausole di sospensione dell’efficacia fino all’autorizzazione in quanto il MIMS ha riferito di avere un accordo con la DG Comp sul merito delle misure notificate.</t>
  </si>
  <si>
    <t>Bando per la concessione dei contributi del 4 marzo 2022</t>
  </si>
  <si>
    <t>Bando pubblicato il 29 dicembre 2021</t>
  </si>
  <si>
    <t>Eseguito il trasferimento delle risorse ai soggetti attuatori</t>
  </si>
  <si>
    <t>Piani operativi di intervento inseriti nel sistema informativo del MIMS</t>
  </si>
  <si>
    <t>Le regioni e le province autonome hanno predisposto il Piano degli interventi ammessi al finanziamento, con l’indicazione per ogni intervento del soggetto attuatore e del relativo CUP e trasmesso al Ministero delle infrastrutture e della mobilità sostenibili per l’approvazione. Il Ministero delle infrastrutture e della mobilità sostenibili, d’intesa con il Dipartimento Casa Italia, ha proceduto all’approvazione del Piano degli interventi con D.D. del 30 marzo 2022, n. 52.</t>
  </si>
  <si>
    <t>D.D. 30 marzo 2022, n. 52</t>
  </si>
  <si>
    <t>Individuate tutte le stazioni appaltanti.</t>
  </si>
  <si>
    <t>Pubblicato l’avviso pubblico in data 31/03/2022.</t>
  </si>
  <si>
    <t>Istituto superiore di Sanità</t>
  </si>
  <si>
    <t>Allocazione risorse in favore delle strutture afferenti al Sistema Nazionale per la Protezione dell'Ambiente (SNPA)</t>
  </si>
  <si>
    <t xml:space="preserve">Adottato con D.D. del DGRIC in data 30/03/2022 l’avviso pubblico per la presentazione di manifestazioni di interesse per l’attuazione di interventi da finanziare nell’ambito dell’iniziativa “Ecosistema innovativo della Salute” del Piano complementare al Piano nazionale di ripresa e resilienza. Trasmesso agli organi di controllo in data 31/03/2022.
L’avviso riguarda:
- la creazione di una rete coordinata di centri per il trasferimento tecnologico con una articolazione a più livelli, inclusivo delle diverse realtà e coordinato da un soggetto attuatore;
- il rafforzamento dei Life Science Hub possibilmente in continuità con POS traiettoria.
Quanto alla creazione di un Polo Anti-Pandemia l’art. 1 comma 949 della legge di bilancio 2022 prevede che fermo restando quanto previsto dal decreto-legge 6 maggio 2021, n. 59,  le iniziative promosse dalla Fondazione possono altresì essere finanziate con le risorse di cui all'articolo 1, comma 2, lettera e), numero 3, del citato decreto-legge n. 59 del 2021, autorizzate per l'intervento «Ecosistemi innovativi della salute », nel rispetto degli obiettivi intermedi e finali, successivi al 30 giugno 2022, individuati nella relativa scheda progetto allegata al decreto del Ministro dell'economia e delle finanze adottato ai sensi dell'articolo 1, comma 7, del medesimo decreto-legge n. 59 del 2021, nel limite di 340 milioni di euro complessivi e con specifico riferimento alle funzioni di hub anti-pandemico. Per i progetti finanziati con le rimanenti risorse autorizzate per l'intervento «Ecosistemi innovativi della salute», restano fermi tempistica e obiettivi individuati nella citata scheda progetto. </t>
  </si>
  <si>
    <t>D.D. DGRIC del 30 marzo 2022 trasmessa agli organi di controllo (modifiche in corso)</t>
  </si>
  <si>
    <t>I bandi non risultano pubblicati e manca autorizzazione UE</t>
  </si>
  <si>
    <t>decreto 18 marzo 2022 recante modalità e termini per la concessione ed erogazione delle agevolazioni a favore dei progetti di ricerca e sviluppo realizzati nell'ambito degli accordi per l'innovazione</t>
  </si>
  <si>
    <t>D.D. del 18 marzo 2022</t>
  </si>
  <si>
    <t>Pubblicati i bandi di gara per sette degli otto padiglioni.</t>
  </si>
  <si>
    <t>Le città interessate sono: Rovigo, Vigevano, Viterbo, Civitavecchia, Perugia, Santa Maria Capua Vetere, Ferrara, Reggio Calabria (Arghillà). Per quest’ultima non è stato ancora pubblicato il bando.</t>
  </si>
  <si>
    <t>Incarico della progettazione preliminare, definitiva, esecutiva e coordinamento della sicurezza in fase di progettazione dei lavori di ripristino di coperture, facciate ed infissi e di ristrutturazione interna nell’edificio di via del Pratello, 36 a Bologna</t>
  </si>
  <si>
    <t>Interventi di manutenzione straordinaria ed efficientamento energetico. Edificio sede del Tribunale e della Procura per i Minorenni di Via della Scala n°79 Firenze. Attività: incarico professionale per “Progettazione esecutiva architettonica ed impiantistica</t>
  </si>
  <si>
    <t>Progettazione definitiva/esecutiva e l'esecuzione dei lavori di costruzione di un nuovo padiglione “modello” per detenuti adulti in ampliamento dell’esistente casa circondariale di Rovigo</t>
  </si>
  <si>
    <t>Appalto integrato carcere di Ferrara</t>
  </si>
  <si>
    <t>Affidamento della progettazione ed esecuzione dei lavori di costruzione di un nuovo padiglione detentivo nella casa circondariale “F.UCCELLA” in Santa Maria Capua Vetere (CE)</t>
  </si>
  <si>
    <t>Incarico redazione progetto di fattibilità tecnico economica da porsi a base dell'appalto di progettazione ed esecuzione dei lavori nuovo padiglione casa circondariale Ferrara</t>
  </si>
  <si>
    <t>Servizio di architettura ed ingegneria per la redazione del progetto di fattibilita' tecnico economica dei lavori presso la casa circondariale di Santa Maria Capua Vetere</t>
  </si>
  <si>
    <t xml:space="preserve">IPM Roma Casal del Marmo - ristrutturazione Edificio C “Ex accettazione”: incarico di progettazione fattibilità tecnico economica affidato a seguito di indagine di mercato in data 26 gennaio 2022. 
Torino complesso “Ferrante Aporti”: trasmissione degli atti per la pubblicazione in GUUE in data 30 marzo 2022. 
Complesso demaniale di Bologna “il Pratello”: pubblicazioni avvenute tra il 24 ed il 28 gennaio 2022. 
IPM Airola: pubblicazione prevista in aprile 2022.
</t>
  </si>
  <si>
    <t>Pubblicati i bandi per 3 interventi</t>
  </si>
  <si>
    <t>I bandi non sono stati pubblicati e non è stato recuperato il ritardo del trimestre precedente</t>
  </si>
  <si>
    <t>Con decreto dipartimentale 146887 del 30 marzo 2022 sono state ripartite le risorse come segue:
- 690 milioni all’attuazione di un nuovo avviso pubblico per il sostegno ai contratti di filiera nel settore agroalimentare;
- 350 milioni per i provvedimenti attuativi di scorrimento della graduatoria dei progetti ammessi nell’ambito del IV bando 2015-2020, già destinate con decreto prot. n. 478546 del 28 settembre 2021 in ottemperanza all’obiettivo del III trimestre 2021;
- 103,3 milioni all’attuazione di un nuovo avviso pubblico per il sostegno ai contratti di distretto nel settore agroalimentare;
- 50 milioni all’attuazione di un avviso pubblico per il sostegno ai contratti di filiera e di distretto nel settore della pesca e dell’acquacoltura;
- 10 milioni all’attuazione di un avviso pubblico per il sostegno ai contratti di filiera e di distretto nel settore forestale.</t>
  </si>
  <si>
    <t>Non sono state raggiunte le percentuali di pubblicazione dei bandi di gara previste nei cronoprogrammi</t>
  </si>
  <si>
    <t>Gara deserta</t>
  </si>
  <si>
    <t>In attesa autorizzazione UE</t>
  </si>
  <si>
    <t>D.D. 214/2022 (graduatoria) e D.D. 215/2022 (elenco 27 beneficiari)</t>
  </si>
  <si>
    <t>Sono stati firmati due Decreti del Direttore Generale dell’Agenzia per la Coesione Territoriale:
- Decreto n. 214/2022 di approvazione della graduatoria dei 146 progetti valutati dalla Commissione;
- Decreto n. 215/2022 di approvazione dell’elenco dei beneficiari destinatari del contributo (n. 27 progetti completi di CUP e ammontare di contributo concedibile).
Al 30 giugno, sono state sottoscritte dal Direttore Generale dell’Agenzia per la Coesione territoriale tutte le 27 convenzioni e trasmesse a tutti i soggetti proponenti.</t>
  </si>
  <si>
    <t>Approvazione della progettazione posta a base di gara da parte del soggetto attuatore previa acquisizione delle relative autorizzazioni o concertazioni in sede di conferenza permanente (rispettivamente, del sisma 2016 o di quello 2009)</t>
  </si>
  <si>
    <t>In corso di approvazione 16 progettazioni su 825 totali</t>
  </si>
  <si>
    <t>Risultano in corso di approvazione 16 progettazioni su 825 totali, per i quali nella delibera della Cabina di coordinamento del 30 giugno 2022 è stato previsto quale termine ultimo per l’approvazione il 31 luglio 2022</t>
  </si>
  <si>
    <t>Per la sub-misura b.4 (centri di ricerca per l’innovazione) è stata scelta una procedura diversa. I progetti, i soggetti attuatori e le risorse sono stati individuati mediante protocollo d’intesa e relative convenzioni.</t>
  </si>
  <si>
    <t>Pubblicati tutti i bandi di gara.</t>
  </si>
  <si>
    <t>B.1.1.1 - Reti e innovazione digitale</t>
  </si>
  <si>
    <t>B.1.1.2 - Comunità energetiche, recupero di edifici e fonti rinnovabili</t>
  </si>
  <si>
    <t>B.1.1.3 - Rigenerazione urbana e interventi di valorizzazione del territorio</t>
  </si>
  <si>
    <t>B.1.1.3.1 - Progetti di rigenerazione urbana degli spazi aperti pubblici di borghi e città</t>
  </si>
  <si>
    <t>B.1.1.3.2 - Progetti per la conservazione e fruizione dei beni culturali</t>
  </si>
  <si>
    <t>B.1.1.3.3 - Implementazione di cammini culturali, tematici e storici</t>
  </si>
  <si>
    <t>B.1.1.4 - Infrastrutture e mobilità</t>
  </si>
  <si>
    <t>B.1.2.1 - Sostegno agli investimenti innovativi</t>
  </si>
  <si>
    <t>B.1.2.2 - Turismo, cultura, sport e inclusione</t>
  </si>
  <si>
    <t>B.1.2.3 - Valorizzaizone ambientale, economia circolare e ciclo delle macerie</t>
  </si>
  <si>
    <t>B.1.2.4.1 - Centri di ricerca per l'innovazione</t>
  </si>
  <si>
    <t>B.1.2.4.2 - Scuola nazionale dell'amministrazione dedicata a dirigenti, funzionari, tecnici, ingegneri e architetti</t>
  </si>
  <si>
    <t>(20.000.000)</t>
  </si>
  <si>
    <t>(60.000.000)</t>
  </si>
  <si>
    <t>(180.000.000)</t>
  </si>
  <si>
    <t>(380.000.000)</t>
  </si>
  <si>
    <t>(319.900.000)</t>
  </si>
  <si>
    <t>(116.700.000)</t>
  </si>
  <si>
    <t>(39.500.000)</t>
  </si>
  <si>
    <t>(199.300.000)</t>
  </si>
  <si>
    <t>(234.600.000)</t>
  </si>
  <si>
    <t>(167.300.000)</t>
  </si>
  <si>
    <t>Contratti di sviluppo per grandi investimenti delle imprese (B1.1)</t>
  </si>
  <si>
    <t>Invitalia S.p.A.</t>
  </si>
  <si>
    <t>Investimenti medie dimensioni (B1.2)</t>
  </si>
  <si>
    <t>INTERVENTI PER LA NASCITA, LO SVILUPPO E IL CONSOLIDAMENTO DI INIZIATIVE MICRO-IMPRENDITORIALI E PER L’ATTRAZIONE E IL RIENTRO DI IMPRENDITORI DELOCALIZZATI (B1.3A)</t>
  </si>
  <si>
    <t>Imprese danneggiate dal sisma</t>
  </si>
  <si>
    <t>VOUCHER INNOVAZIONE DIFFUSA (B1.3B)</t>
  </si>
  <si>
    <t>SOSTEGNO AI PROGETTI DI INNOVAZIONE (B1.3B)</t>
  </si>
  <si>
    <t>Avvio, riavvio, consolidamento e rientro delle PMI  (B1.3C)</t>
  </si>
  <si>
    <t>SVILUPPO DELLE IMPRESE CULTURALI, CREATIVE, TURISTICHE, SPORTIVE, ANCHE DEL TERZO SETTORE  (B2.1)</t>
  </si>
  <si>
    <t>ACCORDI E PARTENARIATI SPECIALI PUBBLICO-PRIVATO PER LA VALORIZZAZIONE DEL PATRIMONIO CULTURALE, AMBIENTALE E PUBBLICO (B2.2)</t>
  </si>
  <si>
    <t>INCLUSIONE E INNOVAZIONE SOCIALE ED IL RILANCIO ABITATIVO, RIVOLTI AD IMPRESE SOCIALI, TERZO SETTORE E COOPERATIVE DI COMUNITÀ  (B2.3)</t>
  </si>
  <si>
    <t xml:space="preserve">Enti locali </t>
  </si>
  <si>
    <t>REALIZZAZIONE DI PIATTAFORME DI TRASFORMAZIONE TECNOLOGICA PER ECONOMIA CIRCOLARE E FILIERE AGROALIMENTARI (B3.2)</t>
  </si>
  <si>
    <t>Ciclo delle macerie (B3.3)</t>
  </si>
  <si>
    <t>UnionCamere</t>
  </si>
  <si>
    <t xml:space="preserve">Con lettera del 16.05.2022 il Ministro MIMS ha rappresentato che, in base a quanto comunicato da RFI al MIMS, alla procedura di gara per la realizzazione delle navi citate non sono state presentate offerte in particolare a causa dell’aumento dei costi energetici e per materie prime. 
RFI ha pubblicato un nuovo bando sulla GUUE il 21.06.2022 per l'acquisto di due navi con opzione sulla terza. 
</t>
  </si>
  <si>
    <t>La nave Iginia è entrata in servizio dal 7 marzo 2022.</t>
  </si>
  <si>
    <t>Modalità e requisiti necessari per la presentazione delle domande di ammissione ai contributi nonché i criteri per la concessione e le condizioni per l’erogazione</t>
  </si>
  <si>
    <t>Ministero delle Infrastrutture e della mobilità sostenibili (Mims)</t>
  </si>
  <si>
    <t>In attesa autorizzazione UE SA.64726 (DI MIMS MEF n. 395 del 13.10.2021)</t>
  </si>
  <si>
    <t>Il bando è stato predisposto ma la pubblicazione avverrà dopo l’autorizzazione UE che ha richiesto l’adozione di un nuovo decreto che accorpi la misura in esame con altra misura analoga riguardante la rottamazione carri</t>
  </si>
  <si>
    <t xml:space="preserve">In attesa autorizzazione UE </t>
  </si>
  <si>
    <t>I soggetti che hanno presentato domanda sono 42, dei quali 29 eleggibili. Sono state inviate le lettere di pre-esclusione alle altre 13 società e il MIMS è in attesa dei relativi chiarimenti</t>
  </si>
  <si>
    <t>29 possibili beneficiari</t>
  </si>
  <si>
    <t>Istanza di contributo i proprietari degli interporti o dei terminali intermodali posizionati sulla RETE TEN-T</t>
  </si>
  <si>
    <t>Altri</t>
  </si>
  <si>
    <t>Approvata il 5 luglio 2022</t>
  </si>
  <si>
    <t>La Commissione aggiudicatrice ha completato le operazioni di gara e il RUP ha approvato la proposta di aggiudicazione in data 05.07.22, con lieve ritardo rispetto a quanto previsto</t>
  </si>
  <si>
    <t>Approvata il 5 luglio 2023</t>
  </si>
  <si>
    <t>D.D. 4 luglio 2022 n. 739</t>
  </si>
  <si>
    <t xml:space="preserve">È stato pubblicato sulla G.U. del 31.05.22, n. 126 un nuovo DM datato 12.04.22, n. 93, di approvazione del riparto delle risorse.
È stato emanato il decreto direttoriale del 04.07.22, n. 739 di approvazione del piano operativo predisposto da ANAS.
</t>
  </si>
  <si>
    <t>Il 24 giugno 2022 sono stati sottoscritti i protocolli d’intesa contenenti i piani operativi predisposti dai concessionari autostradali beneficiari del contributo.</t>
  </si>
  <si>
    <t>Pubblicazione da parte delle Autorità di sistema portuale dei bandi di gara per la realizzazione del 30% delle opere/esecuzione dei lavori</t>
  </si>
  <si>
    <t>L'obiettivo risulta conseguito</t>
  </si>
  <si>
    <t>La DG competente del MIMS ha approvato i piani di intervento presentati dalle 72 aree interne.</t>
  </si>
  <si>
    <t>È stata affidata la progettazione degli interventi di cui all’allegato A del DD n. 52 del 30 marzo 2022.</t>
  </si>
  <si>
    <t>Con DD del 30.06.22, n. 8158 sono state approvate modifiche al Piano degli interventi di cui all’allegato A del DD n. 52 del 30 marzo 2022, richieste dalle regioni Lazio, Piemonte e Sardegna.</t>
  </si>
  <si>
    <t>Pubblicazione dei bandi di gara per appalto lavori e servizi per interventi corrispondenti al 30% delle risorse.</t>
  </si>
  <si>
    <t>Pubblicati bandi di gara per circa 630 milioni di euro, oltre il 43% delle risorse</t>
  </si>
  <si>
    <t xml:space="preserve">L’amministrazione titolare ha adottato un accordo quadro, individuando Invitalia quale centrale di committenza, al quale hanno aderito 11 dei 14 soggetti attuatori. 
Nel complesso dei 150 interventi previsti, 105 rientrano nell’accordo quadro citato grazie al quale sono stati pubblicati bandi di gara per circa 630 milioni di euro, oltre il 43% delle risorse.
</t>
  </si>
  <si>
    <t>Provvedimento di istituzione del SNPS.</t>
  </si>
  <si>
    <t>DL 30 aprile 2022, n. 36 (art. 27)</t>
  </si>
  <si>
    <t>Adozione provvedimento per definizione Piano di azione MdS-ISS</t>
  </si>
  <si>
    <t>Il Piano di azione è stato sottoscritto in data 30/12/2021. Adottato D.D. del 14 luglio 2022 contenente il Piano di azione per la formazione di livello universitario.</t>
  </si>
  <si>
    <t>Aggiudicazione bando</t>
  </si>
  <si>
    <t>Pubblicazione bando</t>
  </si>
  <si>
    <t>Avvio interventi</t>
  </si>
  <si>
    <t>Bando pubblicato il 30 giugno 2022</t>
  </si>
  <si>
    <t>Avviso pubblico per la presentazione e selezione di progetti di ricerca applicata “salute-ambiente-biodiversità-clima”</t>
  </si>
  <si>
    <t>Il Piano di azione è stato sottoscritto in data 30/12/2021. Adottato il D.D. del 14 luglio 2022 contenente la pianificazione per lo sviluppo di una piattaforma di rete digitale nazionale SNPS-SNPA</t>
  </si>
  <si>
    <t>Decreto 20 gennaio 2022 (Allegato 2 riparto risorse FNC)</t>
  </si>
  <si>
    <t>Contratti Istituzionali di Sviluppo (CIS) regionali</t>
  </si>
  <si>
    <t>Decreto Ministeriale riepilogativo che attesta l’avvenuta firma dei contratti</t>
  </si>
  <si>
    <t>A fine maggio sono stati sottoscritti tutti i CIS tra le amministrazioni regionali e il Ministero della Salute. Costituiscono parte integrante dei CIS, i Piani Operativi Regionali (POR), contenenti gli Action Plan per ciascun investimento con l’indicazione degli interventi necessari e l’assegnazione delle relative risorse per Regione, le schede intervento predisposte dalle Regioni e compilate sulla piattaforma informatica messa a disposizione da AGENAS.</t>
  </si>
  <si>
    <t>Avviso pubblico per la presentazione di manifestazioni di interesse per l’attuazione di interventi da finanziare nell’ambito dell’iniziativa “Ecosistema innovativo della Salute”</t>
  </si>
  <si>
    <t>Pubblicazione ed espletamento delle procedure ad evidenza pubblica per: la creazione di una rete coordinata di centri per il trasferimento tecnologico con una articolazione a più livelli, inclusivo delle diverse realtà e coordinato da un soggetto attuatore; il rafforzamento dei Life Science Hub possibilmente in continuità con POS traiettoria</t>
  </si>
  <si>
    <t>Creazione di un Polo Anti-Pandemia.</t>
  </si>
  <si>
    <t>Nell’ambito del relativo avviso pubblico, contenuto nel D.D. della DGRIC del 30/03/2022, la cui fase di selezione si è conclusa il 9 giugno 2022, sono state presentate 128 espressioni di interesse.</t>
  </si>
  <si>
    <t>Legge 30 dicembre 2021, n. 234 (legge di bilancio 2022), art. 1, commi 945-950</t>
  </si>
  <si>
    <t>Quanto alla creazione del polo anti-pandemico, la legge 30 dicembre 2021, n. 234 (legge di bilancio 2022), ha previsto l’istituzione della Fondazione «Biotecnopolo di Siena» (articolo 1, commi da 945 a 950) assegnando a tale Fondazione le funzioni di Hub antipandemico previste dalla legge n.59 del 2021. Lo statuto è in corso di adozione (in ritardo).</t>
  </si>
  <si>
    <t xml:space="preserve">Procedura aperta in modalità telematica per la Fornitura e Posa in Opera di Filtri d’ Accesso per gli Uffici Postali </t>
  </si>
  <si>
    <t>Poste SpA</t>
  </si>
  <si>
    <t>No Italia Domani; Iva esclusa</t>
  </si>
  <si>
    <t>No Italia Domani; Iva esclusa; 4 lotti</t>
  </si>
  <si>
    <t>Bando di gara bando per la fornitura, trasporto e montaggio di sedute, a ridotto impatto ambientale</t>
  </si>
  <si>
    <t xml:space="preserve">Bando di gara per la fornitura, trasporto ed allestimento di arredi, sedute, pareti e dotazioni degli spazi Coworking </t>
  </si>
  <si>
    <t>No Italia Domani; Iva esclusa; 3 lotti</t>
  </si>
  <si>
    <t>Bando di gara bando per la fornitura di n. 25 automezzi adibiti ad Uffici Postali Mobili (UPM)</t>
  </si>
  <si>
    <t xml:space="preserve">Bando di gara bando per controllo dei lavori immobiliari relativi al Progetto Polis </t>
  </si>
  <si>
    <t>Bando di gara bando per la fornitura trasporto e allestimento di arredi e complemento di arredi degli Uffici Postali</t>
  </si>
  <si>
    <t>No Italia Domani; Iva esclusa; 6 lotti</t>
  </si>
  <si>
    <t>No Italia Domani; Iva esclusa; 8 lotti</t>
  </si>
  <si>
    <t>Nessuna offerta</t>
  </si>
  <si>
    <t>Procedura aperta in modalità telematica per l’istituzione di un Accordo Quadro per la fornitura di n. 502 Locker</t>
  </si>
  <si>
    <t>Procedura aperta per l’istituzione di Accordi Quadro per la Fornitura a noleggio di prefabbricati monoblocco per l’allestimento di Uffici Postali provvisori</t>
  </si>
  <si>
    <t>No Italia Domani; Iva esclusa; 2 lotti</t>
  </si>
  <si>
    <t>Poste Italiane ha comunicato di aver pubblicato 14 bandi per un importo pari a 416,65 milioni di euro, di cui solo due con contratto perfezionato per un valore complessivo di 2,95 milioni di euro.</t>
  </si>
  <si>
    <t>Aggiudicati 4 bandi su 8</t>
  </si>
  <si>
    <t>100% dei bandi di gara pubblicati per l’affidamento del servizio di ingegneria/architettura.</t>
  </si>
  <si>
    <t>50% aggiudicazione definitiva dei servizi di ingegneria/architettura</t>
  </si>
  <si>
    <t>Pubblicati tutti i bandi</t>
  </si>
  <si>
    <t xml:space="preserve">Già al trimestre precedente risultavano pubblicati i bandi di gara per sette degli otto padiglioni. È stato pubblicato anche l’ultimo bando per la città di Reggio Calabria (Arghillà).
</t>
  </si>
  <si>
    <t>Sono stati aggiudicati i bandi di gara per quattro degli otto padiglioni: Civitavecchia, Viterbo, Perugia, Reggio Calabria.</t>
  </si>
  <si>
    <t>Risultano pubblicati tutti i bandi di gara (Airola, Torino, Bologna, Roma).</t>
  </si>
  <si>
    <t>Sono stati aggiudicati i bandi di gara per gli interventi di Roma, Torino e Bologna.</t>
  </si>
  <si>
    <t xml:space="preserve">L’amministrazione competente ha optato per l’adozione di unico bando. Con decreto del direttore generale della Direzione Generale della Ricerca del MUR n. 931 del 6 giugno 2022 è stato adottato l’avviso per la concessione di finanziamenti destinati ad iniziative di ricerca per tecnologie e percorsi innovativi in ambito sanitario e assistenziale con il quale è stata messa a bando l’intera dotazione finanziaria del programma. 
La finestra per la presentazione delle proposte è compresa tra le ore 12.00 del 1° luglio 2022 le ore 12.00 del 19 agosto 2022 
</t>
  </si>
  <si>
    <t>Pubblicazione da parte del MUR del primo bando (in due finestre) per il finanziamento di progetti di ricerca nell’ambito di tecnologie e percorsi innovativi in ambito sanitario e assistenziale; apertura della prima finestra del primo bando.</t>
  </si>
  <si>
    <t>Bando per progetti di ricerca in ambito sanitario e assistenziale</t>
  </si>
  <si>
    <t>Università, Enri ricerca MUR</t>
  </si>
  <si>
    <t>Mancano 16 bandi di gara su 26</t>
  </si>
  <si>
    <t>27 interventi sono individuati da CUP (1 è stato successivamente cancellato), di cui 10 con bandi di gara pubblicati e 4 con gare già aggiudicate.</t>
  </si>
  <si>
    <t>Pubblicazione, da parte da parte delle stazioni appaltanti, dei bandi di gara;</t>
  </si>
  <si>
    <t>Pubblicati bandi di gara per 738 interventi su 830</t>
  </si>
  <si>
    <t>DM 21 settembre 2022 n. 290</t>
  </si>
  <si>
    <t>Presentazione delle domande di ammissione ai contributi e criteri per la concessione e le condizioni per l’erogazione</t>
  </si>
  <si>
    <t xml:space="preserve">Termine presentazione prorogato al 31 ottobre 2022 (precedente gara deserta) </t>
  </si>
  <si>
    <t>DM 27 giugno 2022, n. 191</t>
  </si>
  <si>
    <t>L’amministrazione è in attesa dell’autorizzazione UE in materia di aiuti di Stato (n. SA.64726 – DI MIMS MEF n. 395 del 13.10.2021).
La Commissione europea ha richiesto l’adozione di un nuovo decreto che accorpi la misura in esame con altra misura analoga riguardante la rottamazione carri.</t>
  </si>
  <si>
    <t>DM 30 settembre 2022, n. 312</t>
  </si>
  <si>
    <t>In fase di installazione i dispositivi di monitoraggio sui ponti e viadotti.</t>
  </si>
  <si>
    <t>(130.000.000)</t>
  </si>
  <si>
    <t>(100.000.000)</t>
  </si>
  <si>
    <t>C.5.1.1 - Ponti e viadotti: interventi di adeguamento</t>
  </si>
  <si>
    <t>C.5.1.2 - Ponti e viadotti: monitoraggio dinamico</t>
  </si>
  <si>
    <t>(640.000.000)</t>
  </si>
  <si>
    <t xml:space="preserve">C.5.3 - Traforo del Gran Sasso controllo da remoto di ponti, viadotti e tunnel della rete viaria principale </t>
  </si>
  <si>
    <t>In fase di installazione i dispositivi di monitoraggio del sistema di smart road.</t>
  </si>
  <si>
    <t>Al 30 settembre 2022 risultavano pubblicati bandi per importo pari al 16% del totale</t>
  </si>
  <si>
    <t>Al 30 settembre 2022 risultavano pubblicati bandi per importo pari al 50% del totale</t>
  </si>
  <si>
    <t>Al 30 settembre 2022 risultavano pubblicati bandi per importo pari a 0,2% del totale</t>
  </si>
  <si>
    <t>Al 30 settembre 2022 risultavano pubblicati bandi per importo pari al 4% del totale</t>
  </si>
  <si>
    <t>Risultano approvati 63 progetti su 72</t>
  </si>
  <si>
    <t>Le stazioni appaltanti stanno procedendo all’approvazione della progettazione finale ed esecutiva.</t>
  </si>
  <si>
    <t>Pubblicazione bando per 5% (da 5 a 10) del rafforzamento complessivo delle strutture regionali (SNPS-SNPA) e 25% (da 0 a 25) del rafforzamento complessivo delle strutture nazionali</t>
  </si>
  <si>
    <t>Aggiudicazione per 5% (da 5 a 10) del rafforzamento complessivo delle strutture regionali (SNPS-SNPA) e 25% (da 0 a 25) del rafforzamento complessivo delle strutture nazionali.</t>
  </si>
  <si>
    <t>Avvio interventi per 5% (da 5 a 10) del rafforzamento complessivo delle strutture regionali (SNPS-SNPA) e 25% (da 0 a 25) del rafforzamento complessivo delle strutture nazionali.</t>
  </si>
  <si>
    <t>Stato avanzamento lavori (impegno risorse/acquisto da parte dei soggetti delle risorse strumentali) - rinnovamento 50% strutture nazionali e 20% strutture regionali (SNPS-SNPA).</t>
  </si>
  <si>
    <t>Pubblicazione bando per 5% del rafforzamento complessivo delle strutture regionali (SNPA).</t>
  </si>
  <si>
    <t>Aggiudicazione per 5% del rafforzamento complessivo delle strutture regionali (SNPA).</t>
  </si>
  <si>
    <t>Avvio interventi per 5% del rafforzamento complessivo delle strutture regionali (SNPA).</t>
  </si>
  <si>
    <t>Provvedimento di assegnazione delle risorse per la realizzazione delle opere di istituzione/rafforzamento di strutture nazionali, regionali e territoriali con competenze e responsabilità specifiche in salute-ambiente-clima (Piano di azione SNPS SNPA)</t>
  </si>
  <si>
    <t>Aggiudicazione per 10% (da 10 a 20) del rafforzamento complessivo delle strutture regionali (SNPS-SNPA) e 25% (da 25 a 50) del rafforzamento complessivo delle strutture nazionali.</t>
  </si>
  <si>
    <t>Avvio interventi per 10% (da 10 a 20) del rafforzamento complessivo delle strutture regionali (SNPS-SNPA) e 25% (da 25 a 50) del rafforzamento complessivo delle strutture nazionali.</t>
  </si>
  <si>
    <t>Aggiudicazione per 5% (da 20 a 25) del rafforzamento complessivo delle strutture regionali (SNPS-SNPA) e 50% (da 50 a 100) del rafforzamento complessivo delle strutture nazionali.</t>
  </si>
  <si>
    <t>Pubblicazione bando per 5% (da 20 a 25) del rafforzamento complessivo delle strutture regionali (SNPS-SNPA) e 50% (da 50 a 100) del rafforzamento complessivo delle strutture nazionali.</t>
  </si>
  <si>
    <t>Avvio interventi per 5% (da 20 a 25) del rafforzamento complessivo delle strutture regionali (SNPS-SNPA) e 50% (da 50 a 100) del rafforzamento complessivo delle strutture nazionali.</t>
  </si>
  <si>
    <t>Pubblicazione bando per 25% (da 25 a 50) del rafforzamento complessivo delle strutture regionali (SNPS-SNPA).</t>
  </si>
  <si>
    <t>Aggiudicazione per 25% (da 25 a 50) del rafforzamento complessivo delle strutture regionali (SNPS-SNPA).</t>
  </si>
  <si>
    <t>Avvio interventi per 25% (da 25 a 50) del rafforzamento complessivo delle strutture regionali (SNPS-SNPA).</t>
  </si>
  <si>
    <t>Sottoscritte convenzioni con le quattro ARPA capofila e con l'ISPRA.</t>
  </si>
  <si>
    <t>Assegnate le risorse</t>
  </si>
  <si>
    <t>Pubblicazione bando per 10% (da 10 a 20) del rafforzamento complessivo delle strutture regionali (SNPS-SNPA) e 25% (da 25 a 50) del rafforzamento complessivo delle strutture nazionali.</t>
  </si>
  <si>
    <t>Nessun intervento ancora realizzato</t>
  </si>
  <si>
    <t>L'autorizzazione UE di tutti gli interventi previsti è arrivata solo ad ottobre 2022</t>
  </si>
  <si>
    <t>Costruzione e miglioramento padiglioni e spazi strutture penitenziarie per adulti e minori</t>
  </si>
  <si>
    <t>50% (da 50 a 100) aggiudicazione definitiva dei servizi di ingegneria/architettura;</t>
  </si>
  <si>
    <t>25% (da 75 a 100) aggiudicazione definitiva dei servizi di ingegneria/architettura;</t>
  </si>
  <si>
    <t>Aggiudicati tutti i servizi di ingegneria/architettura.</t>
  </si>
  <si>
    <t>Rinviato al trimestre successivo (DM MEF 1 agosto 2022)</t>
  </si>
  <si>
    <t>Bando pubblicato</t>
  </si>
  <si>
    <t>In attesa dell’autorizzazione CE (pervenuta a novembre 2022) dopo notifica in tema Aiuti di Stato per l’emanazione del bando</t>
  </si>
  <si>
    <t>Risultano aggiudicate gare per 14 interventi (su 26) e non risultano lavori avviati.</t>
  </si>
  <si>
    <t>Aggiudicazione e avvio dei lavori;</t>
  </si>
  <si>
    <t>Su 818 interventi con CUP:
- per circa il 95% risulta raggiunto l’obiettivo dell’aggiudicazione;
- per circa il 50% non risulta ancora stipulato il contratto e quindi non sono stati avviati i lavori.</t>
  </si>
  <si>
    <t>Approvazione da parte dei soggetti attuatori delle istanze presentate e concessione dei finanziamenti</t>
  </si>
  <si>
    <t>Il 21 settembre 2022 è stato pubblicato il DM n. 290 che indica le modalità di presentazione delle domande per il riconoscimento del contributo e le condizioni di erogazione dello stesso la cui scadenza è fissata il 21 novembre 2022. Con decreto direttoriale MIT n. 318 del 29 dicembre 2022 sono stati individuati i beneficiari delle misure. Al 31 dicembre 2022 non risultano ancora sottoscritti gli accordi con i beneficiari.
Si aggiunge che la Corte dei conti, con nota del 24 gennaio 2023 ha ritenuto, sulla base degli elementi disponibili, raggiunti gli obiettivi fissati rappresentando al contempo che è stato utilizzato solo il 32% delle risorse disponibili (circa 163,4 mln su 500 mln complessivi).</t>
  </si>
  <si>
    <t>Decreto Dirigenziale del 29 dicembre 2022, n. 318</t>
  </si>
  <si>
    <t>A seguito della pubblicazione da parte di RFI del nuovo bando sulla GUUE il 21.06.2022 per l'acquisto di due navi con opzione sulla terza, l’originaria scadenza di quest’ultimo, prevista per il 30 settembre 2022, è
stata prorogata al 31 ottobre 2022 per garantire una maggiore partecipazione e la presentazione di proposte tecnicamente fattibili. Al 31 dicembre i lavori non di progettazione non risultano avviati e la gara risulta non ancora aggiudicata.</t>
  </si>
  <si>
    <t>Decreto Dirigenziale del 30 dicembre 2022, n. 319</t>
  </si>
  <si>
    <t>Il bando per le richieste di finanziamento è stato adottato con DM 27.06.22, n. 121. È in corso la valutazione delle domande pervenute entro il 10 settembre. Con decreto direttoriale MIT n. 319 del 30 dicembre 2022, (corretto con successivo decreto n. 3 del 4 gennaio 2023 con il quale l'importo Snam è stato rettificato in 16,872 mln €) sono stati individuati i beneficiari delle misure. Al 31 dicembre 2022 non risultano ancora sottoscritti gli accordi con i beneficiari.</t>
  </si>
  <si>
    <t>L’Amministrazione ha fornito dati a supporto del conseguimento degli obiettivi, tuttavia non completamente allineati a quelli ricavabili dal sistema di monitoraggio</t>
  </si>
  <si>
    <t>In attessa autorizzazione UE</t>
  </si>
  <si>
    <t>In corso le attività di riscontro delle comunicazioni dei beneficiari sullo stato di attuazione.</t>
  </si>
  <si>
    <t>Pubblicato a dicembre 2022 il bando di gara per la progettazione e la realizzazione delle opere di messa in sicurezza di 16 viadotti (appalto integrato).</t>
  </si>
  <si>
    <t>Il bando di gara non risulta pubblicato</t>
  </si>
  <si>
    <t>Su 60 interventi individuati da CUP, risulta avviata la procedura di affidamento per oltre il 90% degli stessi</t>
  </si>
  <si>
    <t>Aggiudicati bandi di gara per il 31% dei progetti (circa il 42% in termini di risorse sul totale). Non risultano dati sul raggiungimento della percentuale prevista in termini di avvio lavori.</t>
  </si>
  <si>
    <t>Risultano aggiudicati bandi di gara per il 29% dei progetti (8% in termini di risorse sul totale). Non risultano dati sul raggiungimento della percentuale prevista in termini di avvio lavori.</t>
  </si>
  <si>
    <t>Risultano aggiudicati bandi di gara per il 14% dei progetti (4% in termini di risorse sul totale). Non risultano dati sul raggiungimento della percentuale prevista in termini di avvio lavori.</t>
  </si>
  <si>
    <t>Risultano aggiudicati bandi di gara per il 14% dei progetti (3% in termini di risorse sul totale). Non risultano dati sul raggiungimento della percentuale prevista in termini di avvio lavori.</t>
  </si>
  <si>
    <t>Su un totale di 747 interventi individuati da CUP (di cui 744 in stato attivo) risultano pubblicati bandi di gara per 172 interventi, 714 interventi hanno beneficiato della preassegnazione a valere sul Fondo opere indifferibili.</t>
  </si>
  <si>
    <t>MIT e PCM</t>
  </si>
  <si>
    <t>MIT</t>
  </si>
  <si>
    <t>Su 988 interventi identificati da CUP risultano pubblicati bandi per l’esecuzione dei lavori per 777 interventi, 425 interventi hanno beneficiato della preassegnazione a valere sul Fondo opere indifferibili.</t>
  </si>
  <si>
    <t>La percentuale delle gare pubblicate ha raggiunto il 57% delle risorse. In merito alle aggiudicazioni, la percentuale sul totale delle risorse è pari al 47%. 49 interventi hanno beneficiato della preassegnazione a valere sul Fondo opere indifferibili.</t>
  </si>
  <si>
    <t>D. D. del 10 gennaio 2023 di approvazione dei requisiti minimi dei siti di interesse nazionale.</t>
  </si>
  <si>
    <t>D.D. 30 settembre 2022 (graduatoria 13 progetti) e D.D. 20 gennaio 2023 (graduatoria 1 progetto) ammessi a finanziamento e stipulati i relativi accordi di collaborazione tra Ministero della salute e regioni/PPAA aggiudicatarie</t>
  </si>
  <si>
    <t>Comunicato l'avvio delle attività per 10 progetti su 14</t>
  </si>
  <si>
    <t>Al 30 settembre 2022, su 18 gare per le quali sono stati già pubblicati i bandi (per un ammontare di risorse pari a 459,22 milioni di euro), 13 sono ancora in corso, 2 con contratto perfezionato sono relative all’affidamento del design degli interventi e le altre 3 che hanno raggiunto la fase di aggiudicazione sono relative ai servizi di PMO tecnico e di ingegneria. Pertanto, allo stato, nessun intervento risulta realizzato. Sono pubblicati bandi per 460 milioni su 800 (Obiettivo I/2022) e aggiudicate solo 5 gare (Obiettivo II/2022). Al 31 dicembre 2022, come riportato nella nota MIMIT del 16/12/2022, sono state avviate (gare pubblicate) 19 procedure su 21 pianificate per un importo complessivo pari a 461 milioni di euro. Risultano effettuate 115 assegnazioni (aggiudicazioni) (per un valore complessivo a base di gara di circa 260 milioni di euro) su 144 poste a gara.</t>
  </si>
  <si>
    <t>In ordine all’avvio dello sviluppo della piattaforma multicanale per erogazione servizi PA, il MIMIT sta tenendo riunioni tecniche con le altre Amministrazioni interessate</t>
  </si>
  <si>
    <t>Sottoscritti, al 31 dicembre 2022, 58 accordi, per un ammontare complessivo di agevolazioni, a valere sul PNC, di circa 284 milioni di euro. Alla stessa data, sono stati trasmessi agli organi di controllo 31 dei 58 accordi. A seguito della registrazione si potrà procedere all’emanazione dei decreti di concessione delle agevolazioni.</t>
  </si>
  <si>
    <t>Per 3 interventi su 8 è stato approvato il PFTE e pubblicato il bando per progettazione esecutiva e lavori ovvero avviata la procedura per appalto integrato.</t>
  </si>
  <si>
    <t>Per l’intervento di Roma- Casal del Marmo è stata pubblicata la gara per appalto integrato. Al 31 dicembre 2022 la gara risulta aggiudicata</t>
  </si>
  <si>
    <t>Solo 1 intervento è in linea con l’obiettivo.</t>
  </si>
  <si>
    <t>D.D. 9 dicembre 2022 di ammissione al finanziamento per le quattro Iniziative selezionate</t>
  </si>
  <si>
    <t>N.D.</t>
  </si>
  <si>
    <t>D.D. 30 settembre 2022 (graduatoria)</t>
  </si>
  <si>
    <r>
      <t xml:space="preserve">Sulla base dei decreti-legge 90 e 93 del 2016 e della legge n. 163/2016, nel documento di economia e finanza sono stati fissati obiettivi per le </t>
    </r>
    <r>
      <rPr>
        <i/>
        <sz val="11"/>
        <color rgb="FF196131"/>
        <rFont val="Times New Roman"/>
        <family val="1"/>
      </rPr>
      <t>spending</t>
    </r>
    <r>
      <rPr>
        <sz val="11"/>
        <color rgb="FF196131"/>
        <rFont val="Times New Roman"/>
        <family val="1"/>
      </rPr>
      <t xml:space="preserve"> </t>
    </r>
    <r>
      <rPr>
        <i/>
        <sz val="11"/>
        <color rgb="FF196131"/>
        <rFont val="Times New Roman"/>
        <family val="1"/>
      </rPr>
      <t>review</t>
    </r>
    <r>
      <rPr>
        <sz val="11"/>
        <color rgb="FF196131"/>
        <rFont val="Times New Roman"/>
        <family val="1"/>
      </rPr>
      <t xml:space="preserve"> annuali per le amministrazioni statali centrali aggregate in relazione agli anni 2023, 2024 e 2025. Gli obiettivi di risparmio devono corrispondere a un livello di ambizione adeguato.</t>
    </r>
  </si>
  <si>
    <t>DPCM di ripartizione della spesa tra ministeri (non pubblicato)</t>
  </si>
  <si>
    <r>
      <t xml:space="preserve">La relazione deve essere redatta dal Dipartimento della Ragioneria Generale dello Stato presso il Ministero delle Finanze in collaborazione con amministrazioni selezionate al fine di:
</t>
    </r>
    <r>
      <rPr>
        <sz val="11"/>
        <color rgb="FF196131"/>
        <rFont val="Calibri"/>
        <family val="1"/>
      </rPr>
      <t>-</t>
    </r>
    <r>
      <rPr>
        <sz val="11"/>
        <color rgb="FF196131"/>
        <rFont val="Times New Roman"/>
        <family val="1"/>
      </rPr>
      <t xml:space="preserve">    valutarne le pratiche di elaborazione e attuazione dei piani di risparmio;
</t>
    </r>
    <r>
      <rPr>
        <sz val="11"/>
        <color rgb="FF196131"/>
        <rFont val="Calibri"/>
        <family val="1"/>
      </rPr>
      <t>-</t>
    </r>
    <r>
      <rPr>
        <sz val="11"/>
        <color rgb="FF196131"/>
        <rFont val="Times New Roman"/>
        <family val="1"/>
      </rPr>
      <t xml:space="preserve">    definire orientamenti per tutte le amministrazioni pubbliche.</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</si>
  <si>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2024 in relazione alla disposizione del quadro pertinente;
- certificare il conseguimento dell'obiettivo fissato nel 2022 e nel 2023.</t>
    </r>
  </si>
  <si>
    <r>
      <t xml:space="preserve">La relazione del Ministero delle Finanze da trasmettere al Consiglio dei Ministri, come previsto dai decreti- legge 90 e 93 del 2016 e dalla legge 163/2016 deve:
- certificare il completamento del processo di </t>
    </r>
    <r>
      <rPr>
        <i/>
        <sz val="10"/>
        <color rgb="FF196131"/>
        <rFont val="Times New Roman"/>
        <family val="1"/>
      </rPr>
      <t>spending</t>
    </r>
    <r>
      <rPr>
        <sz val="10"/>
        <color rgb="FF196131"/>
        <rFont val="Times New Roman"/>
        <family val="1"/>
      </rPr>
      <t xml:space="preserve"> </t>
    </r>
    <r>
      <rPr>
        <i/>
        <sz val="10"/>
        <color rgb="FF196131"/>
        <rFont val="Times New Roman"/>
        <family val="1"/>
      </rPr>
      <t>review</t>
    </r>
    <r>
      <rPr>
        <sz val="10"/>
        <color rgb="FF196131"/>
        <rFont val="Times New Roman"/>
        <family val="1"/>
      </rPr>
      <t xml:space="preserve"> per il 2025 in relazione alla disposizione del quadro pertinente;
- certificare il conseguimento dell'obiettivo fissato nel 2022, nel 2023 e nel 2024.</t>
    </r>
  </si>
  <si>
    <t>Sono stati individuati 85 progetti, identificati da CUP, per un importo totale di 161,2 milioni di euro, Di questi:
- 59 progetti hanno contratti stipulati per un valore di 78,86 mln di euro;
- 1 progetto, per circa 0,11 mln di euro, è in corso di verifica.
I rimanenti 25 progetti non hanno contratti stipulati, e l’Amministrazione ha riferito che i beneficiari hanno comunicato la rinuncia al contributo</t>
  </si>
  <si>
    <t>La gara è andata deserta per cui non è ancora individuato il contraente.</t>
  </si>
  <si>
    <t>Situazione al 30 giugno 2023: nel sistema di monitoraggio sono presenti 9 progetti identificati da CUP, per un importo di finanziamento complessivo di 113,847 milioni.</t>
  </si>
  <si>
    <t>Il 31 ottobre 2022 è stata pubblicata la circolare attuativa con le indicazioni operative per la realizzazione e la verifica degli interventi ammessi a finanziamento. Al 30 giugno 2023 non sono stati ancora effettuati pagamenti poiché non si è ancora conclusa la raccolta della documentazione. È prevista la corresponsione del primo acconto entro la fine del mese di settembre</t>
  </si>
  <si>
    <t>20 ponti e viadotti monitorati (da 20 a 40)</t>
  </si>
  <si>
    <t xml:space="preserve">20 ponti e viadotti monitorati (da 40 a 60) </t>
  </si>
  <si>
    <t>20 ponti e viadotti monitorati (da 60 a 80)</t>
  </si>
  <si>
    <t>20 ponti e viadotti monitorati (da 80 a 100)</t>
  </si>
  <si>
    <t>20 ponti e viadotti monitorati (da 100 a 120)</t>
  </si>
  <si>
    <t>20 ponti e viadotti monitorati (da 120 a 140)</t>
  </si>
  <si>
    <t>20 ponti e viadotti monitorati (da 140 a 160)</t>
  </si>
  <si>
    <t>20 ponti e viadotti monitorati (da 40 a 60)</t>
  </si>
  <si>
    <t>Il programma consta di 1 CUP. Non risultano pubblicati bandi di gara</t>
  </si>
  <si>
    <t>Su 60 interventi individuati da CUP, in merito allo stato di avanzamento effettivo rilevato in BDAP, 6 interventi risultano in fase di esecuzione fornitura. Per gli altri, le informazioni sono assenti oppure non consentono di ritenere raggiunto l’obiettivo in quanto riportano una fase precedente all’avvio (es. progettazione o aggiudicazione).</t>
  </si>
  <si>
    <t>Il programma è composto da 26 progetti, per 25 dei quali è stato pubblicato almeno un bando di gara.</t>
  </si>
  <si>
    <t>Il programma è composto da 7 progetti, per 6 dei quali è stato pubblicato almeno un bando di gara.</t>
  </si>
  <si>
    <t>Il programma è composto da 7 progetti, per 5 dei quali è stato pubblicato almeno un bando di gara</t>
  </si>
  <si>
    <t>Sulla base delle informazioni disponibili, per uno dei due progetti sono stati avviati i lavori, mentre per l’altro non risulta pubblicato il bando di gara</t>
  </si>
  <si>
    <t>Al 30 giugno 2023 risultano affidati o aggiudicati bandi di gara per lavori per 8 progetti su 46.</t>
  </si>
  <si>
    <t>Pubblicazione di tutti i bandi di gara per appalto lavori e servizi.</t>
  </si>
  <si>
    <t>D.D. 23 marzo 2023, n. 139 (assegnazione definitiva delle risorse)</t>
  </si>
  <si>
    <t>Sono stati pubblicati i bandi di gara per gli interventi; il dato considera quanto comunicato dall’Amministrazione circa la necessità di tenere conto anche dell’adesione da parte di soggetti attuatori quali RFI, FFI e Comune di Milano ad AQ, allo stato non riscontrabili nel sistema di monitoraggio</t>
  </si>
  <si>
    <t>Assegnazione definitiva delle risorse per l’attuazione degli interventi del Piano Nazionale per gli investimenti complementari al Piano Nazionale di Ripresa e Resilienza - programma D.1 piano degli investimenti strategici sui siti del patrimonio culturale</t>
  </si>
  <si>
    <t>In relazione all’unico CUP presente, in BDAP risultano procedure di affidamento diretto per circa 28 milioni di euro e gare pubblicate per circa 71,5 milioni di euro. In totale le risorse oggetto di procedure avviate rappresentano circa il 24% delle risorse dell’investimento mentre gli affidamenti rappresentano circa il 7%</t>
  </si>
  <si>
    <t>Non risulta pervenuto il provvedimento di adozione del Piano</t>
  </si>
  <si>
    <t>Su 224 interventi con CUP, in base ai dati trasmessi dall’Amministrazione per circa il 90% risulta pubblicata la gara d’appalto o l’adesione ad un accordo quadro per la realizzazione degli interventi. Sono in corso le verifiche sul
disallineamento.</t>
  </si>
  <si>
    <t>La piattaforma è attivata</t>
  </si>
  <si>
    <t>In relazione all’avanzamento delle linee di intervento “Spazi per l’Italia” e “Sportello unico" (procedure avviate e aggiudicate) sono in corso le verifiche per l’allineamento dei dati trasmessi dall’Amministrazione con le risultanze del sistema di monitoraggio.</t>
  </si>
  <si>
    <t>Risultano adottati decreti di concessione per circa il 50% delle risorse, corrispondenti a 248 CUP</t>
  </si>
  <si>
    <t>L’amministrazione titolare ha comunicato che per gli 8 progetti sono stati pubblicati 7 bandi di gara, di cui solo 2 aggiudicati</t>
  </si>
  <si>
    <t>L’amministrazione titolare ha comunicato che per i 4 progetti sono stati pubblicati solo 2 bandi di gara, di cui 1 aggiudicato</t>
  </si>
  <si>
    <t>50% aggiudicazione definitiva l’affidamento lavori</t>
  </si>
  <si>
    <t>50% pubblicazione bandi di gara per l’affidamento dei lavori (da 50 a 100)</t>
  </si>
  <si>
    <t>50% aggiudicazione definitiva affidamento dei lavori (da 50 a 100)</t>
  </si>
  <si>
    <t>25% stipula contratto d’appalto (da 50 a 75)</t>
  </si>
  <si>
    <t>25% stipula contratto d’appalto (da 75 a 100)</t>
  </si>
  <si>
    <t>25% approvazione del livello di progettazione da porre a base di gara (da 75 a 100)</t>
  </si>
  <si>
    <t>25% pubblicazione bandi di gara per l’affidamento dei lavori (da 75 a 100)</t>
  </si>
  <si>
    <t>25% aggiudicazione definitiva affidamento dei lavori (da 75 a 100)</t>
  </si>
  <si>
    <t>75% aggiudicazione definitiva l’affidamento lavori</t>
  </si>
  <si>
    <t xml:space="preserve">Contratti di Filiera per il settore della pesca e dell'acquacoltura - Decreto n. 333701 del 27 giugno 2023  Approvazione della graduatoria dei Programmi i cui Progetti richiedono aiuti ai sensi dell'art.2, comma 2, lett. a) del Decreto Direttoriale prot. </t>
  </si>
  <si>
    <t>Contratti di filiera e di distretto (V bando) - Approvazione graduatoria</t>
  </si>
  <si>
    <t xml:space="preserve"> D.M. 27 giugno 2023 n. 333701</t>
  </si>
  <si>
    <t>D.M. 30 giugno 2023 n. 342515</t>
  </si>
  <si>
    <t xml:space="preserve">Con decreto Direttoriale del 6 giugno 2022, n. 931, il MUR ha adottato un unico” Avviso per la concessione di finanziamenti destinati ad iniziative di 11 ricerca per tecnologie e percorsi innovativi in ambito sanitario e
assistenziale” per l’intera dotazione finanziaria disponibile. A dicembre 2022 erano stati adottati i decreti di ammissione al finanziamento per le quattro iniziative selezionate. </t>
  </si>
  <si>
    <t>Era già previsto dal Programma Operativo Complementare al pon Governance e P.I. 2014-2020 (10,975 mln €)</t>
  </si>
  <si>
    <t>D.M. 17 ottobre 2022</t>
  </si>
  <si>
    <t>Contributo per l'integrazione delle liste elettorali, e dei dati relativi all’iscrizione nelle liste di sezione, nell’Anagrafe Nazionale della Popolazione Residente (ANPR)</t>
  </si>
  <si>
    <t>A.3.1 - Sat Com</t>
  </si>
  <si>
    <t>A.3.2 - Osservazione della Terra</t>
  </si>
  <si>
    <t>A.3.3 - Space Factory</t>
  </si>
  <si>
    <t>A.3.4 - In-Orbit Economy</t>
  </si>
  <si>
    <t>Aggiudicazione a e-Geos S.p.A.</t>
  </si>
  <si>
    <t>Per i dettagli M2C3-2</t>
  </si>
  <si>
    <t>Agenzia Spaziale Italiana (ASI)</t>
  </si>
  <si>
    <t>Sat-Com</t>
  </si>
  <si>
    <t>Procedura selettiva per l’affidamento di servizi inerenti alla realizzazione del Laboratorio Downstream “Matera Space center lab” del PNRR</t>
  </si>
  <si>
    <t>Amministrazioni</t>
  </si>
  <si>
    <t>PNC</t>
  </si>
  <si>
    <t>Ministeri, Agenzie fiscali</t>
  </si>
  <si>
    <t>3.1 Produzione di idrogeno in aree industriali dismesse</t>
  </si>
  <si>
    <t>Rifinanziato con risorse MI per € 389.326.904,64</t>
  </si>
  <si>
    <t>Rifinanziato con risorse MI per € 31.780.036,90</t>
  </si>
  <si>
    <t>Gara a procedura aperta per la conclusione di un Accordo Quadro, per l’affidamento di servizi applicativi e servizi di supporto in ambito “Sanità digitale - Sistemi informativi sanitari e servizi al cittadino” per le Pubbliche Amministrazioni del SSN</t>
  </si>
  <si>
    <t>Gara a procedura aperta per la conclusione di un Accordo quadro avente ad oggetto l’affidamento di servizi applicativi e l’affidamento di servizi di supporto in ambito "Sanità digitale - sistemi informativi clinico-assistenziali" per le pubbliche amministrazioni del SSN</t>
  </si>
  <si>
    <t>Sì</t>
  </si>
  <si>
    <t>Parziale</t>
  </si>
  <si>
    <t>No</t>
  </si>
  <si>
    <t>PNRR</t>
  </si>
  <si>
    <t>La graduatoria è stata adottata in data D.M. 27 giugno 2023 n. 333701 (contratti di filiera pesca e acquacoltura) e D.M. 30 giugno 2023 n. 342515 (V bando – agroalimentare). In merito al settore forestale, a seguito della proroga del termine di presentazione delle domande concessa in relazione ai recenti eventi alluvionali, si intende pubblicare la graduatoria all’inizio del mese di settembre 2023. Infine, risultano sottoscritti dieci contratti di distretto ed è stato comunicato che ulteriori contratti sono in corso di sottoscrizione.</t>
  </si>
  <si>
    <t>Per l’investimento relativo al monitoraggio dinamico – oggetto dell’obiettivo al 30 giugno –, è stato creato 1 solo CUP (J39J20001310001, in condivisione con intervento 5.2 Smart road). In base all’ultima estrazione dati in BDAP non risultano più presenti 2 CIG rilevati in precedenza (CIG 90196545F1 per 230 milioni e 9712686A09 per 12 milioni)</t>
  </si>
  <si>
    <t>D.D. 30 marzo 2022</t>
  </si>
  <si>
    <t>TOTALE</t>
  </si>
  <si>
    <t>di cui Sud</t>
  </si>
  <si>
    <t>di cui Target clima</t>
  </si>
  <si>
    <t>di cui Target digitale</t>
  </si>
  <si>
    <t>PNRR+PNC</t>
  </si>
  <si>
    <t>Creazione di almeno 264 480 nuovi posti per servizi di educazione e cura per la prima infanzia (fascia 0-6 anni).
L'obiettivo del piano per la costruzione e la riqualificazione degli asili nido è l'aumento dei posti disponibili, tramite il potenziamento del servizio educativo per la fascia 0-6 anni.</t>
  </si>
  <si>
    <t>Completare l'attuazione del "federalismo fiscale" come previsto dalla vigente legge delega 42/2009. In particolare, gli atti di diritto primario e derivato devono definire i parametri pertinenti e attuare il federalismo fiscale per le regioni a statuto ordinario, come stabilito dal decreto- legge 68/2011 (articoli 1-15), modificato da ultimo dalla legge 176/2020 (articolo 31-sexies).</t>
  </si>
  <si>
    <t>Siti internet dedicati di amministrazioni centrali, territoriali, società pubbliche, enti attuatori</t>
  </si>
  <si>
    <t>Conferenza stampa di presentazione  del 2 marzo 2022 - Senato della Repubblica (sala Caduti di Nassirya)</t>
  </si>
  <si>
    <t>The reform of the spending review process shall be intended with reference to the process of “Financial planning and agreements among Ministries” (“Programmazione finanziaria e accordi tra Ministeri”) outlined in article 22- bis of law 196/2009
and following amendme
nts.</t>
  </si>
  <si>
    <t>Copy of the publication in the Official Journal for primary legislation and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The document shall indicate:
a) How the role of the Ministry of Economy and Finance has been reinforced in the ex-ante evaluation, monitoring and ex-post evaluation in the context of the spending review process;</t>
  </si>
  <si>
    <t>Interim step: Setting additional positive saving targets for the central administrations for 2025 in the "Document of Economy and Finance 2024"</t>
  </si>
  <si>
    <t xml:space="preserve">Devono essere pubblicati i bilanci della pubblica amministrazione riguardanti almeno il 90 % di tutti gli enti del settore pubblico. Deve essere adottata a partire dal 2027 una riforma legislativa per l'introduzione contabilità per competenza per almeno il 90 % delle amministrazioni pubbliche.
Devono essere adottati atti di diritto derivato relativi a: orientamenti e manuali operativi per l'applicazione dei principi contabili corredati di esempi e rappresentazioni pratiche a sostegno degli operatori;
programma di formazione: creazione di programmi di formazione per la transizione al nuovo sistema di contabilità per competenza.
del nuovo sistema di </t>
  </si>
  <si>
    <r>
      <t>Completamento di un quadro concettuale di riferimento per il sistema di contabilità per competenza (</t>
    </r>
    <r>
      <rPr>
        <i/>
        <sz val="11"/>
        <color rgb="FF196131"/>
        <rFont val="Times New Roman"/>
        <family val="1"/>
      </rPr>
      <t>accrual</t>
    </r>
    <r>
      <rPr>
        <sz val="11"/>
        <color rgb="FF196131"/>
        <rFont val="Times New Roman"/>
        <family val="1"/>
      </rPr>
      <t>) secondo le caratteristiche qualitative definite da Eurostat (gruppo di lavoro EPSAS); definizione dei principi di contabilità per competenza sulla base di IPSAS/EPSAS; elaborazione di un piano contabile multidimensionale e multilivello.</t>
    </r>
  </si>
  <si>
    <t>Fine del primo ciclo di formazione per la transizione al nuovo sistema di contabilità per competenza per i rappresentanti di 18 000 enti pubblici.</t>
  </si>
  <si>
    <t>Enti e Agenzie</t>
  </si>
  <si>
    <t>Ente di ricerca</t>
  </si>
  <si>
    <t>Istituto nazionale di fisica nucleare</t>
  </si>
  <si>
    <t>https://home.infn.it/it/pnrr-2/presentazione-infn-pnrr</t>
  </si>
  <si>
    <t>Comune</t>
  </si>
  <si>
    <t>Cremona</t>
  </si>
  <si>
    <t>https://www.comune.cremona.it/pnrr</t>
  </si>
  <si>
    <t>Acquisizione di servizi professionali di "data science"</t>
  </si>
  <si>
    <t>Guardia di Finanza</t>
  </si>
  <si>
    <t>Acquisizione di servizi professionali di “data science”</t>
  </si>
  <si>
    <t>RTI (Accenture, Engineering,...)</t>
  </si>
  <si>
    <t>Sistema Init</t>
  </si>
  <si>
    <t>ASI - Decreto DG 342</t>
  </si>
  <si>
    <t>ASI - Decreto DG 341</t>
  </si>
  <si>
    <t>Aumento dei prezzi</t>
  </si>
  <si>
    <t>Cambiamenti delle condizioni di mercato, tra cui aumento dei costi</t>
  </si>
  <si>
    <t>Turbative nelle catene di approvvigionamento</t>
  </si>
  <si>
    <t>Mancanza di domanda</t>
  </si>
  <si>
    <t>Attuare alternative migliori</t>
  </si>
  <si>
    <t>Procedure preparatorie inattese più lunghe di quelle inizialmente previste</t>
  </si>
  <si>
    <t>Decreto direttoriale n. 160 del 24 luglio 2023 (secondo avviso pubblico)</t>
  </si>
  <si>
    <t>Decreto direttoriale n. 113 del 10 novembre 2022 (primo avviso pubblico)</t>
  </si>
  <si>
    <t>vedere II bando del 24/7/23</t>
  </si>
  <si>
    <t>Decreto Mims n. 198 del 30 giugno 2022 </t>
  </si>
  <si>
    <t>Decreto direttoriale n.181 del 12 maggio 2023</t>
  </si>
  <si>
    <t>Decreto direttoriale nr. 254 del 15.03.2023</t>
  </si>
  <si>
    <t>Approvato e pubblicato l’elenco dei 1569 Comuni ammessi a finanziamento per l’importo di 43.605.000,00 €</t>
  </si>
  <si>
    <t>Decreti di ammissione al finanziamento dei custer 1, 2 e 3</t>
  </si>
  <si>
    <t>Ammissione a finanziamento della "terza linea", decreto direttoriale del 22.03.2023</t>
  </si>
  <si>
    <t>Integrazione all'ammissione a finanziamento della "terza linea",  decreto direttorialedel 27.03.2023</t>
  </si>
  <si>
    <t>Sono stati adottati tutti gli atti delegati, decreti ministeriali, atti di diritto derivato e altri regolamenti previsti dai provvedimenti legislativi funzionali al raggiungimento della milestone.  Gli atti riguardano i seguenti ambiti: definizione dei profili professionali; piattaforma unica del reclutamento; riforma del processo di assunzione; riforma dell'alta funzione pubblica; rafforzamento del legame tra apprendimento permanente e opportunità di formazione; definizione o aggiornamento dei principi etici delle pubbliche amministrazioni; rafforzamento dell'impegno a favore dell'equilibrio di genere; revisione del quadro normativo sulla mobilità verticale; revisione del quadro normativo sulla mobilità orizzontale.
Per l’obiettivo in esame, in corso di realizzazione, alcuni interventi sono stati anticipati con il conseguimento dell’obiettivo M1C1-56, in particolare: 
- il DPR 81/2022 che reca l’individuazione e l’abrogazione degli adempimenti relativi ai documenti di programmazione assorbiti dal PIAO; 
- il DM 30 giugno 2022, n. 132, che definisce il contenuto del PIAO; 
- il DM 22 luglio 2022 recante le linee di indirizzo per la predisposizione dei piani dei fabbisogni di personale delle PA, nonché per l’individuazione dei nuovi profili professionali individuati dalla contrattazione collettiva. Sul punto, la banca dati ReGiS segnala che entro il 30 aprile 2023 sarà approvato il DM relativo alla definizione delle competenze soft per il personale di qualifica non dirigenziale; 
- le Linee Guida sulla “Parità di genere nell’organizzazione e gestione del rapporto di lavoro con le pubbliche amministrazioni” (c.d. Gender Gap); 
- le nuove Linee guida per l’accesso alla dirigenza pubblica, approvate con decreto del Ministro per la Pubblica Amministrazione del 28 settembre 2022 sulla base delle proposte della Sna, dopo l’intesa in Conferenza Unificata; 
- il DM finalizzato ad adeguare l’organizzazione del DFP alla necessità di disporre di una governance del processo di riforma delle pubbliche amministrazioni intrapreso in attuazione del PNRR. A tale provvedimento si affianca il DM istitutivo del Comitato scientifico per la valutazione dell’impatto delle riforme in materia di capitale umano pubblico, la cui esperienza viene rafforzata alla luce dell’introduzione di una norma di rango primario di disciplina del nuovo “Osservatorio nazionale del lavoro pubblico” (articolo 2 del DL 44/2023) che assorbe e implementa le attività del predetto Comitato, la cui definizione del funzionamento e composizione è demandata ad un apposito DM del Ministro per la PA. 
Inoltre, sono stati pubblicati: 
- Il D.P.R. del 13 giugno 2023, n. 81 che modifica e aggiorna le disposizioni del DPR 487/1994, recante l’aggiornamento del Codice di comportamento dei dipendenti pubblici; 
- Il D.P.R. del 16 giugno 2023, n. 82, recante la disciplina per lo svolgimento dei concorsi pubblici. 
Approvazione dei CCNL 2019-2021</t>
  </si>
  <si>
    <t>Su Italia Domani--&gt;Strumenti--&gt;Andamento dell'attuazione del Piano  i link ai bandi regionali</t>
  </si>
  <si>
    <t>Sul sito Italia Domani--&gt;Strumenti--&gt;Andamento dell'attuazione del Piano elenco dei decreti attuativi (non è detto siano tutti e 2 in attesa di parere del CdS)</t>
  </si>
  <si>
    <t>Sul sito Italia Domani--&gt;Strumenti--&gt;Andamento dell'attuazione del Piano elenco dei decreti attuativi</t>
  </si>
  <si>
    <t>Homepage sito informativo documenti IVA precompilati</t>
  </si>
  <si>
    <t>Gare del progetto Cinecittà</t>
  </si>
  <si>
    <t>Decreto direttoriale n. 416 del 30 giugno 2023</t>
  </si>
  <si>
    <t>Ministero dell'Ambiente e della Sicurezza energetica (Mase)</t>
  </si>
  <si>
    <t>Sul sito Italia Domani--&gt;Strumenti--&gt;Andamento dell'attuazione del Piano mancano le aggiudicazioni</t>
  </si>
  <si>
    <t>Accordo di Finanziamento sottoscritto tra MASE-DG PNM e AiPo</t>
  </si>
  <si>
    <t>Sul sito Italia Domani è riportato che “Una prima parte dei progetti hanno visto aggiudicate le gare di appalto per i lavori”.
Sulla base di quanto disposto dal DM 343 del 2 dicembre 2021 è intervenuto l’avviso pubblico prot. 48047 del 2 dicembre 2021, con una dotazione finanziaria pari a € 3 mld, di cui 2,4 mld per la fascia 0-2 anni (il 55,29% delle risorse è destinato al Mezzogiorno) e € 600 mln per la fascia 3-5 anni (il 40% delle risorse è destinato al Mezzogiorno). Le candidature dovevano essere presentate entro il 28 febbraio 2022. I termini per la presentazione delle candidature, esclusivamente per la “realizzazione di asili nido e servizi integrativi, comprese le sezioni primavera”, sono stati differiti, da ultimo, al 1° aprile 2022 e, con riferimento alle sole regioni del Mezzogiorno, al 31 maggio 2022. 
DM n. 236 del 7 settembre 2022, di destinazione di ulteriori risorse finanziarie per l'attuazione dell'Investimento 1.1. del PNRR: Piano per asili nido e scuole dell'infanzia e servizi di educazione e cura per la prima infanzia. 
D.D. n. 74 del 26 ottobre 2022 di scioglimento delle riserve su alcuni interventi nell'ambito del Piano per asili nido e scuole dell'infanzia e servizi di educazione e cura per la prima infanzia. 
L’art. 5, comma 2, del decreto-legge n. 198 del 2022 (cosiddetto proroga termini), modificando l'art. 24, comma 6-bis, del D.L. 152/2021, proroga dal 31 marzo 2023 al 31 maggio 2023 il termine ultimo per l'aggiudicazione degli interventi di messa in sicurezza, ristrutturazione, riqualificazione o costruzione di edifici di proprietà dei comuni destinati ad asili nido, scuole dell'infanzia e a centri polifunzionali per i servizi alla famiglia, previsti dal PNRR, M4C1, investimento 1.1. Inoltre, l'art. 5, comma 10, del medesimo decreto-legge 198/2022, modificando l'art. 3, comma 1, del D.L. 22/2020, porta al 31 dicembre 2023, introducendo al contempo la finalizzazione di dare attuazione alla Missione 4 - Componente 1 del PNRR («Potenziamento dell'offerta dei servizi di istruzione: dagli asili nido alle università»), l'obbligo per il Consiglio superiore della pubblica istruzione (CSPI), di rendere i pareri di propria competenza nel termine di 7 giorni dalla richiesta da parte del Ministro dell'istruzione e del merito, decorso inutilmente il quale si può prescindere dal parere. 
D.D. n. 110 del 29 dicembre 2022, relativo allo scioglimento delle riserve delle graduatorie di cui all'investimento 1.1. 
Secondo quanto risulta dalla banca dati ReGiS della Ragioneria generale dello Stato, al 10 luglio 2023 (con dati aggiornati al 6 luglio 2023), l’Investimento 1.1 della Missione 4, Componente 1 del PNRR ha come obiettivo quello di consentire la costruzione, riqualificazione e messa in sicurezza degli asili nido, dei servizi di educazione e cura per la prima infanzia e delle scuole dell'infanzia. L'investimento ha l'obiettivo di incrementare il numero di posti nei servizi educativi con una dotazione finanziaria complessiva pari a euro 4,6 miliardi, di cui 900 milioni per contributi per la gestione. 
Per i progetti in essere (risorse stanziate con l'articolo 1,comma 59, della legge 27 dicembre 2019, n. 160), al fine di consentire ai Comuni di accedere alla quota di 700 milioni per il periodo 2021-2025, in data 22 marzo 2021, è stato pubblicato il relativo Avviso pubblico per edifici di proprietà dei comuni destinati ad asili nido e a scuole dell’infanzia, a servizi integrativi per la prima infanzia e a centri polifunzionali per i servizi alla famiglia, così come definiti dal D.lgs. 65/2017 e dal Decreto del Presidente del Consiglio dei ministri 30 dicembre 2022. 
Con decreto interministeriale 31 marzo 2022 sono state approvate le graduatorie dei progetti ammessi a finanziamento e con decreto interministeriale 22 settembre 2022 le stesse sono state approvate in via definitiva a seguito di specifica istruttoria. 
Per i progetti nuovi, con decreto interministeriale 2 dicembre 2021, n. 343, sono state ripartite le relative risorse, pari a 3 miliardi di euro, fra le Regioni. 
Con Avviso pubblico 2 dicembre 2021, prot. n. 48047 ed entro il termine di scadenza del 28 febbraio 2022 sono pervenute n. 2217 candidature per un importo complessivo di euro 2.129.212.390,74, a fronte di 3 miliardi. Pertanto, con l'avviso pubblico, prot. n. 12213 del 3 marzo 2022, è stato differito al 31 marzo 2022 il termine di scadenza delle candidature per asili nido per le risorse ancora disponibili. Entro il termine del 31 marzo 2022, grazie alle azoni di potenziamento dell'assistenza ai comuni, sono pervenute ulteriori candidature per un importo complessivo, di euro 1.992.842.752,03, con un incremento di euro 819.791.281,28,pari al 69,8%, rispetto alle candidature presentate entro il 28 febbraio 2022. 
Tuttavia, nelle regioni del Mezzogiorno residuavano ancora risorse e, pertanto, con l'avviso pubblico prot. n.23992 del 15 aprile 2022, sono stati riaperti i termini per regioni del Mezzogiorno. Entro il termine del 31 maggio 2022 sono pervenute ulteriori n. 74 candidature per un importo complessivo di euro 81.199.333,64. Dopo la pubblicazione delle graduatorie provvisorie avvenuta con decreto direttoriale n. 57 dell’8 settembre 2022, con il decreto direttoriale 29 dicembre 2022, 110 interventi sono stati ammessi a finanziamento. 
Complessivamente, pertanto, sulla base delle graduatorie, sono stati finanziati n. 2.657 interventi su altrettanti edifici. A seguito di rinunce, i progetti ammessi definitivamente con accordo di concessione sono pari a 2.561. Tutti gli interventi oggetto di finanziamento sono a titolarità pubblica, in quanto realizzati dai Comuni, e sono stati assoggettati al rispetto del principio DNSH e della legislazione ambientale europea e nazionale. 
Dopo la sottoscrizione degli appositi accordi di concessione, contenenti lo specifico capitolato degli standard e degli obblighi da osservare fra i quali quelli relativi al rispetto del principio DNSH, i Comuni beneficiari hanno provveduto all’aggiudicazione dei lavori con propria determinazione. 
Al momento in cui si licenzia il presente monitoraggio, la banca dati ReGiS non riporta il numero totale dei progetti aggiudicati, né del relativo importo. Vi si legge, inoltre, quanto segue: “i progetti privi di aggiudicazione entro il termine saranno oggetto di esclusione dal finanziamento in quanto non adempienti entro i termini degli accordi di concessione. Pertanto, la milestone è da ritenersi raggiunta con l’aggiudicazione di tutti i progetti” (intendendosi, al netto di quelli esclusi). 
Si segnala, sullo stato di attuazione di questo investimento, la deliberazione del 18 gennaio 2023 del Collegio del Controllo concomitante della Corte dei Conti. 
Nella terza Relazione al Parlamento sullo stato di attuazione del PNRR, nella tabella a pag. 128, si evidenzia che questo investimento presenta 2 elementi di debolezza emersi nel corso del monitoraggio sull’attuazione del Piano, così sintetizzati: aumento costi e/o scarsità materiali; difficoltà normative, amministrative, gestionali, ecc.. 
La medesima Relazione – oltre a descrivere l’investimento alle pagg. 309 e 310 – rileva, tra l’altro (a pag. 71), che la misura – che prevede, entro il 30 giugno 2023, l’aggiudicazione di tutte le gare di appalto dei lavori per gli interventi ammissibili - ha “scontato una difficile fase di avvio legata alle criticità gestionali e amministrative. Il bando originario – prosegue la Relazione - prevedeva la conclusione della fase di selezione degli interventi entro marzo 2022. La necessità di assicurare il 40 per cento delle risorse al Sud e l’incremento dei costi delle materie prime hanno dapprima rallentato la conclusione della selezione degli interventi e successivamente l’avvio della progettazione degli stessi. Il Governo in carica è intervenuto prorogando la data di affidamento dei lavori da marzo 2023 a maggio 2023 e successivamente, con decreto-legge 10 maggio 2023, n. 51, articolo 7, alla scadenza del termine di aggiudicazione previsto dagli obiettivi del Piano, con importanti azioni a supporto degli enti locali per accompagnarli nelle procedure di affidamento dei lavori nonché con norme di semplificazione e di deroga e con l’inserimento dei poteri commissariali di sindaci e presidenti di provincia sull’edilizia scolastica per velocizzare le procedure amministrative. Allo stato, i comuni, soggetti attuatori degli interventi, stanno procedendo con la conclusione della fase di progettazione e hanno avviato la fase di avviamento dei lavori (…) L’obiettivo del Ministero dell’istruzione e del merito e del Governo è quello di aggiudicare, entro giugno, il numero massimo di interventi e, eventualmente, proporre per quelli in ritardo misure di attuazione rafforzata per consentire, comunque, il rispetto del predetto target finale”.</t>
  </si>
  <si>
    <t>IPCEI Microelettronica - Decreto direttoriale 4 settembre 2023</t>
  </si>
  <si>
    <t>Circolare 4 maggio 2022, n. 168851</t>
  </si>
  <si>
    <t>Graduatorie (decreto 7 agosto 2023)</t>
  </si>
  <si>
    <t>Decreto n. 503 del 7 agosto 2023</t>
  </si>
  <si>
    <t>DM Salute 8 giugno 2023</t>
  </si>
  <si>
    <t>Istruzione e formazione 350.000 iscrizioni amministrazioni centrali</t>
  </si>
  <si>
    <t>Istruzione e formazione (almeno 70% attività formazione amministrazioni centrali completata con successo)</t>
  </si>
  <si>
    <t>Istruzione e formazione (almeno 70% attività formazione altre amministrazioni completata con successo)</t>
  </si>
  <si>
    <r>
      <rPr>
        <sz val="11"/>
        <rFont val="Times New Roman"/>
        <family val="1"/>
      </rPr>
      <t>Aggiudicazione di (tutti gli) appalti pubblici per l'installazione di infrastrutture di ricarica elettrica M2</t>
    </r>
  </si>
  <si>
    <r>
      <rPr>
        <sz val="11"/>
        <rFont val="Times New Roman"/>
        <family val="1"/>
      </rPr>
      <t>Numero di progetti aggiudicati</t>
    </r>
  </si>
  <si>
    <r>
      <rPr>
        <sz val="11"/>
        <rFont val="Times New Roman"/>
        <family val="1"/>
      </rPr>
      <t>Numero di assunzioni di ricercatori a tempo determinato</t>
    </r>
  </si>
  <si>
    <r>
      <rPr>
        <sz val="11"/>
        <rFont val="Times New Roman"/>
        <family val="1"/>
      </rPr>
      <t>Numero di PMI beneficiarie</t>
    </r>
  </si>
  <si>
    <t>Disposizione nella normativa che indica l'entrata in vigore delle riforme</t>
  </si>
  <si>
    <t>Disposizione nella normativa che indica l'entrata in vigore della legge quadro</t>
  </si>
  <si>
    <t>Disposizione nella normativ a che indica l'entrata in vigore della normativ a.</t>
  </si>
  <si>
    <r>
      <rPr>
        <strike/>
        <sz val="10"/>
        <color rgb="FF231F20"/>
        <rFont val="Times New Roman"/>
        <family val="1"/>
      </rPr>
      <t>M2</t>
    </r>
  </si>
  <si>
    <r>
      <rPr>
        <strike/>
        <sz val="10"/>
        <color rgb="FF231F20"/>
        <rFont val="Times New Roman"/>
        <family val="1"/>
      </rPr>
      <t>Investimento</t>
    </r>
  </si>
  <si>
    <r>
      <rPr>
        <strike/>
        <sz val="10"/>
        <color rgb="FF231F20"/>
        <rFont val="Cambria"/>
        <family val="1"/>
      </rPr>
      <t>M2</t>
    </r>
  </si>
  <si>
    <r>
      <rPr>
        <strike/>
        <sz val="10"/>
        <color rgb="FF231F20"/>
        <rFont val="Cambria"/>
        <family val="1"/>
      </rPr>
      <t>Investimento</t>
    </r>
  </si>
  <si>
    <t>M3C1-I01.91.00</t>
  </si>
  <si>
    <t>M3C1-I01.91.01</t>
  </si>
  <si>
    <t>M3C1-I01.91.01.01</t>
  </si>
  <si>
    <t>M3C1-I01.91.01.02</t>
  </si>
  <si>
    <t>M3C1-I01.91.02</t>
  </si>
  <si>
    <t>M3C1-I01.92.01</t>
  </si>
  <si>
    <t>M3C1-I01.92.02</t>
  </si>
  <si>
    <t>M5C3-I01.91.00</t>
  </si>
  <si>
    <t>Assegnazione</t>
  </si>
  <si>
    <t>M7- RePowerEU</t>
  </si>
  <si>
    <t>Nuovo</t>
  </si>
  <si>
    <t>OLD Totale PNRR</t>
  </si>
  <si>
    <t>Consiglio_Stato</t>
  </si>
  <si>
    <t>M1C2-R03.00.00</t>
  </si>
  <si>
    <t>3 - Razionalizzazione e semplificazione degli incentivi per le imprese</t>
  </si>
  <si>
    <t>Relazione di valutazione di tutti gli incentivi e investimenti per le imprese</t>
  </si>
  <si>
    <t>Entrata in vigore di tutti gli atti legislativi per la razionalizzazione degli incentivi per le imprese</t>
  </si>
  <si>
    <t>M1C2-I01.07.01</t>
  </si>
  <si>
    <t>Nuovo_Rev2023</t>
  </si>
  <si>
    <t>Supporto alla transizione ecologica del sistema produttivo e alle filiere strategiche per le net zero technologies</t>
  </si>
  <si>
    <t>Entrata in vigore dell'accordo di attuazione</t>
  </si>
  <si>
    <t>Entrata in vigore degli accordi legali di finanziamento</t>
  </si>
  <si>
    <t>Entrata in vigore dell'accordo attuativo</t>
  </si>
  <si>
    <t>Stipula di convenzioni di finanziamento giuridicamente vincolanti con i beneficiari finali</t>
  </si>
  <si>
    <t>M7C1</t>
  </si>
  <si>
    <r>
      <rPr>
        <strike/>
        <sz val="10"/>
        <color rgb="FF231F20"/>
        <rFont val="Cambria"/>
        <family val="1"/>
      </rPr>
      <t>M1</t>
    </r>
  </si>
  <si>
    <r>
      <rPr>
        <strike/>
        <sz val="10"/>
        <color rgb="FF231F20"/>
        <rFont val="Cambria"/>
        <family val="1"/>
      </rPr>
      <t>Sub- Investimento</t>
    </r>
  </si>
  <si>
    <r>
      <rPr>
        <strike/>
        <sz val="10"/>
        <color rgb="FF231F20"/>
        <rFont val="Cambria"/>
        <family val="1"/>
      </rPr>
      <t>4.2.2 Digitalizzazione Agenzie e Tour Operator</t>
    </r>
  </si>
  <si>
    <t>Cancellato_Rev2023</t>
  </si>
  <si>
    <t>M7C1-R01.00.00</t>
  </si>
  <si>
    <r>
      <rPr>
        <sz val="10"/>
        <color rgb="FF231F20"/>
        <rFont val="Times New Roman"/>
        <family val="1"/>
      </rPr>
      <t>M7</t>
    </r>
    <r>
      <rPr>
        <sz val="11"/>
        <color theme="1"/>
        <rFont val="Calibri"/>
        <family val="2"/>
        <scheme val="minor"/>
      </rPr>
      <t/>
    </r>
  </si>
  <si>
    <t>1- Snellimento delle procedure di autorizzazione per le energie rinnovabili a livello centrale e locale</t>
  </si>
  <si>
    <t>1 - Revisione e aggiornamento dell'assetto regolamentare degli Istituti di ricovero e cura a carattere scientifico (IRCCS) e delle politiche di ricerca del Ministero della Salute, con l'obiettivo di rafforzare il rapporto fra ricerca, innovazione e cure sanitarie.</t>
  </si>
  <si>
    <t>Mase</t>
  </si>
  <si>
    <t>Entrata in vigore della normativa primaria che individua le “aree di accelerazione rinnovabili”</t>
  </si>
  <si>
    <t>Entrata in vigore del Testo Unico</t>
  </si>
  <si>
    <t>Istituzione e operatività della piattaforma "single entry" per l'ottenimento di autorizzazioni</t>
  </si>
  <si>
    <t>M7C1-R02.00.00</t>
  </si>
  <si>
    <t>M7C1-R03.00.00</t>
  </si>
  <si>
    <t>3- Riduzione dei costi di connessione alla rete del gas del biometano</t>
  </si>
  <si>
    <t>Entrata in vigore della normativa per ridurre i costi di connessione alla rete gas degli impianti di produzione di biometano</t>
  </si>
  <si>
    <t>M7C1-R04.00.00</t>
  </si>
  <si>
    <t>4- Mitigazione del rischio finanziario associato ai PPA rinnovabili (Power Purchase Agreement)</t>
  </si>
  <si>
    <t>Entrata in vigore della normativa primaria</t>
  </si>
  <si>
    <t>Entrata in vigore di tutta la legislazione secondaria che garantisce l'attuazione della legislazione primaria</t>
  </si>
  <si>
    <t>M2C1-I03.04.00</t>
  </si>
  <si>
    <t>3.4 Fondo Rotativo Contratti di Filiera (FCF) per sostenere i contratti di filiera nei settori agroalimentare, della pesca e acquacoltura, silvicoltura, floricoltura e vivaismo</t>
  </si>
  <si>
    <t>Fondo Rotativo Contratti di Filiera (FCF) per sostenere i contratti di filiera nei settori agroalimentare, della pesca e acquacoltura, silvicoltura, floricoltura e vivaismo</t>
  </si>
  <si>
    <t>Entrata in vigore della convenzione per l'attuazione</t>
  </si>
  <si>
    <t>Trasferimento della dotazione finanziaria ISMEA per l'attività del Fondo</t>
  </si>
  <si>
    <t>Sottoscrizione di accordi con i beneficiari per almeno il 50% delle risorse del Fondo</t>
  </si>
  <si>
    <t>Sottoscrizione di accordi con i beneficiari per almeno il 100% delle risorse del Fondo</t>
  </si>
  <si>
    <r>
      <rPr>
        <strike/>
        <sz val="10"/>
        <color rgb="FF231F20"/>
        <rFont val="Cambria"/>
        <family val="1"/>
      </rPr>
      <t>5.3: Bus elettrici (filiera industriale)</t>
    </r>
  </si>
  <si>
    <t>Spostato a M7I12-rev 2023</t>
  </si>
  <si>
    <t>M7C1-I12.00.00</t>
  </si>
  <si>
    <t>12 - Sovvenzionamento dello sviluppo di una leadership internazionale, industriale e di ricerca e sviluppo nel campo degli autobus elettrici</t>
  </si>
  <si>
    <t>Mit</t>
  </si>
  <si>
    <t>Accordo di attuazione</t>
  </si>
  <si>
    <t>Accordo attuativo con Invitalia</t>
  </si>
  <si>
    <t>Accordi giuridici firmati con i beneficiari finali</t>
  </si>
  <si>
    <t>M7C1-I01.00.00</t>
  </si>
  <si>
    <t>M7C1-I02.00.00</t>
  </si>
  <si>
    <t>M7C1-I03.00.00</t>
  </si>
  <si>
    <t>M7C1-I04.00.00</t>
  </si>
  <si>
    <t>M7C1-I05.00.00</t>
  </si>
  <si>
    <t>M7C1-I06.00.00</t>
  </si>
  <si>
    <t>M7C1-I07.00.00</t>
  </si>
  <si>
    <t>M7C1-I08.00.00</t>
  </si>
  <si>
    <t>M7C1-I09.00.00</t>
  </si>
  <si>
    <t>M7C1-I10.00.00</t>
  </si>
  <si>
    <t>M7C1-I11.00.00</t>
  </si>
  <si>
    <t>11 - Potenziamento del parco ferroviario regionale per il trasporto pubblico con treni a zero emissioni e servizio universale</t>
  </si>
  <si>
    <t>Numero di treni a zero emissioni e numero di vetture per il servizio universale2026</t>
  </si>
  <si>
    <r>
      <rPr>
        <strike/>
        <sz val="10"/>
        <color rgb="FF231F20"/>
        <rFont val="Times New Roman"/>
        <family val="1"/>
      </rPr>
      <t>M3</t>
    </r>
  </si>
  <si>
    <r>
      <rPr>
        <strike/>
        <sz val="10"/>
        <color rgb="FF231F20"/>
        <rFont val="Times New Roman"/>
        <family val="1"/>
      </rPr>
      <t>Sub- Investimento</t>
    </r>
  </si>
  <si>
    <r>
      <rPr>
        <strike/>
        <sz val="10"/>
        <color rgb="FF231F20"/>
        <rFont val="Times New Roman"/>
        <family val="1"/>
      </rPr>
      <t>1.3 Collegamenti diagonali (Roma-Pescara)</t>
    </r>
  </si>
  <si>
    <t>1.9 Collegamenti interregionali</t>
  </si>
  <si>
    <t>Realizzazione di 70 km</t>
  </si>
  <si>
    <t>Completamento di 221 km</t>
  </si>
  <si>
    <t>M3C2-I02.03.00</t>
  </si>
  <si>
    <t>2.3 Cold ironing</t>
  </si>
  <si>
    <t>Entrata in funzione delle infrastrutture di cold ironing</t>
  </si>
  <si>
    <r>
      <rPr>
        <strike/>
        <sz val="10"/>
        <color rgb="FF231F20"/>
        <rFont val="Cambria"/>
        <family val="1"/>
      </rPr>
      <t>M5</t>
    </r>
  </si>
  <si>
    <r>
      <rPr>
        <strike/>
        <sz val="10"/>
        <color rgb="FF231F20"/>
        <rFont val="Cambria"/>
        <family val="1"/>
      </rPr>
      <t>2. Valorizzazione dei beni confiscati alle mafie</t>
    </r>
  </si>
  <si>
    <t>PCM_Segr</t>
  </si>
  <si>
    <t>M7C1-I13.00.00</t>
  </si>
  <si>
    <t>M7C1-I14.00.00</t>
  </si>
  <si>
    <t>1 - Scale-up: Rafforzamento Smart grid</t>
  </si>
  <si>
    <t>Elettrificazione dei consumi energetici per almeno 1.730.000 abitanti2026</t>
  </si>
  <si>
    <t>M7C1-I15.00.00</t>
  </si>
  <si>
    <t>M7C1-I16.00.00</t>
  </si>
  <si>
    <t>M7C1-I17.00.00</t>
  </si>
  <si>
    <t>M7C1-R05.00.00</t>
  </si>
  <si>
    <t>Misura rafforzata: Rafforzamento smart grid</t>
  </si>
  <si>
    <t>Elettrificazione dei consumi energetici per 1.730.000 abitanti</t>
  </si>
  <si>
    <t>2 - Scale up: Interventi per aumentare la resilienza delle reti</t>
  </si>
  <si>
    <t>Misura rafforzata: Interventi su resilienza climatica delle reti</t>
  </si>
  <si>
    <t>Aumentare la resilienza delle rete del sistema elettrico di almeno 4.648 km2026</t>
  </si>
  <si>
    <t>C1 - RePower EU</t>
  </si>
  <si>
    <t>3 - Scale up: Produzione di idrogeno in aree industriali dismesse (Hydrogen Valleys)</t>
  </si>
  <si>
    <t>Misura rafforzata: Produzione di idrogeno in aree industriali dismesse</t>
  </si>
  <si>
    <t>Completare almeno 12 progetti per la produzione di idrogeno in aree industriali dismesse con capacità media di almeno 1-5 MW ciascuno</t>
  </si>
  <si>
    <t>4 - Tyrrhenian link</t>
  </si>
  <si>
    <t>Tyrrhenian link</t>
  </si>
  <si>
    <t>Aggiudicazione di contratti</t>
  </si>
  <si>
    <t>Messa in posa dei cavi</t>
  </si>
  <si>
    <t>Notifica dell'aggiudicazione di tutti gli appalti per i lavori necessari alla posa di 514 km di cavi che collegano Caracoli ad Ebol</t>
  </si>
  <si>
    <t>Messa in posa di 514 km di cavo, che collega Caracoli (Palermo) a Eboli (Salerno) e garantisce una capacità di 500 MW</t>
  </si>
  <si>
    <t>5 - SA.CO.I.3</t>
  </si>
  <si>
    <t>SA.CO.I.3</t>
  </si>
  <si>
    <t>Completamento dei lavori</t>
  </si>
  <si>
    <t>Notifica dell'aggiudicazione di tutti gli appalti per i lavori necessari al completamento dei gusci delle stazioni di conversione della Sardegna e della Toscana</t>
  </si>
  <si>
    <t>Notifica del completamento dei gusci delle stazioni di conversione della Sardegna e della Toscana</t>
  </si>
  <si>
    <t>7 - Rete di trasmissione nazionale intelligente</t>
  </si>
  <si>
    <t>Rete di trasmissione intelligente</t>
  </si>
  <si>
    <t>Progetti di installazione</t>
  </si>
  <si>
    <t>Nuove attrezzature 5G o architetture ICT devono essere installate e rese operative in almeno 40 stazioni</t>
  </si>
  <si>
    <t>Installazione del protocollo sicuro 104 (protocollo IEC 62351) in almeno 250 stazioni elettriche</t>
  </si>
  <si>
    <t>Sistemi di monitoraggio IoT industriale installati in almeno 1 500 tralicci elettrici per raccogliere dati che possono essere inseriti nel sistema di gestione2026</t>
  </si>
  <si>
    <t>8 - Approvvigionamento sostenibile, circolare e sicuro di materie prime critiche</t>
  </si>
  <si>
    <t>Approvvigionamento sostenibile, circolare e sicuro delle materie prime critiche</t>
  </si>
  <si>
    <t>Pubblicazione del rapporto e del database</t>
  </si>
  <si>
    <t>Completamento dei progetti</t>
  </si>
  <si>
    <t>Completamento di almeno 10 progetti di ricerca e sviluppo focalizzati sull'ecodesign e sul miglioramento della raccolta, della logistica e del riciclaggio dei rifiuti di apparecchiature elettriche ed elettroniche - comprese le pale delle turbine eoliche e i pannelli fotovoltaici</t>
  </si>
  <si>
    <t>Equipaggiamento di almeno 6 laboratori appartenenti al Polo tecnologico per l'Urban Mining e l'Ecodesign. I laboratori devono consentire la collaborazione tra aziende private e istituti di ricerca nel cercare soluzioni volte ad aumentare il recupero e il riciclo delle materie prime critiche legate alla transizione verde</t>
  </si>
  <si>
    <t>13 - Linea Adriatica Fase 1 (Centrale di compressione di Sulmona e metanodotto Sestino-Minerbio)</t>
  </si>
  <si>
    <t>Linea Adriatica Fase 1 (centrale di compressione di Sulmona e gasdotto Sestino-Minerbio)</t>
  </si>
  <si>
    <t>Stabilire gli obiettivi di conservazione sito-specifici (SSCOs) per i siti Natura 2000 interessati dal progetto; Verificare le pertinenti valutazioni di incidenza ambientale; Aggiornare le pertinenti valutazioni di incidenza ambientale (VINCA)</t>
  </si>
  <si>
    <t>Notifica dell'aggiudicazione di tutti gli appalti per i lavori necessari al completamento della centrale di compressione di Sulmona e del gasdotto Sestino-Minerbio</t>
  </si>
  <si>
    <t>La stazione di compressione di Sulmona e il gasdotto Sestino-Minerbio devono essere completati.</t>
  </si>
  <si>
    <t>Il Ministero ha completato l'investimento</t>
  </si>
  <si>
    <t>14 - Infrastrutture transfrontaliere per l'esportazione del gas</t>
  </si>
  <si>
    <t>Infrastruttura transfrontaliera per l'esportazione del gas</t>
  </si>
  <si>
    <t>Aggiudicazione di tutti i contratti necessari al completamento della centrale di compressione di Poggio Renatico</t>
  </si>
  <si>
    <t>L'unità di compressione della centrale di compressione di Poggio Renatico deve essere completata.</t>
  </si>
  <si>
    <t>15 - Transizione 5.0</t>
  </si>
  <si>
    <t>Transizione 5.0</t>
  </si>
  <si>
    <t>Entrata in vigore dell'atto giuridico</t>
  </si>
  <si>
    <t>Concessione di risorse RRF; Risparmio energetico</t>
  </si>
  <si>
    <t>L'atto giuridico mette a disposizione dei potenziali destinatari i crediti d'imposta Transizione 5.0, determinando i criteri di ammissibilità, anche in termini di risparmio energetico minimo, e il tetto di spesa massimo per la misura.</t>
  </si>
  <si>
    <t>Notifica della concessione di tutte le risorse RRF destinate all'investimento</t>
  </si>
  <si>
    <t>L'investimento determina un risparmio di 0,4 Mtep nel consumo di energia finale nel periodo 2024-2026.20262024</t>
  </si>
  <si>
    <t>Misura rafforzata: Potenziamento del parco ferroviario regionale per il trasporto pubblico con treni a zero emissioni e servizio universale</t>
  </si>
  <si>
    <t>Entrata in servizio e acquisizione della dichiarazione di verifica di conformità</t>
  </si>
  <si>
    <t>16 - Supporto alle PMI per l'autoproduzione da fonti energetiche rinnovabili</t>
  </si>
  <si>
    <t>Sostegno per l'autoproduzione di energia da fonti rinnovabili nelle PMI</t>
  </si>
  <si>
    <t>Entrata in vigore degli atti di concessione</t>
  </si>
  <si>
    <t>Entrata in vigore dell'accordo di attuazione e certificato di trasferimento</t>
  </si>
  <si>
    <t>L'Italia trasferisce a Invitalia 320 000 000 di EUR per il dispositivo</t>
  </si>
  <si>
    <t>Invitalia adotta provvedimenti di concessione a favore dei beneficiari finali per l'importo necessario a utilizzare il 100 % dell'investimento</t>
  </si>
  <si>
    <t>Invitalia</t>
  </si>
  <si>
    <t>5 - Piano Nuove Competenze - Transizioni</t>
  </si>
  <si>
    <t>Adozione e pubblicazione del Piano Nuove Competenze - Transizioni e del cronoprogramma attuativo</t>
  </si>
  <si>
    <t>Entrata in vigore delle leggi regionali</t>
  </si>
  <si>
    <t>10 - Progetti pilota sulle competenze “Crescere Green”</t>
  </si>
  <si>
    <t>Progetti pilota sulle competenze "Crescere Green"</t>
  </si>
  <si>
    <t>Completamento formazione</t>
  </si>
  <si>
    <t>Attività di formazione per almeno 20.000 beneficiari</t>
  </si>
  <si>
    <t>9 - Assistenza tecnica e rafforzamento delle capacità per l'attuazione del PNRR</t>
  </si>
  <si>
    <t>Misura rafforzata: Assistenza tecnica e rafforzamento delle capacità per l'attuazione del PNRR</t>
  </si>
  <si>
    <t>Almeno 281.750 dipendenti di altre amministrazioni pubbliche hanno completato con successo iniziative di formazione (certificazione formale o valutazione d'impatto)</t>
  </si>
  <si>
    <t>6 - Progetti di interconnessione elettrica transfrontaliera tra Italia e paesi confinanti</t>
  </si>
  <si>
    <t>Progetti di interconnessione elettrica transfrontaliera tra Italia e Paesi confinanti</t>
  </si>
  <si>
    <t>Notifica dell'aggiudicazione di tutti i contratti necessari per avviare la costruzione delle due interconnessioni tra Italia e Slovenia: "Zaule -Dekani" e “Redipuglia – Vrtoiba”</t>
  </si>
  <si>
    <t>Notifica di aggiudicazione di tutti i contratti necessari per avviare la costruzione della interconnessione Italia-Austria "Somplago-Würmlach"</t>
  </si>
  <si>
    <t>Completamento delle interconnessioni Italia-Slovenia: “Zaule – Dekani” e “Redipuglia – Vrtojba</t>
  </si>
  <si>
    <t>Completamento dell'interconnessione Italia – Austria: “Somplago – Würmlach”</t>
  </si>
  <si>
    <t>Strumento finanziario per l'efficientamento dell'edilizia pubblica, anche residenziale (ERP), e delle abitazioni di famiglie a basso reddito e vulnerabili</t>
  </si>
  <si>
    <t>Accordi legali con i beneficiari finali</t>
  </si>
  <si>
    <t>17 - Strumento finanziario per l'efficientamento dell'edilizia pubblica, anche residenziale (ERP), e delle abitazioni di famiglie a basso reddito e vulnerabili</t>
  </si>
  <si>
    <t>Entrata in vigore dell'atto con la definizione dei termini di riferimento dello strumento finanziario</t>
  </si>
  <si>
    <t>Certficato di trasferimento delle risorse</t>
  </si>
  <si>
    <t>Entrata in vigore dell'accordo di implementazione</t>
  </si>
  <si>
    <t>2 - Riduzione dei sussidi ambientalmente dannosi</t>
  </si>
  <si>
    <t>Approvazione di un report governativo per definire il cronoprogramma di riduzione al 2030</t>
  </si>
  <si>
    <t>Entrata in vigore della legislazione primaria e secondaria</t>
  </si>
  <si>
    <r>
      <rPr>
        <sz val="10"/>
        <color rgb="FF231F20"/>
        <rFont val="Cambria"/>
        <family val="1"/>
      </rPr>
      <t>M4</t>
    </r>
  </si>
  <si>
    <r>
      <rPr>
        <sz val="10"/>
        <color rgb="FF231F20"/>
        <rFont val="Cambria"/>
        <family val="1"/>
      </rPr>
      <t>Investimento</t>
    </r>
  </si>
  <si>
    <r>
      <rPr>
        <sz val="10"/>
        <color rgb="FF231F20"/>
        <rFont val="Cambria"/>
        <family val="1"/>
      </rPr>
      <t>3.2 Finanziamento di start-up</t>
    </r>
  </si>
  <si>
    <t>Rafforzamento dell'Ecobonus per l'efficienza energetica</t>
  </si>
  <si>
    <r>
      <rPr>
        <sz val="10"/>
        <color rgb="FF231F20"/>
        <rFont val="Cambria"/>
        <family val="1"/>
      </rPr>
      <t>M2</t>
    </r>
  </si>
  <si>
    <r>
      <rPr>
        <sz val="10"/>
        <color rgb="FF231F20"/>
        <rFont val="Cambria"/>
        <family val="1"/>
      </rPr>
      <t>Sub- Investimento</t>
    </r>
  </si>
  <si>
    <t>Collegamenti interregionali</t>
  </si>
  <si>
    <t>Velocizzare i collegamenti interregionali</t>
  </si>
  <si>
    <t>Pnrr/Compl</t>
  </si>
  <si>
    <r>
      <rPr>
        <b/>
        <sz val="10"/>
        <rFont val="Arial"/>
        <family val="2"/>
      </rPr>
      <t>Numero sequenziale</t>
    </r>
  </si>
  <si>
    <r>
      <rPr>
        <b/>
        <sz val="10"/>
        <rFont val="Arial"/>
        <family val="2"/>
      </rPr>
      <t>Misura correlata (riforma o investimento)</t>
    </r>
  </si>
  <si>
    <r>
      <rPr>
        <b/>
        <sz val="10"/>
        <rFont val="Arial"/>
        <family val="2"/>
      </rPr>
      <t>Traguardo/ obiettivo</t>
    </r>
  </si>
  <si>
    <r>
      <rPr>
        <b/>
        <sz val="10"/>
        <rFont val="Arial"/>
        <family val="2"/>
      </rPr>
      <t>Denominazione</t>
    </r>
  </si>
  <si>
    <r>
      <rPr>
        <b/>
        <sz val="10"/>
        <rFont val="Arial"/>
        <family val="2"/>
      </rPr>
      <t>Unità di misura</t>
    </r>
  </si>
  <si>
    <r>
      <rPr>
        <b/>
        <sz val="10"/>
        <rFont val="Arial"/>
        <family val="2"/>
      </rPr>
      <t>Riferimento</t>
    </r>
  </si>
  <si>
    <r>
      <rPr>
        <b/>
        <sz val="10"/>
        <rFont val="Arial"/>
        <family val="2"/>
      </rPr>
      <t>Trimestre</t>
    </r>
  </si>
  <si>
    <r>
      <rPr>
        <b/>
        <sz val="10"/>
        <rFont val="Arial"/>
        <family val="2"/>
      </rPr>
      <t>Anno</t>
    </r>
  </si>
  <si>
    <r>
      <rPr>
        <b/>
        <sz val="10"/>
        <rFont val="Arial"/>
        <family val="2"/>
      </rPr>
      <t>Descrizione di ogni traguardo e obiettivo</t>
    </r>
  </si>
  <si>
    <r>
      <rPr>
        <sz val="10"/>
        <color rgb="FF006100"/>
        <rFont val="Arial MT"/>
        <family val="2"/>
      </rPr>
      <t>Traguardo</t>
    </r>
  </si>
  <si>
    <t>Gli atti giuridici necessari devono comprendere:
gli atti normativi di esecuzione riguardanti in particolare i) il regolamento AgID (Agenzia per l'Italia digitale) relativo al Polo Strategico Nazionale (di cui all'articolo 33-septies del decreto- legge n. 179/212) e ii) le linee guida AgID sull'interoperabilità (di cui agli articoli 50 e 50-ter del Codice dell'Amministrazione Digitale (CAD)).
Modifiche dell'articolo 50 del CAD:
i) abolizione dell'obbligo di concludere accordi quadro per le amministrazioni che accedono alla Piattaforma Digitale Nazionale Dati;
ii) chiarimenti relativi agli aspetti della privacy; il trasferimento dei dati da un sistema informativo a un altro non modifica la titolarità dei dati e il loro trattamento, fatte salve le responsabilità delle pubbliche amministrazioni che ricevono e
trattano i dati in qualità di responsabili autonomi del trattamento.
Modifiche del Decreto del Presidente della Repubblica (DPR) 445/2000 in materia di accesso ai dati:
i) abrogazione dell'autorizzazione necessaria per l'accesso diretto ai dati;
ii) soppressione del riferimento agli accordi quadro nell'articolo 72.
Modifiche dell'articolo 33‑septies del decreto-legge 179/2012:
i) introducono la possibilità per l'AgID di disciplinare mediante i regolamenti relativi a Centri Elaborazione Dati (CED) e cloud i termini e i metodi con cui le pubbliche amministrazioni devono effettuare le migrazioni dei CED;
ii) introducono sanzioni da comminare in caso di mancato rispetto dell'obbligo di migrare verso il cloud.</t>
  </si>
  <si>
    <r>
      <rPr>
        <sz val="10"/>
        <color rgb="FF006100"/>
        <rFont val="Arial MT"/>
        <family val="2"/>
      </rPr>
      <t>Investimento 1.1 - Infrastrutture digitali</t>
    </r>
  </si>
  <si>
    <t>La piena realizzazione dell'intero progetto si ritiene completata quando tutte le amministrazioni pubbliche interessate avranno portato a termine il trasferimento dei rack individuati verso il Polo Strategico Nazionale (PSN) e sarà stata effettuata con successo la verifica di quattro centri dati, consentendo l'avvio del processo di migrazione delle serie di dati e delle applicazioni di specifiche pubbliche amministrazioni verso il PSN.</t>
  </si>
  <si>
    <r>
      <rPr>
        <sz val="10"/>
        <color rgb="FF006100"/>
        <rFont val="Arial MT"/>
        <family val="2"/>
      </rPr>
      <t>Investimento 1.5 - Cybersicurezza</t>
    </r>
  </si>
  <si>
    <t>Il traguardo deve essere conseguito mediante 1) la conversione in legge del decreto-legge che istituisce l'Agenzia per la cybersicurezza nazionale, attualmente in fase avanzata di elaborazione; 2) la pubblicazione nella Gazzetta Ufficiale della Repubblica italiana del Decreto del Presidente del Consiglio dei Ministri (DPCM) contenente il regolamento interno dell'Agenzia per la cybersicurezza nazionale.</t>
  </si>
  <si>
    <t>Il traguardo deve essere conseguito mediante:
i) l'individuazione, da parte dell'Agenzia per la cybersicurezza nazionale, dei luoghi in cui sorgeranno i laboratori e i centri di screening e certificazione, i profili degli esperti da assumere, la piena definizione dei processi e delle procedure da condividere tra laboratori;
ii) l'attivazione di un laboratorio.
Le attività create per l'istituzione e l'attivazione dei laboratori di esame devono essere oggetto di supervisione da parte del Ministero dello Sviluppo Economico (MISE) in collaborazione con il Centro di Valutazione e Certificazione Nazionale (CVCN) della cybersicurezza, integrati con il centro di valutazione (CV) dai Ministeri dell'Interno e della Difesa.</t>
  </si>
  <si>
    <t>In seno all'Agenzia per la cybersicurezza nazionale deve essere istituita un'unità interna con il mandato di svolgere le attività di unità centrale di audit per quanto riguarda le misure di sicurezza PSNC e NIS.
I processi, la logistica e le modalità operative devono essere  formalizzati in una documentazione adeguata, con particolare attenzione ai processi operativi, ossia le regole di ingaggio e le procedure di audit e di rendicontazione.
I dati di audit, raccolti, gestiti e analizzati mediante strumenti informatici, devono essere elaborati e utilizzati dall'unità di audit.
Deve essere fornita la documentazione attestante che lo sviluppo degli strumenti è stato completato.</t>
  </si>
  <si>
    <r>
      <rPr>
        <sz val="10"/>
        <color rgb="FF006100"/>
        <rFont val="Arial MT"/>
        <family val="2"/>
      </rPr>
      <t>Obiettivo</t>
    </r>
  </si>
  <si>
    <t>Guardia di Finanza - Acquisto di servizi professionali di scienza dei dati T1</t>
  </si>
  <si>
    <t>Acquisto di servizi professionali per la scienza dei dati mediante contratto con un fornitore di servizi di consulenza che coinvolge in totale cinque risorse umane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</si>
  <si>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r>
      <rPr>
        <sz val="10"/>
        <color rgb="FF006100"/>
        <rFont val="Arial MT"/>
        <family val="2"/>
      </rPr>
      <t>M1C1-12</t>
    </r>
  </si>
  <si>
    <r>
      <rPr>
        <sz val="10"/>
        <color rgb="FF006100"/>
        <rFont val="Arial MT"/>
        <family val="2"/>
      </rPr>
      <t>Sportello digitale unico</t>
    </r>
  </si>
  <si>
    <t>Le 19 procedure amministrative prioritarie applicabili in Italia delle 21 definite dal regolamento (UE) 2018/1724 sono pienamente conformi ai requisiti di cui
all'articolo 6 dello stesso regolamento. Più nello specifico: a) l'identificazione degli utenti, la messa a disposizione di informazioni e prove, la firma e la presentazione finale devono essere effettuate per via elettronica a distanza, attraverso un canale di servizio che permette agli utenti di soddisfare tutti i requisiti relativi alla procedura in modo facilmente fruibile e strutturato; b) agli utenti deve essere inviato un avviso automatico di ricevimento, a meno che il risultato della procedura sia consegnato immediatamente; c) il risultato della procedura deve essere consegnato per via elettronica o fisicamente se necessario per conformarsi al diritto dell'Unione o al diritto nazionale applicabile; d) gli utenti devono ricevere una notifica elettronica del completamento della procedura.</t>
  </si>
  <si>
    <r>
      <rPr>
        <sz val="10"/>
        <color rgb="FF006100"/>
        <rFont val="Arial MT"/>
        <family val="2"/>
      </rPr>
      <t>M1C1-13</t>
    </r>
  </si>
  <si>
    <r>
      <rPr>
        <sz val="10"/>
        <color rgb="FF006100"/>
        <rFont val="Arial MT"/>
        <family val="2"/>
      </rPr>
      <t>Soluzioni di mobilità come servizio M1</t>
    </r>
  </si>
  <si>
    <t>Sono stati attuati tre progetti pilota finalizzati a sperimentare le  soluzioni di mobilità come servizio in città metropolitane  tecnologicamente avanzate. Ogni soluzione è stata utilizzata da almeno 1 000 utenti durante la fase pilota.
Ogni progetto pilota deve essere aperto a un minimo di 1 000 utenti che potranno accedervi su base volontaria e a proprie spese e fornire una valutazione individuale, con la possibilità di scegliere e acquistare servizi di mobilità tra quelli disponibili sulla piattaforma.
Attraverso un'unica piattaforma tecnologica il servizio MaaS deve suggerire ai cittadini-utenti la migliore soluzione di viaggio sulla base delle loro esigenze, avvalendosi dell'integrazione tra le differenti opzioni di mobilità disponibili (trasporto pubblico locale, sharing, taxi, noleggio auto) per ottimizzare l'esperienza di viaggio sia in termini di pianificazione (navigatore intermodale e informazioni in tempo reale su orari e distanze) che di utilizzo (prenotazione e pagamento dei servizi).</t>
  </si>
  <si>
    <t>M1C1-R01.09.01</t>
  </si>
  <si>
    <t>Entrata in vigore della legislazione nazionale che individua, nel quadro dell'accordo di partenariato e per tutti i programmi in corso, le modalità necessarie per accelerare e migliorare l'attuazione della politica di coesione. Al fine di garantire il dialogo istituzionale e la cooperazione, nonché una comprensione condivisa delle azioni necessarie, entro il 31 dicembre 2023 il Governo istituirà un gruppo di lavoro tecnico con le autorità di gestione di tutti i programmi regionali e nazionali nell'ambito della Cabina di regia PNRR, fatta salva la legislazione nazionale sulla Conferenza unificata. La legislazione stabilirà le modalità necessarie per dare priorità agli interventi in alcuni settori strategici, in stretta coerenza con i documenti di pianificazione definiti per le condizioni abilitanti pertinenti, e per attuarli concretamente, anche intervenendo specificamente per rafforzare la capacità amministrativa, nei settori seguenti:
-         risorse idriche;
-         infrastrutture per il rischio idrogeologico e la protezione dell'ambiente;
-         rifiuti;
-         trasporti e mobilità sostenibile;
-         energia;
-         sostegno allo sviluppo e all'attrattiva delle imprese, anche per le transizioni digitale e verde.</t>
  </si>
  <si>
    <t>Guardia di Finanza - Acquisto di servizi professionali di scienza dei dati T2</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</si>
  <si>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</si>
  <si>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r>
      <rPr>
        <sz val="10"/>
        <color rgb="FF006100"/>
        <rFont val="Arial MT"/>
        <family val="2"/>
      </rPr>
      <t>M1C1-17</t>
    </r>
  </si>
  <si>
    <r>
      <rPr>
        <sz val="10"/>
        <color rgb="FF006100"/>
        <rFont val="Arial MT"/>
        <family val="2"/>
      </rPr>
      <t>Migrazione verso il Polo Strategico Nazionale T1</t>
    </r>
  </si>
  <si>
    <t xml:space="preserve">Almeno 100 amministrazioni pubbliche centrali e Aziende Sanitarie Locali dovranno far migrare completamente almeno un servizio amministrativo (inclusi i relativi sistemi, dataset e applicativi) verso l'infrastruttura (Polo Strategico Nazionale). La migrazione completa può comportare per ciascuna istituzione una combinazione di: migrazione "not-cloud-ready in pure hosting", migrazioni del tipo "lift-and- shift", aggiornamento verso Infrastructure-as-a-Service (IaaS), Platform-as-a-Service (Paas) e Software-as-a-Service (SaaS). La migrazione sul Polo Strategico Nazionale può essere effettuata con differenti modalità a seconda del livello dell'architettura informatica del software in loco di proprietà di ciascuna pubblica amministrazione migrante. Queste strategie possono variare dal semplice hosting e dalle migrazioni "lift-and-shift" per il software "not-cloud-ready" alla migrazione di tipo IaaS, PaaS o SaaS per i software pronti per il cloud. Il PSN deve mettere a disposizione di ciascuna pubblica amministrazione migrante tutte le strategie di migrazione ammissibili per considerare conseguito l'obiettivo "migrazione sul Polo Strategico Nazionale".
Il totale delle pubbliche amministrazioni "rientranti nell'ambito di applicazione" comprende: 
• amministrazioni pubbliche centrali che rappresentano la quota più consistente della spesa per le tecnologie dell'informazione e della comunicazione (TIC) (quali l'Istituto Nazionale della Previdenza Sociale e il Ministero della Giustizia);
• amministrazioni pubbliche centrali che ospitano dati in centri di dati obsoleti, come risulta da indagini condotte di recente sulla "preparazione al cloud";
• Aziende Sanitarie Locali ubicate principalmente in Italia centrale e meridionale che non dispongono di infrastrutture adeguate per garantire la sicurezza dei dati.
</t>
  </si>
  <si>
    <r>
      <rPr>
        <sz val="10"/>
        <color rgb="FF006100"/>
        <rFont val="Arial MT"/>
        <family val="2"/>
      </rPr>
      <t>M1C1-18</t>
    </r>
  </si>
  <si>
    <r>
      <rPr>
        <sz val="10"/>
        <color rgb="FF006100"/>
        <rFont val="Arial MT"/>
        <family val="2"/>
      </rPr>
      <t>Le API nella Piattaforma Digitale Nazionale Dati T1</t>
    </r>
  </si>
  <si>
    <t>L'obiettivo consiste nel raggiungimento di almeno 400 interfacce per programmi applicativi (API) attuate dalle agenzie, pubblicate nel catalogo API e integrate con la Piattaforma Digitale Nazionale Dati. Le API comprese nell'ambito di  applicazione sono già state mappate. Le API pubblicate devono avere un impatto sui seguenti settori:
i) al 31 dicembre 2023: servizi prioritari di sicurezza sociale e conformità fiscale, compresi i principali registri nazionali (come il registro anagrafico e il registro della pubblica amministrazione);
ii) al 31 dicembre 2024: i servizi rimanenti di sicurezza sociale e conformità fiscale.
Ciascuna attuazione e documentazione di API deve essere conforme alle norme nazionali di interoperabilità e sostenere il quadro della Piattaforma Digitale Nazionale Dati; la piattaforma di cui sopra deve fornire le funzionalità necessarie per valutare tale conformità.</t>
  </si>
  <si>
    <r>
      <rPr>
        <sz val="10"/>
        <color rgb="FF006100"/>
        <rFont val="Arial MT"/>
        <family val="2"/>
      </rPr>
      <t>M1C1-19</t>
    </r>
  </si>
  <si>
    <r>
      <rPr>
        <sz val="10"/>
        <color rgb="FF006100"/>
        <rFont val="Arial MT"/>
        <family val="2"/>
      </rPr>
      <t>Sostegno al potenziamento delle strutture di sicurezza T2</t>
    </r>
  </si>
  <si>
    <t>Almeno 50 interventi di potenziamento effettuati nei settori del Perimetro di Sicurezza Nazionale Cibernetica (PSNC) e delle reti e sistemi informativi (NIS). I tipi di intervento riguardano, ad esempio, i centri operativi per la sicurezza (SOC), il miglioramento della difesa dei confini informatici e le capacità interne di monitoraggio e controllo nel rispetto dei requisiti NIS e PSNC. Gli interventi nei settori  NIS devono riguardare in particolare i settori dell'assistenza sanitaria, dell'energia e dell'ambiente (approvvigionamento di acqua potabile e gestione dei rifiuti).</t>
  </si>
  <si>
    <r>
      <rPr>
        <sz val="10"/>
        <color rgb="FF006100"/>
        <rFont val="Arial MT"/>
        <family val="2"/>
      </rPr>
      <t>M1C1-20</t>
    </r>
  </si>
  <si>
    <r>
      <rPr>
        <sz val="10"/>
        <color rgb="FF006100"/>
        <rFont val="Arial MT"/>
        <family val="2"/>
      </rPr>
      <t>Dispiego integrale dei servizi nazionali di cybersicurezza</t>
    </r>
  </si>
  <si>
    <t>Il traguardo è completato con l'attivazione delle squadre di pronto intervento informatico (CERT), la loro interconnessione con il team italiano di risposta agli incidenti di sicurezza informatica (CSIRT) e con il centro nazionale di condivisione e di analisi delle informazioni (ISAC) e l'integrazione di almeno 5 centri operativi di sicurezza (SOC) con l'HyperSOC nazionale, la piena operatività dei servizi di gestione dei rischi di cybersicurezza, compresi quelli per l'analisi della catena di approvvigionamento e i servizi di assicurazione contro i rischi informatici.</t>
  </si>
  <si>
    <r>
      <rPr>
        <sz val="10"/>
        <color rgb="FF006100"/>
        <rFont val="Arial MT"/>
        <family val="2"/>
      </rPr>
      <t>M1C1-21</t>
    </r>
  </si>
  <si>
    <r>
      <rPr>
        <sz val="10"/>
        <color rgb="FF006100"/>
        <rFont val="Arial MT"/>
        <family val="2"/>
      </rPr>
      <t xml:space="preserve">Completamento della rete dei laboratori e dei centri di valutazione per la valutazione e certificazione
</t>
    </r>
    <r>
      <rPr>
        <sz val="10"/>
        <color rgb="FF006100"/>
        <rFont val="Arial MT"/>
        <family val="2"/>
      </rPr>
      <t>della cybersicurezza</t>
    </r>
  </si>
  <si>
    <t>Attivazione di almeno 10 laboratori di screening e certificazione e di 2 centri di valutazione (CV).</t>
  </si>
  <si>
    <r>
      <rPr>
        <sz val="10"/>
        <color rgb="FF006100"/>
        <rFont val="Arial MT"/>
        <family val="2"/>
      </rPr>
      <t>M1C1-22</t>
    </r>
  </si>
  <si>
    <t>Il traguardo fa riferimento all'attuazione della seconda tornata di sette progetti pilota volti a sperimentare le soluzioni di mobilità come servizio nelle aree "follower". Ci si aspetta che i comuni  valorizzino l'esperienza acquisita nelle città metropolitane "pronte al digitale" selezionate nell'ambito  della prima tornata. Il 40 % dei progetti pilota deve essere svolto nel Mezzogiorno del paese.</t>
  </si>
  <si>
    <r>
      <rPr>
        <sz val="10"/>
        <color rgb="FF006100"/>
        <rFont val="Arial MT"/>
        <family val="2"/>
      </rPr>
      <t>Almeno 700 000 iniziative di educazione digitale e/o facilitazione che coinvolgano i cittadini, condotte da organizzazioni accreditate presso l'Albo del Servizio civile universale</t>
    </r>
  </si>
  <si>
    <t>Miglioramento dei sistemi informatici in termini di nuove funzionalità, prestazioni ed esperienza degli utenti</t>
  </si>
  <si>
    <r>
      <rPr>
        <sz val="10"/>
        <color rgb="FF006100"/>
        <rFont val="Arial MT"/>
        <family val="2"/>
      </rPr>
      <t>T2</t>
    </r>
  </si>
  <si>
    <t>Almeno 280 amministrazioni pubbliche centrali e Aziende Sanitarie Locali sono migrate verso il Polo Strategico Nazionale secondo il piano di migrazione approvato dal Dipartimento per la Trasformazione Digitale.
La migrazione sul Polo Strategico Nazionale può essere effettuata con differenti modalità a seconda del livello dell'architettura informatica del software in loco di proprietà di ciascuna pubblica amministrazione migrante.
Queste strategie possono variare dal semplice hosting e dalle migrazioni "lift-and-shift" per il software "not-cloud-ready" alla migrazione verso Infrastructure-as- a-Service (IaaS), Platform-as-a- Service (Paas) o Software-as-a- Service (SaaS) per i software pronti per il cloud.
Almeno il 40 % dei servizi migrati deve essere implementato mediante soluzioni IaaS, PaaS o SaaS.
Il PSN deve mettere a disposizione di ciascuna pubblica amministrazione migrante tutte le strategie di migrazione ammissibili per considerare conseguito l'obiettivo "migrazione sul Polo Strategico Nazionale".
Il totale delle pubbliche amministrazioni "rientranti nell'ambito di applicazione" comprende:
• amministrazioni pubbliche centrali che rappresentano la quota più consistente della spesa per le tecnologie dell'informazione e della comunicazione (TIC) (quali l'Istituto Nazionale della Previdenza Sociale e il Ministero della Giustizia);
• amministrazioni pubbliche centrali che ospitano dati in centri di dati obsoleti, come risulta da indagini condotte di recente sulla "preparazione al cloud";
• Aziende Sanitarie Locali ubicate principalmente in Italia centrale e meridionale che non dispongono di infrastrutture adeguate per garantire la sicurezza dei dati.</t>
  </si>
  <si>
    <t>L'obiettivo consiste nel raggiungere almeno ulteriori 600 interfacce per programmi applicativi (API) pubblicate nel catalogo (per un totale di 1 000).
Le API pubblicate devono avere un impatto sui seguenti settori:
i) entro il 31 dicembre 2025: procedure pubbliche quali assunzione, pensionamento, iscrizione a scuole e università (ad es., l'Anagrafe nazionale degli studenti e dei laureati e il Pubblico registro automobilistico);
ii) entro il 30 giugno 2026: welfare, gestione dei servizi di appalto, sistema informativo nazionale per i dati medici e le emergenze sanitarie
– ad es., i registri dei pazienti e dei medici.
Ciascuna attuazione e documentazione di API deve essere conforme alle norme nazionali di interoperabilità e sostenere il quadro della Piattaforma Digitale Nazionale Dati; la piattaforma di cui sopra deve fornire le funzionalità necessarie per valutare tale conformità.</t>
  </si>
  <si>
    <t>Numero di cittadini partecipanti alle nuove iniziative di educazione digitale e/o facilitazione condotte dai centri per la facilitazione digitale</t>
  </si>
  <si>
    <t>Almeno 2.000.000 di cittadini partecipanti alle iniziative di educazione digitale e/o facilitazione condotte dai centri per la facilitazione digitale.
Le attività di formazione prese in considerazione per conseguire l'obiettivo sono le seguenti:
a) iniziative di educazione digitale e/o facilitazione personalizzate individuali, condotte mediante metodi di facilitazione digitale, generalmente svolte sulla base di una prenotazione del servizio e registrate nel sistema di monitoraggio;
b) iniziative di educazione digitale e/o facilitazione in presenza e online per sviluppare le competenze digitali dei cittadini, svolte in modo sincrono dai centri di facilitazione digitale e registrate nel sistema di monitoraggio;
c) iniziative di educazione digitale e/o facilitazione online per sviluppare le competenze digitali dei cittadini, anche in modalità di autoapprendimento e asincrona, ma necessariamente con registrazione nel sistema di monitoraggio effettuata nell'ambito del catalogo di formazione preparato dalla rete di servizi di facilitazione digitale e accessibile dal sistema di gestione delle conoscenze utilizzato.</t>
  </si>
  <si>
    <r>
      <rPr>
        <sz val="10"/>
        <color rgb="FF006100"/>
        <rFont val="Arial MT"/>
        <family val="2"/>
      </rPr>
      <t>Riforma 1.4 - Riforma del processo civile</t>
    </r>
  </si>
  <si>
    <t>La legislazione attuativa deve comprendere almeno i seguenti provvedimenti: i) introduzione di una procedura semplificata a livello di primo grado/processo e miglioramento dell'applicazione  delle "procedure di filtraggio" in fase di appello, compreso l'uso diffuso delle procedure semplificate e la tipologia di cause in cui il giudice decide in composizione monocratica; ii) garanzia dell'effettiva fissazione di scadenze vincolanti per i procedimenti e un calendario per la raccolta delle prove e la presentazione elettronica di tutti gli atti e documenti pertinenti; iii) riforma del ricorso alla mediazione e alla risoluzione alternativa delle controversie, unitamente alla mediazione assistita, all'arbitrato e a qualsiasi altra alternativa possibile per rendere tali istituti più efficaci nel ridurre la pressione sul sistema giudiziario civile, anche mediante incentivi; iv) riforma della procedura di esecuzione forzata per ridurre i tempi medi attuali, anche rendendo più rapida e meno costosa l'esecuzione forzata per gli importi dichiarati come dovuti; riforma dell'attuale sistema di quantificazione e recuperabilità delle spese legali per ridurre le controversie futili; v) introduzione di un sistema di monitoraggio a livello dei tribunali e aumento della produttività dei tribunali civili attraverso incentivi per garantire una durata ragionevole dei procedimenti e prestazioni uniformi in tutti i tribunali.</t>
  </si>
  <si>
    <t>La riforma del quadro in materia di insolvenza deve comprendere almeno i seguenti provvedimenti: i) il riesame delle modalità di risoluzione extragiudiziale per individuare i settori in cui possono essere necessari ulteriori miglioramenti al fine di incentivare le parti interessate ad avvalersi maggiormente di tali procedimenti; ii) l'attuazione di meccanismi di allerta precoce e di accesso alle informazioni prima  della fase di insolvenza; iii) il passaggio alla specializzazione  degli organi giudiziari (sezioni specializzate in diritto commerciale/procedure di insolvenza), come pure istituzioni per la fase pregiurisdizionale, al fine di gestire i procedimenti di insolvenza; iv) la certezza che i creditori garantiti siano pagati in primo luogo (ossia prima dei crediti fiscali e dei crediti da lavoro); v) la possibilità per le imprese di accordare diritti di garanzia non possessori. Come complemento della riforma in materia di insolvenza occorre garantire la formazione e la specializzazione del personale delle autorità giudiziarie e amministrative che si occupa della ristrutturazione come pure la digitalizzazione generalizzata delle procedure di ristrutturazione e di insolvenza e la creazione di una piattaforma online per la risoluzione extragiudiziale delle controversie, in particolare nella fase di pre-insolvenza, il cui uso deve essere incentivato per ridurre il carico del sistema giudiziario (richieste di ristrutturazione pre-insolvenza, promozione delle ristrutturazioni multilaterali, possibilità di procedure e di risoluzioni automatizzate pre- approvate per i casi relativi a importi di bassa entità). Una tale piattaforma online deve garantire inoltre l'interoperabilità con i sistemi informatici delle banche, così come con altre autorità pubbliche e banche dati, in modo da garantire uno scambio rapido, per via elettronica, di documentazione e di dati fra debitori e creditori. A tal fine il richiedente (il debitore) dovrebbe dare il proprio consenso allo scambio dei dati personali in osservanza del GDPR e tale disposizione dovrebbe essere inclusa nella legge. La riforma deve istituire un registro delle garanzie reali.</t>
  </si>
  <si>
    <t>La riforma del quadro giuridico deve avere l'obiettivo di rendere più efficace l'applicazione della legislazione tributaria e ridurre l'elevato numero di ricorsi alla Corte di Cassazione.</t>
  </si>
  <si>
    <r>
      <rPr>
        <sz val="10"/>
        <color rgb="FF006100"/>
        <rFont val="Arial MT"/>
        <family val="2"/>
      </rPr>
      <t>M1C1-38</t>
    </r>
  </si>
  <si>
    <r>
      <rPr>
        <sz val="10"/>
        <color rgb="FF006100"/>
        <rFont val="Arial MT"/>
        <family val="2"/>
      </rPr>
      <t>Riforma 1.8 - Digitalizzazione della giustizia</t>
    </r>
  </si>
  <si>
    <r>
      <rPr>
        <sz val="10"/>
        <color rgb="FF006100"/>
        <rFont val="Arial MT"/>
        <family val="2"/>
      </rPr>
      <t>Digitalizzazione del sistema giudiziario</t>
    </r>
  </si>
  <si>
    <t>Investimento 1.8 - Procedure di assunzione per i tribunali civili e penali</t>
  </si>
  <si>
    <t>Completare le procedure di assunzione o di proroga dei contratti di almeno 10 000 unità tra dipendenti dell'Ufficio del processo e personale tecnico amministrativo ed entrata in servizio di tali unità Il valore di riferimento deve essere il numero di membri del personale alla fine del 2021.</t>
  </si>
  <si>
    <r>
      <rPr>
        <sz val="10"/>
        <color rgb="FF006100"/>
        <rFont val="Arial MT"/>
        <family val="2"/>
      </rPr>
      <t>M1C1-43</t>
    </r>
  </si>
  <si>
    <t>Ridurre del 95 % il numero di cause pendenti nel 2019 (337 740) presso i tribunali ordinari civili (primo grado). Il valore di riferimento deve essere il numero di cause pendenti da più di tre anni dinanzi ai tribunali ordinari civili (nel 2019).</t>
  </si>
  <si>
    <r>
      <rPr>
        <sz val="10"/>
        <color rgb="FF006100"/>
        <rFont val="Arial MT"/>
        <family val="2"/>
      </rPr>
      <t>M1C1-44</t>
    </r>
  </si>
  <si>
    <r>
      <rPr>
        <sz val="10"/>
        <color rgb="FF006100"/>
        <rFont val="Arial MT"/>
        <family val="2"/>
      </rPr>
      <t>Riduzione dell'arretrato giudiziario della Corte d'appello civile (secondo grado)</t>
    </r>
  </si>
  <si>
    <r>
      <rPr>
        <sz val="10"/>
        <color rgb="FF006100"/>
        <rFont val="Arial MT"/>
        <family val="2"/>
      </rPr>
      <t xml:space="preserve">Ridurre del 95 % il numero di cause pendenti nel 2019 (98 371) presso le Corti d'appello civili (secondo grado).
</t>
    </r>
    <r>
      <rPr>
        <sz val="10"/>
        <color rgb="FF006100"/>
        <rFont val="Arial MT"/>
        <family val="2"/>
      </rPr>
      <t>Il valore di riferimento deve essere il numero di cause pendenti da più di due anni dinanzi alle Corti d'appello civili (nel 2019).</t>
    </r>
  </si>
  <si>
    <t>Ridurre del 90 % il numero di cause pendenti avviate tra il 1º gennaio 2017 e il 31 dicembre 2022 e ancora in corso al 31 dicembre 2022 (1 197 786) dinanzi ai tribunali ordinari civili (primo grado).</t>
  </si>
  <si>
    <t>Ridurre del 90 % il numero di cause pendenti avviate tra il 1º gennaio 2018 e il 31 dicembre 2022 e ancora in corso al 31 dicembre 2022 (179 306) dinanzi alle Corti d'appello civili (secondo grado).</t>
  </si>
  <si>
    <r>
      <rPr>
        <sz val="10"/>
        <color rgb="FF006100"/>
        <rFont val="Arial MT"/>
        <family val="2"/>
      </rPr>
      <t>Riforma 1.9 - Riforma della pubblica amministrazione</t>
    </r>
  </si>
  <si>
    <t>La legislazione primaria deve riguardare quanto meno:
1) il coordinamento e il monitoraggio a livello centrale dei progetti del PNRR;
2) la definizione e la separazione delle competenze e l'approvazione dei pertinenti mandati dei diversi organi e delle diverse amministrazioni che partecipano al coordinamento, al monitoraggio e all'attuazione del PNRR;
3) la definizione di un sistema per l'individuazione precoce delle questioni relative all'attuazione;
4) la definizione ex ante di un meccanismo di esecuzione per risolvere le questioni relative all'attuazione ed evitare ritardi, in particolare nei confronti dei diversi livelli dell'amministrazione;
5) le caratteristiche del personale (numero e competenze) assegnato all'attuazione del PNRR nelle amministrazioni coinvolte;
6) la definizione dell'assistenza tecnica fornita alle amministrazioni coinvolte nell'attuazione del PNRR, in particolare a livello locale, per garantire lo sviluppo di capacità amministrative nell'ambito della pubblica amministrazione;
7) la definizione di procedure accelerate per l'attuazione del PNRR e l'assorbimento tempestivo dei fondi;
8) l'organizzazione e le procedure di audit e controllo per il PNRR.
al coordinamento, al monitoraggio e</t>
  </si>
  <si>
    <t>Completare le procedure di assunzione di un pool di 1 000 esperti da impiegare per tre anni a supporto delle amministrazioni nella gestione delle nuove procedure per fornire assistenza tecnica.</t>
  </si>
  <si>
    <t xml:space="preserve">La legislazione attuativa deve comprendere le seguenti misure:
- la definizione dei profili professionali specifici per il settore pubblico al fine di attrarre le competenze e le capacità necessarie;
- la creazione di una piattaforma unica di reclutamento per centralizzare le procedure di assunzione pubblica per tutte le amministrazioni pubbliche centrali, con l'impegno a estendere l'utilizzo della piattaforma anche alle amministrazioni locali;
- la riforma del processo di assunzione al fine di: i) passare da un sistema basato esclusivamente sulla conoscenza a un sistema basato principalmente sulle competenze e sulle attitudini adeguate; ii) valutare le competenze che un funzionario pubblico efficiente deve possedere; iii) differenziare le procedure di assunzione tra il livello di inizio carriera, che deve basarsi puramente sulle competenze, e l'assunzione di profili specializzati, che dovrebbero combinare le competenze con un'esperienza lavorativa pertinente e accederebbero alla carriera a un livello superiore. Il Ministero per la Pubblica Amministrazione deve garantire l'attuazione coerente della nuova procedura in tutte le amministrazioni;
- la riforma dell'alta funzione pubblica per uniformare le procedure di nomina in tutta la pubblica amministrazione, definendo i profili professionali e la valutazione delle rispettive prestazioni;
- il rafforzamento del legame tra apprendimento permanente e opportunità di formazione per i dipendenti e incentivi alla partecipazione, ad esempio prevedendo meccanismi di ricompensa o percorsi di carriera specifici, con particolare attenzione alla duplice transizione;
- la definizione o l'aggiornamento dei principi etici delle pubbliche amministrazioni attraverso norme chiare, codici di condotta e moduli di formazione sull'argomento;
- il rafforzamento dell'impegno a favore dell'equilibrio di genere;
- la revisione del quadro normativo sulla mobilità verticale, riformando i percorsi di carriera per creare e accedere a posizioni dirigenziali di livello intermedio ("quadri") e accedere a posizioni dirigenziali di livello superiore ("dirigenti di prima e seconda fascia") dall'interno dell'amministrazione. Ciò comprende la riforma del sistema di valutazione delle prestazioni e il rafforzamento del legame tra avanzamento di carriera e valutazione delle prestazioni;
- revisione del quadro normativo sulla mobilità orizzontale per conseguire un mercato del lavoro efficiente nelle pubbliche amministrazioni, che comprenda a) la creazione di un sistema di pubblicità unico trasparente per tutti i posti vacanti nelle amministrazioni centrali e locali, b) la possibilità di presentare domanda per qualsiasi posto disponibile ovunque, c) l'abolizione dell'autorizzazione alla mobilità da parte dell'amministrazione di origine e d) l'introduzione di restrizioni significative all'uso di mezzi alternativi di mobilità che non comportano trasferimenti (ossia "comandi" e "distacchi"), per renderli eccezionali e rigorosamente limitati nel tempo.
</t>
  </si>
  <si>
    <r>
      <rPr>
        <sz val="10"/>
        <color rgb="FF006100"/>
        <rFont val="Arial MT"/>
        <family val="2"/>
      </rPr>
      <t>M1C1-59</t>
    </r>
  </si>
  <si>
    <r>
      <rPr>
        <sz val="10"/>
        <color rgb="FF006100"/>
        <rFont val="Arial MT"/>
        <family val="2"/>
      </rPr>
      <t>Entrata in vigore della gestione strategica delle risorse umane nella pubblica amministrazione</t>
    </r>
  </si>
  <si>
    <r>
      <rPr>
        <sz val="10"/>
        <color rgb="FF006100"/>
        <rFont val="Arial MT"/>
        <family val="2"/>
      </rPr>
      <t>M1C1-60</t>
    </r>
  </si>
  <si>
    <r>
      <rPr>
        <sz val="10"/>
        <color rgb="FF006100"/>
        <rFont val="Arial MT"/>
        <family val="2"/>
      </rPr>
      <t>Attuazione completa (compresi tutti gli atti delegati) della semplificazione e/o digitalizzazione di una serie di 200 procedure critiche che interessano direttamente cittadini e imprese</t>
    </r>
  </si>
  <si>
    <r>
      <rPr>
        <sz val="10"/>
        <color rgb="FF006100"/>
        <rFont val="Arial MT"/>
        <family val="2"/>
      </rPr>
      <t>Entrata in vigore degli atti di diritto derivato</t>
    </r>
  </si>
  <si>
    <t>I settori prioritari individuati per la semplificazione sono:
1.    le autorizzazioni ambientali, le energie rinnovabili e l'economia verde
2.    le licenze edilizie e la riqualificazione urbana
3.    le infrastrutture digitali
4.    le procedure commerciali 
Altri settori critici sono:
1. il diritto del lavoro e sicurezza sociale
2.    il turismo
3.    l'agroalimentare
Le procedure statali e regionali selezionate possono essere raggruppate nei seguenti settori principali:
1.    Autorizzazioni ambientali ed energetiche:
• procedura nazionale di valutazione dell'impatto ambientale
• procedura regionale di valutazione dell'impatto ambientale
• autorizzazioni per la bonifica ambientale
• valutazione ambientale strategica
• prevenzione e riduzione integrate dell'inquinamento (IPPC)
• procedure di autorizzazione per le energie rinnovabili
• procedure per il ripotenziamento e l'ammodernamento dei parchi eolici e la sostituzione delle pale delle turbine
• procedure di autorizzazione per le infrastrutture energetiche
• autorizzazioni relative ai rifiuti
2.    Edilizia e riqualificazione urbana:
• procedure per il risparmio energetico e la razionalizzazione del consumo di energia (procedure di conformità, ecc.)
• conferenze di servizi
3.    Infrastrutture digitali:
• autorizzazioni per le infrastrutture di comunicazione
4.    Procedure commerciali:
-       procedure nel settore del commercio al dettaglio
-       procedure nei settori del commercio e dell'edilizia (SUAP e SUE)
-       Procedure per le attività artigianali
5.    Altre procedure:
• certificazione del silenzio assenso
• potere sostitutivo
• procedure per la prevenzione degli incendi
• autorizzazioni per zone economiche speciali
• autorizzazioni di pubblica sicurezza
• autorizzazioni paesaggistiche
• autorizzazioni farmaceutiche e sanitarie
• procedure/autorizzazioni sismiche e idrogeologiche</t>
  </si>
  <si>
    <t xml:space="preserve">Deve essere istituito e reso operativo un sistema di archiviazione per monitorare l'attuazione dell'RRF.
Il sistema deve comprendere quanto meno funzionalità che consentono di:
a) raccogliere dati e monitorare il conseguimento di traguardi e obiettivi;
b) raccogliere e archiviare i dati di cui all'articolo 22, paragrafo 2, lettera d), punti da i) a iii), del regolamento RRF e garantirvi l'accesso.
</t>
  </si>
  <si>
    <r>
      <rPr>
        <sz val="10"/>
        <color rgb="FF006100"/>
        <rFont val="Arial MT"/>
        <family val="2"/>
      </rPr>
      <t>Riforma 1.10 - Riforma del quadro legislativo in materia di appalti pubblici e concessioni</t>
    </r>
  </si>
  <si>
    <t>Il decreto-legge deve semplificare il sistema degli appalti pubblici grazie all'adozione almeno delle seguenti misure urgenti:
i. fissa obiettivi per ridurre i tempi tra pubblicazione del bando e aggiudicazione dell'appalto;
ii. fissa obiettivi e istituisce un sistema di monitoraggio per ridurre i tempi tra aggiudicazione e realizzazione dell'infrastruttura ("fase esecutiva");
iii. richiede che i dati di tutti i contratti siano registrati nella banca dati anticorruzione dell'Autorità nazionale anticorruzione (ANAC);
iv. attua e incentiva meccanismi alternativi di risoluzione delle controversie in fase di esecuzione dei contratti pubblici;
v. istituisce uffici dedicati alle procedure di appalto presso ministeri, regioni e città metropolitane.
Ulteriori specifiche:
- semplificazione e digitalizzazione delle procedure delle centrali di committenza
- attuazione degli articoli 41 e 44 dell'attuale codice dei contratti pubblici
- definizione delle modalità per digitalizzare le procedure per tutti gli appalti pubblici e le concessioni e dei requisiti di interoperabilità e interconnettività
- attuazione dell'articolo 44 dell'attuale codice dei contratti pubblici</t>
  </si>
  <si>
    <t xml:space="preserve">La legge delega deve stabilire principi e criteri precisi per una riforma sistemica del codice dei contratti pubblici.
La legge delega deve dettare quanto meno i principi e criteri direttivi seguenti volti a: 
i. ridurre la frammentazione delle stazioni appaltanti 1) stabilendo gli elementi di base del sistema di qualificazione, 2) imponendo la realizzazione di una e-platform come requisito di base per partecipare alla valutazione nazionale della procurement capacity, 3) conferendo all'ANAC il potere di riesaminare la qualificazione delle stazioni appaltanti in termini di procurement capacity (tipi e volumi di acquisti), 4) stabilendo incentivi all'uso delle centrali di committenza professionali esistenti;
ii. semplificare e digitalizzare le procedure delle centrali di committenza;
iii. definire le modalità per digitalizzare le procedure per tutti gli appalti pubblici e concessioni e definire i requisiti di interoperabilità e interconnettività;
iv. ridurre progressivamente le restrizioni al subappalto.
</t>
  </si>
  <si>
    <t>Tutte le leggi, i regolamenti e i provvedimenti attuativi (anche di diritto derivato se necessario) devono conseguire i risultati seguenti:
i. la Cabina di regia per il coordinamento della contrattualistica pubblica deve disporre di un organico (da specificare negli accordi operativi) e di risorse finanziarie adeguati per essere del tutto operativa, anche con il sostegno di una struttura dedicata dell'ANAC;
ii. la Cabina di regia per il coordinamento della contrattualistica pubblica adotta la Strategia professionalizzante (cfr. riforma 2.1.6 proposta nel PNRR dell'Italia) con sessioni di formazione a diversi livelli, un tutoraggio specializzato e la produzione di guide operative, con il supporto dell'ANAC e della Scuola Nazionale dell'Amministrazione;
iii. i sistemi dinamici di acquisizione sono resi disponibili da Consip e sono in linea con le direttive sugli appalti pubblici;
iv. l'ANAC completa l'esercizio di qualificazione delle stazioni appaltanti in termini di procurement capacity facendo seguito all'attuazione dell'art. 38 del codice dei contratti pubblici;
v. è operativo il sistema di monitoraggio dei tempi tra aggiudicazione dell'appalto e realizzazione dei lavori infrastrutturali;
vi. i dati di tutti i contratti sono registrati nel database dell'Autorità nazionale anticorruzione (ANAC);
vii. sono istituiti tutti gli uffici dedicati alle procedure di appalto presso ministeri, regioni e città metropolitane.</t>
  </si>
  <si>
    <t>Entrata in vigore delle nuove norme per ridurre i tempi dei pagamenti delle pubbliche amministrazioni agli operatori economici
Le misure in parola devono includere quanto meno gli elementi fondamentali seguenti:
i. deve essere istituito il Sistema InIT presso le amministrazioni centrali a supporto dei processi di contabilità pubblica e di esecuzione della  spesa pubblica;
ii. ritardi di pagamento: gli indicatori, desunti dalla banca dati del sistema informativo della Piattaforma per i crediti commerciali (PCC) gestito dal Ministero dell'Economia e delle Finanze, devono essere costituiti dalla media ponderata dei tempi di ritardo dei pagamenti delle  pubbliche autorità agli operatori economici per ciascuno dei seguenti livelli della pubblica  amministrazione:
-       autorità centrali (amministrazioni dello Stato, enti pubblici nazionali e altri enti),
-       autorità regionali (regioni e province autonome),
-       enti locali,
-       enti del Servizio sanitario nazionale.</t>
  </si>
  <si>
    <t xml:space="preserve">Devono entrare in vigore i provvedimenti legislativi e le azioni specifiche seguenti:
- orientamenti che chiariscano l'ambito di applicazione delle transazioni commerciali e non commerciali in linea con la direttiva sui ritardi di pagamento;
- orientamenti che chiariscano l'ambito di applicazione dell'articolo 4, paragrafo 6, della direttiva sui ritardi di pagamento in linea con quest'ultima;
- legislazione volta a garantire che le autorità locali e regionali ricevano dal livello centrale i fondi per saldare in tempo utile le loro fatture;
- legislazione che imponga alle pubbliche autorità di adottare piani annuali dei flussi di cassa atti a garantire il rispetto dei termini legali di pagamento;
- capacità di audit interno e di controllo dei Ministeri e delle regioni per monitorare la situazione delle fatture non pagate nei tempi previsti.
Devono essere intraprese le azioni specifiche descritte di seguito.
A livello centrale:
- interventi affinché i ministeri e le amministrazioni centrali identificati dalle autorità italiane entro la fine del 2023 come pagatori strutturalmente in ritardo paghino individualmente entro il termine di 30 giorni (ad es. i Ministeri dell'Agricoltura, della Giustizia, della Difesa, dell'Interno, delle Infrastrutture);
- pubblicazione da parte di detti Ministeri dei rispettivi stock di arretrati aggiornati trimestralmente;
- potenziamento delle task force esistenti e creazione di task force laddove non siano state ancora attivate; attivazione automatica più celere delle task force nel caso di ritardi di pagamento strutturali.
A livello locale devono essere intraprese le azioni specifiche seguenti:
- interventi affinché le amministrazioni locali identificate dalle autorità italiane entro la fine del [2023] come pagatori strutturalmente in ritardo (ad es. i Comuni di Napoli, Lecce e Salerno) paghino entro il termine di 30 giorni;
- pubblicazione da parte di dette autorità dei rispettivi stock di arretrati aggiornati trimestralmente.
</t>
  </si>
  <si>
    <r>
      <rPr>
        <sz val="10"/>
        <color rgb="FF006100"/>
        <rFont val="Arial MT"/>
        <family val="2"/>
      </rPr>
      <t>M1C1-72 ter</t>
    </r>
  </si>
  <si>
    <r>
      <rPr>
        <sz val="10"/>
        <color rgb="FF006100"/>
        <rFont val="Arial MT"/>
        <family val="2"/>
      </rPr>
      <t>Aumento delle risorse umane che si occupano di ritardi di pagamento</t>
    </r>
  </si>
  <si>
    <t>Entrata in vigore della legislazione che dispone l'aumento delle risorse umane che si occupano di pagamenti presso:
- i Ministeri e le amministrazioni centrali, in funzione delle esigenze organizzative specifiche dell'amministrazione centrale interessata;
- le amministrazioni locali, in funzione delle esigenze organizzative specifiche dell'amministrazione locale interessata.</t>
  </si>
  <si>
    <r>
      <rPr>
        <sz val="10"/>
        <color rgb="FF006100"/>
        <rFont val="Arial MT"/>
        <family val="2"/>
      </rPr>
      <t>M1C1-</t>
    </r>
    <r>
      <rPr>
        <sz val="10"/>
        <color rgb="FF006100"/>
        <rFont val="Arial MT"/>
        <family val="2"/>
      </rPr>
      <t>72 quater</t>
    </r>
  </si>
  <si>
    <r>
      <rPr>
        <sz val="10"/>
        <color rgb="FF006100"/>
        <rFont val="Arial MT"/>
        <family val="2"/>
      </rPr>
      <t>Introduzione della cessione di  crediti a terzi</t>
    </r>
  </si>
  <si>
    <t>Misure orizzontali per ridurre i tempi dei pagamenti delle pubbliche amministrazioni agli operatori economici</t>
  </si>
  <si>
    <t>Deve essere operativa una piattaforma di informazione dedicata in materia di crediti commerciali per le imprese creditrici e le pubbliche amministrazioni debitrici. La piattaforma deve fornire almeno gli elementi seguenti:
- informazioni per le imprese (creditori) sul quadro giuridico per i crediti verso la pubblica amministrazione, sui diritti di un'impresa creditrice, sulle iniziative legali che possono essere intraprese in caso di ritardi nella ricezione di un pagamento, sul funzionamento del meccanismo di pagamento dei fornitori, sul punto di contatto per le imprese creditrici;
- informazioni per le pubbliche amministrazioni (debitori) sui requisiti giuridici per il pagamento dei debiti commerciali, sugli orientamenti amministrativi, sugli strumenti di monitoraggio a disposizione della pubblica amministrazione e sulle migliori pratiche possibili per migliorare l'efficienza dei pagamenti.
Tutti i siti web dei Ministeri devono avere un link alla piattaforma.</t>
  </si>
  <si>
    <t>Entrata in vigore del decreto legislativo che attua tutte le disposizioni della legge delega sulla riforma del codice dei contratti pubblici.</t>
  </si>
  <si>
    <r>
      <rPr>
        <sz val="10"/>
        <color rgb="FF006100"/>
        <rFont val="Arial MT"/>
        <family val="2"/>
      </rPr>
      <t>M1C1-73 ter</t>
    </r>
  </si>
  <si>
    <r>
      <rPr>
        <sz val="10"/>
        <color rgb="FF006100"/>
        <rFont val="Arial MT"/>
        <family val="2"/>
      </rPr>
      <t>M1C1-</t>
    </r>
    <r>
      <rPr>
        <sz val="10"/>
        <color rgb="FF006100"/>
        <rFont val="Arial MT"/>
        <family val="2"/>
      </rPr>
      <t>73 quater</t>
    </r>
  </si>
  <si>
    <r>
      <rPr>
        <sz val="10"/>
        <color rgb="FF006100"/>
        <rFont val="Arial MT"/>
        <family val="2"/>
      </rPr>
      <t>Entrata in vigore degli orientamenti sugli appalti al di sotto della soglia UE</t>
    </r>
  </si>
  <si>
    <r>
      <rPr>
        <sz val="10"/>
        <color rgb="FF006100"/>
        <rFont val="Arial MT"/>
        <family val="2"/>
      </rPr>
      <t>M1C1-</t>
    </r>
    <r>
      <rPr>
        <sz val="10"/>
        <color rgb="FF006100"/>
        <rFont val="Arial MT"/>
        <family val="2"/>
      </rPr>
      <t>73 quinquies</t>
    </r>
  </si>
  <si>
    <r>
      <rPr>
        <sz val="10"/>
        <color rgb="FF006100"/>
        <rFont val="Arial MT"/>
        <family val="2"/>
      </rPr>
      <t>Entrata in vigore di nuove disposizioni giuridiche sul finanziamento dei progetti</t>
    </r>
  </si>
  <si>
    <r>
      <rPr>
        <sz val="10"/>
        <color rgb="FF006100"/>
        <rFont val="Arial MT"/>
        <family val="2"/>
      </rPr>
      <t>M1C1-75</t>
    </r>
  </si>
  <si>
    <r>
      <rPr>
        <sz val="10"/>
        <color rgb="FF006100"/>
        <rFont val="Arial MT"/>
        <family val="2"/>
      </rPr>
      <t>Pieno funzionamento del Sistema Nazionale di eProcurement</t>
    </r>
  </si>
  <si>
    <t>Il Sistema Nazionale di eProcurement deve essere  operativo e del tutto in linea con le pertinenti direttive UE e comprendere la digitalizzazione completa delle procedure di  acquisto fino all'esecuzione del contratto (Smart Procurement), deve essere interoperabile con i sistemi gestionali delle pubbliche amministrazioni e prevedere l'abilitazione digitale degli OE, sessioni d'asta digitali, machine learning per l'osservazione e l'analisi delle tendenze, CRM evoluto con funzioni di chatbot, digital engagement e status chain.</t>
  </si>
  <si>
    <t>M1C1-I01.10.00</t>
  </si>
  <si>
    <r>
      <rPr>
        <sz val="10"/>
        <color rgb="FF006100"/>
        <rFont val="Arial MT"/>
        <family val="2"/>
      </rPr>
      <t>M1C1-75 bis</t>
    </r>
  </si>
  <si>
    <r>
      <rPr>
        <sz val="10"/>
        <color rgb="FF006100"/>
        <rFont val="Arial MT"/>
        <family val="2"/>
      </rPr>
      <t>Investimento 1.10 - Sostegno alla qualificazione e eProcurement</t>
    </r>
  </si>
  <si>
    <r>
      <rPr>
        <sz val="10"/>
        <color rgb="FF006100"/>
        <rFont val="Arial MT"/>
        <family val="2"/>
      </rPr>
      <t>Sostegno alla qualificazione e eProcurement</t>
    </r>
  </si>
  <si>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</si>
  <si>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t>Sulla base della Piattaforma per i crediti commerciali (PCC), la media ponderata dei tempi di pagamento delle autorità pubbliche regionali (Regioni e Province Autonome) nei confronti degli operatori economici deve essere pari o inferiore a 30 giorni.</t>
  </si>
  <si>
    <r>
      <rPr>
        <sz val="10"/>
        <color rgb="FF006100"/>
        <rFont val="Arial MT"/>
        <family val="2"/>
      </rPr>
      <t>Sulla base della Piattaforma per i crediti commerciali (PCC), la media ponderata dei tempi di pagamento degli enti locali nei confronti degli operatori economici deve essere pari o inferiore a 30 giorni.</t>
    </r>
  </si>
  <si>
    <r>
      <rPr>
        <sz val="10"/>
        <color rgb="FF006100"/>
        <rFont val="Arial MT"/>
        <family val="2"/>
      </rPr>
      <t>Sulla base della Piattaforma per i crediti commerciali (PCC), la media ponderata dei tempi di pagamento degli enti del Servizio sanitario nazionale nei confronti degli operatori economici deve essere pari o inferiore a 60 giorni.</t>
    </r>
  </si>
  <si>
    <r>
      <rPr>
        <sz val="10"/>
        <color rgb="FF006100"/>
        <rFont val="Arial MT"/>
        <family val="2"/>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</si>
  <si>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0"/>
        <color rgb="FF006100"/>
        <rFont val="Arial MT"/>
        <family val="2"/>
      </rPr>
      <t>Sulla base della Piattaforma per i crediti commerciali (PCC), la media ponderata dei tempi di ritardo dei pagamenti delle autorità regionali (Regioni e Province Autonome) agli operatori economici non deve superare 0 giorni.</t>
    </r>
  </si>
  <si>
    <r>
      <rPr>
        <sz val="10"/>
        <color rgb="FF006100"/>
        <rFont val="Arial MT"/>
        <family val="2"/>
      </rPr>
      <t>Sulla base della Piattaforma per i crediti commerciali (PCC), la media ponderata dei tempi di ritardo dei pagamenti degli enti locali agli operatori economici non deve superare 0 giorni.</t>
    </r>
  </si>
  <si>
    <r>
      <rPr>
        <sz val="10"/>
        <color rgb="FF006100"/>
        <rFont val="Arial MT"/>
        <family val="2"/>
      </rPr>
      <t>Sulla base della Piattaforma per i crediti commerciali (PCC), la media ponderata dei tempi di ritardo dei pagamenti degli enti del Servizio sanitario nazionale agli operatori economici non deve superare 0 giorni.</t>
    </r>
  </si>
  <si>
    <r>
      <rPr>
        <sz val="10"/>
        <color rgb="FF006100"/>
        <rFont val="Arial MT"/>
        <family val="2"/>
      </rPr>
      <t>M1C1-84</t>
    </r>
  </si>
  <si>
    <r>
      <rPr>
        <sz val="10"/>
        <color rgb="FF006100"/>
        <rFont val="Arial MT"/>
        <family val="2"/>
      </rPr>
      <t>Tempo medio tra la pubblicazione del bando e l'aggiudicazione dell'appalto</t>
    </r>
  </si>
  <si>
    <r>
      <rPr>
        <sz val="10"/>
        <color rgb="FF006100"/>
        <rFont val="Arial MT"/>
        <family val="2"/>
      </rPr>
      <t>M1C1-84 bis</t>
    </r>
  </si>
  <si>
    <t>Al fine di migliorare la rapidità decisionale nell'aggiudicazione degli appalti e accelerare il processo avviato con la riforma del codice dei contratti pubblici mediante la digitalizzazione degli appalti e la professionalizzazione delle stazioni appaltanti, la Cabina di regia, ex articolo 221 del codice dei contratti pubblici, sentita l'ANAC, svolge:
- un'analisi dell'impatto dell'eProcurement sui tempi di aggiudicazione dell'appalto fino alla conclusione del contratto;
- una valutazione della rapidità decisionale allo stato dell'arte;
- il monitoraggio delle migliori pratiche delle stazioni appaltanti volte ad abbreviare i tempi di aggiudicazione degli appalti;
- un'analisi del quadro legislativo per individuare eventuali questioni critiche nelle procedure di aggiudicazione degli appalti e, in base a tale analisi, proposta di iniziative finalizzate a ridurre i tempi di decisione.
A partire dai dati del 2024, l'ANAC monitorerà annualmente la rapidità decisionale media delle stazioni appaltanti, avvalendosi dei poteri ad essa attribuiti dall'articolo 222 del codice dei contratti pubblici.
Le stazioni appaltanti la cui rapidità decisionale media sarà superiore a 160 giorni in TED saranno tenute a partecipare all'esercizio di qualificazione e professionalizzazione.</t>
  </si>
  <si>
    <r>
      <rPr>
        <sz val="10"/>
        <color rgb="FF006100"/>
        <rFont val="Arial MT"/>
        <family val="2"/>
      </rPr>
      <t>M1C1-85</t>
    </r>
  </si>
  <si>
    <r>
      <rPr>
        <sz val="10"/>
        <color rgb="FF006100"/>
        <rFont val="Arial MT"/>
        <family val="2"/>
      </rPr>
      <t>Tempo medio tra l'aggiudicazione dell'appalto e la realizzazione dell'infrastruttura</t>
    </r>
  </si>
  <si>
    <t>Il tempo medio tra l'aggiudicazione dell'appalto e la realizzazione dell'infrastruttura ("fase esecutiva") deve essere ridotto almeno del 10 %.</t>
  </si>
  <si>
    <r>
      <rPr>
        <sz val="10"/>
        <color rgb="FF006100"/>
        <rFont val="Arial MT"/>
        <family val="2"/>
      </rPr>
      <t>M1C1-86</t>
    </r>
  </si>
  <si>
    <r>
      <rPr>
        <sz val="10"/>
        <color rgb="FF006100"/>
        <rFont val="Arial MT"/>
        <family val="2"/>
      </rPr>
      <t>Personale della pubblica amministrazione formato grazie alla Strategia professionalizzan te degli acquirenti pubblici</t>
    </r>
  </si>
  <si>
    <r>
      <rPr>
        <sz val="10"/>
        <color rgb="FF006100"/>
        <rFont val="Arial MT"/>
        <family val="2"/>
      </rPr>
      <t>M1C1-87</t>
    </r>
  </si>
  <si>
    <r>
      <rPr>
        <sz val="10"/>
        <color rgb="FF006100"/>
        <rFont val="Arial MT"/>
        <family val="2"/>
      </rPr>
      <t>Stazioni appaltanti che usano sistemi dinamici di acquisizione</t>
    </r>
  </si>
  <si>
    <t>Almeno il 15 % delle stazioni appaltanti utilizza i sistemi dinamici di acquisizione a norma della direttiva 2014/24/UE (periodo di osservazione di due anni,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</si>
  <si>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0"/>
        <color rgb="FF006100"/>
        <rFont val="Arial MT"/>
        <family val="2"/>
      </rPr>
      <t xml:space="preserve">Sulla base della Piattaforma per i crediti commerciali (PCC), la media ponderata dei tempi di pagamento delle autorità pubbliche centrali (Amministrazioni dello Stato, enti pubblici nazionali e altri enti) nei confronti degli operatori economici deve essere pari o inferiore
</t>
    </r>
    <r>
      <rPr>
        <sz val="10"/>
        <color rgb="FF006100"/>
        <rFont val="Arial MT"/>
        <family val="2"/>
      </rPr>
      <t>a 30 giorni.</t>
    </r>
  </si>
  <si>
    <t>Sulla base della Piattaforma per i crediti commerciali (PCC), la media ponderata dei tempi di pagamento degli enti locali nei confronti degli operatori economici deve essere pari o inferiore a 30 giorni.</t>
  </si>
  <si>
    <t>Sulla base della Piattaforma per i crediti commerciali (PCC), la media ponderata dei tempi di ritardo dei pagamenti delle autorità regionali (Regioni e Province Autonome) agli operatori economici non deve superare 0 giorni.</t>
  </si>
  <si>
    <t>Sulla base della Piattaforma per i crediti commerciali (PCC), la media ponderata dei tempi di ritardo dei pagamenti degli enti del Servizio sanitario nazionale agli operatori economici non deve superare 0 giorni.</t>
  </si>
  <si>
    <t>Sulla base dei dati della Gazzetta ufficiale dell'UE (banca dati TED), il lasso medio di tempo che intercorre tra il termine per la presentazione delle offerte e la data della firma del contratto deve essere ridotto a meno di 115 giorni per i contratti superiori alle soglie di cui alle direttive dell'UE sugli appalti pubblici.
Assicurare la piena coerenza e l'assenza di un intervallo di tempo tra la pubblicazione dei dati relativi alla conclusione del contratto in TED e nella BDNCP (ANAC).</t>
  </si>
  <si>
    <t>Il tempo medio tra l'aggiudicazione dell'appalto e la realizzazione dell'infrastruttura ("fase esecutiva") deve essere ridotto almeno del 12 %.</t>
  </si>
  <si>
    <t>Il tempo medio tra l'aggiudicazione dell'appalto e la realizzazione dell'infrastruttura ("fase esecutiva") deve essere ridotto almeno del 15 %.</t>
  </si>
  <si>
    <r>
      <rPr>
        <sz val="10"/>
        <color rgb="FF006100"/>
        <rFont val="Arial MT"/>
        <family val="2"/>
      </rPr>
      <t>M1C1-98</t>
    </r>
  </si>
  <si>
    <t>Almeno il 40 % del personale delle pubbliche amministrazioni è stato formato grazie alla Strategia professionalizzante degli acquirenti pubblici ai fini della qualificazione. La percentuale tiene conto del totale del personale attivamente coinvolto nei processi di approvvigionamento pubblico, ossia 100 000 acquirenti pubblici registrati al 30 aprile 2021 nel Sistema Nazionale di eProcurement gestito da Consip per conto del MEF.</t>
  </si>
  <si>
    <t>Almeno il 60 % del personale delle pubbliche amministrazioni è stato formato grazie alla Strategia professionalizzante degli acquirenti pubblici ai fini della qualificazione. La percentuale tiene conto del totale del personale attivamente coinvolto nei processi di approvvigionamento pubblico, ossia 100 000 acquirenti pubblici registrati al 30 aprile 2021 nel Sistema Nazionale di eProcurement gestito da Consip per conto del MEF.</t>
  </si>
  <si>
    <t>Almeno il 20 % delle stazioni appaltanti utilizza i sistemi dinamici di acquisizione a norma della direttiva 2014/24/UE (periodo di osservazione di due anni, tenendo conto del fatto che in Italia l'uso dei sistemi dinamici di acquisizione è riservato soprattutto alle acquisizioni superiori alla soglia, dato che quelle al di sotto della soglia sono effettuate principalmente utilizzando e-marketplace). L'obiettivo si riferisce alle stazioni  appaltanti dell'amministrazione centrale (250 pubbliche amministrazioni registrate al 30 aprile 2021 nel Sistema Nazionale di eProcurement gestito da Consip per conto del MEF).</t>
  </si>
  <si>
    <r>
      <rPr>
        <sz val="10"/>
        <color rgb="FF006100"/>
        <rFont val="Arial MT"/>
        <family val="2"/>
      </rPr>
      <t>Riforma 1.13 - Riforma del quadro di revisione della spesa pubblica ("spending  review")</t>
    </r>
  </si>
  <si>
    <r>
      <rPr>
        <sz val="10"/>
        <color rgb="FF006100"/>
        <rFont val="Arial MT"/>
        <family val="2"/>
      </rPr>
      <t>Riforma 1.12 - Riforma dell'amministrazione fiscale</t>
    </r>
  </si>
  <si>
    <t>Adottare una relazione per orientare le azioni del governo volte a ridurre l'evasione fiscale dovuta alla omessa fatturazione, in particolare nei settori più esposti all'evasione fiscale, anche attraverso incentivi mirati per i consumatori.</t>
  </si>
  <si>
    <t>Dette disposizioni devono comprendere:
i) la piena operatività della banca dati e dell'infrastruttura informatica dedicata per la messa a disposizione della dichiarazione IVA precompilata, di cui all'articolo 4, comma 1, del decreto legislativo n. 127/2015;
ii) la banca dati utilizzata per le "lettere di conformità" (comunicazioni tempestive ai contribuenti per i quali sono state rilevate anomalie) è migliorata al fine di ridurre l'incidenza dei falsi positivi e aumentare il numero di comunicazioni inviate ai contribuenti;
iii) l'entrata in vigore della riforma della legislazione al fine di garantire sanzioni amministrative efficaci in caso di rifiuto da parte di fornitori privati di accettare pagamenti elettronici (riferimento all'originario articolo 23 del decreto-legge
n. 124/2019, abrogato con la conversione in legge);
iv) il completamento del processo di pseudonimizzazione dei dati di cui all'articolo 1, commi 681-686, della legge n. 160/2019, e istituzione dell'infrastruttura digitale per l'analisi dei megadati generati attraverso l'interoperabilità della banca dati completamente pseudonimizzata, al fine di aumentare l'efficacia dell'analisi dei rischi alla base del processo di selezione;
v) l'entrata in vigore di atti di diritto primario e derivato che attuano azioni complementari efficaci basate sul riesame di eventuali misure per ridurre l'evasione fiscale dovuta alla omessa fatturazione.</t>
  </si>
  <si>
    <t>Sulla base dei decreti-legge 90 e 93 del 2016 e della legge n. 163/2016, nel documento di economia e finanza sono stati fissati obiettivi per le spending review annuali per le amministrazioni statali centrali aggregate in relazione agli anni 2023, 2024 e 2025. Gli obiettivi di risparmio devono corrispondere a un livello di ambizione adeguato.</t>
  </si>
  <si>
    <r>
      <rPr>
        <sz val="10"/>
        <color rgb="FF006100"/>
        <rFont val="Arial MT"/>
        <family val="2"/>
      </rPr>
      <t>Numero più elevato di "lettere di conformità"</t>
    </r>
  </si>
  <si>
    <t>Completamento di un quadro concettuale di riferimento per il sistema di contabilità per competenza (accrual) secondo le caratteristiche qualitative definite da Eurostat (gruppo di lavoro EPSAS); definizione dei principi di contabilità per competenza sulla base di IPSAS/EPSAS; elaborazione di un piano contabile multidimensionale e multilivello.</t>
  </si>
  <si>
    <r>
      <rPr>
        <sz val="10"/>
        <color rgb="FF006100"/>
        <rFont val="Arial MT"/>
        <family val="2"/>
      </rPr>
      <t>M1C1-110</t>
    </r>
  </si>
  <si>
    <r>
      <rPr>
        <sz val="10"/>
        <color rgb="FF006100"/>
        <rFont val="Arial MT"/>
        <family val="2"/>
      </rPr>
      <t>Riclassificazione del bilancio generale dello Stato con riferimento alla spesa ambientale e alla spesa che promuove la parità di genere</t>
    </r>
  </si>
  <si>
    <t>Riforma 1.13 - Riforma del quadro di revisione della spesa pubblica ("spending  review")</t>
  </si>
  <si>
    <t>Completamento della spending review annuale per il 2023, con riferimento all'obiettivo di risparmio fissato nel 2022 per il 2023</t>
  </si>
  <si>
    <t>Adozione della relazione del Ministero delle Finanze sulla spending review nel 2023, che certifica il completamento del processo e il conseguimento dell'obiettivo</t>
  </si>
  <si>
    <t>La relazione del Ministero delle Finanze da trasmettere al Consiglio dei Ministri, come previsto dai decreti-legge 90 e 93 del 2016 e dalla legge 163/2016, deve: - certificare il completamento del processo di spending review per il 2023 in relazione alla disposizione del quadro pertinente;
- certificare il conseguimento dell'obiettivo fissato nel 2022.</t>
  </si>
  <si>
    <t>Il personale dell'Agenzia delle Entrate deve essere aumentato di 4 113 unità come indicato nel "Piano della performance 2021-2023".</t>
  </si>
  <si>
    <r>
      <rPr>
        <sz val="10"/>
        <color rgb="FF006100"/>
        <rFont val="Arial MT"/>
        <family val="2"/>
      </rPr>
      <t>M1C1-113</t>
    </r>
  </si>
  <si>
    <r>
      <rPr>
        <sz val="10"/>
        <color rgb="FF006100"/>
        <rFont val="Arial MT"/>
        <family val="2"/>
      </rPr>
      <t>M1C1-114</t>
    </r>
  </si>
  <si>
    <r>
      <rPr>
        <sz val="10"/>
        <color rgb="FF006100"/>
        <rFont val="Arial MT"/>
        <family val="2"/>
      </rPr>
      <t xml:space="preserve">Aumentare il gettito fiscale generato dalle "lettere di
</t>
    </r>
    <r>
      <rPr>
        <sz val="10"/>
        <color rgb="FF006100"/>
        <rFont val="Arial MT"/>
        <family val="2"/>
      </rPr>
      <t>conformità"</t>
    </r>
  </si>
  <si>
    <t>Adozione della relazione del Ministero delle Finanze sulla spending review nel 2024, che certifica il completamento del processo e il conseguimento dell'obiettivo</t>
  </si>
  <si>
    <t>La relazione del Ministero delle Finanze da trasmettere al Consiglio dei Ministri, come previsto dai decreti-legge 90 e 93 del 2016 e dalla legge 163/2016, deve:
- certificare il completamento del processo di spending review per
il 2024 in relazione alla disposizione del quadro pertinente;
- certificare il conseguimento dell'obiettivo fissato nel 2022 e nel 2023.</t>
  </si>
  <si>
    <t>La "propensione all'evasione" in tutte le imposte, escluse l'Imposta Municipale Unica e le accise, deve essere inferiore nel 2023 rispetto al 2019 del 5 % del valore di riferimento del 2019. La stima di riferimento per il 2019 sarà inclusa nella relazione aggiornata del governo sull'economia sommersa, la cui pubblicazione era prevista nel novembre 2021, conformemente  alle disposizioni dell'articolo 2 del decreto legislativo n. 160/2015. La riduzione del 5 % deve essere osservata con riferimento alle stime incluse nella versione aggiornata della stessa relazione che sarà pubblicata nel novembre 2025 sulla base dei dati relativi all'esercizio fiscale 2023.</t>
  </si>
  <si>
    <t>Entrata in vigore del quadro normativo del "federalismo fiscale" come previsto dalla vigente legge delega 42/2009. In particolare, gli atti di diritto primario e derivato devono definire i parametri pertinenti e attuare il federalismo fiscale per le regioni a statuto ordinario, come stabilito dal decreto-legge 68/2011 (articoli 1‑15), modificato da ultimo dalla legge 176/2020 (articolo 31- sexies).</t>
  </si>
  <si>
    <t>La "propensione all'evasione" in tutte le imposte, escluse l'Imposta Municipale Unica e le accise, deve essere inferiore nel 2024 rispetto al 2019 del 15 % del valore di riferimento del 2019. La stima di riferimento per il 2019 sarà inclusa nella relazione aggiornata del governo sull'economia sommersa, la cui pubblicazione era prevista nel novembre 2021, conformemente alle disposizioni dell'articolo 2 del decreto legislativo n. 160/2015. Deve essere osservata una riduzione del 15 % con riferimento alla stima per l'anno fiscale 2024 contenuta in una relazione ad hoc che deve essere predisposta dal Ministero delle Finanze entro il giugno 2026 sulla base della stessa metodologia utilizzata per la relazione di cui all'articolo 2 del decreto legislativo n. 160/2015.</t>
  </si>
  <si>
    <r>
      <rPr>
        <sz val="10"/>
        <color rgb="FF006100"/>
        <rFont val="Arial MT"/>
        <family val="2"/>
      </rPr>
      <t>M1C1-14</t>
    </r>
  </si>
  <si>
    <r>
      <rPr>
        <sz val="10"/>
        <color rgb="FF006100"/>
        <rFont val="Arial MT"/>
        <family val="2"/>
      </rPr>
      <t>Investimento 1.6.5 - Digitalizzazione del Consiglio di Stato</t>
    </r>
  </si>
  <si>
    <r>
      <rPr>
        <sz val="10"/>
        <color rgb="FF006100"/>
        <rFont val="Arial MT"/>
        <family val="2"/>
      </rPr>
      <t>Consiglio di Stato - Documentazione giudiziaria disponibile per analisi nel data warehouse T1</t>
    </r>
  </si>
  <si>
    <r>
      <rPr>
        <sz val="10"/>
        <color rgb="FF006100"/>
        <rFont val="Arial MT"/>
        <family val="2"/>
      </rPr>
      <t>Numero di atti giudiziari relativi al sistema di giurisdizione amministrativa (quali sentenze, pareri e decreti) pienamente disponibili nel data warehouse.</t>
    </r>
  </si>
  <si>
    <r>
      <rPr>
        <sz val="10"/>
        <color rgb="FF006100"/>
        <rFont val="Arial MT"/>
        <family val="2"/>
      </rPr>
      <t>M1C1-16</t>
    </r>
  </si>
  <si>
    <r>
      <rPr>
        <sz val="10"/>
        <color rgb="FF006100"/>
        <rFont val="Arial MT"/>
        <family val="2"/>
      </rPr>
      <t>Consiglio di Stato - Documentazione giudiziaria disponibile per analisi nel data warehouse T2</t>
    </r>
  </si>
  <si>
    <r>
      <rPr>
        <sz val="10"/>
        <color rgb="FF006100"/>
        <rFont val="Arial MT"/>
        <family val="2"/>
      </rPr>
      <t>Investimento 1.6.3 - Digitalizzazione dell'Istituto Nazionale per la Previdenza Sociale (INPS) e dell'Istituto nazionale per l'assicurazione contro gli infortuni sul lavoro (INAIL)</t>
    </r>
  </si>
  <si>
    <t xml:space="preserve">35 servizi supplementari messi a disposizione sul sito web istituzionale dell'INPS (www.inps.it).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 </t>
  </si>
  <si>
    <t>Valutazione di almeno 4.250 dipendenti dell'INPS per quanto riguarda le competenze informatiche e le competenze certificate migliorate nei seguenti settori del quadro europeo delle competenze informatiche: i) Plan; ii) Build; iii) Run; iv) Enable; v) Manage.
I settori di miglioramento delle competenze saranno individuati in base al gruppo di discenti destinatari.</t>
  </si>
  <si>
    <r>
      <rPr>
        <sz val="10"/>
        <color rgb="FF006100"/>
        <rFont val="Arial MT"/>
        <family val="2"/>
      </rPr>
      <t>Investimento 1.2 - Abilitazione al cloud per le PA locali</t>
    </r>
  </si>
  <si>
    <t>Notifica dell'aggiudicazione di (tutti) i bandi pubblici per ogni tipo di amministrazione pubblica coinvolta (comuni, scuole, enti sanitari locali) per la raccolta e la valutazione dei piani di migrazione. La pubblicazione di tre bandi mirati consentirà al Ministero dell'Innovazione Tecnologica e della Transizione Digitale di valutare le esigenze specifiche di ciascun tipo di amministrazione pubblica interessata.
Aggiudicazione degli appalti (ossia pubblicazione dell'elenco delle PA ammesse a ricevere finanziamenti) relativi a tre bandi di gara pubblici, rispettivamente, per i comuni, le scuole e le aziende sanitarie locali, al fine di raccogliere e valutare i piani di migrazione, in conformità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</si>
  <si>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M1C1-126</t>
    </r>
  </si>
  <si>
    <r>
      <rPr>
        <sz val="10"/>
        <color rgb="FF006100"/>
        <rFont val="Arial MT"/>
        <family val="2"/>
      </rPr>
      <t>Investimento 1.4.3 - Rafforzamento dell'adozione dei servizi della piattaforma PagoPA e dell'applicazione "IO"</t>
    </r>
  </si>
  <si>
    <r>
      <rPr>
        <sz val="10"/>
        <color rgb="FF006100"/>
        <rFont val="Arial MT"/>
        <family val="2"/>
      </rPr>
      <t>Rafforzamento dell'adozione dei servizi della piattaforma PagoPA T1</t>
    </r>
  </si>
  <si>
    <t>Garantire un aumento del numero di servizi integrati nella piattaforma per:
- le pubbliche amministrazioni già nello scenario di riferimento (9 000 entità);
- le nuove pubbliche amministrazioni che aderiscono alla piattaforma (2 450 nuove entità).
In entrambi i casi, il numero totale di servizi delle pubbliche amministrazioni che aderiscono alla piattaforma deve aumentare di almeno il 20 % rispetto al valore di riferimento 2021 per i servizi (31.3.2021). Il numero di servizi che saranno integrati dipenderà dal tipo di amministrazione (l'obiettivo finale per il 2026 è disporre in media
di 35 servizi per i comuni, 15 servizi per le regioni, 15 servizi per le autorità sanitarie e 8 servizi per scuole e università).</t>
  </si>
  <si>
    <r>
      <rPr>
        <sz val="10"/>
        <color rgb="FF006100"/>
        <rFont val="Arial MT"/>
        <family val="2"/>
      </rPr>
      <t>M1C1-127</t>
    </r>
  </si>
  <si>
    <r>
      <rPr>
        <sz val="10"/>
        <color rgb="FF006100"/>
        <rFont val="Arial MT"/>
        <family val="2"/>
      </rPr>
      <t>Rafforzamento dell'adozione dell'applicazione "IO" T1</t>
    </r>
  </si>
  <si>
    <r>
      <rPr>
        <sz val="10"/>
        <color rgb="FF006100"/>
        <rFont val="Arial MT"/>
        <family val="2"/>
      </rPr>
      <t>M1C1-128</t>
    </r>
  </si>
  <si>
    <r>
      <rPr>
        <sz val="10"/>
        <color rgb="FF006100"/>
        <rFont val="Arial MT"/>
        <family val="2"/>
      </rPr>
      <t>Investimento 1.4.5 - Digitalizzazione degli avvisi pubblici</t>
    </r>
  </si>
  <si>
    <r>
      <rPr>
        <sz val="10"/>
        <color rgb="FF006100"/>
        <rFont val="Arial MT"/>
        <family val="2"/>
      </rPr>
      <t>Rafforzamento dell'adozione di avvisi pubblici digitali T1</t>
    </r>
  </si>
  <si>
    <r>
      <rPr>
        <sz val="10"/>
        <color rgb="FF006100"/>
        <rFont val="Arial MT"/>
        <family val="2"/>
      </rPr>
      <t>M1C1-129</t>
    </r>
  </si>
  <si>
    <r>
      <rPr>
        <sz val="10"/>
        <color rgb="FF006100"/>
        <rFont val="Arial MT"/>
        <family val="2"/>
      </rPr>
      <t>Investimento 1.6.1 - Digitalizzazione del Ministero dell'Interno</t>
    </r>
  </si>
  <si>
    <r>
      <rPr>
        <sz val="10"/>
        <color rgb="FF006100"/>
        <rFont val="Arial MT"/>
        <family val="2"/>
      </rPr>
      <t>Ministero dell'Interno - Processi completamente reingegnerizzati e digitalizzati T1</t>
    </r>
  </si>
  <si>
    <t>Procedure e processi interni completamente reingegnerizzati (7 processi in totale entro il 31 dicembre 2023) e che possono essere interamente completati online (come l'automazione d'ufficio, i servizi di mobilità e l'e-learning).</t>
  </si>
  <si>
    <r>
      <rPr>
        <sz val="10"/>
        <color rgb="FF006100"/>
        <rFont val="Arial MT"/>
        <family val="2"/>
      </rPr>
      <t>M1C1-130</t>
    </r>
  </si>
  <si>
    <r>
      <rPr>
        <sz val="10"/>
        <color rgb="FF006100"/>
        <rFont val="Arial MT"/>
        <family val="2"/>
      </rPr>
      <t>Investimento 1.6.2 - Digitalizzazione del Ministero della Giustizia</t>
    </r>
  </si>
  <si>
    <r>
      <rPr>
        <sz val="10"/>
        <color rgb="FF006100"/>
        <rFont val="Arial MT"/>
        <family val="2"/>
      </rPr>
      <t>Digitalizzazione dei fascicoli giudiziari T1</t>
    </r>
  </si>
  <si>
    <r>
      <rPr>
        <sz val="10"/>
        <color rgb="FF006100"/>
        <rFont val="Arial MT"/>
        <family val="2"/>
      </rPr>
      <t>M1C1-131</t>
    </r>
  </si>
  <si>
    <r>
      <rPr>
        <sz val="10"/>
        <color rgb="FF006100"/>
        <rFont val="Arial MT"/>
        <family val="2"/>
      </rPr>
      <t>Sistemi di conoscenza del data lake della giustizia T1</t>
    </r>
  </si>
  <si>
    <t xml:space="preserve">Inizio dell'esecuzione del contratto per la realizzazione di sei nuovi sistemi di conoscenza del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L'esecuzione di ogni appalto pubblico ha inizio con un atto amministrativo specifico del responsabile della procedura, denominato "avvio dell'esecuzione".
</t>
  </si>
  <si>
    <r>
      <rPr>
        <sz val="10"/>
        <color rgb="FF006100"/>
        <rFont val="Arial MT"/>
        <family val="2"/>
      </rPr>
      <t>M1C1-132</t>
    </r>
  </si>
  <si>
    <r>
      <rPr>
        <sz val="10"/>
        <color rgb="FF006100"/>
        <rFont val="Arial MT"/>
        <family val="2"/>
      </rPr>
      <t>INPS - Servizi/contenuti del portale "One click by design" T2</t>
    </r>
  </si>
  <si>
    <t xml:space="preserve">35 servizi supplementari messi a disposizione sul sito web istituzionale dell'INPS (www.inps.it).
I servizi sono accessibili sul sito istituzionale mediante logiche di profilazione adeguate (il sistema proporrà servizi di possibile interesse in base all'età, alle caratteristiche del lavoro, ai benefici percepiti e alla storia degli utenti).
I 35 servizi riguardano i seguenti ambiti istituzionali INPS:
• Prestazioni pensionistiche
• Ammortizzatori sociali
• Indennità di disoccupazione
• Prestazioni d'invalidità
• Rimborsi
• Raccolta dei contributi da parte delle imprese
• Servizi per i lavoratori agricoli
• Servizi antifrode, anticorruzione e di trasparenza
Nei settori istituzionali elencati, i servizi da attuare riguarderanno la presentazione digitale delle richieste di servizi, la verifica dei requisiti per il beneficio, il monitoraggio dello stato della pratica da parte degli utenti, la proposta proattiva di servizi basata sulle esigenze degli utenti e il rinnovo automatico dei benefici senza la necessità di nuove domande.
Infine saranno istituiti quadri di controllo che consentano sia il monitoraggio da parte dell'INPS dei benefici erogati sia il supporto basato sui dati alle decisioni dei responsabili politici.
</t>
  </si>
  <si>
    <r>
      <rPr>
        <sz val="10"/>
        <color rgb="FF006100"/>
        <rFont val="Arial MT"/>
        <family val="2"/>
      </rPr>
      <t>M1C1-133</t>
    </r>
  </si>
  <si>
    <r>
      <rPr>
        <sz val="10"/>
        <color rgb="FF006100"/>
        <rFont val="Arial MT"/>
        <family val="2"/>
      </rPr>
      <t>INPS - Miglioramento delle competenze dei  dipendenti in materia di tecnologie dell'informazione e della comunicazione (TIC) T2</t>
    </r>
  </si>
  <si>
    <t>Valutazione di altri 4 250 dipendenti dell'INPS per quanto riguarda le competenze certificate migliorate nei seguenti settori del quadro europeo delle competenze informatiche: i) Plan; ii) Build; iii) Run;
iv) Enable; v) Manage.
I settori di miglioramento delle competenze saranno individuati in base al gruppo di discenti destinatari.</t>
  </si>
  <si>
    <r>
      <rPr>
        <sz val="10"/>
        <color rgb="FF006100"/>
        <rFont val="Arial MT"/>
        <family val="2"/>
      </rPr>
      <t>M1C1-134</t>
    </r>
  </si>
  <si>
    <r>
      <rPr>
        <sz val="10"/>
        <color rgb="FF006100"/>
        <rFont val="Arial MT"/>
        <family val="2"/>
      </rPr>
      <t>M1C1-135</t>
    </r>
  </si>
  <si>
    <r>
      <rPr>
        <sz val="10"/>
        <color rgb="FF006100"/>
        <rFont val="Arial MT"/>
        <family val="2"/>
      </rPr>
      <t>Investimento 1.6.4 - Digitalizzazione del Ministero della Difesa</t>
    </r>
  </si>
  <si>
    <r>
      <rPr>
        <sz val="10"/>
        <color rgb="FF006100"/>
        <rFont val="Arial MT"/>
        <family val="2"/>
      </rPr>
      <t>Ministero della Difesa - Digitalizzazione delle procedure T1</t>
    </r>
  </si>
  <si>
    <r>
      <rPr>
        <sz val="10"/>
        <color rgb="FF006100"/>
        <rFont val="Arial MT"/>
        <family val="2"/>
      </rPr>
      <t>M1C1-136</t>
    </r>
  </si>
  <si>
    <r>
      <rPr>
        <sz val="10"/>
        <color rgb="FF006100"/>
        <rFont val="Arial MT"/>
        <family val="2"/>
      </rPr>
      <t>Ministero della Difesa - Digitalizzazione dei certificati T1</t>
    </r>
  </si>
  <si>
    <r>
      <rPr>
        <sz val="10"/>
        <color rgb="FF006100"/>
        <rFont val="Arial MT"/>
        <family val="2"/>
      </rPr>
      <t>M1C1-137</t>
    </r>
  </si>
  <si>
    <r>
      <rPr>
        <sz val="10"/>
        <color rgb="FF006100"/>
        <rFont val="Arial MT"/>
        <family val="2"/>
      </rPr>
      <t>Ministero della Difesa - Commissionamento di portali web istituzionali e di portali intranet</t>
    </r>
  </si>
  <si>
    <r>
      <rPr>
        <sz val="10"/>
        <color rgb="FF006100"/>
        <rFont val="Arial MT"/>
        <family val="2"/>
      </rPr>
      <t>M1C1-138</t>
    </r>
  </si>
  <si>
    <r>
      <rPr>
        <sz val="10"/>
        <color rgb="FF006100"/>
        <rFont val="Arial MT"/>
        <family val="2"/>
      </rPr>
      <t>Ministero della Difesa - Migrazione di applicazioni non a missione critica verso una soluzione per una protezione completa delle informazioni mediante apertura dell'infrastruttura (S.C.I.P.I.O.) T1</t>
    </r>
  </si>
  <si>
    <r>
      <rPr>
        <sz val="10"/>
        <color rgb="FF006100"/>
        <rFont val="Arial MT"/>
        <family val="2"/>
      </rPr>
      <t>M1C1-139</t>
    </r>
  </si>
  <si>
    <r>
      <rPr>
        <sz val="10"/>
        <color rgb="FF006100"/>
        <rFont val="Arial MT"/>
        <family val="2"/>
      </rPr>
      <t>Abilitazione al cloud per la pubblica amministrazione locale T1</t>
    </r>
  </si>
  <si>
    <t>La migrazione di 4 083 pubbliche amministrazioni locali verso ambienti cloud certificati sarà realizzata quando la verifica di tutti i sistemi e dataset e della migrazione delle applicazioni incluse in ciascun piano di migrazione sarà stata effettuata con esito positivo.</t>
  </si>
  <si>
    <r>
      <rPr>
        <sz val="10"/>
        <color rgb="FF006100"/>
        <rFont val="Arial MT"/>
        <family val="2"/>
      </rPr>
      <t>M1C1-140</t>
    </r>
  </si>
  <si>
    <r>
      <rPr>
        <sz val="10"/>
        <color rgb="FF006100"/>
        <rFont val="Arial MT"/>
        <family val="2"/>
      </rPr>
      <t>Investimento 1.4.1 - Esperienza dei cittadini - Miglioramento della qualità e dell'utilizzabilità dei servizi pubblici digitali</t>
    </r>
  </si>
  <si>
    <r>
      <rPr>
        <sz val="10"/>
        <color rgb="FF006100"/>
        <rFont val="Arial MT"/>
        <family val="2"/>
      </rPr>
      <t>Miglioramento della qualità e dell'utilizzabilità dei servizi pubblici digitali T1</t>
    </r>
  </si>
  <si>
    <r>
      <rPr>
        <sz val="10"/>
        <color rgb="FF006100"/>
        <rFont val="Arial MT"/>
        <family val="2"/>
      </rPr>
      <t>M1C1-141</t>
    </r>
  </si>
  <si>
    <r>
      <rPr>
        <sz val="10"/>
        <color rgb="FF006100"/>
        <rFont val="Arial MT"/>
        <family val="2"/>
      </rPr>
      <t>Digitalizzazione delle procedure del Ministero della Difesa T2</t>
    </r>
  </si>
  <si>
    <t>Digitalizzazione, revisione e automazione di 20 procedure relative alla gestione del personale della Difesa (quali reclutamento, occupazione e pensionamento, salute dei dipendenti) partendo da uno scenario di riferimento di quindici procedure già digitalizzate nel contesto dell'obiettivo 1.</t>
  </si>
  <si>
    <r>
      <rPr>
        <sz val="10"/>
        <color rgb="FF006100"/>
        <rFont val="Arial MT"/>
        <family val="2"/>
      </rPr>
      <t>M1C1-142</t>
    </r>
  </si>
  <si>
    <r>
      <rPr>
        <sz val="10"/>
        <color rgb="FF006100"/>
        <rFont val="Arial MT"/>
        <family val="2"/>
      </rPr>
      <t>Digitalizzazione dei certificati del Ministero della Difesa T2</t>
    </r>
  </si>
  <si>
    <r>
      <rPr>
        <sz val="10"/>
        <color rgb="FF006100"/>
        <rFont val="Arial MT"/>
        <family val="2"/>
      </rPr>
      <t>M1C1-143</t>
    </r>
  </si>
  <si>
    <r>
      <rPr>
        <sz val="10"/>
        <color rgb="FF006100"/>
        <rFont val="Arial MT"/>
        <family val="2"/>
      </rPr>
      <t>Ministero della Difesa - Migrazione di applicazioni non a missione critica verso una soluzione per una protezione completa delle informazioni mediante apertura dell'infrastruttura (S.C.I.P.I.O.) T2</t>
    </r>
  </si>
  <si>
    <t>Numero di pubbliche amministrazioni (su un totale di 16 500) che adottano l'identificazione elettronica (SPID o CIE).</t>
  </si>
  <si>
    <t>Le amministrazioni (comuni, istituti di istruzione primaria e secondaria di 1o e 2o grado ed enti specifici pilota nel settore dell'assistenza sanitaria e del patrimonio culturale) aderiscono a un modello e a un sistema di progettazione comuni che semplificano l'interazione con gli utenti e facilitano la manutenzione per gli anni a venire.
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
I comuni devono garantire l'adesione al modello comune di servizi di progettazione per almeno 3,5 servizi in media tra tutti i comuni che contribuiscono all'obiettivo.</t>
  </si>
  <si>
    <t>Garantire un aumento del numero di servizi integrati nella piattaforma per:
- le pubbliche amministrazioni che hanno già aderito alla piattaforma (11 450 entità);
- le nuove pubbliche amministrazioni che aderiscono alla piattaforma (2 650 nuove entità).
Il numero di servizi che saranno integrati dipenderà dal tipo di amministrazione (l'obiettivo finale è disporre in media di 35 servizi per i comuni, 15 servizi per le regioni, 15 servizi per le autorità sanitarie e 8 servizi per scuole e università).</t>
  </si>
  <si>
    <t>Almeno 6 400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</si>
  <si>
    <t>Procedure e processi interni completamente reingegnerizzati (45 processi in totale entro il 31 agosto 2026) e che possono essere interamente completati online (come l'automazione d'ufficio, i servizi di mobilità e l'e-learning).</t>
  </si>
  <si>
    <r>
      <rPr>
        <sz val="10"/>
        <color rgb="FF006100"/>
        <rFont val="Arial MT"/>
        <family val="2"/>
      </rPr>
      <t>Digitalizzazione di 7 750 000 fascicoli giudiziari relativi agli ultimi 20 anni (01/01/2006- 30/06/2026) relativi a processi completati o in corso presso gli organi giurisdizionali.</t>
    </r>
  </si>
  <si>
    <t>Realizzazione di sei nuovi sistemi di conoscenza dei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per l'identificazione del rapporto vittima- autore del reato.
I sei elementi sono sistemi separati che utilizzano tecnologie simili. Il quadro dei sistemi è lo stesso: collegamento di dati e documenti provenienti da fonti interne ed esterne; i modelli dei sistemi sono diversi a seconda degli utenti (ad esempio, giudici civili e penali) e degli obiettivi (ad esempio, statistiche e sentenze).</t>
  </si>
  <si>
    <t>L'obiettivo è raggiungere 82 (80 %)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 assicurazioni: 26 (80 %);
• servizi sociali e sanitari: 29 (80 %);
• prevenzione e sicurezza sul lavoro: 9 (80 %);
• certificazioni e verifiche: 18 (80 %).</t>
  </si>
  <si>
    <t>Sono stati concessi alle imprese almeno 69 900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2022. Ci si aspetta in particolare:
- almeno 17 700 crediti d'imposta a imprese per beni strumentali materiali 4.0, sulla base delle dichiarazioni dei redditi presentate tra il 1º gennaio 2021 e il 31 dicembre 2022;
- almeno 27 300 crediti d'imposta a imprese per beni strumentali immateriali 4.0, sulla base delle dichiarazioni dei redditi presentate tra il 1º gennaio 2021 e il 31 dicembre 2022;
- almeno 13 600 crediti d'imposta a imprese per beni strumentali immateriali standard 4.0, sulla base delle dichiarazioni dei redditi presentate tra il 1º gennaio 2021 e il 31 dicembre 2022;
- almeno 10 300 crediti d'imposta a imprese per attività di ricerca, sviluppo e innovazione, sulla base delle dichiarazioni dei redditi presentate tra il 1º gennaio e il 31 dicembre 2022;
- almeno 1 000 crediti d'imposta a imprese per attività di formazione, sulla base delle dichiarazioni dei redditi presentate tra il 1º gennaio e il 31 dicembre 2022.
Nel caso delle imprese per le quali l'anno fiscale non corrisponde all'anno civile, la fine del periodo per la presentazione delle dichiarazioni dei redditi relative ai crediti d'imposta sopramenzionate è prorogata dal 31 dicembre 2022 al 30 novembre 2023.</t>
  </si>
  <si>
    <r>
      <rPr>
        <sz val="10"/>
        <color rgb="FF006100"/>
        <rFont val="Arial MT"/>
        <family val="2"/>
      </rPr>
      <t>M1C2-4</t>
    </r>
  </si>
  <si>
    <r>
      <rPr>
        <sz val="10"/>
        <color rgb="FF006100"/>
        <rFont val="Arial MT"/>
        <family val="2"/>
      </rPr>
      <t>Riforma 1 - Riforma del sistema della proprietà industriale</t>
    </r>
  </si>
  <si>
    <r>
      <rPr>
        <sz val="10"/>
        <color rgb="FF006100"/>
        <rFont val="Arial MT"/>
        <family val="2"/>
      </rPr>
      <t>Entrata in vigore di un decreto legislativo di riforma del codice della proprietà industriale e pertinenti strumenti attuativi</t>
    </r>
  </si>
  <si>
    <t>Almeno 254 progetti aggiuntivi sostenuti da opportunità di finanziamento connesse alla proprietà industriale e destinate a imprese e organismi di ricerca, come misure relative ai brevetti (Brevetti+), progetti PoC (Proof of Concept) e uffici per il trasferimento tecnologico (TTO), nel rispetto degli orientamenti tecnici sul principio "non arrecare un danno significativo" (2021/C58/01) mediante l'uso di un elenco di esclusione e il requisito di conformità alla pertinente normativa ambientale dell'UE e nazionale.</t>
  </si>
  <si>
    <r>
      <rPr>
        <sz val="10"/>
        <color rgb="FF006100"/>
        <rFont val="Arial MT"/>
        <family val="2"/>
      </rPr>
      <t>Riforma 2 - Leggi annuali sulla concorrenza</t>
    </r>
  </si>
  <si>
    <t>La legge annuale sulla concorrenza comprenderà almeno i seguenti elementi chiave, i cui strumenti attuativi e di diritto derivato (se necessario) devono essere adottati ed entrare in vigore entro il 31 dicembre 2022.
Dovrà trattare i seguenti temi:
- Applicazione delle norme antitrust
- Servizi pubblici locali
- Energia
- Trasporti
- Rifiuti
- Avvio di un'attività imprenditoriale
- Vigilanza del mercato Applicazione delle norme antitrust:
i. Eliminare gli ostacoli supplementari al controllo delle concentrazioni allineando ulteriormente al diritto dell'UE le norme sul controllo delle concentrazioni.
Servizi pubblici locali:
ii. Rafforzare e diffondere il ricorso al principio della concorrenza nei contratti di servizio pubblico locale, in particolare per i rifiuti e i trasporti pubblici locali.
iii. Limitare gli affidamenti diretti imponendo alle amministrazioni locali di giustificare eventuali scostamenti dalle procedure di gara per i contratti di servizio pubblico (in base all'articolo 192 del codice dei contratti pubblici).
iv. Prevedere la corretta regolamentazione dei contratti di servizio pubblico attuando l'articolo 19 della legge n. 124/2015 come testo unico sui servizi pubblici locali, in particolare nella gestione dei rifiuti.
v. Le norme e i meccanismi di aggregazione incentivano le unioni tra Comuni volte a ridurre il numero di enti e di amministrazioni aggiudicatrici, collegandoli ad ambiti territoriali ottimali e a bacini e livelli adeguati di servizi di trasporto pubblico locale e regionale di almeno 350 000 abitanti.
L'atto giuridico sui servizi pubblici locali attuativo dell'articolo 19 della legge n. 124/2015 deve almeno:
- definire i servizi pubblici sulla base dei criteri del diritto dell'UE;
- stabilire i principi generali di prestazione, regolamentazione e gestione dei servizi pubblici locali;
- stabilire un principio generale di proporzionalità della durata dei contratti di servizio pubblico;
- separare chiaramente le funzioni di regolamentazione e controllo e la gestione dei contratti di servizio pubblico;
- garantire che le amministrazioni locali giustifichino l'aumento della partecipazione pubblica in società per l'in house providing;
- prevedere un'adeguata compensazione dei contratti di servizio pubblico, sulla base di costi controllati da regolatori indipendenti (es. ARERA per l'energia o ART per i trasporti);
- limitare la durata media dei contratti in house e ridurre e armonizzare tra gli enti appaltanti la durata standard dei contratti aggiudicati, a condizione che la durata garantisca l'equilibrio economico e finanziario dei contratti, anche sulla base dei criteri stabiliti dall'Autorità per i trasporti.
Energia:
vi. Rendere obbligatorio lo svolgimento di gare per i contratti di concessione per l'energia idroelettrica e definire il quadro normativo per le concessioni idroelettriche.
vii. Rendere obbligatorio lo svolgimento di gare per i contratti di concessione per la distribuzione del gas.
viii. Stabilire criteri trasparenti e non discriminatori per l'assegnazione di spazi pubblici per la ricarica delle auto elettriche o per la selezione degli operatori per l'installazione dei punti/delle stazioni di ricarica.
ix. Abolire le tariffe regolamentate per la fornitura di energia elettrica per la ricarica dei veicoli elettrici.
Il quadro di concorrenza per le concessioni idroelettriche deve almeno:
- esigere che importanti impianti idroelettrici siano disciplinati da criteri generali e uniformi a livello centrale;
- imporre alle Regioni di definire i criteri economici alla base della durata dei contratti di concessione;
- eliminare gradualmente la possibilità di prorogare i contratti (come già stabilito dalla Corte costituzionale italiana);
- obbligare le Regioni ad armonizzare i criteri di accesso ai criteri di gara (per creare un contesto imprenditoriale prevedibile).
Trasporti:
x. Adottare criteri chiari, non discriminatori e trasparenti per l'aggiudicazione delle concessioni portuali.
xi. Eliminare gli ostacoli che impediscono ai concessionari portuali di fondere le attività portuali in concessione in diversi porti di grandi e medie dimensioni.
xii. Eliminare gli ostacoli che impediscono ai concessionari di fornire direttamente alcuni dei servizi portuali utilizzando le proprie attrezzature, fatta salva la sicurezza dei lavoratori, purché le condizioni necessarie per proteggere la sicurezza dei lavoratori siano necessarie e proporzionate all'obiettivo di garantire la sicurezza nelle aree portuali.
xiii. Semplificare la revisione delle procedure per la revisione dei piani di autorizzazione dei porti.
xiv. Attuare l'articolo 27, comma 2, lettera d), del decreto-legge n. 50/2017, che incentiva le regioni a organizzare gare per i contratti ferroviari regionali.
Rifiuti:
xv. Semplificare le procedure di autorizzazione per gli impianti di trattamento dei rifiuti.
Avvio di un'attività imprenditoriale:
xvi. Ridurre i tempi di accreditamento per la trasmissione di informazioni sui dipendenti da sette a quattro giorni al fine di ridurre il numero di giorni necessari per avviare un'impresa.
Vigilanza del mercato:
xvii. Raggruppare le autorità nazionali di vigilanza del mercato in non più di 10 agenzie situate nelle principali regioni d'Italia, ciascuna delle quali incaricata di tutti i gruppi di prodotti e facente capo all'ufficio unico di collegamento istituito a norma del regolamento 2019/1020 ("Pacchetto merci").
xviii. Imporre alle autorità nazionali di vigilanza del mercato di condurre ispezioni digitalizzate dei prodotti e raccogliere dati, di applicare l'intelligenza artificiale per tracciare i prodotti pericolosi e illeciti e di individuare tendenze e rischi nel mercato unico.
xix. Imporre alle autorità nazionali di vigilanza del mercato di includere la formazione e l'uso del sistema di informazione e comunicazione per la vigilanza paneuropea del mercato.
xx. Istituire nuovi laboratori accreditati per le prove su tutti i gruppi di prodotti. Tali laboratori dovranno effettuare prove sul commercio elettronico, prove fisiche di laboratorio, azioni congiunte (autorità doganali/di vigilanza del mercato; due o più autorità nazionali di vigilanza del mercato, autorità di mercato nazionali e dell'UE)</t>
  </si>
  <si>
    <t xml:space="preserve">Entrata in vigore di tutti gli strumenti attuativi e di diritto derivato (se necessario) in materia di energia per:
i. Eliminare gradualmente i prezzi regolamentati per le microimprese e le famiglie a partire dal 1° gennaio 2023;
ii. Adottare misure di accompagnamento per sostenere la diffusione della concorrenza nei mercati al dettaglio dell'energia elettrica.
Dette misure di accompagnamento dovranno almeno:
- prevedere aste per la base clienti per garantire parità di condizioni ai nuovi operatori;
- fissare un tetto alla quota massima di mercato a disposizione di ciascun fornitore;
- consentire ai consumatori italiani di chiedere al fornitore di energia di comunicare i loro dati di fatturazione a un fornitore terzo;
- aumentare la trasparenza della bolletta dell'energia elettrica consentendo ai consumatori di accedere alle sottocomponenti delle "spese per oneri di sistema";
- eliminare l'obbligo per i fornitori di riscuotere oneri non collegati al settore dell'energia.
</t>
  </si>
  <si>
    <r>
      <rPr>
        <sz val="10"/>
        <color rgb="FF006100"/>
        <rFont val="Arial MT"/>
        <family val="2"/>
      </rPr>
      <t>M1C2-9</t>
    </r>
  </si>
  <si>
    <r>
      <rPr>
        <sz val="10"/>
        <color rgb="FF006100"/>
        <rFont val="Arial MT"/>
        <family val="2"/>
      </rPr>
      <t>Entrata in vigore della legge annuale sulla concorrenza 2022</t>
    </r>
  </si>
  <si>
    <r>
      <rPr>
        <sz val="10"/>
        <color rgb="FF006100"/>
        <rFont val="Arial MT"/>
        <family val="2"/>
      </rPr>
      <t>M1C2-10</t>
    </r>
  </si>
  <si>
    <t>Entrata in vigore di tutti gli strumenti attuativi (anche di diritto derivato, se necessario) per l'effettiva attuazione e applicazione delle misure derivanti dalla legge annuale sulla concorrenza 2022</t>
  </si>
  <si>
    <t>Entrata in vigore di tutto il diritto derivato, compresi tutti i regolamenti necessari per le misure derivanti dalla legge annuale sulla concorrenza 2022</t>
  </si>
  <si>
    <r>
      <rPr>
        <sz val="10"/>
        <color rgb="FF006100"/>
        <rFont val="Arial MT"/>
        <family val="2"/>
      </rPr>
      <t>M1C2-11</t>
    </r>
  </si>
  <si>
    <r>
      <rPr>
        <sz val="10"/>
        <color rgb="FF006100"/>
        <rFont val="Arial MT"/>
        <family val="2"/>
      </rPr>
      <t>Entrata in vigore della legge annuale sulla concorrenza 2023</t>
    </r>
  </si>
  <si>
    <t>Entrata in vigore della legge annuale sulla concorrenza 2023. La legge annuale sulla concorrenza deve comprendere almeno i seguenti elementi chiave, i cui strumenti attuativi e di diritto derivato (se necessario) devono essere adottati ed entrare in vigore entro il 31 dicembre 2024.
La legge comprende almeno le seguenti misure:
Rete stradale:
i) riguardo all'accesso alle concessioni e alla risoluzione del contratto, la legge annuale sulla concorrenza deve almeno:
- rendere obbligatoria la gara d'appalto per i contratti di concessione per le autostrade e rafforzare l'applicabilità del quadro normativo per il rilascio delle concessioni autostradali e garantire livelli di servizio adeguati agli utenti della strada, fatta salva la modalità in house entro i limiti stabiliti dal diritto dell'UE (*);
- migliorare l'efficienza delle procedure amministrative decisionali relative ai contratti di concessione;
- richiedere una descrizione dettagliata e trasparente dell'oggetto del contratto di concessione;
- imporre alle autorità concedenti di designare le concessioni per tratte autostradali, assegnate mediante procedura pubblica, tenendo conto delle stime di efficienza di scala e dei costi dei concessionari autostradali elaborate dall'Autorità di Regolazione dei Trasporti (ART);
- rafforzare i controlli del Ministero delle Infrastrutture sui costi e sull'esecuzione delle infrastrutture stradali;
- impedire il rinnovo automatico dei contratti di concessione, anche attraverso un sostanziale miglioramento dell'efficienza gestionale di tutte le procedure tecnico-amministrative connesse all'aggiornamento periodico dei piani economici e finanziari e alla loro attuazione annuale e attraverso il divieto di utilizzare le procedure disciplinate dall'articolo 193 del codice dei contratti pubblici per l'aggiudicazione di contratti di concessione autostradale scaduti o in scadenza;
- semplificare/chiarire la regolamentazione delle condizioni di risoluzione e di annullamento del contratto, anche al fine di mantenere un livello adeguato di contendibilità delle concessioni per i mercati interessati;
- attuare tempestivamente e pienamente il modello di regolamentazione dei diritti di accesso adottato tenendo conto: i) degli aggiornamenti periodici della pianificazione economica e finanziaria pluriennale dei concessionari (quale approvata dall'autorità di regolamentazione competente) e ii) dell'introduzione annuale di tali piani.
- Per 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richiesto al concessionario e una compensazione ragionevole per gli investimenti non ancora recuperati. I casi di inadempimento grave devono essere esplicitamente individuati dalla legge.
ii) riguardo al modello regolamentare di tariffazione, la legge annuale sulla concorrenza deve almeno:
- imporre ai concessionari di garantire la piena e tempestiva attuazione del modello regolamentare di tariffazione dell'ART per il calcolo dei canoni di accesso.
- Imporre ai concessionari di garantire la piena e tempestiva attuazione del modello normativo dell'ART in materia di prezzi e procedure di gara delle subconcessioni per la fornitura di servizi di ricarica di veicoli elettrici e di altri servizi.
- I diritti di accesso devono incentivare gli investimenti e basarsi su una metodologia di price cap sostenuta da un'analisi comparativa trasparente dei costi dell'intero settore economico, secondo criteri chiari, uniformi e trasparenti.
iii) riguardo ai diritti degli utenti, la legge annuale sulla concorrenza deve almeno:
- garantire la piena e tempestiva attuazione del quadro normativo dell'ART per la tutela dei diritti degli utenti e per la fornitura di livelli di servizio adeguati.
iv) riguardo all'esternalizzazione dei lavori di costruzione, la legge annuale sulla concorrenza deve almeno:
- Stabilire, ai sensi dell'articolo 186, paragrafo 2, del decreto legislativo n. 36/2023, l'obbligo per i concessionari autostradali di affidare a terzi, mediante procedure di evidenza pubblica, tra il 50 % e il 60 % dei contratti di lavori, servizi e forniture. Le quote sono calcolate in base agli importi dei piani economici e finanziari allegati ai documenti di concessione e tenendo conto delle dimensioni e delle caratteristiche economiche del concessionario, della durata dell'aggiudicazione, della durata residua, dell'oggetto e del valore economico della concessione e dell'importo degli investimenti effettuati.
(*) per quanto riguarda gli affidamenti in house, la legge deve:
- richiedere una verifica ex ante obbligatoria della legalità dell'affidamento in house e vietare l'avvio della procedura di gara o degli affidamenti in house in assenza di tale verifica;
- conferire all'Autorità per la regolamentazione dei trasporti (ART) strumenti e poteri adeguati per eseguire le verifiche summenzionate e il sostegno (giuridico) dell'Autorità nazionale anticorruzione (ANAC);
- imporre l'installazione di un numero minimo di punti di ricarica elettrica, la realizzazione di aree di parcheggio e di sosta adeguate per gli operatori del trasporto merci e il pieno rispetto del quadro normativo elaborato dall'ART per la tutela dei diritti degli utenti e la fornitura di adeguati livelli di servizio, come criteri di aggiudicazione per nuove concessioni autostradali.
Cold ironing:
v) Entrata in vigore di incentivi normativi per l'utilizzo dei servizi di cold ironing nei porti;
Elenco dei soggetti abilitati alla vendita di gas naturale a clienti finali:
vi) Precisare i criteri e i requisiti in materia di accesso e permanenza delle imprese nell'elenco dei soggetti abilitati alla vendita di gas naturale a clienti finali istituito dall'articolo 17 del decreto legislativo
n. 164/2000, al fine di migliorare la trasparenza e favorire la scelta dei consumatori nei mercati concorrenziali;
assicurazioni:
vii) Entrata in vigore degli atti necessari per consentire la portabilità dei dati delle scatole nere tra assicuratori;
Avvio di un'attività imprenditoriale:
viii) Riesame e aggiornamento della legislazione in materia di start-up, PMI innovative e capitale di rischio (ad esempio, Startup Act 2012) al fine di razionalizzare la legislazione esistente, rivedere la definizione di start-up e promuovere gli investimenti in capitale di rischio da parte di investitori privati e istituzionali.</t>
  </si>
  <si>
    <r>
      <rPr>
        <sz val="10"/>
        <color rgb="FF006100"/>
        <rFont val="Arial MT"/>
        <family val="2"/>
      </rPr>
      <t>M1C2-12</t>
    </r>
  </si>
  <si>
    <t>Entrata in vigore di tutti gli strumenti attuativi (anche di diritto derivato, se necessario) per l'effettiva attuazione e applicazione delle misure derivanti dalla legge annuale sulla concorrenza 2023</t>
  </si>
  <si>
    <t>Entrata in vigore di tutto il diritto derivato, compresi tutti i regolamenti necessari per le misure derivanti dalla legge annuale sulla concorrenza 2023</t>
  </si>
  <si>
    <t>Il ministero delle Imprese e del Made in Italy deve pubblicare  una  relazione  di  valutazione  di  tutti  gli incentivi e investimenti per le imprese. La   relazione   elabora   proposte   concrete   per   la razionalizzazione degli incentivi nazionali.</t>
  </si>
  <si>
    <t>Riforma 3 – razionalizzazione e semplificazione degli incentivi per le imprese.</t>
  </si>
  <si>
    <r>
      <rPr>
        <sz val="10"/>
        <color rgb="FF006100"/>
        <rFont val="Arial MT"/>
        <family val="2"/>
      </rPr>
      <t>Entrata in vigore degli atti di diritto primario</t>
    </r>
  </si>
  <si>
    <r>
      <rPr>
        <sz val="10"/>
        <color rgb="FF006100"/>
        <rFont val="Arial MT"/>
        <family val="2"/>
      </rPr>
      <t>Investimento 3 - Connessioni internet veloci (banda ultra-larga e 5G)</t>
    </r>
  </si>
  <si>
    <r>
      <rPr>
        <sz val="10"/>
        <color rgb="FF006100"/>
        <rFont val="Arial MT"/>
        <family val="2"/>
      </rPr>
      <t>Portare la connettività ad almeno 1 Gbps a un minimo di 3 400 000 civici aggiuntivi (di cui almeno 450 000 case sparse, ossia situate in zone isolate) attraverso fibra FTTH/B, FWA</t>
    </r>
  </si>
  <si>
    <r>
      <rPr>
        <sz val="10"/>
        <color rgb="FF006100"/>
        <rFont val="Arial MT"/>
        <family val="2"/>
      </rPr>
      <t>Portare la connettività ad almeno 1 Gbps a un minimo di altre 9 000 scuole e 8 700 strutture sanitarie pubbliche.</t>
    </r>
  </si>
  <si>
    <r>
      <rPr>
        <sz val="10"/>
        <color rgb="FF006100"/>
        <rFont val="Arial MT"/>
        <family val="2"/>
      </rPr>
      <t>M1C2-19</t>
    </r>
  </si>
  <si>
    <r>
      <rPr>
        <sz val="10"/>
        <color rgb="FF006100"/>
        <rFont val="Arial MT"/>
        <family val="2"/>
      </rPr>
      <t>Portare la connettività a banda ultra- larga alle isole</t>
    </r>
  </si>
  <si>
    <r>
      <rPr>
        <sz val="10"/>
        <color rgb="FF006100"/>
        <rFont val="Arial MT"/>
        <family val="2"/>
      </rPr>
      <t>Portare la connettività a banda ultra-larga mediante un nuovo backhaul ottico a un minimo di altre 18 isole prive di collegamenti in fibra ottica con il continente.</t>
    </r>
  </si>
  <si>
    <r>
      <rPr>
        <sz val="10"/>
        <color rgb="FF006100"/>
        <rFont val="Arial MT"/>
        <family val="2"/>
      </rPr>
      <t>Almeno 1 400 km² aggiuntivi di zone abitate a fallimento di mercato abilitati alla copertura 5G, di cui almeno 500 km² dotati di copertura 5G.</t>
    </r>
  </si>
  <si>
    <t>Messa in servizio di almeno altri tre telescopi ad alte prestazioni in grado di identificare oggetti spaziali, di un centro operativo di sorveglianza dello spazio e tracciamento (SST) (rete di osservazione e tracciamento dei detriti spaziali), di una Space Factory (linee integrate per la fabbricazione, l'assemblaggio, l'integrazione e il collaudo di piccoli satelliti), di un dimostratore di propulsione a propellente liquido per la nuova generazione di lanciatori.</t>
  </si>
  <si>
    <t>Disposizione nella normativa che indica l'entrata in vigore del o dei decreti-legge che rifinanziano la componente "contributi e prestiti" del Fondo 394/81
Approvazione della decisione del Consiglio di amministrazio ne che stabilisce i criteri di selezione dei progetti da finanziare</t>
  </si>
  <si>
    <t>Il o i decreti-legge devono prevedere il rifinanziamento della componente "contributi e prestiti" del Fondo 394/81. Il Consiglio di amministrazione del Fondo deve approvare una decisione che definisce la politica di investimento. La politica di investimento collegata al rifinanziamento del Fondo 394/81 deve definire come minimo: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con una prevalenza di PMI, e i relativi criteri di ammissibilità; iv) disposizioni per reinvestire potenziali rientri in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</si>
  <si>
    <r>
      <rPr>
        <sz val="10"/>
        <color rgb="FF006100"/>
        <rFont val="Arial MT"/>
        <family val="2"/>
      </rPr>
      <t>M1C2-29</t>
    </r>
  </si>
  <si>
    <r>
      <rPr>
        <sz val="10"/>
        <color rgb="FF006100"/>
        <rFont val="Arial MT"/>
        <family val="2"/>
      </rPr>
      <t>Contratti di Sviluppo approvati</t>
    </r>
  </si>
  <si>
    <t>Approvazione di almeno 40 Contratti di Sviluppo, in linea con la loro politica di investimento. Il conseguimento soddisfacente dell'obiettivo dipende anche dall'attivazione di almeno 1 500 milioni di EUR di investimenti.</t>
  </si>
  <si>
    <t>M1C2-I01.07.00</t>
  </si>
  <si>
    <r>
      <rPr>
        <sz val="10"/>
        <color rgb="FF006100"/>
        <rFont val="Arial MT"/>
        <family val="2"/>
      </rPr>
      <t>M1C2-30</t>
    </r>
  </si>
  <si>
    <r>
      <rPr>
        <sz val="10"/>
        <color rgb="FF006100"/>
        <rFont val="Arial MT"/>
        <family val="2"/>
      </rPr>
      <t>Investimento 7 - Sostegno al sistema di produzione per la transizione ecologica, le tecnologie a zero emissioni nette e la competitività e la resilienza delle catene di approvvigionamen to strategiche</t>
    </r>
  </si>
  <si>
    <r>
      <rPr>
        <sz val="10"/>
        <color rgb="FF006100"/>
        <rFont val="Arial MT"/>
        <family val="2"/>
      </rPr>
      <t>Accordo attuativo</t>
    </r>
  </si>
  <si>
    <r>
      <rPr>
        <sz val="10"/>
        <color rgb="FF006100"/>
        <rFont val="Arial MT"/>
        <family val="2"/>
      </rPr>
      <t>M1C2-31</t>
    </r>
  </si>
  <si>
    <r>
      <rPr>
        <sz val="10"/>
        <color rgb="FF006100"/>
        <rFont val="Arial MT"/>
        <family val="2"/>
      </rPr>
      <t>Il ministero delle Imprese e del Made in Italy ha completato l'investimento</t>
    </r>
  </si>
  <si>
    <t>L'obiettivo del numero di risorse digitali deve misurare l'aumento del volume di beni culturali digitalizzati le cui riproduzioni digitali sono fruibili online attraverso tecnologie digitali.
La digitalizzazione delle risorse da completare è dei tipi seguenti: digitalizzazione di libri e manoscritti, documenti e fotografie, opere d'arte e artefatti storici e archeologici, monumenti e siti archeologici, materiali
audiovisivi, compresa la normalizzazione di precedenti digitalizzazioni e metadati. Destinatari: musei, archivi, biblioteche e istituzioni culturali</t>
  </si>
  <si>
    <r>
      <rPr>
        <sz val="10"/>
        <color rgb="FF006100"/>
        <rFont val="Arial MT"/>
        <family val="2"/>
      </rPr>
      <t>M1C3-4</t>
    </r>
  </si>
  <si>
    <r>
      <rPr>
        <sz val="10"/>
        <color rgb="FF006100"/>
        <rFont val="Arial MT"/>
        <family val="2"/>
      </rPr>
      <t>Interventi in musei e siti culturali statali, sale teatrali e cinema ultimati (prima parte)</t>
    </r>
  </si>
  <si>
    <t>L'indicatore si riferisce al numero di interventi ultimati, con certificazione della regolare esecuzione dei lavori.
Gli interventi da completare sono dei tipi seguenti:
-     pianificazione tecnico-economico- 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</si>
  <si>
    <t>Devono essere adottati criteri sugli aspetti seguenti: riduzione dell'uso di carta e stampe; uso di materiali ecocompatibili; allestimento di palcoscenici con materiali riciclati e riutilizzati e arredi sostenibili; gadget a basso impatto ambientale; scelta dei luoghi in base al criterio della protezione della biodiversità; servizi di ristorazione, trasporto di persone all'evento e trasporto di materiali a basso impatto ambientale; consumo energetico per l'organizzazione dell'evento. Devono rientrare fra i criteri sociali a promozione dell'accessibilità e dell'inclusione:  la promozione dell'accessibilità per le persone con disabilità; la promozione di sbocchi occupazionali per giovani, disoccupati di lunga durata, persone appartenenti a gruppi svantaggiati (ad es. lavoratori migranti e minoranze etniche) e persone con disabilità; la garanzia della parità di accesso agli appalti per le imprese di cui sono titolari o dipendenti persone appartenenti a particolari gruppi etnici o minoranze, quali cooperative, imprese sociali e organizzazioni senza scopo di lucro; la promozione del "lavoro dignitoso" inteso come diritto a un lavoro produttivo liberamente scelto, al rispetto dei principi e diritti fondamentali sul lavoro, a un salario dignitoso, alla protezione sociale e al dialogo sociale.
La riforma deve riguardare eventi culturali quali mostre, festival e spettacoli.</t>
  </si>
  <si>
    <r>
      <rPr>
        <sz val="10"/>
        <color rgb="FF006100"/>
        <rFont val="Arial MT"/>
        <family val="2"/>
      </rPr>
      <t>M1C3-7</t>
    </r>
  </si>
  <si>
    <r>
      <rPr>
        <sz val="10"/>
        <color rgb="FF006100"/>
        <rFont val="Arial MT"/>
        <family val="2"/>
      </rPr>
      <t>Aggiudicazione di tutti gli appalti pubblici all'ente attuatore/ai beneficiari per tutti gli interventi volti a gestire la transizione digitale e verde degli operatori culturali</t>
    </r>
  </si>
  <si>
    <t>Notifica dell'aggiudicazione di tutti gli appalti pubblici per lo sviluppo del portale del turismo digitale</t>
  </si>
  <si>
    <t>Notifica dell'aggiudicazione degli (di tutti gli) appalti pubblici per lo sviluppo del portale del turismo digitale. Il portale del turismo digitale deve costituire una messa a scala del portale Italia.it grazie alla realizzazione di un'architettura cloud e aperta, con conseguente miglioramento notevole dell'interconnessione con l'ecosistema. La messa a scala del portale deve implicare: la creazione di un'interfaccia frontale e di un albero di navigazione nuovi; il rifacimento del layout, della struttura e delle funzionalità delle sezioni, delle pagine e degli articoli; l'introduzione di mappe; la gestione multilingue (al momento del passaggio, il portale sarà presentato in italiano e in inglese). L'integrazione delle altre lingue, attualmente presenti, è prevista nei mesi immediatamente successivi alla messa in servizio.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</si>
  <si>
    <t>Il numero di operatori turistici coinvolti (ad es. hotel, tour operator e imprese dei codici ATECO 55.00.00;  56.00.00;  79.00.00  e  altre  strutture appartenenti  al  settore)  corrisponde  al  4 % dei 500 000      operatori      italiani stimati (miglioramento  delle  competenze,  attività  di formazione, comunicazione, analisi dati, soluzioni a sostegno dell'innovazione).
Almeno il 37 % degli operatori turistici coinvolti deve essere ubicato nel Sud</t>
  </si>
  <si>
    <r>
      <rPr>
        <sz val="10"/>
        <color rgb="FF006100"/>
        <rFont val="Arial MT"/>
        <family val="2"/>
      </rPr>
      <t xml:space="preserve">La definizione dello standard nazionale minimo non deve implicare la creazione di una nuova professione regolamentata.
</t>
    </r>
    <r>
      <rPr>
        <sz val="10"/>
        <color rgb="FF006100"/>
        <rFont val="Arial MT"/>
        <family val="2"/>
      </rPr>
      <t xml:space="preserve">La riforma deve prevedere formazione e aggiornamento professionale al fine di supportare meglio l'offerta. La riforma deve permettere l'acquisizione di una qualifica professionale univoca conforme a standard omogenei a livello nazionale, adottata con legge nazionale e successivi decreti ministeriali
</t>
    </r>
    <r>
      <rPr>
        <sz val="10"/>
        <color rgb="FF006100"/>
        <rFont val="Arial MT"/>
        <family val="2"/>
      </rPr>
      <t>attuativi nell'ambito dell'intesa Stato Regioni.</t>
    </r>
  </si>
  <si>
    <t>Il decreto del Ministero della Cultura deve assegnare ai comuni le risorse destinate all'attrattività dei borghi
Partecipano al miglioramento dell'attrattività dei borghi i  250 comuni/borghi che hanno trasmesso al Ministero della Cultura programmi di intervento.
Per selezionare i 250 borghi si devono applicare i criteri (Inv. 2.1) stabiliti congiuntamente da MIC, Regioni, ANCI e aree interne, che: in via preliminare devono individuare le aree territoriali ammissibili (Inv. 2.1) in considerazione delle complementarità tra i diversi programmi. La selezione dei borghi deve poi essere effettuata sulla base di:
a) criteri territoriali, economici e sociali (indicatori statistici); b) capacità del progetto di incidere sull'attrattiva turistica e di aumentare la partecipazione culturale. Gli indicatori statistici considerati sono: entità demografica (comuni con pop. &lt; 5 000 ab.) e relativa tendenza; flussi turistici, visitatori di musei; consistenza dell'offerta turistica (alberghi e altre strutture ricettive, B&amp;B, camere, alloggi in affitto); tendenza demografica del comune; grado di partecipazione culturale della popolazione; consistenza delle imprese culturali, creative e turistiche (con e senza scopo di lucro) e del relativo personale.
L'aggiudicazione degli appalti ai progetti selezionati nell'ambito degli inviti a presentare proposte concorrenziali  deve indicare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l'impegno a garantire che il contributo climatico dell'investimento secondo la metodologia di cui all'allegato VI del regolamento (UE) 2021/241 rappresenti almeno il 25 % del costo totale dell'investimento sostenuto dall'RRF;
c) impegno a riferire in merito all'attuazione della misura a metà della durata del regime e alla fine dello stesso.</t>
  </si>
  <si>
    <t>Disposizione nel decreto che indica l'entrata in vigore del decreto del Ministero della Cultura (MIC) per l'assegnazione delle risorse per la tutela e valorizzazione dell'architettura e del paesaggio rurale</t>
  </si>
  <si>
    <t>Il decreto del Ministero della Cultura deve assegnare le risorse per la tutela e valorizzazione dell'architettura e del paesaggio rurale.
Per la tutela e la valorizzazione dell'architettura e del paesaggio rurale (Inv. 2.2), la selezione dei beni da recuperare deve privilegiare la capacità dell'investimento di produrre effetti sugli obiettivi di conservazione dei valori paesaggistici. Deve essere attribuita priorità a:
- beni situati in aree territoriali di elevato valore paesaggistico (beni situati in  aree di interesse paesaggistico o di notevole interesse pubblico (artt. 142- 139 D.Lgs. 42/2004), paesaggi con riconoscimento UNESCO o con GIAHS della FAO;
- beni già d'uso pubblico o che il proprietario accetta di rendere accessibili al pubblico, anche in circuiti e reti integrati del territorio;
- "progetti d'area", presentati per temi aggregati, in grado di aumentare l'efficacia nel conseguimento degli obiettivi di riassetto paesaggistico;
- progetti situati in zone che potenziano le integrazioni e sinergie con altri candidati al PNRR e altri piani/progetti di natura territoriale sostenuti dal programmatore nazionale (Ministero della Cultura).
Ai fini della definizione dei tipi di architettura rurale oggetto dell'intervento, può essere di riferimento il decreto del MiBAC 6 ottobre 2005 (in attuazione della legge 24 dicembre 2003, n. 378 - tutela e valorizzazione dell'architettura rurale). In via preliminare i criteri possono riguardare: lo stato di conservazione dei beni, i livelli di utilizzo, il ruolo che svolgono nei contesti territoriali e urbani.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</si>
  <si>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assegnare agli enti competenti le risorse per i progetti per valorizzare l'identità dei luoghi: parchi e giardini storici.
I parchi e i giardini storici (Inv. 2.3) oggetto di intervento sono esclusivamente beni culturali tutelati, dichiarati di interesse artistico o storico. Possono essere di proprietà pubblica, del Ministero della Cultura, così come possono non essere beni dello Stato. I siti devono essere selezionati in base ai criteri definiti da un gruppo di coordinamento tecnico-scientifico, composto da rappresentanti di MIC, università, ANCI, associazioni settoriali.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</si>
  <si>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Il decreto del Ministero della Cultura deve determinare l'ente attuatore e l'ammissibilità e il finanziamento dei complessi oggetto di intervento, con la relativa tipologia.
(Inv. 2.4) Gli interventi di prevenzione e sicurezza antisismica nei luoghi di culto riguardano le zone interessate dai vari terremoti che hanno colpito regioni italiane dal 2009 in avanti (Abruzzo, Lazio, Marche e Umbria).
Gli interventi del FEC (Fondo Edifici di Culto) sono selezionati in base allo stato di conservazione dei beni del patrimonio del FEC.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</si>
  <si>
    <t>Per centrare l'obiettivo sarà necessario anche sostenere almeno 1 800 imprese per progetti nei piccoli borghi storici.
L'obiettivo deve misurare il numero di interventi di valorizzazione dei siti culturali e turistici ultimati, ciascuno con certificazione della regolare esecuzione dei lavori (restauro e riqualificazione del patrimonio culturale, edifici destinati a servizi culturali e turistici, piccole infrastrutture turistiche). Devono essere compresi i tipi di intervento seguenti:
- riutilizzo adattativo e ristrutturazione funzionale, strutturale e impiantistica di edifici e spazi pubblici per i servizi culturali (quali musei e biblioteche), miglioramento dell'efficienza energetica, uso di energie alternative e rinnovabili e rimozione delle barriere che limitano l'accesso alle persone con disabilità;
- conservazione e valorizzazione del patrimonio culturale (archeologico, storico-artistico, architettonico, demo- etno-antropologico);
- allestimento di piattaforme di conoscenza e di informazione e di sistemi di informazione integrati;
- allestimento di attività culturali e artistiche, predisposizione e promozione di itinerari culturali e tematici, itinerari storici, itinerari ciclabili e/o pedonali per il collegamento e la fruizione di luoghi di interesse turistico- culturale (quali musei, monumenti, siti UNESCO, biblioteche, aree archeologiche e altre attrazioni culturali, religiose e artistiche);
- sostegno alle imprese culturali, turistiche, commerciali, agroalimentari e artigianali.
Il 37 % degli interventi deve riguardare le regioni meno avanzate.</t>
  </si>
  <si>
    <t>L'obiettivo indica il numero complessivo di beni oggetto di interventi ultimati (con certificazione della regolare esecuzione dei lavori).
Per centrare l'obiettivo sarà necessario anche l'avvio di altri 900 lavori di tutela e valorizzazione dell'architettura e del paesaggio rurale (con certificazione dell'inizio dei lavori).
Gli interventi da completare sono dei tipi seguenti:
1. riassetto conservativo e recupero funzionale di insediamenti agricoli, artefatti e edifici storici rurali, colture agricole di interesse storico ed elementi tipici dell'architettura e del paesaggio rurale. Come tecniche di restauro e di adeguamento strutturale devono essere privilegiate le soluzioni ecocompatibili e le fonti energetiche alternative;
2. completamento del censimento del patrimonio rurale edificato e realizzazione di ausili informativi nazionali e regionali.</t>
  </si>
  <si>
    <t>L'indicatore deve riferirsi al numero di parchi e giardini storici riqualificati (con certificazione della regolare esecuzione dei lavori).
Per centrare l'obiettivo sarà necessario anche che almeno 1 260 operatori abbiano completato i corsi di formazione.
Gli interventi da completare per centrare l'obiettivo della riqualificazione di parchi e giardini storici sono dei tipi seguenti:
-       manutenzione/ripristino/gestio ne     dell'evoluzione     della componente vegetale;
-       restauro       delle       attuali componenti architettoniche e monumentali (piccoli   edifici, fontane e arredi, ecc.);
-       analisi e ottimizzazione delle attuali modalità di uso degli spazi per consentirne un uso ottimale,
-       nel rispetto delle aree più fragili o più preziose;
-       interventi   volti   a   garantire l'accessibilità   delle   persone con funzionalità ridotta,
-       messa in sicurezza delle aree recintate, cancelli d'ingresso, sistemi di videosorveglianza;
-       realizzazione di ausili informativi (quali manifesti e guide) per promuovere la conoscenza e l'uso consapevole da parte dei cittadini;
-       azioni di valorizzazione per promuovere l'uso culturale, educativo e ricreativo.</t>
  </si>
  <si>
    <r>
      <rPr>
        <sz val="10"/>
        <color rgb="FF006100"/>
        <rFont val="Arial MT"/>
        <family val="2"/>
      </rPr>
      <t xml:space="preserve">Gli interventi riguardano:
</t>
    </r>
    <r>
      <rPr>
        <sz val="10"/>
        <color rgb="FF006100"/>
        <rFont val="Arial MT"/>
        <family val="2"/>
      </rPr>
      <t xml:space="preserve">la costruzione di cinque studi nuovi; il rinnovo di quattro studi esistenti.
</t>
    </r>
    <r>
      <rPr>
        <sz val="10"/>
        <color rgb="FF006100"/>
        <rFont val="Arial MT"/>
        <family val="2"/>
      </rPr>
      <t xml:space="preserve">Per centrare l'obiettivo sarà necessario anche completare gli interventi indicati
</t>
    </r>
    <r>
      <rPr>
        <sz val="10"/>
        <color rgb="FF006100"/>
        <rFont val="Arial MT"/>
        <family val="2"/>
      </rPr>
      <t>nelle linee B e C nella descrizione della misura.</t>
    </r>
  </si>
  <si>
    <t>Il fondo è destinato all'acquisto, alla ristrutturazione e alla valorizzazione di immobili in Italia, per sostenere lo sviluppo turistico nelle zone più colpite dalla crisi o situate ai margini (zone costiere, isole minori, regioni ultraperiferiche e zone rurali e montane).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</si>
  <si>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</si>
  <si>
    <r>
      <rPr>
        <sz val="10"/>
        <color rgb="FF006100"/>
        <rFont val="Arial MT"/>
        <family val="2"/>
      </rPr>
      <t>M1C3-27</t>
    </r>
  </si>
  <si>
    <r>
      <rPr>
        <sz val="10"/>
        <color rgb="FF006100"/>
        <rFont val="Arial MT"/>
        <family val="2"/>
      </rPr>
      <t>Investimento 4.3 - Caput Mundi-Next Generation EU per grandi eventi turistici</t>
    </r>
  </si>
  <si>
    <t>L'investimento deve interessare interventi di:
1.     riqualificazione e restauro del patrimonio culturale e urbano e dei complessi di alto valore storico-architettonico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t>
  </si>
  <si>
    <t xml:space="preserve">Almeno 3 500 imprese turistiche beneficiarie del credito d'imposta per infrastrutture e/o servizi.
Il sostegno fornito dal credito d'imposta deve migliorare la qualità dell'ospitalità turistica mediante:
-     investimenti finalizzati alla sostenibilità ambientale (fonti rinnovabili a minor consumo energetico);
-     riqualificazione e aumento degli standard qualitativi delle strutture ricettive italiane.
</t>
  </si>
  <si>
    <r>
      <rPr>
        <sz val="10"/>
        <color rgb="FF006100"/>
        <rFont val="Arial MT"/>
        <family val="2"/>
      </rPr>
      <t xml:space="preserve">Sostegno di almeno 170 progetti turistici Il sostegno fornito dai fondi tematici della Banca europea per gli investimenti deve mirare a:
</t>
    </r>
    <r>
      <rPr>
        <sz val="10"/>
        <color rgb="FF006100"/>
        <rFont val="Symbol"/>
        <family val="5"/>
      </rPr>
      <t></t>
    </r>
    <r>
      <rPr>
        <sz val="10"/>
        <color rgb="FF006100"/>
        <rFont val="Times New Roman"/>
        <family val="1"/>
      </rPr>
      <t xml:space="preserve">     </t>
    </r>
    <r>
      <rPr>
        <sz val="10"/>
        <color rgb="FF006100"/>
        <rFont val="Arial MT"/>
        <family val="2"/>
      </rPr>
      <t xml:space="preserve">sostenere gli investimenti innovativi a favore della transizione digitale;
</t>
    </r>
    <r>
      <rPr>
        <sz val="10"/>
        <color rgb="FF006100"/>
        <rFont val="Symbol"/>
        <family val="5"/>
      </rPr>
      <t></t>
    </r>
    <r>
      <rPr>
        <sz val="10"/>
        <color rgb="FF006100"/>
        <rFont val="Times New Roman"/>
        <family val="1"/>
      </rPr>
      <t xml:space="preserve">     </t>
    </r>
    <r>
      <rPr>
        <sz val="10"/>
        <color rgb="FF006100"/>
        <rFont val="Arial MT"/>
        <family val="2"/>
      </rPr>
      <t xml:space="preserve">aumentare l'offerta di servizi al turismo;
</t>
    </r>
    <r>
      <rPr>
        <sz val="10"/>
        <color rgb="FF006100"/>
        <rFont val="Symbol"/>
        <family val="5"/>
      </rPr>
      <t></t>
    </r>
    <r>
      <rPr>
        <sz val="10"/>
        <color rgb="FF006100"/>
        <rFont val="Times New Roman"/>
        <family val="1"/>
      </rPr>
      <t xml:space="preserve">     </t>
    </r>
    <r>
      <rPr>
        <sz val="10"/>
        <color rgb="FF006100"/>
        <rFont val="Arial MT"/>
        <family val="2"/>
      </rPr>
      <t>incoraggiare i processi di aggregazione delle imprese.</t>
    </r>
  </si>
  <si>
    <t>Fondo nazionale del turismo: erogazione al Fondo di un totale di 150 000 000 di EUR in sostegno al capitale</t>
  </si>
  <si>
    <r>
      <rPr>
        <sz val="10"/>
        <color rgb="FF006100"/>
        <rFont val="Arial MT"/>
        <family val="2"/>
      </rPr>
      <t>Almeno 1 000 imprese turistiche sostenute dal Fondo di garanzia per le PMI.</t>
    </r>
  </si>
  <si>
    <t>Almeno 300 imprese sostenute dal Fondo rotativo.
Gli interventi finanziati dal Fondo rotativo possono includere:
- interventi di riqualificazione energetica;
- interventi sull'involucro edilizio e di ristrutturazione, conformemente all'articolo 3, primo comma, lettera b), del decreto del Presidente della Repubblica n. 380/2001 (testo unico delle disposizioni legislative e regolamentari in materia edilizia);
- rimozione delle barriere architettoniche;
- sostituzione integrale o parziale dei sistemi di condizionamento dell'aria;
- acquisto di arredi o componenti d'arredo destinati esclusivamente alle strutture ricettive contemplate dal decreto;
- interventi per l'adozione di misure antisismiche;
- rinnovo di componenti d'arredo;
- realizzazione di piscine termali e acquisto di attrezzature e apparati necessari allo svolgimento di attività termali, nonché al rinnovo delle strutture espositive per le fiere.</t>
  </si>
  <si>
    <t xml:space="preserve">Devono essere firmati accordi per i sei progetti seguenti:
1) Patrimonio culturale di Roma per Next Generation EU; 2) Dalla Roma pagana alla Roma cristiana - cammini giubilari; 3) #Lacittàcondivisa; 4) #Mitingodiverde; 5) Roma 4.0; 6) #Amanotesa.
L'elenco dei beneficiari/enti attuatori deve comprendere: Città di Roma Capitale, Soprintendenza Archeologia, Belle Arti e Paesaggio per l'area metropolitana di Roma (MIC), Parco archeologico del Colosseo,  Parco archeologico dell'Appia Antica, Diocesi di Roma, Ministero del Turismo, Regione Lazio.
Prima del bando di gara devono essere stabiliti i criteri di selezione e di aggiudicazione e le specificità dei progetti, con le relative risorse.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 </t>
  </si>
  <si>
    <t>L'investimento deve interessare interventi di:
• riqualificazione e restauro del patrimonio culturale e urbano e dei complessi di alto valore storico-architettonico della città di Roma, per la linea di investimento "Patrimonio culturale di Roma per Next Generation EU";
• valorizzazione, messa in sicurezza, consolidamento antisismico e restauro di luoghi ed edifici di interesse storico e di percorsi archeologici, per la linea di investimento "Cammini giubilari";
• riqualificazione dei siti ubicati nelle aree periferiche, per la linea di investimento #LaCittàCondivisa;
• interventi su parchi, giardini storici, ville e fontane, per la linea di investimento #Mitingodiverde;
• digitalizzazione dei servizi culturali e sviluppo di app per i turisti, per la linea di investimento #Roma 4.0;
• incremento dell'offerta culturale nelle periferie per promuovere l'inclusione sociale, per la linea di investimento #Amanotesa.
L'investimento deve interessare interventi di riqualificazione in almeno 5 siti archeologici/culturali per la linea di investimento "Patrimonio culturale di Roma per Next Generation EU";  almeno 125 siti archeologici/culturali per "Cammini giubilari"; almeno 50 siti archeologici/culturali per
#Lacittàcondivisa; almeno 15 siti archeologici/culturali per #Mitingodiverde; almeno 5 siti archeologici/culturali per #Roma 4.0.
Per centrare l'obiettivo saranno necessari anche il completamento di tutti i progetti della linea di investimento #Amanotesa e disponibilità al pubblico dell'applicazione "CaputMundi -Roma4U".</t>
  </si>
  <si>
    <t>Il decreto ministeriale per l'adozione della strategia nazionale per l'economia circolare deve includere almeno le misure seguenti:
-      nuovo sistema di tracciabilità digitale dei rifiuti che sostenga, da un lato, lo sviluppo di un mercato secondario delle materie prime (definendo un quadro chiaro per l'approvvigionamento di materie prime secondarie) e, dall'altro, le autorità di controllo nella prevenzione e nella lotta contro la gestione illegale dei rifiuti;
-      incentivi fiscali a sostegno delle attività di riciclaggio e utilizzo di materie prime secondarie;
-      revisione del sistema di tassazione ambientale sui rifiuti volta a rendere il riciclaggio più conveniente del conferimento in discarica e dell'incenerimento su tutto il territorio nazionale;
-      diritto al riutilizzo e alla riparazione;
-      riforma del sistema di responsabilità estesa del produttore e dei consorzi, volta a sostenere il conseguimento degli obiettivi dell'UE mediante la creazione di un organo di vigilanza ad hoc sotto la presidenza del MITE al fine di monitorare il funzionamento e l'efficacia dei consorzi;
-      sostegno agli strumenti normativi esistenti quali: legislazione sulla End of Waste (nazionale e regionale), Criteri Ambientali Minimi (CAM) nel quadro degli appalti verdi. Lo sviluppo/aggiornamento della cessazione della qualifica di rifiuto e dei CAM devono riguardare specificamente l'edilizia, il tessile, le plastiche e i rifiuti di apparecchiature elettriche ed elettroniche (RAEE);
-      sostegno a progetti di simbiosi industriale attraverso strumenti normativi e finanziari.</t>
  </si>
  <si>
    <t xml:space="preserve">Devono essere approvati l'accordo per lo sviluppo del piano d'azione per la creazione di capacità a sostegno degli enti locali nell'attuazione, nell'ambito delle procedure di gara, dei Criteri Ambientali Minimi (CAM) fissati per legge (decreto legislativo n. 50/2016 sugli appalti pubblici) nel quadro degli appalti verdi (GPP) e l'avvio del piano di supporto.
Il governo (Ministero per la Transizione Ecologica, Ministero per lo Sviluppo Economico e altri) deve assicurare il supporto tecnico agli Enti Locali (Regioni, Province, Comuni) attraverso società interne. Il supporto tecnico riguarda gli aspetti seguenti:
-      l'assistenza tecnica per l'attuazione della normativa ambientale dell'UE e nazionale;
-      il sostegno allo sviluppo di piani e progetti in materia di gestione dei rifiuti;
-      il supporto per le procedure di gara, anche per garantire che le autorizzazioni alla gestione dei rifiuti siano rilasciate in modo trasparente e non discriminatorio con un aumento dei processi competitivi al fine di conseguire standard più elevati per i servizi pubblici.
Il Ministero per la Transizione Ecologica deve sviluppare uno specifico piano d'azione per la creazione di capacità al fine di sostenere gli Enti Locali e gli acquirenti pubblici professionali nell'applicazione alle procedure di gara dei Criteri Ambientali Minimi (CAM) fissati per legge (decreto legislativo n. 50/2016 sugli appalti pubblici) nel quadro degli appalti verdi (GPP).
</t>
  </si>
  <si>
    <t>Il decreto di approvazione deve definire la graduatoria finale. Il regime di incentivi alla logistica deve includere gli elementi seguenti: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32 % del costo complessivo degli investimenti sostenuti dall'RRF secondo la metodologia di cui all'allegato VI del regolamento (UE) 2021/241;
c) impegno affinché il contributo per il digitale dell'investimento ammonti almeno al 27 % del costo complessivo degli investimenti sostenuti dall'RRF secondo la metodologia di cui all'allegato VII del regolamento (UE) 2021/241;
d) impegno a riferire in merito all'attuazione della misura a metà della durata del regime e alla fine dello stesso.</t>
  </si>
  <si>
    <r>
      <rPr>
        <sz val="10"/>
        <color rgb="FF006100"/>
        <rFont val="Arial MT"/>
        <family val="2"/>
      </rPr>
      <t>Investimento 2.2 - Parco agrisolare</t>
    </r>
  </si>
  <si>
    <r>
      <rPr>
        <sz val="10"/>
        <color rgb="FF006100"/>
        <rFont val="Arial MT"/>
        <family val="2"/>
      </rPr>
      <t>Assegnazione delle risorse ai beneficiari in % delle risorse finanziarie totali assegnate all'investimento</t>
    </r>
  </si>
  <si>
    <r>
      <rPr>
        <sz val="10"/>
        <color rgb="FF006100"/>
        <rFont val="Arial MT"/>
        <family val="2"/>
      </rPr>
      <t>M2C1-5</t>
    </r>
  </si>
  <si>
    <t>Identificazione dei progetti beneficiari con un valore totale pari almeno al 63,5 % delle risorse finanziarie assegnate all'investimento.  La procedura di aggiudicazione deve prevedere l'erogazione di sovvenzioni o  altri incentivi alle imprese che soddisfano i requisiti e presentano domanda.</t>
  </si>
  <si>
    <r>
      <rPr>
        <sz val="10"/>
        <color rgb="FF006100"/>
        <rFont val="Arial MT"/>
        <family val="2"/>
      </rPr>
      <t>M2C1-6 bis</t>
    </r>
  </si>
  <si>
    <t>Identificazione dei progetti beneficiari con un valore totale pari almeno al 100 % delle ulteriori risorse finanziarie supplementari assegnate all'investimento. La procedura di aggiudicazione prevede l'erogazione di sovvenzioni o altri incentivi alle imprese che soddisfano i requisiti e presentano domanda.</t>
  </si>
  <si>
    <r>
      <rPr>
        <sz val="10"/>
        <color rgb="FF006100"/>
        <rFont val="Arial MT"/>
        <family val="2"/>
      </rPr>
      <t>M2C1-7</t>
    </r>
  </si>
  <si>
    <r>
      <rPr>
        <sz val="10"/>
        <color rgb="FF006100"/>
        <rFont val="Arial MT"/>
        <family val="2"/>
      </rPr>
      <t>Investimento 2.3 - Innovazione e meccanizzazione nel settore agricolo e alimentare</t>
    </r>
  </si>
  <si>
    <r>
      <rPr>
        <sz val="10"/>
        <color rgb="FF006100"/>
        <rFont val="Arial MT"/>
        <family val="2"/>
      </rPr>
      <t>Pubblicazione della graduatoria finale con l'identificazione dei destinatari finali.</t>
    </r>
  </si>
  <si>
    <t>Identificazione di almeno 10 000 destinatari finali per investimenti nell'innovazione nell'economia circolare e nella bioeconomia. Gli investimenti devono riguardare almeno uno dei seguenti interventi:
- la sostituzione dei veicoli fuoristrada più inquinanti
- l'introduzione dell'agricoltura di precisione e di macchine agricole 4.0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</si>
  <si>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t>Almeno 15.000 destinatari finali ricevono un sostegno per investimenti realizzati a favore dell'innovazione nell'economia circolare e nella bioeconomia a seguito del completamento dei progetti.
Gli investimenti sovvenzionati sono:
- la sostituzione dei veicoli fuoristrada più inquinanti
- l'introduzione dell'agricoltura di precisione
- la sostituzione degli impianti più obsoleti dei frantoi
Al fine di rispettare il principio "non arrecare un danno significativo", i veicoli fuoristrada devono essere a zero emissioni o funzionare esclusivamente a biometano conforme ai criteri stabiliti dalla direttiva (UE)
2018/2001 (direttiva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</si>
  <si>
    <r>
      <rPr>
        <sz val="10"/>
        <color rgb="FF006100"/>
        <rFont val="Arial MT"/>
        <family val="2"/>
      </rPr>
      <t>Almeno 1 383 000 kW di capacità di generazione di energia solare installata</t>
    </r>
  </si>
  <si>
    <t>Almeno 180 podcast, lezioni video per le scuole e contenuti video registrati e in diretta sulla piattaforma web.</t>
  </si>
  <si>
    <t>Il decreto ministeriale sul programma nazionale per la gestione dei rifiuti deve includere almeno i seguenti obiettivi:
raggiungere livelli massimi di preparazione per il riutilizzo, il riciclaggio e il recupero dei rifiuti, conseguendo almeno gli obiettivi di cui all'articolo 181 del decreto legislativo 152/2006 e tenendo conto anche dei regimi di responsabilità estesa del produttore;
a)  adattare la rete di impianti necessari per la gestione integrata dei rifiuti, al fine di sviluppare l'economia circolare, garantendo la capacità necessaria per conseguire gli obiettivi di cui alla lettera a), e di conseguenza ridurre al minimo, come opzione ultima e residua, lo smaltimento finale, conformemente al principio di prossimità e tenendo conto degli obiettivi di prevenzione definiti nell'ambito della pianificazione nazionale di prevenzione dei rifiuti di cui all'articolo 180 del decreto legislativo 152/2006;
b)    istituire un monitoraggio adeguato dell'attuazione del programma per consentire un controllo costante del rispetto dei suoi obiettivi e dell'eventuale necessità di adottare strumenti correttivi per la realizzazione delle azioni previste;
c)    evitare l'avvio di nuove procedure di infrazione nei confronti della Repubblica italiana per mancata applicazione della normativa europea in materia di pianificazione del ciclo dei rifiuti;
d)    affrontare lo scarso tasso di raccolta dei rifiuti e disincentivare il conferimento in discarica (si veda anche la strategia nazionale per l'economia circolare);
e)    perseguire la complementarità del piano regionale di gestione dei rifiuti al programma nazionale per la gestione dei rifiuti;
f)     colmare le lacune nella gestione dei rifiuti e il divario tra diverse regioni e zone del territorio nazionale per quanto riguarda la capacità degli impianti e gli standard di qualità vigenti, con l'obiettivo di recuperare i ritardi;
h) raggiungere gli obiettivi attuali e futuri previsti dalla normativa europea e nazionale;
i) combattere gli scarichi di rifiuti illegali e l'incenerimento all'aria aperta (ad es. nella Terra dei fuochi) mediante misure quali l'introduzione di un nuovo sistema di tracciabilità dei rifiuti, sostenuta da un sistema di monitoraggio su tutto il territorio che consentirà di affrontare gli scarichi illegali e sarà sviluppato attraverso l'impiego di satelliti, droni e tecnologie di intelligenza artificiale.</t>
  </si>
  <si>
    <t>Deve entrare in vigore il decreto ministeriale di approvazione dei criteri per la selezione dei progetti proposti dai comuni.
Il decreto ministeriale deve stabilire che i progetti siano selezionati in base ai seguenti criteri:
-      coerenza con la normativa dell'UE e nazionale e il piano d'azione europeo per l'economia circolare;
-      miglioramento atteso degli obiettivi di riciclaggio;
-      coerenza con gli strumenti di pianificazione regionali e nazionali;
-      contributo alla risoluzione delle infrazioni individuate dall'UE, sinergie con altri piani settoriali (ad es. PNIEC) e/o altre componenti del piano, tecnologie innovative basate su esperienze su scala reale;
-      qualità tecnica della proposta;
-      coerenza e complementarità con i programmi della politica di coesione e progetti analoghi finanziati mediante altri strumenti dell'UE e nazionali.
Gli interventi non comprendono investimenti in discariche, impianti di smaltimento, impianti di trattamento meccanico/biologico meccanico o inceneritori, conformemente al principio "non arrecare un danno significativo".</t>
  </si>
  <si>
    <t>Riforma 1.2 - Programma nazionale per la gestione dei rifiuti/Investimento 1.1 - Realizzazione nuovi impianti di gestione rifiuti e ammodernamento di impianti esistenti</t>
  </si>
  <si>
    <t>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L'intervento  proposto  deve  portare  alla riduzione    delle    discariche    abusive oggetto della procedura di infrazione NIF 2003/2077   da   33   a   11   (ossia   una riduzione almeno del 66 %).
Entro il 31 dicembre 2023 devono essere trasmesse alla Commissione almeno 27 (delle 33) richieste di cancellazione. La richiesta  di  esclusione  deve  includere un'analisi completa della contaminazione (del    suolo    e    delle    acque), una spiegazione chiara del risanamento della contaminazione e garanzie che escludano qualsiasi rischio di contaminazione futura.
Entro  il 30 giugno 2024  devono  essere trasmesse alla Commissione almeno 29 (delle 33) richieste di cancellazione. La richiesta  di  esclusione  deve  includere un'analisi completa della contaminazione (del    suolo    e    delle    acque), una spiegazione chiara del risanamento della contaminazione e garanzie che escludano qualsiasi rischio di contaminazione futura.</t>
  </si>
  <si>
    <r>
      <rPr>
        <sz val="10"/>
        <color rgb="FF006100"/>
        <rFont val="Arial MT"/>
        <family val="2"/>
      </rPr>
      <t>M2C1-15 bis</t>
    </r>
  </si>
  <si>
    <r>
      <rPr>
        <sz val="10"/>
        <color rgb="FF006100"/>
        <rFont val="Arial MT"/>
        <family val="2"/>
      </rPr>
      <t xml:space="preserve">Riforma 1.2 - Programma nazionale per la gestione dei rifiuti
</t>
    </r>
    <r>
      <rPr>
        <sz val="10"/>
        <color rgb="FF006100"/>
        <rFont val="Arial MT"/>
        <family val="2"/>
      </rPr>
      <t>Investimento 1.1 - Realizzazione nuovi impianti di gestione rifiuti e ammodernamento di impianti esistenti</t>
    </r>
  </si>
  <si>
    <r>
      <rPr>
        <sz val="10"/>
        <color rgb="FF006100"/>
        <rFont val="Arial MT"/>
        <family val="2"/>
      </rPr>
      <t>Riduzione delle discariche abusive T2</t>
    </r>
  </si>
  <si>
    <r>
      <rPr>
        <sz val="10"/>
        <color rgb="FF006100"/>
        <rFont val="Arial MT"/>
        <family val="2"/>
      </rPr>
      <t>M2C1-15 ter</t>
    </r>
  </si>
  <si>
    <r>
      <rPr>
        <sz val="10"/>
        <color rgb="FF006100"/>
        <rFont val="Arial MT"/>
        <family val="2"/>
      </rPr>
      <t>Differenze regionali nella raccolta differenziata</t>
    </r>
  </si>
  <si>
    <t>M2C1-15 quater</t>
  </si>
  <si>
    <t>Entrata in vigoredell'obbligo di raccolta differenziata dei rifiuti organici</t>
  </si>
  <si>
    <t>L'obbligo di raccolta differenziata dei rifiuti organici è operativo entro il 31 dicembre 2023 conformemente al piano d'azione dell'UE per l'economia circolare.</t>
  </si>
  <si>
    <r>
      <rPr>
        <sz val="10"/>
        <color rgb="FF006100"/>
        <rFont val="Arial MT"/>
        <family val="2"/>
      </rPr>
      <t>Investimento 1.1 - Realizzazione nuovi impianti di gestione rifiuti e ammodernamento di impianti esistenti</t>
    </r>
  </si>
  <si>
    <r>
      <rPr>
        <sz val="10"/>
        <color rgb="FF006100"/>
        <rFont val="Arial MT"/>
        <family val="2"/>
      </rPr>
      <t>Discariche abusive</t>
    </r>
  </si>
  <si>
    <r>
      <rPr>
        <sz val="10"/>
        <color rgb="FF006100"/>
        <rFont val="Arial MT"/>
        <family val="2"/>
      </rPr>
      <t xml:space="preserve">Le misure proposte devono sostenere la costruzione di nuovi impianti di trattamento e riciclaggio e il miglioramento tecnico di quelli esistenti. Obiettivo delle misure è inoltre realizzare e digitalizzare la rete di raccolta differenziata al fine di sostenere e coinvolgere i cittadini nell'adozione di buone pratiche di gestione dei rifiuti.
</t>
    </r>
    <r>
      <rPr>
        <sz val="10"/>
        <color rgb="FF006100"/>
        <rFont val="Arial MT"/>
        <family val="2"/>
      </rPr>
      <t xml:space="preserve">L'intervento proposto deve portare alla riduzione delle discariche abusive oggetto della procedura di infrazione 2003/2077 da 11 a 0 (ossia una
</t>
    </r>
    <r>
      <rPr>
        <sz val="10"/>
        <color rgb="FF006100"/>
        <rFont val="Arial MT"/>
        <family val="2"/>
      </rPr>
      <t>riduzione almeno del 100 %).</t>
    </r>
  </si>
  <si>
    <r>
      <rPr>
        <sz val="10"/>
        <color rgb="FF006100"/>
        <rFont val="Arial MT"/>
        <family val="2"/>
      </rPr>
      <t>M2C1-16 ter</t>
    </r>
  </si>
  <si>
    <r>
      <rPr>
        <sz val="10"/>
        <color rgb="FF006100"/>
        <rFont val="Arial MT"/>
        <family val="2"/>
      </rPr>
      <t>Differenze regionali nei tassi di raccolta differenziata</t>
    </r>
  </si>
  <si>
    <t>Il tasso di riciclaggio degli imballaggi in alluminio deve raggiungere almeno il 50 % in peso (come stabilito all'articolo 6, paragrafo 1, lettera g), punti da i) a vi), della direttiva 94/62/CE sui rifiuti di imballaggio (modificata dalla direttiva (UE) 2018/852))</t>
  </si>
  <si>
    <t>Il decreto direttoriale deve approvare la graduatoria dei progetti relativa ai risultati del bando. La procedura di selezione comprende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37 % del costo complessivo degli investimenti sostenuti dall'RRF secondo la metodologia di cui all'allegato VI del regolamento (UE) 2021/241;
c) impegno a riferire in merito all'attuazione della misura a metà della durata del regime e alla fine dello stesso.
I possibili settori di intervento sono i seguenti:
-      la gestione integrata e certificata del patrimonio agro-forestale ("anche tramite lo scambio dei crediti derivanti dalla cattura dell'anidride carbonica, la gestione della biodiversità e la certificazione della filiera del legno");
-      la gestione integrata e certificata delle risorse idriche;
-      la produzione di energia da fonti rinnovabili locali, quali i microimpianti idroelettrici, le biomasse, il biogas, l'eolico, la cogenerazione e il biometano;
-      lo sviluppo di un turismo sostenibile ("capace di valorizzare le produzioni locali");
-      la costruzione e gestione sostenibile del patrimonio edilizio e delle infrastrutture di una montagna moderna;
-      l'efficienza energetica e l'integrazione intelligente degli impianti e delle reti;
-      lo sviluppo sostenibile delle attività produttive (zero waste production);
-      l'integrazione dei servizi di mobilità;
-      - lo sviluppo di un modello di azienda agricola sostenibile ("che sia anche energicamente indipendente attraverso la produzione e l'uso di energia da fonti rinnovabili nei settori elettrico, termico e dei trasporti").
Il biometano deve essere conforme ai criteri di sostenibilità e riduzione delle emissioni di gas a effetto serra di cui agli articoli 29-31 della direttiva (UE) 2018/2001 sulle energie rinnovabili (direttiva RED II), alle norme sui biocarburanti ottenuti da colture alimentari e foraggere fissate dall'articolo 26 della medesima direttiva e ai relativi atti delegati e di esecuzione affinché la misura possa rispettare il principio "non arrecare un danno significativo" e i pertinenti requisiti di cui all'allegato VI, nota 8, del regolamento (UE) 2021/241.</t>
  </si>
  <si>
    <t>Attuazione in almeno 19 piccole isole di progetti integrati completi che comportano almeno tre tipi diversi di intervento.
Nel complesso il contributo per il clima dell'investimento deve essere pari almeno al 37 % del costo complessivo degli investimenti sostenuti dall'RRF secondo la metodologia di cui all'allegato VI del regolamento (UE) 2021/241.
Gli interventi ammissibili al finanziamento riguardano:
-  efficientamento energetico;
-  sviluppo e/o miglioramento dei servizi e delle infrastrutture di mobilità collettiva; bus e imbarcazioni alimentati a energia elettrica; pensiline per i servizi di trasporto pubblico; car sharing, bike sharing e scooter sharing;
-  costruzione e/o adattamento di piste ciclabili, costruzione di zone di riparo;
-  efficienza della raccolta differenziata con il rafforzamento dei sistemi di raccolta;
-  costruzione/ammodernamento di isole ecologiche con relativo centro di riutilizzo;
-  sistemi di desalinizzazione;
-  impianti per la produzione di energia da fonti rinnovabili, compresa l'energia fotovoltaica, l'eolica offshore, le energie marine rinnovabili quali l'energia del moto ondoso o l'energia mareomotrice;
-  misure di efficientamento energetico volte a ridurre la domanda di energia elettrica;
-  interventi sulla rete elettrica e sulle relative infrastrutture: dispositivi di stoccaggio, integrazione del sistema dell'energia elettrica con il sistema idrico dell'isola, smart grids, sistemi innovativi di gestione e monitoraggio dell'energia.</t>
  </si>
  <si>
    <t>Notifica dell'aggiudicazione di (tutti gli) appalti pubblici per la selezione delle Green communities</t>
  </si>
  <si>
    <t>Investimento 3.4 - Fondo Contratti di Filiera (FCF) per il sostegno dei contratti di filiera per i settori agroalimentare, pesca e acquacoltura, silvicoltura, floricoltura e vivaismo</t>
  </si>
  <si>
    <r>
      <rPr>
        <sz val="10"/>
        <color rgb="FF006100"/>
        <rFont val="Arial MT"/>
        <family val="2"/>
      </rPr>
      <t>M2C1-25</t>
    </r>
  </si>
  <si>
    <r>
      <rPr>
        <sz val="10"/>
        <color rgb="FF006100"/>
        <rFont val="Arial MT"/>
        <family val="2"/>
      </rPr>
      <t>Il ministero ha trasferito l'importo complessivo delle risorse</t>
    </r>
  </si>
  <si>
    <t>Entrata in vigore di un decreto legislativo teso a promuovere l'uso del biometano nei trasporti, nell'industria e nel settore residenziale e di un decreto attuativo che definisca condizioni e criteri d'uso, nonché il nuovo sistema di
incentivi.</t>
  </si>
  <si>
    <r>
      <rPr>
        <sz val="10"/>
        <color rgb="FF006100"/>
        <rFont val="Arial MT"/>
        <family val="2"/>
      </rPr>
      <t>Investimento 2.1 - Rafforzamento smart grid</t>
    </r>
  </si>
  <si>
    <t>Notifica dell'aggiudicazione di contratti di ricerca e sviluppo volti a migliorare le conoscenze circa l'uso dell'idrogeno come vettore nelle fasi di produzione, stoccaggio e distribuzione.  I contratti devono perseguire almeno quattro filoni di ricerca: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</si>
  <si>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t>La legge deve introdurre incentivi fiscali a sostegno della produzione di idrogeno verde e del consumo di idrogeno verde nel settore dei trasporti. Questa misura deve sostenere unicamente attività legate all'idrogeno che soddisfino il requisito di riduzione delle emissioni di gas serra nel ciclo di vita del 73,4 % per l'idrogeno [che si traduce in 3 t CO2eq/t H2].</t>
  </si>
  <si>
    <r>
      <rPr>
        <sz val="10"/>
        <color rgb="FF006100"/>
        <rFont val="Arial MT"/>
        <family val="2"/>
      </rPr>
      <t>M2C2-22</t>
    </r>
  </si>
  <si>
    <r>
      <rPr>
        <sz val="10"/>
        <color rgb="FF006100"/>
        <rFont val="Arial MT"/>
        <family val="2"/>
      </rPr>
      <t>Piste ciclabili T1</t>
    </r>
  </si>
  <si>
    <r>
      <rPr>
        <sz val="10"/>
        <color rgb="FF006100"/>
        <rFont val="Arial MT"/>
        <family val="2"/>
      </rPr>
      <t>Completamento di almeno 365 km di piste ciclabili nelle aree metropolitane (secondo le modalità indicate nella descrizione della misura) e di almeno 746 km di ciclovie turistiche, secondo le modalità indicate nella legge 28 dicembre 2015, n. 208.</t>
    </r>
  </si>
  <si>
    <r>
      <rPr>
        <sz val="10"/>
        <color rgb="FF006100"/>
        <rFont val="Arial MT"/>
        <family val="2"/>
      </rPr>
      <t>M2C2-24</t>
    </r>
  </si>
  <si>
    <r>
      <rPr>
        <sz val="10"/>
        <color rgb="FF006100"/>
        <rFont val="Arial MT"/>
        <family val="2"/>
      </rPr>
      <t>Investimento 4.2 - Sviluppo trasporto rapido di massa (metropolitana, tram, autobus)</t>
    </r>
  </si>
  <si>
    <r>
      <rPr>
        <sz val="10"/>
        <color rgb="FF006100"/>
        <rFont val="Arial MT"/>
        <family val="2"/>
      </rPr>
      <t>Investimento 4.3 - Installazione di infrastrutture di ricarica elettrica</t>
    </r>
  </si>
  <si>
    <t>Notifica dell'aggiudica zione di tutti gli appalti pubblici per l'installazione di infrastrutture di ricarica elettrica</t>
  </si>
  <si>
    <r>
      <rPr>
        <sz val="10"/>
        <color rgb="FF006100"/>
        <rFont val="Arial MT"/>
        <family val="2"/>
      </rPr>
      <t>M2C2-28</t>
    </r>
  </si>
  <si>
    <r>
      <rPr>
        <sz val="10"/>
        <color rgb="FF006100"/>
        <rFont val="Arial MT"/>
        <family val="2"/>
      </rPr>
      <t>Aggiudicazione di tutti gli appalti pubblici per l'installazione di infrastrutture di ricarica elettrica M2</t>
    </r>
  </si>
  <si>
    <r>
      <rPr>
        <sz val="10"/>
        <color rgb="FF006100"/>
        <rFont val="Arial MT"/>
        <family val="2"/>
      </rPr>
      <t>Entrata in funzione di almeno 2 500 punti pubblici di ricarica rapida per veicoli elettrici in autostrada da almeno 175 kW.</t>
    </r>
  </si>
  <si>
    <r>
      <rPr>
        <sz val="10"/>
        <color rgb="FF006100"/>
        <rFont val="Arial MT"/>
        <family val="2"/>
      </rPr>
      <t xml:space="preserve">Entrata in funzione di almeno 4 700 punti pubblici di ricarica rapida per veicoli elettrici in zone urbane (tutti i comuni) da almeno 90 kW.
</t>
    </r>
    <r>
      <rPr>
        <sz val="10"/>
        <color rgb="FF006100"/>
        <rFont val="Arial MT"/>
        <family val="2"/>
      </rPr>
      <t>Il progetto può includere anche stazioni di ricarica pilota con stoccaggio di energia.</t>
    </r>
  </si>
  <si>
    <t>Entrata in funzione di almeno 7 500 punti pubblici di ricarica rapida per veicoli elettrici in autostrada da almeno 175 kW. Il progetto può includere anche stazioni di ricarica pilota con stoccaggio di energia.</t>
  </si>
  <si>
    <r>
      <rPr>
        <sz val="10"/>
        <color rgb="FF006100"/>
        <rFont val="Arial MT"/>
        <family val="2"/>
      </rPr>
      <t xml:space="preserve">Entrata in funzione di almeno 13 755 punti pubblici di ricarica rapida per veicoli elettrici in zone urbane da almeno 90 kW.
</t>
    </r>
    <r>
      <rPr>
        <sz val="10"/>
        <color rgb="FF006100"/>
        <rFont val="Arial MT"/>
        <family val="2"/>
      </rPr>
      <t>Il progetto può includere anche stazioni di ricarica pilota con stoccaggio di energia.</t>
    </r>
  </si>
  <si>
    <t xml:space="preserve">Entrata in vigore di un decreto-legge </t>
  </si>
  <si>
    <t>Il decreto-legge deve semplificare i criteri di valutazione dei progetti afferenti al trasporto pubblico locale e accelerare il processo di elaborazione e autorizzazione.</t>
  </si>
  <si>
    <r>
      <rPr>
        <sz val="10"/>
        <color rgb="FF006100"/>
        <rFont val="Arial MT"/>
        <family val="2"/>
      </rPr>
      <t>Investimento 5.4 - Supporto a start-up e venture capital attivi nella transizione ecologica</t>
    </r>
  </si>
  <si>
    <t>Sviluppo della capacità di produzione di biometano da impianti nuovi e riconvertiti (compresa la frazione organica dei rifiuti solidi urbani, FORSU) fino ad almeno 0,6 miliardi di m³ alla fine del 2023.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</si>
  <si>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Sviluppo della capacità di produzione di biometano da impianti nuovi e riconvertiti (compresa la frazione organica dei rifiuti solidi urbani, FORSU) fino ad almeno 2,3 miliardi di m³ alla fine di giugno 2026.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</si>
  <si>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r>
      <rPr>
        <sz val="10"/>
        <color rgb="FF006100"/>
        <rFont val="Arial MT"/>
        <family val="2"/>
      </rPr>
      <t>M2C2-9</t>
    </r>
  </si>
  <si>
    <r>
      <rPr>
        <sz val="10"/>
        <color rgb="FF006100"/>
        <rFont val="Arial MT"/>
        <family val="2"/>
      </rPr>
      <t xml:space="preserve">Smart grid: aumento della capacità di rete per la distribuzione di
</t>
    </r>
    <r>
      <rPr>
        <sz val="10"/>
        <color rgb="FF006100"/>
        <rFont val="Arial MT"/>
        <family val="2"/>
      </rPr>
      <t>energia rinnovabile</t>
    </r>
  </si>
  <si>
    <t>Svolgimento di almeno dieci progetti di ricerca e sviluppo (uno per ogni filone elencato di seguito) e ottenimento di un certificato di collaudo o pubblicazione.
Devono essere perseguiti quattro filoni di attività di ricerca e sviluppo:
a) produzione di idrogeno verde e pulito;
b) tecnologie innovative per lo stoccaggio e il trasporto dell'idrogeno e la sua trasformazione in derivati ed elettrocarburanti;
c) celle a combustibile per applicazioni stazionarie e di mobilità;
d) sistemi intelligenti di gestione integrata per migliorare la resilienza e l'affidabilità delle infrastrutture intelligenti basate sull'idrogeno.
Questa misura deve sostenere la produzione di idrogeno elettrolitico a partire da fonti di energia rinnovabile ai sensi della direttiva (UE) 2018/2001 o dall'energia elettrica di rete, oppure attività legate all'idrogeno che soddisfino il requisito di riduzione delle emissioni di gas serra nel ciclo di vita del 73,4 % per l'idrogeno [che si traduce in 3 t CO2eq/t H2] e
del 70 % per i combustibili sintetici a base di idrogeno rispetto a un combustibile fossile di riferimento di 94 g CO2eq/MJ, in linea con l'approccio stabilito dall'articolo 25,
paragrafo 2, e dall'allegato V della direttiva (UE) 2018/2001.</t>
  </si>
  <si>
    <r>
      <rPr>
        <sz val="10"/>
        <color rgb="FF006100"/>
        <rFont val="Arial MT"/>
        <family val="2"/>
      </rPr>
      <t>M2C2-25</t>
    </r>
  </si>
  <si>
    <r>
      <rPr>
        <sz val="10"/>
        <color rgb="FF006100"/>
        <rFont val="Arial MT"/>
        <family val="2"/>
      </rPr>
      <t>M2C2-32</t>
    </r>
  </si>
  <si>
    <t>Investimento 4.4.1 - Potenziamento del parco autobus regionale per il trasporto pubblico con autobus a pianale ribassato a zero emissioni</t>
  </si>
  <si>
    <t>Aggiudicazione di tutti gli appalti pubblici per il potenziamento del parco autobus regionale per il trasporto pubblico con autobus a pianale ribassato a zero emissioni</t>
  </si>
  <si>
    <t>Notifica dell'aggiudicazione di tutti gli appalti</t>
  </si>
  <si>
    <t>Notifica dell'aggiudicazione degli appalti pubblici per l'acquisto di almeno 3 000 autobus a pianale ribassato a zero emissioni.</t>
  </si>
  <si>
    <r>
      <rPr>
        <sz val="10"/>
        <color rgb="FF006100"/>
        <rFont val="Arial MT"/>
        <family val="2"/>
      </rPr>
      <t>M2C2-34</t>
    </r>
  </si>
  <si>
    <r>
      <rPr>
        <sz val="10"/>
        <color rgb="FF006100"/>
        <rFont val="Arial MT"/>
        <family val="2"/>
      </rPr>
      <t>Numero di autobus a pianale ribassato a zero emissioni acquistati T1</t>
    </r>
  </si>
  <si>
    <r>
      <rPr>
        <sz val="10"/>
        <color rgb="FF006100"/>
        <rFont val="Arial MT"/>
        <family val="2"/>
      </rPr>
      <t>M2C2-34 bis</t>
    </r>
  </si>
  <si>
    <r>
      <rPr>
        <sz val="10"/>
        <color rgb="FF006100"/>
        <rFont val="Arial MT"/>
        <family val="2"/>
      </rPr>
      <t>Numero di treni a emissioni zero T1</t>
    </r>
  </si>
  <si>
    <r>
      <rPr>
        <sz val="10"/>
        <color rgb="FF006100"/>
        <rFont val="Arial MT"/>
        <family val="2"/>
      </rPr>
      <t xml:space="preserve">Entrata in servizio e acquisizione della dichiarazione di verifica di conformità CE di cui all'art 15 del D.Lgs. 57/2019 per almeno 53 treni a zero emissioni per il parco ferroviario regionale, almeno
</t>
    </r>
    <r>
      <rPr>
        <sz val="10"/>
        <color rgb="FF006100"/>
        <rFont val="Arial MT"/>
        <family val="2"/>
      </rPr>
      <t xml:space="preserve">13 treni bimodali e 100 vetture per il servizio universale.
</t>
    </r>
    <r>
      <rPr>
        <sz val="10"/>
        <color rgb="FF006100"/>
        <rFont val="Arial MT"/>
        <family val="2"/>
      </rPr>
      <t xml:space="preserve">Per quanto riguarda il servizio universale/interurbano, il materiale rotabile acquistato con le risorse del dispositivo per la ripresa e la resilienza sarà di proprietà dello Stato. Pertanto, alla scadenza del contratto di servizio degli attuali fornitori, il materiale rotabile sarà messo a disposizione del nuovo soggetto aggiudicatario del contratto di servizio nel pieno rispetto del regolamento (UE)
</t>
    </r>
    <r>
      <rPr>
        <sz val="10"/>
        <color rgb="FF006100"/>
        <rFont val="Arial MT"/>
        <family val="2"/>
      </rPr>
      <t>n. 1370/2007.</t>
    </r>
  </si>
  <si>
    <r>
      <rPr>
        <sz val="10"/>
        <color rgb="FF006100"/>
        <rFont val="Arial MT"/>
        <family val="2"/>
      </rPr>
      <t>M2C2-38 bis</t>
    </r>
  </si>
  <si>
    <r>
      <rPr>
        <sz val="10"/>
        <color rgb="FF006100"/>
        <rFont val="Arial MT"/>
        <family val="2"/>
      </rPr>
      <t>Trasferimento di 1 000 000 000 di EUR  dall'Italia a Invitalia S.p.A. per lo strumento.</t>
    </r>
  </si>
  <si>
    <r>
      <rPr>
        <sz val="10"/>
        <color rgb="FF006100"/>
        <rFont val="Arial MT"/>
        <family val="2"/>
      </rPr>
      <t>M2C2-42 bis</t>
    </r>
  </si>
  <si>
    <t>Sottoscrizione  da  parte  di  Cassa Depositi e Prestiti Venture Capital di convenzioni di finanziamento giuridicamente vincolanti con start-up, programmi di incubazione/accelerazione o fondi di venture capital per l'importo necessario a utilizzare il 100 % dell'investimento del dispositivo per la ripresa e la resilienza (250 milioni di EUR) nello strumento (compreso il   tetto   medio   del   13 %   delle commissioni di gestione e dei costi del GTF nel ciclo di vita del fondo e incluse le condizionalità ex ante per i cicli d'investimento successivi, ad eccezione delle commissioni di incentivazione, delle commissioni di performance  e  di  tutti i  costi  e le commissioni di gestione relativi  ai fondi di terzi).
L'investimento è suddiviso nelle due linee di intervento seguenti:
- investimento diretto;
- investimento indiretto.
Per gli investimenti indiretti in fondi di venture capital, sottoscrizione da parte  di  Cassa  Depositi  e  Prestiti Venture  Capital  di  convenzioni  di finanziamento giuridicamente vincolanti con fondi di venture capital  per  l'importo necessario a utilizzare indicativamente circa il 60 % dell'investimento del dispositivo per la ripresa e la resilienza nello strumento (escluse le commissioni di gestione e i costi del GTF nel ciclo di vita del fondo).
Per gli investimenti indiretti in start- up, inserimento nelle convenzioni di finanziamento         giuridicamente vincolanti  sottoscritte  con  fondi  di venture   capital   di   un   impegno vincolante a conseguire, a livello sia di  fondi  sia  di  start-up,  un  effetto leva    cumulativo    del    capitale mobilitato di almeno 1x1 per l'intera vita del fondo.
Per     gli     investimenti     diretti, sottoscrizione  da  parte  di  CDP Venture  Capital  di  convenzioni  di finanziamento         giuridicamente vincolanti con start-up o programmi di   incubazione/accelerazione   per l'importo   necessario   a   utilizzare indicativamente    circa    il    40 % dell'investimento del dispositivo per la ripresa e la resilienza (circa 250 milioni  di  EUR)  nello  strumento (comprese le commissioni di gestione e i costi del GTF nel ciclo di vita del Fondo).
Per   gli   investimenti   diretti   la convenzione di finanziamento giuridicamente vincolante con  le start-up può includere anche condizionalità  ex  ante  per  i  cicli d'investimento   successivi   (ossia condizioni     per     sbloccare     i finanziamenti della serie B o serie C).
Ai     fini     del     conseguimento dell'obiettivo     sono     conteggiati anche gli impegni nell'ambito della presente   misura   conclusi   prima dell'entrata in vigore delle modifiche della    politica    di    investimento dell'accordo     attuativo     e     in conformità della precedente politica di investimento dell'accordo di cui al traguardo M2C2-42.
A decorrere dalla data di entrata in vigore della decisione di esecuzione del Consiglio, i nuovi impegni si atterranno alla nuova politica di investimento conformemente alla nuova decisione di esecuzione del Consiglio.</t>
  </si>
  <si>
    <r>
      <rPr>
        <sz val="10"/>
        <color rgb="FF006100"/>
        <rFont val="Arial MT"/>
        <family val="2"/>
      </rPr>
      <t>M2C2-44</t>
    </r>
  </si>
  <si>
    <r>
      <rPr>
        <sz val="10"/>
        <color rgb="FF006100"/>
        <rFont val="Arial MT"/>
        <family val="2"/>
      </rPr>
      <t>Investimento 1.1 - Sviluppo agro- voltaico</t>
    </r>
  </si>
  <si>
    <t>Notifica dell'aggiudicazione di tutti gli appalti pubblici per l'installazione di pannelli solari fotovoltaici e strumenti di misurazione in sistemi agro- voltaici. Ci si attende che la potenza installata dei sistemi agro-voltaici di natura sperimentale incoraggi lo sviluppo di soluzioni innovative per impianti a terra in cui possano coesistere molteplici usi del suolo, generando benefici concorrenti.
L'entrata in funzione degli impianti è registrata nel sistema nazionale GAUDÌ (anagrafe degli impianti), che dà prova conclusiva del conseguimento degli obiettivi.</t>
  </si>
  <si>
    <t>Installazione di pannelli solari fotovoltaici in sistemi agro-voltaici con una capacità di almeno 900 MW.</t>
  </si>
  <si>
    <t>Sostegno alle comunità energetiche in comuni con meno di 5 000 abitanti allo scopo di consentire l'installazione di almeno 1 730 MW da fonti rinnovabili. Questa misura non deve sostenere attività legate all'idrogeno che comportino emissioni di gas a effetto serra superiori a 3 t CO2eq/t H2.</t>
  </si>
  <si>
    <t>Introduzione dell'idrogeno almeno in uno stabilimento industriale per decarbonizzare settori hard-to- abate. Questa misura deve sostenere la produzione di idrogeno elettrolitico a partire da fonti di energia rinnovabile ai sensi della direttiva (UE) 2018/2001 o dall'energia elettrica di rete.
Almeno 400 000 000 di EUR devono essere destinati a sostenere sviluppi industriali che consentano di sostituire il 90 % dell'uso di metano e combustibili fossili in un processo industriale con idrogeno elettrolitico prodotto a partire da fonti di energia rinnovabile ai sensi della direttiva (UE) 2018/2001 o dall'energia elettrica di rete.</t>
  </si>
  <si>
    <r>
      <rPr>
        <sz val="10"/>
        <color rgb="FF006100"/>
        <rFont val="Arial MT"/>
        <family val="2"/>
      </rPr>
      <t xml:space="preserve">Completamento della ristrutturazione di edifici per almeno 17 000 000 metri quadrati, che si traduce in risparmi di energia primaria di almeno il 40 % e il miglioramento di almeno due classi energetiche nell'attestato di prestazione
</t>
    </r>
    <r>
      <rPr>
        <sz val="10"/>
        <color rgb="FF006100"/>
        <rFont val="Arial MT"/>
        <family val="2"/>
      </rPr>
      <t>energetica.</t>
    </r>
  </si>
  <si>
    <t>Disposizione nell'atto giuridico/negli atti giuridici che indica l'entrata in vigore</t>
  </si>
  <si>
    <t>L'atto o gli atti giuridici devono semplificare e accelerare le procedure per gli interventi di efficientamento energetico attraverso:
     il lancio del Portale nazionale per l'efficienza energetica degli edifici;
     il rafforzamento delle attività del Piano d'informazione e formazione rivolte al settore civile;
     l'aggiornamento e il potenziamento del Fondo nazionale per l'efficienza energetica;
     l'accelerazione della fase realizzativa dei progetti finanziati dal programma PREPAC.</t>
  </si>
  <si>
    <r>
      <rPr>
        <sz val="10"/>
        <color rgb="FF006100"/>
        <rFont val="Arial MT"/>
        <family val="2"/>
      </rPr>
      <t>M2C3-5</t>
    </r>
  </si>
  <si>
    <r>
      <rPr>
        <sz val="10"/>
        <color rgb="FF006100"/>
        <rFont val="Arial MT"/>
        <family val="2"/>
      </rPr>
      <t>Investimento 1.1 - Costruzione di nuove scuole mediante la sostituzione di edifici</t>
    </r>
  </si>
  <si>
    <r>
      <rPr>
        <sz val="10"/>
        <color rgb="FF006100"/>
        <rFont val="Arial MT"/>
        <family val="2"/>
      </rPr>
      <t>Aggiudicazione di tutti gli appalti pubblici per la costruzione di nuove scuole mediante la sostituzione di edifici per la riqualificazione energetica degli edifici scolastici, a seguito di una procedura di appalto pubblico</t>
    </r>
  </si>
  <si>
    <r>
      <rPr>
        <sz val="10"/>
        <color rgb="FF006100"/>
        <rFont val="Arial MT"/>
        <family val="2"/>
      </rPr>
      <t>M2C3-7</t>
    </r>
  </si>
  <si>
    <r>
      <rPr>
        <sz val="10"/>
        <color rgb="FF006100"/>
        <rFont val="Arial MT"/>
        <family val="2"/>
      </rPr>
      <t>Investimento 1.2 - Costruzione di edifici, riqualificazione e rafforzamento dei beni immobili dell'amministrazione della giustizia</t>
    </r>
  </si>
  <si>
    <t xml:space="preserve">Il quadro giuridico rivisto deve, come minimo: 
- istituire un sistema di sanzioni per l'estrazione illecita di acqua; richiedere una valutazione d'impatto ai sensi dell'articolo 4, paragrafo 7, della direttiva quadro sulle acque per valutare l'impatto (eventualmente cumulativo) su tutti i corpi idrici potenzialmente interessati; 
- evitare l'espansione del sistema irriguo esistente (non solo attraverso l'espansione fisica ma anche mediante un maggiore utilizzo di acqua), anche se si ricorre a metodi più efficienti, quando i corpi idrici interessati (acque superficiali o sotterranee) sono o si prevede saranno (nel contesto dell'intensificazione dei cambiamenti climatici) in uno stato inferiore al buono o potenzialmente buono.
</t>
  </si>
  <si>
    <r>
      <rPr>
        <sz val="10"/>
        <color rgb="FF006100"/>
        <rFont val="Arial MT"/>
        <family val="2"/>
      </rPr>
      <t xml:space="preserve">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t>
    </r>
    <r>
      <rPr>
        <sz val="10"/>
        <color rgb="FF006100"/>
        <rFont val="Arial MT"/>
        <family val="2"/>
      </rPr>
      <t>sostenibile).</t>
    </r>
  </si>
  <si>
    <t>Il decreto ministeriale deve approvare un piano operativo per la realizzazione di un sistema avanzato e integrato di monitoraggio e previsione per l'individuazione dei rischi idrologici. Il piano deve, come minimo:
-      prevedere     applicazioni     di sensoristica    da    remoto    e sensori   da   campo   per   la rilevazione di dati;
-      sviluppare    un    sistema    di comunicazione che consenta il coordinamento e l'interoperabilità tra i vari operatori nelle sale di controllo;
-      allestire    sale    di    controllo centrali e regionali;
-      sviluppare sistemi e servizi di cybersecurity.</t>
  </si>
  <si>
    <r>
      <rPr>
        <sz val="10"/>
        <color rgb="FF006100"/>
        <rFont val="Arial MT"/>
        <family val="2"/>
      </rPr>
      <t>Il 90 % della superficie delle regioni meridionali deve essere coperto dal sistema avanzato e integrato di monitoraggio e previsione per l'individuazione dei rischi idrologici</t>
    </r>
  </si>
  <si>
    <r>
      <rPr>
        <sz val="10"/>
        <color rgb="FF006100"/>
        <rFont val="Arial MT"/>
        <family val="2"/>
      </rPr>
      <t>M2C4-11</t>
    </r>
  </si>
  <si>
    <r>
      <rPr>
        <sz val="10"/>
        <color rgb="FF006100"/>
        <rFont val="Arial MT"/>
        <family val="2"/>
      </rPr>
      <t>Investimento 2.1.a - Misure per la gestione del rischio di alluvione e per la riduzione del rischio idrogeologico - Interventi in Emilia- Romagna, Toscana e Marche</t>
    </r>
  </si>
  <si>
    <r>
      <rPr>
        <sz val="10"/>
        <color rgb="FF006100"/>
        <rFont val="Arial MT"/>
        <family val="2"/>
      </rPr>
      <t>Identificazione degli interventi mediante ordinanza o ordinanze del commissario straordinario</t>
    </r>
  </si>
  <si>
    <t>Una o più ordinanze del commissario straordinario devono individuare l'elenco esatto degli interventi volti a ripristinare i corsi d'acqua e aumentare la protezione dalle alluvioni, degli interventi di ripristino degli edifici pubblici, compresi l'edilizia residenziale pubblica e i centri sanitari, e il numero totale di km di strade da ripristinare. Il valore del numero totale degli interventi ammonta ad almeno 1,2 miliardi di EUR.</t>
  </si>
  <si>
    <t>Completamento del 90 % degli interventi di tipo D ed E finalizzati al ripristino di strutture pubbliche danneggiate individuati dalle ordinanze del servizio nazionale della protezione civile
-      contribuire alla riduzione dell'inquinamento atmosferico nelle aree metropolitane;
-      ridurre il numero delle procedure di infrazione in materia di qualità dell'aria;
-      recuperare i paesaggi antropici e migliorare le aree protette presenti nelle immediate vicinanze delle aree metropolitane;
-     arginare il consumo di suolo e ripristinare i suoli utili.</t>
  </si>
  <si>
    <t>Investimento 3.1 - Tutela e valorizzazione del verde urbano ed extraurbano</t>
  </si>
  <si>
    <t xml:space="preserve">Il piano di forestazione urbana deve essere in linea con gli obiettivi della legge 12 dicembre 2019, n. 141 ("legge sul clima") e seguire una fase di pianificazione che deve essere realizzata dalle città metropolitane. Il piano dovrebbe fissare, come minimo, i seguenti obiettivi: 
- preservare e aumentare la biodiversità diffusa in linea con la strategia europea sulla biodiversità; 
- contribuire alla riduzione dell'inquinamento atmosferico nelle aree metropolitane; 
- ridurre il numero delle procedure di infrazione in materia di qualità dell'aria; 
- recuperare i paesaggi antropici e migliorare le aree protette presenti nelle immediate vicinanze delle aree metropolitane; 
- arginare il consumo di suolo e ripristinare i suoli utili. </t>
  </si>
  <si>
    <r>
      <rPr>
        <sz val="10"/>
        <color rgb="FF006100"/>
        <rFont val="Arial MT"/>
        <family val="2"/>
      </rPr>
      <t>Investimento 3.1 - Tutela e valorizzazione del verde urbano ed extraurbano</t>
    </r>
  </si>
  <si>
    <r>
      <rPr>
        <sz val="10"/>
        <color rgb="FF006100"/>
        <rFont val="Arial MT"/>
        <family val="2"/>
      </rPr>
      <t>M2C4-20</t>
    </r>
  </si>
  <si>
    <r>
      <rPr>
        <sz val="10"/>
        <color rgb="FF006100"/>
        <rFont val="Arial MT"/>
        <family val="2"/>
      </rPr>
      <t>Piantare alberi per la tutela e la valorizzazione delle aree verdi urbane ed extraurbane T2</t>
    </r>
  </si>
  <si>
    <t>Piantare materiali forestali di moltiplicazione (sementi o piante) per almeno 4 500 000 alberi e arbusti per il rimboschimento delle aree urbane ed extraurbane ai sensi dell'articolo 4 della legge 12 dicembre 2019, n. 141 ("legge sul clima")</t>
  </si>
  <si>
    <t>Piantare alberi per la tutela e la valorizzazione delle aree verdi urbane ed extraurbane T3</t>
  </si>
  <si>
    <t>Trapiantare materiali forestali di moltiplicazione (sementi o piante) per almeno 3 500 000 alberi e arbusti per il rimboschimento delle aree urbane ed extraurbane ai sensi dell'articolo 4 della legge 12 dicembre 2019, n. 141 ("legge sul clima")</t>
  </si>
  <si>
    <r>
      <rPr>
        <sz val="10"/>
        <color rgb="FF006100"/>
        <rFont val="Arial MT"/>
        <family val="2"/>
      </rPr>
      <t>Investimento 3.3 - Rinaturazione dell'area del Po</t>
    </r>
  </si>
  <si>
    <r>
      <rPr>
        <sz val="10"/>
        <color rgb="FF006100"/>
        <rFont val="Arial MT"/>
        <family val="2"/>
      </rPr>
      <t>M2C4-22</t>
    </r>
  </si>
  <si>
    <r>
      <rPr>
        <sz val="10"/>
        <color rgb="FF006100"/>
        <rFont val="Arial MT"/>
        <family val="2"/>
      </rPr>
      <t>Ridurre l'artificialità dell'alveo di almeno 13 km, riportandolo lungo l'asse del Po.</t>
    </r>
  </si>
  <si>
    <t>Indicazione nel testo del pertinente  atto legislativo dell'adozione del piano d'azione</t>
  </si>
  <si>
    <t>Il piano d'azione per la riqualificazione dei siti orfani deve ridurre l'occupazione del terreno e migliorare la rigenerazione urbana.
Deve includere come minimo:
-      l'individuazione di siti orfani in tutte le 20 regioni e/o le province autonome;
-      gli interventi specifici da effettuare in ogni sito orfano per ridurre l'occupazione del terreno e migliorare la rigenerazione urbana.</t>
  </si>
  <si>
    <t>La normativa riveduta deve rafforzare la governance e semplificare la realizzazione di investimenti nelle infrastrutture di approvvigionamento idrico. Il nuovo quadro giuridico dovrebbe, come minimo:
fare del piano nazionale per gli interventi nel settore idrico lo strumento finanziario principale per gli investimenti nel settore idrico; consultare e coinvolgere attivamente l'Autorità di Regolazione per Energia Reti e Ambiente, in qualsiasi modifica o aggiornamento del piano;
fornire sostegno e misure di accompagnamento agli organismi esecutivi che non sono in grado di effettuare investimenti relativi agli appalti primari entro i termini previsti;
semplificare le procedure di rendicontazione e monitoraggio degli investimenti finanziati nel settore idrico.</t>
  </si>
  <si>
    <r>
      <rPr>
        <sz val="10"/>
        <color rgb="FF006100"/>
        <rFont val="Arial MT"/>
        <family val="2"/>
      </rPr>
      <t>M2C4-28</t>
    </r>
  </si>
  <si>
    <r>
      <rPr>
        <sz val="10"/>
        <color rgb="FF006100"/>
        <rFont val="Arial MT"/>
        <family val="2"/>
      </rPr>
      <t>M2C4-30</t>
    </r>
  </si>
  <si>
    <r>
      <rPr>
        <sz val="10"/>
        <color rgb="FF006100"/>
        <rFont val="Arial MT"/>
        <family val="2"/>
      </rPr>
      <t>Investimento 4.2 - Riduzione delle perdite nelle reti di distribuzione dell'acqua, compresa la digitalizzazione e il monitoraggio delle reti</t>
    </r>
  </si>
  <si>
    <r>
      <rPr>
        <sz val="10"/>
        <color rgb="FF006100"/>
        <rFont val="Arial MT"/>
        <family val="2"/>
      </rPr>
      <t>Aggiudicazione di tutti gli appalti pubblici per interventi nelle reti di distribuzione dell'acqua, compresa la digitalizzazione e il</t>
    </r>
  </si>
  <si>
    <r>
      <rPr>
        <sz val="10"/>
        <color rgb="FF006100"/>
        <rFont val="Arial MT"/>
        <family val="2"/>
      </rPr>
      <t>M2C4-31</t>
    </r>
  </si>
  <si>
    <r>
      <rPr>
        <sz val="10"/>
        <color rgb="FF006100"/>
        <rFont val="Arial MT"/>
        <family val="2"/>
      </rPr>
      <t>Interventi nelle reti di distribuzione dell'acqua, compresa la digitalizzazione e il monitoraggio delle reti T1</t>
    </r>
  </si>
  <si>
    <t>Costruire almeno altri 14 000 chilometri di rete idrica a livello distrettuale</t>
  </si>
  <si>
    <t>Costruire almeno altri 45 000 chilometri di rete idrica a livello distrettuale</t>
  </si>
  <si>
    <r>
      <rPr>
        <sz val="10"/>
        <color rgb="FF006100"/>
        <rFont val="Arial MT"/>
        <family val="2"/>
      </rPr>
      <t>M2C4-33</t>
    </r>
  </si>
  <si>
    <r>
      <rPr>
        <sz val="10"/>
        <color rgb="FF006100"/>
        <rFont val="Arial MT"/>
        <family val="2"/>
      </rPr>
      <t>M2C4-34</t>
    </r>
  </si>
  <si>
    <r>
      <rPr>
        <sz val="10"/>
        <color rgb="FF006100"/>
        <rFont val="Arial MT"/>
        <family val="2"/>
      </rPr>
      <t>Investimento 4.3 - Investimenti nella resilienza dell'agrosistema irriguo per una migliore gestione delle risorse idriche</t>
    </r>
  </si>
  <si>
    <r>
      <rPr>
        <sz val="10"/>
        <color rgb="FF006100"/>
        <rFont val="Arial MT"/>
        <family val="2"/>
      </rPr>
      <t>Interventi per la resilienza dell'agrosistema irriguo per una migliore gestione delle risorse idriche T1</t>
    </r>
  </si>
  <si>
    <r>
      <rPr>
        <sz val="10"/>
        <color rgb="FF006100"/>
        <rFont val="Arial MT"/>
        <family val="2"/>
      </rPr>
      <t xml:space="preserve">Portare almeno al 26 % la percentuale di fonti di prelievo dotate di contatori.
</t>
    </r>
    <r>
      <rPr>
        <sz val="10"/>
        <color rgb="FF006100"/>
        <rFont val="Arial MT"/>
        <family val="2"/>
      </rPr>
      <t xml:space="preserve">Nel loro complesso gli interventi in materia di efficienza della rete comprendono anche l'installazione di:
</t>
    </r>
    <r>
      <rPr>
        <sz val="10"/>
        <color rgb="FF006100"/>
        <rFont val="Symbol"/>
        <family val="5"/>
      </rPr>
      <t></t>
    </r>
    <r>
      <rPr>
        <sz val="10"/>
        <color rgb="FF006100"/>
        <rFont val="Times New Roman"/>
        <family val="1"/>
      </rPr>
      <t xml:space="preserve">     </t>
    </r>
    <r>
      <rPr>
        <sz val="10"/>
        <color rgb="FF006100"/>
        <rFont val="Arial MT"/>
        <family val="2"/>
      </rPr>
      <t xml:space="preserve">150 contatori di terzo livello;
</t>
    </r>
    <r>
      <rPr>
        <sz val="10"/>
        <color rgb="FF006100"/>
        <rFont val="Symbol"/>
        <family val="5"/>
      </rPr>
      <t></t>
    </r>
    <r>
      <rPr>
        <sz val="10"/>
        <color rgb="FF006100"/>
        <rFont val="Times New Roman"/>
        <family val="1"/>
      </rPr>
      <t xml:space="preserve">     </t>
    </r>
    <r>
      <rPr>
        <sz val="10"/>
        <color rgb="FF006100"/>
        <rFont val="Arial MT"/>
        <family val="2"/>
      </rPr>
      <t xml:space="preserve">7 500 contatori di quarto livello;
</t>
    </r>
    <r>
      <rPr>
        <sz val="10"/>
        <color rgb="FF006100"/>
        <rFont val="Symbol"/>
        <family val="5"/>
      </rPr>
      <t></t>
    </r>
    <r>
      <rPr>
        <sz val="10"/>
        <color rgb="FF006100"/>
        <rFont val="Times New Roman"/>
        <family val="1"/>
      </rPr>
      <t xml:space="preserve">     </t>
    </r>
    <r>
      <rPr>
        <sz val="10"/>
        <color rgb="FF006100"/>
        <rFont val="Arial MT"/>
        <family val="2"/>
      </rPr>
      <t xml:space="preserve">digitalizzazione e
</t>
    </r>
    <r>
      <rPr>
        <sz val="10"/>
        <color rgb="FF006100"/>
        <rFont val="Arial MT"/>
        <family val="2"/>
      </rPr>
      <t>miglioramenti della rete.</t>
    </r>
  </si>
  <si>
    <t>Portare almeno al 29 % la percentuale di fonti di prelievo dotate di contatori.
Nel loro complesso gli interventi in materia di efficienza della rete comprendono anche l'installazione di:
• 500 contatori di terzo livello;
• 20 000 contatori di quarto livello;
• digitalizzazione e miglioramenti della rete.</t>
  </si>
  <si>
    <r>
      <rPr>
        <sz val="10"/>
        <color rgb="FF006100"/>
        <rFont val="Arial MT"/>
        <family val="2"/>
      </rPr>
      <t>M2C4-35</t>
    </r>
  </si>
  <si>
    <r>
      <rPr>
        <sz val="10"/>
        <color rgb="FF006100"/>
        <rFont val="Arial MT"/>
        <family val="2"/>
      </rPr>
      <t xml:space="preserve">Interventi per la resilienza dell'agrosistema irriguo per una migliore gestione delle risorse idriche
</t>
    </r>
    <r>
      <rPr>
        <sz val="10"/>
        <color rgb="FF006100"/>
        <rFont val="Arial MT"/>
        <family val="2"/>
      </rPr>
      <t>T1</t>
    </r>
  </si>
  <si>
    <r>
      <rPr>
        <sz val="10"/>
        <color rgb="FF006100"/>
        <rFont val="Arial MT"/>
        <family val="2"/>
      </rPr>
      <t>Almeno il 12 % della superficie irrigua deve beneficiare di un uso efficiente delle risorse irrigue.</t>
    </r>
  </si>
  <si>
    <r>
      <rPr>
        <sz val="10"/>
        <color rgb="FF006100"/>
        <rFont val="Arial MT"/>
        <family val="2"/>
      </rPr>
      <t>Almeno il 24 % della superficie irrigua che beneficia di un uso efficiente delle risorse irrigue.</t>
    </r>
  </si>
  <si>
    <r>
      <rPr>
        <sz val="10"/>
        <color rgb="FF006100"/>
        <rFont val="Arial MT"/>
        <family val="2"/>
      </rPr>
      <t>M2C4-36</t>
    </r>
  </si>
  <si>
    <r>
      <rPr>
        <sz val="10"/>
        <color rgb="FF006100"/>
        <rFont val="Arial MT"/>
        <family val="2"/>
      </rPr>
      <t>Investimento 4.4 - Investimenti in fognatura e depurazione</t>
    </r>
  </si>
  <si>
    <r>
      <rPr>
        <sz val="10"/>
        <color rgb="FF006100"/>
        <rFont val="Arial MT"/>
        <family val="2"/>
      </rPr>
      <t>Aggiudicazione di tutti gli appalti pubblici per le reti fognarie e la depurazione</t>
    </r>
  </si>
  <si>
    <t>Pubblicazione del decreto di ammissione con aggiudicazione (assegnazione) dei finanziamenti alle proposte di progetti.
Gli interventi devono:
-      rendere più efficace la depurazione delle acque reflue scaricate nelle acque marine e interne, anche attraverso il ricorso all'innovazione tecnologica;
-      trasformare, ove possibile, alcuni impianti di depurazione in "fabbriche verdi" che riutilizzino le acque reflue depurate a fini irrigui e industriali.
Questa misura non arrecherà un danno significativo agli obiettivi ambientali ai sensi dell'articolo 17 del regolamento (UE) 2020/852, tenendo conto della descrizione degli interventi in questione e delle misure di mitigazione stabilite nel piano per la ripresa e la resilienza in conformità agli orientamenti tecnici sull'applicazione del principio "non arrecare un danno significativo" (2021/C58/01). In particolare, l'incenerimento dei fanghi non è ammissibile.</t>
  </si>
  <si>
    <t>Ridurre di almeno 500 000 il numero di abitanti equivalenti residenti in agglomerati non conformi alla direttiva 91/271/CEE del Consiglio a causa dell'inadeguatezza della raccolta e del trattamento delle acque reflue urbane</t>
  </si>
  <si>
    <r>
      <rPr>
        <sz val="10"/>
        <color rgb="FF006100"/>
        <rFont val="Arial MT"/>
        <family val="2"/>
      </rPr>
      <t xml:space="preserve">Ridurre di almeno 2 250 000 il numero di abitanti equivalenti residenti in agglomerati non conformi alla direttiva 91/271/CEE del Consiglio a causa dell'inadeguatezza della raccolta e del trattamento delle acque reflue
</t>
    </r>
    <r>
      <rPr>
        <sz val="10"/>
        <color rgb="FF006100"/>
        <rFont val="Arial MT"/>
        <family val="2"/>
      </rPr>
      <t>urbane</t>
    </r>
  </si>
  <si>
    <t>Notifica dell'aggiudicazion e di tutti gli appalti pubblici per la costruzione della ferrovia ad alta velocità sulle linee Napoli-Bari e Palermo-Catania</t>
  </si>
  <si>
    <t>Notifica dell'aggiudicazione di tutti gli appalti pubblici per la costruzione della ferrovia ad alta velocità sulle linee Napoli-Bari e Palermo-Catania nel pieno rispetto delle norme in materia di appalti pubblici
Gli appalti devono fare riferimento alle seguenti tratte di tali linee:
linea Napoli-Bari: Orsara-Bovino;
linea Palermo-Catania:  Catenanuova-Dittaino e Dittaino-Enna.</t>
  </si>
  <si>
    <r>
      <rPr>
        <sz val="10"/>
        <color rgb="FF006100"/>
        <rFont val="Arial MT"/>
        <family val="2"/>
      </rPr>
      <t>M3C1-4</t>
    </r>
  </si>
  <si>
    <r>
      <rPr>
        <sz val="10"/>
        <color rgb="FF006100"/>
        <rFont val="Arial MT"/>
        <family val="2"/>
      </rPr>
      <t>Investimento 1.1 - Collegamenti ferroviari ad alta velocità verso il Sud per passeggeri e merci</t>
    </r>
  </si>
  <si>
    <r>
      <rPr>
        <sz val="10"/>
        <color rgb="FF006100"/>
        <rFont val="Arial MT"/>
        <family val="2"/>
      </rPr>
      <t>Aggiudicazione dell'appalto per la costruzione della ferrovia ad alta velocità sulla linea Salerno-Reggio Calabria</t>
    </r>
  </si>
  <si>
    <r>
      <rPr>
        <sz val="10"/>
        <color rgb="FF006100"/>
        <rFont val="Arial MT"/>
        <family val="2"/>
      </rPr>
      <t xml:space="preserve">Notifica dell'aggiudicazione dell'appalto multidisciplinare per la costruzione di un'infrastruttura ferroviaria ad alta velocità sulla linea Salerno-Reggio Calabria
</t>
    </r>
    <r>
      <rPr>
        <sz val="10"/>
        <color rgb="FF006100"/>
        <rFont val="Arial MT"/>
        <family val="2"/>
      </rPr>
      <t>Gli appalti devono fare riferimento alle seguenti tratte di tale linea: Battipaglia-Romagnano</t>
    </r>
  </si>
  <si>
    <t>119 km di ferrovia ad alta velocità per passeggeri e merci sulle linee Napoli-Bari, Salerno-Reggio Calabria e Palermo-Catania costruiti, pronti per le fasi di autorizzazione e operativa.
La ripartizione indicativa è la seguente:
linea Napoli-Bari 49 km, di cui:
Frasso-Telese 11 km
Telese-Vitulano 19 km
Apice-Hirpinia 19 km
linea Salerno-Reggio Calabria 33 km, di cui:
Battipaglia-Romagnano 33 km
linea Palermo-Catania 37 km, di cui: Catenanuova-Dittaino 22 km
Dittaino-Enna 15 km</t>
  </si>
  <si>
    <t>Investimento 1.2 - Linee ad alta velocità nel Nord che collegano all'Europa</t>
  </si>
  <si>
    <t>165 km di ferrovia ad alta velocità per passeggeri e merci sulle linee Brescia-Verona-Vicenza-Padova e Liguria-Alpi costruiti, pronti per le fasi di autorizzazione e operativa.
I 165 km devono essere costruiti nelle seguenti tratte:
Brescia-Verona 48 km
Verona-bivio-Vicenza 44 km
nodo di Genova e terzo valico dei Giovi 53 km Rho-Parabiago 9 km
Pavia-Milano Rogoredo 11 km</t>
  </si>
  <si>
    <t>Ferrovia ad alta velocità per passeggeri e merci sulle linee Orte-Falconara e Taranto- Metaponto- Potenza- Battipaglia</t>
  </si>
  <si>
    <t>27 km di ferrovia ad alta velocità per passeggeri e merci sulle linee Orte-Falconara e Taranto-Metaponto-Potenza-Battipaglia costruiti, pronti per le fasi di autorizzazione e operativa.
La ripartizione dei 27 km deve essere la seguente:
Orte-Falconara: 13 km
Taranto-Metaponto-Potenza-Battipaglia: 14 km</t>
  </si>
  <si>
    <r>
      <rPr>
        <sz val="10"/>
        <color rgb="FF006100"/>
        <rFont val="Arial MT"/>
        <family val="2"/>
      </rPr>
      <t>1 400 km di infrastruttura ferroviaria dotati del sistema europeo di gestione del traffico ferroviario, conformemente al piano europeo di implementazione dell'ERTMS, pronti per le fasi di autorizzazione e operativa</t>
    </r>
  </si>
  <si>
    <r>
      <rPr>
        <sz val="10"/>
        <color rgb="FF006100"/>
        <rFont val="Arial MT"/>
        <family val="2"/>
      </rPr>
      <t>2 785 km di infrastruttura ferroviaria dotati del sistema europeo di gestione del traffico ferroviario, conformemente al piano europeo di implementazione dell'ERTMS, pronti per le fasi di autorizzazione e operativa</t>
    </r>
  </si>
  <si>
    <r>
      <rPr>
        <sz val="10"/>
        <color rgb="FF006100"/>
        <rFont val="Arial MT"/>
        <family val="2"/>
      </rPr>
      <t>M3C1-15</t>
    </r>
  </si>
  <si>
    <r>
      <rPr>
        <sz val="10"/>
        <color rgb="FF006100"/>
        <rFont val="Arial MT"/>
        <family val="2"/>
      </rPr>
      <t>Investimento 1.5 - Potenziamento dei nodi ferroviari metropolitani e dei collegamenti nazionali chiave</t>
    </r>
  </si>
  <si>
    <r>
      <rPr>
        <sz val="10"/>
        <color rgb="FF006100"/>
        <rFont val="Arial MT"/>
        <family val="2"/>
      </rPr>
      <t xml:space="preserve">700 km di tratte di linee riqualificate costruite su nodi ferroviari metropolitani e collegamenti
</t>
    </r>
    <r>
      <rPr>
        <sz val="10"/>
        <color rgb="FF006100"/>
        <rFont val="Arial MT"/>
        <family val="2"/>
      </rPr>
      <t>nazionali chiave</t>
    </r>
  </si>
  <si>
    <r>
      <rPr>
        <sz val="10"/>
        <color rgb="FF006100"/>
        <rFont val="Arial MT"/>
        <family val="2"/>
      </rPr>
      <t>M3C1-17</t>
    </r>
  </si>
  <si>
    <r>
      <rPr>
        <sz val="10"/>
        <color rgb="FF006100"/>
        <rFont val="Arial MT"/>
        <family val="2"/>
      </rPr>
      <t>Investimento 1.7 - Potenziamento, elettrificazione e aumento della resilienza delle ferrovie nel Sud</t>
    </r>
  </si>
  <si>
    <r>
      <rPr>
        <sz val="10"/>
        <color rgb="FF006100"/>
        <rFont val="Arial MT"/>
        <family val="2"/>
      </rPr>
      <t>150 km di lavori completati di potenziamento, elettrificazione e aumento della resilienza delle ferrovie nel Sud, pronti per le fasi di autorizzazione e operativa.</t>
    </r>
  </si>
  <si>
    <t>Completamento di lavori per almeno 150 km, relativi all'ammodernamento, all'elettrificazione e all'aumento della resilienza delle ferrovie del Sud, pronti per le fasi di autorizzazione e operativa.
I 150 km si riferiscono alle seguenti linee: Regione Molise
-      Roma-Venafro-Campobasso-Termoli;
Regione Puglia
-      Pescara-Foggia;
-      Potenza-Foggia;
-      Collegamenti Brindisi
-      Collegamenti Taranto Regione Calabria
-      Ionica Sibari-Catanzaro Lido-Lamezia Terme
Regione Basilicata
-      Ferrandina-Matera Regione Campania
-      Salerno Arechi-Aeroporto Pontecagnano
Regione Sicilia
-      Palermo-Agrigento-Porto Empedocle
-      Collegamento al porto di Augusta
-      Collegamento con l'aeroporto di Trapani Birgi
Regione Sardegna
-      Collegamento ferroviario con l'aeroporto di Olbia
-      Raddoppio Decimomannu- Villamassargia</t>
  </si>
  <si>
    <r>
      <rPr>
        <sz val="10"/>
        <color rgb="FF006100"/>
        <rFont val="Arial MT"/>
        <family val="2"/>
      </rPr>
      <t>646 km di linee regionali riqualificate, pronti per le fasi di autorizzazione e operativa</t>
    </r>
  </si>
  <si>
    <r>
      <rPr>
        <sz val="10"/>
        <color rgb="FF006100"/>
        <rFont val="Arial MT"/>
        <family val="2"/>
      </rPr>
      <t>M3C1-19</t>
    </r>
  </si>
  <si>
    <t>Investimento 1.8 - Miglioramento delle stazioni ferroviarie (gestite da RFI nel Sud)</t>
  </si>
  <si>
    <t>10 stazioni ferroviarie sono riqualificate e rese più accessibili conformemente al regolamento (UE) n. 1300/2014 della Commissione e ai regolamenti dell'UE in materia di sicurezza ferroviaria.</t>
  </si>
  <si>
    <t>Disposizione nell'atto giuridico pertinente relativa all'entrata in vigore del trasferimento della titolarità di ponti, viadotti e cavalcavia dalle strade di secondo livello a quelle di primo livello (autostrade e principali strade nazionali)</t>
  </si>
  <si>
    <t>Il trasferimento della titolarità delle opere d'arte dovrà avvenire entro sei mesi dall'entrata in vigore della legge 11 settembre 2020, n. 120. Ci si attende che sia eseguito secondo le norme del Codice della Strada (decreto legislativo n. 285 del 1992) e dei relativi regolamenti (DPR 495/92), che impongono disposizioni in materia di trasferimento di titolarità tra enti proprietari di strade.</t>
  </si>
  <si>
    <t>Il quadro legislativo riveduto deve stabilire che:
- tutte le autorità portuali devono adottare i loro documenti di pianificazione strategica di sistema (DPSS) e i loro piani regolatori portuali (PRP) tenendo pienamente conto della riforma del 2016 dei sistemi portuali italiani, approvata con decreto legislativo 4 agosto 2016, n. 169.
Il DPSS deve disciplinare almeno i seguenti elementi:
- gli obiettivi di sviluppo delle autorità di sistema portuale;
- le aree individuate e delineate, destinate esclusivamente alle funzioni di porto e di retroporto;
- i collegamenti infrastrutturali stradali e ferroviari dell'ultimo miglio con i porti;
- i criteri seguiti per individuare i contenuti della pianificazione;
- individuare in modo univoco gli orientamenti, le norme e le procedure per l'elaborazione dei piani regolatori portuali.</t>
  </si>
  <si>
    <t>Riforma 1.2 – Aggiudicazione competitiva delle concessioni nelle aree portuali</t>
  </si>
  <si>
    <t>Il nuovo regolamento deve definire le condizioni quadro per l'aggiudicazione delle concessioni nei porti. Il regolamento deve definire come minimo:
- le condizioni relative alla durata della concessione;
- i poteri di supervisione e controllo delle autorità che rilasciano la concessione;
- le modalità di rinnovo;
- il trasferimento degli impianti al nuovo concessionario al termine della concessione;
- i limiti dei canoni minimi a carico dei licenziatari.</t>
  </si>
  <si>
    <t>Entrata in vigore della semplificazione delle procedure di autorizzazione per gli impianti di cold ironing</t>
  </si>
  <si>
    <t>Razionalizzare l'iter di autorizzazione per  ridurne la durata a un massimo di 12 mesi per la costruzione di infrastrutture di trasporto dell'energia volte a fornire elettricità da terra alle navi durante la fase di ormeggio (in caso di interventi non soggetti a valutazione ambientale)</t>
  </si>
  <si>
    <r>
      <rPr>
        <sz val="10"/>
        <color rgb="FF006100"/>
        <rFont val="Arial MT"/>
        <family val="2"/>
      </rPr>
      <t xml:space="preserve">Entrata in funzione dei 3 progetti seguenti:
</t>
    </r>
    <r>
      <rPr>
        <sz val="10"/>
        <color rgb="FF006100"/>
        <rFont val="Arial MT"/>
        <family val="2"/>
      </rPr>
      <t xml:space="preserve">a) Centro operativo tecnico (TOC) e almeno due sistemi di gestione del traffico aereo
</t>
    </r>
    <r>
      <rPr>
        <sz val="10"/>
        <color rgb="FF006100"/>
        <rFont val="Arial MT"/>
        <family val="2"/>
      </rPr>
      <t xml:space="preserve">b) Informazioni aeronautiche digitalizzate
</t>
    </r>
    <r>
      <rPr>
        <sz val="10"/>
        <color rgb="FF006100"/>
        <rFont val="Arial MT"/>
        <family val="2"/>
      </rPr>
      <t>c) Sistema di gestione del traffico senza equipaggio e connettività (UTMS).</t>
    </r>
  </si>
  <si>
    <r>
      <rPr>
        <sz val="10"/>
        <color rgb="FF006100"/>
        <rFont val="Arial MT"/>
        <family val="2"/>
      </rPr>
      <t>M3C2-7</t>
    </r>
  </si>
  <si>
    <r>
      <rPr>
        <sz val="10"/>
        <color rgb="FF006100"/>
        <rFont val="Arial MT"/>
        <family val="2"/>
      </rPr>
      <t>Investimento 2.3 - Cold ironing</t>
    </r>
  </si>
  <si>
    <r>
      <rPr>
        <sz val="10"/>
        <color rgb="FF006100"/>
        <rFont val="Arial MT"/>
        <family val="2"/>
      </rPr>
      <t>Aggiudicazione di tutti gli appalti pubblici</t>
    </r>
  </si>
  <si>
    <r>
      <rPr>
        <sz val="10"/>
        <color rgb="FF006100"/>
        <rFont val="Arial MT"/>
        <family val="2"/>
      </rPr>
      <t>Pubblicazione     del     bando     di     gara     e aggiudicazione   di   tutti   i   contratti   per   la costruzione di almeno 15 impianti di cold ironing che   forniscano   energia   elettrica   in   almeno 10 porti.</t>
    </r>
  </si>
  <si>
    <r>
      <rPr>
        <sz val="10"/>
        <color rgb="FF006100"/>
        <rFont val="Arial MT"/>
        <family val="2"/>
      </rPr>
      <t>Completamento  di  almeno  75  progetti  per  le autorità portuali. Almeno il 79 % dell'investimento totale sostenuto dall'RRF deve essere destinato ad  attività  a  sostegno  dell'obiettivo  climatico secondo la metodologia di cui all'allegato VI del regolamento (UE) 2021/241.</t>
    </r>
  </si>
  <si>
    <t>Riforma 2.2 - Istituzione di una piattaforma logistica digitale nazionale finalizzata alla digitalizzazione dei servizi di trasporto merci e/o passeggeri</t>
  </si>
  <si>
    <t>Indicazione nell'atto giuridico della data di entrata in vigore dello stesso</t>
  </si>
  <si>
    <t>M3C2-I01.09.00</t>
  </si>
  <si>
    <t>Il piano Scuola 4.0 adottato dal Ministero dell'Istruzione al fine di favorire la transizione digitale del sistema scolastico italiano deve prevedere:
a) la trasformazione di 100 000 aule scolastiche in ambienti di apprendimento innovativi;
b) la creazione di laboratori per le nuove professioni digitali in tutte le scuole del II ciclo.
L'azione a) è intesa alla trasformazione degli spazi scolastici destinati alle aule tradizionali in ambienti di apprendimento innovativi, adattabili e flessibili, connessi e integrati con tecnologie digitali, fisiche e virtuali.
L'investimento nelle strutture scolastiche deve dotare almeno 100 000 aule delle scuole primarie e secondarie utilizzate per le lezioni di tutte le tecnologie didattiche più innovative (dispositivi di programmazione e robotica, dispositivi di realtà virtuale, dispositivi digitali avanzati per l'istruzione inclusiva ecc.).
L'azione b) è intesa alla creazione di almeno un laboratorio per le professioni digitali in ciascuna scuola del II ciclo, strettamente interconnesso con imprese e start-up innovative per la creazione di nuovi posti di lavoro nel settore delle nuove professioni digitali (intelligenza artificiale, robotica, big data, cybersicurezza, economia blu e verde ecc.).
Almeno il 40 % delle scuole beneficiarie deve essere ubicato nel Sud Italia.</t>
  </si>
  <si>
    <t>La legislazione primaria di riforma del sistema di istruzione primaria e secondaria volta a migliorare i risultati scolastici deve comprendere almeno i seguenti elementi chiave:
i) iniziative di riforma dell'organizzazione del sistema di istruzione al fine di adeguarlo agli sviluppi demografici (numero di scuole e rapporto studenti/docenti);
ii) iniziative di riforma del sistema di orientamento al fine di ridurre al minimo il tasso di abbandono scolastico nell'istruzione terziaria;
iii) iniziative di rafforzamento del sistema degli ITS, anche tramite l'adozione di nuovi curricula e il loro orientamento verso l'innovazione introdotta dal piano nazionale Industria 4.0 (Ministero dello Sviluppo economico, Decreto 26 Maggio 2020);
iv) iniziative di formazione per dirigenti scolastici, docenti e personale tecnico- amministrativo e creazione della Scuola di Alta Formazione al fine di migliorare la qualità dell'insegnamento;
v) iniziative di integrazione di attività, metodologie e contenuti volti a sviluppare e rafforzare le competenze STEM, digitali e di innovazione in tutti i cicli scolastici, dall'asilo nido alla scuola secondaria di secondo grado, con l'obiettivo di incentivare le iscrizioni ai curricula STEM terziari, in particolare per le donne.
Al fine di conseguire il traguardo in modo soddisfacente, la legislazione deve prevedere scadenze obbligatorie per l'emanazione degli atti di legislazione secondaria, di orientamenti e di tutte le disposizioni regolamentari (monitoraggio a cura del Ministero dell'Istruzione) necessari per garantire un'agevole attuazione.</t>
  </si>
  <si>
    <t>La legislazione deve comprendere disposizioni volte a costruire un sistema di formazione di qualità per il personale della scuola in linea con un continuo sviluppo professionale e di carriera e l'istituzione di un organismo qualificato deputato alle linee d'indirizzo della formazione del personale scolastico, alla selezione e al coordinamento delle iniziative formative, collegandole alle progressioni di carriera, come previsto nella riforma relativa al reclutamento. L'attuazione di un sistema di formazione iniziale e continua dovrebbe consentire di superare l'attuale frammentazione dei percorsi formativi, che al momento non sono oggetto di una strategia nazionale unificata.</t>
  </si>
  <si>
    <r>
      <rPr>
        <sz val="10"/>
        <color rgb="FF006100"/>
        <rFont val="Arial MT"/>
        <family val="2"/>
      </rPr>
      <t>Realizzazione di attività di tutoraggio per almeno 820 000 giovani a rischio di abbandono scolastico precoce e per i giovani che hanno già abbandonato la scuola.</t>
    </r>
  </si>
  <si>
    <t>Aggiudicazione dei contratti per gli interventi di costruzione e riqualificazione di strutture sportive e palestre nei termini definiti dal decreto del Ministero dell'Istruzione a seguito di procedura di appalto pubblico.
L'aggiudicazione deve essere conforme agli orientamenti tecnici "non arrecare un danno significativo" (2021/C58/01) mediante l'uso di un elenco di esclusione e il requisito di conformità alla normativa ambientale pertinente dell'UE e nazionale. Il piano di investimento deve essere finalizzato alla costruzione e alla riqualificazione di strutture sportive e palestre annesse alle scuole, al fine di garantire un incremento dell'offerta formativa e un potenziamento delle strutture scolastiche, che favoriranno un incremento del tempo scuola. Ci si attende che l'iniziativa favorisca l'integrazione della scuola nel territorio e migliori la pratica dell'attività sportiva e motoria.</t>
  </si>
  <si>
    <r>
      <rPr>
        <sz val="10"/>
        <color rgb="FF006100"/>
        <rFont val="Arial MT"/>
        <family val="2"/>
      </rPr>
      <t>M4C1-10</t>
    </r>
  </si>
  <si>
    <t>Riforma 2.1 - Riforma del sistema di reclutamento dei docenti; Riforma 1.3 - Riforma dell'organizzazione del sistema scolastico; Riforma 1.2 - Riforma del sistema ITS; Riforma 1.4 - Riforma del sistema di orientamento; Riforma 1.5 - Riforma delle classi di laurea; Riforma 1.6 - Riforma delle lauree abilitanti per determinate professioni</t>
  </si>
  <si>
    <t>Entrata in vigore delle disposizioni per l'efficace attuazione e applicazione di tutte le misure relative alle riforme dell'istruzione primaria, secondaria e terziaria, ove necessario</t>
  </si>
  <si>
    <r>
      <rPr>
        <sz val="10"/>
        <color rgb="FF006100"/>
        <rFont val="Arial MT"/>
        <family val="2"/>
      </rPr>
      <t>M4C1-</t>
    </r>
    <r>
      <rPr>
        <sz val="10"/>
        <color rgb="FF006100"/>
        <rFont val="Arial MT"/>
        <family val="2"/>
      </rPr>
      <t>10 bis</t>
    </r>
  </si>
  <si>
    <r>
      <rPr>
        <sz val="10"/>
        <color rgb="FF006100"/>
        <rFont val="Arial MT"/>
        <family val="2"/>
      </rPr>
      <t>Riforma 1.1 - Riforma degli istituti tecnici e professionali</t>
    </r>
  </si>
  <si>
    <r>
      <rPr>
        <sz val="10"/>
        <color rgb="FF006100"/>
        <rFont val="Arial MT"/>
        <family val="2"/>
      </rPr>
      <t>M4C1-11</t>
    </r>
  </si>
  <si>
    <r>
      <rPr>
        <sz val="10"/>
        <color rgb="FF006100"/>
        <rFont val="Arial MT"/>
        <family val="2"/>
      </rPr>
      <t xml:space="preserve">Borse di studio per l'accesso all'università
</t>
    </r>
    <r>
      <rPr>
        <sz val="10"/>
        <color rgb="FF006100"/>
        <rFont val="Arial MT"/>
        <family val="2"/>
      </rPr>
      <t>assegnate</t>
    </r>
  </si>
  <si>
    <t>Assegnazione, ad almeno 55 000 studenti, di borse di studio finanziate esclusivamente dai fondi del dispositivo per la ripresa e la resilienza.</t>
  </si>
  <si>
    <r>
      <rPr>
        <sz val="10"/>
        <color rgb="FF006100"/>
        <rFont val="Arial MT"/>
        <family val="2"/>
      </rPr>
      <t>M4C1-12</t>
    </r>
  </si>
  <si>
    <t>Investimento 4.1 - Estensione del numero di dottorati di ricerca e dottorati innovativi orientati alla ricerca, per la pubblica amministrazione e il patrimonio culturale</t>
  </si>
  <si>
    <r>
      <rPr>
        <sz val="10"/>
        <color rgb="FF006100"/>
        <rFont val="Arial MT"/>
        <family val="2"/>
      </rPr>
      <t>Borse di dottorato assegnate ogni anno (su tre anni)</t>
    </r>
  </si>
  <si>
    <t>Assegnazione di almeno 1 200 borse di dottorato supplementari all'anno (su tre anni); assegnazione di almeno 1 000 borse di dottorato supplementari all'anno (su tre anni)
nell'ambito delle amministrazioni pubbliche; assegnazione di almeno 200 nuove borse di dottorato all'anno (su tre anni) destinate al patrimonio culturale.
La base di partenza è stata individuata come il numero attuale (arrotondato) di dottorandi che iniziano ogni anno il dottorato in Italia:
a) i dottorati devono essere concepiti in modo tale da coinvolgere più efficacemente le imprese e promuovere la ricerca applicata;
b) i dottorati nell'ambito delle amministrazioni pubbliche devono essere conformi al quadro normativo da attuare in collaborazione con il Ministero per la Pubblica Amministrazione; i dottorati nell'ambito delle amministrazioni pubbliche possono essere offerti nelle diverse aree identificate dal CUN - Consiglio Universitario Nazionale (ad es. Scienze giuridiche, Scienze economiche e statistiche, Scienze politiche e sociali), purché intesi a qualificare ulteriormente il candidato per contribuire allo sviluppo di sistemi governativi potenziati;
c) i dottorati destinati al patrimonio culturale devono essere conformi a un quadro da definire in stretta cooperazione con il Ministero della Cultura (ad es. nelle aree Scienze dell'antichità, filologico-letterarie e storico-artistiche e Scienze storiche, filosofiche, pedagogiche e psicologiche, quali identificate dal CUN, Consiglio Universitario Nazionale).</t>
  </si>
  <si>
    <r>
      <rPr>
        <sz val="10"/>
        <color rgb="FF006100"/>
        <rFont val="Arial MT"/>
        <family val="2"/>
      </rPr>
      <t xml:space="preserve">Formazione di almeno 650 000 dirigenti scolastici, insegnanti e unità di personale amministrativo.
</t>
    </r>
    <r>
      <rPr>
        <sz val="10"/>
        <color rgb="FF006100"/>
        <rFont val="Arial MT"/>
        <family val="2"/>
      </rPr>
      <t xml:space="preserve">Didattica digitale integrata e formazione sulla transizione digitale del personale scolastico (in tutto, 650 000 dirigenti scolastici, insegnanti e unità di personale amministrativo
</t>
    </r>
    <r>
      <rPr>
        <sz val="10"/>
        <color rgb="FF006100"/>
        <rFont val="Arial MT"/>
        <family val="2"/>
      </rPr>
      <t>formati).</t>
    </r>
  </si>
  <si>
    <r>
      <rPr>
        <sz val="10"/>
        <color rgb="FF006100"/>
        <rFont val="Arial MT"/>
        <family val="2"/>
      </rPr>
      <t>M4C1-14</t>
    </r>
  </si>
  <si>
    <r>
      <rPr>
        <sz val="10"/>
        <color rgb="FF006100"/>
        <rFont val="Arial MT"/>
        <family val="2"/>
      </rPr>
      <t xml:space="preserve">Insegnanti reclutati con il nuovo sistema
</t>
    </r>
    <r>
      <rPr>
        <sz val="10"/>
        <color rgb="FF006100"/>
        <rFont val="Arial MT"/>
        <family val="2"/>
      </rPr>
      <t>di reclutamento</t>
    </r>
  </si>
  <si>
    <r>
      <rPr>
        <sz val="10"/>
        <color rgb="FF006100"/>
        <rFont val="Arial MT"/>
        <family val="2"/>
      </rPr>
      <t>Almeno 20 000 insegnanti reclutati con il nuovo sistema di reclutamento</t>
    </r>
  </si>
  <si>
    <r>
      <rPr>
        <sz val="10"/>
        <color rgb="FF006100"/>
        <rFont val="Arial MT"/>
        <family val="2"/>
      </rPr>
      <t>M4C1-15</t>
    </r>
  </si>
  <si>
    <r>
      <rPr>
        <sz val="10"/>
        <color rgb="FF006100"/>
        <rFont val="Arial MT"/>
        <family val="2"/>
      </rPr>
      <t xml:space="preserve">Borse di studio per l'accesso
</t>
    </r>
    <r>
      <rPr>
        <sz val="10"/>
        <color rgb="FF006100"/>
        <rFont val="Arial MT"/>
        <family val="2"/>
      </rPr>
      <t>all'università assegnate</t>
    </r>
  </si>
  <si>
    <r>
      <rPr>
        <sz val="10"/>
        <color rgb="FF006100"/>
        <rFont val="Arial MT"/>
        <family val="2"/>
      </rPr>
      <t xml:space="preserve">Assegnazione, ad almeno 55 000 studenti, di borse di studio finanziate esclusivamente dai
</t>
    </r>
    <r>
      <rPr>
        <sz val="10"/>
        <color rgb="FF006100"/>
        <rFont val="Arial MT"/>
        <family val="2"/>
      </rPr>
      <t>fondi del dispositivo per la ripresa e la resilienza.</t>
    </r>
  </si>
  <si>
    <t>Creazione di almeno 150 480 nuovi posti per servizi di educazione e cura per la prima infanzia (fascia 0-6 anni).
L'obiettivo del piano per la costruzione e la riqualificazione degli asili nido è l'aumento dei posti disponibili, tramite il potenziamento del servizio educativo per la fascia 0-6 anni.</t>
  </si>
  <si>
    <t>Numero di aule trasformate in ambienti di apprendimento innovativi grazie al piano Scuola 4.0. L'azione è intesa a trasformare gli spazi scolastici utilizzati come aule tradizionali in ambienti di apprendimento innovativi, adattabili e flessibili, connessi e integrati con tecnologie digitali, fisiche e virtuali.
L'investimento deve dotare almeno 100 000 aule delle scuole primarie e secondarie utilizzate per l'insegnamento di tutte le tecnologie didattiche più innovative (ad es. dispositivi di programmazione e robotica, dispositivi di realtà virtuale e dispositivi digitali avanzati per l'insegnamento inclusivo).</t>
  </si>
  <si>
    <t>Investimento 3.4 - Didattica e competenze universitarie avanzate</t>
  </si>
  <si>
    <t>Nuovi dottorati di ricerca assegnati nell'arco di tre anni in programmi dedicati alle transizioni digitale e ambientale</t>
  </si>
  <si>
    <t>Assegnazione di almeno 500 nuovi dottorati di ricerca nell'arco di tre anni in programmi dedicati alle transizioni digitale e ambientale. Il progetto mira a qualificare e innovare i percorsi universitari (e di dottorato) attraverso le seguenti leve: a) digitalizzazione; b) "cultura dell'innovazione"; c) internazionalizzazione.</t>
  </si>
  <si>
    <t>Ristrutturazione o ricostruzione di almeno 2 600 000 m² di edifici scolastici. Tramite il piano di riqualificazione strutturale ed energetica degli edifici scolastici si prevede di riqualificare una superficie totale di 2 600 000 m².</t>
  </si>
  <si>
    <t>La legislazione riveduta:
deve modificare le norme vigenti in materia di alloggi per gli studenti (L. 338/2000 e D.Lgs. 68/2012) al fine di:
1) agevolare la ristrutturazione e il rinnovo delle strutture al posto di nuovi edifici su terreni vergini (green-field) (prevedendo una maggior percentuale di cofinanziamento, attualmente del 50 %), garantendo il più alto standard ambientale da parte dei progetti presentati;
2) semplificare, anche grazie alla digitalizzazione, la presentazione e la selezione dei progetti e, quindi, i tempi di realizzazione;
3) prevedere per legge una deroga ai criteri di cui alla L. 338/2000 per quanto riguarda la percentuale di cofinanziamento concedibile.
Sarà attuata una riforma che introdurrà nel quadro normativo italiano in materia di finanziamento degli alloggi per gli studenti le seguenti importanti modifiche:
1. apertura della partecipazione al finanziamento anche a investitori privati (in funzione del regime descritto nell'attuazione), consentendo anche partenariati pubblico-privati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Ciò contribuirà a sua volta a fornire una nuova gamma di alloggi ad affitti accessibili;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</si>
  <si>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r>
      <rPr>
        <sz val="10"/>
        <color rgb="FF006100"/>
        <rFont val="Arial MT"/>
        <family val="2"/>
      </rPr>
      <t>Aggiudicazione dei contratti iniziali per la creazione di posti letto supplementari.</t>
    </r>
  </si>
  <si>
    <t>La riforma deve comprendere:
1) apertura della partecipazione al finanziamento anche a investitori privati, consentendo anche partenariati pubblico- privato in cui l'università utilizzerà i fondi disponibili per sostenere l'equilibrio finanziario degli investimenti immobiliari destinati agli alloggi per gli studenti;
2) assicurazione della sostenibilità a lungo termine degli investimenti privati garantendo una modifica del regime di tassazione (dal regime applicato ai servizi alberghieri a quello applicato per l'edilizia sociale) e, pur vincolando l'utilizzo dei nuovi alloggi durante l'anno accademico, consentendo un altro utilizzo delle strutture quando le stesse non sono necessarie per l'ospitalità studentesca;
3) condizionamento del finanziamento e delle agevolazioni fiscali aggiuntive (ad es. parità di trattamento con l'edilizia sociale) all'uso dei nuovi alloggi come alloggi studenteschi nel corso dell'intero periodo di investimento e al rispetto del limite massimo concordato negli affitti a carico degli studenti, anche dopo la scadenza dei regimi speciali di finanziamento che possono contribuire a stimolare gli investimenti da parte di operatori privati; 4) ridefinizione degli standard per gli alloggi degli studenti, rideterminando i requisiti di legge relativi allo spazio comune per studente disponibile negli edifici in cambio di camere (singole) meglio attrezzate.</t>
  </si>
  <si>
    <t>Concessione di almeno 850 borse di ricerca a studenti. La procedura di selezione per l'assegnazione delle borse di ricerca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tiene conto anche del fatto che almeno 850 giovani ricercatori abbiano ottenuto un contratto.</t>
  </si>
  <si>
    <r>
      <rPr>
        <sz val="10"/>
        <color rgb="FF006100"/>
        <rFont val="Arial MT"/>
        <family val="2"/>
      </rPr>
      <t>M4C2-3</t>
    </r>
  </si>
  <si>
    <r>
      <rPr>
        <sz val="10"/>
        <color rgb="FF006100"/>
        <rFont val="Arial MT"/>
        <family val="2"/>
      </rPr>
      <t>Investimento 3.3 - Introduzione di dottorati innovativi che rispondono ai fabbisogni di innovazione delle imprese e promuovono l'assunzione dei ricercatori dalle imprese</t>
    </r>
  </si>
  <si>
    <r>
      <rPr>
        <sz val="10"/>
        <color rgb="FF006100"/>
        <rFont val="Arial MT"/>
        <family val="2"/>
      </rPr>
      <t>Numero di borse di dottorato innovative assegnate</t>
    </r>
  </si>
  <si>
    <t>Assegnazione di almeno 6 000 borse di dottorato.
I requisiti essenziali per l'individuazione dei dottorati innovativi sono:
a) riguardare aree disciplinari e tematiche coerenti con i fabbisogni, in termini di figure ad alta qualificazione, del mercato del lavoro delle Regioni interessate dal programma;
b) avere una durata complessivamente pari a 3 anni;
c) prevedere l'attuazione dell'intero percorso di dottorato, formazione, ricerca e valutazione, presso le sedi amministrativa ed operative dell'Università beneficiaria, site nelle Regioni obiettivo del programma, fatti salvi i periodi di studio e ricerca presso l'impresa e all'estero, programmati coerentemente con le attività di formazione e ricerca previste presso le sedi del soggetto proponente;
d) prevedere periodi di studio e ricerca in impresa da un minimo di sei(6) mesi a un massimo di diciotto(18) mesi;
e) prevedere periodi di studio e ricerca all'estero da un minimo di sei(6) mesi a un massimo di diciotto(18) mesi;
f) assicurare che il dottorando possa usufruire di qualificate e specifiche strutture operative e scientifiche, a norma di legge, per le attività di studio e ricerca, ivi inclusi (se pertinenti con la tipologia di corso) laboratori scientifici, biblioteche, banche dati ecc.;
g) prevedere l'attuazione di attività didattiche per il perfezionamento linguistico e informatico, per la gestione della ricerca e la conoscenza dei sistemi di ricerca europei ed internazionali, per la valorizzazione dei risultati della ricerca e della proprietà intellettuale;
h) prevedere il coinvolgimento delle imprese nella definizione del percorso formativo anche nell'ambito di collaborazioni più ampie con l'Università;
i) garantire il rispetto dei principi orizzontali (sostenibilità ambientale; sviluppo sostenibile; pari opportunità e non discriminazione; accessibilità per le persone disabili).
La procedura di selezione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</si>
  <si>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M4C2-5</t>
    </r>
  </si>
  <si>
    <r>
      <rPr>
        <sz val="10"/>
        <color rgb="FF006100"/>
        <rFont val="Arial MT"/>
        <family val="2"/>
      </rPr>
      <t>Numero di progetti di ricerca aggiudicati</t>
    </r>
  </si>
  <si>
    <t>Assunzione di almeno 900 nuovi ricercatori a tempo determinato.
I ricercatori assunti si concentrano sulle priorità coerenti con i sei cluster del Programma quadro europeo di ricerca e innovazione 2021-2027: i) salute; ii) cultura umanistica, creatività, trasformazioni sociali, una società dell'inclusione; iii) sicurezza per i sistemi sociali; iv) digitale, industria, aerospaziale; v) clima, energia, mobilità sostenibile; vi) prodotti alimentari, bioeconomia, biodiversità, agricoltura, ambiente.</t>
  </si>
  <si>
    <t xml:space="preserve">Assunzione di almeno 100 nuovi ricercatori a tempo determinato per ciascuno dei partenariati previsti per la ricerca di base firmati tra istituti di ricerca e imprese private (1.3).
Firma di almeno 14 partenariati di ricerca di base tra istituti di ricerca e imprese private.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Sono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cinque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42 % del costo complessivo degli investimenti sostenuti dall'RRF secondo la metodologia di cui all'allegato VI del regolamento (UE) 2021/241;
c) impegno a riferire in merito all'attuazione della misura a metà della durata del regime e alla fine dello stesso.
</t>
  </si>
  <si>
    <r>
      <rPr>
        <sz val="10"/>
        <color rgb="FF006100"/>
        <rFont val="Arial MT"/>
        <family val="2"/>
      </rPr>
      <t>I  centri  nazionali  cui  sono  stati  aggiudicati  i contratti e che sono stati valutati con il traguardo M4C2-19 sono operativi e hanno completato le attività secondo quanto stabilito nel relativo invito a presentare progetti.</t>
    </r>
  </si>
  <si>
    <t>Gli IPCEI sostenuti devono essere aggiornati in funzione dell'effettiva fase di avanzamento delle procedure nazionali in materia di IPCEI attualmente in corso e della fase di avanzamento della procedura di notifica degli aiuti di Stato.
L'IPCEI prescelto deve riguardare specifici settori industriali innovativi in linea con le catene del valore europee già individuate.
L'intervento comprende sia gli IPCEI già approvati che quelli futuri, come il cloud, la salute, le materie prime e la cybersicurezza.
I termini dell'invito includono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40 % del costo complessivo degli investimenti sostenuti dall'RRF secondo la metodologia di cui all'allegato VI del regolamento (UE) 2021/241;
c) impegno a garantire che il contributo digitale dell'investimento secondo la metodologia di cui all'allegato VII del regolamento (UE) 2021/241 rappresenti almeno il 60 % del costo totale dell'investimento sostenuto dall'RRF.
d) impegno a riferire in merito all'attuazione della misura a metà della durata del regime e alla fine dello stesso.</t>
  </si>
  <si>
    <r>
      <rPr>
        <sz val="10"/>
        <color rgb="FF006100"/>
        <rFont val="Arial MT"/>
        <family val="2"/>
      </rPr>
      <t xml:space="preserve">Operatività di 27 poli nuovi nell'ambito della prima linea di intervento della misura.
</t>
    </r>
    <r>
      <rPr>
        <sz val="10"/>
        <color rgb="FF006100"/>
        <rFont val="Arial MT"/>
        <family val="2"/>
      </rPr>
      <t xml:space="preserve">L'obiettivo si concentra su tre tipi di poli:
</t>
    </r>
    <r>
      <rPr>
        <sz val="10"/>
        <color rgb="FF006100"/>
        <rFont val="Calibri"/>
        <family val="1"/>
      </rPr>
      <t xml:space="preserve">-       </t>
    </r>
    <r>
      <rPr>
        <sz val="10"/>
        <color rgb="FF006100"/>
        <rFont val="Arial MT"/>
        <family val="2"/>
      </rPr>
      <t xml:space="preserve">centri di competenza
</t>
    </r>
    <r>
      <rPr>
        <sz val="10"/>
        <color rgb="FF006100"/>
        <rFont val="Calibri"/>
        <family val="1"/>
      </rPr>
      <t xml:space="preserve">-       </t>
    </r>
    <r>
      <rPr>
        <sz val="10"/>
        <color rgb="FF006100"/>
        <rFont val="Arial MT"/>
        <family val="2"/>
      </rPr>
      <t xml:space="preserve">marchio di eccellenza
</t>
    </r>
    <r>
      <rPr>
        <sz val="10"/>
        <color rgb="FF006100"/>
        <rFont val="Calibri"/>
        <family val="1"/>
      </rPr>
      <t xml:space="preserve">-       </t>
    </r>
    <r>
      <rPr>
        <sz val="10"/>
        <color rgb="FF006100"/>
        <rFont val="Arial MT"/>
        <family val="2"/>
      </rPr>
      <t>rete dei poli di innovazione sul campo.</t>
    </r>
  </si>
  <si>
    <r>
      <rPr>
        <sz val="10"/>
        <color rgb="FF006100"/>
        <rFont val="Arial MT"/>
        <family val="2"/>
      </rPr>
      <t xml:space="preserve">Erogazione di 307 000 000 EUR nell'ambito della prima linea di intervento della misura a favore dei centri di trasferimento tecnologico per potenziare la rete nazionale ed erogare servizi alle imprese.
</t>
    </r>
    <r>
      <rPr>
        <sz val="10"/>
        <color rgb="FF006100"/>
        <rFont val="Arial MT"/>
        <family val="2"/>
      </rPr>
      <t xml:space="preserve">I servizi da erogare comprendono:
</t>
    </r>
    <r>
      <rPr>
        <sz val="10"/>
        <color rgb="FF006100"/>
        <rFont val="Calibri"/>
        <family val="1"/>
      </rPr>
      <t xml:space="preserve">-       </t>
    </r>
    <r>
      <rPr>
        <sz val="10"/>
        <color rgb="FF006100"/>
        <rFont val="Arial MT"/>
        <family val="2"/>
      </rPr>
      <t xml:space="preserve">i) valutazione digitale; ii) prova prima dell'investimento; iii) formazione;
</t>
    </r>
    <r>
      <rPr>
        <sz val="10"/>
        <color rgb="FF006100"/>
        <rFont val="Calibri"/>
        <family val="1"/>
      </rPr>
      <t xml:space="preserve">-       </t>
    </r>
    <r>
      <rPr>
        <sz val="10"/>
        <color rgb="FF006100"/>
        <rFont val="Arial MT"/>
        <family val="2"/>
      </rPr>
      <t xml:space="preserve">iv) accesso ai finanziamenti;
</t>
    </r>
    <r>
      <rPr>
        <sz val="10"/>
        <color rgb="FF006100"/>
        <rFont val="Calibri"/>
        <family val="1"/>
      </rPr>
      <t xml:space="preserve">-       </t>
    </r>
    <r>
      <rPr>
        <sz val="10"/>
        <color rgb="FF006100"/>
        <rFont val="Arial MT"/>
        <family val="2"/>
      </rPr>
      <t xml:space="preserve">iv) sostegno finanziario e operativo allo sviluppo di progetti innovativi (livello di maturità tecnologica (TRL) oltre 5);
</t>
    </r>
    <r>
      <rPr>
        <sz val="10"/>
        <color rgb="FF006100"/>
        <rFont val="Calibri"/>
        <family val="1"/>
      </rPr>
      <t xml:space="preserve">-       </t>
    </r>
    <r>
      <rPr>
        <sz val="10"/>
        <color rgb="FF006100"/>
        <rFont val="Arial MT"/>
        <family val="2"/>
      </rPr>
      <t xml:space="preserve">vi) intermediazione tecnologica;
</t>
    </r>
    <r>
      <rPr>
        <sz val="10"/>
        <color rgb="FF006100"/>
        <rFont val="Calibri"/>
        <family val="1"/>
      </rPr>
      <t xml:space="preserve">-       </t>
    </r>
    <r>
      <rPr>
        <sz val="10"/>
        <color rgb="FF006100"/>
        <rFont val="Arial MT"/>
        <family val="2"/>
      </rPr>
      <t>vii) sensibilizzazione a livello locale.</t>
    </r>
  </si>
  <si>
    <t>Almeno 5 000 PMI sostenute da centri nazionali finanziati (centri di competenza; marchio di eccellenza; poli nazionali dell'innovazione digitale) nell'ambito della prima linea di intervento della misura attraverso l'erogazione di servizi che comprendono:
i)           valutazione digitale;
ii)           prova prima dell'investimento;
iii)          formazione;
iv)          accesso ai finanziamenti;
v)           sostegno finanziario e operativo allo sviluppo di progetti innovativi (livello di maturità tecnologica (TRL) oltre 5);
vi)          intermediazione tecnologica;
vii)         sensibilizzazione a livello locale.</t>
  </si>
  <si>
    <t>Numero di infrastrutture di ricerca e innovazione che sono state create o che hanno completato le attività</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</si>
  <si>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Le  proposte  sono  selezionate  sulla  base  dei seguenti criteri:
leadership  scientifica/tecnologica/dell'innovazione, il loro potenziale innovativo (in  termini di innovazione aperta/dati aperti e di sviluppi proprietari), la loro conformità alle aree tematiche o per nuovi sviluppi dirompenti, i loro piani traslazionali e di innovazione, il sostegno fornito dall'industria in qualità di partner per l'innovazione aperta e/o di utente,  la  forza  delle  attività  di  sviluppo  delle imprese, la generazione di  diritti  di  proprietà intellettuale, di norme chiare per distinguere i piani di produzione e di concessione di licenze aperte e protette,  la  capacità  di  sviluppare  e  ospitare  i dottorati industriali, i legami con il capitale o altri tipi di finanziamento atti ad agevolare lo sviluppo di nuove start-up.
La procedura di selezione richiede una valutazione DNSH ("do no significant harm", non arrecare un danno  significativo)  e  un'eventuale  valutazione ambientale  strategica  (VAS)  nel  caso  in  cui  si preveda che il progetto incida notevolmente sul territorio.</t>
  </si>
  <si>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I progetti sono selezionati per il 30 % delle risorse come interventi del tipo "Processi di ricerca e di innovazione,    trasferimento    di    tecnologie    e cooperazione tra imprese incentrate sull'economia a basse emissioni di carbonio, sulla resilienza e sull'adattamento ai cambiamenti climatici" (IF022) e per il 15 % delle risorse come interventi del tipo "Processi di ricerca e innovazione, trasferimento di tecnologie e cooperazione tra imprese incentrate sull'economia circolare" (IF023).
I  progetti  sono  valutati  in  termini  di  fattibilità, sostenibilità, cofinanziamento da altre fonti (quali i fondi   regionali),   coinvolgimento   del   settore produttivo,   qualità   dei   partner,   impatto   sulla sostenibilità   sociale   e   ambientale.   L'invito   a presentare progetti da finanziare come ecosistemi dell'innovazione. La   procedura di selezione richiede  una  valutazione  DNSH  e un'eventuale valutazione ambientale strategica (VAS) nel caso in cui si preveda che il progetto incida notevolmente sul territorio.</t>
  </si>
  <si>
    <r>
      <rPr>
        <sz val="10"/>
        <color rgb="FF006100"/>
        <rFont val="Arial MT"/>
        <family val="2"/>
      </rPr>
      <t>M4C2-21 bis</t>
    </r>
  </si>
  <si>
    <r>
      <rPr>
        <sz val="10"/>
        <color rgb="FF006100"/>
        <rFont val="Arial MT"/>
        <family val="2"/>
      </rPr>
      <t>Completamento del trasferimento dei fondi dal ministero a CDP Venture Capital SGR</t>
    </r>
  </si>
  <si>
    <t>Sottoscrizione da parte di Cassa Depositi e Prestiti Venture Capital di convenzioni di finanziamento giuridicamente vincolanti con start- up, programmi di incubazione/accelerazione o fondi di venture capital per l'importo necessario a utilizzare il 100 % dell'investimento dell'RRF (400 milioni di EUR) nel dispositivo (compreso il tetto medio del 13 % delle commissioni di gestione e dei costi del Fondo Digital Transition nel ciclo di vita del fondo e incluse le condizionalità ex ante per i cicli d'investimento successivi, ad eccezione delle commissioni di performance e di tutti i costi e tutte le commissioni di gestione relativi ai fondi di terzi).
L'investimento è suddiviso nelle due linee di intervento seguenti:
- investimento diretto;
- investimento indiretto.
Per gli investimenti indiretti in fondi di venture capital, sottoscrizione da parte di Cassa Depositi e Prestiti Venture Capital di convenzioni di finanziamento giuridicamente vincolanti con fondi di venture capital per l'importo necessario a utilizzare indicativamente circa il 60 % dell'investimento dell'RRF nel dispositivo (escluse le commissioni di gestione e i costi del Fondo Digital Transition nel ciclo di vita del fondo).
Per gli investimenti indiretti in start-up, inserimento nelle convenzioni di finanziamento giuridicamente vincolanti sottoscritte con fondi di venture capital di un impegno vincolante a conseguire, a livello sia di fondi sia di start-up, un effetto leva cumulativo del capitale mobilitato di almeno 1x1 per l'intera vita del fondo.
Per gli investimenti diretti, sottoscrizione da parte di CDP Venture Capital di convenzioni di finanziamento giuridicamente vincolanti con start- up o programmi di incubazione/accelerazione per l'importo necessario a utilizzare indicativamente il 40 % dell'investimento dell'RRF (400 milioni di EUR) nel dispositivo (comprese le commissioni di gestione e i costi del Fondo Digital Transition nel ciclo di vita del fondo).
Per gli investimenti diretti, la convenzione di finanziamento giuridicamente vincolante con la start-up può includere anche condizionalità ex ante per i cicli d'investimento successivi (ossia condizioni per sbloccare i finanziamenti della serie B o serie C). Ai fini del conseguimento dell'obiettivo sono conteggiati anche gli impegni nell'ambito della presente misura conclusi prima dell'entrata in vigore delle modifiche della politica di investimento dell'accordo attuativo e in conformità della precedente politica di investimento dell'accordo di cui al traguardo [M4C2-20].
A decorrere dalla data di entrata in vigore della decisione di esecuzione del Consiglio gli impegni nuovi si atterranno alla nuova politica di investimento conformemente alla nuova decisione di esecuzione del Consiglio.</t>
  </si>
  <si>
    <t>Gli atti relativi al programma GOL dovranno come minimo: i) definire gli elementi essenziali e gli standard dei centri per l'impiego (PES), tra cui la previsione dei bisogni formativi, i piani di formazione personalizzati e l'orientamento e il tutoraggio professionale, per garantire l'effettiva erogazione di servizi per l'impiego personalizzati in base a standard comuni e uniformi in tutto il territorio nazionale;
ii) garantire che le attività formative di upskilling e reskilling fornite dai centri  per l'impiego (PES) siano pienamente in linea con il Piano Nazionale Nuove Competenze, anche per quanto riguarda le competenze digitali; iii) garantire che i centri per l'impiego (PES) siano orientati alle esigenze dei destinatari; iv)  garantire che i centri per l'impiego (PES) diano priorità alle categorie più vulnerabili; v) destinare le formazioni pertinenti ad almeno il 25 % dei beneficiari del programma "Garanzia di occupabilità dei lavoratori" (GOL), con particolare attenzione alle competenze digitali e dando priorità alle categorie più vulnerabili; vi) stabilire nuovi meccanismi per potenziare e rendere strutturale la cooperazione tra il sistema pubblico e quello privato, anche per quanto  riguarda l'individuazione delle competenze necessarie e l'offerta di posti di lavoro. Il decreto stabilisce che i beneficiari di ammortizzatori sociali devono avere accesso ai servizi offerti nell'ambito del programma nazionale "Garanzia di occupabilità dei lavoratori" entro quattro mesi dal momento in cui maturano il diritto al sussidio degli ammortizzatori sociali. Gli atti relativi al Piano Nazionale Nuove Competenze devono come minimo: i) definire standard comuni e livelli essenziali di formazione professionale in tutto il territorio nazionale; ii) essere rivolti sia alle persone occupate sia a quelle disoccupate, con l'obiettivo di migliorarne le competenze digitali e incoraggiare l'apprendimento permanente; iii) individuare le competenze e gli standard pertinenti sulla base di una collaborazione tra il sistema pubblico e quello privato; iv) tenere conto delle diverse esigenze dei gruppi di destinatari interessati, i quali devono come minimo includere le categorie più vulnerabili; v) includere tutte le strategie settoriali pertinenti in modo da avere un approccio globale, anche per quanto riguarda il piano strategico nazionale per le competenze degli adulti; vi) integrare disposizioni relative allo sviluppo di un sistema di previsione delle nuove competenze necessarie nel mercato del lavoro a breve e medio termine.</t>
  </si>
  <si>
    <t>Almeno 3 000 000 di beneficiari del programma "Garanzia di occupabilità dei lavoratori" (GOL). Il conseguimento soddisfacente dell'obiettivo dipende anche dal conseguimento soddisfacente di un obiettivo secondario: almeno il 75 % dei beneficiari deve essere costituito da donne, disoccupati di lunga durata, persone con disabilità o persone di età inferiore ai 30 o superiore ai 55 anni.</t>
  </si>
  <si>
    <t>Per almeno 250 centri per l'impiego (PES), il completamento di almeno il 50 % delle attività previste nel piano di potenziamento nel triennio 2021-2023. Queste attività sono in linea con il piano centrale di potenziamento e sono definite ulteriormente a livello regionale in base a un'analisi del fabbisogno e alle risorse assegnate.
Tali attività includono: i) il rinnovo e la ristrutturazione delle attuali sedi dei centri per l'impiego (PES) e l'acquisto di nuove sedi; ii) un'ulteriore attuazione del sistema informativo nella prospettiva di un'interoperabilità nazionale; iii) la formazione professionale del personale;
iv) l'istituzione di osservatori regionali dei mercati del lavoro locali; v) la comunicazione istituzionale e la sensibilizzazione.
Questo obiettivo non comprende attività infrastrutturali.
Nel raggiungimento degli obiettivi è garantito l'equilibrio in termini di distribuzione territoriale (Nord, Centro e Sud).</t>
  </si>
  <si>
    <t>Almeno 500 centri per l'impiego (PES) hanno completato il 100 % delle attività previste dai Piani regionali di potenziamento dei centri per l'impiego.
Queste attività sono in linea con il piano centrale di potenziamento e sono definite ulteriormente a livello regionale in base a un'analisi del fabbisogno e alle risorse assegnate.
Tali attività includono: i) un'ulteriore attuazione del sistema informativo nella prospettiva di un'interoperabilità nazionale; ii) la formazione professionale del personale;
iii) l'istituzione di osservatori regionali dei mercati del lavoro locali; iv) la comunicazione istituzionale e la sensibilizzazione.
Questo obiettivo non comprende attività infrastrutturali.
Nel raggiungimento degli obiettivi è garantito l'equilibrio in termini di distribuzione territoriale (Nord, Centro e Sud), anche tramite interventi di sussidiarietà.</t>
  </si>
  <si>
    <t>Adozione di un piano nazionale e di una tabella di marcia attuativa con scadenze precise (un anno) per la lotta al lavoro sommerso in tutti i settori economici. Il piano nazionale deve essere basato sulla strategia generale di lotta al lavoro sommerso e sull'approccio multiagenzia già utilizzato per l'adozione del Piano triennale di contrasto allo sfruttamento lavorativo in agricoltura e al caporalato (2020-2022). Il piano nazionale e la tabella di marcia attuativa devono comprendere almeno i seguenti elementi:
i) misure volte all'affinamento delle tecniche di produzione, raccolta e condivisione tempestiva di dati granulari sul lavoro sommerso;
ii) l'introduzione di misure dirette e indirette per trasformare il lavoro sommerso in lavoro regolare in maniera che i benefici dall'operare nell'economia regolare superino i costi del continuare ad operare nel sommerso, ad esempio:
a) misure di deterrenza, come il rafforzamento delle ispezioni e delle sanzioni, e misure preventive che promuovono il lavoro regolare, quali gli incentivi finanziari mirati, anche attraverso una revisione e una razionalizzazione di quelli esistenti; b) il rafforzamento del legame con l'occupazione e la politica sociale;
iii) una campagna d'informazione nazionale sul "disvalore" insito nel ricorso al lavoro sommerso, rivolta ai datori di lavoro e ai lavoratori, con il coinvolgimento attivo delle parti sociali;
iv) una struttura di governance che assicuri un'efficace attuazione delle azioni;
v) misure volte a superare gli insediamenti abusivi per il contrasto allo sfruttamento dei lavoratori in agricoltura.</t>
  </si>
  <si>
    <t>Il sistema di certificazione della parità di genere e i relativi meccanismi di incentivazione per le imprese devono contemplare almeno le dimensioni seguenti: opportunità per le donne di crescita in azienda, parità salariale a parità di mansioni, politiche di gestione delle differenze di genere, tutela della maternità.
Definizione dei meccanismi di incentivazione per le imprese che intraprendono il processo di certificazione e degli orientamenti tecnici, compresi: i) l'elaborazione delle norme tecniche del sistema di certificazione della parità di genere per le imprese; ii) l'identificazione dei meccanismi di incentivazione; iii) la misura deve essere accompagnata dall'istituzione di un sistema informativo.</t>
  </si>
  <si>
    <t>Ottenimento della certificazione della parità di genere da parte di almeno 1.000 imprese sostenute attraverso l'assistenza tecnica.
Per la fornitura di misure di accompagnamento sotto forma di tutoraggio, supporto tecnico-gestionale, misure di equilibrio tra vita professionale e vita privata ed educazione all'imprenditorialità si ricorrerà a un sistema di voucher.</t>
  </si>
  <si>
    <t>Nel quinquennio 2021-2025 si sono iscritte al sistema duale ottenendo le relative certificazioni attestanti il completamento del corso 90 000 persone in più rispetto allo scenario di riferimento. La distribuzione alle Regioni delle risorse per il potenziamento del sistema duale deve avvenire in base al numero degli studenti iscritti nei percorsi di IFP.</t>
  </si>
  <si>
    <r>
      <rPr>
        <sz val="10"/>
        <color rgb="FF006100"/>
        <rFont val="Arial MT"/>
        <family val="2"/>
      </rPr>
      <t>M5C1-15 bis</t>
    </r>
  </si>
  <si>
    <r>
      <rPr>
        <sz val="10"/>
        <color rgb="FF006100"/>
        <rFont val="Arial MT"/>
        <family val="2"/>
      </rPr>
      <t>Investimento 4 - Servizio Civile Universale</t>
    </r>
  </si>
  <si>
    <r>
      <rPr>
        <sz val="10"/>
        <color rgb="FF006100"/>
        <rFont val="Arial MT"/>
        <family val="2"/>
      </rPr>
      <t>Revisione delle attuali "Disposizioni concernenti la disciplina dei rapporti tra enti e operatori volontari del servizio civile universale", adottate con decreto del Presidente del Consiglio dei ministri il 14 gennaio 2019, con l'obiettivo di potenziare il Servizio Civile Universale</t>
    </r>
  </si>
  <si>
    <t>Almeno 166 670 persone hanno partecipato al programma "Servizio Civile Universale" nel quadriennio 2021-2024. L'obiettivo principale è potenziare il Servizio Civile Universale, aumentando il numero di volontari e migliorando la qualità dei programmi e dei progetti a cui partecipano i giovani.</t>
  </si>
  <si>
    <t>Il fondo a sostegno dell'imprenditoria femminile deve essere adottato per mezzo di un decreto ministeriale che stabilisca criteri di ammissibilità in linea con gli obiettivi dell'RRF, compresi il principio "non arrecare un danno significativo" e la sottoscrizione dell'accordo di finanziamento e degli accordi operativi con gli intermediari finanziari.
Questi fondi costituiranno il "Fondo Impresa Donna", inteso ad attuare la misura specifica prevista a sostegno dell'imprenditoria femminile. Le misure attuative devono essere approvate in precedenza dal Ministero dello sviluppo economico e dal Dipartimento per le pari opportunità della PCM, con l'obiettivo di:
- potenziare le misure esistenti già gestite da organismi interni del Ministero dello Sviluppo Economico (come NITO-ON e Smart&amp;Start) tramite un conferimento di capitale che deve essere riservato esclusivamente alle imprese femminili;
- integrare il fondo per l'imprenditoria femminile istituito dalla Legge di Bilancio 2021 (a partire dal T3 2022);
- elaborare misure di accompagnamento, monitoraggio e campagne di comunicazione. Il Dipartimento per le pari opportunità della PCM deve attuare una campagna pluriennale di  informazione per la promozione dell'imprenditoria femminile e per attività di orientamento professionale destinate alle donne di ogni età e alle studentesse universitarie verso settori e professioni in cui le donne sono sottorappresentate, e creare una piattaforma di comunicazione.</t>
  </si>
  <si>
    <t>Assegnazione di un sostegno finanziario ad almeno 2 400 imprese quali definite nella pertinente politica di investimento.
Il sostegno all'imprenditoria femminile è attuato mediante strumenti già attivi (NITO-ON, Smart &amp; Start) e il nuovo fondo istituito dalla legge di bilancio 2021.</t>
  </si>
  <si>
    <t>Almeno l'85 % dei distretti sociali deve produrre almeno uno dei seguenti risultati: i) sostegno ai genitori di minori nella fascia di età da 0 a 17 anni, ii) autonomia delle persone anziane, iii) servizi a domicilio per gli anziani o iv) sostegno agli assistenti sociali al fine di prevenire i burn-out.
L'85 % dei distretti sociali italiani deve partecipare al progetto.
Gli interventi previsti nell'ambito delle quattro dimensioni e i requisiti pertinenti sono definiti nel piano operativo per l'inclusione attiva dei gruppi di popolazione vulnerabili, la cui situazione è peggiorata a seguito dell'emergenza epidemiologica di COVID-19.
L'intervento deve coprire l'intero territorio nazionale. Ci si attende che tutti i distretti sociali partecipino, in quanto la strategia è che tali progetti aprano la strada alla stabilizzazione dei servizi mediante il riconoscimento formale di un livello essenziale di assistenza sociale da erogare su tutto il territorio.</t>
  </si>
  <si>
    <t>Realizzazione da parte dei distretti sociali di almeno un progetto relativo alla ristrutturazione degli spazi domestici e/o alla fornitura di dispositivi TIC alle persone con disabilità, insieme a una formazione sulle competenze digitali</t>
  </si>
  <si>
    <t>Realizzazione da parte dei distretti sociali di almeno 500 progetti relativi alla ristrutturazione degli spazi domestici e/o alla fornitura di dispositivi TIC alle persone con disabilità, insieme a una formazione sulle competenze digitali. Il conseguimento soddisfacente dell'obiettivo dipende anche dal conseguimento soddisfacente di un obiettivo secondario: realizzazione da parte di un minimo di 500 distretti sociali di almeno un progetto relativo alla ristrutturazione degli spazi domestici e/o alla fornitura di dispositivi TIC alle persone con disabilità, insieme a una formazione sulle competenze digitali; realizzazione di almeno un progetto da parte di un minimo di 500 distretti sociali che hanno partecipato alla procedura non competitiva.</t>
  </si>
  <si>
    <t>Il piano operativo relativo ai progetti di Housing First e stazioni di posta deve definire i requisiti dei progetti che possono essere presentati dagli enti locali nonché degli inviti a presentare proposte.
I progetti Housing First prevedono che gli enti locali mettano a disposizione appartamenti per singoli individui, piccoli gruppi o famiglie fino a 24 mesi, preferibilmente attraverso la ristrutturazione e il rinnovo degli immobili di proprietà dello Stato. I progetti devono essere accompagnati da programmi a favore dello sviluppo e dell'autosufficienza.
I progetti sulle stazioni postali prevedono lo sviluppo di centri di servizi e di inclusione per le persone senza dimora. A ciò si devono aggiungere azioni di inserimento lavorativo, in collaborazione con i centri per l'impiego.</t>
  </si>
  <si>
    <t>Almeno 25 000 persone che vivono in condizioni di grave deprivazione materiale devono essere prese in carico come beneficiarie di interventi di Housing First e delle stazioni di posta.
Il conseguimento soddisfacente dell'obiettivo dipende anche dal conseguimento soddisfacente di un obiettivo secondario: almeno 3 000 persone devono ricevere un alloggio temporaneo per almeno 6 mesi nell'ambito dei progetti Housing First e almeno 22 000 persone devono usufruire dei servizi offerti nell'ambito dei progetti delle stazioni di posta realizzati dal distretto sociale.
Le persone in condizioni di grave deprivazione sono definite come segue: si vedano le Linee di indirizzo per il contrasto alla grave emarginazione in Italia, approvate dalla Conferenza Unificata dell'11.5.2015, e l'articolo 5 del decreto annuale sul Fondo per la povertà 2018, dove (articolo 5) a tal fine sono identificate come a) persone senza dimora o senza dimora fissa; b) persone che utilizzano dormitori pubblici; c) persone senza dimora ospitate in strutture di accoglienza; d) persone che escono dall'istituzionalizzazione (compreso il carcere) e che non dispongono di un alloggio.
Benché l'intervento debba coprire l'intero territorio nazionale, vanno privilegiate tuttavia le aree in cui la deprivazione abitativa e la povertà grave sono più urgenti (aree metropolitane, ma anche alcune zone rurali con un elevato numero di lavoratori stagionali - molti dei quali stranieri).</t>
  </si>
  <si>
    <t>Notifica di tutti gli appalti pubblici aggiudicati ad almeno 300 comuni con popolazione superiore ai 15 000 abitanti per investimenti nella rigenerazione urbana al fine di ridurre le situazioni di emarginazione e degrado sociale, con progetti in linea con il dispositivo di ripresa e resilienza (RRF) e il principio "non arrecare un danno significativo" (DNSH).
Le sovvenzioni sono concesse ai comuni di oltre 15 000 abitanti che non sono capoluoghi di provincia o città metropolitane.
I progetti di rigenerazione urbana devono consistere in almeno uno dei seguenti interventi:
1.  riutilizzo e rifunzionalizzazione di aree pubbliche e strutture edilizie pubbliche esistenti a fini di pubblico interesse, compresa la demolizione di opere abusive eseguite da privati in assenza o in totale difformità dal permesso di costruzione e la sistemazione delle aree di pertinenza;
2.  miglioramento della qualità del decoro urbano e del tessuto sociale e ambientale, anche attraverso la ristrutturazione di edifici pubblici, con particolare riferimento allo sviluppo di servizi sociali e culturali, educativi e didattici;
3.  progetti di mobilità verde, sostenibile e intelligente.
Gli importi massimi per comune sono i seguenti:
5 000 000 di EUR per i comuni con popolazione compresa tra 15 000 e 49 999 abitanti;
10 000 000 di EUR per i comuni con popolazione compresa tra 50 000 e 100 000 abitanti;
20 000 000 di EUR per i comuni con popolazione superiore a 100 000 abitanti e per i comuni che sono capoluoghi di provincia o città metropolitane.</t>
  </si>
  <si>
    <t>Almeno 1 080 progetti completati, presentati da comuni con oltre 15 000 abitanti, riguardanti almeno un milione di metri quadrati. Gli interventi sono quelli definiti nel pertinente traguardo per gli interventi di rigenerazione urbana.</t>
  </si>
  <si>
    <r>
      <rPr>
        <sz val="10"/>
        <color rgb="FF006100"/>
        <rFont val="Arial MT"/>
        <family val="2"/>
      </rPr>
      <t xml:space="preserve">Almeno 300 progetti di pianificazione integrata sono stati completati in tutte e 14 le città metropolitane in almeno una delle tre dimensioni seguenti:
</t>
    </r>
    <r>
      <rPr>
        <sz val="10"/>
        <color rgb="FF006100"/>
        <rFont val="Arial MT"/>
        <family val="2"/>
      </rPr>
      <t xml:space="preserve">- manutenzione per il riutilizzo e la rifunzionalizzazione di aree pubbliche e di edifici pubblici esistenti;
</t>
    </r>
    <r>
      <rPr>
        <sz val="10"/>
        <color rgb="FF006100"/>
        <rFont val="Arial MT"/>
        <family val="2"/>
      </rPr>
      <t xml:space="preserve">- miglioramento della qualità del decoro urbano e del tessuto sociale e ambientale, anche mediante la ristrutturazione di edifici pubblici;
</t>
    </r>
    <r>
      <rPr>
        <sz val="10"/>
        <color rgb="FF006100"/>
        <rFont val="Arial MT"/>
        <family val="2"/>
      </rPr>
      <t>- miglioramento della qualità ambientale e del profilo digitale delle aree urbane mediante il sostegno alle tecnologie digitali e alle tecnologie con minori emissioni di CO</t>
    </r>
    <r>
      <rPr>
        <vertAlign val="superscript"/>
        <sz val="6.5"/>
        <color rgb="FF006100"/>
        <rFont val="Arial MT"/>
        <family val="2"/>
      </rPr>
      <t>2</t>
    </r>
    <r>
      <rPr>
        <sz val="10"/>
        <color rgb="FF006100"/>
        <rFont val="Arial MT"/>
        <family val="2"/>
      </rPr>
      <t xml:space="preserve">.
</t>
    </r>
    <r>
      <rPr>
        <sz val="10"/>
        <color rgb="FF006100"/>
        <rFont val="Arial MT"/>
        <family val="2"/>
      </rPr>
      <t xml:space="preserve">Il conseguimento soddisfacente dell'obiettivo dipende anche dal conseguimento soddisfacente di un obiettivo secondario: completamento degli interventi di pianificazione integrata che
</t>
    </r>
    <r>
      <rPr>
        <sz val="10"/>
        <color rgb="FF006100"/>
        <rFont val="Arial MT"/>
        <family val="2"/>
      </rPr>
      <t>coprono un'area di almeno 3 milioni di metri quadrati da parte di tutte e 14 le città metropolitane.</t>
    </r>
  </si>
  <si>
    <t>Entrata in vigore del decreto ministeriale che definisce la mappatura degli insediamenti abusivi approvata dal "Tavolo di contrasto allo sfruttamento lavorativo in agricoltura" e adozione del decreto ministeriale per l'assegnazione delle risorse</t>
  </si>
  <si>
    <t>La strategia di investimento del Fondo deve definire almeno: i) la natura e la portata degli investimenti sostenuti, che promuovono progetti sostenibili di rigenerazione urbana e di sviluppo e devono essere in linea con gli obiettivi del Fondo, anche in relazione al rispetto del principio "non arrecare un danno significativo", come ulteriormente specificato nella nota orientativa della Commissione del 12 febbraio 2021; ii) gli interventi sostenuti; iii) i beneficiari interessati, che sono promotori privati di progetti finanziariamente autosostenibili per i quali il sostegno pubblico è giustificato da un fallimento del mercato o dal profilo di rischio, e i criteri di ammissibilità; iv) i criteri di ammissibilità per i beneficiari di finanziamenti e la loro selezione mediante una gara aperta; v) l'inclusione di una linea specifica per soluzioni alloggiative dignitose per i lavoratori del settore agricolo e industriale; e vi) disposizioni per reinvestire potenziali rientri per gli stessi obiettivi strategici, anche oltre il 2026.
L'accordo contrattuale con l'entità delegata deve imporre il ricorso al principio "non arrecare un danno significativo" (DNSH).</t>
  </si>
  <si>
    <t>Firma delle convenzioni per la riqualificazione e l'incremento dell'edilizia sociale da parte di almeno 15 regioni e province autonome (compresi comuni e/o città metropolitane situati in tali territori).
Firma delle convenzioni con almeno 15 regioni e province autonome partecipanti ai progetti.
Edifici: nuove strutture di edilizia residenziale pubblica per:
- riqualificare, riorganizzare e aumentare i beni destinati all'edilizia residenziale pubblica;
- rifunzionalizzare aree, spazi e proprietà pubbliche e private anche mediante la rigenerazione del tessuto urbano e socioeconomico;
- migliorare l'accessibilità e la sicurezza delle aree urbane e mettere a disposizione servizi e infrastrutture urbane e locali;
- rigenerare le aree e gli spazi già costruiti, aumentando la qualità ambientale e migliorando la resilienza ai cambiamenti climatici anche mediante interventi che hanno un impatto sull'addensamento urbano;
- individuare e utilizzare modelli e strumenti innovativi di gestione e inclusione, benessere sociale e urbano, nonché processi partecipativi.
È inteso che le unità abitative e gli spazi pubblici sostenuti devono beneficiare degli interventi descritti nel relativo traguardo.</t>
  </si>
  <si>
    <t>Almeno 100 interventi relativi ad appalti per strutture sportive.
Il conseguimento soddisfacente dell'obiettivo dipende anche dal conseguimento soddisfacente di un obiettivo secondario: gli interventi completati devono coprire una superficie di almeno 200 000 metri quadrati.
Il progetto deve affrontare le questioni della rigenerazione delle aree urbane basata sui principi di sostenibilità e resilienza, puntando sugli impianti sportivi al fine di favorire l'inclusione e l'integrazione sociale, soprattutto nelle zone più svantaggiate d'Italia.
Almeno il 50 % degli investimenti deve essere destinato a nuove costruzioni, conformemente ai pertinenti requisiti di cui all'allegato VI, nota 5, del regolamento (UE) 2021/241.</t>
  </si>
  <si>
    <t>L'intervento deve creare nuovi servizi e infrastrutture o migliorare quelli esistenti attraverso un aumento del numero di destinatari o della qualità dell'offerta.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 Le aree interne sono quelle individuate nella Strategia Nazionale Aree Interne; le farmacie rurali sono definite sulla base della legge 8 marzo 1968, n. 221.</t>
  </si>
  <si>
    <r>
      <rPr>
        <sz val="10"/>
        <color rgb="FF006100"/>
        <rFont val="Arial MT"/>
        <family val="2"/>
      </rPr>
      <t>M5C3-3</t>
    </r>
  </si>
  <si>
    <r>
      <rPr>
        <sz val="10"/>
        <color rgb="FF006100"/>
        <rFont val="Arial MT"/>
        <family val="2"/>
      </rPr>
      <t>Investimento 2 - Strutture sanitarie di prossimità territoriale</t>
    </r>
  </si>
  <si>
    <t>Sostegno alle farmacie rurali nei comuni, frazioni o centri abitati con meno di 5 000 abitanti (prima parte)</t>
  </si>
  <si>
    <t>Sostegno alle farmacie rurali nei comuni, frazioni o centri abitati con meno di 5 000 abitanti (seconda parte)</t>
  </si>
  <si>
    <t>Devono beneficiare dell'intervento almeno 2 000 farmacie rurali in comuni, frazioni o centri abitati con meno di 5 000 abitanti</t>
  </si>
  <si>
    <t>Almeno 20 000 minori fino a 17 anni devono beneficiare di supporto educativo. I progetti di supporto educativo si devono concentrare su uno dei seguenti settori:
• interventi a favore di minori nella fascia 0-6 anni volti a migliorare le condizioni di accesso ai servizi di asili nido e di scuola materna e a sostenere la genitorialità;
• interventi per minori nella fascia 5-10 anni volti a garantire effettive opportunità educative e una precoce prevenzione dell'abbandono scolastico, del bullismo e di altri fenomeni di disagio;
• interventi per minori nella fascia 11-17 anni volti a migliorare l'offerta di istruzione e a prevenire il fenomeno dell'abbandono scolastico.
Elementi chiave dell'offerta:
- gli avvisi pubblici devono avere un valore di almeno 50 000 000 di EUR ciascuno;
- i progetti degli enti del Terzo Settore devono avere una durata di almeno un anno e fino a un massimo di due anni.
Le azioni devono avere luogo in Abruzzo, Basilicata, Campania, Calabria, Molise, Puglia, Sardegna e Sicilia.</t>
  </si>
  <si>
    <t>Il decreto deve assegnare risorse ai soggetti responsabili dell'attuazione e definire condizioni specifiche per evitare qualsiasi impatto ambientale degli interventi.
La procedura di selezione deve includere criteri di ammissibilità che garantiscano la conformità dei progetti selezionati agli orientamenti tecnici sull'applicazione del principio "non arrecare un danno significativo" (2021/C58/01) mediante l'uso di un elenco di esclusione e il requisito di conformità alla pertinente normativa ambientale dell'UE e nazionale.</t>
  </si>
  <si>
    <r>
      <rPr>
        <sz val="10"/>
        <color rgb="FF006100"/>
        <rFont val="Arial MT"/>
        <family val="2"/>
      </rPr>
      <t xml:space="preserve">Gli interventi previsti sono:
</t>
    </r>
    <r>
      <rPr>
        <sz val="10"/>
        <color rgb="FF006100"/>
        <rFont val="Arial MT"/>
        <family val="2"/>
      </rPr>
      <t xml:space="preserve">- il collegamento di "ultimo miglio", volto a realizzare efficaci collegamenti tra le aree industriali e la rete ferroviaria TEN-T;
</t>
    </r>
    <r>
      <rPr>
        <sz val="10"/>
        <color rgb="FF006100"/>
        <rFont val="Arial MT"/>
        <family val="2"/>
      </rPr>
      <t xml:space="preserve">- la digitalizzazione della logistica e lavori di efficientamento energetico e ambientale;
</t>
    </r>
    <r>
      <rPr>
        <sz val="10"/>
        <color rgb="FF006100"/>
        <rFont val="Arial MT"/>
        <family val="2"/>
      </rPr>
      <t xml:space="preserve">- il potenziamento della resilienza e della sicurezza dell'infrastruttura connessa all'accesso ai porti.
</t>
    </r>
    <r>
      <rPr>
        <sz val="10"/>
        <color rgb="FF006100"/>
        <rFont val="Arial MT"/>
        <family val="2"/>
      </rPr>
      <t xml:space="preserve">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t>
    </r>
    <r>
      <rPr>
        <sz val="10"/>
        <color rgb="FF006100"/>
        <rFont val="Arial MT"/>
        <family val="2"/>
      </rPr>
      <t>porti.</t>
    </r>
  </si>
  <si>
    <t>Completamento degli interventi infrastrutturali nelle Zone Economiche Speciali</t>
  </si>
  <si>
    <t>Completamento di almeno 22 collegamenti dell'ultimo miglio con porti o aree industriali delle ZES; di almeno 15 interventi di digitalizzazione della logistica, o urbanizzazioni o lavori di efficientamento energetico nelle stesse aree; di almeno 4 interventi di rafforzamento della resilienza dei porti.
L'elenco degli interventi deve comprendere, ad esempio, le misure seguenti o misure equivalenti:
• Il completamento dell'infrastruttura della rete TEN-T globale nei porti di Vasto e Ortona e nelle aree industriali di Saletti e Manoppello (Abruzzo)
• L'infrastruttura nel porto di Salerno e nelle aree industriali di Uffita, Marcianise, Battipaglia e Nola (Campania)
• Interconnessioni tra il porto di Manfredonia e le aree urbane di Termoli, Brindisi e Lecce (Puglia e Molise).
• Interconnessioni tra il porto di Taranto e le aree urbane di Taranto, Potenza e Matera (Puglia e Basilicata).
• Interventi infrastrutturali per l'accessibilità al porto di Gioia Tauro (Calabria)
• L'accessibilità infrastrutturale del porto di Cagliari (Sardegna)
• Interventi infrastrutturali per l'accessibilità ai porti di Augusta, Riporto, Sant'Agata di Militello e Gela (Sicilia)</t>
  </si>
  <si>
    <t>Approvazione di un contratto istituzionale di sviluppo, con il Ministero della Salute italiano quale autorità responsabile e attuativa e la partecipazione delle amministrazioni regionali insieme agli altri soggetti interessati per le Case della Comunità:
il contratto istituzionale di sviluppo è uno strumento di governance che deve contenere l'elenco di tutte le parti idonee individuate per l'attuazione della Casa della Comunità al fine di potenziare l'assistenza sanitaria sul territorio. Il contratto deve individuare anche gli obblighi che ciascuna regione italiana assumerà per garantire il conseguimento del risultato atteso in relazione alla Casa della Comunità.
Il contratto mira a sostenere la coesione territoriale, lo sviluppo e la crescita economica e ad accelerare l'attuazione di interventi di notevole complessità ed è particolarmente utile per grandi progetti o investimenti articolati in singoli interventi tra loro funzionalmente connessi, che richiedano un approccio integrato e l'impiego di fondi strutturali di investimento europei e di fondi nazionali inseriti in piani e programmi operativi
finanziati a valere sulle risorse nazionali e europee.</t>
  </si>
  <si>
    <r>
      <rPr>
        <sz val="10"/>
        <color rgb="FF006100"/>
        <rFont val="Arial MT"/>
        <family val="2"/>
      </rPr>
      <t xml:space="preserve">Almeno 1 038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t>
    </r>
    <r>
      <rPr>
        <sz val="10"/>
        <color rgb="FF006100"/>
        <rFont val="Arial MT"/>
        <family val="2"/>
      </rPr>
      <t xml:space="preserve">Il costo delle nuove costruzioni finanziate dall'RRF, pari ad almeno 500 000 000 di EUR, deve essere conforme ai pertinenti requisiti di cui all'allegato VI, nota 5, del regolamento (UE)
</t>
    </r>
    <r>
      <rPr>
        <sz val="10"/>
        <color rgb="FF006100"/>
        <rFont val="Arial MT"/>
        <family val="2"/>
      </rPr>
      <t>2021/241.</t>
    </r>
  </si>
  <si>
    <r>
      <rPr>
        <sz val="10"/>
        <color rgb="FF006100"/>
        <rFont val="Arial MT"/>
        <family val="2"/>
      </rPr>
      <t>Investimento 1.2 - Casa come primo luogo di cura e telemedicina</t>
    </r>
  </si>
  <si>
    <t>Aumento delle prestazioni rese in assistenza domiciliare fino a prendere in carico il 10 % della popolazione di età superiore ai 65 anni (1,5 milioni di persone stimate nel 2026). Per raggiungere tale obiettivo dovrà essere aumentato di almeno 842 000 unità entro il 2026 il numero di persone di età superiore ai 65 anni che ricevono assistenza domiciliare. L'assistenza domiciliare integrata è un servizio per persone di tutte le età con una o più malattie croniche o una condizione clinica terminale che richiede un'assistenza sanitaria e sociale professionale continua e altamente specializzata.</t>
  </si>
  <si>
    <r>
      <rPr>
        <sz val="10"/>
        <color rgb="FF006100"/>
        <rFont val="Arial MT"/>
        <family val="2"/>
      </rPr>
      <t>M6C1-7</t>
    </r>
  </si>
  <si>
    <r>
      <rPr>
        <sz val="10"/>
        <color rgb="FF006100"/>
        <rFont val="Arial MT"/>
        <family val="2"/>
      </rPr>
      <t>Centrali operative pienamente funzionanti (seconda parte)</t>
    </r>
  </si>
  <si>
    <r>
      <rPr>
        <sz val="10"/>
        <color rgb="FF006100"/>
        <rFont val="Arial MT"/>
        <family val="2"/>
      </rPr>
      <t>M6C1-8</t>
    </r>
  </si>
  <si>
    <r>
      <rPr>
        <sz val="10"/>
        <color rgb="FF006100"/>
        <rFont val="Arial MT"/>
        <family val="2"/>
      </rPr>
      <t xml:space="preserve">Almeno 300 000 persone assistite sfruttando strumenti di telemedicina.
</t>
    </r>
    <r>
      <rPr>
        <sz val="10"/>
        <color rgb="FF006100"/>
        <rFont val="Arial MT"/>
        <family val="2"/>
      </rPr>
      <t xml:space="preserve">L'intervento prevede il finanziamento di iniziative
</t>
    </r>
    <r>
      <rPr>
        <sz val="10"/>
        <color rgb="FF006100"/>
        <rFont val="Arial MT"/>
        <family val="2"/>
      </rPr>
      <t>di ricerca ad hoc sulle tecnologie digitali della sanità e dell'assistenza.</t>
    </r>
  </si>
  <si>
    <t>Almeno 307 Ospedali di Comunità rinnovati, interconnessi e dotati di attrezzature tecnologiche Gli ospedali comunitari sono strutture sanitarie destinate a pazienti che, a seguito di un episodio di lieve acutezza o di recidiva di patologie croniche, necessitano di interventi sanitari a bassa intensità clinica e per degenze di breve durata che potrebbero essere forniti a casa, ma che sono erogati in tali strutture a causa della scarsa idoneità dell'edificio stesso (struttura e/o casa familiare).</t>
  </si>
  <si>
    <t>Attribuzione di finanziamenti a programmi o progetti di ricerca nel campo delle malattie rare e dei tumori rari. Queste patologie, ad alta complessità biomedica e spesso ad espressione multiorgano, necessitano della convergenza di elevata competenza clinica e di avanzate attività diagnostiche e di ricerca e richiedono tecnologie di eccellenza e il coordinamento di reti collaborative a livello nazionale ed europeo.
La concessione di finanziamenti per progetti di ricerca sulle malattie rare e
sui tumori rari deve essere effettuata mediante procedura di gara pubblica. Almeno 100 progetti di ricerca devono aver ricevuto una prima tranche di finanziamenti.</t>
  </si>
  <si>
    <t>Approvazione di un Contratto istituzionale di sviluppo, con il Ministero della Salute italiano quale autorità responsabile e attuativa e la partecipazione delle amministrazioni regionali insieme ad altri soggetti interessati chiave.
Il Contratto istituzionale di sviluppo è lo strumento individuato dalla legislazione nazionale vigente (disposizioni combinate degli articoli 1 e 6 del decreto legislativo 31 maggio 2011, n. 88 e dell'articolo 7 del decreto-legge 20 giugno 2017, n. 91, convertito dalla legge 3 agosto 2017, n. 123) per accelerare la realizzazione di progetti strategici tra loro funzionalmente connessi. Il Contratto istituzionale di sviluppo deve contenere l'elenco di tutti i siti idonei individuati per gli investimenti e degli obblighi che ciascuna Regione italiana deve assumere per garantire il conseguimento del risultato atteso. In caso di inadempienza da parte della Regione il Ministero della Salute deve procedere al commissariamento "ad acta"</t>
  </si>
  <si>
    <t>Il numero e le tipologie delle apparecchiature che devono essere sostituite sono: 340 TAC a 128 strati o più, 190 risonanze magnetiche 1,5 T o più, 81 acceleratori lineari, 937 sistemi radiologici fissi, 193 angiografi, 82 gamma camere, 53 gamma camere/TAC, 34 PET TAC, 295 mammografi, 928 ecotomografi. Le apparecchiature sostituite saranno smaltite o riutilizzate in altri siti del SSN.</t>
  </si>
  <si>
    <r>
      <rPr>
        <sz val="10"/>
        <color rgb="FF006600"/>
        <rFont val="Arial MT"/>
        <family val="2"/>
      </rPr>
      <t>La dotazione di almeno 2 692 posti letto di terapia intensiva e 3 230 posti letto di terapia semi-intensiva con la relativa apparecchiatura di ausilio alla ventilazione deve essere resa strutturale (pari a un aumento di circa il 60 % del numero di posti letto preesistenti alla pandemia).</t>
    </r>
  </si>
  <si>
    <r>
      <rPr>
        <sz val="10"/>
        <color rgb="FF006600"/>
        <rFont val="Arial MT"/>
        <family val="2"/>
      </rPr>
      <t>Completamento di almeno 84 interventi antisismici nelle strutture ospedaliere al fine di allinearle alle norme antisismiche</t>
    </r>
  </si>
  <si>
    <t>Entrata in funzione del sistema di Tessera sanitaria elettronica e dell'infrastruttura per l'interoperabilità del Fascicolo sanitario elettronico.
Realizzazione di un archivio centrale, dell'interoperabilità e di una piattaforma di servizi, conformemente allo standard Fast Healthcare Interoperability Resources, sfruttando le esperienze già esistenti in questo settore, con garanzia di norme di stoccaggio, sicurezza e interoperabilità.</t>
  </si>
  <si>
    <t>Tutte le Regioni devono creare e utilizzare il FSE e caricarvi documenti nativi digitali. In particolare il piano prevede:
- i documenti nativi digitali sono caricati sul FSE come previsto dal decreto 18 maggio 2022 e dai successivi decreti relativi al contenuto del FSE;
- il sostegno finanziario a favore dei fornitori di servizi sanitari, affinché aggiornino la loro infrastruttura e per garantire che i dati, i metadati e la documentazione relativi all'assistenza sanitaria siano generati in formato digitale;
- il sostegno finanziario per i fornitori di servizi sanitari che adotteranno la piattaforma nazionale, l'interoperabilità e gli standard UI/UX;
- il supporto in termini di capitale umano e competenze per i fornitori di servizi sanitari e le autorità sanitarie regionali per realizzare i cambiamenti infrastrutturali e di dati necessari per l'adozione del FSE.</t>
  </si>
  <si>
    <t>Erogazione dei corsi di formazione per l'acquisizione di competenze e abilità di management e digitali a 4 500 membri del personale del SSN
Questo investimento deve essere volto all'attivazione di un percorso di acquisizione di competenze e abilità di management e digitali per professionisti sanitari del SSN, al fine di prepararli a fronteggiare le sfide attuali e future in una prospettiva integrata, sostenibile, innovativa, flessibile e orientata al risultato.</t>
  </si>
  <si>
    <t>M7</t>
  </si>
  <si>
    <t>M7C1-R01.01.00</t>
  </si>
  <si>
    <r>
      <rPr>
        <sz val="10"/>
        <color rgb="FF006100"/>
        <rFont val="Arial MT"/>
        <family val="2"/>
      </rPr>
      <t>M7-1</t>
    </r>
  </si>
  <si>
    <t>Riforma 1 - Semplificazione delle procedure autorizzative per le energie rinnovabili</t>
  </si>
  <si>
    <t>Individuazione di "zone di accelerazione per le energie rinnovabili"</t>
  </si>
  <si>
    <t>Disposizione nell'atto legislativo che indica l'entrata in vigore degli atti di diritto primario per individuare le zone di accelerazione per le energie rinnovabili</t>
  </si>
  <si>
    <t>Entrata in vigore degli atti di diritto primario che individuano le "zone di accelerazione per le energie rinnovabili" nelle unità amministrative subnazionali.</t>
  </si>
  <si>
    <t>Entrata in vigore degli atti di diritto primario (Testo unico)</t>
  </si>
  <si>
    <t>Disposizione nella normativa che indica l'entrata in vigore degli atti di diritto primario</t>
  </si>
  <si>
    <t>Entrata in vigore del Testo unico (atto di diritto primario) che raccoglie, unisce e consolida tutte le norme che disciplinano la realizzazione di impianti di produzione energetica da fonti rinnovabili e sostituisce tutta la legislazione precedente in materia.</t>
  </si>
  <si>
    <t>Creazione e messa in funzione dello sportello unico digitale per le autorizzazioni relative alle energie rinnovabili</t>
  </si>
  <si>
    <t>È creato e messo in funzione lo sportello unico digitale per ottenere tutte le autorizzazioni relative alla realizzazione e alla messa in esercizio di impianti di produzione energetica da fonti rinnovabili a livello nazionale e regionale. Vige il principio "una tantum".</t>
  </si>
  <si>
    <t>M7C1-R02.01.00</t>
  </si>
  <si>
    <r>
      <rPr>
        <sz val="10"/>
        <color rgb="FF006100"/>
        <rFont val="Arial MT"/>
        <family val="2"/>
      </rPr>
      <t>M7-4</t>
    </r>
  </si>
  <si>
    <t>Riforma 2 - Riduzione delle sovvenzioni dannose per l'ambiente</t>
  </si>
  <si>
    <t>Adozione di una relazione del governo basata sui risultati della consultazione tra il governo e i portatori di interessi per definire la tabella di marcia per ridurre le sovvenzioni dannose per l'ambiente entro il 2030.</t>
  </si>
  <si>
    <t>Adozione della relazione del governo</t>
  </si>
  <si>
    <t>La riforma prevede la riduzione delle sovvenzioni dannose per l'ambiente di cui al "Catalogo 2022 dei sussidi ambientalmente dannosi". Le azioni intraprese per consultare i portatori di interessi in merito alla suddetta riforma delle sovvenzioni dannose per l'ambiente sono illustrate in una relazione che include i contributi ricevuti dai portatori di interessi stessi. I portatori di interessi consultati comprendono gli organismi pubblici pertinenti e soggetti privati.</t>
  </si>
  <si>
    <t>M7C1-R03.01.00</t>
  </si>
  <si>
    <t>M7C1-R04.01.00</t>
  </si>
  <si>
    <r>
      <rPr>
        <sz val="10"/>
        <color rgb="FF006100"/>
        <rFont val="Arial MT"/>
        <family val="2"/>
      </rPr>
      <t>M7-7</t>
    </r>
  </si>
  <si>
    <t>Riforma 4 - Mitigazione del rischio finanziario associato ai contratti PPA da fonti rinnovabili</t>
  </si>
  <si>
    <t>Entrata in vigore degli atti di diritto primario. Gli atti di diritti primario:
i)   impongono a ogni operatore di garantire una copertura parziale del controvalore dei contratti PPA fornendo  strumenti  di  garanzia  sul mercato dell'energia elettrica;
ii)   introducono  misure  per  attenuare  il rischio  di  inadempimento,  compresi obblighi  e  vincoli  per  l'offerente  e sanzioni   regolamentari   in   caso   di inadempimento del produttore;
iii)  individuano  un  soggetto  istituzionale che      assuma      il      ruolo      di venditore/acquirente di ultima istanza, che  si  sostituirebbe  alla  controparte inadempiente       e       garantirebbe l'adempimento  degli  obblighi  assunti nei confronti della controparte in bonis.</t>
  </si>
  <si>
    <r>
      <rPr>
        <sz val="10"/>
        <color rgb="FF006100"/>
        <rFont val="Arial MT"/>
        <family val="2"/>
      </rPr>
      <t>M7-8</t>
    </r>
  </si>
  <si>
    <r>
      <rPr>
        <sz val="10"/>
        <color rgb="FF006100"/>
        <rFont val="Arial MT"/>
        <family val="2"/>
      </rPr>
      <t>Riforma 4 - Mitigazione del rischio finanziario associato ai contratti PPA da fonti rinnovabili</t>
    </r>
  </si>
  <si>
    <t>M7C1-R05.01.00</t>
  </si>
  <si>
    <t>Entrata in vigore della normativa regionale.
Le leggi riguardano tutte le regioni e le province autonome e introducono:
i) meccanismi atti a garantire che le attività di formazione siano pianificate sulla base delle esigenze espresse dal mercato del lavoro, dando priorità ai casi di maggiore disallineamento tra competenze richieste e offerte, ad esempio attraverso i patti per le competenze approvati;
ii) l'obbligo di indicare i risultati stimati in termini di occupazione negli avvisi e negli annunci di formazione;
iii) il riconoscimento della formazione sul luogo di lavoro;
iv) il riconoscimento delle competenze acquisite e dei corsi di formazione brevi (le cosiddette microcredenziali);
v) meccanismi per incoraggiare il cofinanziamento privato.</t>
  </si>
  <si>
    <t>M7C1-I01.01.00</t>
  </si>
  <si>
    <t>M7C1-I02.01.00</t>
  </si>
  <si>
    <t>M7C1-I03.01.00</t>
  </si>
  <si>
    <t>M7C1-I04.01.00</t>
  </si>
  <si>
    <r>
      <rPr>
        <sz val="10"/>
        <color rgb="FF006100"/>
        <rFont val="Arial MT"/>
        <family val="2"/>
      </rPr>
      <t>M7-14</t>
    </r>
  </si>
  <si>
    <r>
      <rPr>
        <sz val="10"/>
        <color rgb="FF006100"/>
        <rFont val="Arial MT"/>
        <family val="2"/>
      </rPr>
      <t>Investimento 4 - Tyrrhenian link</t>
    </r>
  </si>
  <si>
    <r>
      <rPr>
        <sz val="10"/>
        <color rgb="FF006100"/>
        <rFont val="Arial MT"/>
        <family val="2"/>
      </rPr>
      <t>Aggiudicazione dei contratti</t>
    </r>
  </si>
  <si>
    <t>M7C1-I05.01.00</t>
  </si>
  <si>
    <r>
      <rPr>
        <sz val="10"/>
        <color rgb="FF006100"/>
        <rFont val="Arial MT"/>
        <family val="2"/>
      </rPr>
      <t>M7-16</t>
    </r>
  </si>
  <si>
    <r>
      <rPr>
        <sz val="10"/>
        <color rgb="FF006100"/>
        <rFont val="Arial MT"/>
        <family val="2"/>
      </rPr>
      <t>Investimento 5 - SA.CO.I.3</t>
    </r>
  </si>
  <si>
    <t>M7C1-I06.01.00</t>
  </si>
  <si>
    <t>M7C1-I07.01.00</t>
  </si>
  <si>
    <t>M7C1-I09.01.00</t>
  </si>
  <si>
    <t>Investimento 11 - Potenziamento del parco ferroviario regionale per il trasporto pubblico con treni a zero emissioni e servizio universale</t>
  </si>
  <si>
    <t>M7C1-I12.01.03</t>
  </si>
  <si>
    <t>Investimento 12 - Sovvenzionament o dello sviluppo di una leadership internazionale, industriale e di ricerca e sviluppo nel campo degli autobus elettrici</t>
  </si>
  <si>
    <t>M7C1-I13.01.03</t>
  </si>
  <si>
    <t>M7C1-I14.01.03</t>
  </si>
  <si>
    <t>M7C1-I15.01.03</t>
  </si>
  <si>
    <r>
      <rPr>
        <sz val="10"/>
        <color rgb="FF006100"/>
        <rFont val="Arial MT"/>
        <family val="2"/>
      </rPr>
      <t>M7-43</t>
    </r>
  </si>
  <si>
    <r>
      <rPr>
        <sz val="10"/>
        <color rgb="FF006100"/>
        <rFont val="Arial MT"/>
        <family val="2"/>
      </rPr>
      <t>Investimento 16 - Sostegno per l'autoproduzione di energia da fonti rinnovabili nelle PMI</t>
    </r>
  </si>
  <si>
    <r>
      <rPr>
        <sz val="10"/>
        <color rgb="FF006100"/>
        <rFont val="Arial MT"/>
        <family val="2"/>
      </rPr>
      <t>M7-44</t>
    </r>
  </si>
  <si>
    <r>
      <rPr>
        <sz val="10"/>
        <color rgb="FF006100"/>
        <rFont val="Arial MT"/>
        <family val="2"/>
      </rPr>
      <t>Il ministero delle Imprese e del Made in Italy completa il trasferimento dei fondi a Invitalia</t>
    </r>
  </si>
  <si>
    <r>
      <rPr>
        <sz val="10"/>
        <color rgb="FF006100"/>
        <rFont val="Arial MT"/>
        <family val="2"/>
      </rPr>
      <t>M7-46</t>
    </r>
  </si>
  <si>
    <t>Investimento 17 - Strumento finanziario per l'efficientamento dell'edilizia pubblica, anche residenziale (ERP)</t>
  </si>
  <si>
    <t>Sono definiti i termini dello strumento finanziario, che si concentra sull'edilizia residenziale pubblica e sociale e sulla ristrutturazione energetica a favore delle famiglie vulnerabili e a basso reddito che vivono in condomini.</t>
  </si>
  <si>
    <t>Il soggetto attuatore avrà stipulato convenzioni di finanziamento giuridicamente vincolanti con società   di   servizi   energetici   per   l'importo necessario a utilizzare il 100 % dell'investimento del dispositivo per la ripresa e la resilienza nello strumento (tenendo  conto delle commissioni di gestione). Gli accordi di finanziamento con le società di servizi  energetici  indicano  l'attività  che  sarà oggetto della ristrutturazione energetica. Applicando la metodologia di cui all'allegato VI del regolamento RRF, il  100 %  del finanziamento  contribuisce agli obiettivi climatici.</t>
  </si>
  <si>
    <t>1.9.1 - Riforma finalizzata ad accelerare l'attuazione della politica di coesione</t>
  </si>
  <si>
    <t>Entrata in vigore della legislazione nazionale per accelerare l'attuazione della politica di coesione</t>
  </si>
  <si>
    <r>
      <rPr>
        <sz val="10"/>
        <rFont val="Times New Roman"/>
        <family val="1"/>
      </rPr>
      <t>Aggiudicazione di contratti iniziali per la creazione di posti letto supplementari</t>
    </r>
  </si>
  <si>
    <t>REV_2023</t>
  </si>
  <si>
    <t>Rata Ante Rev2023</t>
  </si>
  <si>
    <t>1.10 - Sostegno alla qualificazione e eProcurement</t>
  </si>
  <si>
    <t>Entrata in servizio della funzione di sostegno agli appalti</t>
  </si>
  <si>
    <t>Support to qualification and eProcurement</t>
  </si>
  <si>
    <t>Riforme 1.4, 1.5 e 1.6: Riforma del processo civile e penale e riforma del quadro in materia di insolvenza</t>
  </si>
  <si>
    <t>Investimento 1.8 - Procedure di assunzione per i tribunali amministrativi</t>
  </si>
  <si>
    <t>Riforma 1.10 - Riforma del quadro legislativo in materia di appalti pubblici e concessioni
Investimento 1.10 - Sostegno alla qualificazione e eProcurement</t>
  </si>
  <si>
    <t>Riforma 1.12 - Riforma dell'amministrazione fiscale</t>
  </si>
  <si>
    <t>Investimento 1.4.4 - Rafforzamento dell'adozione delle piattaforme nazionali di identità digitale (SPID, CIE) e dell'Anagrafe nazionale (ANPR)</t>
  </si>
  <si>
    <t>Riforma 3 - razionalizza zione e semplificazione degli incentivi per le imprese.</t>
  </si>
  <si>
    <t>Investimento 3.3 - Capacity building per gli operatori della cultura per gestire la transizione digitale e verde</t>
  </si>
  <si>
    <t>Investimento 4.1 - Hub del turismo digitale</t>
  </si>
  <si>
    <t>Riforma 1.1 - Strategia nazionale per l'economia circolare Investimento 1.2 - Progetti "faro" di economia circolare</t>
  </si>
  <si>
    <t>Investimento 3.2 - Green Communities</t>
  </si>
  <si>
    <t>Riforma 1 - Semplificazione delle procedure di autorizzazione per gli impianti rinnovabili onshore e offshore, nuovo quadro giuridico per sostenere la produzione da fonti rinnovabili e proroga dei tempi e dell'ammissibilità degli attuali regimi di sostegno</t>
  </si>
  <si>
    <t>Investimento 4.1 - Rafforzamento della mobilità ciclistica (piano nazionale delle ciclovie)</t>
  </si>
  <si>
    <t>Investimento 4.4.2 -  Potenziamento del parco ferroviario regionale per il trasporto pubblico con treni a zero emissioni e servizio universale</t>
  </si>
  <si>
    <t>Investimento 5.1 - Rinnovabili e batterie</t>
  </si>
  <si>
    <t>Investimento 2.1.a - Misure per la gestione del rischio di alluvione e per la riduzione del rischio idrogeologico - Interventi in Emilia- Romagna, Toscana e Marche</t>
  </si>
  <si>
    <t>Riforma 4.1. Semplificazione normativa e rafforzamento della governance per la realizzazione di investimenti nelle infrastrutture di approvvigionamento idrico</t>
  </si>
  <si>
    <t>Investimento 4.1 - Investimenti in infrastrutture idriche primarie per la sicurezza dell'approvvigionamento idrico</t>
  </si>
  <si>
    <t>Investimento 1.6 - Potenziamento delle linee regionali - Miglioramento delle ferrovie regionali (gestione RFI)</t>
  </si>
  <si>
    <t>Riforma 2.1 - Attuazione del recente "Decreto Semplificazioni" (convertito nella legge 11 settembre 2020, n. 120) mediante l'emanazione di un decreto relativo all'attuazione di "Linee guida per la classificazione e gestione del rischio, la valutazione della sicurezza e il monitoraggio dei ponti esistenti"</t>
  </si>
  <si>
    <t>Riforma 1.3 - Semplificazione delle procedure di autorizzazione per gli impianti di cold ironing</t>
  </si>
  <si>
    <t>Investimento 1.1 - Porti verdi: interventi in materia di energia rinnovabile ed efficienza energetica nei porti</t>
  </si>
  <si>
    <t>Investimento 3.2 - Scuola 4.0: scuole innovative, nuove aule didattiche e laboratori</t>
  </si>
  <si>
    <t>Riforma 1.3 - Riforma dell'organizzazione del sistema scolastico; Riforma 1.2 - Riforma del sistema ITS; Riforma 1.1 - Riforma degli istituti tecnici e professionali; Riforma 1.4 - Riforma del sistema di
orientamento</t>
  </si>
  <si>
    <t>Riforma 2.2 - Scuola di Alta Formazione e formazione obbligatoria dirigenti scolastici, docenti e personale tecnico-amministrativo</t>
  </si>
  <si>
    <t>Investimento 1.7 - Borse di studio per l'accesso all'università</t>
  </si>
  <si>
    <t>Riforma 1.7 - Riforma della legislazione sugli alloggi per studenti e investimenti negli alloggi per studenti.</t>
  </si>
  <si>
    <t>Investimento 1.1 - Progetti di ricerca di rilevante interesse nazionale (PRIN)</t>
  </si>
  <si>
    <t>Investimento 2.1 - IPCEI</t>
  </si>
  <si>
    <t>Investimento 2.3 - Potenziamento ed estensione tematica e territoriale dei centri di trasferimento tecnologico per segmenti di industria</t>
  </si>
  <si>
    <t>Investimento 5.4 - Finanziamento di start-up</t>
  </si>
  <si>
    <t>Investimento 14 - Infrastruttura transfrontaliera per l'esportazione del gas</t>
  </si>
  <si>
    <t>Investimento 15 - Transizione 5.0 Green</t>
  </si>
  <si>
    <t>Contributo digitale</t>
  </si>
  <si>
    <t>Entrata in vigore delle misure volte a ridurre l'arretrato</t>
  </si>
  <si>
    <t>Attuazione della gestione strategica delle risorse umane nella pubblica amministrazione</t>
  </si>
  <si>
    <t>Completamento dell'attuazione (compresi tutti gli atti delegati) della semplificazione e/o digitalizzazione di un'ulteriore serie di 50 procedure critiche che interessano direttamente i cittadini</t>
  </si>
  <si>
    <t>Entrata in vigore degli orientamenti sugli appalti al di sotto della soglia UE</t>
  </si>
  <si>
    <t>Adozione di orientamenti sull'attuazione del sistema di qualificazione per le stazioni appaltanti</t>
  </si>
  <si>
    <t>Incentivi alla qualificazione e professionalizzazi one delle stazioni appaltanti</t>
  </si>
  <si>
    <t>Entrata in vigore di nuove disposizioni giuridiche sul finanziamento dei progetti</t>
  </si>
  <si>
    <t>Misure per migliorare la rapidità decisionale nell'aggiudicazion e degli appalti da parte delle stazioni appaltanti</t>
  </si>
  <si>
    <t>Competenze digitali delle stazioni appaltanti</t>
  </si>
  <si>
    <t>Provvedimenti legislativi e azioni specifiche per ridurre i tempi dei pagamenti a livello centrale/locale</t>
  </si>
  <si>
    <t>Aumento delle risorse umane che si occupano di ritardi di pagamento</t>
  </si>
  <si>
    <t>Introduzione della cessione di  crediti a terzi</t>
  </si>
  <si>
    <t>Riduzione del numero medio di giorni necessari alle pubbliche amministrazioni centrali per erogare i pagamenti agli operatori
economici</t>
  </si>
  <si>
    <t>Riduzione del numero medio di giorni necessari alle pubbliche amministrazioni regionali per erogare i pagamenti agli operatori
economici</t>
  </si>
  <si>
    <t>Riduzione del numero medio di giorni di ritardo necessari alle pubbliche amministrazioni centrali per erogare i pagamenti agli operatori
economici</t>
  </si>
  <si>
    <t>Riduzione del numero medio di giorni di ritardo necessari alle pubbliche amministrazioni locali per erogare i pagamenti agli operatori
economici</t>
  </si>
  <si>
    <t>Riduzione del numero medio di giorni di ritardo necessari alle autorità sanitarie pubbliche per erogare i pagamenti agli
operatori economici</t>
  </si>
  <si>
    <t>Il ministero delle Imprese e del Made in Italy ha completato l'investimento</t>
  </si>
  <si>
    <t>Azzeramento discariche abusive</t>
  </si>
  <si>
    <t>Capacità supplementare di produzione di biometano</t>
  </si>
  <si>
    <t>Almeno 5  interventi per l'ammodernamento delle infrastrutture del trasporto  rapido di massa</t>
  </si>
  <si>
    <t>Acquisto di almeno 85 unità di materiale rotabile per il trasporto rapido di massa</t>
  </si>
  <si>
    <t>Aggiudicazione di tutti gli appalti pubblici per l'acquisto di materiale rotabile a emissioni zero e per interventi di ammodernamento delle infrastrutture del trasporto rapido di massa</t>
  </si>
  <si>
    <t>Numero di stazioni di ricarica rapida in autostrada (da 0 a 2.500)</t>
  </si>
  <si>
    <t>Numero di stazioni di ricarica rapida in zone urbane (da 0 a 4.700)</t>
  </si>
  <si>
    <t>Numero di stazioni di ricarica rapida in autostrada (da 2.500 a 7.500)</t>
  </si>
  <si>
    <t>Numero di stazioni di ricarica rapida in zone urbane (da 4.700 a 13.755)</t>
  </si>
  <si>
    <t>Numero di stazioni di ricarica rapida (da 0 a 100)</t>
  </si>
  <si>
    <t>Accordo attuativo</t>
  </si>
  <si>
    <t>Il Ministero delle Imprese e del Made in Italy ha completato il trasferimento dei fondi a Invitalia S.p.A.</t>
  </si>
  <si>
    <t>Firma di convenzioni giuridicamente vincolanti con i beneficiari finali in merito alla capacità di produzione di energia delle tecnologie fotovoltaiche o eoliche</t>
  </si>
  <si>
    <t>Completamento del trasferimento dei fondi dal ministero a CDP Venture Capital SGR</t>
  </si>
  <si>
    <t>Identificazione degli interventi mediante ordinanza o ordinanze del commissario straordinario</t>
  </si>
  <si>
    <t>Completamento degli interventi di tipo D ed E</t>
  </si>
  <si>
    <t>Trapiantare alberi per la tutela e la valorizzazione delle aree verdi urbane ed extraurbane T3</t>
  </si>
  <si>
    <t>Interventi per la resilienza dell'agrosistema irriguo per una migliore gestione delle risorse idriche T1 (fonti di prelievo)</t>
  </si>
  <si>
    <t>Interventi per la resilienza dell'agrosistema irriguo per una migliore gestione delle risorse idriche T1 (uso efficiente)</t>
  </si>
  <si>
    <t>Interventi per la resilienza dell'agrosistema irriguo per una migliore gestione delle risorse idriche T2 (uso efficiente)</t>
  </si>
  <si>
    <t>Interventi per la resilienza dell'agrosistema irriguo per una migliore gestione delle risorse idriche T2 (fonti di prelievo)</t>
  </si>
  <si>
    <t>150 km di lavori completati di potenziamento, elettrificazione e aumento della resilienza delle ferrovie nel Sud, pronti per le fasi di autorizzazione e operativa</t>
  </si>
  <si>
    <t>650 km di lavori completati di potenziamento, elettrificazione e aumento della resilienza delle ferrovie nel Sud, pronti per le fasi di autorizzazione e operativa.</t>
  </si>
  <si>
    <t>Attuazione del nuovo sistema nazionale di monitoraggio</t>
  </si>
  <si>
    <t>Completamento dell'attuazione delle sottomisure in materia di didattica e competenze universitarie avanzate</t>
  </si>
  <si>
    <t>Insegnanti reclutati con il nuovo sistema di reclutamento</t>
  </si>
  <si>
    <t>Candidati vincitori del concorso pubblico per l'insegnamento a seguito della riforma del sistema di reclutamento</t>
  </si>
  <si>
    <t>Operatività dei centri nazionali e esecuzione da parte dei centri nazionali di attività in Key Enabling Technologies</t>
  </si>
  <si>
    <t>Attività realizzate dagli ecosistemi dell'innovazione</t>
  </si>
  <si>
    <t>Erogazione di valore finanziario pari a 307 000 000 EUR</t>
  </si>
  <si>
    <t>Completamento dei pacchetti operativi di EDIH e TEF</t>
  </si>
  <si>
    <t>Convenzioni giuridicamente vincolanti firmate con start-up o fondi di venture capital</t>
  </si>
  <si>
    <t>Per i centri per l'impiego (PES), il completamento delle attività previste nel piano di potenziamento</t>
  </si>
  <si>
    <t>Revisione delle attuali "Disposizioni concernenti la disciplina dei rapporti tra enti e operatori volontari del servizio civile universale"</t>
  </si>
  <si>
    <t>Erogazione di risorse dell'RRF a favore di progetti di edilizia sanitaria ex articolo 20 della legge finanziaria 67/88.</t>
  </si>
  <si>
    <t>Pubblicazione della relazione sul futuro fabbisogno di materie prime critiche e sul potenziale della progettazione ecocompatibile per ridurne la domanda</t>
  </si>
  <si>
    <t>Pubblicazione della banca dati</t>
  </si>
  <si>
    <t>M7C1-I08.01.00</t>
  </si>
  <si>
    <t>Investimento 10 - Approvvigionamento sostenibile, circolare e sicuro delle materie prime critiche</t>
  </si>
  <si>
    <t>Dossier Parlamento (31 dicembre 2023)</t>
  </si>
  <si>
    <t>13) Allegato alla decisione del Consiglio di approvazione della revisione del Pnrr dell'Italia (27 novembre 2023)</t>
  </si>
  <si>
    <t>Traguardi e obiettivi con relativa descrizione (non più in vigore dopo la revisione 2023)</t>
  </si>
  <si>
    <t>Traguardi_Obiettivi_AnteRev2023</t>
  </si>
  <si>
    <t>DOPO LA REVISIONE 2023</t>
  </si>
  <si>
    <t>p</t>
  </si>
  <si>
    <t>La ripartizione per anno e componente post revisione è solo indicativa (su italia Domani non sono più disponibili i costi per anno)</t>
  </si>
  <si>
    <t xml:space="preserve">Innovazione organizzativa e strategie di gestione delle risorse umane </t>
  </si>
  <si>
    <t>Dai dati disponibili sulla banca dati ReGiS il traguardo risulta completato e si aggiunge al completamento degli altri traguardi M1C1-56 (T2 2022) e M1C1-58 (T2 2023) compresi anch’essi nell’ambito della Riforma della P.A. 1.9 e che hanno definito, rispettivamente, la normativa di rango primario e secondario di tale Riforma. Il traguardo in oggetto risulta, inoltre, raggiunto grazie alle sinergie operative di due distinti interventi progettuali del Dipartimento della Funzione Pubblica (la sub-riforma R2.3.1. ed il sub-investimento I2.3.2).</t>
  </si>
  <si>
    <t>Decreto del Capo Dipartimento del Dipartimento della Funzione Pubblica del 13 ottobre 2023 (manca il link)</t>
  </si>
  <si>
    <t>The target shall be reached when in Italy the 21 prioritized administrative procedures defined in EU Regulation 2018/1724 are fully compliant with the requirements defined in article 6 of the EU Regulation 2018/1724. More specifically: (a) the identification of users, the provision of information and supporting evidence, signature and final submission shall all be carried out electronically at a distance, through a service channel which enables users to fulfil the requirements related to the procedure in a user-friendly and structured way; (b) users shall be provided with an automatic acknowledgement of receipt, unless the output of the procedure is delivered immediately; (c) the output of the procedure shall be delivered electronically, or where necessary to comply with applicable Union or national law, delivered by physical means; (d) users shall be provided with an electronic notification of completion of the procedure.</t>
  </si>
  <si>
    <t>La Misura è stata avviata il 6 ottobre 2021 con la firma dell'Accordo tra il Dipartimento per la trasformazione digitale e l’Agenzia per l’Italia digitale (AGID) per un importo di 90 milioni di euro.
Il target nazionale di dicembre 2022 (sviluppo dell'infrastruttura tecnica nazionale) è stato raggiunto. Il regolamento di attuazione del regolamento (UE) 2018/1724 è stato pubblicato solo a settembre 2022, con oltre un anno di ritardo rispetto ai tempi inizialmente previsti mettendo a rischio il raggiungimento del target al 2023. A fine luglio, nell’ambito delle interlocuzioni con la CE per la revisione dei target PNRR, è stata inviata una proposta che ribadisce la non applicabilità delle procedure 12 e 13 nel contesto italiano (delle 21 totali, quindi sono applicabili 19). Dalla banca dati ReGiS, aggiornata al 29 dicembre 2023, il target risulta essere stato raggiunto.</t>
  </si>
  <si>
    <t>Catalogo dei servizi pubblici</t>
  </si>
  <si>
    <t>Summary document by the competent authority duly justifying how the target (including all the constitutive elements) was satisfactorily fulfilled. This document shall include as an annex the following documentary evidence:
a)     A list of a number of additional services provided by each public administration compared to the baseline 2021 (31.3.2021) and for each of them
- a brief description of the services, including indication of the relevant public administrations that have activated the services provided by PagoPA;
- official reference to the certificates of works completion issued inaccordance with national legislation demonstrating project has been completed and is operational and link to the platform;
b)    A list of additional administrations active on the platform, compared to the baseline 2021 (31.3.2021).</t>
  </si>
  <si>
    <t>Summary document by the competent authority duly justifying how the target (including all the constitutive elements) was satisfactorily fulfilled. This document shall include as an annex the following documentary evidence:
a)     A list of the number of additional services provided by each public administration compared to the baseline 2021 (31.3.2021) and for each of them 
- a brief description, including indication of the relevant public administrations that has activated the services provided by PagoPA
- official reference to the certificates of works completion issued in accordance with national legislation demonstrating project has been completed and is operational and link to the platform;
b)    A list of additional administrations active on the platform, compared to the baseline 2021 (31.3.2021) provided by PagoPA.</t>
  </si>
  <si>
    <t>Summary document by the competent authority duly justifying how the target (including all the constitutive elements) was satisfactorily fulfilled. This document shall include as an annex thefollowing documentary evidence and elements:
• a list of Central Administration and Municipalities providing digital legally-binding notices to citizens, legal entities, associations and any other public or private entities and for each of them
• a brief description, including indication of the relevant public administrations provided by PagoPA;
• official reference to the certificates of works completion issued in accordance with national legislation demonstrating project has been completed and is operational and link to the platform.</t>
  </si>
  <si>
    <t>Sono 1.921 i Comuni che hanno completato con successo l’integrazione su SEND - Servizio Notifiche Digitali. (fonte: Dipartimento per la trasformazione digitale, 15 gennaio 2024).</t>
  </si>
  <si>
    <t>Comunicato piattaforma SEND</t>
  </si>
  <si>
    <t>Al novembre 2023, risultano 15.312 enti integrati con in appIO, per un totale di oltre 274.000 servizi, valori superiori al target intermedio di dicembre 2023 (fonte: Audizione del Sottosegretario per l’innovazione tecnologica e la transizione digitale presso le Commissioni I e IX della Camera dei deputati, 29 novembre 2023).
ITALIA DOMANI: hanno aderito all’applicazione IO più di 10 mila nuove amministrazioni, di cui più di 2 mila comuni, 10 regioni, 17 enti del Servizio Sanitario Nazionale (SSN) e più di 8 mila enti dell’istruzione (alla data del 23 novembre 2023), pari a un aumento di più di 7 mila amministrazioni rispetto alle circa 2.700 individuate come aderenti alla data del 31 marzo 2021. Vi è stato un incremento di più del 20% dei servizi da parte di una parte sostanziale degli enti aderenti all’Applicazione IO rispetto della data del 31 marzo 2021.</t>
  </si>
  <si>
    <t>Al novembre 2023, risultano 16.405 entri integrati con PagoPA, per un totale di oltre 250.000 servizi, valori superiori al target intermedio di dicembre 2023 (fonte: Audizione del Sottosegretario per l’innovazione tecnologica e la transizione digitale presso le Commissioni I e IX della Camera dei deputati, 29 novembre 2023).
ITALIA DOMANI: hanno aderito alla piattaforma PagoPA 16 mila amministrazioni, pari a un aumento di più di 6 mila amministrazioni rispetto alle 9 mila amministrazioni già aderenti alla data del 31 marzo 2021. Vi è stato un incremento di più del 20% dei servizi da parte di una parte sostanziale degli enti aderenti alla Piattaforma, rispetto alla data del 31 marzo 2021.</t>
  </si>
  <si>
    <t>Sono stati attuati tre progetti pilota volti a testare soluzioni di Mobility as a Service in città metropolitane tecnologicamente avanzate. Milano, Roma e Napoli sono risultate capofila per la sperimentazione del servizio.
Il 29/07/2022 è stato firmato l’Accordo con il MIT per la realizzazione del Data sharing and service repository facility (DS&amp;SRF), cioè la piattaforma tecnologica nazionale per l'erogazione dei servizi MaaS, elemento abilitante per la sperimentazione delle tre città pilota. La prima versione del DS&amp;SRF (All. 3 – Certificazione_MIT), funzionale alle sperimentazioni di questa prima fase, è stata sviluppata ed è operativa a partire dal mese di giugno 2023 (Fonte: Banca dati Regis-RGS).</t>
  </si>
  <si>
    <t>Comunicato Mobility as a Service</t>
  </si>
  <si>
    <t>Summary document duly justifying how the target (including all the constitutive elements) was satisfactorily fulfilled. This document shall include as an annex the following documentary evidence and elements:
a) Certificates of work completion signed by the contractor and the competent authority demonstrating projects have been completed and are operational.</t>
  </si>
  <si>
    <t>Internal procedures and processes fully re-engineered (7 processes in total until 31 December 2023) and that can be entirely completed online (such as office automation, mobility services and e- learning).</t>
  </si>
  <si>
    <t>Il 15 novembre 2021 è stato sottoscritto un Accordo tra il dipartimento della trasformazione digitale e il Ministero dell’Interno recante la disciplina delle attività di attuazione del sub-investimento 1.6. per un importo pari ad € 107 milioni.
Fase 1: concernente l'identificazione dei fornitori per i servizi di automazione e integrazione dei processi è stata completata.
Fase 2: concernente la digitalizzazione dei primi 7 servizi/processi da digitalizzare, rispetto ai quali sono state eseguite e completate le fasi di analisi, progettazione, sviluppo, validazione e verifica (fonte: Regis, 29 dicembre 2023).
ITALIA DOMANI: sono stati reingegnerizzati: 3 processi relativi al Dipartimento della Pubblica Sicurezza e 4 processi del Dipartimento dei Vigili del Fuoco. 
Dipartimento di Pubblica Sicurezza:
- Gestione informatica delle vittime del dovere
 - Gestione del flusso di protocollazione
- Servizio di Pagamento tramite PagoPA della sanzione amministrativa per infrazione al codice della strada
Dipartimento dei Vigili del Fuoco:
- Richiesta di accesso agli atti ex l. 241/90);
- Corsi ed esami per addetti antincendio;
- Corsi ed esami professionisti antincendio (d.m. 05/08/2011);
- Servizi tecnici a pagamento (d.lgs. 139/06 art. 18 c. 4 e art. 25).</t>
  </si>
  <si>
    <t>PCM_Pa</t>
  </si>
  <si>
    <t>Summary document duly justifying how the target (including all the constitutive elements) was satisfactorily fulfilled. This document shall include as an annex the following documentary evidence and elements:
a)     A list provided by the Ministry of Justice/MITD including the official reference to the digitalised judicial files pertaining to the last ten years of civil trials of lower courts ("Tribunali");
b)    A list provided by the Ministry of Justice/MITD including the official reference to the digitalised judicial files pertaining to the last ten years of Courts of Appeal;
c)     A list provided by the Ministry of Justice/MITD including the official reference to the digitalised judicial files pertaining to the last ten years of acts related to legitimacy processes issued by the Supreme Court ("Corte di Cassazione").</t>
  </si>
  <si>
    <t>Explanatory document duly justifying how the milestone (including all the constitutive elements) was satisfactorily fulfilled. This document shallinclude as an annex the following documentary evidence:
a) “Starting execution” acts for the realization of six new Data Lake knowledge systems.</t>
  </si>
  <si>
    <t>Start of execution of the contract for the realization of six new Data Lake knowledge systems:
1)    Anonymization system of civil and criminal sentences
2)    Integrated management system
3)    Management and analysis system for civil trials
4)    Management and analysis system for criminal trials
5)    Advanced statistics system on civil and criminal trials
6)    Automated system for identification of victim-guilty relationship.
The execution of every public contract starts by a specific administrative act of the responsible of the procedure, named “starting execution”.</t>
  </si>
  <si>
    <t>MODIFICATO: Digitalizzazione di 3,5 milioni di fascicoli giudiziari relativi agli ultimi 20 anni dal 01/01/2006 – al 30/06/2026 (in precedenza erano gli ultimi 10 anni rispetto alla scadenza, quindi a partire dal 1/1/2014)    
Per l’attuazione delle attività relative al presente obiettivo, il Ministero della giustizia ha sottoscritto un accordo di cooperazione con il Dipartimento per la trasformazione digitale in data 14 dicembre 2021 e sono state effettuate procedure di gara per il servizio di digitalizzazione dei fascicoli giudiziari di tribunali, corti d’appello e Suprema Corte di cassazione, per un importo complessivo pari a 83,4 milioni di euro.
In base ai dati forniti dal Ministero della giustizia, alla data del 18 novembre 2023 il numero di fascicoli completamente digitalizzati è pari a 3.584.672.
Si segnala che il presente obiettivo è stato interessato da una procedura di riprogrammazione, approvata dalle competenti istituzioni europee, volta ad includere nell’attività di digitalizzazione anche i fascicoli relativi ai procedimenti di competenza dei giudici di pace dei capoluoghi di distretto, degli uffici minorili, delle sezioni penali di tribunali e corti d'appello e delle procure.</t>
  </si>
  <si>
    <t>Il progetto relativo alla creazione del data lake Giustizia rientra nell’accordo sottoscritto in data 14 dicembre 2021 dal Dipartimento per la trasformazione digitale e il Ministero della giustizia e prevede la fornitura di servizi informatici per la realizzazione di 6 sistemi di conoscenza del data lake (1) Sistema di anonimizzazione delle sentenze civili e penali; 2) Sistema di gestione integrato; 3) Sistema di gestione e analisi dei processi civili; 4) Sistema di gestione e analisi dei processi penali; 5) Sistema di statistiche avanzate sui processi civili e penali; 6) Sistema automatizzato di identificazione del rapporto vittima-colpevole del reato).
Dal monitoraggio eseguito dal Ministero della giustizia ad ottobre 2023, il presente traguardo risulta essere stato raggiunto, in quanto è stato dato avvio all’esecuzione degli appalti previsti nell’ambito del traguardo tramite l’adozione di specifici atti amministrativi del responsabile della procedura. La procedura è stata aggiudicata e sono in corso le relative attività progettuali.</t>
  </si>
  <si>
    <t>Accordo quadro per l'affidamento di servizi di data management e servizi di Pmo (6 lotti)</t>
  </si>
  <si>
    <t>Summary document duly justifying how the target (including all the constitutive elements) was satisfactorily fulfilled. This document shall include as an annex the following documentary evidence:
a)     Certificates of works completion signed by the contractor and the competent authority demonstrating the additional services, new or reengineered, and monitoring dashboards have been completed, are operational and accessible on INPS’ institutional touch points and institutional website, and link to the platform.
b)    As an alternative to the above point a) the documental proof is attested through publication of official documents or institutional messages with the operatives indication to access to services;
c)     A list of the additional services available and for each of them a brief description, including the related appropriate profiles.</t>
  </si>
  <si>
    <t>Secondo quanto riportato nella banca dati Regis l’obiettivo è raggiunto: 37 servizi sono stati già positivamente rendicontati al T4-2022 nell’ambito del target M1C1-123, successivamente risultano rilasciati ulteriori 58 servizi. Il numero complessivo di servizi digitali rilasciati è dunque 95, superiore all’obiettivo prefissato (70) (fonte: Regis 29.12.2023).</t>
  </si>
  <si>
    <t>Comunicato "One click to design"</t>
  </si>
  <si>
    <t>Additional 4 250 INPS employees assessed with certified improved skills in the following areas of the European e- Competence Framework: (i) Plan; (ii) Build; (iii) Run (iv) Enable; (v) Manage.The areas for improvement of competences will be identified according to the target group of learners.</t>
  </si>
  <si>
    <t>Complessivamente, sono stati erogati 43 interventi formativi, ai quali hanno partecipato 21.444 dipendenti. Di questi, 18.215 hanno concluso interamente le attività di formazione; poiché diversi dipendenti hanno partecipato a più corsi, il numero univoco di dipendenti INPS formati complessivamente è pari a 13.077, (fonte: Regis 29.12.2023).</t>
  </si>
  <si>
    <t>Summary document duly justifying how the target (including all the constitutive elements) was satisfactorily fulfilled. This document shall include as an annex the following documentary evidence and elements:
a) Certificates of works completion signed by thecontractor and the competent authority;
b) A detailed list organized per area of the new digitalized processes and services, including a brief description.</t>
  </si>
  <si>
    <t>The target is to achieve 53 (52%) re-engineered institutional processes and services in order to make them fully digitized. The involved areas of INAIL are: Insurance, Social and Health services, Prevention and safety work, Certifications and verifications.
In particular, the expected target for each area is expressed above:
• Insurance: 8 (25%);
• Social and health services: 18 (50%);
• Prevention and safety work: 9 (80%); 
• Certifications and verifications: 18 (80%).</t>
  </si>
  <si>
    <t>Sono state completate le attività di reingegnerizzazione e digitalizzazione per un totale di 53 processi/servizi istituzionali (comprensivi dei 29 di baseline) nei seguenti settori:
-Assicurazioni: 8 processi
- Servizi sociali e sanitari: 18processi
-Prevenzione e sicurezza sul lavoro: 9 processi
-Certificazioni e verifiche: 18 processi
(fonte: Regis 29.12.2023).</t>
  </si>
  <si>
    <t>Summary document duly justifying how the target (including all the constitutive elements) was satisfactorily fulfilled. This document shall include as an annex the following documentary evidence:
a)     Certificates of work completion signed by the contractor and the competent authority;
b)    A detailed list organized per area of the 15 procedures related to management of Defence’s personnel, including a brief description.</t>
  </si>
  <si>
    <t>Per la realizzazione delle attività finalizzate al raggiungimento del Target, il Ministero della Difesa ha stipulato 4 contratti (fonte: Regis 29.12.2023).
Sono state digitalizzate le 11 procedure aggiuntive rispetto alle 4 già presenti (Aspettativa di base, Cessazione, Onorificenze e Decretazione sottoufficiali):
1. Aspettativa ex l. n. 266/99 e n. 461/01;
2. Concorsi Online;
3. Disciplina;
4. Provvidenze;
5. Servizio di vettovagliamento;
6. Presenze e assenze del personale e Access Control System;
7. Impiego del personale;
8. Note Caratteristiche;
9. Magistratura militare;
10. Anagrafica Centralizzata della Difesa e Portale delle interoperabilità;
11. Aspettativa per riduzione quadri.</t>
  </si>
  <si>
    <t>Summary document duly justifying how the target(including all the constitutive elements) was satisfactorily fulfilled. This document shall include as an annex a list from the Ministry of Defence/MITD indicating the official references of additional digitized identity certificates issued by the Ministry of Defence.</t>
  </si>
  <si>
    <t>Alla data del 05/12/2023 risultano emesse 453.780 unità, che hanno consentito di raggiungere il target in oggetto (fonte: Regis 29.12.2023).</t>
  </si>
  <si>
    <t>Summary document duly justifying how the milestone (including all the constitutive elements) was satisfactorily fulfilled.
This document shall include as an annex the following documentary evidence:
a)     Certificates of work completion signed by the contractor and the competent authority demonstrating that the institutional web portals and intranet portals have been completed, are operational and accessible on MD’ institutional website, and links to the
portals.</t>
  </si>
  <si>
    <t>Nell'ambito della realizzazione della Milestone, si è proceduto sia a sviluppare ex novo sia a reingegnerizzare i portali web di MD (accessibili da internet e da intranet). gli interventi hanno riguardato i seguenti ambiti:
- PORTALI INTERNET del Ministero della Difesa, compresi quelle delle Forze Armate e del Segretariato Generale della Difesa;
- PORTALI INTRANET ovvero una serie di portali e applicativi tematici attraverso cui MD veicola le informazioni interne (es. Portale Archimede) e digitalizza alcuni processi di business interni ad alcune articolazioni del Dicastero (es. gestione degli assetti satellitari – portale COS; gestione dei bandi di ricerca- portale IRAD etc.). Di seguito la lista completa dei portali interessati: (fonte: Regis 29.12.2023).</t>
  </si>
  <si>
    <t>The migration has to be completed in order to ensure operational availability of non-mission critical applications to new open source infrastructure.</t>
  </si>
  <si>
    <t xml:space="preserve">Per le attività finalizzate al raggiungimento del Target, il Ministero della difesa ha stipulato 4 contratti. (fonte: Regis 29.12.2023).
Si è conclusa la migrazione iniziale delle prime 10 applicazioni non a missione critica verso una nuova infrastruttura open source S.C.I.P.I.O. Le applicazioni sono:
1. Reclutamento,
2. Onorificenze,
3. Decretazione stipendiale Ufficiali,
4. Decretazione stipendiale Sottufficiali,
5. Decretazione stipendiale Graduati,
6. Avanzamento Ufficiali,
7. Avanzamento Sottufficiali,
8. Avanzamento Graduati,
9. Cessazioni,
10. Aspettativa base. </t>
  </si>
  <si>
    <t>L'obiettivo che prevedeva di rendere disponibili nel data warehouse 800.000 atti giudiziari relativi al sistema di giurisdizione amministrativa è stato conseguito in anticipo rispetto alle scadenze fissate, come comunicato dal Segretariato della Giustizia amministrativa al Dipartimento per la trasformazione digitale in data 17 marzo 2023. Il data warehouse realizzato consente la raccolta, l’analisi e l’archiviazione dei dati provenienti dalle 33 sedi del Sistema Informativo della Giustizia Amministrativa (SIGA) nel quale sono contenuti tutti gli atti giudiziari in formato digitale.</t>
  </si>
  <si>
    <t>L'obiettivo che prevedeva di rendere disponibili nel data warehouse 1,7 milioni (da 800.000 a 2.500.000) atti giudiziari relativi al sistema di giurisdizione amministrativa è stato conseguito in anticipo rispetto alle scadenze fissate, come comunicato dal Segretariato della Giustizia amministrativa al Dipartimento per la trasformazione digitale in data 17 marzo 2023. Il data warehouse realizzato consente la raccolta, l’analisi e l’archiviazione dei dati provenienti dalle 33 sedi del Sistema Informativo della Giustizia Amministrativa (SIGA) nel quale sono contenuti tutti gli atti giudiziari in formato digitale.</t>
  </si>
  <si>
    <t>Contratto quadro Sigef (lotto 3)</t>
  </si>
  <si>
    <t>Copy of the publication in the Official Journal for primary legislation and in the Official Journal of the Ministry of Justice or on its website for the secondary legislation that is critical for achieving the objectives described in the CID and reference to the relevant provisions indicating the entry into force, accompanied by a document duly justifying how the milestone, including all the constitutive elements, was satisfactorily fulfilled. Link to the database of civil decisions.</t>
  </si>
  <si>
    <t>Il traguardo prevede 3 diversi interventi:
Per quanto riguarda il Processo civile telematico, gli sviluppi dei sistemi informativi e i relativi rilasci in esercizio sono stati effettuati in base alle scadenze previste. I sistemi sono tutti in funzione.
Sul versante penale, sono stati realizzati:
- il Portale Depositi Atti Penali (PDP) che consente la trasmissione telematica agli Uffici Giudiziari di atti, documenti e istanze da parte dei soggetti abilitati esterni, in primis i difensori. Lo sviluppo per la consultazione degli atti da parte degli avvocati tramite PDP è stato completato e distribuito in tutta Italia a fine 2022;
- l’Applicativo Processo Penale (APP) ovvero un sistema informatico che permette a tutti i soggetti abilitati la redazione, la firma e il deposito digitale e telematico degli atti penali, rendendo gestibili tutti i flussi procedimentali in formato digitale, di cui sono state completate le installazioni presso le Procure della Repubblica, gli Uffici Gip, i Tribunali del Riesame e le Procure Generali limitatamente al procedimento di avocazione.
Infine, per quanto riguarda la Banca dati delle decisioni civili, da ReGiS emerge che la banca dati riservata (BDR) alla consultazione dei soli magistrati è stata attivata in data 20 novembre 2023, mentre dal 14 dicembre 2023 la banca dati pubblica (BDP) è accessibile anche per gli utenti esterni.</t>
  </si>
  <si>
    <t>Banca dati provvedimenti giustizia civile</t>
  </si>
  <si>
    <t>L'aggiudicazione di tutti gli appalti pubblici per la  costruzione di nuovi edifici, la riqualificazione e il rafforzamento dei beni immobili dell'amministrazione della giustizia è firmata dall'amministrazione aggiudicatrice a seguito di una procedura di appalto pubblico</t>
  </si>
  <si>
    <t>The new buildings shall provide primary energy consumption at least 20% lower than the NZEB requirement (nearly zero energy building, national directives). At least 70% of demolition waste shall be prepared for reuse/recycli ng/recovery of other materials.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</si>
  <si>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</si>
  <si>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the construction of buildings, requalification and strengthening of real estate assets of the administration of justice</t>
  </si>
  <si>
    <t>Edilizia giudiziaria</t>
  </si>
  <si>
    <t>La misura si pone l'obiettivo, da raggiungere entro il 31 marzo 2026 (M2C3-8), di intervenire su una superficie di almeno 289.000 mq di immobili dell’amministrazione della giustizia, tramite opere di costruzione, manutenzione ed efficientamento energetico (con riduzione di consumi energetici di 0,735 ktep/anno). Alla data del 30 novembre 2023, dalle informazioni disponibili sulla banca dati ReGiS risultavano aggiudicate le procedure di gara per l’affidamento dell’esecuzione dei lavori per 37 progetti utili a garantire la realizzazione dei lavori su una superficie complessiva pari a circa 339.952,34 mq, mentre ulteriori 25 progetti, riguardanti l’esecuzione di lavori su 146.024,47 mq, sono in via di aggiudicazione.</t>
  </si>
  <si>
    <t>Circolare del 20 novembre 2023 n. 298</t>
  </si>
  <si>
    <t>Con la Circolare del 20 novembre 2023 n. 298 sulle procedure per l’affidamento ex art. 50 del D.Lgs. n. 36/2023, che disciplinano gli affidamenti dei contratti pubblici di lavori, servizi e forniture di importo inferiore alle soglie comunitarie definite dall'art. 14 del medesimo decreto, sono stati dati chiarimenti interpretativi in merito alla possibilità di ricorrere alle procedure ordinarie.</t>
  </si>
  <si>
    <t>Secondo la banca dati Regis, l’Agenzia per l’Italia digitale ha avviato l’emanazione delle Regole tecniche per l’interoperabilità tra le piattaforme ed il relativo processo di certificazione. Tale attività è stata completata il 26 settembre 2023. Per la fine del 2023 si prevede pertanto che tutte le fasi del ciclo di vita dei contratti pubblici utilizzando prioritariamente la Piattaforma Nazionale di eProcurement di Consip SPA, saranno gestite in modalità digitale anche con l’integrazione dei servizi esposti dalla Piattaforma Digitale Nazionale Dati. In questo contesto svolge un ruolo centrale la Piattaforma Nazionale di eProcurement di Consip SPA. Elementi chiave dell’ecosistema sono 1) la Banca Dati Nazionale dei Contratti Pubblici (ANAC) che riunirà: l’Anagrafe Unica delle Stazioni Appaltanti (AUSA), il Casellario informatico dei Contratti Pubblici, l’Anagrafe degli Operatori Economici e la Nuova Piattaforma Appalti NPA, 2) il Fascicolo Virtuale dell’Operatore Economico (FVOE) 3) Pubblicità e trasparenza con particolare riferimento alle procedure di affidamento.</t>
  </si>
  <si>
    <t>Certificate of works completion signed by the contractor and the competent authority demonstrating project has been completed and is operational, and link to the system. Explanatory report demonstrating how the system contribute to the achievement of all the constitutive elements of the milestone</t>
  </si>
  <si>
    <t>Delibera Anac-MIT digitalizzazione integrale degli appalti</t>
  </si>
  <si>
    <t>AcquistinretePA</t>
  </si>
  <si>
    <t xml:space="preserve">La fonte dei dati da utilizzare per la verifica dei tempi medi è la Banca Dati Nazionale dei Contratti Pubblici gestita da ANAC. Le metodologie di analisi sono definite sulla base di quelle adoperate sulla banca dati europea TED. Tale analisi ha portato a verificare che il tempo medio di aggiudicazione per l’anno 2023 è pari a 97 giorni e, pertanto, l’obiettivo è conseguito. Nel corso della Cabina di regia per i contratti pubblici (costituita con DPCM dell’8 settembre 2023 e successivamente integrata con DPCM dell’11 dicembre 2023) tenutasi il 14/12/2023 è stata approvata la relazione di raggiungimento del target. </t>
  </si>
  <si>
    <t>Secondo la documentazione presente nella banca dati Regis, alla data del 31 agosto 2023 sono state formate 25.679 unità di personale, in numero superiore al valore atteso di 20.000 unità. La misura risultava già raggiunta alla data del 31 agosto 2023.</t>
  </si>
  <si>
    <t xml:space="preserve">MODIFICATO  Il tempo medio tra l'aggiudicazione dell'appalto e la realizzazione dell'infrastruttura ("fase esecutiva") deve essere ridotto almeno del 10% (in precedenza 15%)
Secondo la banca dati Regis, il gruppo di lavoro, sulla base delle condizioni e dei requisiti previsti dalla CID e dagli OA, ha elaborato un metodo che è stato utilizzato sia per il monitoraggio periodico, che per la rendicontazione a scadenza dell’obiettivo. I dati utilizzati forniscono informazioni fino al 30 novembre 2023. Nel corso della Cabina di regia per i contratti pubblici (costituita con DPCM dell’8 settembre 2023 e successivamente integrata con DPCM dell’11 dicembre 2023) tenutasi il 14/12/2023 è stata approvata la relazione di raggiungimento del target. 
Italia Domani: E' stato raggiunto un tempo medio di esecuzione delle opere pari a 317 giorni, nel periodo 1° luglio 2021 - 30 novembre 2023, che rappresenta una diminuzione del 12% rispetto alla baseline di 360 giorni. </t>
  </si>
  <si>
    <t>Secondo la banca dati Regis, la relazione finale inviata da Consip evidenzia che, al 31 ottobre 2023, 66 Pubbliche Amministrazioni Centrali hanno utilizzato il Sistema Dinamico di Consip, pari al 26% del totale. Alla luce di ciò, l’obiettivo, che prevedeva che almeno il 15% delle Stazioni Appaltanti dell’Amministrazione Centrale nel biennio 2022-2023 utilizzassero i Sistemi Dinamici di Acquisizione a norma della direttiva 2014/24/UE, è stato raggiunto.</t>
  </si>
  <si>
    <t>The Ministry for the Ecologic al Transitio n (MITE), with the technical support of the Higher Institute for Environ mental Protecti on and Research (ISPRA) and of the Italian National Agency for New Technologies,Energy and Sustainable Economic Development (ENEA),
has the task of controlling and monitoring the state of implementation of the proposed interventions.</t>
  </si>
  <si>
    <t>Explanatory document duly justifying how the target was satisfactorily fulfilled. This document shall include as an annex the following documentary evidence:
Online web platform available for use (not yet implemented) and available from the Ministry website (https://www.minambiente.it/)
c) certificate of completion issued in accordance with the national legislation
d) report by an independent engineer endorsed by the relevant ministry, including justification that the technical specifications of the project(s) are aligned with the CID's description of the investment and target</t>
  </si>
  <si>
    <t>Nella banca dati Regis viene evidenziato che, secondo il monitoraggio congiunto del MASE e del Commissario per la bonifica delle discariche, sulla procedura di infrazione NIF 2011/2215 permangono solo 4 discariche da chiudere o bonificare, pertanto l’obiettivo è da considerarsi raggiunto.
Italia Domani: Le Regioni ed il Commissario Unico per la Bonifica delle discariche, ciascuno secondo le rispettive competenze, hanno provveduto a chiudere 40 delle 44 discariche (riduzione di più del 60%)  originariamente inserite nella sentenza della Corte di Giustizia Europea (C-498/17) del 19 marzo 2019.</t>
  </si>
  <si>
    <t>L'attuazione della misura ha avuto avvio con il D.M. 28 settembre 2021, n. 396 (recante “Definizione delle procedure di evidenza pubblica da avviarsi per l'assegnazione delle risorse finanziarie previste per l'attuazione degli interventi relativi all'Investimento 1.1, Missione 2, Componente 1 del PNRR per la realizzazione di nuovi impianti di gestione dei rifiuti e l'ammodernamento di impianti esistenti”; G.U. n. 247 del 15 ottobre 2021). 
Con tale decreto si è provveduto alla ripartizione delle risorse disponibili tra tre linee di intervento e alla definizione dei criteri per la selezione delle proposte di progetto. 
Le linee di intervento riguardano: 
A) miglioramento/meccanizzazione della rete di raccolta differenziata dei rifiuti urbani; 
B) realizzazione di nuovi impianti di trattamento/riciclaggio dei rifiuti organici, multimateriale, vetro, imballaggi; 
C) costruzione di impianti innovativi di trattamento/riciclaggio di materiali assorbenti (PAD), fanghi di acque reflue, rifiuti di pelletteria e tessili. 
Sono state approvate le graduatorie definitive per le tre linee A, B e C (v. rispettivamente, decreti dip. nn. 128, 198 e 206) e sono stati approvati i decreti di concessione dei contributi per le linee B (decreto dip. n. 1) e C (decreto dip. n. 23). Relativamente alla linea A, la banca dati Regis riporta che “il decreto di ammissione al finanziamento relativo a tale linea è in via di finalizzazione”. 
Nella stessa banca dati si evidenzia che l’obiettivo di 20 punti percentuali (p.p.) risulta conseguito: già alla fine del 2021 il valore era pari a 17,1 p.p. e alla fine del 2022 è ulteriormente sceso fino a 13,7 p.p. 
Italia Domani: La differenza nei tassi di raccolta differenziata tra la media nazionale e la regione con i risultati peggiori è ridotta a 13,71 punti percentuali (da una baseline di 22,8 punti percentuali).</t>
  </si>
  <si>
    <t>Ispra - Rapporto rifiuti urbani 2023</t>
  </si>
  <si>
    <t>Nella banca dati Regis viene evidenziato che l’obiettivo è stato conseguito con due anni di anticipo, dato che l’obbligo di raccolta differenziata dei rifiuti organici è operativo nell’ordinamento nazionale italiano già dal 31 dicembre 2021 (v. art. 182-ter del D.lgs. 152/2006, come modificato dal D.lgs. 116/2020).</t>
  </si>
  <si>
    <t>Dlgs 23 dicembre 2022. n. 213</t>
  </si>
  <si>
    <t>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targetb)further project-specific details with the extract of the relevant parts containing the selection criteria that ensure compliance with the Do No Significant Harm Principle</t>
  </si>
  <si>
    <t>Notification of the award of all public contracts for a total of EUR 2 000 000 000 for investments in primary water infrastructure and on the security of water supply.
The scope of the contracts shall be the following,
-      Water supply security of important urban areas;
-      Structural works to increase safety and resilience of the network, including adaptation to climate change (excluding dams);
-      Increase of the transport capacity of water.
Selection criteria shall ensure that the investment shall fully contribute to the climate change objectives with a 40 % climate coefficient, in accordance withAnnex VI to the Recovery and Resilience Facility Regulation (EU) 2021/241.</t>
  </si>
  <si>
    <t>Con il D.M. 16 dicembre 2021, n. 517, sono stati individuati gli interventi e assegnate le risorse ai soggetti attuatori.
Nella banca dati Regis il traguardo viene considerato raggiunto in quanto “nel complesso sono stati selezionati n. 124 singoli investimenti”, 110 dei quali “hanno aggiudicato gli appalti per un valore pari a circa 2.000.000.000 di euro”. Sono stati aggiudicati gli appalti pubblici per la realizzazione di almeno 25 sistemi idrici complessi, previsti dal target europeo successivo (Italia Domani)</t>
  </si>
  <si>
    <t>decreto ministeriale n. 517 del 16 dicembre 2021</t>
  </si>
  <si>
    <t>Summary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target</t>
  </si>
  <si>
    <t>Notification of the award of all contracts for a total of EUR 900 000 000 for interventions for the modernization and efficiency of the water distribution networks.
The scope of the contracts shall be the following,
-  Interventions to reduce losses in networks for drinking water;
-  Increase the resilience of water systems to climate change;
-  Strengthen the digitization of networks, for an optimal management of water resources, reduce waste and limit inefficiencies</t>
  </si>
  <si>
    <t>vedere II bando del 1/9/22</t>
  </si>
  <si>
    <t>Approvazione graduatoria</t>
  </si>
  <si>
    <t>Nella banca dati Regis viene evidenziato che “in totale sono 33 gli interventi ammessi e finanziati, per un importo complessivo pari a 900 milioni di euro” e che “dalle ricognizioni effettuate sui n. 33 interventi, si è riscontrato che ad oggi tutti gli interventi hanno aggiudicato appalti per un valore complessivo pari a 900.000.000 di euro. Considerando la milestone riferita all'aggiudicazione di tutti gli appalti per la realizzazione di interventi per la distrettualizzazione di 45.000 km complessivi di rete idrica, previsti per il raggiungimento del target, la stessa si ritiene conseguita, nella misura in cui le procedure già concluse fanno riferimento a interventi che concorrono a identificare un numero complessivo di km di rete idrica distrettualizzata superiore a 45.000”</t>
  </si>
  <si>
    <t>Notification of the award of all public contracts for a total of EUR 880 000 000 for the interventions on the networks and irrigation systems and on the related digitalisation and monitoring system.
The scope of the contracts shall be the following,
Encourage the measurement and monitoring of uses both on collective networks (through the installation of meters and remote-control systems) and for self-supply uses (through a monitoring system of private licenses) as a prerequisite for completing the introduction of water pricing policy based on the water volumes for an efficient use of water resources in agriculture; Reduce illegal water withdrawals in rural areas.
Irrigation investment should aim at safe re-use of reclaimed water when feasible and/or to render existing irrigation more efficient, even if the concerned water body is in good status. If in less than good status, the savings have to be such that good status can be reached, in the case of upgrading existing irrigation.
It must be ensured that expansion of existing irrigation systems (including through increased use of water, i.e. not only physical expansion), even via more efficient methods, is avoided where the concerned water bodies are, or projected (in the context of intensifying climate change) to be in less than good status.
It is expected that this measure does not do significant harm to environmental objectives within the meaning of Article 17 of Regulation (EU) 2020/852, taking into account the description of the measure andthe mitigating steps set out in the recovery and resilience plan in accordance with the Do No Significant Harm Technical Guidance (2021/C58/01). In particular, for each sub- investment, full compliance with the requirements of EU law, including the Water Framework Directive, shall be ensured before, during and after the commencement of the construction works. Further, the measure is subject to an Environmental Impact Assessment (EIA) pursuant to Directive 2011/92/EU, as well as relevant assessments in the context of Directive 2000/60/EC and Directive 92/43/EEC, including the implementation of required mitigation measures.
In particular, when publishing the draft environmental impact assessment for public consultation, it should be framed with a justification of the purpose of the investment as compared to alternatives, both in terms of the goal (extent of irrigated land vs sustainable rural regeneration) and the means (reducing water demand and nature-based solutions).</t>
  </si>
  <si>
    <t>Riguardo ai progetti “in essere” (360 milioni di euro), il decreto direttoriale 228620 del 20 maggio 2022 contiene un primo elenco di tali progetti (55).
Riguardo ai nuovi progetti, il 30 settembre 2022 è stato firmato il decreto con cui sono stati ammessi al finanziamento 42 progetti, di cui 23 relativi all’Area Centro Nord e 19 all’Area Sud, per un totale di circa 520 milioni di euro.
Le procedure di avvio delle gare di affidamento dei lavori o delle forniture da parte dei beneficiari si sono concluse il 31 marzo 2023. Attualmente tutti i soggetti attuatori dei 97 interventi hanno provveduto ad aggiudicare le procedure di appalto, per progetti del valore complessivo di 880 milioni di euro. Le relative procedure di gara sono espletate da Consorzi di bonifica o enti irrigui (soggetti attuatori della misura).
Secondo la Terza relazione del Governo Doc. XIII, n.1 sono emersi i seguenti elementi di debolezza nel corso del monitoraggio da parte del Governo:
• aumento dei costi e scarsità dei materiali;
• ridefinizione degli impegni del CID e OA (refusi, errori di traduzione, rendicontazione e verifica delle misure).</t>
  </si>
  <si>
    <t>Decreto direttoriale MASAF n. 0228620 del 20 maggio 2022</t>
  </si>
  <si>
    <t>Decreto direttoriale MASAF n. 484456 del 30 settembre 2022</t>
  </si>
  <si>
    <t xml:space="preserve">The indicator shows the reduction of the number of equivalent inhabitants who do not comply with the requirementsof Directive 91/271/EEC. The call is expected to target potential beneficiaries based on needs. It is expected that the deployment of measures related to technical assistance would contribute to this aim </t>
  </si>
  <si>
    <t>Explanatory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target;</t>
  </si>
  <si>
    <t xml:space="preserve">Notification of the award of the contracts for a total of EUR 600 000 000 for interventions in sewerage and purification.
The interventions shall,
-  be compliant with the relevant requirements of footnote 11 of Annex VI of the Regulation (EU) 2021/241;
-  make the purification of wastewater discharged into marine and inland waters more effective, also by means of technological innovation;
-  transform some purification plants into “green factories”, which reuse purified wastewater for irrigation and industrial purposes
</t>
  </si>
  <si>
    <t>Criteri di riparto delle risorse destinate</t>
  </si>
  <si>
    <t>Decreto di assegnazione</t>
  </si>
  <si>
    <t>MODIFICATO: è stato espunto il riferimento al totale 600 milioni di euro .
Con il D.M. 17 maggio 2022, n. 191, sono stati dettati i criteri di riparto delle risorse e i criteri di ammissibilità delle proposte progettuali. Con il successivo D.M. 262/2023 è stato individuato l’elenco delle 176 proposte progettuali ammissibili a finanziamento, a cui sono state assegnate risorse per un importo totale di 586,6 milioni di euro.
Nella banca dati Regis viene evidenziato che l’obiettivo in questione “è oggetto della procedura di revisione del PNRR ai sensi dell’art. 21 del Regolamento (UE) 2021/241”.
Nella stessa banca dati viene successivamente evidenziato che “la milestone risulta conseguita” con il citato decreto n. 262/2023”.</t>
  </si>
  <si>
    <t>Decreto Ministeriale n. 262 del 9 agosto 2023</t>
  </si>
  <si>
    <t>The tender(s) will set clear, non-discriminatory and transparent criteria for the eligibility and the selection of the proposals. The public procurement rules are provided by the legally binding obligation according to art.2 of DL 120/2020</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</si>
  <si>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demands.</t>
  </si>
  <si>
    <t>Notification of the award of (all) public contracts for the upgrading, electrification and resilience of railways South.
The contract (s) shall refer to the following parts of those lines:
Region Molise (Rome-Venafro-Campobasso-Termoli); 
Region Puglia (Bari – Lamasinata; Barletta – Canosa; Pescara-Foggia Potenza-Foggia Links Brindisi Links Taranto) 
Region Calabria (Ionian Sibari-Catanzaro Lido-Reggio Calabria/Lamezia Terme)
Region Basilicata (Ferrandina-Matera)
Region Campania (Salerno Arechi – Aeroporto Pontecagnano)
Region Sicilia (Node of Catania-Palermo - Agrigento - Porto Empedocle Link to the Port of Augusta)
Region Sardegna (Rail connection with Obia airport; Track-doubling Decimomannu- Villamassargia)</t>
  </si>
  <si>
    <t xml:space="preserve">MODIFICATO: 150 km di lavori completati di potenziamento, elettrificazione e aumento della resilienza delle ferrovie del Sud, pronti per la fase autorizzativa ed operativa (in precedenza era aggiudicazione di tutti gli appalti per 650 km di ferrovia)
Al 21.12.2023 sono stati completati circa 172 km (superiore al target M3C1-di 150 km) su tratte ferroviarie al Sud. Gli interventi realizzati da RFI garantiscono il rinnovo e l’adeguamento degli impianti di trazione elettrica, lavori di risanamento della massicciata ferroviaria e rinnovo di traverse e binari. 
Tutti gli interventi ricompresi nella Misura fanno parte del Contratto di Programma MIT-RFI 2022-2026 
(Fonte: Banca dati REGIS) </t>
  </si>
  <si>
    <t>Explanatory document duly justifying how the milestone (including all the constitutive elements) was satisfactorily fulfilled. This document shall include as an annex the following documentary evidence:
a) copy of contract award notification;
b) extract of the relevant parts of the technical specifications of the project proving alignment with the CID’s description of the investment and milestone;
c) the list of contractual counterparts;
d) report of the evaluation committee regarding its assessment of the submitted applications against the
Call's demand;.
e) further project-specific details containing the selection criteria that ensure compliance with the Do No Significant Harm principle.</t>
  </si>
  <si>
    <t>Notification of the award of all public contracts to build high-speed railway in the line Salerno Reggio Calabria. The contract shall refer to the following parts of this line: Battipaglia - Romagnano</t>
  </si>
  <si>
    <t>Progettazione esecutiva ed esecuzione dei lavori relativi alla realizzazione della nuova linea AV/AC Salerno - Reggio Calabria</t>
  </si>
  <si>
    <t>Comunicato aggiudicazione</t>
  </si>
  <si>
    <t>Aggiudicazione</t>
  </si>
  <si>
    <t>1 RTI</t>
  </si>
  <si>
    <t>Urban and metropolit an areas are municipali ties above 50,000 inhabitants</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</si>
  <si>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project(s)are aligned with the CID's description of the investment and target;</t>
  </si>
  <si>
    <t>Decreto del Ministro delle infrastrutture e dei trasporti n. 120 del 5 maggio 2023 </t>
  </si>
  <si>
    <t xml:space="preserve">MODIFICATO Costruzione di almeno 200 km di piste ciclabili nelle aree metropolitane (in precedenza si prevedevano 570 km di piste ciclabili urbane e metropolitane e di circa 1.250 km di piste ciclabili turistiche, di cui il 50% al Sud)
Per le ciclovie urbane, alla data del 28.12.2023, in base alla documentazione fornita dai Soggetti attuatori risultano ultimati lavori per circa 253,25 km di piste ciclabili urbane e metropolitane. 
Con DM 15 dicembre 2021, n. 509 erano state definite le modalità di utilizzo di una quota delle risorse pari a 150 mln € dal 2022 al 2026 destinate alla costruzione di chilometri aggiuntivi di piste ciclabili urbane e metropolitane, nelle città che ospitano le principali università, da collegare a nodi ferroviari o metropolitane. 
In data 05.05.2023 il MIT ha emanato il Decreto Ministeriale n. 120, con il quale sono stati ridefiniti gli interventi oggetto di finanziamento tramite l’indicazione, per ciascun Soggetto attuatore, dei CUP finanziati da nuove risorse (D.M. n. 509/2021) e dalla legislazione vigente (D.M. n. 344/2020), individuando, altresì, il relativo target chilometrico da realizzare alle scadenze previste. Il MIT ha poi emanato il D.M. n. 312 del 27.11.2023 al fine di rimodulare gli obiettivi chilometrici per i Soggetti attuatori che, a seguito di una ricognizione, hanno manifestato ritardi o criticità nell’attuazione degli interventi. 
(Fonte: Banca dati REGIS) </t>
  </si>
  <si>
    <t>Aggiudicazione di tutti gli appalti pubblici per la realizzazione di metropolitane, linee di tram, filovie e funivie in aree metropolitane</t>
  </si>
  <si>
    <t xml:space="preserve">Summary document duly justifying how the milestone (including all the constitutive elements) was satisfactorily fulfilled. This document shall include as an annex the following documentary evidence: a) copy of contract award notification b)extract of the relevant parts of the technical specifications of the project proving alignment with the CID’s description of the investment and milestone </t>
  </si>
  <si>
    <t xml:space="preserve">MODIFICATO Aggiudicazione di tutti gli appalti pubblici per la realizzazione di metropolitane, linee di tram, filovie e funivie in aree metropolitane (nella nuova formulazione è riferito alle sole infrastrutture di rete)
Per il trasporto rapido di massa, risultano concluse le procedure di aggiudicazione per n. 24 progetti per un totale di lavori da realizzare pari a circa 235,3 km. I restanti n.2 progetti (per ulteriori 4,1 km complessivi), afferenti entrambi al Comune di Napoli sono nella fase conclusiva della procedura di aggiudicazione, in linea con la scadenza riportata nel CID. (Fonte: Banca dati REGIS). 
Il 22.12.2023, il MIT ha emanato il D.M. n.345 di rimodulazione del precedente DM 448/2021 al fine di integrare le revisioni approvate e contestualmente escludere dai progetti finanziati quegli investimenti che a causa di ritardi maturati nella fase di attuazione non risultato più compatibili con le tempistiche definite dal PNRR. (Fonte: Banca dati REGIS). 
Gli interventi previsti nelle categorie b) e c) sono oggetto di una nuova milestone (M2C2-25) per l’aggiudicazione di tutti gli appalti con scadenza T3-2024 e due target, rispettivamente M2C-25bis e M2C2-25ter. 
Al fine di mantenere invariata l’ambizione complessiva della misura in termini di km di infrastrutture da realizzare, lo stesso DM ha, altresì, incluso ulteriori n. 2 interventi nelle città di Firenze e Padova. Complessivamente, ad esito di questa rimodulazione, è previsto il finanziamento di n.26 progetti relativi alle infrastrutture di rete (cfr. All.A). (Fonte: Banca dati REGIS).  </t>
  </si>
  <si>
    <t>Decreto ministeriale 345 del 22 dicembre 2023 di individuazione degli interventi ammessi a finanziamento (modifica il DM 448/2021)</t>
  </si>
  <si>
    <t>Decreto del Ministro delle infrastrutture e della mobilità sostenibili n. 345 del 22 dicembre 2023</t>
  </si>
  <si>
    <t>Notification of the award of public contracts for the acquisition of clean buses</t>
  </si>
  <si>
    <t xml:space="preserve">MODIFICATO Notifica dell'aggiudicazione degli appalti pubblici per l'acquisto di almeno 3 000 autobus a pianale ribassato a zero emissioni (in precedenza era aggiudicazione di tutti gli appalti)
La milestone si considera conseguita in quanto sono state aggiudicate gare aventi ad oggetto un numero di circa 2.935 autobus a zero emissioni e pianale ribassato. È in corso la ricognizione delle ulteriori evidenze associate a procedure di gara in corso di formalizzazione. (Fonte: Banca dati Regis-RGS). </t>
  </si>
  <si>
    <t>Decreto MIT n. 134 del 10 maggio 2022</t>
  </si>
  <si>
    <t>Copy of the publication in the Official Journal for primary legislation and the secondary legislation that is critical forachieving the objectives described in the CID and reference to the relevant provisions indicating the entry into force, accompanied by a document duly justifying how the milestone, including all the constitutive elements, was satisfactorily fulfilled.</t>
  </si>
  <si>
    <t>The new Legislative Decree shall amend the Italian industrial property code (Legislative Decree n. 30 of 10 February 2005) and cover thefollowing areas as a minimum: (i) review of the regulatory framework to strengthen the protection of industrial property rights and simplify procedures, (ii) strengthen the support to companies and research institutions, (iii) enhance skills and competences development, (iv) facilitate knowledge transfer, (v) strengthen innovative services promotion.</t>
  </si>
  <si>
    <t>Legge n.102 del 24 luglio 2023</t>
  </si>
  <si>
    <t>Decreto interministeriale del 26 settembre 2023</t>
  </si>
  <si>
    <t>Circolare MIMIT n. 625/2023</t>
  </si>
  <si>
    <t>Circolare MIMIT n. 627/2023</t>
  </si>
  <si>
    <t>Circolare MIMIT n. 626/2023</t>
  </si>
  <si>
    <t>Link5</t>
  </si>
  <si>
    <t>Circolare MIMIT n.628/2023</t>
  </si>
  <si>
    <t>È stata adottata la legge 24 luglio 2023, n. 102, recante Modifiche al codice della proprietà industriale, di cui al D.lgs. 10 febbraio 2005, n. 30, composta da 32 articoli.  A seguito dell'entrata in vigore della legge, sono stati emanati, entro il 30 settembre 2023, tutti i previsti atti attuativi:
- Circolare MIMIT n.628/2023, relativa alle domande di brevetto europeo validate in Italia;
- Circolare MIMIT n. 627/2023, relativa alla possibilità, limitatamente alle domande nazionali di brevetto, di pagare i diritti di deposito entro un mese solare dalla data di presentazione della stessa, mantenendo inalterata la relativa data di deposito;
- Circolare MIMIT n. 626/2023, relativa alla possibilità di rivendicare una priorità straniera in fase di deposito di una domanda nazionale di brevetto, marchio o disegno inviando ad UIBM il codice DAS(Digital Access Service) fornito dalla WIPO associato univocamente alla domanda prioritaria straniera;
- Circolare MIMIT n. 625/2023, relativa all’adeguamento degli importi dovuti a titolo di imposta di bollo per consentirne il pagamento in modalità digitale;
- Decreto interministeriale del 26 settembre 2023 del Ministro delle Imprese e del Made in Italy di concerto con il Ministro dell’Università e della Ricerca, che adotta Linee guida recanti i principi ed icriteri specifici per la regolamentazione dei rapporti contrattuali tra le strutture di ricerca ed i soggetti finanziatori dell’attività di ricerca.</t>
  </si>
  <si>
    <t>Adopt the 2022 Annual Competition Law. The Annual competition law shall include, at least, the following key elements, whose implementing measures and secondary legislation (if necessary) shall be adopted and enter into force no later than 31 December 2023.
It shall:
i. adopt the Electricity Network Development Plan;
ii. promote the deployment of 2th generation smart electricity meters.</t>
  </si>
  <si>
    <t>Legge annuale per il mercato e la concorrenza 2022 </t>
  </si>
  <si>
    <t>Sono entrati in vigore tutti gli strumenti attuativi per l'effettiva attuazione e applicazione delle misure derivanti dalla legge annuale sulla concorrenza 2022. A tal fine rilevano:
- il Decreto del Ministro dell’Ambiente e della Sicurezza Energetica n. 453 del 22 dicembre 2023 che approva il Piano di sviluppo della rete elettrica 2021;
- la Delibera ARERA 105/2021/R/eel del 16 marzo 2021 che reca linee guida in ordine ai requisiti minimi da adottarsi da parte delle imprese distributrici in merito all'informazione verso i clienti finali e le imprese di vendita nell'ambito dei piani di messa in servizio dei sistemi di smart metering di seconda generazione.</t>
  </si>
  <si>
    <t>DM Mase n. 453 del 22 dicembre 2023 che approva il Piano di sviluppo della rete elettrica 2021</t>
  </si>
  <si>
    <t>Delibera ARERA 105/2021/R/eel del 16 marzo 2021 </t>
  </si>
  <si>
    <t>È stata adottata la legge n. 214 del 30 dicembre 2023, Legge annuale per il mercato e la concorrenza 2022, composta da 22 articoli. 
Per quanto concerne la Legge sulla concorrenza 2022, che si concentra sui temi dell’energia, la proposta di modifica ha inteso chiarire l’obiettivo, di velocizzare le procedure per l’adozione del piano di sviluppo della rete nazionale per l’energia elettrica. È stato pertanto proposto di introdurre l’obbligo di adottare il piano entro scadenze predeterminate e, allo stesso tempo, la semplificazione delle procedure di approvazione dello stesso Piano (cfr. articolo 1 della legge n. 214/2023). La proposta è stata accolta dal Piano approvato dal Consiglio dell’EU l’8 dicembre 2023. 
La legge:
- riforma la procedura di adozione dei piani di sviluppo della rete di trasmissione dell’energia elettrica per velocizzarne il completamento. In particolare, al fine di garantire il completamento della procedura entro tempi certi e in linea con le esigenze di programmazione proprio del Piano, la legge introduce scadenze predeterminate per l’adozione del Piano e assicura che avvenga entro il 31 dicembre di ogni biennio;
- promuove l’utilizzo dei cosiddetti “contatori intelligenti” di seconda generazione. In particolare, prevede che il MASE promuova, in collaborazione con ARERA, campagne informative e programmi di formazione in favore di imprese e consumatori sulle potenzialità dei contatori intelligenti di seconda generazione a fini di risparmio energetico e per assicurare l’accesso a nuovi servizi;
- aumenta da 45 a 90 giorni il tempo a disposizione dell'Autorità Garante della Concorrenza e del Mercato per la valutazione delle concentrazioni lesive della concorrenza;
- apporta delle semplificazioni negli adempimenti a carico degli operatori che intendono svolgere contemporaneamente in diversi esercizi commerciali, anche situati in diversi comuni, le vendite promozionali;
- semplifica la vendita di farmaci galenici prevedendo che, anche nel caso in cui si utilizzino principi attivi realizzati industrialmente per la preparazione di tali farmaci, non si applichi la facoltà esclusiva attribuita dal diritto di brevetto.</t>
  </si>
  <si>
    <t>Summary document duly justifying how the target (including all the constitutive elements) was satisfactorily fulfilled.
This document shall include as an annex thefollowing documentary evidence and elements:
a) a list of
- all chosen projects with a project description and period for implementation,
- official references of contracts signed with all chosen contractual counterparts, and copies of the signed contracts
b) justification that the technical specifications of the chosen projects are fully aligned with the description, criteria and conditions as set out in the CID’s description of the investment and target.
c) confirmation of activation of at least EUR 1 500 million of investments</t>
  </si>
  <si>
    <t>Summary document duly justifying how the milestone (including all the constitutive elements) was satisfactorily fulfilled. This document will include as an annex the following documentary evidence and elements:
a) a list of
- all chosen projects with a project description and period for implementation,
- official references of award notification for all chosen contractual counterparts,
b) extract of the technical specifications of the chosen projects proving alignment with the description, criteria and conditions as set out in the milestone/target and of the description of the investment in the CID.</t>
  </si>
  <si>
    <t xml:space="preserve">MODIFICATO Approvazione di almeno 40 Contratti di Sviluppo, in linea con la loro politica di investimento e attivazione di almeno 1,5 milioni di investimenti (in precedenza era firmati e non approvati)
Il D.M. 13 gennaio 2022 che comprende la politica di investimento dei contratti di sviluppo è stato pubblicato in G.U. del 12 febbraio 2022. 
Il decreto dà attuazione alla riserva del 40% delle risorse al Sud (vedi Art. 2, c. 6 bis D.L. n. 77/2021, convertito in L. 108/2021). 
Il decreto direttoriale 25 marzo 2022 ha approvato i termini per la presentazione delle domande di agevolazioni, dall’11 aprile 2022 fino al 1 settembre 2022 (di esso è stata data notizia in G.U. del 2 aprile 2022). Alla chiusura dello sportello sono state presentate n. 119 istanze per un valore complessivo degli investimenti pari a 4,780 miliardi di euro. 
Il 30 marzo 2022 è stato sottoscritto un atto aggiuntivo alla convenzione già in essere tra MIMIT e INVITALIA per la regolamentazione delle modalità di gestione dei Contratti di Sviluppo. 
Il Decreto direttoriale 31 agosto 2022 ha disposto la chiusura dello sportello agevolativo (dalle ore 12:00 del 1 settembre 2022). 
Le filiere coinvolte sono: automotive, design, moda e arredo, micro elettronica e semiconduttori, metallo ed elettromeccanica, agroindustria, chimico/farmaceutico. 
La banca dati Regis, consultata alla data del 29 gennaio 2024, riporta le informazioni già presenti a dicembre 2023, secondo le quali INVITALIA, gestore della misura, ha approvato 40 Contratti di sviluppo previsti dal target, corrispondenti a investimenti attivati per € 1.264.458.440,71. Le istruttorie di ulteriori contratti di sviluppo, entro il 29 dicembre 2023, permettono di superare ampiamente il numero di 40 contratti di sviluppo approvati con il corrispettivo raggiungimento dell’attivazione di 1,5 mld di euro di investimenti. </t>
  </si>
  <si>
    <t xml:space="preserve">MODIFICATO In relazione alla sola riforma 1.1, sugli istituti tecnici e professionali, tale traguardo è stato spostato al 31 dicembre 2024, ed ha assunto la numerazione M4C1-10-bis.
Da una interrogazione della banca dati ReGIS del 25 gennaio 2024 (con dati aggiornati al 9 gennaio 2024) risulta che  - l’attuazione della riforma 1.2. del sistema ITS “è stata realizzata con l'adozione degli atti di legislazione secondaria (…)”
- la “legislazione secondaria della riforma 1.3 relativa all'organizzazione del sistema scolastico è stata completata. Gli atti di legislazione secondaria sono stati adottati con i decreti interministeriali 8 agosto 2022, n. 220, sull' adeguamento del numero degli alunni per classe, e 30 giugno 2023, n. 127, relativo ai criteri per il dimensionamento”
- “in relazione all'attuazione della riforma 1.4 sul sistema di orientamento, sono stati adottati tutti gli atti di legislazione secondaria previsti (D.M.63/2023 e 2 circolari attuative), compreso il DM sulle linee guida per le STEM (DM n. 184/2023)” 
- in relazione alla riforma 1.5, relativamente alla normativa primaria, oggetto della M4C1-1, “è stato adottato il D.L n.152/2021. Rispetto alla normativa secondaria, oggetto della presente milestone è stato dapprima adottato, con D.M n. 96/2023, il Regolamento recante modifiche al D.M. n. 270/2004. Successivamente, sono stati adottati i DD.MM. nn. 1648 e 1649 del 19/12/23 recanti gli interventi sulle singole classi di laurea (…). Inoltre, si è conclusa la procedura per l'aggiornamento dei regolamenti didattici di ateneo: gli schemi di regolamenti sono stati acquisiti dal MUR e approvati con apposito decreto, previo parere del CUN. I RDA sono stati adottati e trasmessi al MUR” 
- “è stata adottata la L. 163/2021. In attuazione della suddetta normativa sono stati adottati i seguenti provvedimenti, oggetto della presente Milestone: in relazione alle Classi di Laurea Magistrale (LM-13, LM-42, LM-46 e LM-51) abilitanti alle professioni di Farmacista, Medico veterinario, Odontoiatra e Psicologo, sono stati adottati, in data 5/7/22, i D.I. nn. 651-652-653-654; in relazione alle Lauree Professionalizzanti (LP01, LP02 e LP03) relative alle professioni tecniche per l'edilizia e il territorio, tecniche agrarie, alimentari e forestali e tecniche industriali e dell'informazione, sono stati adottati in data 24/5/23, i D.I. nn. 682-683-684- 685-686-687. Le attività di competenza del MUR per questa riforma sono completate”. 
- per la riforma 2.1 sul reclutamento dei docenti “è stato già adottato il DM n. 226/2022 sul percorso di formazione e prova del personale docente, il DPCM 4 agosto 2023 sui percorsi universitari abilitanti, il DM 26 ottobre 2023, n. 206, sul concorso, il decreto di indizione concorsi n. 2576/2023, il DI 22 dicembre 2023, n. 255 sulle nuove classi di concorso, nonché i decreti relativi alla Scuola di Alta formazione. La milestone è stata, pertanto, conseguita in quanto tutta la legislazione secondaria delle riforme è stata completata. Le evidence non presenti alla data di stesura del presente report saranno adottate in parte entro la data stabilita di conseguimento, in parte nel periodo di assessment” </t>
  </si>
  <si>
    <t xml:space="preserve">MODIFICATO Assegnazione di borse di studio finanziate esclusivamente con risorse PNRR ad almeno 55.000 studenti (in precedenza erano almeno 300 mila)
Italia Domani: Sono state erogate più di 59 mila borse di studio a studenti beneficiari nell’anno accademico 2022/2023, finanziate con fondi PNRR </t>
  </si>
  <si>
    <t>Award of at least 3 150 Progetti di Ricerca di Interesse Nazionale research projects aligned with the priorities of the National Research Programme awarded to universities and research bodies.
The research priorities addressed with the Progetti di Ricerca di Interesse Nazionale shall deal with the six major areas of intervention of the National Research Programme.
The Progetti di Ricerca di Interesse Nazionale projects are bottom-up and curiosity-driven proposals. Monitoring of the distribution of the funded projects among the National Research Programme areas of intervention shall assure an equal distribution of research efforts and funds. Award of the contracts to the projects selected under the competitive calls for proposals, in compliance with the ’Do no significant harm’ Technical Guidance (2021/C58/01) through the use of an exclusion list and the requirement of compliance with the relevant EU and national environmental legislation.</t>
  </si>
  <si>
    <t>Decreti di ammissione al finanziamento Bando Prin PNRR</t>
  </si>
  <si>
    <t xml:space="preserve">MODIFICATO Aggiudicazione di almeno 3.150 progetti di ricerca di interesse nazionale (in precedenza era prevista una durata triennale dei progetti)
Italia Domani: Sono stati adottati i Decreti Direttoriali per l'approvazione delle graduatorie finali di più di 3700 progetti di ricerca relativi ai macrosettori: Life Sciences (LS), Social Sciences and Humanities (SH), Physical Sciences e Engineering (PE). </t>
  </si>
  <si>
    <t>Summary document duly justifying how the target was satisfactorily fulfilled. This document shall include as an annex the following documentary evidence:
a) Copies of initial documents identifying energy issues, including technical and economic-financial planning, energy audits, initial environmental analyses, an assessment of the improvement of the environmental performance reliefs and assessments aimed at identifying critical issues, identification of the consequent interventions for the improvement of energy performance
b) certificates of completion of the works issued in accordance with the national legislation.</t>
  </si>
  <si>
    <t>The indicator refers to the number of interventions concluded as proved by the certification of regular execution of the works.
The type of interventions to be completed include:
-      technical and economic-financial planning, energy audits, initialenvironmental analyses, environmental impact assessment, reliefs and assessments aimed at identifying critical issues, identification of the consequent interventions for the improvement of energy performance;
-     interventions on the building envelope;
-     interventions of replacement/acquisition of equipment, tools, systems, devices, digital application software, as well as accessory instrumentation for their operation, the acquisition of patents, licenses and know-how;
-     installation of intelligent systems for remote control, regulation, management, monitoring and optimisation of energy consumption (smart buildings) and polluting emissions also through the use of technological mixes.</t>
  </si>
  <si>
    <t>Secondo quanto risulta alla banca dati ReGIS della Ragioneria generale dello Stato, in data 25 gennaio 2024 (dati aggiornati al 17 gennaio 2024), con il decreto del Segretariato generale n. 452 del 7 giugno 2022 sono state assegnate risorse a 742 interventi di miglioramento di efficienza energetica, suddivisi in 120 musei, 348 teatri e 274 cinema. Alla data del 30.9.2023 – secondo quanto riportato nella suddetta banca dati – “il target è stato conseguito, infatti, alla predetta data per n. 80 interventi ultimati, è stata acquisita la relativa documentazione attestante la conclusione dell'intervento, consistente in Certificati di ultimazione lavori e in Certificati di regolare esecuzione”.</t>
  </si>
  <si>
    <t>Aggiornamento graduatorie</t>
  </si>
  <si>
    <t>investimento 1.7 -  Competenze digitali di base</t>
  </si>
  <si>
    <t>investimento 4.1 -  Hub del turismo digitale</t>
  </si>
  <si>
    <t>investimento 3.2 -  Sviluppo industria cinematografica (progetto Cinecittà)</t>
  </si>
  <si>
    <t>investimento 4.3 -  Caput Mundi-Next Generation EU per grandi eventi turistici</t>
  </si>
  <si>
    <t>investimento 1.1 -  Sviluppo di sistemi agro-voltaici</t>
  </si>
  <si>
    <t>investimento 1.2 -  Promozione rinnovabili per le comunità energetiche e l'autoconsumo</t>
  </si>
  <si>
    <t>investimento 4.4.2 -  Rinnovo del parco ferroviario regionale per il trasporto pubblico con treni alimentati con combustibili puliti e servizio universale</t>
  </si>
  <si>
    <t>investimento 5.4 -  Supporto a start-up e venture capital attivi nella transizione ecologica</t>
  </si>
  <si>
    <t>investimento 1.1 -  Costruzione di nuove scuole mediante la sostituzione di edifici</t>
  </si>
  <si>
    <t>investimento 2.1 -  Rafforzamento dell'Ecobonus e del Sismabonus per l'efficienza energetica e la sicurezza degli edifici</t>
  </si>
  <si>
    <t>investimento 4.3 -  Investimenti nella resilienza dell'agrosistema irriguo per una migliore gestione delle risorse idriche</t>
  </si>
  <si>
    <t>investimento 4.4 -  Investimenti in fognatura e depurazione</t>
  </si>
  <si>
    <t>investimento 1.6 -  Potenziamento delle linee regionali - Miglioramento delle ferrovie regionali (gestione RFI)</t>
  </si>
  <si>
    <t>investimento 1.1 -  Piano per asili nido e scuole dell'infanzia e servizi di educazione e cura per la prima infanzia</t>
  </si>
  <si>
    <t>investimento 1.2 -  Piano di estensione del tempo pieno</t>
  </si>
  <si>
    <t>investimento 3.3 -  Piano di messa in sicurezza e riqualificazione dell'edilizia scolastica</t>
  </si>
  <si>
    <t>investimento 3.4 -  Didattica e competenze universitarie avanzate</t>
  </si>
  <si>
    <t>investimento 3.2 -  Finanziamento di start-up</t>
  </si>
  <si>
    <t>riforma 1 -  Politiche attive del lavoro e formazione</t>
  </si>
  <si>
    <t>investimento 3 -  Sistema duale</t>
  </si>
  <si>
    <t>investimento 4 -  Servizio Civile Universale</t>
  </si>
  <si>
    <t>investimento 1.1 -  Aree interne - Potenziamento servizi e infrastrutture sociali di comunità</t>
  </si>
  <si>
    <t>investimento 2 -  Valorizzazione dei beni confiscati alle mafie</t>
  </si>
  <si>
    <t>investimento 4 -  Investimenti infrastrutturali per le Zone Economiche Speciali</t>
  </si>
  <si>
    <t>investimento 1.1 -  Case della Comunità</t>
  </si>
  <si>
    <t>investimento 1.2 -  Casa come primo luogo di cura e telemedicina</t>
  </si>
  <si>
    <t>investimento 2.3 -  Strategie per la telemedicina</t>
  </si>
  <si>
    <t>investimento 1.3 -  Ospedali di Comunità</t>
  </si>
  <si>
    <t>investimento 1.2 -  Ammodernamento del parco tecnologico e digitale ospedaliero - Grandi apparecchiature sanitarie</t>
  </si>
  <si>
    <t>investimento 1.1.1 -  Ammodernamento del parco tecnologico e digitale ospedaliero</t>
  </si>
  <si>
    <t>investimento 1.2 -  Ospedale sicuro</t>
  </si>
  <si>
    <t>investimento 2.3 -  Innovazione e meccanizzazione nel settore agricolo e alimentare</t>
  </si>
  <si>
    <t>investimento 3.3 -  Rinaturazione dell'area del Po</t>
  </si>
  <si>
    <t>investimento 1.4 -  Sviluppo del sistema europeo di gestione del traffico ferroviario (ERTMS)</t>
  </si>
  <si>
    <t>investimento 2.2 -  Digitalizzazione della gestione del traffico aereo</t>
  </si>
  <si>
    <t>investimento 1 -  Potenziamento dei centri per l'impiego (PES)</t>
  </si>
  <si>
    <t>investimento 5 -  Piani urbani integrati</t>
  </si>
  <si>
    <t>investimento 1.4 -  Servizi digitali ed esperienza dei cittadini</t>
  </si>
  <si>
    <t>investimento 3 -  Connessioni internet veloci (banda ultra-larga e 5G)</t>
  </si>
  <si>
    <t>investimento 4.2 -  Fondi integrati per la competitività delle imprese turistiche</t>
  </si>
  <si>
    <t>investimento 2.1 -  Sviluppo logistica per i settori agroalimentare, pesca e acquacoltura,  silvicoltura, floricoltura e vivaismo</t>
  </si>
  <si>
    <t>investimento 1.3 -  Promozione impianti innovativi (incluso offshore)</t>
  </si>
  <si>
    <t>investimento 3.3 -  Sperimentazione dell'idrogeno per il trasporto stradale</t>
  </si>
  <si>
    <t>investimento 2.2 -  Interventi per la resilienza,  la valorizzazione del territorio e l'efficienza energetica dei comuni</t>
  </si>
  <si>
    <t>investimento 1.2 -  Finanziamento di progetti presentati da giovani ricercatori</t>
  </si>
  <si>
    <t>riforma 1.4 - riforma del processo civile</t>
  </si>
  <si>
    <t>riforma 1.8 -  Procedure di assunzione per i tribunali civili,  penali e amministrativi</t>
  </si>
  <si>
    <t>investimento 1.1 -  Infrastrutture digitali</t>
  </si>
  <si>
    <t>investimento 5 -  Cybersecurity</t>
  </si>
  <si>
    <t>investimento 6 -  Digitalizzazione delle grandi amministrazioni centrali</t>
  </si>
  <si>
    <t>riforma 1.9 - riforma della pubblica amministrazione</t>
  </si>
  <si>
    <t>riforma 1.10 - riforma del quadro legislativo in materia di appalti pubblici e concessioni</t>
  </si>
  <si>
    <t>riforma 1.11 -  Riduzione dei tempi di pagamento delle pubbliche amministrazioni e delle autorità sanitarie</t>
  </si>
  <si>
    <t>riforma 1.15 - riforma del sistema di contabilità pubblica</t>
  </si>
  <si>
    <t>investimento 1 -  Transizione 4.0</t>
  </si>
  <si>
    <t>riforma 2 -  Leggi annuali sulla concorrenza</t>
  </si>
  <si>
    <t>investimento 2.3 -  Programmi per valorizzare l'identità dei luoghi: parchi e giardini storici</t>
  </si>
  <si>
    <t>riforma 4.1 -  Ordinamento delle professioni delle guide turistiche</t>
  </si>
  <si>
    <t>investimento 1.1 -  Realizzazione nuovi impianti di gestione rifiuti e ammodernamento di impianti esistenti</t>
  </si>
  <si>
    <t>riforma 1.2 -  Programma nazionale per la gestione dei rifiuti</t>
  </si>
  <si>
    <t>investimento 1.4 -  Sviluppo biometano,  secondo criteri per la promozione dell'economia circolare</t>
  </si>
  <si>
    <t>investimento 3.2 -  Utilizzo dell'idrogeno in settori hard-to-abate</t>
  </si>
  <si>
    <t>investimento 4.2 -  Sviluppo trasporto rapido di massa (metropolitana, tram, autobus)</t>
  </si>
  <si>
    <t>investimento 4.3 -  Infrastrutture di ricarica elettrica</t>
  </si>
  <si>
    <t>investimento 5.1 -  Sviluppo di una leadership internazionale, industriale e di ricerca e sviluppo nel campo delle rinnovabili e delle batterie</t>
  </si>
  <si>
    <t>investimento 1.1 -  Realizzazione di un sistema avanzato ed integrato di monitoraggio e previsione</t>
  </si>
  <si>
    <t>investimento 1.2 -  Misure per la gestione del rischio di alluvione e per la riduzione del rischio idrogeologico</t>
  </si>
  <si>
    <t>investimento 3.2 -  Digitalizzazione dei parchi nazionali</t>
  </si>
  <si>
    <t>investimento 4.1 -  Investimenti in infrastrutture idriche primarie per la sicurezza dell'approvvigionamento idrico</t>
  </si>
  <si>
    <t>investimento 3.1 -  Tutela e valorizzazione del verde urbano ed extraurbano</t>
  </si>
  <si>
    <t>investimento 4.2 -  Riduzione delle perdite nelle reti di distribuzione dell'acqua, compresa la digitalizzazione e il monitoraggio delle reti</t>
  </si>
  <si>
    <t>investimento 1.1 -  Collegamenti ferroviari ad alta velocità verso il Sud per passeggeri e merci</t>
  </si>
  <si>
    <t>investimento 1.2 -  Linee ad alta velocità nel Nord che collegano all'Europa</t>
  </si>
  <si>
    <t>investimento 1.3 -  Connessioni diagonali</t>
  </si>
  <si>
    <t>investimento 1.5 -  Potenziamento dei nodi ferroviari metropolitani e dei collegamenti nazionali chiave</t>
  </si>
  <si>
    <t>investimento 1.7 -  Potenziamento, elettrificazione e aumento della resilienza delle ferrovie nel Sud</t>
  </si>
  <si>
    <t>investimento 1.8 -  Miglioramento delle stazioni ferroviarie (gestite da RFI nel Sud)</t>
  </si>
  <si>
    <t>investimento 2.1 -  Digitalizzazione della catena logistica</t>
  </si>
  <si>
    <t>riforma 1.1 -  Riforma degli istituti tecnici e professionali</t>
  </si>
  <si>
    <t>riforma R.2.1 -  Reclutamento dei docenti</t>
  </si>
  <si>
    <t>investimento 2.1 -  Didattica digitale integrata e formazione sulla transizione digitale del personale scolastico</t>
  </si>
  <si>
    <t>riforma 1.7 -  Riforma della legislazione sugli alloggi per studenti e investimenti negli alloggi per studenti</t>
  </si>
  <si>
    <t>investimento 4.1 -  Estensione del numero di dottorati di ricerca e dottorati innovativi orientati alla ricerca, per la Pubblica Amministrazione e il patrimonio culturale</t>
  </si>
  <si>
    <t>investimento 3.3 -  Introduzione di dottorati innovativi che rispondono ai fabbisogni di innovazione delle imprese e promuovono l'assunzione dei ricercatori dalle imprese</t>
  </si>
  <si>
    <t>investimento 5 -  Creazione di imprese femminili</t>
  </si>
  <si>
    <t>investimento 4 -  Investimenti in progetti di rigenerazione urbana, volti a ridurre situazioni di emarginazione e degrado sociale</t>
  </si>
  <si>
    <t>investimento 1.2 -  Strutture sanitarie di prossimità territoriale</t>
  </si>
  <si>
    <t>Investimento 1.2.1 -  Casa come primo luogo di cura e telemedicina</t>
  </si>
  <si>
    <t>investimento 1.1 -  Porti verdi: interventi in materia di energia rinnovabile ed efficienza energetica nei porti</t>
  </si>
  <si>
    <t>investimento 2.3 -  Potenziamento ed estensione tematica e territoriale dei centri di trasferimento tecnologico per segmenti di industria</t>
  </si>
  <si>
    <t>investimento 1.1.2 -  Strutture sanitarie di prossimità territoriale</t>
  </si>
  <si>
    <t>Causale della revisione</t>
  </si>
  <si>
    <t>Tocc- Azione A1</t>
  </si>
  <si>
    <t>Tocc- Azione B1</t>
  </si>
  <si>
    <t>Tocc- Azione A2</t>
  </si>
  <si>
    <t>Tocc - Azione B2</t>
  </si>
  <si>
    <t>Le procedure attuative e i bandi per l'assegnazione delle risorse sono stati condivisi con il Tavolo tecnico di confronto cultura, istituito nell’ambito delle attività svolte dal Nucleo PNRR Stato-Regioni ex art. 33 del DL n. 152/2021, convertito con L. n. 233/2021. La predisposizione degli avvisi pubblici ha tenuto conto delle esigenze del comparto emerse nell’ambito di una serie di incontri con gli stakeholder delle imprese culturali e creative tenutisi tra aprile e maggio 2022. La società Invitalia S.p.A. è stata individuata come Soggetto Gestore delle 2 linee di intervento (Conv. n.21/2022 per le azioni A1 – B1 e Conv. n.12/2022 per le azioni A2 – B2). Tutte e 4 le procedure si sono concluse e ai beneficiari è stata notificata l'aggiudicazione mediante l'invio del provvedimento di concessione.</t>
  </si>
  <si>
    <t xml:space="preserve">MODIFICATO Assegnazione delle risorse ai beneficiari in percentuale almeno pari al 32% del totale delle risorse finanziarie destinate all'investimento (in precedenza era il 50%, ma è stata rifinanziata la misura, quindi sono sempre 750 mln)
Con il decreto 21 dicembre 2022, il decreto del 30 marzo 2023 e il decreto 20 luglio 2023 è avvenuta l’assegnazione di oltre il 30% delle risorse finanziarie assegnate alla misura. 
A seguito delle ulteriori riammissioni e rinunce pervenute è stato emanato il DM n. prot. 579820 del 18 ottobre 2023 dal quale risulta un numero di beneficiari totali pari a 6.358 con circa 535.000 kW di potenza installabile da fonti rinnovabili. 
Successivamente, tenuto conto della presenza di risorse finanziarie residue pari a circa 1 miliardo di euro e dei nuovi Orientamenti per gli aiuti di Stato in agricoltura (in vigore dal 1° gennaio 2023), il Ministero ha emanato apposito decreto ministeriale 19 aprile 2023 finalizzato ad un nuovo Avviso. 
In data 21 luglio 2023 è stato pubblicato l'avviso pubblico recante indicazioni circa le modalità di presentazione delle domande per accedere al finanziamento, con allegato l’apposito Regolamento Operativo. 
Lo sportello per la presentazione delle domande è stato aperto dal 12 settembre 2023 al 12 ottobre 2023 (ore 12). Il numero di domande pervenute è pari a n. 18.433 per un totale di 2,26 miliardi euro di risorse richieste. In data 15 dicembre 2023, il GSE ha trasmesso il primo elenco dei destinatari delle risorse di cui al decreto ministeriale 19 aprile 2023ed è stato pertanto adottato il decreto del 18/12/2023 prot. n. 693994. 
Il numero complessivo di beneficiari risulta pari a 9.317 per un ammontare di risorse assegnate pari a 789,4 milioni di euro </t>
  </si>
  <si>
    <t>Elenco dei destinatari ammessi a finanziamento</t>
  </si>
  <si>
    <t>Almeno un progetto di telemedicina per regione (considerando sia i progetti che saranno attuati nella singola regione sia quelli che possono essere sviluppati nell'ambito di consorzi tra regioni)</t>
  </si>
  <si>
    <t>Ministry of Health &amp; Ministry for Technol ogical Innovation and the Digital Transition</t>
  </si>
  <si>
    <t>Interministerial Committee for Digital Transition (Comitato Interministeriale per la transizione digitale - CITD) ensures the coordination and monitoring of technological innovation and digital transition initiatives of public
administratio</t>
  </si>
  <si>
    <t>Summary  document  duly justifying  how  the  target was satisfactorily fulfilled. This document shall include as an annex the following documentary evidence:
a)  Copy of the adopted national telemedicine strategy and indication of the criteria needed to be met by projects (e.g. Projects evaluation and selection criteria required in the public call.
b)  Provision of a link to the website where the selected projects public call records are accessible.
c) Explanatory report demonstrating how the actions foreseen in the national telemedicine strategy contribute to achieving the objectives of the investment.</t>
  </si>
  <si>
    <t>Il DM Salute del 28 settembre 2023 (G.U. del 20.11.2023) ha disposto il riparto delle risorse per i Servizi di Telemedicina, essendo stati acquisiti e valutati tutti i Piani operativi regionali e provinciali dalla Commissione tecnica di valutazione, istituita presso Agenas con DM Salute 30 settembre 2022. Ciascun piano è stato approvato mediante atto deliberativo di ogni Regione e Provincia autonoma, a seguito del parere di congruità espresso dalla citata Commissione tecnica.
Il riparto, per complessivi 527.101.620 euro (v. tabella del riparto) è stato effettuato in base ai fabbisogni di servizi minimi di telemedicina e del numero dei pazienti da assistere (complessivamente 158.433 entro il 2023 per televisite e telemonitoraggi) indicati in ciascun piano operativo regionale e di provincia autonoma. Le centrali di acquisto sono collocate presso la regione Puglia (per l’acquisizione di postazioni di lavoro) e la regione Lombardia (per l’acquisto di servizi minimi di telemedicina).</t>
  </si>
  <si>
    <t>DM Salute 28 settembre 2023</t>
  </si>
  <si>
    <t>Decreto di ripartizione regionale delle risorse</t>
  </si>
  <si>
    <t>The interventi on shall provide financial support to rural pharmacies.</t>
  </si>
  <si>
    <t>Summary document duly justifying how the target (including the relevant elements of the target, aslisted in the description of target and of the corresponding measure in the CID annex) was satisfactorily fulfilled.
This document shall include as an annex a spreadsheet with the list of rural pharmacies subsidised.</t>
  </si>
  <si>
    <t>At least 500 rural pharmacies in municipalities of Inner Areas of less than 3 000 inhabitants shall benefit from the intervention. Rural pharmacies are defined on the basis of Law. 8 March 1968, n. 221 – “Provvidenza a favore dei farmacisti rurali”.</t>
  </si>
  <si>
    <t xml:space="preserve">MODIFICATO Devono beneficiare dell'intervento almeno 500 farmacie rurali in comuni di aree interne con meno di 5.000 abitanti  (in precedenza 3 mila abitanti)
Con il decreto n. 305 del 28 dicembre 2021 dell’Agenzia per la coesione territoriale è stato approvato l’avviso pubblico per la presentazione di proposte d'intervento per la selezione di progetti volti a consolidare le farmacie rurali per una ammontare complessivo di risorse pari a 100 milioni di euro. Il termine per la presentazione della domanda è scaduto il 30 settembre 2022. Sono state ammesse al finanziamento 1103 farmacie. 
Dal Regis si apprende che sono state finanziate finora 862 farmacie. Sono presentate in rendicontazione 650 farmacie delle 862 finanziate. 
L’articolo 34 del D.L. n. 144 del 2022 ha esteso anche alle farmacie rurali che si trovano al di fuori delle Aree interne del Paese la possibilità di accedere ai finanziamenti stanziati con il citato avviso pubblico. A tal fine è prevista la copertura dell’onere di 28 milioni a valere sul FSC 2021-2027. </t>
  </si>
  <si>
    <t>Agenzia per la Coesione Territoriale (stato avanzamento)</t>
  </si>
  <si>
    <t>1.2 NSIA: Strutture sanitarie di prossimità territoriale</t>
  </si>
  <si>
    <t>The classification shall be consistent with the criteria underlying the definition of Sustainable Development Goals and the targets of the Agenda 2030.</t>
  </si>
  <si>
    <t>The 2024 Budget Law shall provide the Parliament with a Sustainable Development Budget consisting in the classification of the general State budget with reference to the environmental expenditure and to the expenditure that promotes gender equality. The classification shall be consistent with the criteria underlying the definition of Sustainable Development Goals and the targets of the Agenda 2030.</t>
  </si>
  <si>
    <t>L’art. 51-bis del D.L. n. 13/2023 dispone la presentazione nell’esame del disegno di legge di bilancio, a decorrere dal bilancio per il 2024, di allegati nei quali, per il triennio di riferimento, è data evidenza delle spese relative alla promozione dell’uguaglianza di genere attraverso le politiche pubbliche e delle spese aventi natura ambientale riguardanti le attività di protezione, conservazione, ripristino, gestione e utilizzo sostenibile delle risorse e del patrimonio naturale. Per la redazione dei due allegati si applicano le procedure previste dalla legge di contabilità e finanza pubblica (legge n. 196 del 2009) per l’Ecorendiconto dello Stato (art. 36, comma 6) e per il Bilancio di genere (art. 38-septies, comma 2). La normativa citata prevede che i due documenti vengano redatti in sede di rendicontazione. 
Il Ministro dell’economia e delle finanze ha trasmesso al Parlamento il 30 novembre 2023 il documento concernente le spese del bilancio secondo la prospettiva di genere e gli obiettivi di sviluppo sostenibile e il documento le spese ambientali del bilancio dello Stato e gli obiettivi di sviluppo sostenibile, allegati al disegno di legge di bilancio 2024 (A.S. 926) in attuazione di quanto previsto dal citato articolo 51-bis. 
Dal ReGiS si evince che per la riclassificazione delle spese che promuovono la parità di genere, la base dati utilizzata è quella del bilancio dello Stato a cui sono state aggiunte le codifiche previste dal bilancio di genere, introdotto con l’articolo 38-septies della legge 31 dicembre 2009, n. 196, in sede di rendicontazione per il bilancio dello Stato. In via sperimentale, con la circolare per il consuntivo 2022, è stata introdotta, in aggiunta alle consuete tre modalità di classificazione utilizzate fino al bilancio consuntivo 2021 (spese neutrali al genere, spese sensibili al genere e spese dirette a ridurre le diseguaglianze di genere) una quarta modalità (spese da approfondire) al fine di qualificare meglio delle azioni il cui impatto sui divari di genere non è noto. Inoltre, in questo primo esercizio di riclassificazione che tenga conto degli obiettivi di sostenibilità, è stato considerato l’approccio dei 5 pilastri di sviluppo sostenibile (Persone, Pianeta, Pace, Prosperità, Partnership), ossia i 5 concetti chiave (le 5P) che si sviluppano per sub-obiettivi (21) e target (90). Per quanto riguarda, invece, la riclassificazione delle spese ambientali, si è ritenuto opportuno partire dal metodo di classificazione già adoperato a legislazione vigente per identificare le spese ambientali dello Stato, ai sensi dell’art. 36, comma 6, della legge 31 dicembre 2009, n. 196, associando successivamente alle spese così individuate i 169 target dell’Agenda 2030, nell’ipotesi fondata che tutte le spese ambientali rispondano ad un concetto di sostenibilità. La scarsa letteratura esistente in merito ad esperienze simili condotte a livello internazionale, e la mancata possibilità di coinvolgere le amministrazioni in questa prima applicazione, ha richiesto l’elaborazione ex novo di una metodologia di classificazione e l’assunzione di ipotesi nell’elaborazione dei dati. Tali circostanze danno un connotato di sperimentazione a questa prima applicazione, che deve quindi ritenersi un primo tentativo, perfettibile, di rispondere alle esigenze del legislatore, e che necessita di approfondimenti e affinamenti con gli esercizi successivi. 
Dalla Relazione del Governo del 27 luglio 2023 emerge che l’Amministrazione competente ha richiesto un’integrazione della milestone, specificando che, dopo la prima applicazione, vi sarà un percorso di progressivo affinamento della metodologia per produrre risultati di sempre maggiore qualità, anche alla luce delle migliori pratiche internazionali. 
Nella modifica del PNRR italiano approvata dal Consiglio EU (8 dicembre 2023) la milestone in esame non è stata modificata.</t>
  </si>
  <si>
    <t>Copy of the publication in the Official Journal for primary legislation and the secondary legislation that provides for the inclusion in the standard budgetary process of the re-classification of the general State budget, with reference to the environmental expenditure and to the expenditure that promotes gender equality, accompanied by the 2024 Budget Law and by a document duly justifying how the milestone, including all the constitutive elements, was satisfactorily fulfilled. The document shall indicate:
(i) the methodology used for the re-classification of the general State budget, with reference to the expenditure that promotes gender equality;
(ii) the methodology used for the re-classification of the general State budget, with reference to the environmental expenditure, including changes compared to the previously existing methodology;
(iii) the section of the 2024 Budget Law proving the implementation of the re- classification of the general State budget, with reference to the environmental expenditure and to the expenditure that promotes
gender equality.</t>
  </si>
  <si>
    <t>The new buildings shall provide primary energy consumptionat least 20% lower than the NZEB requirement (nearly zero energy building, national directives)
At least 195 schools will benefit from these interventions The call is expected to target potential beneficiaries based on needs. It is expected that the deployment of measures related to technical assistance would contribute to this aim.</t>
  </si>
  <si>
    <t>Summary document duly justifying how the milestone (including all the constitutive elements) was satisfactorily fulfilled. This document shall include as an annex the following documentary evidence:
a) copy of contracts award notification
b)extract of the relevant parts of the technical specifications of the project proving alignment with the CID’s description of the investment and milestone
c) further project-specific details containing the selection criteria that ensure compliance with the Do No Significant Harm principle;</t>
  </si>
  <si>
    <t>Notification of the award of all public contracts on new schools building replacement eligible for funding formalised by local authorities equivalent to a total surface of at least 400.000 square meters</t>
  </si>
  <si>
    <t xml:space="preserve">MODIFICATO Notifica dell'aggiudicazione di tutti gli appalti pubblici per nuove sostituzioni di 166 edifici scolastici ammissibili ai finanziamenti formalizzati dalle autorità locali equivalenti a una superficie totale di almeno 400,000 metri quadri (in precedenza 195 edifici scolastici, per un totale di oltre 410.000 mq)
Nella terza Relazione al Parlamento sullo stato di attuazione del PNRR (aggiornata al 31 maggio 2023) – DOC. XIII, n. 1, nella tabella a pag. 128, si evidenzia che questo investimento presenta 2 elementi di debolezza emersi nel corso del monitoraggio sull’attuazione del Piano, così sintetizzati: aumento costi e/o scarsità materiali; difficoltà normative, amministrative, gestionali, ecc.. 
Secondo quanto risulta dalla banca dati ReGIS della Ragioneria generale dello Stato, al 25 gennaio 2024 (con dati aggiornati alla medesima data), lo scopo dell'investimento è la costruzione di scuole innovative dal punto di vista architettonico, strutturale e impiantistico, altamente sostenibili e con il massimo grado dell’efficienza energetica, inclusive, accessibili e in grado di garantire una didattica basata su metodologie innovative e una piena fruibilità degli ambienti didattici. Il target da raggiungere è pari a 400.000 metri quadri di scuole nuove. “Con la revisione del CID – prosegue il report presente nella banca dati ReGIS - il numero degli edifici scolastici nuovi da realizzare tramite sostituzione edilizia è stato definito a 166, per un investimento complessivo pari euro 1.005.999.113,93, a seguito dell’incremento dei costi. Con decreto del Ministro dell'istruzione, di concerto, con il Ministro per il sud e la coesione territoriale, con il Ministro per la famiglia e le pari opportunità e con il Ministro per gli affari regionali e le autonomie, 2 dicembre 2021, n. 343, sono state ripartite le relative risorse a livello regionale per la realizzazione degli interventi. L'avviso pubblico n. 48048 per l'individuazione degli enti locali e delle aree su cui saranno costruite le nuove scuole è stato pubblicato il 2 dicembre 2021 e si è chiuso l’8 febbraio 2022. Il totale dei finanziamenti richiesti dagli enti locali ha superato i 3 miliardi (3.171 milioni per 543 candidature pervenute), a fronte degli 800 milioni disponibili. Con decreto del Ministro dell'istruzione 25 gennaio 2022, n. 10, è stato costituito un gruppo di lavoro composto da architetti ed esperti di rilievo nazionale e internazionale, sotto il coordinamento dell' Unità di missione per il PNRR del Ministero. Il Gruppo di lavoro ha provveduto a definire le linee guida per la realizzazione dei nuovi spazi di apprendimento, in coerenza con le previsioni del PNRR, che sono state approvate con il Decreto del Ministro dell’istruzione 26 aprile 2022, n. 106. 
Con successivo decreto del Ministro dell'istruzione n. 111 del 2022 sono state stanziate risorse aggiuntive al fine di raggiungere target e milestone del PNRR. Pertanto, con il citato decreto ministeriale, anche in attuazione dell’art. 47 del DL n. 36 del 2022, sono stati destinati ulteriori 389.326.904,94 euro e sono stati ammessi complessivamente al finanziamento, a seguito di ulteriori verifiche, 213 enti locali e altrettante scuole nuove. In data 1 luglio 2022, in attuazione dell'art. 24 del decreto-legge n. 152 del 2021, è stato pubblicato sulla Gazzetta Ufficiale dell'Unione Europea il bando di concorso di progettazione sulle aree ammesse a finanziamento (https://pnrr.istruzione.it/bando/). 
Il concorso si è articolato in due fasi: nella prima, i partecipanti hanno elaborato proposte ideative per la costruzione delle nuove scuole connesse a una o più aree tra le 212 già individuate; nella seconda fase, le prime 5 proposte selezionate dalla Commissione giudicatrice hanno sviluppato i progetti di fattibilità tecnica ed economica. Alla prima fase, conclusasi il 25 agosto 2022, sono state presentate complessivamente 1.737 proposte ideative. In data 25 agosto sono state nominate 20 commissioni di valutazione, che hanno concluso i lavori a dicembre 2022. La graduatoria dei progetti vincitori è stata pubblicata con nota prot. n. 4547 del 16 gennaio 2023. Per ottimizzare le tempistiche il Ministero dell’istruzione e del merito ha provveduto ad attivare INVITALIA, al fine di indire apposite procedure di Accordo Quadro in favore degli Enti locali. All' accordo quadro hanno aderito n. 136 soggetti attuatori per altrettanti progetti. L' accordo quadro si è concluso con l'aggiudicazione dei lavori in data 21 settembre 2023, consentendo quindi a 136 enti di conseguire la milestone relativa alle notifiche di aggiudicazione. Ulteriori 68 soggetti attuatori dei progetti hanno provveduto all’aggiudicazione dei lavori e alla notifica alla data del presente report”. </t>
  </si>
  <si>
    <t>Sono state sottoscritte 18 convenzioni per complessivi 244,24 milioni di euro. Per circa il 60% dei 18 interventi identificati da CUP è stato comunicato l’avvio dei lavori, mentre non risultano CIG per interventi che ammontano a 90,18 milioni di euro.</t>
  </si>
  <si>
    <t xml:space="preserve">Al 31 dicembre 2022 per quasi tutti i CUP (818 interventi) risultano CIG e 732 interventi su 818 hanno beneficiato della preassegnazione a valere sul Fondo opere indifferibili. 
Al 30 giugno 2023 Su 823 interventi con CUP sono avviati (in alcuni casi anche conclusi) lavori per 644 progetti, pari al 78% del totale. 
Al 30 settembre 2023 L’Amministrazione ha comunicato che 746 CUP, per 666,30 milioni, hanno avviato lavori. 77 CUP, per un importo di 413,70 milioni, non risultano avviati. Dei suddetti 77 interventi risulta che:
1 CUP (0,14 mln di euro) è in corso di verifica; 37 CUP (71,5 mln di euro), gli enti titolari hanno comunicato l’esistenza di obbligazioni giuridicamente vincolanti; 22 CUP (23,2 mln di euro), riguardano appalti integrati con contrattualizzazione in corso; 4 CUP di RFI (31,7 mln di euro), sono stati aggiudicati i lavori o è in corso la gara; 1 CUP (68 mln di euro), bando GSE, sono stati ricevute candidature per raggiungere il 100% dell’obiettivo e il ritardo è dovuto alle interlocuzioni con la UE in materia di aiuti di stato; 4 CUP (167,38 mln di euro) per la c.d. “Innovazione digitale” sono in fase di sottoscrizione convenzioni al fine di avviare o sottoscrivere obbligazioni giuridicamente vincolanti entro dicembre 2023; 5 CUP (1,25 mln di euro), presentano criticità che potrebbero portare a un definanziamento; 3 CUP (50 mln di euro), sono interventi che non saranno realizzati.
In conclusione, i CUP con criticità rilevanti sono 8, cui risulta associato un finanziamento PNC pari a 51,25 milioni di euro; per i restanti 69 (finanziamento PNC di circa 235,5 milioni di euro) i ritardi appaiono in corso di recupero.
</t>
  </si>
  <si>
    <t>Al 31 dicembre 2022 Sono in corso le istruttorie dei progetti di investimento presentati dalle imprese (allo stato l’avanzamento delle istruttorie ha superato il 50%) con l’obiettivo di procedere quanto prima alla relativa concessione. 
Al 30 giugno 2023 Assegnati 105 mln a specifici progetti individuati da CUP. Per ulteriori 350 mln sono stati adottati gli elenchi di contributi concedibili/ progetti finanziabili, con n. 11 ordinanze del 2023, relative alle misure B1, B2 e B3. L’amministrazione ha riferito che sono in corso di adozione ulteriori provvedimenti per l’assegnazione della totalità delle risorse.
Al 30 settembre 2023 Sulla base di quanto comunicato dall’Amministrazione le risorse assegnate ammontano a complessivi 338,63 milioni di euro, pari al 48,37% del totale della Misura. Risultano non assegnati 361,37 milioni di euro, non ancora oggetto di decreti di concessione di contributi e quindi non associati a specifici CUP.</t>
  </si>
  <si>
    <t>L’amministrazione ha comunicato che risulta impossibile procedere all’intervento e che pertanto possono essere revocati i 60 milioni previsti.</t>
  </si>
  <si>
    <t>Al 30 settembre 2023 L’Amministrazione ha rappresentato che risulta impossibile il cofinanziamento della terza nave a propulsione a GNL e che pertanto possono essere revocati i 9 milioni previsti</t>
  </si>
  <si>
    <t>Sulla base di quanto comunicato dall’Amministrazione emerge che: i CUP sono 36; i contratti trasmessi sono 20; i CIG sono 16; l’importo contrattualizzato per i 20 contratti è circa 40,65 milioni di euro; l’importo relativo alle rinunce è circa 7,77 milioni di euro. Circa 6,58 milioni di euro non sono quindi contrattualizzati o sono oggetto di rinuncia.</t>
  </si>
  <si>
    <t>Con riferimento agli interventi di adeguamento di ponti e viadotti, che non presentano un obiettivo nel trimestre, dal sistema di monitoraggio risultano 5 CUP cui corrisponde un finanziamento PNC di 610 milioni di euro a fronte di 640 milioni di euro previsti.</t>
  </si>
  <si>
    <t>Al 30 settembre 2023 i dati del sistema di monitoraggio evidenziano una procedura di affidamento avviata per 56 CUP su 60, cui corrisponde un finanziamento PNC di 172,96 milioni di euro; per 37 CUP (152 milioni)
risulta anche almeno una aggiudicazione. Da un’analisi sul tipo di CIG (fornitura, lavori,servizi) emerge il seguente quadro:
-su 19 CUP per lavori (31,45 milioni di euro), per 12 CUP (15,75 milioni di euro PNC associati) risulta una procedura non per lavori;
- su 41 CUP per servizi (per un finanziamento PNC pari a 418,55 milioni di euro) 4 CUP (277,04 milioni di euro PNC associati) non risultano aver avviato alcuna procedura.</t>
  </si>
  <si>
    <t>L’amministrazione ha comunicato che non sono state pubblicate gare per la realizzazione di opere/esecuzione dei lavori per un solo CUP, cui è associato un finanziamento PNC di 35,15 milioni di euro.</t>
  </si>
  <si>
    <t>L’amministrazione ha comunicato che non sono state pubblicate gare per la realizzazione di opere/esecuzione dei lavori per 2 CUP, cui corrisponde un finanziamento PNC di 190 milioni di euro (di cui 180 milioni per il porto di Trieste).</t>
  </si>
  <si>
    <t>L’Autorità portuale competente ha deciso di chiudere il procedimento, rinunciando a realizzare l’intervento, cui è associato un finanziamento PNC pari a 30 milioni di euro.</t>
  </si>
  <si>
    <t>Si segnala tuttavia che l’Amministrazione ha comunicato che 2 CUP su 46 non presentano gare d’appalto per lavori, per un totale di 33,5 milioni di euro. Sui 46 CUP oggetto del Programma risultano poi
aggiudicati bandi di gara per lavori solo per 9 CUP (pari al 19,6%), cui è associato un finanziamento PNC di 79 milioni di euro.</t>
  </si>
  <si>
    <t>In totale le risorse oggetto di procedure avviate rappresentano il 27,60% delle risorse dell’investimento e gli affidamenti rappresentano circa il 9,92%.</t>
  </si>
  <si>
    <t>Livello regionale: L’Amministrazione ha comunicato che sono stati stipulati 17 accordi con le Regioni e le Province autonome, mentre i restanti 4 sono in fase di sottoscrizione. Nel complesso, alle strutture regionali sono assegnati complessivamente circa 378,2 milioni di euro e rendicontati interventi per 92,34 milioni.
Livello nazionale: la quota ammonta a circa 37,2 milioni di euro complessivi e hanno avuto accesso ad una prima tranche di finanziamento sia ISPRA sia il Ministero della Salute (assegnazione complessiva circa 2,5 milioni), con iniziative avviate e nel rispetto della pianificazione finanziaria. Non sono stati tuttavia forniti specifici elementi indicanti il numero di interventi con avvio lavori. Non si hanno invece elementi sulle
altre iniziative in corso, a fronte di una quota di finanziamento di circa 34,7 milioni di euro.</t>
  </si>
  <si>
    <t>Il 18 novembre 2022 è stato costituito il gruppo di lavoro, che ha individuato i requisiti minimi dei siti di interesse nazionale.
Pubblicato in data 21 giugno 2023 apposito "Avviso rivolto alle Regioni e Province autonome di Trento e Bolzano a manifestare l’interesse per l’attuazione del progetto.
Le Regioni Puglia e Veneto si sono candidate quali capofila di due aggregazioni per lo sviluppo, rispettivamente dei seguenti programmi operativi pilota, in siti contaminati di interesse nazionale:
1. Messa a punto e valutazione di efficacia di interventi di prevenzione primaria e secondaria per ridurre l’impatto sanitario delle patologie attribuibili all’ambiente e le diseguaglianze sociali;
2. Valutazione dell’esposizione di popolazione agli inquinanti organici persistenti, metalli e PFAS ed effetti sanitari, con particolare riferimento alle popolazioni più suscettibili.
Per la realizzazione dei due progetti sono in fase di stipula gli accordi con le Regioni capofila.</t>
  </si>
  <si>
    <t>Al 30 settembre 2023 risulta conseguito</t>
  </si>
  <si>
    <t>L’ISS ha comunicato di considerare conseguito l’obiettivo di pubblicazione del bando per le procedure di procurement della PDN mediante stipula del contratto con Università La Sapienza di Roma per adesione al SSN. È stato trasmesso il Piano di digitalizzazione, ma non il relativo provvedimento di adozione.</t>
  </si>
  <si>
    <t>Dalla BDAP su un totale di 220 CUP risultano 68 interventi corredati da CIG, con data di stipula del contratto, cui sono associate risorse PNC per 549,71 milioni di euro.</t>
  </si>
  <si>
    <t>Per i restanti 152 CUP, a settembre 2023 non risultano sottoscrizioni di contratti, è associato un finanziamento PNC di 900,29 milioni di euro, pari al 62% del valore dell’intero programma.</t>
  </si>
  <si>
    <t xml:space="preserve">Le convenzioni sono state firmate dalle parti entro il 31 dicembre 2022 e inviate agli organi di controllo. Non è stata ancora erogata la quota di finanziamento prevista. </t>
  </si>
  <si>
    <t>Al 30 giugno 2023 sono stati erogati i finanziamenti ai soggetti attuatori per circa il 26% dei fondi totali disponibili
Al 30 settembre 2023 risulta conseguito</t>
  </si>
  <si>
    <t>Al 30 settembre sono stati emanati decreti di concessione per 498,93 milioni euro a fronte della sottoscrizione di Accordi per un valore di 977 milioni di euro. Per 23 milioni di euro non risultano Accordi stipulati.</t>
  </si>
  <si>
    <t>per 4 interventi su 8 intervenuta stipula contratto appalto (50%);</t>
  </si>
  <si>
    <t>per 6 interventi su 8 intervenuta aggiudicazione definitiva (75%).</t>
  </si>
  <si>
    <t>Non raggiunta l’aggiudicazione definitiva per 2
CUP per un finanziamento PNC di 10,5 milioni ciascuno per un totale di 21 milioni di euro.</t>
  </si>
  <si>
    <t>per 1 intervento su 4 risulta un contratto di lavori stipulato (25%).</t>
  </si>
  <si>
    <t>2 interventi su 4 hanno raggiunto la fase di aggiudicazione definitiva (50%)</t>
  </si>
  <si>
    <t>I CUP per cui non risulta pubblicato il bando per lavori hanno rispettivamente un finanziamento PNC di 25 milioni di euro e 9,8 milioni di euro, per un totale di 34,8 milioni di euro.</t>
  </si>
  <si>
    <t>È stato sottoscritto l’Accordo con l’Associazione Nazionale Comuni Italiani per potenziare la capacità dei Comuni di gestire l’intero ciclo della digitalizzazione locale. Il relativo decreto di approvazione è stato
ammesso al visto della Corte dei conti.</t>
  </si>
  <si>
    <t>Il programma è attuato tramite l’iniziativa Fondo per la Repubblica Digitale (FRD), previsto da un protocollo d’intesa siglato fra il DTD, il MEF e l’Associazione di Fondazioni e di Casse di Risparmio S.p.A. (ACRI) in data 22 gennaio 2022 finalizzato a finanziare progetti di formazione per l'innalzamento delle competenze digitali.</t>
  </si>
  <si>
    <t>I bandi attivi sono disponibili al link https://www.fondorepubblicadigitale.it/bandi/
Per il 2022 e il 2023 sono state assegnate al FDR, con provvedimenti dell’autorità politica delegata per l’innovazione tecnologica, complessivi 65 milioni di euro. L’Agenzia delle Entrate ha comunicato che
per il 2022 sono stati riconosciuti crediti d’imposta per un valore complessivo di circa 9,9 milioni di euro.</t>
  </si>
  <si>
    <t>vedere M1C1-22</t>
  </si>
  <si>
    <t>Z</t>
  </si>
  <si>
    <t>Gestione delle risorse idriche - Water4All - 2022</t>
  </si>
  <si>
    <t>Innovative SMEs: bando 2023 “Eurostars 3 CoD 5”</t>
  </si>
  <si>
    <t>KDT JU Call europea 2022</t>
  </si>
  <si>
    <t>Avviso pubblico per la ricerca di n. 1 Cloud Specialist da assegnare alla Direzione Generale Organizzazione del Ministero della cultura</t>
  </si>
  <si>
    <t>Procedura aperta per l’affidamento di un contratto pubblico di servizi di informazione ai media (in Italia e all’estero), ideazione, produzione e sviluppo di contenuti editoriali e multimediali sulle tematiche del Turismo delle Radici italiane 2023 -25. C</t>
  </si>
  <si>
    <t>Avviso pubblico per la ricerca di n. 6 Project manager</t>
  </si>
  <si>
    <t>Revocato</t>
  </si>
  <si>
    <t>Avviso pubblico per la ricerca di n. 1 Technical project manager</t>
  </si>
  <si>
    <t>Avviso pubblico per la ricerca di n. 1 Project manager</t>
  </si>
  <si>
    <t>Individui, imprese, liberi professionisti, altro</t>
  </si>
  <si>
    <t>Procedura di gara aperta per l’affidamento misto dei servizi di ingegneria e architettura relativi al progetto di fattibilità tecnico economica, comprensivo del coordinamento della sicurezza in fase di progettazione e del servizio di indagini per l’interv</t>
  </si>
  <si>
    <t>PCM - Sud</t>
  </si>
  <si>
    <t>Regioni del Sud</t>
  </si>
  <si>
    <t>Avviso pubblico per la selezione di progetti finanziati a valere sulle risorse del PNRR di cui alla Missione 5 – Componente 3 – Investimento – 3. “Interventi socio-educativi strutturati per combattere la povertà educativa nel Mezzogiorno a sostegno del Te</t>
  </si>
  <si>
    <t>Avviso pubblico per la presentazione di Proposte progettuali finalizzate alla creazione di tre Digital Education Hubs</t>
  </si>
  <si>
    <t>Avviso pubblico per la presentazione di domande di partecipazione a valere sulla misura 1.4.3 “ADOZIONE PIATTAFORMA PAGOPA” COMUNI (Maggio 2023)</t>
  </si>
  <si>
    <t>Avviso pubblico per la presentazione di domande di partecipazione a valere sulla misura 1.4.3 “ADOZIONE PIATTAFORMA PAGOPA” Altri enti (Ottobre 2023)</t>
  </si>
  <si>
    <t>Avviso pubblico per la ricerca di n. 1 Technical Implementation Manager</t>
  </si>
  <si>
    <t>Avviso pubblico per la ricerca di n. 1 Technical Project Manager</t>
  </si>
  <si>
    <t>Avviso pubblico per la ricerca di n. 1 Operations Assistant</t>
  </si>
  <si>
    <t>Avviso pubblico per la ricerca di n. 1 Fullstack Developer</t>
  </si>
  <si>
    <t>Procedura aperta per l’affidamento di un contratto pubblico di servizi di ideazione e produzione della campagna pubblicitaria, pianificazione, acquisto e controllo degli spazi media, per l’attuazione del Progetto “Il Turismo delle Radici - Una Strategia I</t>
  </si>
  <si>
    <t>Avviso pubblico per la ricerca di n. 1 Esperta/o per la semplificazione in materia di riqualificazione urbana, costruzioni e edilizia – profilo professionale senior</t>
  </si>
  <si>
    <t>Avviso pubblico per la ricerca di n. 1 Esperta/o per la semplificazione in materia di autorizzazioni ambientali – profilo professionale middle</t>
  </si>
  <si>
    <t>Avviso pubblico per la ricerca di n.2 Esperte/i per la semplificazione nel settore delle attività produttive (artigianato, commercio e turismo) - profilo professionale senior</t>
  </si>
  <si>
    <t>Avviso pubblico per la ricerca di n. 1 Esperta/o per la semplificazione in materia di riqualificazione urbana, costruzioni e edilizia – profilo professionale middle</t>
  </si>
  <si>
    <t>Avviso pubblico per la ricerca di n. 1 Esperta/o per la semplificazione in materia di ambiente e fonti energetiche rinnovabili - profilo professionale senior</t>
  </si>
  <si>
    <t>Avviso pubblico per la ricerca di n. 1 Esperta/o per la semplificazione nel settore delle attività produttive (artigianato, commercio e turismo) – middle</t>
  </si>
  <si>
    <t>Avviso pubblico per la ricerca di n. 1 Esperta/o per la semplificazione in materia di fonti energetiche rinnovabili – profilo professionale middle</t>
  </si>
  <si>
    <t>Avviso pubblico per la ricerca di n. 1 Esperta/o in misurazione degli oneri amministrativi - profilo professionale senior</t>
  </si>
  <si>
    <t>Bando per la selezione di 52.236 operatori volontari da impiegare in progetti afferenti a programmi di intervento di Servizio civile universale da realizzarsi in Italia e all’estero</t>
  </si>
  <si>
    <t>Avviso di selezione per il conferimento di n. 1 incarico di collaborazione a titolo oneroso e a tempo determinato al personale collocato in quiescenza, ai sensi dell’art. 10 del D.L. 30 aprile 2022, n. 36, convertito dalla legge 29 giugno 2022, n. 79 nell</t>
  </si>
  <si>
    <t>Oltre il giardino. Maturare competenze corso executive sulla cura e gestione di parchi e giardini storici</t>
  </si>
  <si>
    <t>CETPartnership Joint Call 2023</t>
  </si>
  <si>
    <t>Concessione di contributi alle micro, piccole e medie imprese per servizi di assistenza tecnica e accompagnamento in forma di voucher e per servizi di certificazione della Parità di Genere UNI/PdR 125:2022</t>
  </si>
  <si>
    <t>PCM - pari opportunità</t>
  </si>
  <si>
    <t>Avviso Investimento 1.2 “Abilitazione al Cloud per le PA Locali ” Comuni novembre 2023</t>
  </si>
  <si>
    <t>Avviso pubblico per la presentazione di domande di partecipazione per la misura 1.4.3."ADOZIONE APPIO" - COMUNI (Novembre 2023)</t>
  </si>
  <si>
    <t>Water4All 2023 "Aquatic Ecosystem Services"</t>
  </si>
  <si>
    <t>Driving Urban Transitions (DUT) 2023</t>
  </si>
  <si>
    <t>Avviso pubblico di presentazione dei programmi di intervento di Servizio civile universale per l’anno 2024</t>
  </si>
  <si>
    <t>Avviso pubblico per la presentazione di domande di partecipazione a valere sulla misura “ABILITAZIONE AL CLOUD PER LE PA LOCALI” SCUOLE (OTTOBRE 2023)</t>
  </si>
  <si>
    <t>Avviso pubblico sul Fondo per il Turismo Sostenibile di cui all'art. 8 del Decreto-legge 6 Novembre2021, n. 152.</t>
  </si>
  <si>
    <t>AVVISO PUBBLICO Per la fruizione dell’offerta formativa dei percorsi del sistema regionale di Istruzione e Formazione Professionale – anno formativo 2023/2024 – in attuazione della D.G.R. 4 agosto 2023, n. 815</t>
  </si>
  <si>
    <t>Avviso pubblico per la realizzazione dei Piani di ricollocazione collettiva finalizzati all'attuazione del Percorso 5 - Piano Nazionale di Ripresa e Resilienza (PNRR) - Programma "Garanzia di Occupabilità dei Lavoratori - GOL"</t>
  </si>
  <si>
    <t>Avviso pubblico n. 2 per l'attuazione del Programma Garanzia Occupabilità dei Lavoratori da finanziare nell'ambito del PNRR, Servizi per il lavoro Percorso 4 - Inclusione Lavoro</t>
  </si>
  <si>
    <t>Avviso pubblico N. 1/2022 per l’attuazione del PAR GOL Sicilia sul Programma Garanzia Occupabilità dei Lavoratori da finanziare nell’ambito del Piano Nazionale di Ripresa e Resilienza (PNRR), Servizi per il lavoro Percorso 1-2-3-5</t>
  </si>
  <si>
    <t>GOL PAR Calabria - Avviso Pubblico n.3: Selezione dei Soggetti Ospitanti i Tirocini di Inclusione Sociale previsti nel Percorso 4 e procedure di attuazione dell’intervento</t>
  </si>
  <si>
    <t>Avviso pubblico per la presentazione dei percorsi di IV anno di Istruzione e Formazione Professionale (IeFP) realizzati dagli organismi formativi accreditati nell'ambito “obbligo d'istruzione” - annualità formativa 2023/2024</t>
  </si>
  <si>
    <t>AVVISO A PRESENTARE PERCORSI ANNUALI PER IL CONSEGUIMENTO DI UN CERTIFICATO DI QUALIFICA (EQF 3 LIV.) DA REALIZZARE NELL’A.S. 2023/2024 SISTEMA REGIONALE IeFP – DGR N. 581/2023</t>
  </si>
  <si>
    <t>Approvazione dell’Invito alla Manifestazione di Interesse per la presentazione di progetti relativi ai percorsi di istruzione e formazione professionale (IeFP) con modalità di apprendimento duale. Anno Formativo 2023/2024.</t>
  </si>
  <si>
    <t>Approvazione dell' Avviso pubblico n. 5 per la presentazione di progetti per l'attuazione delle misure relative al Percorso 5 - Ricollocazione collettiva</t>
  </si>
  <si>
    <t>Approvazione dell'Avviso pubblico "ITS-Academy del Veneto - I Tecnici del futuro - Biennio 2022-2024" e della Direttiva per la presentazione di progetti formativi per lo svolgimento di percorsi di Tecnico Superiore per il biennio 2022-2024</t>
  </si>
  <si>
    <t>GOL PAR Calabria - Avviso Pubblico n.1: Presentazione di candidature per l’individuazione dei soggetti esecutori/realizzatori delle misure di accompagnamento al lavoro relative ai percorsi P1-P2-P3-P4-P5 (seconda finestra)</t>
  </si>
  <si>
    <t>Archivio Storico: Corsi Professionalizzanti in Conservazione per Operatore dello Scanner e Tecnico della Pellicola</t>
  </si>
  <si>
    <t>Individui, Liberi professionisti</t>
  </si>
  <si>
    <t>Corsi specialistici «botteghe» professionalizzanti: bottega artigiana falegnameria, bottega artigiana pittura e decorazione, bottega artigiana make-up and hair, bottega artigiana sartoria e taglio costume</t>
  </si>
  <si>
    <t>Corso Professionalizzante in Virtual Production</t>
  </si>
  <si>
    <t>Avviso n. 2 per la presentazione dell’offerta formativa “Sistema duale” Percorsi di IeFP - a.f. 2023/2024 da finanziare nell’ambito del PNRR, Missione 5, Componente 1, Investimento 1.4 “Sistema duale”, finanziato dall’Unione europea – Next Generation EU –</t>
  </si>
  <si>
    <t>Approvazione Avviso/Direttiva per la presentazione di progetti formativi per “ITS-Academy del Veneto - I Tecnici del futuro - Biennio 2023-2025”</t>
  </si>
  <si>
    <t>Piano Attuativo Regionale del Programma Nazionale per la Garanzia di Occupabilità dei Lavoratori (GOL) - Approvazione Avviso Pubblico per la realizzazione di percorsi formativi per l’acquisizione di competenze digitali nell’ambito del Percorso 2 - Aggiorn</t>
  </si>
  <si>
    <t>Avviso Pubblico per la ricerca di n. 3 Esperti in edilizia da assegnare alla Regione Umbria</t>
  </si>
  <si>
    <t>Avviso Pubblico per la ricerca di n. 3 Esperti digitali/informatici da assegnare alla Regione Umbria</t>
  </si>
  <si>
    <t>Avviso Pubblico per la ricerca di n. 4 Esperti amministrativi in appalti da assegnare alla Regione Umbria</t>
  </si>
  <si>
    <t>Avviso Pubblico per la ricerca di n.2 Esperti in monitoraggio e controllo di procedure complesse da assegnare alla Regione Umbria</t>
  </si>
  <si>
    <t>Avviso Pubblico per la ricerca di n. 7 Esperti in Ambiente da assegnare alla Regione Umbria</t>
  </si>
  <si>
    <t>Arpal Umbria</t>
  </si>
  <si>
    <t>Avviso pubblico per l’attuazione del Programma Garanzia Occupabilità dei Lavoratori - Attuazione delle misure relative al Percorso 4 – Lavoro e Inclusion</t>
  </si>
  <si>
    <t>Avviso pubblico per la ricerca di n. 1 Esperto gestionale da assegnare alla Regione Umbria</t>
  </si>
  <si>
    <t>1 unità: amministrazione del personale e contabilità (L. 68/1999)</t>
  </si>
  <si>
    <t>Fondazione scuola dei beni e delle attività culturali</t>
  </si>
  <si>
    <t>2 Unità: Progettazione didattica e gestione aula</t>
  </si>
  <si>
    <t>2 Unità: help desk (L. 68/1999)</t>
  </si>
  <si>
    <t>2 unità: data analyst</t>
  </si>
  <si>
    <t>Approvazione dell'Avviso pubblico e della Direttiva n. 6 per la presentazione di candidature a Soggetto attuatore/esecutore per l'attuazione del Percorso 2 "Aggiornamento (Upskilling)"</t>
  </si>
  <si>
    <t>1 unità: segreteria amministrativa (L. 68/1999)</t>
  </si>
  <si>
    <t>1 Unità: Segretario di produzione audio-video</t>
  </si>
  <si>
    <t>2 unità: segreteria didattica</t>
  </si>
  <si>
    <t>1 unità: amministrazione del personale e contabilità</t>
  </si>
  <si>
    <t>AVVISO A CANDIDARE OPERAZIONI PER LA FORMAZIONE DI GIARDINIERE D’ARTE PER GIARDINI E PARCHI STORICI</t>
  </si>
  <si>
    <t>Avviso pubblico N. 1 per l’attuazione del Programma Garanzia Occupabilità dei Lavoratori - Percorso 2 Aggiornamento (Upskilling) Percorso 3 Riqualificazione (Reskilling)</t>
  </si>
  <si>
    <t>Liberi professionisti, Altro</t>
  </si>
  <si>
    <t>Avviso pubblico per la ricerca di n.1 Ingegnere civile con competenze in edilizia sanitaria</t>
  </si>
  <si>
    <t>Avviso pubblico per la ricerca di n. 1 Ingegnere energetico con competenze in energie rinnovabili</t>
  </si>
  <si>
    <t>Avviso pubblico per la ricerca di n.2 Ingegneri con competenze in Business Intelligence e Infrastrutture Digitali</t>
  </si>
  <si>
    <t>Avviso pubblico per la ricerca di n.1 Geologo con competenze in edilizia e urbanistica</t>
  </si>
  <si>
    <t>Avviso pubblico per la ricerca di n.1 Esperto giuridico in materia di Energie Rinnovabili</t>
  </si>
  <si>
    <t>Avviso pubblico per la ricerca di n.1 Architetto con competenza in edilizia e urbanistica, autorizzazioni paesaggistiche e pianificazione territoriale</t>
  </si>
  <si>
    <t>Avviso pubblico per la ricerca di n.1 Esperto giuridico in materia di Business Intelligence/Infrastrutture digitali</t>
  </si>
  <si>
    <t>Avviso pubblico per la ricerca di n.3 Esperti digitali con competenze in Business Intelligence e Infrastrutture Digitali</t>
  </si>
  <si>
    <t>Avviso pubblico per la ricerca di n.1 Geologo con competenze in valutazioni ambientali</t>
  </si>
  <si>
    <t>Avviso pubblico per la ricerca di n.1 Esperto informatico con competenze in Business Intelligence e Infrastrutture Digitali</t>
  </si>
  <si>
    <t>Avviso pubblico per la ricerca di n.1 Avvocato con competenze in diritto ambientale</t>
  </si>
  <si>
    <t>AVVISO per la presentazione di progetti di percorsi TRIENNALI di Istruzione e Formazione Professionale (IeFP), con modalità di apprendimento duale</t>
  </si>
  <si>
    <t>Avviso pubblico per la ricerca di n.2 Ingegneri ambientali</t>
  </si>
  <si>
    <t>Affidamento del servizio di digitalizzazione del patrimonio culturale della Regione Campania e servizi connessi</t>
  </si>
  <si>
    <t>CONCORSO PUBBLICO, PER TITOLI ED ESAMI, A 6 POSTI DI TECNOLOGO DI III LIVELLO PROFESSIONALE A TEMPO PIENO E DETERMINATO DELL’ISTITUTO NAZIONALE DI STATISTICA, (cod. TEC-TD-CND-2023)</t>
  </si>
  <si>
    <t>CONCORSO PUBBLICO, PER TITOLI ED ESAMI, A 8 POSTI DI COLLABORATORE TECNICO ENTI DI RICERCA DI VI LIVELLO PROFESSIONALE A TEMPO PIENO E DETERMINATO DELL’ISTITUTO NAZIONALE DI STATISTICA, (cod. CTER-TD-CND-2023)</t>
  </si>
  <si>
    <t>CONCORSO PUBBLICO, PER TITOLI ED ESAMI, A 5 POSTI DI RICERCATORE III LIVELLO PROFESSIONALE A TEMPO PIENO E DETERMINATO DELL’ISTITUTO NAZIONALE DI STATISTICA, (cod. RIC-TD-CND-2023)</t>
  </si>
  <si>
    <t>Avviso Pubblico per interventi di potenziamento della resilienza cyber della PA Centrale – A Servizio</t>
  </si>
  <si>
    <t>COSTITUZIONE DELLA FACULTY PER IL PROGETTO DI FORMAZIONE CONTINUA “OLTRE IL GIARDINO” Formazione continua e aggiornamento professionale per professionisti e operatori del patrimonio culturale: Parchi e Giardini storici</t>
  </si>
  <si>
    <t>Avviso pubblico per la ricerca di n. 1 Avvocato esperto in diritto informatico</t>
  </si>
  <si>
    <t>Avviso pubblico per la ricerca di n. 2 Esperti Giuridici in procedure di appalto</t>
  </si>
  <si>
    <t>Avviso pubblico per la ricerca di n. 2 Ingegneri Civili</t>
  </si>
  <si>
    <t>Avviso pubblico per la ricerca di n. 4 Geologi</t>
  </si>
  <si>
    <t>Avviso pubblico per la ricerca di n. 1 Ingegnere idraulico</t>
  </si>
  <si>
    <t>Avviso pubblico per la ricerca di n. 1 Chimico</t>
  </si>
  <si>
    <t>Avviso pubblico per la ricerca di n.2 Ingegneri Informatici System Architect</t>
  </si>
  <si>
    <t>Avviso pubblico per la ricerca di n.2 Ingegneri Informatici System Analist</t>
  </si>
  <si>
    <t>Avviso pubblico per la ricerca di n.2 Ingegneri Informatici Developer</t>
  </si>
  <si>
    <t>AVVISO PER LA PRESENTAZIONE DI PROGETTI RELATIVI AI PERCORSI DI ISTRUZIONE FORMAZIONE PROFESSIONALE (IEFP) CON MODALITÀ DI APPRENDIMENTO DUALE- CICLO FORMATIVO 2023-2026</t>
  </si>
  <si>
    <t>AFFIDAMENTO DEL SERVIZIO DI REALIZZAZIONE DI UN “SISTEMA MODELLISTICO BIO-GEO-CHIMICO E DI SIMULAZIONE DELL’ESTENSIONE DEI PENNACCHI GENERATI DA SCARICHI IN MARE CARATTERIZZATI DA INQUINAMENTO DI BATTERI FECALI</t>
  </si>
  <si>
    <t>AVVISO PUBBLICO N. 4 per la realizzazione di interventi di politiche attive per i beneficiari del Percorso 4 Lavoro e inclusione</t>
  </si>
  <si>
    <t xml:space="preserve"> Avvio procedura manifestazione di interesse per la partecipazione alla procedura negoziata per l’affidamento del servizio di “Sviluppo software evolutivo Nodo delle Comunicazioni Obbligatorie per l’attuazione del Single Digital Gateway proc. n. 18 e 20” </t>
  </si>
  <si>
    <t>Avviso pubblico per la ricerca di n. 10 Esperti in materie giuridiche e legali</t>
  </si>
  <si>
    <t>Avviso pubblico per la ricerca di n. 1 Agronomo e Forestale</t>
  </si>
  <si>
    <t>1 UNITÀ: NETWORK DEVELOPER</t>
  </si>
  <si>
    <t>2 UNITÀ: CONTENT EDITOR</t>
  </si>
  <si>
    <t>FORNITURA DI APPARECCHIATURE PER L’AMPLIAMENTO E L’AMMODERNAMENTO DELLA RETE ONDAMETRICA E CORRENTOMETRICA COSTIERA E DEI CONNESSI SERVIZI DI INSTALLAZIONE, MANUTENZIONE ED ASSISTENZA ALLA GESTIONE DELLA RETE</t>
  </si>
  <si>
    <t>Digital Humanities – Corso di formazione per Archivisti di Audiovisivi</t>
  </si>
  <si>
    <t>M1C1I1.01.00</t>
  </si>
  <si>
    <t>M1C1I1.07.02</t>
  </si>
  <si>
    <t>M1C1I2.03.02</t>
  </si>
  <si>
    <t>M1C1R2.03.01</t>
  </si>
  <si>
    <t>M1C2I2.01.00</t>
  </si>
  <si>
    <t>M1C2I3.01.05</t>
  </si>
  <si>
    <t>M1C2I4.01.01</t>
  </si>
  <si>
    <t>M1C2I5.01.02</t>
  </si>
  <si>
    <t>M1C3I1.02.00</t>
  </si>
  <si>
    <t>M1C3I3.02.00</t>
  </si>
  <si>
    <t>M1C3I3.03.01</t>
  </si>
  <si>
    <t>M1C3I3.03.02</t>
  </si>
  <si>
    <t>M1C3I3.03.04</t>
  </si>
  <si>
    <t>M1C3I4.02.01</t>
  </si>
  <si>
    <t>M1C3I4.02.03</t>
  </si>
  <si>
    <t>M1C3I4.02.04</t>
  </si>
  <si>
    <t>M2C1I1.02.00</t>
  </si>
  <si>
    <t>M2C1I2.01.00</t>
  </si>
  <si>
    <t>M2C1I3.01.00</t>
  </si>
  <si>
    <t>M2C2I2.02.00</t>
  </si>
  <si>
    <t>M2C2I3.01.00</t>
  </si>
  <si>
    <t>M2C2I3.03.00</t>
  </si>
  <si>
    <t>M2C2I3.04.00</t>
  </si>
  <si>
    <t>M2C2I5.01.03</t>
  </si>
  <si>
    <t>M2C3I3.01.00</t>
  </si>
  <si>
    <t>M2C4I3.03.00</t>
  </si>
  <si>
    <t>M3C2I1.01.00</t>
  </si>
  <si>
    <t>M4C1I1.04.00</t>
  </si>
  <si>
    <t>M4C1I1.05.00</t>
  </si>
  <si>
    <t>M4C1I1.07.00</t>
  </si>
  <si>
    <t>M4C2I2.03.00</t>
  </si>
  <si>
    <t>M5C2I1.01.02</t>
  </si>
  <si>
    <t>M5C2I1.01.03</t>
  </si>
  <si>
    <t>M5C2I1.03.00</t>
  </si>
  <si>
    <t>M5C2I2.02.02</t>
  </si>
  <si>
    <t>M5C3I1.03.00</t>
  </si>
  <si>
    <t>M6C1I1.02.01</t>
  </si>
  <si>
    <t>M6C2I2.01.00</t>
  </si>
  <si>
    <t>M6C2I2.02.04</t>
  </si>
  <si>
    <t>Sviluppo delle competenze tecniche-professionali, digitali e manageriali del personale del sistema sanitario. Sub-misure: contratti di formazione medico-specialistica.</t>
  </si>
  <si>
    <t>Avviso recante le modalità e i termini di presentazione delle domande di accesso alle agevolazioni previste nell’ambito del PNRR, Missione 2 Componente 1,Investimento 2.3,Sottomisura “Ammodernamento dei frantoi oleari”</t>
  </si>
  <si>
    <t>BANDO DELLA REGIONE AUTONOMA FRIULI VENEZIA GIULIA PER LA CONCESSIONE E L’EROGAZIONE DI AIUTI PER L’AMMODERNAMENTO DEI FRANTOI OLEARI</t>
  </si>
  <si>
    <t>AFFIDAMENTO DEL SERVIZIO DI “RIMOZIONE E CONFERIMENTO DEGLI ATTREZZI DA PESCA E ACQUACOLTURA ABBANDONATI O PERSI IN MARE (“GHOST NETS”)</t>
  </si>
  <si>
    <t>FORNITURA, ALLESTIMENTO, FORMAZIONE, MANUTENZIONE E ASSISTENZA ALLA GESTIONE DI UN’UNITÀ MOBILE DI RICERCA OCEANOGRAFICA (UMRO) PER IL MONITORAGGIO DELLO STATO DEL MARE, DEL CAMPO DI CORRENTI SUPERFICIALI E DELLA BATIMETRIA MEDIANTE RADAR IN BANDA X</t>
  </si>
  <si>
    <t>GARA APERTA PER L’AFFIDAMENTO DELLA “FORNITURA DI APPARECCHIATURE PER L’AMPLIAMENTO E L’AMMODERNAMENTO DELLA RETE MAREOGRAFICA NAZIONALE E DEI CONNESSI SERVIZI DI INSTALLAZIONE, MANUTENZIONE ED ASSISTENZA ALLA GESTIONE DELLA RETE</t>
  </si>
  <si>
    <t>AVVISO PUBBLICO DI SELEZIONE PER TITOLI E COLLOQUIO PER BORSA DI STUDIO - UFFICIO TRASFERIMENTO TECNOLOGICO</t>
  </si>
  <si>
    <t>Irccs - Cro Aviano</t>
  </si>
  <si>
    <t>AVVISO PUBBLICO FINALIZZATO ALLA SELEZIONE DI PROPOSTE VOLTE ALL’ AMMODERNAMENTO DEI FRANTOI OLEARI,</t>
  </si>
  <si>
    <t>PROCEDURA DI GARA APERTA PER L’AFFIDAMENTO DEL SERVIZIO E FORNITURA DI “POTENZIAMENTO, MANUTENZIONE E GESTIONE DELLA RETE MAREOGRAFICA DELLA LAGUNA DI VENEZIA E DELL’ALTO ADRIATICO</t>
  </si>
  <si>
    <t>1 UNITÀ: LEARNING ENGAGEMENT SPECIALIST</t>
  </si>
  <si>
    <t>4 UNITÀ: INSTRUCTIONAL DESIGNER</t>
  </si>
  <si>
    <t>Avviso recante le modalità e i termini di presentazione delle domande di accesso alle agevolazioni previste per l'ammodernamento dei frantoi oleari</t>
  </si>
  <si>
    <t>Bando di evidenza pubblica concernente le norme procedurali per la presentazione delle domande e la concessione degli aiuti per l'ammodernamento dei frantoi oleari</t>
  </si>
  <si>
    <t>AMMODERNAMENTO DEI FRANTOI OLEARI</t>
  </si>
  <si>
    <t>Approvazione del Bando di finanziamento sottomisura “ammodernamento dei frantoi oleari</t>
  </si>
  <si>
    <t>Avviso pubblico per la ricerca di n. 1 Biologo</t>
  </si>
  <si>
    <t>Avviso pubblico per la ricerca di n. 1 esperto in contabilità (junior)</t>
  </si>
  <si>
    <t>Avviso pubblico per la ricerca di n. 1 esperto in contabilità (middle)</t>
  </si>
  <si>
    <t>Avviso pubblico per la ricerca di n. 1 Ingegnere Gestionale (junior)</t>
  </si>
  <si>
    <t>Avviso pubblico per la ricerca di n. 8 Ingegneri ambientali</t>
  </si>
  <si>
    <t>Avviso pubblico per la ricerca di n. 1 geologo</t>
  </si>
  <si>
    <t>Avviso pubblico per la ricerca di n. 1 Ingegnere informatico</t>
  </si>
  <si>
    <t>Avviso pubblico per la ricerca di n. 1 Ingegnere informatico (middle)</t>
  </si>
  <si>
    <t>Avviso pubblico per la ricerca di n. 2 esperti statistici (middle)</t>
  </si>
  <si>
    <t>Avviso pubblico per la ricerca di n. 2 esperti giuridici</t>
  </si>
  <si>
    <t>Bando Pubblico per l'attivazione della Misura M2-C1-I 2.3 Sottomisura "Ammodernamento Frantoi Oleari</t>
  </si>
  <si>
    <t>Difesa servizi</t>
  </si>
  <si>
    <t>Avviso pubblico per la ricerca di n. 1 Ingegnere informatico (senior)</t>
  </si>
  <si>
    <t>Avviso pubblico per la ricerca di n. 1 esperto amministrativo (middle)</t>
  </si>
  <si>
    <t>Avviso pubblico per la ricerca di n. 1 agronomo</t>
  </si>
  <si>
    <t>Avviso pubblico per la ricerca di n. 1 esperto amministrativo</t>
  </si>
  <si>
    <t>Avviso pubblico per la ricerca di n. 1 esperto in contabilità</t>
  </si>
  <si>
    <t>Avviso pubblico per la ricerca di n. 1 Ingegnere Gestionale (middle)</t>
  </si>
  <si>
    <t>Avviso pubblico per la ricerca di n. 1 esperto giuridico (middle)</t>
  </si>
  <si>
    <t>Avviso pubblico per la ricerca di n. 4 architetti</t>
  </si>
  <si>
    <t>Avviso pubblico per la ricerca di n. 1 esperto giuridico</t>
  </si>
  <si>
    <t>Avviso pubblico per la ricerca di n. 1 Ingegnere Gestionale (senior)</t>
  </si>
  <si>
    <t>Ammodernamento Frantoi Oleari</t>
  </si>
  <si>
    <t>Avviso pubblico per la ricerca di n. 1 Ingegnere energetico</t>
  </si>
  <si>
    <t>FORNITURA DI “BIOCLASTI (GUSCI DI BIVALVI) E DI INTONACO BIODEGRADABILE A BASE DI POLVERE DI GUSCI DI OSTRICA PER LA CREAZIONE DI SUBSTRATI FINALIZZATI AL RIPRISTINO DI HABITAT A OSTRICHE PIATTE (OSTREA EDULIS) IN ADRIATICO</t>
  </si>
  <si>
    <t>PROCEDURA DI GARA APERTA PER L’AFFIDAMENTO DELLA FORNITURA DI “STRUMENTAZIONE PER IL MONITORAGGIO AMBIENTALE IN ACQUACOLTURA”</t>
  </si>
  <si>
    <t>Avviso Pubblico n.1: Presentazione di candidature per l’individuazione dei soggetti esecutori/realizzatori delle misure di accompagnamento al lavoro relative ai percorsi P1-P2-P3-P4-P5 (terza finestra).</t>
  </si>
  <si>
    <t>AFFIDAMENTO DELLA “FORNITURA DI APPARECCHIATURE PER LA RETE ONDAMETRICA E CORRENTOMETRICA D’ALTURA E DEI CONNESSI SERVIZI DI INSTALLAZIONE ED ASSISTENZA ALLA GESTIONE DELLA RETE”</t>
  </si>
  <si>
    <t>FORNITURA DI APPARECCHIATURE PER L’AMPLIAMENTO E L’AMMODERNAMENTO DELLA RETE PER IL VIDEOMONITORAGGIO COSTIERO E DEI CONNESSI SERVIZI DI INSTALLAZIONE, MANUTENZIONE ED ASSISTENZA ALLA GESTIONE DELLA RETE</t>
  </si>
  <si>
    <t>Servizio di mappatura di habitat marini di acque profonde di interesse conservazionistico presenti sui monti sottomarini e sugli affioramenti rocciosi circalitorali e batiali</t>
  </si>
  <si>
    <t>Attuazione delle misure relative al Percorso 5 – Ricollocazione Collettiva</t>
  </si>
  <si>
    <t>Avviso pubblico N. 5 Concessione di finanziamenti per progetti formativi di aggiornamento (Upskilling) – Seconda annualità</t>
  </si>
  <si>
    <t>Approvazione dell'Avviso pubblico n. 7 per la presentazione di progetti per l'attuazione delle misure relative al Percorso 4 - Lavoro e Inclusione. Annualità 2023-2024</t>
  </si>
  <si>
    <t>1 unità: Assistente di ricerca</t>
  </si>
  <si>
    <t>Avviso pubblico per la presentazione di proposte di intervento per la sottomisura “ammodernamento dei frantoi oleari”</t>
  </si>
  <si>
    <t>PROROGA Delibera Num. 52 del 15/01/2024 AVVISO PUBBLICO PER LA PRESENTAZIONE DI PROPOSTE D'INTERVENTO PER L' AMMODERNAMENTO DEI FRANTOI OLEARI</t>
  </si>
  <si>
    <t>Innovazione e meccanizzazione nel settore agricolo e alimentare” - sottomisura “ammodernamento dei frantoi oleari” - DISPOSIZIONI ATTUATIVE PER LA PRESENTAZIONE DELLE DOMANDE</t>
  </si>
  <si>
    <t>Bando attuativo Innovazione e meccanizzazione nel settore agricolo e alimentare “Sostituzione /Ammodernamento frantoi oleari”</t>
  </si>
  <si>
    <t>Approvazione Avviso 3 GOL/2023 “WORK IN PUGLIA” - Formazione per l’acquisizione di competenze tecnico -professionali nell’ambito del Percorso 2 - Aggiornamento (Upskilling) e del Percorso 3 - Riqualificazione (Reskilling)</t>
  </si>
  <si>
    <t>Avviso pubblico per la ricerca di n.1 Ingegnere informatico con esperienza di sviluppo servizi in ambito sanitario</t>
  </si>
  <si>
    <t>Avviso recante le modalità e i termini di presentazione delle domande di accesso alle agevolazioni previste per la Sottomisura “Ammodernamento dei macchinari agricoli che permettano l’introduzione di tecniche di agricoltura di precisione</t>
  </si>
  <si>
    <t>Digital Humanities – Corso di formazione per Ricercatore Documentalista</t>
  </si>
  <si>
    <t>Digital Humanities – Corso di formazione per Comunicazione in Rete</t>
  </si>
  <si>
    <t>Digital Humanities – Corso di formazione per Commercializzazione e Gestione Diritti</t>
  </si>
  <si>
    <t>AVVISO PUBBLICO PER LA PRESENTAZIONE DI PROPOSTE D'INTERVENTO PER L' AMMODERNAMENTO DEI MACCHINARI AGRICOLI PER INTRODURRE TECNICHE DI AGRICOLTURA DI PRECISIONE</t>
  </si>
  <si>
    <t>Ammodernamento dei macchinari agricoli che permettano l’introduzione di tecniche di agricoltura di precisione</t>
  </si>
  <si>
    <t>BANDO DELLA REGIONE AUTONOMA FRIULI VENEZIA GIULIA PER LA CONCESSIONE E L’EROGAZIONE DI AIUTI PER L’AMMODERNAMENTO DEI MACCHINARI AGRICOLI CHE PERMETTONO L’INTRODUZIONE DI TECNICHE DI AGRICOLTURA DI PRECISIONE</t>
  </si>
  <si>
    <t>Approvazione del Bando di finanziamento sottomisura “ammodernamento delle macchine agricole</t>
  </si>
  <si>
    <t>BANDO DELLA REGIONE AUTONOMA VALLE D’AOSTA PER LA CONCESSIONE E L’EROGAZIONE DI AIUTI PER L’INNOVAZIONE E MECCANIZZAZIONE NEL SETTORE AGRICOLO E ALIMENTARE</t>
  </si>
  <si>
    <t>Ammodernamento dei macchinari agricoli che permettono l’introduzione di tecniche di agricoltura di precisione</t>
  </si>
  <si>
    <t>Sottomisura «Ammodernamento delle macchine agricole» – Approvazione delle disposizioni attuative per la presentazione delle domande</t>
  </si>
  <si>
    <t>Bando di evidenza pubblica concernente le norme procedurali per la presentazione delle domande e la concessione degli aiuti per la sottomisura: Ammodernamento dei macchinari agricoli che permettono l’introduzione di tecniche di agricoltura di precisione</t>
  </si>
  <si>
    <t>Avviso recante le modalità e i termini di presentazione delle domande di accesso alle agevolazioni previste per la sottomisura – Ammodernamento dei macchinari agricoli che permettano l'introduzione di tecniche di agricoltura di precisione</t>
  </si>
  <si>
    <t>Avviso pubblico per la presentazione di proposte di intervento per la sottomisura “Ammodernamento delle macchine agricole</t>
  </si>
  <si>
    <t>Avviso pubblico della Provincia Autonoma di Bolzano per la concessione e l'erogazione di aiuti per l'ammodernamento dei macchinari agricoli che permettano l'introduzione di tecniche di agricoltura di precisione</t>
  </si>
  <si>
    <t>Trentino-Alto Adige</t>
  </si>
  <si>
    <t>Provincia autonoma di Bolzano</t>
  </si>
  <si>
    <t>Approvazione del bando e dello schema di Convenzione tra Regione del Veneto e Agenzia Veneta per i Pagamenti (AVEPA) per l'attuazione delle procedure relative all'Investimento 2.3. "Innovazione e meccanizzazione del settore agricolo e alimentare" - Sottom</t>
  </si>
  <si>
    <t>FORNITURA DI APPARECCHIATURE PER L’AMPLIAMENTO E L’AMMODERNAMENTO DELLA RETE GNSS COLOCALIZZATA ALLA RETE MAREOGRAFICA NAZIONALE E DEI CONNESSI SERVIZI DI INSTALLAZIONE, MANUTENZIONE ED ASSISTENZA ALLA GESTIONE DELLA RETE</t>
  </si>
  <si>
    <t>Regioni, Imprese, Province, Comuni, Organizzazioni del terzo settore, Altro</t>
  </si>
  <si>
    <t>lnvito a manifestare interesse finalizzato alla raccolta di progetti afferenti alla digitalizzazione del patrimonio culturale da sostenere mediante i servizi di accompagnamento TAP Tutoring e Accompagnamento Progetti nell’ambito di Dicolab. Cultura al Dig</t>
  </si>
  <si>
    <t>Avviso Pubblico per interventi di potenziamento della resilienza cyber della PA</t>
  </si>
  <si>
    <t>IFTS 2023 Avviso pubblico per il finanziamento di percorsi di Istruzione e Formazione Tecnica Superiore (IFTS) in modalità duale - REGIONE PUGLIA - Anno formativo 2023/2024</t>
  </si>
  <si>
    <t>Avviso pubblico, con procedura just in time, per il finanziamento di un progetto di Istruzione Formazione Tecnica Superiore (IFTS), in modalità duale - annualità 2023/2024</t>
  </si>
  <si>
    <t>Avviso pubblico per la realizzazione dell'offerta formativa dei percorsi del sistema regionale di Istruzione e Formazione Professionale in attuazione delle DGR XII/576/2023 e XII/1051/2023 a valere sul PNRR - anno formativo 2023/2024</t>
  </si>
  <si>
    <t>AVVISO PUBBLICO per la realizzazione dei percorsi di apprendistato di primo livello erogati dagli Enti di formazione accreditati e iscritti alla sezione A dell’albo regionale, finalizzati al conseguimento di qualifica e diploma IeFP (ai sensi dell’art. 43</t>
  </si>
  <si>
    <t>Avviso per la costituzione di un Catalogo regionale di attività formative finalizzate all’acquisizione in modalità duale di competenze professionali riferibili al Repertorio nazionale delle figure professionali del sistema di Istruzione e Formazione Profe</t>
  </si>
  <si>
    <t>AVVISO A PRESENTARE PERCORSI EXTRA DIRITTO-DOVERE IN MODALITÀ DUALE - APPRENDISTATO DI I LIVELLO O ALTERNANZA RAFFORZATA – PER IL CONSEGUIMENTO DI UN CERTIFICATO DI QUALIFICA IeFP (EQF III LIV.)</t>
  </si>
  <si>
    <t>Difesa Servizi SpA</t>
  </si>
  <si>
    <t>https://www.esteri.it/it/diplomazia-economica-e-politica-commerciale/diplomaziaeconomica/la-farnesina-nellattuazione-del-pnrr/</t>
  </si>
  <si>
    <t>PNRR_ANTE REV2023</t>
  </si>
  <si>
    <t>Pnc</t>
  </si>
  <si>
    <t>Nuovi finanziamenti</t>
  </si>
  <si>
    <t>Definanziamenti</t>
  </si>
  <si>
    <t>REV 2023 (Pnrr)</t>
  </si>
  <si>
    <t>14) Decisione del Consiglio di approvazione della revisione del Pnrr dell'Italia (5 dicmbre 2023)</t>
  </si>
  <si>
    <t>Motivazioni delle modifiche introdotte con la REV2023 al Pnrr originario</t>
  </si>
  <si>
    <t>Traguardi e obiettivi con relativa descrizione aggiornati con la REV2023</t>
  </si>
  <si>
    <t>Contiene le causali che hanno portato alla modifca delle misure originali del Pnrr (fonte 14)</t>
  </si>
  <si>
    <t>RePower EU</t>
  </si>
  <si>
    <t>Riferimento</t>
  </si>
  <si>
    <r>
      <rPr>
        <b/>
        <sz val="11"/>
        <color rgb="FF231F20"/>
        <rFont val="Times New Roman"/>
        <family val="1"/>
      </rPr>
      <t>Valore</t>
    </r>
    <r>
      <rPr>
        <sz val="11"/>
        <color rgb="FF231F20"/>
        <rFont val="Times New Roman"/>
        <family val="1"/>
      </rPr>
      <t xml:space="preserve"> </t>
    </r>
    <r>
      <rPr>
        <b/>
        <sz val="11"/>
        <color rgb="FF231F20"/>
        <rFont val="Times New Roman"/>
        <family val="1"/>
      </rPr>
      <t>obiettivo</t>
    </r>
  </si>
  <si>
    <t>Investimento 1.6.5 - Digitalizzazione del Consiglio di Stato</t>
  </si>
  <si>
    <r>
      <rPr>
        <sz val="10"/>
        <color rgb="FF006000"/>
        <rFont val="Arial MT"/>
        <family val="2"/>
      </rPr>
      <t>N/A</t>
    </r>
  </si>
  <si>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</si>
  <si>
    <r>
      <rPr>
        <sz val="10"/>
        <color rgb="FF006100"/>
        <rFont val="Arial MT"/>
        <family val="2"/>
      </rPr>
      <t xml:space="preserve">Sulla base della Piattaforma per i crediti commerciali (PCC), la media ponderata dei tempi di pagamento delle autorità pubbliche regionali (Regioni e Province Autonome) nei confronti degli operatori economici deve essere pari o inferiore
</t>
    </r>
    <r>
      <rPr>
        <sz val="10"/>
        <color rgb="FF006100"/>
        <rFont val="Arial MT"/>
        <family val="2"/>
      </rPr>
      <t>a 30 giorni.</t>
    </r>
  </si>
  <si>
    <r>
      <rPr>
        <sz val="10"/>
        <color rgb="FF006100"/>
        <rFont val="Arial MT"/>
        <family val="2"/>
      </rPr>
      <t xml:space="preserve">Il tempo medio tra l'aggiudicazione dell'appalto e la realizzazione dell'infrastruttura ("fase esecutiva") deve essere ridotto almeno
</t>
    </r>
    <r>
      <rPr>
        <sz val="10"/>
        <color rgb="FF006100"/>
        <rFont val="Arial MT"/>
        <family val="2"/>
      </rPr>
      <t>del 10 %.</t>
    </r>
  </si>
  <si>
    <r>
      <rPr>
        <sz val="10"/>
        <color rgb="FF006100"/>
        <rFont val="Arial MT"/>
        <family val="2"/>
      </rPr>
      <t xml:space="preserve">Sulla base della Piattaforma per i crediti commerciali (PCC), la media ponderata dei tempi di ritardo dei pagamenti degli enti del Servizio sanitario nazionale agli operatori economici non deve superare
</t>
    </r>
    <r>
      <rPr>
        <sz val="10"/>
        <color rgb="FF006100"/>
        <rFont val="Arial MT"/>
        <family val="2"/>
      </rPr>
      <t>0 giorni.</t>
    </r>
  </si>
  <si>
    <r>
      <rPr>
        <sz val="10"/>
        <color rgb="FF006100"/>
        <rFont val="Arial MT"/>
        <family val="2"/>
      </rPr>
      <t xml:space="preserve">Il tempo medio tra l'aggiudicazione dell'appalto e la realizzazione dell'infrastruttura ("fase esecutiva") deve essere ridotto almeno
</t>
    </r>
    <r>
      <rPr>
        <sz val="10"/>
        <color rgb="FF006100"/>
        <rFont val="Arial MT"/>
        <family val="2"/>
      </rPr>
      <t>del 12 %.</t>
    </r>
  </si>
  <si>
    <t>Devono essere individuati i progetti beneficiari con un valore totale pari almeno al 32 % delle risorse finanziarie assegnate all'investimento. La procedura di aggiudicazione prevede l'erogazione di sovvenzioni o altri incentivi alle imprese che soddisfano i requisiti e presentano domanda.</t>
  </si>
  <si>
    <r>
      <rPr>
        <sz val="10"/>
        <color rgb="FF006100"/>
        <rFont val="Arial MT"/>
        <family val="2"/>
      </rPr>
      <t xml:space="preserve">Identificazione dei progetti beneficiari con un valore totale pari almeno al 63,5 % delle risorse finanziarie assegnate all'investimento.  La procedura di aggiudicazione deve prevedere l'erogazione di sovvenzioni o  altri incentivi alle imprese che soddisfano i requisiti e
</t>
    </r>
    <r>
      <rPr>
        <sz val="10"/>
        <color rgb="FF006100"/>
        <rFont val="Arial MT"/>
        <family val="2"/>
      </rPr>
      <t>presentano domanda.</t>
    </r>
  </si>
  <si>
    <t>Sottoscrizione da parte di Invitalia S.p.A. di convenzioni giuridicamente vincolanti con i beneficiari finali per l'importo necessario a utilizzare il 100 % dell'investimento del dispositivo per la ripresa e la resilienza nello strumento (tenendo conto delle commissioni di gestione).</t>
  </si>
  <si>
    <t>Numero di aule trasformate in ambienti di apprendimento innovativi grazie al piano Scuola 4.0. L'azione è intesa a trasformare gli spazi scolastici utilizzati come aule tradizionali in ambienti di apprendimento innovativi, adattabili e flessibili, connessi e integrati con tecnologie digitali, fisiche e virtuali.</t>
  </si>
  <si>
    <r>
      <rPr>
        <b/>
        <sz val="11"/>
        <color rgb="FF231F20"/>
        <rFont val="Times New Roman"/>
        <family val="1"/>
      </rPr>
      <t>Descrizione</t>
    </r>
    <r>
      <rPr>
        <sz val="11"/>
        <color rgb="FF231F20"/>
        <rFont val="Times New Roman"/>
        <family val="1"/>
      </rPr>
      <t xml:space="preserve"> </t>
    </r>
    <r>
      <rPr>
        <b/>
        <sz val="11"/>
        <color rgb="FF231F20"/>
        <rFont val="Times New Roman"/>
        <family val="1"/>
      </rPr>
      <t>di</t>
    </r>
    <r>
      <rPr>
        <sz val="11"/>
        <color rgb="FF231F20"/>
        <rFont val="Times New Roman"/>
        <family val="1"/>
      </rPr>
      <t xml:space="preserve"> </t>
    </r>
    <r>
      <rPr>
        <b/>
        <sz val="11"/>
        <color rgb="FF231F20"/>
        <rFont val="Times New Roman"/>
        <family val="1"/>
      </rPr>
      <t>ogni</t>
    </r>
    <r>
      <rPr>
        <sz val="11"/>
        <color rgb="FF231F20"/>
        <rFont val="Times New Roman"/>
        <family val="1"/>
      </rPr>
      <t xml:space="preserve"> </t>
    </r>
    <r>
      <rPr>
        <b/>
        <sz val="11"/>
        <color rgb="FF231F20"/>
        <rFont val="Times New Roman"/>
        <family val="1"/>
      </rPr>
      <t>traguardo</t>
    </r>
    <r>
      <rPr>
        <sz val="11"/>
        <color rgb="FF231F20"/>
        <rFont val="Times New Roman"/>
        <family val="1"/>
      </rPr>
      <t xml:space="preserve"> </t>
    </r>
    <r>
      <rPr>
        <b/>
        <sz val="11"/>
        <color rgb="FF231F20"/>
        <rFont val="Times New Roman"/>
        <family val="1"/>
      </rPr>
      <t>e</t>
    </r>
    <r>
      <rPr>
        <sz val="11"/>
        <color rgb="FF231F20"/>
        <rFont val="Times New Roman"/>
        <family val="1"/>
      </rPr>
      <t xml:space="preserve"> </t>
    </r>
    <r>
      <rPr>
        <b/>
        <sz val="11"/>
        <color rgb="FF231F20"/>
        <rFont val="Times New Roman"/>
        <family val="1"/>
      </rPr>
      <t>obiettivo (OLD)</t>
    </r>
  </si>
  <si>
    <t>Denominazione</t>
  </si>
  <si>
    <t>Riferimento (OLD)</t>
  </si>
  <si>
    <r>
      <t>Valore</t>
    </r>
    <r>
      <rPr>
        <sz val="11"/>
        <color rgb="FF231F20"/>
        <rFont val="Times New Roman"/>
        <family val="1"/>
      </rPr>
      <t xml:space="preserve"> </t>
    </r>
    <r>
      <rPr>
        <b/>
        <sz val="11"/>
        <color rgb="FF231F20"/>
        <rFont val="Times New Roman"/>
        <family val="1"/>
      </rPr>
      <t>obiettivo (OLD)</t>
    </r>
  </si>
  <si>
    <t>Trimestre (OLD)</t>
  </si>
  <si>
    <t>Anno (OLD)</t>
  </si>
  <si>
    <t>Modificati_REV2023</t>
  </si>
  <si>
    <r>
      <rPr>
        <strike/>
        <sz val="10"/>
        <color rgb="FF006000"/>
        <rFont val="Cambria"/>
        <family val="1"/>
      </rPr>
      <t>MiTE</t>
    </r>
  </si>
  <si>
    <r>
      <rPr>
        <strike/>
        <sz val="10"/>
        <color rgb="FF006000"/>
        <rFont val="Cambria"/>
        <family val="1"/>
      </rPr>
      <t>Summary document duly justifying how the milestone (including all the constitutive elements) was satisfactorily fulfilled. This document shall include as an annex the following documentary evidence:
a)             Copy of contract award notification and of the decrees approving the ranking of the projects admitted to the contribution;
b)            extract of the relevant parts of the technical specifications of the public tender proving alignment with the CID’s description of the investment and milestone</t>
    </r>
  </si>
  <si>
    <r>
      <rPr>
        <strike/>
        <sz val="10"/>
        <color rgb="FF006000"/>
        <rFont val="Cambria"/>
        <family val="1"/>
      </rPr>
      <t>The project for the development of off-shore electricity generation infrastructure shall set out an installed capacity of at least 200 MW from renewable energy sources</t>
    </r>
  </si>
  <si>
    <r>
      <rPr>
        <strike/>
        <sz val="10"/>
        <color rgb="FF006000"/>
        <rFont val="Cambria"/>
        <family val="1"/>
      </rPr>
      <t>Establishment of off-shore electricity generation infrastructure equivalent to an installed capacity of at least 200 MW from renewable energy sources or an indicative production of at least 480 GWh per year</t>
    </r>
  </si>
  <si>
    <r>
      <rPr>
        <strike/>
        <sz val="10"/>
        <color rgb="FF006000"/>
        <rFont val="Calibri"/>
        <family val="2"/>
      </rPr>
      <t>MITE /
Regions</t>
    </r>
  </si>
  <si>
    <r>
      <rPr>
        <strike/>
        <sz val="10"/>
        <color rgb="FF006000"/>
        <rFont val="Calibri"/>
        <family val="2"/>
      </rPr>
      <t>Ministry of the Interior</t>
    </r>
  </si>
  <si>
    <r>
      <rPr>
        <strike/>
        <sz val="10"/>
        <color rgb="FF006000"/>
        <rFont val="Cambria"/>
        <family val="1"/>
      </rPr>
      <t>MIMS</t>
    </r>
  </si>
  <si>
    <r>
      <rPr>
        <strike/>
        <sz val="10"/>
        <color rgb="FF006000"/>
        <rFont val="Cambria"/>
        <family val="1"/>
      </rPr>
      <t>Agency for Territorial Cohesion</t>
    </r>
  </si>
  <si>
    <r>
      <rPr>
        <strike/>
        <sz val="10"/>
        <color rgb="FF006000"/>
        <rFont val="Cambria"/>
        <family val="1"/>
      </rPr>
      <t>Enhancement of at least 100 assets confiscated from organised crime.
The enhancement of confiscated assets shall be devoted to one of the following purposes:
     the creation of facilities, social/health residences, day centres, social co-housing as to support the housing/social inclusion of people living in conditions of exclusion;
     the regeneration of public spaces aimed at the improving social services to citizens;
     the creation of socio-cultural gathering spaces for young people managed by voluntary associations;
Use of assets as barracks, police stations, civil protection as to promote legality and territorial security.</t>
    </r>
  </si>
  <si>
    <t>Traguardi e obiettivi per i quali con la revisione 2023 sono state apportate modifiche al valore obiettivo o al periodo di conseguimento</t>
  </si>
  <si>
    <t>Cancellati_REV2023</t>
  </si>
  <si>
    <t>Traguardi e obiettivi cancellati con la revisione 2023</t>
  </si>
  <si>
    <t>Sul sito Italia Domani ci sono 168 investimenti di cui 151 del Pnrr e 17 del Fondo complementare (a seguito della revisione 2023 3 investimenti sono stati cancellati)</t>
  </si>
  <si>
    <t>Rifinanz</t>
  </si>
  <si>
    <t>Definanz</t>
  </si>
  <si>
    <t>1.4.3: Servizi digitali e cittadinanza digitale - piattaforme e applicativi</t>
  </si>
  <si>
    <t>4.2.1 Miglioramento delle infrastrutture di ricettività attraverso lo strumento del Tax credit</t>
  </si>
  <si>
    <t>4.2.3 Sviluppo e resilienza delle imprese del settore turistico (Fondo dei Fondi BEI)</t>
  </si>
  <si>
    <t>1.3 Promozione impianti innovativi (incluso off- shore)</t>
  </si>
  <si>
    <t>1.1 NSIA: Potenziamento dei servizi e delle infrastrutture sociali della comunità</t>
  </si>
  <si>
    <t>PCM_Comm</t>
  </si>
  <si>
    <t>Spostato dal Mase a PCM_comm</t>
  </si>
  <si>
    <t>Rete Ferroviaria Italiana, società capofila del Polo Infrastrutture del Gruppo FS Italiane, in data 12/5/2023 ha aggiudicato la gara per la progettazione esecutiva e la realizzazione dei lavori del lotto funzionale Battipaglia-Romagnano, parte della nuova linea Alta Velocità Salerno-Reggio Calabria, al Consorzio di imprese composto da Webuild (capofila), Ghella, Impresa Pizzarotti &amp; C. e TunnelPro. L’appalto ha un valore di oltre 2 miliardi di euro, finanziati anche con risorse PNRR. Il progetto, primo lotto della nuova linea Alta Velocità Salerno-Reggio Calabria, prevede la realizzazione di 18 km di gallerie e viadotti per una lunghezza totale di circa 6 km. (Fonte: Banca dati regis- RGS)</t>
  </si>
  <si>
    <t>Social housing - Piano innovativo per la qualità abitativa (PinQuA) - Interventi ad alto impatto strategico sul territorio nazionale</t>
  </si>
  <si>
    <t>Stato dei pagamenti, riparto risorse per soggetto titolare, aggiornamento dei target climatico e digitale per missione (sez. I) e modifiche introdotte con la REV2023 al Pnrr originario (sez. II)</t>
  </si>
  <si>
    <t>MIT, Mint</t>
  </si>
  <si>
    <t>MASAF</t>
  </si>
  <si>
    <t>Mimit</t>
  </si>
  <si>
    <t>Provincia</t>
  </si>
  <si>
    <t>Frosinone</t>
  </si>
  <si>
    <t>https://pnrr.provincia.fr.it/</t>
  </si>
  <si>
    <t>Crotone</t>
  </si>
  <si>
    <t>https://www.comune.crotone.it/PNRR</t>
  </si>
  <si>
    <t>http://smart.comune.vibovalentia.vv.it/?q=node/1478</t>
  </si>
  <si>
    <t>Vibo Valentia</t>
  </si>
  <si>
    <t>https://www.comune.siracusa.it/area_tematica/attuazione-misure-pnrr-2</t>
  </si>
  <si>
    <t>Siracusa</t>
  </si>
  <si>
    <t>Il punto cruciale di questo intervento è l'entrata in funzione di almeno 480 Centrali operative territoriali con la funzione di collegare e coordinare i servizi domiciliari con vari servizi territoriali, sociosanitari e ospedalieri e con la rete di emergenza, al fine di garantire la continuità, l'accessibilità e l'integrazione delle cure.</t>
  </si>
  <si>
    <t>Codice Univoco Submisura</t>
  </si>
  <si>
    <t>Descrizione Submisura</t>
  </si>
  <si>
    <t>Amministrazione Titolare</t>
  </si>
  <si>
    <t>PCM - DIPARTIM. TRASFORMAZIONE DIGITALE</t>
  </si>
  <si>
    <t>Abilitazione al cloud per le PA locali</t>
  </si>
  <si>
    <t>Esperienza dei cittadini - Miglioramento della qualità e dell'utilizzabilità dei servizi pubblici digitali</t>
  </si>
  <si>
    <t>Inclusione dei cittadini - Miglioramento dell'accessibilità dei servizi pubblici digitali</t>
  </si>
  <si>
    <t>Rafforzamento dell'adozione dei servizi della piattaforma PagoPA e dell'applicazione IO</t>
  </si>
  <si>
    <t>Rafforzamento dell'adozione delle piattaforme nazionali di identità digitale (SPID CIE) e dell'Anagrafe nazionale (ANPR)</t>
  </si>
  <si>
    <t>Digitalizzazione del Ministero dell'Interno</t>
  </si>
  <si>
    <t>Digitalizzazione del Ministero della Giustizia</t>
  </si>
  <si>
    <t>Digitalizzazione dell'Istituto Nazionale per la Previdenza Sociale (INPS) e dell'istituto nazionale per l'assicurazione contro gli Infortuni sul Lavoro (INAIL)</t>
  </si>
  <si>
    <t>Digitalizzazione del Ministero della Difesa</t>
  </si>
  <si>
    <t>Servizio Civile Digitale</t>
  </si>
  <si>
    <t>Rete dei servizi di facilitazione digitale</t>
  </si>
  <si>
    <t>Amministrazione pubblica orientata ai risultati</t>
  </si>
  <si>
    <t>PCM - DIPARTIMENTO FUNZIONE PUBBLICA</t>
  </si>
  <si>
    <t>GIUST AMM.VA (CONSIGLIO DI STATO E TAR)</t>
  </si>
  <si>
    <t>Credito d'imposta per i beni strumentali 4.0</t>
  </si>
  <si>
    <t>MINISTERO IMPRESE E DEL MADE IN ITALY</t>
  </si>
  <si>
    <t>Crediti d'imposta per beni immateriali tradizionali</t>
  </si>
  <si>
    <t>MINISTERO DELL'ECONOMIA E DELLE FINANZE</t>
  </si>
  <si>
    <t>Piano Italia a 1 Gbps</t>
  </si>
  <si>
    <t>Italia 5G - Corridoi 5G Strade extraurbane (+ 5G Aree bianche)</t>
  </si>
  <si>
    <t>Scuola Connessa</t>
  </si>
  <si>
    <t>Sanità Connessa</t>
  </si>
  <si>
    <t>Collegamento isole minori</t>
  </si>
  <si>
    <t>SatCom</t>
  </si>
  <si>
    <t>Osservatorio della Terra</t>
  </si>
  <si>
    <t>MIN AFFARI ESTERI E COOPERAZ INT</t>
  </si>
  <si>
    <t>Investimento nel sistema della proprietà industriale</t>
  </si>
  <si>
    <t>Piano nazionale di digitalizzazione per i beni culturali</t>
  </si>
  <si>
    <t>MINISTERO DELLA CULTURA</t>
  </si>
  <si>
    <t>Sistema di certificazione dell'identità digitale per i beni culturali</t>
  </si>
  <si>
    <t>Servizi di infrastruttura cloud</t>
  </si>
  <si>
    <t>Infrastruttura digitale per il patrimonio culturale</t>
  </si>
  <si>
    <t>Digitalizzazione</t>
  </si>
  <si>
    <t>Formazione e miglioramento delle competenze digitali</t>
  </si>
  <si>
    <t>Supporto operativo</t>
  </si>
  <si>
    <t>Polo di conservazione digitale</t>
  </si>
  <si>
    <t>Portale dei procedimenti e dei servizi ai cittadini</t>
  </si>
  <si>
    <t>M1C3I1.01.10</t>
  </si>
  <si>
    <t>Piattaforma di accesso integrata della Digital Library</t>
  </si>
  <si>
    <t>M1C3I1.01.11</t>
  </si>
  <si>
    <t>Piattaforma di co-creazione e crowdsourcing</t>
  </si>
  <si>
    <t>M1C3I1.01.12</t>
  </si>
  <si>
    <t>Piattaforma di servizi digitali per sviluppatori e imprese culturali</t>
  </si>
  <si>
    <t>Rimozione delle barriere fisiche e cognitive in musei biblioteche e archivi per consentire un più ampio accesso e partecipazione alla cultura</t>
  </si>
  <si>
    <t>Migliorare l'efficienza energetica nei cinema nei teatri e nei musei</t>
  </si>
  <si>
    <t>Sicurezza sismica nei luoghi di culto restauro del patrimonio culturale del Fondo Edifici di Culto (FEC) e siti di ricovero per le opere d’arte (Recovery Art)</t>
  </si>
  <si>
    <t>Interventi per migliorare l'ecosistema in cui operano i settori culturali e creativi incoraggiando la cooperazione tra operatori culturali e organizzazioni e facilitando upskill e reskill</t>
  </si>
  <si>
    <t>Sostegno ai settori culturali e creativi per l'innovazione e la transizione digitale</t>
  </si>
  <si>
    <t>M1C3I3.03.03</t>
  </si>
  <si>
    <t>Promuovere la riduzione dell'impronta ecologica degli eventi culturali</t>
  </si>
  <si>
    <t>Promuovere l'innovazione e l'eco-progettazione inclusiva</t>
  </si>
  <si>
    <t>MINISTERO DEL TURISMO</t>
  </si>
  <si>
    <t>Miglioramento delle infrastrutture di ricettività attraverso lo strumento del Tax credit</t>
  </si>
  <si>
    <t>MIN AMBIENTE E SICUREZZA ENERGETICA</t>
  </si>
  <si>
    <t>Progetti faro di economia circolare</t>
  </si>
  <si>
    <t>Sviluppo logistica per i settori agroalimentare pesca e acquacoltura silvicoltura floricoltura e vivaismo</t>
  </si>
  <si>
    <t>MIN AGRIC. SOVRANITÀ ALIM. E FORESTE</t>
  </si>
  <si>
    <t>M2C1I2.03.00</t>
  </si>
  <si>
    <t>Produzione di idrogeno in aree industriali dismesse (hydrogen valleys)</t>
  </si>
  <si>
    <t>M2C2I3.02.00</t>
  </si>
  <si>
    <t>MINISTERO INFRASTRUTTURE E TRASPORTI</t>
  </si>
  <si>
    <t>M2C2I4.03.00</t>
  </si>
  <si>
    <t>Industria delle batterie</t>
  </si>
  <si>
    <t>M2C2I5.02.00</t>
  </si>
  <si>
    <t>Costruzione di nuove scuole mediante la sostituzione di edifici</t>
  </si>
  <si>
    <t>MINISTERO DELL'ISTRUZIONE E MERITO</t>
  </si>
  <si>
    <t>Costruzione di edifici riqualificazione e rafforzamento dei beni immobili dell'amministrazione della giustizia</t>
  </si>
  <si>
    <t>MINISTERO DELLA GIUSTIZIA</t>
  </si>
  <si>
    <t>M2C3I2.01.00</t>
  </si>
  <si>
    <t>M2C4I2.01.01</t>
  </si>
  <si>
    <t>PCM - STRUTTURA COMMISS. RICOSTRUZIONE</t>
  </si>
  <si>
    <t>PCM - DIP PROTEZIONE CIVILE</t>
  </si>
  <si>
    <t>M2C4I3.02.01</t>
  </si>
  <si>
    <t>Digitalizzazione dei parchi nazionali. Conservazione della natura - monitoraggio delle pressioni e delle minacce su specie e habitat e del cambiamento climatico</t>
  </si>
  <si>
    <t>M2C4I3.02.02</t>
  </si>
  <si>
    <t>Digitalizzazione dei parchi nazionali. Servizi digitali ai visitatori dei parchi nazionali e delle aree marine protette</t>
  </si>
  <si>
    <t>M2C4I3.02.03</t>
  </si>
  <si>
    <t>Digitalizzazione dei parchi nazionali. Semplificazione amministrativa - Digitalizzazione e semplificazione delle procedure per i servizi forniti dai Parchi e dalle Aree Marine Protette.</t>
  </si>
  <si>
    <t>Rinaturazione dell'area del Po</t>
  </si>
  <si>
    <t>Bonifica del suolo dei siti orfani</t>
  </si>
  <si>
    <t>M2C4I3.04.00</t>
  </si>
  <si>
    <t>Riduzione delle perdite nelle reti di distribuzione dell'acqua compresa la digitalizzazione e il monitoraggio delle reti</t>
  </si>
  <si>
    <t>M2C4I4.04.00</t>
  </si>
  <si>
    <t>Collegamenti ferroviari ad Alta Velocità con il Mezzogiorno per passeggeri e merci (Napoli - Bari)</t>
  </si>
  <si>
    <t>Collegamenti ferroviari ad Alta Velocità con il Mezzogiorno per passeggeri e merci (Palermo-Catania)</t>
  </si>
  <si>
    <t>Collegamenti ferroviari ad Alta Velocità con il Mezzogiorno per passeggeri e merci (Salerno-Reggio Calabria)</t>
  </si>
  <si>
    <t>Linee di collegamento ad Alta Velocità con l’Europa nel Nord (Brescia-Verona-Vicenza - Padova)</t>
  </si>
  <si>
    <t>Linee di collegamento ad Alta Velocità con l’Europa nel Nord (Liguria-Alpi)</t>
  </si>
  <si>
    <t>Collegamenti diagonali (Orte-Falconara)</t>
  </si>
  <si>
    <t>Collegamenti diagonali (Taranto-Metaponto-Potenza-Battipaglia)</t>
  </si>
  <si>
    <t>Sviluppo del sistema europeo di gestione del traffico ferroviario (ERTMS)</t>
  </si>
  <si>
    <t>Potenziamento delle linee regionali: Miglioramento delle ferrovie regionali (gestione RFI)</t>
  </si>
  <si>
    <t>Potenziamento elettrificazione e aumento della resilienza delle ferrovie nel Sud</t>
  </si>
  <si>
    <t>Miglioramento delle stazioni ferroviarie (gestite da RFI nel Sud)</t>
  </si>
  <si>
    <t>Porti verdi: interventi in materia di energia rinnovabile ed efficienza energetica nei porti</t>
  </si>
  <si>
    <t>M3C2I2.01.01</t>
  </si>
  <si>
    <t>LogIN Center</t>
  </si>
  <si>
    <t>M3C2I2.01.02</t>
  </si>
  <si>
    <t>Rete di porti e interporti</t>
  </si>
  <si>
    <t>M3C2I2.01.03</t>
  </si>
  <si>
    <t>LogIN Business</t>
  </si>
  <si>
    <t>Digitalizzazione della manutenzione e gestione dei dati aeronautici</t>
  </si>
  <si>
    <t>Ottimizzazione delle procedure di avvicinamento APT</t>
  </si>
  <si>
    <t>Piano per asili nido e scuole dell'infanzia e servizi di educazione e cura per la prima infanzia</t>
  </si>
  <si>
    <t>Piano di estensione del tempo pieno</t>
  </si>
  <si>
    <t>Intervento straordinario finalizzato alla riduzione dei divari territoriali nei cicli I e II della scuola secondaria di secondo grado e alla riduzione dell'abbandono scolastico</t>
  </si>
  <si>
    <t>Sviluppo del sistema di formazione professionale terziaria (ITS)</t>
  </si>
  <si>
    <t>MIN DELL'UNIVERSITÀ E DELLA RICERCA</t>
  </si>
  <si>
    <t>M4C1I3.01.00</t>
  </si>
  <si>
    <t>Piano di messa in sicurezza e riqualificazione dell'edilizia scolastica</t>
  </si>
  <si>
    <t>Estensione del numero di dottorati di ricerca e dottorati innovativi orientati alla ricerca per la Pubblica Amministrazione e il patrimonio culturale</t>
  </si>
  <si>
    <t>Riforma della legislazione sugli alloggi per studenti e investimenti negli alloggi per studenti</t>
  </si>
  <si>
    <t>M4C1R2.02.00</t>
  </si>
  <si>
    <t>Partenariati estesi a università centri di ricerca imprese e finanziamento progetti di ricerca di base</t>
  </si>
  <si>
    <t>Potenziamento strutture di ricerca e creazione di campioni nazionali di R&amp;S su alcune Key Enabling Technologies</t>
  </si>
  <si>
    <t>Creazione e rafforzamento di ecosistemi dell'innovazione costruzione di leader territoriali di R&amp;S</t>
  </si>
  <si>
    <t>IPCEI</t>
  </si>
  <si>
    <t>M4C2I2.01.00</t>
  </si>
  <si>
    <t>Partenariati per la ricerca e l'innovazione -Orizzonte Europa</t>
  </si>
  <si>
    <t>Potenziamento dei Centri per l'Impiego (PES)</t>
  </si>
  <si>
    <t>MINISTERO DEL LAVORO E POLITICHE SOCIALI</t>
  </si>
  <si>
    <t>PCM - DIP PARI OPPORTUNITA E FAMIGLIA</t>
  </si>
  <si>
    <t>PCM - DIP POL GIOVAN E SERV CIV UNIVERS</t>
  </si>
  <si>
    <t>Sostegno alle persone vulnerabili e prevenzione dell'istituzionalizzazione - Intervento 1) Azioni volte a sostenere le capacità genitoriali e prevenire la vulnerabilità delle famiglie e dei bambini</t>
  </si>
  <si>
    <t>Sostegno alle persone vulnerabili e prevenzione dell'istituzionalizzazione - Intervento 2) Azioni per una vita autonoma e deistituzionalizzazione per gli anziani</t>
  </si>
  <si>
    <t>Sostegno alle persone vulnerabili e prevenzione dell'istituzionalizzazione - Intervento 3) Rafforzare i servizi sociali domiciliari per garantire una dimissione assistita precoce e prevenire il ricovero in ospedale</t>
  </si>
  <si>
    <t>Sostegno alle persone vulnerabili e prevenzione dell'istituzionalizzazione - Intervento 4) Rafforzare i servizi sociali e prevenire il burn out tra gli assistenti sociali</t>
  </si>
  <si>
    <t>Housing First (innanzitutto la casa) e stazioni di posta</t>
  </si>
  <si>
    <t>Investimenti in progetti di rigenerazione urbana volti a ridurre situazioni di emarginazione e degrado sociale</t>
  </si>
  <si>
    <t>MINISTERO DELL'INTERNO</t>
  </si>
  <si>
    <t>M5C2I2.02.01</t>
  </si>
  <si>
    <t>Piani urbani integrati - Superamento degli insediamenti abusivi per combattere lo sfruttamento dei lavoratori in agricoltura</t>
  </si>
  <si>
    <t>Piani urbani integrati - Fondo di fondi della BEI</t>
  </si>
  <si>
    <t>Piani urbani integrati - progetti generali</t>
  </si>
  <si>
    <t>Social housing - Piano innovativo per la qualità abitativa (PinQuA) - Riqualificazione e incremento dell'edilizia sociale ristrutturazione e rigenerazione della società urbana miglioramento dell'accessibilità e sicurezza urbana mitigazione della carenza abitativa e aumento della qualità ambientale utilizzo di modelli e strumenti innovativi per la gestione l'inclusione e il benessere urbano</t>
  </si>
  <si>
    <t>PCM - DIPARTIMENTO PER LO SPORT</t>
  </si>
  <si>
    <t>PCM - DIP POLITICHE DI COESIONE</t>
  </si>
  <si>
    <t>Case della Comunità e presa in carico della persona</t>
  </si>
  <si>
    <t>MINISTERO DELLA SALUTE</t>
  </si>
  <si>
    <t>Casa come primo luogo di cura (Adi)</t>
  </si>
  <si>
    <t>Implementazione delle Centrali operative territoriali (COT)</t>
  </si>
  <si>
    <t>Ammodernamento del parco tecnologico e digitale ospedaliero (Digitalizzazione)</t>
  </si>
  <si>
    <t>Ammodernamento del parco tecnologico e digitale ospedaliero (grandi apprecchiature)</t>
  </si>
  <si>
    <t>Rafforzamento dell'infrastruttura tecnologica e degli strumenti per la raccolta l’elaborazione l’analisi dei dati e la simulazione (FSE)</t>
  </si>
  <si>
    <t>Rafforzamento e potenziamento della ricerca biomedica del SSN</t>
  </si>
  <si>
    <t>Sviluppo delle competenze tecniche-professionali digitali e manageriali del personale del sistema sanitario. Sub-misura: borse aggiuntive in formazione di medicina generale</t>
  </si>
  <si>
    <t>Sviluppo delle competenze tecniche-professionali digitali e manageriali del personale del sistema sanitario: Sub-misura: corso di formazione in infezioni ospedaliere</t>
  </si>
  <si>
    <t>M6C2I2.02.03</t>
  </si>
  <si>
    <t>Sviluppo delle competenze tecniche-professionali digitali e manageriali del personale del sistema sanitario: Sub-misura: corso di formazione manageriale</t>
  </si>
  <si>
    <t>Sviluppo delle competenze tecniche-professionali digitali e manageriali del personale del sistema sanitario. Sub-misure: contratti di formazione medico-specialistica.</t>
  </si>
  <si>
    <t>Indicatori qualitativi (per i traguardi)</t>
  </si>
  <si>
    <t>Valore-obiettivo</t>
  </si>
  <si>
    <t>Dossier Parlamento (30 giugno 2024)</t>
  </si>
  <si>
    <t>Procedure di assunzione o di proroga dei contratti per i tribunali civili e penali e i servizi territoriali e centrali del Ministero della Giustizia responsabili dell'attuazione del PRR</t>
  </si>
  <si>
    <t>Modifica mag-24</t>
  </si>
  <si>
    <t>Completare le procedure di assunzione o di proroga dei contratti di almeno 10 000 unità tra dipendenti dell'Ufficio del processo e personale tecnico amministrativo ed entrata in servizio di tali unità Ai fini del conseguimento di quest'obiettivo sono conteggiate soltanto le procedure di assunzione o di proroga dei contratti completate dopo il 1° gennaio 2022.</t>
  </si>
  <si>
    <t>Procedure di assunzione o di proroga dei contratti per i tribunali amministrativi</t>
  </si>
  <si>
    <t>Completare le procedure di assunzione o di proroga dei contratti di almeno 158 dipendenti per l'Ufficio del processo e i tribunali amministrativi ed entrata in servizio di tali dipendenti. Ai fini del conseguimento di quest'obiettivo sono conteggiate soltanto le procedure di assunzione o di proroga dei contratti completate dopo il 1° gennaio 2022.</t>
  </si>
  <si>
    <t>Modifica mag-25</t>
  </si>
  <si>
    <t>Alternative migliori</t>
  </si>
  <si>
    <t>Cancellazione</t>
  </si>
  <si>
    <t>Aggiunta</t>
  </si>
  <si>
    <t>Errore materiale</t>
  </si>
  <si>
    <t>M7-32</t>
  </si>
  <si>
    <t xml:space="preserve">M4C2-2 bis </t>
  </si>
  <si>
    <t xml:space="preserve">M1C1-38 bis </t>
  </si>
  <si>
    <t>M1C1-38 bis</t>
  </si>
  <si>
    <t>Messa in opera e interoperabilità complete del PNR, del PDP e dell'APP.</t>
  </si>
  <si>
    <t>Digitalizzazione completa dei procedimenti penali di primo grado fino all'atto finale attraverso il portale delle notizie di reato (PNR), il portale dei depositi penali (PDP) e l'"applicativo processo penale" (APP). Le piattaforme devono essere interoperabili tra loro.</t>
  </si>
  <si>
    <t>REV_2024</t>
  </si>
  <si>
    <t>M1C1-59 ter</t>
  </si>
  <si>
    <t>M1C1-59 bis</t>
  </si>
  <si>
    <t>Messa a disposizione del "toolkit HR", interoperabile con inPA e Syllabus e integrato con la banca dati PIAO, e verifica dei piani strategici in materia di risorse umane</t>
  </si>
  <si>
    <t>La banca dati integrata per la gestione delle risorse umane ("toolkit HRM") deve essere disponibile per tutte le pubbliche amministrazioni con più di 50 dipendenti che, per legge, devono adottare un PIAO. Il "toolkit HRM" deve essere interoperabile con il portale del reclutamento (inPA) e la piattaforma "Syllabus". Il "toolkit HRM" e la banca dati PIAO devono essere integrati.</t>
  </si>
  <si>
    <t>Almeno 20 000 funzionari pubblici sono stati formati grazie alla Strategia professionalizzante degli acquirenti pubblici.</t>
  </si>
  <si>
    <t>Modifica mag-2024</t>
  </si>
  <si>
    <t>Rappresentanti di enti pubblici formati per la transizione al nuovo sistema di contabilità per competenza</t>
  </si>
  <si>
    <t>Fine del primo ciclo di formazione per la transizione al nuovo sistema contabile per competenza per i rappresentanti degli enti pubblici che coprono almeno il 90 % della spesa primaria dell'intero settore pubblico.</t>
  </si>
  <si>
    <t>Presentazione dei bilanci ed entrata in vigore dell'atto legislativo relativo alla contabilità per competenza per gli enti pubblici che coprono almeno il 90 % della spesa primaria dell'intero settore pubblico.</t>
  </si>
  <si>
    <t>Indicazione nell'atto legislativo della data di entrata in vigore dello stesso. Entrata in vigore di tutte le misure di esecuzione (compresi orientamenti, manuali operativi e programmi di formazione) relative alla contabilità per competenza per gli enti pubblici che coprono almeno il 90 % della spesa primaria dell'intero settore pubblico.</t>
  </si>
  <si>
    <t>Come fase pilota per l'atto legislativo relativo alle norme sulla contabilità pubblica, devono essere pubblicati i bilanci della pubblica amministrazione per gli enti pubblici che coprono almeno il 90 % della spesa primaria dell'intero settore pubblico. 
Deve inoltre entrare in vigore un atto legislativo che preveda l'introduzione del nuovo sistema di contabilità per competenza per gli enti pubblici che coprono almeno il 90 % della spesa primaria dell'intero settore pubblico a partire dal 2027. 
Devono inoltre entrare in vigore le misure di esecuzione seguenti: 
1) orientamenti e manuali operativi per l'applicazione dei principi contabili corredati di esempi e rappresentazioni pratiche a sostegno degli operatori; e 
2) programma di formazione: creazione di programmi di formazione per la transizione al nuovo sistema di contabilità per competenza.</t>
  </si>
  <si>
    <t>Msal - Agenas</t>
  </si>
  <si>
    <t>Almeno 1 038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Almeno 1 038 Case della Comunità devono essere messe a disposizione e dotate di attrezzature tecnologiche, al fine di garantire parità di accesso, prossimità territoriale e qualità dell'assistenza alle persone indipendentemente dall'età e dal loro quadro clinico (malati cronici, persone non autosufficienti che necessitano di assistenza a lungo termine, persone affette da disabilità, disagio mentale, povertà), mediante l'attivazione, lo sviluppo e l'aggregazione di servizi di assistenza primaria, e la realizzazione di centri di erogazione dell'assistenza (efficienti sotto il profilo energetico) per una risposta multiprofessionale. Almeno il 50 % del sostegno dell'RRF per i costi di investimento deve essere destinato alla costruzione di nuovi edifici (campo d'intervento 025 ter), conformemente ai requisiti di cui all'allegato VI, nota 5, del regolamento (UE) 2021/241, o alla ristrutturazione di edifici (campo d'intervento 026).</t>
  </si>
  <si>
    <t>Le linee guida devono razionalizzare i processi necessari per potenziare l'assistenza domiciliare attraverso lo sviluppo del telemonitoraggio e della domotica.</t>
  </si>
  <si>
    <t>M1C1-72 quinquies</t>
  </si>
  <si>
    <t>M1C1-72 ter</t>
  </si>
  <si>
    <t>Disposizione che indica l'entrata in vigore della legislazione volta ad aumentare le risorse umane che si occupano di ritardi di pagamento</t>
  </si>
  <si>
    <t>Il sistema INIT è operativo per l'esecuzione dei pagamenti.</t>
  </si>
  <si>
    <t>Il sistema InIT è pienamente operativo e presenta le caratteristiche seguenti:
- consente l'esecuzione dei pagamenti senza fare affidamento sull'interoperabilità con le vecchie piattaforme per il trattamento dei pagamenti;
- garantisce la disponibilità dei dati di pagamento, compresi i ritardi, a sostegno delle attività di audit e di controllo dei Ministeri e della Corte dei conti italiana.</t>
  </si>
  <si>
    <t>M1C2-14 ter</t>
  </si>
  <si>
    <t>Entrata in vigore della legislazione primaria per la razionalizzazione degli incentivi per le imprese</t>
  </si>
  <si>
    <t>Entrata in vigore di tutti gli atti legislativi per la razionalizzazione degli incentivi per le imprese. La riforma riguarda gli incentivi a livello nazionale. La riforma deve comprendere la ristrutturazione e l'ulteriore attuazione di due strumenti chiave gestiti dal Ministero delle Imprese e del Made in Italy (MIMIT): a) l'RNA (Registro nazionale degli aiuti di Stato) e b) il portale incentivi.gov.it.</t>
  </si>
  <si>
    <t>Riduzione delle discariche abusive oggetto della procedura di infrazione NIF 2003/2077 da 33 a 11 (ossia una riduzione almeno del 66 %). Entro il 31 dicembre 2023 devono essere trasmesse alla Commissione almeno 27 (delle 33) richieste di cancellazione. La richiesta di esclusione deve includere un'analisi completa della contaminazione (del suolo e delle acque), una spiegazione chiara del risanamento della contaminazione e garanzie che escludano qualsiasi rischio di contaminazione futura. Entro il 30 giugno 2024 devono essere trasmesse alla Commissione almeno 29 (delle 33) richieste di cancellazione. La richiesta di esclusione deve includere un'analisi completa della contaminazione (del suolo e delle acque), una spiegazione chiara del risanamento della contaminazione e garanzie che escludano qualsiasi rischio di contaminazione futura.</t>
  </si>
  <si>
    <t>Riduzione delle discariche abusive oggetto della procedura di infrazione NIF 2011/2215 da 34 a 14 (ossia una riduzione almeno del 60 %).</t>
  </si>
  <si>
    <t>Riduzione delle discariche abusive oggetto della procedura di infrazione 2003/2077 da 11 a 0 (ossia una riduzione almeno del 100 %)</t>
  </si>
  <si>
    <t>Riduzione delle discariche abusive oggetto della procedura di infrazione 2011/2215 da 14 a 9 (ossia una riduzione almeno del 75 %).</t>
  </si>
  <si>
    <t>Riduzione delle differenze regionali nella raccolta differenziata</t>
  </si>
  <si>
    <t>La differenza tra la media nazionale e la regione con i risultati peggiori per quanto riguarda i tassi di raccolta differenziata è ridotta a 20 punti percentuali.</t>
  </si>
  <si>
    <t>Riduzione di 20 punti percentuali della differenza tra la media delle tre regioni con i risultati migliori per quanto riguarda i tassi di raccolta differenziata e quella delle tre regioni con i risultati peggiori.</t>
  </si>
  <si>
    <t>Sviluppo della capacità di produzione di biometano da impianti nuovi e riconvertiti (compresa la frazione organica dei rifiuti solidi urbani, FORSU) fino ad almeno 0,6 miliardi di m³. Il biometano deve essere conforme ai criteri stabiliti dalla direttiva (UE) 2018/2001 sulle energie rinnovabili (direttiva RED II) affinché la misura possa rispettare il principio "non arrecare un danno significativo" e i pertinenti requisiti di cui all'allegato VI, nota 8, del regolamento (UE) 2021/241.
I produttori di biocarburanti e biometano gassosi e di biocarburanti devono fornire certificati (prove di sostenibilità) rilasciati da valutatori indipendenti, come disposto dalla direttiva RED II.</t>
  </si>
  <si>
    <t>Entrata in servizio di almeno 3 800 veicoli puliti per il rinnovo del parco veicoli dei Vigili del Fuoco. 3 500 veicoli potranno essere classificati come 100 % ecologici in quanto totalmente elettrici, con stazioni di ricarica alimentate da pannelli fotovoltaici. I 300 mezzi pesanti, di cui 200 in uso negli aeroporti e 100 per il soccorso urbano, dovranno essere alimentati esclusivamente a biometano ed essere conformi ai criteri stabiliti dalla direttiva (UE) 2018/2001 sulle energie rinnovabili (RED II).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 I veicoli alimentati a biocarburante devono essere omologati B100.</t>
  </si>
  <si>
    <t>M2C4-11</t>
  </si>
  <si>
    <t>M2C4-11 ter</t>
  </si>
  <si>
    <t>M2C4-13</t>
  </si>
  <si>
    <t>Una o più ordinanze del commissario straordinario devono individuare l'elenco esatto degli interventi volti a ripristinare i corsi d'acqua e aumentare la protezione dalle alluvioni e dalle frane, degli interventi di ripristino degli edifici pubblici, compresi l'edilizia residenziale pubblica e i centri sanitari, e il numero totale di km di rete dei trasporti da ripristinare. Il valore del numero totale degli interventi ammonta ad almeno 1,2 miliardi di EUR.</t>
  </si>
  <si>
    <t>Certificazione del completamento dei progetti</t>
  </si>
  <si>
    <t>Completamento di:
• almeno il 90 % degli interventi per ripristinare i corsi d'acqua e ad aumentare la protezione dalle alluvioni e dalle frane, individuati nelle ordinanze del commissario straordinario;
• interventi di ripristino della rete dei trasporti, per un certo numero di km individuati dalle ordinanze del commissario straordinario;
• almeno il 90 % degli interventi volti a ripristinare gli edifici pubblici, compresi l'edilizia residenziale pubblica e i centri sanitari, individuati nelle ordinanze del commissario straordinario;</t>
  </si>
  <si>
    <t>Completamento del 90 % degli interventi di tipo D ed E finalizzati al ripristino di strutture pubbliche danneggiateindividuati dagli atti di approvazione del servizio nazionale della protezione civile</t>
  </si>
  <si>
    <t>M2C4-28 bis</t>
  </si>
  <si>
    <t>Attribuzione di finanziamenti a tutti i progetti per investimenti in infrastrutture idriche primarie e per la sicurezza dell'approvvigionamento idrico</t>
  </si>
  <si>
    <t>Pubblicazione di uno o più decreti</t>
  </si>
  <si>
    <t>Pubblicazione del decreto o dei decreti di ammissione con attribuzione (assegnazione) dei finanziamenti ai progetti per investimenti in infrastrutture idriche primarie e per la sicurezza dell'approvvigionamento idrico.
Gli appalti devono riguardare:
-      la sicurezza dell'approvvigionamento idrico di importanti aree urbane;
-      lavori strutturali per aumentare la sicurezza e la resilienza della rete, compreso l'adattamento ai cambiamenti climatici (escluse le dighe);
-      l'aumento della capacità di trasporto dell'acqua.
I criteri di selezione devono garantire che l'investimento contribuisca appieno agli obiettivi in materia di cambiamenti climatici con un coefficiente per il calcolo del sostegno pari al 40 %, conformemente all'allegato VI del regolamento (UE) 2021/241 sul dispositivo per la ripresa e la resilienza.</t>
  </si>
  <si>
    <t>Aumentare la sicurezza dell'approvvigionamento idrico e la resilienza dell'infrastruttura idrica in almeno almeno 50 sistemi idrici (complessi e semplici), di cui almeno 35 sistemi idrici complessi</t>
  </si>
  <si>
    <t>MIMS-Arera</t>
  </si>
  <si>
    <t>Attribuzione di finanziamenti a tutti i progetti per interventi nelle reti di distribuzione dell'acqua, compresa la digitalizzazione e il monitoraggio delle reti</t>
  </si>
  <si>
    <t>Pubblicazione del decreto o dei decreti di ammissione con attribuzione (assegnazione) dei finanziamenti ai progetti per la modernizzazione e l'efficientamento delle reti di distribuzione dell'acqua
Gli appalti devono riguardare: 
- interventi volti a ridurre le perdite nelle reti per l'acqua potabile; 
- incremento della resilienza dei sistemi idrici ai cambiamenti climatici; 
- rafforzamento della digitalizzazione delle reti per una gestione ottimale delle risorse idriche, ridurre gli sprechi e limitare le inefficienze.</t>
  </si>
  <si>
    <t>Attribuzione di finanziamenti a tutti i progetti per la resilienza dell'agrosistema irriguo per una migliore gestione delle risorse idriche</t>
  </si>
  <si>
    <t>Pubblicazione del decreto o dei decreti di ammissione con attribuzione (assegnazione) dei finanziamenti ai progetti per gli interventi sulle reti e i sistemi irrigui e sul relativo sistema di digitalizzazione e monitoraggio. Gli appalti devono riguardare:
• incoraggiare la misurazione e il monitoraggio degli usi sia sulle reti collettive (mediante l'installazione di contatori e sistemi di controllo da remoto), compresa la transizione dall'autoapprovvigionamento ad usi collettivi quale prerequisito per completare l'introduzione di una politica di tariffazione dell'acqua basata sui volumi idrici per un uso efficiente delle risorse idriche in agricoltura e di conseguenza stimolare la riduzione del prelievo illecito di acqua nelle zone rurali;
• gli investimenti nell'irrigazione dovrebbero mirare a rendere più efficiente l'irrigazione esistente, anche se il corpo idrico interessato è in buono stato.
Ci si attende che questa misura non arrecherà un danno significativo agli obiettivi ambientali ai sensi dell'articolo 17 del regolamento (UE) 2020/852, tenendo conto della descrizione degli interventi in questione e delle misure di mitigazione stabilite nel piano per la ripresa e la resilienza in conformità agli orientamenti tecnici sull'applicazione del principio "non arrecare un danno significativo" (2021/C58/01). In particolare, per ciascun sotto-investimento, prima, durante e dopo l'inizio dei lavori di costruzione deve essere garantita la piena conformità alle disposizioni del diritto dell'UE, segnatamente la direttiva quadro sulle acque.
Se del caso in base alla normativa nazionale, gli interventi sono anche soggetti a una valutazione dell'impatto ambientale (VIA) a norma della direttiva 2011/92/UE, nonché alle valutazioni pertinenti nel contesto della direttiva 2000/60/CE e della direttiva 92/43/CEE, compresa l'attuazione delle misure di mitigazione necessarie.</t>
  </si>
  <si>
    <t>M7-31</t>
  </si>
  <si>
    <t>M7-33</t>
  </si>
  <si>
    <t>M7-34</t>
  </si>
  <si>
    <t>Entrata in servizio e acquisizione della dichiarazione di verifica di conformità CE di cui all'articolo 15 del D.Lgs. 57/2019 di almeno 69 treni a zero emissioni (celle a combustibile a idrogeno) e 30 vetture per il servizio universale, oltre al materiale rotabile già acquistato nell'ambito dell'investimento 4.4.2 della missione 2, componente 2. Per quanto riguarda il servizio universale/interurbano, il materiale rotabile acquistato con le risorse del dispositivo per la ripresa e la resilienza deve essere di proprietà dello Stato. Pertanto, alla scadenza del contratto di servizio degli attuali fornitori, il materiale rotabile deve essere messo a disposizione del nuovo soggetto aggiudicatario del contratto di servizio nel pieno rispetto del regolamento (CE) n. 1370/2007.</t>
  </si>
  <si>
    <t>L'Italia trasferisce 100.000.000 di EUR a Invitalia S.p.A. per il regime.</t>
  </si>
  <si>
    <t>M4C2-2 bis</t>
  </si>
  <si>
    <t>Investimento 2.2 bis - Accordi di innovazione</t>
  </si>
  <si>
    <t>Completamento degli accordi di Innovazione</t>
  </si>
  <si>
    <t>Completamento di almeno 32 accordi di Innovazione</t>
  </si>
  <si>
    <t>Completamento degli accordi di innovazione</t>
  </si>
  <si>
    <t>2.2 bis - Accordi di innovazione</t>
  </si>
  <si>
    <r>
      <rPr>
        <strike/>
        <sz val="10"/>
        <color rgb="FF231F20"/>
        <rFont val="Cambria"/>
        <family val="1"/>
      </rPr>
      <t>M4</t>
    </r>
  </si>
  <si>
    <r>
      <rPr>
        <strike/>
        <sz val="10"/>
        <color rgb="FF231F20"/>
        <rFont val="Cambria"/>
        <family val="1"/>
      </rPr>
      <t>2.2 Partenariati - Horizon Europe</t>
    </r>
  </si>
  <si>
    <t>M1C1-37 bis</t>
  </si>
  <si>
    <t>Entrata in vigore degli atti di diritto primario e delle fonti di diritto derivato per consentire: 
i. il potenziamento degli Uffici del processo, anche mediante incentivi, per attrarre e trattenere i dipendenti assunti sulla base del programma di assunzioni del Piano Nazionale di Ripresa e Resilienza; 
ii. l'offerta di incentivi per: 1) sostenere i tribunali meno efficienti nella riduzione dell'arretrato giudiziario civile; 2) ricompensare gli uffici giudiziari che raggiungono gli obiettivi annuali specifici di riduzione del numero di cause pendenti nel sistema giudiziario civile</t>
  </si>
  <si>
    <t xml:space="preserve">M1C1-45 nell'ambito della </t>
  </si>
  <si>
    <t xml:space="preserve">M1C1-46 nell'ambito della </t>
  </si>
  <si>
    <t>Riforme 1.5 - Riforma del processo penale</t>
  </si>
  <si>
    <t xml:space="preserve">M1C1-120 nell'ambito della </t>
  </si>
  <si>
    <t>Entrata in vigore del quadro normativo del "federalismo fiscale" come previsto dalla vigente legge delega 42/2009. In particolare, gli atti di diritto primario e derivato devono definire i parametri pertinenti e attuare, se del caso, il federalismo fiscale per le province e le città metropolitane, come stabilito dal decreto-legge 68/2011 (articoli 1- 15), modificato da ultimo dalla legge 178/2020 (articolo 1, comma 783).</t>
  </si>
  <si>
    <t>M1C1-14 nell'ambito dell'</t>
  </si>
  <si>
    <t>Numero di atti giudiziari relativi al sistema di giurisdizione amministrativa (quali sentenze, pareri e decreti) per i quali i metadati sono pienamente disponibili nel data warehouse.</t>
  </si>
  <si>
    <t>M1C1-16 nell'ambito dell'</t>
  </si>
  <si>
    <t>M1C1-140 nell'ambito dell'</t>
  </si>
  <si>
    <t>M1C2-32 nell'ambito dell'</t>
  </si>
  <si>
    <t>M2C1-22</t>
  </si>
  <si>
    <t>M2C1-23</t>
  </si>
  <si>
    <t>M2C1-24</t>
  </si>
  <si>
    <t>M2C1-25</t>
  </si>
  <si>
    <t>L'ISMEA deve aver stipulato convenzioni di sovvenzione giuridicamente vincolanti con i beneficiari finali per un importo necessario a utilizzare almeno il 50 % dell'investimento del dispositivo per la ripresa e la resilienza nel Fondo (tenendo conto delle commissioni di gestione). L'ISMEA elabora una relazione che illustra in dettaglio la percentuale del finanziamento che contribuisce agli obiettivi climatici utilizzando la metodologia di cui all'allegato VI.</t>
  </si>
  <si>
    <t>L'ISMEA deve aver stipulato convenzioni di sovvenzione giuridicamente vincolanti con i beneficiari finali per un importo necessario a utilizzare il 100 % dell'investimento del dispositivo per la ripresa e la resilienza nel Fondo (tenendo conto delle commissioni di gestione).</t>
  </si>
  <si>
    <t>L'Italia deve trasferire all'ISMEA 1.960.000-000,00 di EUR per il dispositivo</t>
  </si>
  <si>
    <t>M2C2-23 nell'ambito dell'</t>
  </si>
  <si>
    <t>Completamento di almeno 200 km di piste ciclabili in aree metropolitane, quali definite nella descrizione della misura, o città che ospitano università.</t>
  </si>
  <si>
    <t>Completamento di almeno 365 km di piste ciclabili in aree metropolitane (quali definite nella descrizione della misura) o città che ospitano università e di almeno 746 km di ciclovie turistiche, secondo le modalità indicate nella legge 28 dicembre 2015, n. 208.</t>
  </si>
  <si>
    <t>M2C2-35-bis nell'ambito dell'</t>
  </si>
  <si>
    <t>Entrata in servizio e acquisizione della dichiarazione di verifica di conformità CE di cui all'art 15 del D.Lgs. 57/2019 per almeno 53 treni a zero emissioni per il parco ferroviario regionale, almeno
13 treni bimodali e 100 vetture per il servizio universale.
Per quanto riguarda il servizio universale/interurbano, il materiale rotabile acquistato con le risorse del dispositivo per la ripresa e la resilienza deve essere di proprietà dello Stato. Pertanto, alla scadenza del contratto di servizio degli attuali fornitori, il materiale rotabile deve essere messo a disposizione del nuovo soggetto aggiudicatario del contratto di servizio nel pieno rispetto del regolamento (CE) n. 1370/2007.</t>
  </si>
  <si>
    <t>M2C2-40 nell'ambito dell'</t>
  </si>
  <si>
    <t>Firma di convenzioni giuridicamente vincolanti con i beneficiari finali in merito alla capacità di produzione di energia delle tecnologie fotovoltaiche o eoliche e delle batterie</t>
  </si>
  <si>
    <t>M2C4-20 nell'ambito dell'</t>
  </si>
  <si>
    <t>M2C4-37 nell'ambito dell'</t>
  </si>
  <si>
    <t>Attribuzione di finanziamenti ai progetti per le reti fognarie e la depurazione</t>
  </si>
  <si>
    <t>Pubblicazione di un decreto</t>
  </si>
  <si>
    <t>M3C1-6 nell'ambito dell'</t>
  </si>
  <si>
    <t>Km</t>
  </si>
  <si>
    <t>M3C1-9 nell'ambito dell'</t>
  </si>
  <si>
    <t>Ferrovia ad alta velocità per passeggeri e merci sulle linee Brescia-Verona-Vicenza-Padova, Liguria-Alpi.</t>
  </si>
  <si>
    <t>165 km di ferrovia ad alta velocità per passeggeri e merci sulle linee Brescia-Verona-Vicenza-Padova e Liguria-Alpi costruiti, pronti per le fasi di autorizzazione e operativa.
I 165 km devono essere costruiti nelle seguenti tratte:
Brescia-Verona 48 km
Verona-bivio Vicenza 44 km
nodo di Genova e terzo valico dei Giovi 53 km Rho-Parabiago 9 km
Pavia-Milano Rogoredo 11 km</t>
  </si>
  <si>
    <t>M3C1-14 nell'ambito dell'</t>
  </si>
  <si>
    <t>2785 km di linee ferroviarie dotati del sistema europeo di gestione del traffico ferroviario</t>
  </si>
  <si>
    <t>M3C1-17 bis nell'ambito dell'</t>
  </si>
  <si>
    <t>172 km di lavori completati di aumento della resilienza delle ferrovie nel Sud, pronti per le fasi di autorizzazione e operativa</t>
  </si>
  <si>
    <t>Completamento di lavori per almeno 172 km, relativi all'ammodernamento, all'elettrificazione e all'aumento della resilienza delle ferrovie del Sud, pronti per le fasi di autorizzazione e operativa.
I 172 km si riferiscono alle seguenti linee: 
• Paola-Reggio Calabria; 
• Lentini Diramazione-Gela; 
• Messina-Catania-Siracusa; 
• Caserta-Battipaglia; 
• Roma-Napoli; e 
• Bari-Brindisi. 
L'obiettivo deve essere raggiunto tramite CLP (Codici locali progetto) che non ricevono sostegno da fondi dell'UE diversi dal dispositivo per la ripresa e la resilienza.
I 172 km si riferiscono alle seguenti linee: 
• Paola-Reggio Calabria; 
• Lentini Diramazione-Gela; 
• Messina-Catania-Siracusa; 
• Caserta-Battipaglia; 
• Roma-Napoli; e 
• Bari-Brindisi. 
L'obiettivo deve essere raggiunto tramite CLP (Codici locali progetto) che non ricevono sostegno da fondi dell'UE diversi dal dispositivo per la ripresa e la resilienza.</t>
  </si>
  <si>
    <t>1.162 km di lavori completati di potenziamento, elettrificazione e aumento della resilienza delle ferrovie nel Sud, pronti per le fasi di autorizzazione e operativa</t>
  </si>
  <si>
    <t>Completamento di lavori per almeno 1 162 km, relativi all'ammodernamento, all'elettrificazione e all'aumento della resilienza delle ferrovie del Sud, pronti per le fasi di autorizzazione e operativa. 
I lavori sono così distribuiti: 
- almeno 462 km di interventi relativi all'ammodernamento e all'elettrificazione devono fare riferimento alle seguenti linee: 
Regione Molise 
- Venafro-Campobasso-Termoli; 
Regione Puglia 
- Pescara-Foggia; 
- Potenza-Foggia; 
- Collegamenti Brindisi (compreso hub intermodale); 
- Collegamenti Taranto; 
- Taranto-Brindisi. 
Regione Calabria 
- Linea jonica Sibari-Melito di Porto Salvo 
- Collegamento Catanzaro Lido-Lamezia Terme. 
Regione Basilicata 
- Ferrandina-Matera 
Regione Campania 
- Salerno Arechi-Aeroporto Pontecagnano 
Regione Sicilia 
- Agrigento-Porto Empedocle 
- Collegamento al porto di Augusta 
- Collegamento con l'aeroporto di Trapani Birgi 
Regione Sardegna 
- Collegamento ferroviario con l'aeroporto di Olbia 
- Raddoppio Decimomannu-Villamassargia 
almeno 528 km di interventi relativi all'aumento della resilienza devono fare riferimento alle seguenti linee: 
Regioni Campania, Basilicata e Calabria: 
• Roma-Napoli (AV, via Cassino, via Formia); 
• Aversa-Caserta 
• Villa Literno-Napoli Gianturco; 
• Napoli-Salerno LMV Napoli-Salerno Storica; 
• Nocera Inferiore-Salerno; 
• Battipaglia-Paola; 
• Battipaglia-Potenza; 
• Caserta-Battipaglia; Caserta-Foggia; Catanzaro-Reggio Calabria; 
• Paola-Reggio Calabria; e 
• Paola-Cosenza-Sibari. 
Regione Molise: 
• Termoli-Campobasso. 
Regione Puglia: 
• Bari-Taranto; 
• Taranto-Brindisi; e 
• Barletta-Spinazzola. 
Regione Sicilia: 
• Fiumetorto-Agrigento; 
• Lercara dir.-Bicocca; 
• Messina-Catania-Siracusa; 
• Palermo-Messina; e 
• Caltanissetta Xirbi-Canicattì-Aragona; Canicattì-Siracusa. 
L'obiettivo deve essere raggiunto tramite CLP (Codici locali progetto) che non ricevono sostegno da fondi UE diversi dal dispositivo per la ripresa e la resilienza.</t>
  </si>
  <si>
    <t>M3C2-6 nell'ambito dell'</t>
  </si>
  <si>
    <t>Digitalizzazione della gestione del traffico aereo: entrata in funzione di nuovi strumenti</t>
  </si>
  <si>
    <t>Certificazioni del TOC, delle informazioni aeronautiche digitalizzate e dell'UTMS</t>
  </si>
  <si>
    <t>M3C2-12 nell'ambito dell'</t>
  </si>
  <si>
    <t>Entrata in funzione delle infrastrutture di cold ironing.</t>
  </si>
  <si>
    <t>M3C2-9 nell'ambito dell'</t>
  </si>
  <si>
    <t>Completamento di almeno 75 progetti per le autorità portuali. Almeno il 79 % dell'investimento totale sostenuto dall'RRF deve essere destinato ad  attività a sostegno dell'obiettivo climatico secondo la metodologia di cui all'allegato VI del regolamento (UE) 2021/241.</t>
  </si>
  <si>
    <t>M4C1-14 ter</t>
  </si>
  <si>
    <t xml:space="preserve">M4C1-14 ter nell'ambito della </t>
  </si>
  <si>
    <t>M4C1-23 bis nell'ambito dell'</t>
  </si>
  <si>
    <t>M4C2-14 nell'ambito dell'</t>
  </si>
  <si>
    <t>M4C2-8 nell'ambito dell'</t>
  </si>
  <si>
    <t>MUR e MISE</t>
  </si>
  <si>
    <t xml:space="preserve">Assunzione di almeno 100 nuovi ricercatori a tempo determinato per ciascuno dei partenariati previsti per la ricerca di base firmati tra istituti di ricerca e imprese private (1.3).
Firma di almeno 14 partenariati di ricerca di base tra istituti di ricerca e imprese private. Il conseguimento soddisfacente dell'obiettivo dipende dalla percentuale di contratti a tempo determinato aggiudicati a ricercatrici: almeno il 40 %.
I progetti sono selezionati sulla base di criteri competitivi, tra cui i) il rispetto degli obiettivi e delle priorità del PNR (Piano Nazionale di Ricerca); ii) coinvolgimento delle parti interessate per combinare il livello di maturità tecnologica (TRL) con il livello di preparazione della società (SRL);
Sono inoltre definiti criteri di selezione specifici per garantire i) l'equilibrio dei territori interessati (promuovendo il coinvolgimento di attori di diverse regioni e diverse zone del paese, compreso il Mezzogiorno e le isole); ii) il coinvolgimento sia delle grandi che delle piccole e medie imprese (PMI), con particolare attenzione alle imprese più giovani (fondate da meno di cinque anni) e innovative.
L'invito a presentare progetti e la procedura di selezione devono comprendere quanto segue:
a)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b) impegno affinché il contributo per il clima dell'investimento ammonti almeno al 42% del costo complessivo degli investimenti sostenuti dall'RRF secondo la metodologia di cui all'allegato VI del regolamento (UE) 2021/241;
c) impegno a riferire in merito all'attuazione della misura a metà della durata del regime e alla fine dello stesso.
</t>
  </si>
  <si>
    <t>M4C2-21</t>
  </si>
  <si>
    <t>M4C2-21 bis nell'ambito dell'</t>
  </si>
  <si>
    <t>L'Italia trasferisce 400 000 000 EUR a CDP Venture Capital per lo strumento.
Il conseguimento soddisfacente dell'obiettivo implica anche una modifica dell'accordo attuativo tra Italia e CDP Venture Capital SGR e del regolamento del dispositivo, nel rispetto delle condizioni stabilite nella decisione di esecuzione del Consiglio.</t>
  </si>
  <si>
    <t>Sottoscrizione da parte di Cassa Depositi e Prestiti Venture Capital di convenzioni di finanziamento giuridicamente vincolanti con start- up, programmi di incubazione/accelerazione o fondi di venture capital per l'importo necessario a utilizzare il 100 % dell'investimento dell'RRF (400 milioni di EUR) nel dispositivo (compreso il tetto medio del 13 % delle commissioni di gestione e dei costi del Fondo Digital Transition nel ciclo di vita del fondo e incluse le condizionalità ex ante per i cicli d'investimento successivi, ad eccezione delle commissioni di performance e di tutti i costi e tutte le commissioni di gestione relativi ai fondi di terzi).
L'investimento è suddiviso nelle due linee di intervento seguenti:
- investimento diretto;
- investimento indiretto.
Per gli investimenti indiretti in fondi di venture capital, sottoscrizione da parte di Cassa Depositi e Prestiti Venture Capital di convenzioni di finanziamento giuridicamente vincolanti con fondi di venture capital per l'importo necessario a utilizzare indicativamente circa il 60 % dell'investimento dell'RRF nel dispositivo (escluse le commissioni di gestione e i costi del Fondo Digital Transition nel ciclo di vita del fondo).
Per gli investimenti indiretti in start-up, inserimento nelle convenzioni di finanziamento giuridicamente vincolanti sottoscritte con fondi di venture capital di un impegno vincolante a conseguire, a livello sia di fondi sia di start-up, un effetto leva cumulativo del capitale mobilitato di almeno 1x1 per l'intera vita del fondo.
Per gli investimenti diretti, sottoscrizione da parte di CDP Venture Capital di convenzioni di finanziamento giuridicamente vincolanti con start-up o programmi di incubazione/accelerazione per l'importo necessario a utilizzare indicativamente il 40 % dell'investimento dell'RRF (400 milioni di EUR) nel dispositivo (comprese le commissioni di gestione e i costi del Fondo Digital Transition nel ciclo di vita del fondo).
Per gli investimenti diretti, la convenzione di finanziamento giuridicamente vincolante con la start-up può includere anche condizionalità ex ante per i cicli d'investimento successivi (ossia condizioni per sbloccare i finanziamenti della serie B o serie C). Ai fini del conseguimento dell'obiettivo sono conteggiati anche gli impegni nell'ambito della presente misura conclusi prima dell'entrata in vigore delle modifiche della politica di investimento dell'accordo attuativo e in conformità della precedente politica di investimento dell'accordo di cui al traguardo [M4C2-20].
A decorrere dalla data di entrata in vigore della decisione di esecuzione del Consiglio gli impegni nuovi si atterranno alla nuova politica di investimento conformemente alla nuova decisione di esecuzione del Consiglio.</t>
  </si>
  <si>
    <t>M5C2-10 nell'ambito dell'</t>
  </si>
  <si>
    <t>M5C3-9 nell'ambito dell'</t>
  </si>
  <si>
    <t>M5C3-13 nell'ambito dell'</t>
  </si>
  <si>
    <t>MIMS, PCM Sud, Agenzia coesione</t>
  </si>
  <si>
    <t>M6C1-8 nell'ambito dell'</t>
  </si>
  <si>
    <t>Almeno un progetto di telemedicina assegnato a ciascuna regione (considerando sia i progetti che saranno attuati nella singola regione sia quelli che possono essere sviluppati nell'ambito di consorzi tra regioni)</t>
  </si>
  <si>
    <t>M6C2-8 nell'ambito dell'</t>
  </si>
  <si>
    <t>Il numero e le tipologie delle apparecchiature che devono essere sostituite sono: 333 TAC a 128 strati o più, 178 risonanze magnetiche 1,5 T o più, 78 acceleratori lineari, 932 sistemi radiologici fissi, 193 angiografi, 78 gamma camere, 51 gamma camere/TAC, 34 PET TAC, 295 mammografi, 928 ecotomografi. Le apparecchiature possono essere smaltite o riutilizzate in altri siti del SSN.</t>
  </si>
  <si>
    <t>Ogni struttura ospedaliera informatizzata deve disporre di un centro di elaborazione di dati (CED) necessario per realizzare l'informatizzazione dell'intera struttura ospedaliera e sufficienti tecnologie informatiche hardware e/o software, tecnologie elettromedicali e tecnologie supplementari necessarie per realizzare l'informatizzazione di ciascun reparto ospedaliero.
Sono ammessi gli strumenti per gli appalti messi a disposizione da Consip ("Concessionaria Servizi Informativi Pubblici") (in aggiunta a quelli chiusi entro il 31 dicembre 2022), come pure il Mercato elettronico della PA (MePa) o il Sistema Dinamico di Acquisizione della PA (SDAPA), per gli acquisti ancillari.</t>
  </si>
  <si>
    <t>M6C2-10 bis nell'ambito dell'</t>
  </si>
  <si>
    <t>Almeno il 90 % di 250 000 000 di EUR è erogato per progetti di ristrutturazione e ammodernamento degli ospedali oggetto di accordi di programma ex articolo 20 della legge 67/88, condotti dal Ministero della Salute con la rispettiva Regione/Provincia Autonoma.</t>
  </si>
  <si>
    <t>M6C2-13 nell'ambito dell'</t>
  </si>
  <si>
    <t>M7-24 nell'ambito dell'</t>
  </si>
  <si>
    <t>M7-25</t>
  </si>
  <si>
    <t>M7-26</t>
  </si>
  <si>
    <t>M7-27</t>
  </si>
  <si>
    <t>M7-28</t>
  </si>
  <si>
    <t>M7-29</t>
  </si>
  <si>
    <t>Sistema di informazione geografica (SIG) sui rifiuti di estrazione per un approvvigionamento sostenibile, circolare e sicuro delle materie prime critiche</t>
  </si>
  <si>
    <t>Completamento dei progetti di R&amp;S relativi alla progettazione ecocompatibile e alle attività di estrazione mineraria urbana per un approvvigionamento sostenibile, circolare e sicuro delle materie prime critiche</t>
  </si>
  <si>
    <t>M7-45 nell'ambito dell'</t>
  </si>
  <si>
    <t>M7-47</t>
  </si>
  <si>
    <t>M7-48 nell'ambito dell'</t>
  </si>
  <si>
    <t>Invitalia S.p.A. avrà stipulato convenzioni giuridicamente vincolanti con i beneficiari finali per l'importo necessario a utilizzare il 100 % dell'investimento del dispositivo per la ripresa e la resilienza nel regime (tenendo conto delle commissioni di gestione). Invitalia S.p.A. elabora una relazione che illustra in dettaglio la percentuale del finanziamento che contribuisce agli obiettivi climatici utilizzando la metodologia di cui all'allegato VI del regolamento RRF.</t>
  </si>
  <si>
    <t>Entrata in vigore dell'accordo attuativo in linea con i requisiti precisati nella descrizione della misura.
Nello specifico l'accordo attuativo include criteri di  ammissibilità concernenti  il miglioramento minimo dell'efficienza energetica che lo strumento deve conseguire (riduzione di almeno il 30 %  della domanda  di  energia primaria) e le famiglie ammissibili (definite in base alla loro vulnerabilità)</t>
  </si>
  <si>
    <t>L'Italia trasferisce al soggetto attuatore 1.381.000.000 di EUR per lo strumento.</t>
  </si>
  <si>
    <t>M1C1-14 bis</t>
  </si>
  <si>
    <t>Riforma 1.9.1 - Riforma finalizzata ad accelerare l'attuazione della politica di coesione</t>
  </si>
  <si>
    <t>M1C1-72 bis</t>
  </si>
  <si>
    <t>Aggiudicazione dell'appalto o degli appalti per la costruzione dei collegamenti sulle linee Orte- Falconara e Taranto- Metaponto- Potenza- Battipaglia</t>
  </si>
  <si>
    <t>Aggiudicazione di contratti per gli interventi di costruzione e riqualificazione di strutture sportive e palestre previsti decreto del Ministero dell'Istruzione</t>
  </si>
  <si>
    <t>Riforma 2 - Lavoro sommerso</t>
  </si>
  <si>
    <t>Entrata in vigore dei decreti legislativi che sviluppano le disposizioni previste dalla legge quadro per rafforzare gli interventi a favore delle persone anziane
non autosufficienti</t>
  </si>
  <si>
    <t>M7-9</t>
  </si>
  <si>
    <t>Riforma 5 - Piano Nuove Competenze Transizioni</t>
  </si>
  <si>
    <t>Adozione e pubblicazione del Piano Nuove Competenze Transizioni e della tabella di marcia per l'attuazione</t>
  </si>
  <si>
    <t>M7-35</t>
  </si>
  <si>
    <t>Investimento 13 - Linea Adriatica Fase 1 (centrale di compressione di Sulmona e gasdotto Sestino- Minerbio)</t>
  </si>
  <si>
    <t>Adozione e aggiornamento delle pertinenti valutazioni di incidenza ambientale (VIncA)</t>
  </si>
  <si>
    <t>M7-40</t>
  </si>
  <si>
    <t>Entrata in vigore dell'atto giuridico che stabilisce i criteri per gli interventi
ammissibili</t>
  </si>
  <si>
    <t>Riduzione dell'arretrato giudiziario dei tribunali amministrativi
regionali</t>
  </si>
  <si>
    <t>M1C1-73 bis</t>
  </si>
  <si>
    <t>Investimento 4.1- Hub del turismo digitale</t>
  </si>
  <si>
    <t>Riduzione delle discariche abusive T1</t>
  </si>
  <si>
    <t>Piattaforma logistica digitale
nazionale</t>
  </si>
  <si>
    <t>Investimento 1.4 - Investimenti infrastrutturali per le Zone Economiche Speciali</t>
  </si>
  <si>
    <t>Inizio degli interventi infrastrutturali nelle Zone Economiche Speciali</t>
  </si>
  <si>
    <t>M7-36</t>
  </si>
  <si>
    <t>M7-38</t>
  </si>
  <si>
    <t>Il quadro giuridico deve contemplare i seguenti obiettivi:
●     creazione di un quadro normativo semplificato e accessibile per gli impianti alimentati da fonti di energia rinnovabile (FER) e per il ripotenziamento e l'ammodernamento degli impianti esistenti, in continuità con quanto previsto dal Decreto Semplificazioni;
●     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     riforma per promuovere gli investimenti nei sistemi di stoccaggio, come nel decreto legislativo di recepimento della direttiva (UE) 2019/944 relativa a norme comuni per il mercato interno dell'energia elettrica.</t>
  </si>
  <si>
    <t>Notifica dell'aggiudicazione dell'appalto multidisciplinare per la costruzione di collegamenti sulle linee Orte-Falconara and Taranto-Metaponto-Potenza-Battipaglia
Il contratto o i contratti devono fare riferimento alle seguenti linee:
Orte-Falconara
Taranto-Metaponto-Potenza-Battipaglia</t>
  </si>
  <si>
    <t>Piena attuazione di tutte le misure incluse nel piano nazionale in linea con la tabella di marcia</t>
  </si>
  <si>
    <t>Entrata in vigore dell'accordo attuativo.</t>
  </si>
  <si>
    <t>Le autorità italiane dovranno:
     stabilire obiettivi di conservazione  specifici per i siti Natura 2000 interessati dal progetto secondo la metodologia adottata nel 2022 e nel 2023 dal ministero dell'Ambiente e della sicurezza energetica;
     verificare le opportune valutazioni già effettuate ai sensi della direttiva Habitat (VIncA) alla luce dei nuovi obiettivi specifici per sito;
     se necessario, aggiornare le opportune valutazioni (VIncA) già effettuate ai sensi della direttiva Habitat conformemente alle linee guida nazionali del 28 dicembre 2019 e garantire che siano integrate nella procedura di valutazione dell'impatto ambientale globale.</t>
  </si>
  <si>
    <t>L'atto giuridico mette a disposizione dei potenziali destinatari i crediti d'imposta Transizione 5.0, determinando i criteri di ammissibilità, anche in termini di risparmio energetico minimo, e il tetto di spesa massimo
per la misura.</t>
  </si>
  <si>
    <t>Ridurre del 25 % il numero di cause pendenti nel 2019 (109 029) dinanzi ai tribunali amministrativi regionali (tribunali amministrativi di primo grado).</t>
  </si>
  <si>
    <t>Sarà pubblicata la prima relazione semestrale sugli indicatori chiave di performance.</t>
  </si>
  <si>
    <t>Adozione, sentita l'ANAC, di una circolare che fornisca orientamenti per sistematizzare le attuali norme applicabili, spiegare che la qualificazione anche per le aggiudicazioni al di sotto delle soglie è ancora possibile e auspicabile e incentivare il ricorso a centrali di committenza (qualificate), qualora la qualificazione non ci sia o non sia possibile (articolo 62, comma 6, lettera a), del D.Lgs. 36/2023)</t>
  </si>
  <si>
    <t>Notifica dell'aggiudicazione di tutti gli appalti pubblici per l'acquisto di veicoli dei Vigili del Fuoco.</t>
  </si>
  <si>
    <t>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sostenibile).</t>
  </si>
  <si>
    <t>Gli interventi previsti sono:
- il collegamento di "ultimo miglio", volto a realizzare efficaci collegamenti tra le aree industriali e la rete ferroviaria TEN-T;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</si>
  <si>
    <t>Notifica dell'aggiudicazione di tutti i contratti per le opere necessarie a ultimare la centrale di compressione di Sulmona e il gasdotto Sestino-Minerbio.</t>
  </si>
  <si>
    <t>Notifica dell'aggiudicazione di tutti i contratti per le opere necessarie a ultimare la centrale di compressione di Poggio Renatico.</t>
  </si>
  <si>
    <t>Il numero di "lettere di conformità" (comunicazioni tempestive ai contribuenti per i quali sono state riscontrate anomalie) deve essere aumentato almeno del 40 % rispetto al 2019.</t>
  </si>
  <si>
    <t>Il gettito fiscale generato dalle "lettere di conformità" deve aumentare del 30 % rispetto al 2019.</t>
  </si>
  <si>
    <t>Agenzia Entrate</t>
  </si>
  <si>
    <t>Ministero della Salute tramite l'Agenzia nazionale per i servizi sanitari regionali</t>
  </si>
  <si>
    <t>Il 24 maggio 2024, in relazione alla quinta rata, il Governo ha presentato un addendum alla richiesta di pagamento chiedendo di includere anche questo obiettivo</t>
  </si>
  <si>
    <t>Aggiunto successivamente</t>
  </si>
  <si>
    <t>PCM_DIS</t>
  </si>
  <si>
    <t>la pubblicazione del Report sul sito istituzionale del Dipartimento della Funzione Pubblica prevista sarà garantita, a seguito delle interlocuzioni ancora in corso con la Commissione europea, entro la chiusura dell’assessment period (Regis)</t>
  </si>
  <si>
    <t>La legislazione e gli atti delegati per l'introduzione della gestione strategica delle risorse umane nella pubblica amministrazione devono comprendere: nell'ambito del Piano integrato di attività e organizzazione (PlAO), la definizione di piani strategici in materia di risorse umane per l'assunzione, l'evoluzione della carriera e la formazione per tutte le amministrazioni centrali e regionali, con il supporto di una banca dati integrata con competenze e profili;  la creazione di un'unità operativa centrale per il coordinamento e il sostegno del sistema di pianificazione delle risorse umane. In una seconda fase i piani strategici in materia di risorse umane saranno estesi ai comuni di grandi dimensioni, con i comuni di piccole e medie dimensioni oggetto di investimenti specifici per lo sviluppo di capacità.</t>
  </si>
  <si>
    <t>La Guardia di Finanza ha acquisito i servizi professionali di ulteriori 5 risorse Data Scientist che si aggiungono alle 5 già acquisite (M1.C1-11). Per l’individuazione delle citate risorse il Corpo si è continuato ad avvalere del supporto di Gartner S.r.l., già precedentemente consulente nell’attività di selezione dei primi 5 Data Scientist (Accordo Quadro Consip “Servizi applicativi in ottica Cloud e PMO - Ordine Diretto” – Lotto 3). Il 16 gennaio 2024 è stato inoltre sottoscritto un addendum contrattuale, che ha anticipato l’ampliamento a n. 10 Data Scientist previsti. All’esito della fase selettiva, gli ulteriori 5 Data Scientist hanno preso servizio presso il Corpo in data 14 marzo 2024. Il Corpo ha inoltre pubblicato sul proprio sito istituzionale, l’ordine diretto di acquisto n.7030149 in conformità agli orientamenti tecnici sull'applicazione del principio "non arrecare un danno significativo" (2021/C58/01) attraverso l’uso di un elenco di esclusione e il requisito del rispetto della pertinente legislazione ambientale dell’UE e nazionale. Il Corpo ha altresì proceduto con il rilascio di nuovi tools inerenti il modulo di analisi.</t>
  </si>
  <si>
    <t>Il decreto-legge n. 19/2024 ha introdotto ulteriori misure volte a: 
- stabilizzare nei ruoli del Ministero della giustizia e del Segretariato per la giustizia amministrativa il personale assunto a tempo determinato al fine di contribuire al raggiungimento dei traguardi fissati nel Piano nazionale di ripresa e resilienza (art. 22, co. 1, lett. c); 
- riconoscere incentivi economici al personale degli uffici giudiziari che raggiungono l’obiettivo di riduzione dei procedimenti civili pendenti (art. 23). L’incentivo sarà erogato con riferimento alle annualità 2024 e 2025, nei limiti del 15% del trattamento economico individuale complessivo lordo annuo; i criteri per l’erogazione degli incentivi saranno individuati mediante apposito accordo con le organizzazioni sindacali. Il Ministero della giustizia rende noto che sono in corso le attività prodromiche alla definizione dell’ammontare complessivo da destinare all’incentivo; 
- favorire la partecipazione ai concorsi per il reclutamento di personale da destinare all’ufficio per il processo, attraverso misure quali il riconoscimento del periodo prestato presso l’ufficio medesimo come titolo di preferenza nei concorsi indetti dalle amministrazioni dello Stato (art. 22, lett. a) e b); 
- implementare un sistema di incentivi per sostenere gli Uffici giudiziari meno efficienti nella riduzione dell'arretrato civile, attraverso un piano straordinario di applicazione di magistrati che saranno assegnati fino al 30 giugno 2026 - senza possibilità di proroga o rinnovo - presso gli Uffici giudiziari che presentano ritardi nel raggiungimento degli obiettivi PNRR (art. 23-bis). A tal fine, il CSM, dopo aver individuato gli Uffici giudiziari che presentano una percentuale di riduzione dei procedimenti civili inferiore al valore medio nazionale, con la delibera del 12 giugno 2024 ha avviato una procedura di interpello, che si concluderà il 28 giugno, per raccogliere la disponibilità di magistrati in servizio a prestare temporaneamente la loro attività presso gli Uffici maggiormente in difficoltà.</t>
  </si>
  <si>
    <t>DL n. 19/2024 (artt. 22, 23, 23bis)</t>
  </si>
  <si>
    <t>Secondo i dati forniti dal Ministero della giustizia, alla data del 21 giugno 2024 risultano complessivamente in servizio 12.247 unità di personale, di cui 8.849 addetti UPP e 3.398 profili tecnico-amministrativi.
Il Ministero segnala inoltre che è in corso una procedura per il reclutamento di 3.946 unità di personale con il profilo di addetto UPP, il cui bando di concorso è stato pubblicato in data 5 aprile 2024; la citata procedura ha Registrato, grazie alla possibilità di stabilizzazione introdotta dal dl 19/2024 (v. supra, M1C1-37-bis) un’ampia partecipazione, con 41.075 presenze alle prove concorsuali.</t>
  </si>
  <si>
    <t>Provvedimento n. 6401.ID del 25 marzo 2024</t>
  </si>
  <si>
    <t>Provvedimento del 17 giugno 2024</t>
  </si>
  <si>
    <t>Consiglio di Stato</t>
  </si>
  <si>
    <t>Allo stato risultano 112 contratti prorogati e 46 nuove assunzioni attraverso una procedura bandita con decreto del Segretario generale della Giustizia amministrativa n. 42 del 5 aprile 2024, pubblicato sul portale “inPA” e sul sito istituzionale della Giustizia amministrativa</t>
  </si>
  <si>
    <t>reclutamento di 41 unità di personale non dirigenziale a tempo pieno e determinato</t>
  </si>
  <si>
    <t>Con riferimento al presente obiettivo, il valore su cui conseguire la riduzione del 25% del numero di cause pendenti nel 2019 dinanzi ai Tribunali amministrativi regionali (Milano, Venezia, Roma, Napoli, Salerno, Palermo e Catania) è pari a 109.029 cause.
Alla data del 31 maggio 2024 il totale dei ricorsi definiti ammonta complessivamente a 102.248, cui si sommano gli 880 ricorsi annullati su istanza di parte, con una percentuale di riduzione non solo superiore all’obiettivo fissato al 30 giugno 2024 ma anche al target finale M1C1-49 (riduzione del 70% del numero di cause pendenti nel 2019), con scadenza 30 giugno 2026.
Pertanto, al 31 maggio 2024 il numero di cause ancora pendenti presso i sette Tribunali amministrativi regionali è 5.901.
I dati vengono estrapolati, con cadenza mensile, dal Sistema Informativo della Giustizia Amministrativa (SIGA).</t>
  </si>
  <si>
    <t>Con riferimento al presente obiettivo, il valore su cui conseguire la riduzione del 35% del numero di cause pendenti nel 2019 presso il Consiglio di Stato è pari a 24.010 cause. Alla data del 31 maggio 2024 il totale dei ricorsi definiti presso le Sezioni giurisdizionali del Consiglio di Stato ammonta a 23.745, con una percentuale di riduzione non solo superiore all’obiettivo fissato al 30 giugno 2024 ma anche al target finale M1C1-50 (riduzione del 70% del numero di cause pendenti nel 2019), con scadenza 30 giugno 2026. I dati vengono estrapolati, con cadenza mensile, dal Sistema Informativo della Giustizia Amministrativa (SIGA).</t>
  </si>
  <si>
    <t>E' stata prodotta una bozza di circolare che è stata condivisa dalla Struttura di missione con la Commissione europea, per le opportune valutazioni. Tale Circolare sarà finalizzata entro e non oltre l’assessment period in esito alle interlocuzioni con la Commissione Europea.</t>
  </si>
  <si>
    <t>Non disponible</t>
  </si>
  <si>
    <t>Riduzione delle discariche abusive oggetto della procedura di infrazione NIF 2003/2077 da 33 a 11 (ossia una riduzione almeno del 66%). Entro il 31 dicembre 2023 devono essere trasmesse alla Commissione almeno 27 (delle 33) richieste di cancellazione. La richiesta di esclusione deve includere un'analisi completa della contaminazione (del suolo e delle acque), una spiegazione chiara del risanamento della contaminazione e garanzie che escludano qualsiasi rischio di contaminazione futura. Entro il 30 giugno 2024 devono essere trasmesse alla Commissione almeno 29 (delle 33) richieste di cancellazione. La richiesta di esclusione deve includere un'analisi completa della contaminazione (del suolo e delle acque), una spiegazione chiara del risanamento della contaminazione e garanzie che escludano qualsiasi rischio di contaminazione futura.</t>
  </si>
  <si>
    <t>Risultano “definite le procedure di valutazione positiva per quanto attiene a complessive 23 discariche abusive oggetto della procedura di infrazione NIF 2003/2077 mentre risultano da ridurre solo 10 discariche abusive. Tanto premesso si conferma che il target che prevede la riduzione delle discariche abusive almeno ad 11 è stato pienamente conseguito, superando peraltro di una unità l’obiettivo quantitativo richiesto”. In relazione all’obiettivo secondario che prevede l’invio di almeno 29 richieste di cancellazione, nella banca dati Regis viene sottolineato che l'Italia ha inviato alla Commissione europea complessivamente “30 richieste al 31 maggio 2024 (una in più rispetto alle 29 previste). In entrambi i casi, pertanto, l’obiettivo quantitativo richiesto dal target è stato superato di una unità”.</t>
  </si>
  <si>
    <t>In attuazione del DM n. 127 del 22 marzo 2022, il 30 dicembre 2022 è stata stipulata la convenzione con la SOGEI S.p.A. finalizzata allo sviluppo dei servizi necessari al raggiungimento del presente obiettivo. Nella banca dati Regis viene evidenziato che il target in questione risulta “pienamente conseguito per la totalità dei parchi nazionali e delle aree marine protette (100%) attraverso lo sviluppo concertato con gli stessi parchi e le aree marine dell’App ‘Visit Naturaitalia’ e del Portale web Naturaitalia (https://naturaitalia.mase.gov.it/public), che hanno consentito di centralizzare e mettere a sistema le informazioni per migliorare la fruizione delle aree protette italiane… App e Portale, pienamente in esercizio dal 20 maggio 2024, offrono ai visitatori informazioni sulle aree protette come mappe dei sentieri, punti di interesse, caratteristiche naturalistiche, punti approdo ecc. per una visita consapevole e sostenibile e permetteranno agli utenti l’accesso a servizi amministrativi standardizzati e digitalizzati”.</t>
  </si>
  <si>
    <t>Portale naturaitalia.it</t>
  </si>
  <si>
    <t>Per la linea Orte Falconara, la tratta PM228-Castelplanio, la gara si è conclusa il 31.10.2023 con la aggiudicazione dell'appalto. Il contratto è stato stipulato in data 28/03/2024. Il progetto aggiudicato prevede la realizzazione di circa 9 km sulla linea Orte-Falconara. Per la tratta PM228-Albacina, il 19.04.2024 è stata comunicata l’individuazione all’aggiudicatario e In data 17.05.2024 il Soggetto attuatore RFI S.p.A ha consegnato formalmente le prestazioni per la Progettazione esecutiva. Il progetto prevede la realizzazione di circa 4 km sulla linea Orte-Falconara. Per quanto attiene alla linea Taranto-Metaponto-Potenza -Battipaglia, per la tratta Grassano- Bernalda sulla linea Potenza-Metaponto, la gara si è conclusa il 22.12.2023 con l'aggiudicazione dell'appalto. Il contratto è stato stipulato in data 02/04/2024. Il progetto aggiudicato prevede la velocizzazione di 12 km sulla linea Battipaglia-Potenza-Metaponto-Taranto (Fonte: Banca dati Regis).</t>
  </si>
  <si>
    <t>Tratta ferroviaria Genga - Serra San Quirico</t>
  </si>
  <si>
    <t>Tratta ferroviaria PM228 – Albacina, sulla linea Orte – Falconara</t>
  </si>
  <si>
    <t>Manca esito</t>
  </si>
  <si>
    <t>Linea ferroviaria Potenza – Metaponto</t>
  </si>
  <si>
    <t>Per l’acquisto dei “veicoli leggeri” in data 15/03/2023 ed in data 27/06/2023 è stata sottoscritta l’adesione all’Accordo quadro CONSIP “Veicoli 2” per diversi lotti di fornitura, procedendo agli ordinativi per 3.220 veicoli 100% elettrici di varie tipologie. In base al Regis il traguardo risulta raggiunto in quanto sono stati aggiudicati/contrattualizzati 15 appalti</t>
  </si>
  <si>
    <t>Il MIT, in data 31 ottobre 2023, ha pubblicato l’Avviso Pubblico per la presentazione da parte delle Autorità di Sistema Portuale di proposte di investimento per l’ammissione al finanziamento per lo sviluppo e l’implementazione dei servizi Port Community System (PCS) per l’interoperabilità con le Pubbliche Amministrazioni coinvolte e la Piattaforma Logistica digitale Nazionale (PLN). In data 24 gennaio 2024 si è conclusa la fase istruttoria tecnico-amministrativa con l’individuazione di 16 progetti, presentati da 16 AdSP. La formalizzazione del finanziamento è avvenuta con decreto ministeriale di data 28 febbraio 2024 n. 48. Allo stato attuale è in fase di test lo sviluppo del nodo aggregatore per l’interoperabilità della PLN con i PCS e gli altri generatori di dati. Il target è stato raggiunto con l’implementazione da parte di n. 14 AdSP (87% delle 16 AdSP istituite) che si sono dotate di servizi PCS "base" di cui almeno un servizio interoperabile con l'Agenzia delle Dogane, con la PLN e/o con le Capitanerie di Porto.</t>
  </si>
  <si>
    <t>Almeno il 70 % delle autorità di sistema portuale devono essere dotate di sistemi standard PCS (port community system) per gli operatori portuali, interoperabili con le pubbliche amministrazioni interessate, conformi al regolamento (UE) n. 1056/2020 e compatibili con la nuova piattaforma logistica digitale (PLN)
nazionale (PLN).</t>
  </si>
  <si>
    <t>Finanziamento per lo sviluppo e l’implementazione dei servizi Port Community System (PCS)</t>
  </si>
  <si>
    <t>Autorità di sistema portuale</t>
  </si>
  <si>
    <t>"People with disabilities are those defined, according to the principles of the UN CRPD, by the Law n. 104/1992</t>
  </si>
  <si>
    <t>MIMS for reporting/A DSP for implementation</t>
  </si>
  <si>
    <t>MIT in collaborazione con PCM-Ministro per gli affari europei, il Sud, le politiche di coesione e il Pnrr</t>
  </si>
  <si>
    <t>MIT, PCM Sud, Agenzia coesione</t>
  </si>
  <si>
    <t>Oltre 116 mila imprese hanno beneficiato di più di 147 mila crediti di imposta, per le diverse tipologie agevolabili, sulla base delle dichiarazioni dei redditi presentate tra il 1° gennaio 2021 e il 31 dicembre 2022 (Italia Domani). Si e attualmente in fase di confronto con la CE per effettuare il sampling della Commissione sul target rendicontato (Relazione al Parlamento, sez. II)</t>
  </si>
  <si>
    <t>Rispetto dei quattro sub requisiti di conseguimento previsti: 1) il primo sub requisito (“creazione di un quadro normativo semplificato”) è stato conseguito con l’emanazione del d.lgs. n. 199/2021 e delle norme di semplificazione dei procedimenti abilitativi per la realizzazione di impianti FER introdotte tra il secondo semestre 2021 e il primo semestre 2022. In particolare, si richiamano il decreto-legge n. 77/2021, il decreto-legge n. 4/2022, il decreto-legge n. 17/2022 e il decreto-legge n. 50/2022. Con il decreto-legge n. 13/2023, inoltre, sono state apportate alcune modifiche al d.lgs. n. 199/2021 con l’intento di accelerare e semplificare ulteriormente i processi autorizzativi e i criteri di selezione delle aree idonee per l’installazione di impianti FER. Infine, il decreto-legge n. 181/2023 ha introdotto ulteriori semplificazioni, principalmente in materia di procedimenti di valutazione di impatto ambientale; 2) il secondo sub requisito (“disciplina volta a definire i criteri per l’individuazione delle aree idonee”) è stato in parte conseguito con il d.lgs. n. 199/2021, che ha avviato il processo normativo e regolatorio per l’individuazione delle aree idonee. L’obiettivo è stato, quindi, raggiunto appieno con l’emanazione del decreto ministeriale del MASE contenente i criteri per l’individuazione delle aree idonee (c.d. “Decreto Aree Idonee”), che verranno poi concretamente individuate, in relazione ai territori di competenza, dalle singole Regioni e Province autonome con propri atti normativi. Il testo del Decreto Aree Idonee, concertato con il MIC e il MASAF nel 2023, ha ottenuto l’intesa della Conferenza Unificata Stato-Regioni all’inizio del mese di giugno 2024. Il Decreto Aree Idonee è stato quindi firmato da tutti e tre i Ministri concertanti (Ministro dell’ambiente e della sicurezza energetica, Ministro della cultura e Ministro dell’agricoltura, della sovranità alimentare e delle foreste); 3) il terzo sub requisito, relativo ai meccanismi di sostegno alle fonti di energia rinnovabile, risulta conseguito, per quanto riguarda l’estensione dei meccanismi di sostegno per le tecnologie mature di cui al Decreto 4 luglio 2019 (c.d. “Decreto FER 1”), con l’adozione del d.lgs. n. 199/2021. Con riferimento alla creazione dei meccanismi di sostegno per le tecnologie non mature, il relativo decreto ministeriale (c.d. “Decreto FER 2”), dopo la conclusione positiva dell’iter di verifica di compatibilità con la disciplina in materia di aiuti di Stato avvenuta ad inizio giugno 2024, è stato firmato da tutti e due i Ministri concertanti (Ministro dell’ambiente e della sicurezza energetica e Ministro dell’agricoltura, della sovranità alimentare e delle foreste); 4) il quarto sub requisito (“riforma per promuovere gli investimenti nei sistemi di stoccaggio”) è soddisfatto, in termini di disciplina generale, da quanto previsto dall’art. 18 del d.lgs. 210/2021, che ha ad oggetto le aste per la realizzazione di nuova capacità di stoccaggio di energia e, inoltre, dalla decisione della Commissione Europea C(2023) 9226 final del 21 dicembre 2023, che ha autorizzato ai sensi della normativa in materia di aiuti di stato un sistema di aste della capacità di stoccaggio elettrico le quali partiranno nei prossimi mesi.</t>
  </si>
  <si>
    <t>DL 199/2021</t>
  </si>
  <si>
    <t>Decreto di assegnazione n. 45 del 4 agosto 2022</t>
  </si>
  <si>
    <t>L’investimento prevede “la realizzazione o la riqualificazione di almeno 230.400 metri quadrati di strutture.Con la dotazione dei 300 milioni previsti dal PNRR e con ulteriori circa 31 milioni stanziati con decreto del Ministro dell’Istruzione, sono finanziati a livello nazionale 444 interventi, di cui 298 per interventi di messa in sicurezza su strutture gia esistenti e 146 per le nuove costruzioni. Allo stato attuale sono state liquidate le quote di acconto a tutti gli enti locali che ne hanno fatto richiesta. All’esito delle verifiche di monitoraggio effettuate sulla documentazione presente sul sistema Regis al fine di certificare il raggiungimento della milestone, risultano aggiudicati con regolare notifica n. 313 progetti. Su questi progetti e sugli altri che hanno aggiudicato ad oggi i lavori sono comunque in corso le verifiche e i controlli previsti dalla normativa.vigente</t>
  </si>
  <si>
    <t>DM n. 221 del 19 dicembre 2022 (Piano nazionale emersione lavoro sommerso 2022-2025)</t>
  </si>
  <si>
    <t>Decreto Ministeriale del 6 aprile 2023 n. 58 </t>
  </si>
  <si>
    <t>Con il Decreto ministeriale n. 221 del 19 dicembre 2022 e il Decreto ministeriale n. 58 del 6 aprile 2023 è stato adottato ed aggiornato il Piano nazionale per la lotta al lavoro sommerso, che prevede la realizzazione di cinque linee d' intervento:
1- Misure volte all'affinamento delle tecniche di produzione, raccolta e condivisione tempestiva di dati granulari sul lavoro sommerso;
2- Introduzione di misure dirette e indirette per trasformare il lavoro sommerso in lavoro regolare rendendo maggiormente vantaggioso operare nell'economia regolare;
3- Campagna d'informazione nazionale sul "disvalore" insito nel ricorso al lavoro sommerso, rivolta ai dati di lavoro e ai lavoratori, con il coinvolgimento- attivo delle parti sociali;
4- Struttura di governance che assicuri un'efficace attuazione delle azioni;
5- Misure volte a superare gli insediamenti abusivi per il contrasto allo sfruttamento dei lavoratori in agricoltura. Le misure previste dalla tabella di marcia, aggiornata dal DM 58/2023, che ha modificato il Piano nazionale, sono state attuate.</t>
  </si>
  <si>
    <t>Il numero di operatori turistici coinvolti (ad es. hotel, tour operator e imprese dei codici ATECO 55.00.00;  56.00.00;  79.00.00  e  altre  strutture appartenenti  al  settore)  corrisponde al 4 % dei 500.000  operatori italiani stimati (miglioramento delle competenze, attività di formazione, comunicazione, analisi dati, soluzioni a sostegno dell'innovazione).
Almeno il 37 % degli operatori turistici coinvolti deve essere ubicato nel Sud</t>
  </si>
  <si>
    <t>Gli operatori del settore sono stati inizialmente contattati tramite una campagna avviata in data 9 novembre 2023. Coloro che decidono di aderire hanno accesso a un'area dedicata del portale italia.it. Alla data del 21 giugno 2024 risultavano accreditati 22.381 operatori turistici, di cui 8.281 localizzati al Sud Italia (il 37%). Tali operatori risultano coinvolti attivamente in quanto dispongono di un accesso all'area riservata dedicata nella quale possono usufruire di tutti i servizi a loro dedicati e della visibilità della propria offerta turistica sul portale italia.it.</t>
  </si>
  <si>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legge nazionale e successivi decreti ministeriali
attuativi nell'ambito dell'intesa Stato Regioni.</t>
  </si>
  <si>
    <t>Il Ministero del turismo ha deciso di adottare come veicolo normativo una norma di rango primario, la legge 13 dicembre 2023, n. 190 recante "Disciplina della professione di guida turistica". Contestualmente, è stato predisposto il relativo decreto attuativo sotto forma di regolamento. Il Ministero del turismo, in data 13 maggio 2024, ha trasmesso lo schema di regolamento alla Conferenza Stato-Regioni che ha rilasciato l’intesa il 30 maggio 2024, condizionata all’accoglimento dell’emendamento che ne esclude l’applicazione alle Regioni a statuto speciale e alle Province autonome di Trento e di Bolzano.
In data 13 giugno 2024, lo schema di regolamento è stato trasmesso al Consiglio di Stato ai fini dell’acquisizione del parere; quest’ultimo, in caso di esito favorevole, verrà sottoposto alla firma del Ministro del turismo e trasmesso alla Gazzetta Ufficiale per la pubblicazione e alla Corte dei conti per i controlli di competenza.</t>
  </si>
  <si>
    <t>Legge  n. 190  del 13 dicembre 2023</t>
  </si>
  <si>
    <t>Regolamento recante disposizioni applicative</t>
  </si>
  <si>
    <t>Con Decreto del 1° febbraio 2024 è stato pubblicato un ulteriore elenco di ammessi al contributo. Il numero complessivo di beneficiari è pari a 10.558 per un ammontare di risorse assegnate pari a 937,4 milioni di euro. Altri elenchi che assegnano le risorse sono stati pubblicati con i seguenti decreti: D.M. n. prot. 100958 (29 febbraio 2024); D.M. n. prot. 208489 (10 maggio 2024); D.M. n. 0277199 (20 giugno 2024) Dal portale di Regis risulta che sono stati individuati n. 15.341 beneficiari per un ammontare di risorse assegnate pari a 1.512.359.462,11 euro, pari ad oltre il 64% della dotazione complessiva. In data 17 aprile 2024 è stato emanato il decreto ministeriale prot. n. 176845 che incrementa la dotazione finanziaria assegnata alla misura di ulteriori 850 milioni di euro.</t>
  </si>
  <si>
    <t>DM 1 febbraio 2024</t>
  </si>
  <si>
    <t>DM 29 febbraio 2024</t>
  </si>
  <si>
    <t>DM 10 maggio 2024</t>
  </si>
  <si>
    <t>DM 20 giugno 2024</t>
  </si>
  <si>
    <t>Il Ministero ha avviato le interlocuzioni con la Commissione europea per l'adozione del decreto di avvio della misura che prevederà in primo luogo lo scorrimento delle graduatorie già esistenti.
Nelle prossime settimane, il MASAF procederà alla sottoscrizione della convenzione con ISMEA per l'istituzione e gestione del Fondo Rotativo e al trasferimento delle relative risorse. Inoltre, il Ministero è in attesa degli Operational Arrangements, il cui contenuto risulta rilevante anche per la stipula della convenzione.
Con il D.M. 10 giugno 2024 l’investimento è stato suddiviso in più sub-investimenti.</t>
  </si>
  <si>
    <t>M2C2-I03.05.01</t>
  </si>
  <si>
    <t>3.5 Ricerca e sviluppo sull'idrogeno (prestiti)</t>
  </si>
  <si>
    <t>3.5 Ricerca e sviluppo sull'idrogeno (sussidi)</t>
  </si>
  <si>
    <t>7 Supporto alla transizione ecologica del sistema produttivo e alle filiere strategiche per le Net Zero Technologies</t>
  </si>
  <si>
    <t>7.1 Supporto alla transizione ecologica del sistema produttivo e alle filiere strategiche per le Net Zero Technologies e competitività e resilienza delle filiere strategiche - non taggato</t>
  </si>
  <si>
    <t>7.2 Supporto alla transizione ecologica del sistema produttivo e alle filiere strategiche per le Net Zero Technologies e competitività e resilienza delle filiere strategiche - supply chain</t>
  </si>
  <si>
    <t>7.3 Supporto alla transizione ecologica del sistema produttivo e alle filiere strategiche per le Net Zero Technologies e competitività e resilienza delle filiere strategiche - effcienza energetica</t>
  </si>
  <si>
    <t>M7C1-I15.00.01</t>
  </si>
  <si>
    <t>15.1 - Transizione 5.0 - efficienza energetica</t>
  </si>
  <si>
    <t>M7C1-I15.00.02</t>
  </si>
  <si>
    <t>M7C1-I15.00.03</t>
  </si>
  <si>
    <t>15.2 - Transizione 5.0 - autoproduzione e autoconsumo</t>
  </si>
  <si>
    <t>15.3 - Transizione 5.0 - training</t>
  </si>
  <si>
    <t>M2C1-I03.04.01</t>
  </si>
  <si>
    <t>M2C1-I03.04.02</t>
  </si>
  <si>
    <t>M2C1-I03.04.03</t>
  </si>
  <si>
    <t>M2C1-I03.04.04</t>
  </si>
  <si>
    <t>M2C1-I03.04.05</t>
  </si>
  <si>
    <t>3.4 Fondo Rotativo Contratti di Filiera (FCF) - non taggato</t>
  </si>
  <si>
    <t>3.4 Fondo Rotativo Contratti di Filiera (FCF) - PMI</t>
  </si>
  <si>
    <t>3.4 Fondo Rotativo Contratti di Filiera (FCF) - settore solare</t>
  </si>
  <si>
    <t>3.4 Fondo Rotativo Contratti di Filiera (FCF) - digitalizzazione</t>
  </si>
  <si>
    <t>3.4 Fondo Rotativo Contratti di Filiera (FCF) - R&amp;D cambiamento climatico</t>
  </si>
  <si>
    <t>M2C2-I03.05.02</t>
  </si>
  <si>
    <t>Piano di ripartizione delle risorse suddivise tra nuove risorse e risorse in essere per Investimenti e Riforme e per Amministrazione titolare (aggiornato)</t>
  </si>
  <si>
    <t>I decreti legislativi devono sviluppare le disposizioni previste dalla legge quadro per rafforzare l'autonomia delle persone con disabilità. La legge deve, come minimo, stabilire disposizioni per i) rafforzare l'offerta di servizi sociali, ii) semplificare l'accesso ai servizi sociali e sanitari, iii) riformare le procedure di accertamento delle disabilità, iv) promuovere progetti di vita indipendente e v) promuovere il lavoro di gruppi di esperti in grado di sostenere le persone con disabilità con esigenze multidimensionali.</t>
  </si>
  <si>
    <t>Il traguardo è stato raggiunto con i seguenti tre interventi attuativi: 1. la riqualificazione dei servizi pubblici in materia di inclusione e accessibilità da parte dei soggetti con disabilità (D. Lgs.13 dicembre 2023, n. 222, "Disposizioni in materia di riqualificazione dei servizi pubblici per l'inclusione e l'accessibilità), attuativo dell'articolo 2, comma 2, lettera e), della legge delega (G.U. n.9/24); 2. l'istituzione di una Autorità Garante nazionale dei diritti delle persone con disabilità (D. Lgs. 5 febbraio 2024, n. 20) attuativo dell’articolo 2, comma 2, lett. f), della legge n. 227/2021 (G.U. n. 54/24); 3. la revisione ed il riordino delle disposizioni vigenti in materia di disabilità mediante D.Lgs. 3 maggio 2024, n. 62 in attuazione dell’articolo 2, comma 2, lett. a) b) d) h) e dell’articolo 2, comma 2, lett. c), ai fini della definizione della condizione, delle procedure di accertamento, della valutazione dimensionale e del progetto di vita individuale, personalizzato e partecipato (G. U. Gazzetta Ufficiale n.111/24 e vigente al 30 giugno 2024).</t>
  </si>
  <si>
    <t>Decreto legislativo n. 62 del 3 maggio 2024</t>
  </si>
  <si>
    <t>Decreto legislativo n. 20 del 5 febbraio 2024</t>
  </si>
  <si>
    <t>Decreto legislativo n. 222 del 13 dicembre 2023</t>
  </si>
  <si>
    <t>Il traguardo è stato raggiunto con l’adozione del D. Lgs. 15 marzo 2024, n. 29 (G.U. n.65/24), in attuazione della delega di cui agli articoli 3, 4 e 5 della legge 23 marzo 2023, n. 33, in materia di politiche in favore delle persone anziane (G.U. n.76/23). Il decreto attuativo è volto a prevenire la istituzionalizzazione delle persone anziane, anche non autosufficienti, ed introduce norme destinate al riordino, semplificazione e coordinamento delle attività di assistenza sociale e sanitaria.
Con il DPCM 5 giugno 2023 sono state inoltre disciplinate le modalità di funzionamento e l'organizzazione delle attività del Comitato interministeriale per le politiche in favore della popolazione anziana (CIPA), destinato a promuovere il coordinamento e la programmazione integrata delle politiche nazionali in favore delle persone anziane, con particolare riguardo alle politiche per la presa in carico della fragilità e della non autosufficienza.</t>
  </si>
  <si>
    <t>L’obiettivo risulta raggiunto, come evidenziato dalla banca dati Regis, attraverso l’assegnazione dei 900 posti aggiuntivi per il corso di formazione specifica di Medicina generale per il triennio 2023-2026. L'avvio dei corsi di formazione è avvenuto nel mese di febbraio 2024, con l'unica eccezione della Provincia autonoma di Bolzano, la cui tempistica è anticipata rispetto a quella nazionale. Inoltre, si fa presente che la Regione Valle d'Aosta ha comunicato la mancata assegnazione delle due borse di formazione relative al triennio 2023-2026, finanziate con le risorse del PNRR, per un importo complessivo pari a 75.535,56 euro, per rinuncia di alcuni candidati. A seguito di opportune interlocuzioni con il Coordinamento Tecnico della Commissione Salute, le due borse di formazione e le relative risorse finanziarie sono state riallocate dalla Regione Valle d'Aosta alla Regione Lombardia.</t>
  </si>
  <si>
    <t>PCM-Sud</t>
  </si>
  <si>
    <t>In attuazione del traguardo è stato adottato il decreto-legge 7 maggio 2024, n. 60 (A.S. 1133) contenente disposizioni urgenti in materia di politica di coesione. Il provvedimento, in particolare, è volto a conferire unitarietà strategica e ad accelerare l'attuazione degli interventi finanziati dalla politica di coesione 2021-2027, mirati a ridurre i divari territoriali, in particolare nei settori delle risorse idriche, delle infrastrutture per il rischio idrogeologico e la protezione dell'ambiente, dei rifiuti, dei trasporti e della mobilità sostenibile, dell'energia, del sostegno allo sviluppo e all'attrattività delle imprese, anche per le transizioni digitale e verde.</t>
  </si>
  <si>
    <t>DL n. 60 del 7 maggio 2024</t>
  </si>
  <si>
    <t>DLgs n. 29 del 15 marzo 2024</t>
  </si>
  <si>
    <t>L’articolo 40 del D.L. n. 19 del 2024 prevede diverse disposizioni volte a ridurre i tempi di pagamento da parte delle PA. In particolare: il termine massimo per effettuare il versamento delle risorse finanziarie all’Amministrazione pubblica destinataria è ridotto da 60 giorni a 30 giorni: in tal modo si intende assicurare che le autorità locali e regionali ricevano dal livello centrale i fondi per saldare in tempo utile le loro fatture (comma 2); si prevede la comunicazione mediante la Piattaforma dei crediti commerciali (PCC) per ogni singola pubblica amministrazione dello stock di debiti commerciali residui scaduti e non pagati (comma 3); sono disciplinati, per i Ministeri e i Comuni con popolazione superiore a 60 mila abitanti, i Piani degli interventi necessari per il superamento dei ritardi (commi 4-7); si dispone l’istituzione del Tavolo tecnico per la verifica dei Piani di intervento (comma 8); si estende l’applicazione delle disposizioni per assicurare il superamento dei ritardi, in quanto compatibili, anche alle Province e alle Città metropolitane (comma 9).</t>
  </si>
  <si>
    <t>DL n. 19 del 2 marzo 2024 (art. 40)</t>
  </si>
  <si>
    <t>Il Quadro concettuale, gli standard contabili ITAS e il Piano dei Conti Multidimensionale sono stati formalmente approvati con Determina del Ragioniere Generale dello Stato n. 176775 del 27 giugno 2024.
Presso la Ragioneria generale dello Stato è stata costituita una Struttura Di Governance che ha come scopo la definizione dell'impianto e delle regole per l'adozione di un sistema unico di contabilità economico patrimoniale basato sul principio accrual (competenza economica). La Struttura di governance è articolata nei seguenti organi: il Comitato Direttivo con funzioni di indirizzo e decisionali; lo Standard Setter Board con funzione propositiva; il Gruppo di consultazione interna RGS con funzione consultiva e la Segreteria tecnica con funzioni di coordinamento e supporto. Il MEF ha trasmesso al Parlamento la Relazione relativa al quarto anno di sperimentazione del piano dei conti integrato e della contabilità integrata (esercizio 2022).
Gli standard contabili italiani (ITAS), insieme al Quadro Concettuale e alle Linee guida, rappresentano un corpus unico di regole per la rendicontazione e per la redazione del bilancio di esercizio delle amministrazioni pubbliche.</t>
  </si>
  <si>
    <t>La relazione del Ministero delle Finanze da trasmettere al Consiglio dei Ministri, come previsto dai decreti-legge 90 e 93 del 2016 e dalla legge 163/2016, deve: - certificare il completamento del processo di spending review per il 2023 in relazione alla disposizione del quadro pertinente; - certificare il conseguimento dell'obiettivo fissato nel 2022.</t>
  </si>
  <si>
    <t>Le Relazioni di monitoraggio degli obiettivi di spesa dei ministeri del ciclo 2023-2025 al 31 dicembre 2023 sono allegate al Documento di economia e finanza 2024, come previsto dall’articolo 22-bis della legge 31 dicembre 2009, n. 196. La legge di bilancio per il 2024 (legge n. 213 del 2023) all'art. 1, commi 523-526, prevede un’ulteriore riduzione delle dotazioni degli stati di previsione dei Ministeri, ai fini del concorso delle amministrazioni centrali dello Stato al raggiungimento degli obiettivi programmatici di finanza pubblica indicati nella NADEF 2023. Il taglio complessivo ammonta a 821,7 milioni di euro per il 2024, a 877,2 milioni di euro per il 2025 e a 898,1 milioni di euro a decorrere dal 2026. Sul Regis è presente una bozza di Relazione sul conseguimento della spending review annuale per il 2023. È prevista la trasmissione al Consiglio dei ministri entro il 30 giugno 2024, a cui seguirà la presentazione del Ministro dell’Economia al primo CdM utile.</t>
  </si>
  <si>
    <t>Relazione non disponibile</t>
  </si>
  <si>
    <t>Migliorare la capacità operativa dell'amministrazione fiscale, come indicato nel "Piano della performance 2021-2023" dell'Agenzia delle Entrate.</t>
  </si>
  <si>
    <t>L'Agenzia ha espletato 15 procedure concorsuali ed ha proceduto all'assunzione di unità di personale appartenente alle categorie protette. Alla data del 12 giugno 2024, l'Agenzia delle entrate comunica di aver assunto n. 4.413 unità di personale.</t>
  </si>
  <si>
    <t>Il Piano Nuove Competenze adottato con decreto 14 dicembre 2021 e pubblicato nella Gazzetta ufficiale della Repubblica italiana n. 307 del 28 dicembre 2021 è modificato ed entra in vigore Piano Nuove Competenze Transizioni. Il piano comprende i principi generali che saranno ulteriormente specificati dalla normativa regionale e che comprendono:
i)   maggiore coinvolgimento del settore privato nell'offerta formativa,
ii)   migliore riconoscimento della formazione sul posto di lavoro e delle microcredenziali,
iii)   maggiore analisi ex ante del mercato del lavoro e monitoraggio degli effetti della formazione sull'occupazione.
È inoltre adottata una tabella di marcia per l'attuazione.</t>
  </si>
  <si>
    <t>Decreto interministeriale del 30 marzo 2024</t>
  </si>
  <si>
    <t>Il Piano Nuove Competenze Transizioni è stato approvato con decreto interministeriale 30 marzo 2024 (data di entrata in vigore) e pubblicato nella Gazzetta ufficiale della Repubblica italiana n. 120 del 24 maggio 2024. Il piano comprende i principi generali che saranno ulteriormente specificati dalla normativa regionale e che comprendono: i) maggiore coinvolgimento del settore privato nell'offerta formativa; ii) migliore riconoscimento della formazione sul posto di lavoro e delle microcredenziali; iii) maggiore analisi ex ante del mercato del lavoro e monitoraggio degli effetti della formazione sull'occupazione. È inoltre adottata una tabella di marcia per l'attuazione (allegato 6).</t>
  </si>
  <si>
    <t>Il Ministero delle Imprese e del Made in Italy – (MIMIT) ha sottoscritto il 28.03.2024 un accordo attuativo con Invitalia S.p.A., che prevede che siano ammissibili i programmi di investimento, realizzati da imprese di qualsiasi dimensione, finalizzati alla trasformazione verde e digitale dell’industria degli autobus attraverso la produzione di veicoli elettrici e connessi, ad esclusione di quelli a trazione ibrida. I programmi devono essere rivolti, in particolare: a) all’ottimizzazione e produzione di sistemi di trazione elettrica; b) alla produzione di nuove architetture di autobus, nell’ottica della migrazione verso sistemi di alimentazione elettrici, dell’alleggerimento dei veicoli, della digitalizzazione dei veicoli e dei loro componenti; c) alla produzione di componentistica per autoveicoli per il trasporto pubblico e di nuove tecnologie IoT applicate al trasporto pubblico; d) alla produzione di sensori e sistemi digitali, anche integrati nei singoli componenti del veicolo, per il monitoraggio continuo e la manutenzione predittiva, la guida assistita, la gestione delle flotte, la sicurezza, il dialogo bus-terra; e) alla standardizzazione ed all’industrializzazione di sistemi di rifornimento e di ricarica, nonché allo sviluppo di tecnologie finalizzate alla produzione di sistemi per la “smart charging” di autobus elettrici.</t>
  </si>
  <si>
    <t>Le attività necessarie al conseguimento della Milestone risultano concluse e nello specifico: - con riferimento al primo sub criterio, la Regione Emilia-Romagna, con D.G.R. 18 marzo 2024, n. 475, ha approvato le nuove misure di conservazione dei siti Natura 2000 presenti nel territorio della Regione; - con riferimento al secondo sub criterio, la Regione Emilia-Romagna ha completato la verifica delle valutazioni precedenti alla luce dei nuovi obiettivi specifici e, con nota inviata a mezzo PEC e acquisita agli atti del MASE con prot. n. 44073 del 7 marzo 2024, ha confermato le precedenti prescrizioni contenute nella VIncA relativa al progetto Linea Adriatica (tali prescrizioni riguardano esclusivamente il gasdotto Sestino-Minerbio, poiché la centrale di Sulmona non è soggetta a VIncA); - con riferimento al terzo sub criterio, esso risulta soddisfatto in quanto, in considerazione degli esiti della valutazione di cui al punto precedente, non risulta necessario né aggiornare le valutazioni (VIncA), né integrarle nella procedura di valutazione dell'impatto ambientale globale. Si precisa che il gasdotto Sestino-Minerbio attraversa siti Natura 2000 soltanto nella regione Emilia-Romagna.</t>
  </si>
  <si>
    <t>Con riferimento alla centrale di Sulmona:
- l’aggiudicazione della procedura di gara relativa alla fornitura con posa in opera di 3 turbocompressori da 11 MW (CIG 9834226406) è stata notificata in data 24 gennaio 2024;
- l’aggiudicazione della procedura di gara relativa ai lavori di costruzione della Centrale (CIG A01D321D79) è stata notificata in data 25 maggio 2024.
Con riferimento al gasdotto Sestino-Minerbio:
- l’aggiudicazione della procedura di gara divisa in lotti per la costruzione del gasdotto è stata notificata in data, rispettivamente: 21 febbraio 2024, per il Lotto 1 (CIG A005EB1520); 19 febbraio 2024, per il Lotto 2 (CIG A006C4CF60); 19 febbraio 2024, per il Lotto 3 (CIG A006C567A3); 19 febbraio 2024, per il Lotto 4 (CIG A006C57876); 19 febbraio 2024, per il Lotto 5 (CIG A006C59A1C).
- l’aggiudicazione della procedura di gara divisa in lotti per la fornitura dei tubi DN 1200 e relativi tubi di protezione DN 1400 è stata notificata in data, rispettivamente: 25 ottobre 2023, per il Lotto 1 (CIG 9990473F1D); 25 marzo 2024, per il Lotto 2 (CIG A0430528EF).</t>
  </si>
  <si>
    <t>Si riporta lo stato di avanzamento: - con riferimento alla procedura di gara relativa alla fornitura con posa in opera di 1 Elettrocompressore centrifugo integrato da 15 MW (CIG 89727492B7), la notifica dell’aggiudicazione è avvenuta in data 29 novembre 2022; - con riferimento alla procedura di gara relativa ai Lavori Civili, Meccanici, Elettro-strumentali e di Protezione Catodica per l’adeguamento dell’impianto di compressione gas della centrale (CIG 9502939956), la notifica dell’aggiudicazione è avvenuta in data 22 febbraio 2024; - con riferimento alla procedura di gara relativa al contratto EPC di una sottostazione elettrica Alta-Media Tensione (AT/MT) e collegamento in Media Tensione (MT) con la Centrale di Poggio Renatico, la notifica dell’aggiudicazione è avvenuta in data 29 maggio 2024.</t>
  </si>
  <si>
    <t>Al fine di adempiere alle prescrizioni della CID e di rendere operativa la misura, il Governo ha emanato il DL n.19 del 2 marzo 2024. L’articolo 38 del DL istituisce e disciplina il Piano Transizione 5.0. Il DL è stato convertito in legge il 29 aprile 2024 (legge 29 aprile 2024, n. 56). La norma è stata poi integrata in alcuni limitati aspetti, dettagliati dal Decreto-legge n. 39 del 29 marzo 2024 convertito con la legge 23 maggio 2024, n. 67 (GU n.123 del 28-5-2024).
Il DL è stato convertito in legge il 29 aprile 2024 (legge 29 aprile 2024, n. 56, di conversione, con modificazioni, del decreto-legge 2 marzo 2024, n. 19, recante ulteriori disposizioni urgenti per l’attuazione del Piano nazionale di ripresa e resilienza (PNRR)).</t>
  </si>
  <si>
    <t>DL PNRR quater n.19 del 2 marzo 2024 (art. 38)</t>
  </si>
  <si>
    <t>Entrata in vigore di un atto giuridico che garantisca l'interoperabilità dei sistemi per gli operatori portuali con la piattaforma nazionale per la logistica digitale.
Inoltre, l'atto giuridico deve disporre che le autorità di sistema portuale siano dotate di sistemi standard per gli operatori portuali, interoperabili con le pubbliche amministrazioni interessate, conformi al regolamento (UE)
n. 1056/2020 e compatibili con la piattaforma logistica digitale nazionale.</t>
  </si>
  <si>
    <t>La milestone risulta conseguita con il D.L.2 marzo 2024 n. 19, convertito dalla legge 29 aprile 2024, n. 56., il cui art. 20-bis ha disposto che le Autorità di sistema portuale garantiscano l’interoperabilità dei sistemi Port Community System con la Piattaforma logistica digitale nazionale”. Il sistema è dotato di servizi standard relativi ai sistemi Port Community System interoperabili con le pubbliche amministrazioni e compatibili con le disposizioni del regolamento (UE) 2020/1056, nel rispetto di quanto previsto dalle linee guida sull'interoperabilità tecnica delle pubbliche amministrazioni.
Il 4 marzo 2024 (legge 37 del 2024), la Camera ha inoltre approvato l’Adesione della Repubblica italiana al Protocollo addizionale alla Convenzione sul contratto di trasporto internazionale di merci su strada (CMR), relativo alla lettera di vettura elettronica, che contribuisce al raggiungimento dell’obiettivo di semplificazione delle procedure logistiche e alla digitalizzazione dei documenti.</t>
  </si>
  <si>
    <t>DL n. 19 del 2 marzo 2024 (art. 20 bis)</t>
  </si>
  <si>
    <t>Progress report presenting a state of play in the implementation ofth e project.</t>
  </si>
  <si>
    <t>Report n. 9 e n. 10 della RGS</t>
  </si>
  <si>
    <t>Il Commissario ha comunicato di aver trasferito ai Soggetti Gestori delle iniziative B1, B2 e B3 circa 153,65 mln di euro (22% del totale), di cui 19,02 milioni di euro poi erogati ai beneficiari delle agevolazioni (3% del totale).
Non risultano informazioni circa l’utilizzo delle risorse.
Infine, circa 55 mln di euro (8% del totale delle risorse), non risultano associati a specifici CUP (aggiornamento al decreto Commissariale n. 11 del 2024).</t>
  </si>
  <si>
    <t>Relazione da parte dei soggetti attuatori che attesti l’utilizzo di almeno il 25% del valore finanziario dei progetti/iniziative</t>
  </si>
  <si>
    <t>Il Commissario ha comunicato che tutti gli interventi sono stati avviati e che sono stati trasferiti ai soggetti responsabili degli interventi complessivi 291,40 mln di euro (27% circa delle risorse) e sono stati liquidati SAL per 196,87 milioni di euro, pari al 18% delle risorse.
Si riscontrano tuttavia disallineamenti con la banca dati, nella quale 738 CUP (per un importo PNC pari a 545,89 milioni) su 848 totali risultano aver raggiunto o superato la fase di esecuzione lavori. Inoltre, in banca dati risultano erogazioni a SAL per 12,21 mln euro, associati a 72 CUP.</t>
  </si>
  <si>
    <t>Al 31 dicembre 2022 su 38 interventi associati ad altrettanti CUP solo per 5 CUP (di cui 2 segnalati dall’Amministrazione e non ancora rilevati nel sistema di monitoraggio) risultano contratti firmati. 
Al 30 giugno 2023 Su 66 interventi associati ad altrettanti CUP risultano contratti firmati o affidamenti diretti per 49 interventi, per un importo di circa 450 mln di euro.
Al 30 settembre 2023 su 67 interventi associati ad altrettanti CUP risultano contratti firmati o affidamenti diretti per 65 interventi, con finanziamento PNC pari a 535,17 milioni di euro, corrispondenti a circa il 90% delle risorse.
Al 31 dicembre 2023 risultano 68 progetti associati ad altrettanti CUP, per un valore complessivo di 600 milioni di euro (conseguito)</t>
  </si>
  <si>
    <t>Conseguito al 31/12/2023</t>
  </si>
  <si>
    <t xml:space="preserve">Al 30 settembre 2023 risultano sottoscritti 59 contratti, di cui 44 oggetto di provvedimenti di concessione emessi. I rimanenti 26 CUP sono stati revocati.  Ad oggi risultano assegnati 78,85 milioni, mentre risultano non assegnati 421,15 milioni di euro.
Al 31 dicembre 2023 44 CUP attivi cui è associato un finanziamento PNC pari a 52,47 milioni di euro. Non risultano assegnati 447,53 milioni di euro </t>
  </si>
  <si>
    <t xml:space="preserve">Al 30 settembre 2023 Per quanto riguarda i “microliquefattori”, risultano assegnate risorse per 85 milioni di euro su 130; per le “navi bunkerine” risultano assegnate risorse per 29 milioni di euro su 90. Non risultano assegnazioni per un importo di 106 milioni di euro (di cui 45 relativi all’intervento microliquefattori e 61 all’intervento bunkerine).
Al 31 dicembre 2023 le risorse assegnate agli 8 CUP attivi (uno è stato cancellato) sono pari a 74,85 milioni di euro di cui 45,72 milioni di euro per 6 CUP relativi all’intervento “microliquefattori” e 29,13 milioni di euro per 2 CUP relativi all’intervento “navi bunkerine”. </t>
  </si>
  <si>
    <t xml:space="preserve">Per 25 interventi su 28 identificati da CUP (che rappresentano circa il 90% del totale del finanziamento PNC) sussiste un’obbligazione giuridicamente vincolante. Sulla base delle informazioni acquisite dal MIT la percentuale di interventi avviati è circa il 43%.
Al 31 dicembre 2023 risultano 29 interventi associati ad altrettanti CUP per un valore complessivo pari al totale delle risorse previste, di cui 22 interventi per 1.101,74 milioni di euro relativi a lavori pubblici, la restante parte ad acquisto beni. L’importo totale aggiudicato è pari a 1.542,45 milioni di euro e risultano avviati 5 interventi su 29. </t>
  </si>
  <si>
    <t>Al 31 dicembre 2023 19 interventi associati ad altrettanti CUP, per un valore complessivo di 30 milioni di euro.</t>
  </si>
  <si>
    <t>RFI non ha ancora richiesto pagamenti per i 5 interventi in cui risulta una procedura affidata</t>
  </si>
  <si>
    <t>Sono stati trasmessi 20 contratti associati a 21 interventi (su un totale di 36) per un finanziamento PNC di 35,85 milioni di euro.</t>
  </si>
  <si>
    <t>Risulta bandita ed aggiudicata la gara (accordo quadro) per l’installazione dei dispositivi di Smart Road e di monitoraggio delle infrastrutture. Tuttavia, si stanno concludendo le operazioni di validazione della progettazione esecutiva.</t>
  </si>
  <si>
    <t>Risultano avviate le procedure per l’affidamento per gli interventi strutturali sui ponti e viadotti.</t>
  </si>
  <si>
    <t>Procedura di affidamento avviata per 58 interventi su 60, cui corrisponde un finanziamento PNC di 173,76 milioni di euro; per 44 CUP (159,49 milioni) risulta almeno una aggiudicazione.</t>
  </si>
  <si>
    <t>Per 6 interventi su 7 previsti l’obiettivo risulta raggiunto. L’amministrazione ha confermato che per un CUP, cui è associato un finanziamento PNC di 20 milioni di euro, non sono state pubblicate gare</t>
  </si>
  <si>
    <t>Tutti i 7 interventi hanno raggiunto l’obiettivo. Tuttavia, si riscontrano disallineamenti con il sistema di monitoraggio dove non risulta la pubblicazione del bando di gara lavori relativo a un intervento</t>
  </si>
  <si>
    <t>Per 2 interventi, cui è associato un finanziamento PNC complessivo di 190 milioni di euro, su 7 non risulta raggiunto l’obiettivo. Inoltre, per 1 intervento, cui è associato un finanziamento PNC di 10 milioni di euro, non risultano gare pubblicate.</t>
  </si>
  <si>
    <t xml:space="preserve">Al 31 dicembre 2023 per 491 CUP non si hanno informazioni sull’ultima fase procedurale effettiva, mentre per 256 CUP tali informazioni sono presenti ed emerge che:
- 20 interventi risultano chiusi,
- 62 interventi sono in fase di esecuzione lavori,
- 49 interventi sono in fase di collaudo,
- 103 interventi sono in fase di progettazione (vari livelli) 
-  6 in fase di Funzionalità.
</t>
  </si>
  <si>
    <t>Conseguito al 31 dicembre 2023</t>
  </si>
  <si>
    <t>Al 30 settembre 2023 su 988 interventi per un valore di 2.000 milioni di euro, l’obiettivo è raggiunto per interventi cui è associato un finanziamento PNC di circa 1.887 milioni di euro mentre non sono stati avviati 75 interventi, per un finanziamento PNC di circa 113 milioni di euro.
Al 31 dicembre 2023 l’obiettivo è raggiunto per 911 interventi su 989; non sono stati avviati 74 interventi per un finanziamento PNC di 110,24 milioni di euro</t>
  </si>
  <si>
    <t>Sono state aggiudicate gare per circa il 95% dell’importo complessivo</t>
  </si>
  <si>
    <t>Le risorse per un totale complessivo di euro 415.329.578,00 sono state integralmente assegnate ai soggetti attuatori come di seguito specificato: 
ISPRA: 619.522,00 euro 
ISS: 34.650.915,00 euro 
Ministero Salute: 1.866.435,00 euro 
Regioni e PA: 378.192.706,00 euro
In particolare: l’ISPRA e il Ministero hanno rispettivamente rendicontato l’utilizzo del 100% e del 70% delle risorse assegnate ed erogate; per regioni e PA risultano erogate le prime due tranche (2022 e 2023), su 5 previste, per un ammontare di circa 163 milioni di euro (il 43% dell’assegnato). I soggetti attuatori hanno rendicontato l’utilizzo del loro trasferito e l’importo rendicontato è pari al 35% del totale; l’ISS ha utilizzato l’1% delle risorse assegnate.</t>
  </si>
  <si>
    <t>Sono stati registrati dalla Corte dei conti gli accordi sottoscritti tra il Ministero della salute, la Regione Puglia e AReSS Puglia e con la Regione del Veneto che disciplinano le attività previste nei due modelli di intervento</t>
  </si>
  <si>
    <t>L’ISS ha aderito al PSN. È stato stipulato un contratto per l’importo complessivo dell’investimento finalizzato alla realizzazione della Piattaforma informativa sanitaria ISS.</t>
  </si>
  <si>
    <t>Conseguito al 30/9/2023</t>
  </si>
  <si>
    <t>L’ISS ha stipulato con l’Università La Sapienza di Roma un contratto per la realizzazione della piattaforma IDEAH (Integrated Database for Environment and Health) nell’ambito del Polo Strategico Nazionale (PSN) per 5 milioni di euro.
Il d.lgs. 18 del 2023 con l’art. 19 ha disposto la realizzazione della piattaforma digitale AnTeA per 2,5 milioni di euro a valere sulle risorse PNC.</t>
  </si>
  <si>
    <t>Procedure pubbliche di procurement riferite alla Piattaforma digitale nazionale: aggiudicazione e avvio interventi</t>
  </si>
  <si>
    <t>Procedure pubbliche di procurement riferite alla Piattaforma digitale nazionale: pubblicazione bando</t>
  </si>
  <si>
    <t>Sono stati sottoscritti 179 contratti su 215 previsti ma non sono stati forniti dati sui lavori avviati.</t>
  </si>
  <si>
    <t>Al 31 dicembre 2023 risultano trasferiti ai soggetti attuatori 175,27 milioni di euro, pari al 40% dei fondi totali disponibili per l’intero programma. Di questi, 135,28 milioni di euro risultano trasferiti al Biotecnopolo di Siena, ma risultano allo stato non utilizzati</t>
  </si>
  <si>
    <t>Monitoraggio stato di attuazione previsto negli atti formali (convenzioni e/o accordi), rendicontazione, verifica dello stato di avanzamento del progetto - pagamento 2° quota di finanziamento ai soggetti attuatori pari al 20% dei fondi totali disponibili per l’intero programma salvo residui anno precedente</t>
  </si>
  <si>
    <t>Report n. 11 e 12 della RGS (non ancora presenti)</t>
  </si>
  <si>
    <t>risultano realizzati 945 Uffici postali su 1500 in relazione all’investimento “Sportello Unico” e 31 interventi immobiliari sui 150 siti interessati in relazione all’investimento Spazi per l’Italia</t>
  </si>
  <si>
    <t>Sono stati emanati 238 decreti di concessione per un valore complessivo di circa 956,44 milioni di euro e l’amministrazione ha comunicato di aver erogato risorse per circa 16,38 milioni di euro complessivi, pari all’1,6% del totale</t>
  </si>
  <si>
    <t>Aggiudicazione definitiva per tutti gli interventi. Stipula del contratto per 4 interventi su 8 (50%)</t>
  </si>
  <si>
    <t>2 interventi su 4 hanno raggiunto la fase di aggiudicazione definitiva (50%), di cui per 1 intervento risulta stipulato un contratto di lavori (25%). I CUP per cui non risulta pubblicato il bando hanno rispettivamente un finanziamento PNC di 25 milioni di euro e 9,8 milioni di euro. Per i 2 interventi è stato tuttavia affidato un appalto per progettazione, anche esecutiva, per circa 1 milione di euro nonché due incarichi per circa 500 mila euro.</t>
  </si>
  <si>
    <t>Con decreto n. 526172 del 28 settembre 2023, è stata approvata la graduatoria per il settore forestale, contenente n. 62 programmi ammessi di cui i primi 12 finanziabili con le risorse PNC pari a 10 milioni di euro.
A fronte dell’obiettivo di 46 contratti, al 31 dicembre 2023 risultano sottoscritti:
- 15 contratti di distretto;
- 20 contratti di filiera a valere sullo scorrimento del IV bando per un importo complessivo di 135,41 milioni euro.</t>
  </si>
  <si>
    <t>Il Programma è in linea con le scadenze, tenuto conto che sono stati già adottati i decreti di ammissione al finanziamento per le quattro iniziative selezionate</t>
  </si>
  <si>
    <t>E’ stata stipulata in data 22/12/2022 la Convenzione con PagoPA. La Convenzione si è conclusa in data 31/12/2023 e si è in attesa della relazione finale da parte del soggetto realizzatore.</t>
  </si>
  <si>
    <t>Non risultano ulteriori elementi</t>
  </si>
  <si>
    <t>Pubblicazione di un bando per ciascuno dei 4 ambiti di intervento del fondo (upskilling e reskilling digitale dei NEET, di donne e ragazze, di disoccupati e inattivi sopra i 34 anni, di lavoratori a forte rischio di sostituibilità)</t>
  </si>
  <si>
    <t>A seguito dell’assegnazione delle risorse ai soggetti attuatori, con decreto direttoriale MINT del 26 giugno 2023 le risorse PNRR e PNC sono state ripartite a livello di CUP, e in totale sono stati individuati 608 CUP.
Per 260 CUP si è fatto ricorso alla Centrale di Committenza di Invitalia S.p.A., che ha già aggiudicato le procedure di gara con appositi accordi quadro multilaterali per esecuzione di lavori ed appalti integrati.
Per altri 230 progetti-CUP risultano invece aggiudicazioni o stipule.
I restanti 121 CUP non presentano le informazioni necessarie sullo stato di attuazione oppure hanno comunicato la sola fase di pubblicazione del bando di gara.</t>
  </si>
  <si>
    <t>Posticipato a I/2024</t>
  </si>
  <si>
    <t>Al 31 dicembre 2022 la procedura è di fatto sospesa in attesa dell’autorizzazione da parte della Commissione europea in materia di aiuti di Stato. In assenza del riscontro della Commissione non è possibile perfezionare il decreto che disciplina le modalità di gestione della misura e quindi di consentire di presentare l’istanza di accesso al contributo
Al 30 settembre 2023 L’Amministrazione ha comunicato che è stata pubblicata a settembre 2023 la decisione della Commissione Europea C(2023) 2973 dell’08/05/2023 e che non è ancora stato emanato il provvedimento (DM) di definizione delle modalità e condizioni di erogazioni del contributo ai benefici che è in corso di esame.</t>
  </si>
  <si>
    <t>POSTICIPATO</t>
  </si>
  <si>
    <t>Posticipato a I/2025</t>
  </si>
  <si>
    <t>La decisione della Commissione Europea C(2023) 2973 dell’08/05/2023 è stata pubblicata a settembre 2023. Può essere avvita la procedura che doveva iniziare nel secondo semestre 2022</t>
  </si>
  <si>
    <t>La decisione della Commissione Europea C(2023) 2973 dell’08/05/2023 è stata pubblicata a settembre 2023. Può essere avvita la procedura che doveva iniziare nel secondo semestre 2023</t>
  </si>
  <si>
    <t>Avviso per la concessione dei finanziamenti</t>
  </si>
  <si>
    <t>”MIGRAZIONE AL POLO STRATEGICO NAZIONALE” PAC PILOTA BIS (marzo 2024)</t>
  </si>
  <si>
    <t>“INFRASTRUTTURE DIGITALI" - ALTRE PAC BIS (maggio 2024)</t>
  </si>
  <si>
    <t>AVVISO DI INDAGINE DI MERCATO PER SERVIZI PER LA DIGITALIZZAZIONE DEL PATRIMONIO CULTURALE DI COMPETENZA DELLA REGIONE MOLISE. CATEGORIA “CARTA” (BENI LIBRARI)</t>
  </si>
  <si>
    <t>Avviso pubblico per la ricerca di n.1 esperta/o nel settore tecnologie dell’informazione e della comunicazione, per attività di supporto nella definizione delle scelte strategiche e operative e nella valutazione dei processi di evoluzione delle infrastrut</t>
  </si>
  <si>
    <t>Avviso pubblico per la ricerca di n.1 esperta/o in gestione dei progetti di implementazione di piattaforme software dedicate ai beni culturali, con particolare riferimento ai processi di data ingestion da assegnare all’Istituto centrale per la digitalizza</t>
  </si>
  <si>
    <t>ACCORDO QUADRO PER SERVIZI DI DIGITALIZZAZIONE DEL PATRIMONIO CULTURALE ITALIANO - CATEGORIA “BENI NUMISMATICI E MEDAGLISTICI DEL MEDAGLIERE DEL MUSEO NAZIONALE ROMANO”</t>
  </si>
  <si>
    <t>Intervento di adeguamento sismico e rifunzionalizzazione di porzione del compendio demaniale denominato “Ex Casermette di Torre del Parco”, sito a Camerino (MC) (ID Bene: MCD0014), al fine di realizzare depositi di sicurezza per il ricovero di beni mobili</t>
  </si>
  <si>
    <t>“SERVIZI E CITTADINANZA DIGITALE ” MISURA 1.4.3 “ADOZIONE PIATTAFORMA PAGOPA” ALTRI ENTI (maggio 2024)</t>
  </si>
  <si>
    <t>“SERVIZI E CITTADINANZA DIGITALE ” MISURA 1.4.5 "PIATTAFORMA NOTIFICHE DIGITALI /SEND" COMUNI (MAGGIO 2024)</t>
  </si>
  <si>
    <t>SERVIZI E CITTADINANZA DIGITALE ” MISURA 1.4.3 “ADOZIONE PIATTAFORMA APPIO" COMUNI (MAGGIO 2024)</t>
  </si>
  <si>
    <t>Avviso Misura 2.2.3 "Digitalizzazione delle procedure (SUAP e SUE)" Regioni</t>
  </si>
  <si>
    <t>Avviso Misura 2.2.3 "Digitalizzazione delle procedure (SUAP e SUE)"  Comuni</t>
  </si>
  <si>
    <t>Avviso pubblico rivolto ai Comuni insulari marini con territorio prevalentemente periferico e ultraperiferico, per la selezione di proposte di intervento finalizzate al recupero delle aree urbane e all'inclusione sociale per la realizzazione di nuove pale</t>
  </si>
  <si>
    <t>“Estensione dell'utilizzo dell'anagrafe nazionale digitale (ANPR) - Adesione allo Stato Civile digitale (ANSC) - Comuni (Luglio 2024)"</t>
  </si>
  <si>
    <t>Avviso pubblico per la concessione dell’esonero contributivo in attuazione dell’art. 6, comma 1, del Decreto Interministeriale n. 1456 del 19 ottobre 2023</t>
  </si>
  <si>
    <t>Credito d'imposta "Transizione 5.0". Termini e modalità presentazione domande</t>
  </si>
  <si>
    <t>Procedura aperta accelerata per la fornitura in acquisto di device ed apparecchiature elettromedicali per le Aziende Sanitarie della Regione Umbria</t>
  </si>
  <si>
    <t>PuntoZero S.c.ar.l.</t>
  </si>
  <si>
    <t>Approvazione dell'Avviso pubblico n. 8 per la presentazione di candidature a Soggetto esecutore per l'attuazione del Percorso 1 "Reinserimento occupazionale"</t>
  </si>
  <si>
    <t>Veneto Lavoro</t>
  </si>
  <si>
    <t>Bottega Artigiana Sartoria e Taglio Costume</t>
  </si>
  <si>
    <t>AVVISO A PRESENTARE PERCORSI DI TERZA ANNUALITA’ IeFP IN MODALITÀ DUALE - APPRENDISTATO DI I LIVELLO O ALTERNANZA RAFFORZATA - PER IL CONSEGUIMENTO DI UN CERTIFICATO DI QUALIFICA III LIV. EQF A.S. 2024/2025 SISTEMA REGIONALE IeFP – DGR N. 1347/2023</t>
  </si>
  <si>
    <t>AVVISO A PRESENTARE PERCORSI DI SECONDA ANNUALITA’ IeFP IN MODALITÀ DUALE - APPRENDISTATO DI I LIVELLO O ALTERNANZA RAFFORZATA - PER IL CONSEGUIMENTO DI UN CERTIFICATO DI QUALIFICA III LIV. EQF A.S. 2024/2025 SISTEMA REGIONALE IeFP – DGR N. 581/2023</t>
  </si>
  <si>
    <t>Avviso pubblico per la presentazione di proposte di intervento per la sottomisura “Ammodernamento delle macchine agricole”</t>
  </si>
  <si>
    <t>GARA A PROCEDURA APERTA PER L'AFFIDAMENTO DEI SERVIZI DI ATTIVAZIONE, ANIMAZIONE E CONDUZIONE DI 10 HUB TERRITORIALI NELL’AMBITO DEL PROGETTO “DICOLAB. CULTURA AL DIGITALE” (10 lotti)</t>
  </si>
  <si>
    <t>Agenzia regionale Toscana per l'impiego (ARTI)</t>
  </si>
  <si>
    <t>GOL - Avviso pubblico n. 9 per l’individuazione di soggetti coinvolti nella realizzazione di percorsi di ricollocazione collettiva per i beneficiari del Percorso 5 per lavoratori coinvolti in crisi aziendali, in attuazione del Piano Attuativo Regionale GO</t>
  </si>
  <si>
    <t>Laboratorio di recitazione - Il provino cinematografico</t>
  </si>
  <si>
    <t>Approvazione del rifinanziamento dell'Avviso pubblico n. 6 e della riapertura dei termini per la presentazione di nuove candidature a Soggetto esecutore per la realizzazione delle misure relative al Percorso 2 "Upskilling" nell’ambito del Programma GOL</t>
  </si>
  <si>
    <t>Diaspora degli artisti in guerra</t>
  </si>
  <si>
    <t>Individui, Liberi Professionisti</t>
  </si>
  <si>
    <t>laboratorio di color grading</t>
  </si>
  <si>
    <t>Laboratorio di scrittura: nomi, cose, città</t>
  </si>
  <si>
    <t>Approvazione dell’Avviso pubblico per la presentazione di progetti formativi per la realizzazione nell’Anno Formativo 2024/2025 di percorsi di quarto anno di Istruzione e Formazione Professionale per il conseguimento del diploma professionale di tecnico n</t>
  </si>
  <si>
    <t>DIGITALIZZAZIONI DI "OGGETTI MUSEALI”: BENI STORICO- ARTISTICI, ARCHEOLOGICI E GRAFICI” E CATEGORIA “ARCHIVI FOTOGRAFICI: POSITIVI, NEGATIVI, DIAPOSITIVE, LASTRE, UNICUM, DISEGNI” (Lotto 1 - AGRIGENTO, CALTANISSETTA, ENNA, MESSINA, PALERMO E TRAPANI)</t>
  </si>
  <si>
    <t xml:space="preserve">Avviso pubblico n. 6 per l’attuazione del Programma Garanzia Occupabilità dei Lavoratori - Individuazione di soggetti esecutori privati per l’erogazione di attività di orientamento specialistico e accompagnamento al lavoro nell’ambito del Percorso 1, del </t>
  </si>
  <si>
    <t>Accordo Quadro per servizi di digitalizzazione del patrimonio culturale italiano - Categoria “Stampe, disegni e matrici incise dell’Istituto Centrale per la Grafica”</t>
  </si>
  <si>
    <t>Approvazione dell'Avviso pubblico per la presentazione di progetti per il primo, il secondo o il terzo anno di Istruzione e Formazione Professionale nelle sezioni comparti vari, benessere, edilizia nonché per interventi specifici per la disabilità</t>
  </si>
  <si>
    <t>Laboratorio Immersive filmmaking</t>
  </si>
  <si>
    <t>Invito a manifestare interesse - Attivazione e potenziamento CSIRT settoriali</t>
  </si>
  <si>
    <t>Laboratorio VR ANIMATION</t>
  </si>
  <si>
    <t>Avviso pubblico n. 6/PRIMA FINESTRA Formazione di base, Upskilling e Reskilling Regione autonoma Valle d’Aosta Avviso – 24AH</t>
  </si>
  <si>
    <t>Laboratorio di recitazione - il provino cinematografico</t>
  </si>
  <si>
    <t>Programmazione triennale in materia di offerta formativa di IeFP – ciclo 2024/2028</t>
  </si>
  <si>
    <t>Avviso pubblico per l’offerta formativa pluriennale di Istruzione e Formazione Professionale in modalità duale</t>
  </si>
  <si>
    <t>ACCORDI QUADRO AVENTI AD OGGETTO L’AFFIDAMENTO DEI SERVIZI DI SUPPORTO ALLA PROGETTAZIONE E DI PRODUZIONE DI DIGITAL LEARNING OBJECT PER LA FONDAZIONE SCUOLA DEI BENI E DELLE ATTIVITÀ CULTURAL</t>
  </si>
  <si>
    <t>ESPERTO METODOLOGIA DELLA RICERCA SOCIALE E ANALISI DATI</t>
  </si>
  <si>
    <t>AVVISO PUBBLICO N.5 PER L'ATTUAZIONE DEL PROGRAMMA GARANZIA OCCUPABILITA DEI LAVORATORI (GOL)</t>
  </si>
  <si>
    <t>Avviso pubblico per la realizzazione di percorsi di Istruzione e Formazione professionale (IeFP) di IV annualità finalizzati al conseguimento del diploma professionale nel Sistema duale, anche attraverso il contratto di apprendistato - a.f. 2024-2025</t>
  </si>
  <si>
    <t>Individui, Comuni, Province, Altro</t>
  </si>
  <si>
    <t>Avviso pubblico per la presentazione di progetti relativi ai percorsi di istruzione e formazione professionale (IeFP) con modalità di apprendimento duale - Anno formativo 2024/2025</t>
  </si>
  <si>
    <t>Laboratorio "Diritti digitali"</t>
  </si>
  <si>
    <t>Cinematic worldbuilding - 3D environment</t>
  </si>
  <si>
    <t>Gara per Fornitura di un sistema AUV fino a 3000 m con SAS e MultiBeam e i servizi connessi</t>
  </si>
  <si>
    <t>SERVIZI DI RIPRISTINO DI HABITAT A FANEROGAME MARINE, CORALLIGENO, E FORESTE A CYSTOSEIRA</t>
  </si>
  <si>
    <t>AVVISO PUBBLICO N. 2 GOL per l’affidamento, in concessione, di corsi formativi relativi ai percorsi 1 – Reinserimento occupazionale, 2 – Upskilling, 3 – Reskilling e 4 – Lavoro e Inclusione</t>
  </si>
  <si>
    <t>Gara per fornitura Unità Navale Oceanografica Maggiore da Ricerca</t>
  </si>
  <si>
    <t>Laboratorio Archive producer</t>
  </si>
  <si>
    <t>Avviso n. 6 per la presentazione di candidature per l’individuazione dei soggetti accreditati al lavoro che si impegnano all’erogazione delle prestazioni per il lavoro a favore delle persone beneficiarie del percorso 1 Reinserimento Occupazionale, percors</t>
  </si>
  <si>
    <t>Avid media composer corso base</t>
  </si>
  <si>
    <t>Avviso pubblico n. 6/SECONDA FINESTRA per l’attuazione del Programma Garanzia Occupabilità dei Lavoratori Formazione di base, Upskilling e Reskilling Regione autonoma Valle d’Aosta Avviso – 24AH</t>
  </si>
  <si>
    <t>Avviso pubblico N. 2 per l’attuazione del Programma Garanzia Occupabilità dei Lavoratori Aggiornamento e nuove candidature per l'erogazione dei percorsi n. 1,2,3,4 e 5.</t>
  </si>
  <si>
    <t>Avid media composer corso avanzato</t>
  </si>
  <si>
    <t>Laboratorio location manager</t>
  </si>
  <si>
    <t xml:space="preserve">AVVISO PUBBLICO N. 5 per la realizzazione di interventi di politiche attive per i beneficiari del Percorso 5 Ricollocazione collettiva </t>
  </si>
  <si>
    <t>Avviso pubblico n. 7 per l’assegnazione di voucher aziendali per interventi di formazione continua in attuazione del Programma Garanzia Occupabilità dei Lavoratori</t>
  </si>
  <si>
    <t>Avviso pubblico N. 8 per l’attuazione del Programma Garanzia Occupabilità dei Lavorato Assegno formazione GOL</t>
  </si>
  <si>
    <t>AGGIORNAMENTO ANNO 2023 dell'Avviso pubblico N. 1/2022 per l’attuazione del PAR GOL Sicilia</t>
  </si>
  <si>
    <t>AVVISO PUBBLICO per la fruizione dell’offerta formativa dei percorsi del sistema regionale di IeFP - a.f. 2024/2025 in attuazione della D.G.R. 787 del 01/08/2024,</t>
  </si>
  <si>
    <t xml:space="preserve">AVVISO PUBBLICO PER LA REALIZZAZIONE DI PERCORSI DI ISTRUZIONE E FORMAZIONE PROFESSIONALE (IEFP) FINALIZZATI AL CONSEGUIMENTO DELLA QUALIFICA PROFESSIONALE NEL SISTEMA DUALE, ANCHE ATTRAVERSO IL CONTRATTO DI APPRENDISTATO - CICLO FORMATIVO 2024/2027 </t>
  </si>
  <si>
    <t>Progettazione esecutiva ed esecuzione in appalto dei lavori del Bypass Ferroviario di Augusta sulla tratta Catania – Siracusa</t>
  </si>
  <si>
    <t>Bandi Snam non reperibili</t>
  </si>
  <si>
    <t>M1C1I1.10.00</t>
  </si>
  <si>
    <t>Creazione di una piattaforma unica di reclutamento</t>
  </si>
  <si>
    <t>Procedure per l'assunzione di profili tecnici</t>
  </si>
  <si>
    <t>Assistenza tecnica a livello centrale e locale</t>
  </si>
  <si>
    <t>M1C1I2.02.02</t>
  </si>
  <si>
    <t>Semplificazione e standardizzazione delle procedure</t>
  </si>
  <si>
    <t>Digitalizzazione delle procedure (SUAP &amp; SUE)</t>
  </si>
  <si>
    <t>Monitoraggio e comunicazione delle azioni di semplificazione</t>
  </si>
  <si>
    <t>Investimenti in istruzione e formazione</t>
  </si>
  <si>
    <t>Sviluppo delle capacità nella pianificazione organizzazione e formazione strategica della forza lavoro</t>
  </si>
  <si>
    <t>M1C2I1.01</t>
  </si>
  <si>
    <t>M1C2R3.00.00</t>
  </si>
  <si>
    <t>Razionalizzazione e semplificazione degli incentivi alle imprese</t>
  </si>
  <si>
    <t>Sviluppo e resilienza delle imprese del settore turistico (Fondo dei Fondi BEI)</t>
  </si>
  <si>
    <t>Sostegno alla nascita e al consolidamento delle pmi turismo (Sezione speciale turismo del Fondo di Garanzia per le PMI)</t>
  </si>
  <si>
    <t>M1C3I4.02.05</t>
  </si>
  <si>
    <t>Fondo rotativo imprese (FRI) per il sostegno alle imprese e gli investimenti di sviluppo</t>
  </si>
  <si>
    <t>Valorizzazione competitività e tutela del patrimonio ricettivo attraverso la partecipazione del Min. Turismo nel Fondo Nazionale Tu rismo</t>
  </si>
  <si>
    <t>Roman Cultural Heritage for EU-Next Generation</t>
  </si>
  <si>
    <t>I percorsi Giubilari 2025</t>
  </si>
  <si>
    <t>La città condivisa</t>
  </si>
  <si>
    <t>Mitingodiverde</t>
  </si>
  <si>
    <t>Roma 4.0</t>
  </si>
  <si>
    <t>Amanotesa</t>
  </si>
  <si>
    <t>MIN AGRIC. SOVRANITA' ALIM. E FORESTE</t>
  </si>
  <si>
    <t>Green communities</t>
  </si>
  <si>
    <t>PCM - DIP AFFARI REGIONALI E AUTONOMIE</t>
  </si>
  <si>
    <t>Cultura e consapevolezza su temi e sfide ambientali</t>
  </si>
  <si>
    <t>Contratti di filiera agricoltura</t>
  </si>
  <si>
    <t>M2C2I1.01.00</t>
  </si>
  <si>
    <t>M2C2I1.02.00</t>
  </si>
  <si>
    <t>Promozione rinnovabili per le comunità energetiche e l'autoconsumo</t>
  </si>
  <si>
    <t>M2C2I1.04.00</t>
  </si>
  <si>
    <t>Sviluppo del biometano, secondo criteri per promuovere l'economia circolare</t>
  </si>
  <si>
    <t>M2C2I2.01.00</t>
  </si>
  <si>
    <t>Interventi su resilienza climatica delle reti</t>
  </si>
  <si>
    <t>Ciclovie Turistiche</t>
  </si>
  <si>
    <t>Ciclovie Urbane</t>
  </si>
  <si>
    <t>Sviluppo trasporto rapido di massa (metropolitana tram autobus)</t>
  </si>
  <si>
    <t>Potenziamento del parco autobus regionale per il trasporto pubblico con autobus a pianale ribassato a zero emissioni</t>
  </si>
  <si>
    <t>Rinnovo del parco ferroviario regionale per il trasporto pubblico con treni alimentati con combustibili puliti e servizio universale</t>
  </si>
  <si>
    <t>Rinnovo del parco veicoli dei Vigili del Fuoco</t>
  </si>
  <si>
    <t>M2C2I5.01.04</t>
  </si>
  <si>
    <t>Capacità produttiva delle rinnovabili</t>
  </si>
  <si>
    <t>Misure per la gestione del rischio di alluvione e per la riduzione del rischio idrogeologico - Interventi in Emilia- Romagna, Toscana e Marche</t>
  </si>
  <si>
    <t>M3C1I1.09.00</t>
  </si>
  <si>
    <t>M3C2I2.03.00</t>
  </si>
  <si>
    <t>Elettrificazione delle banchine portuali per la riduzione delle emissioni delle navi nella fase di stazionamento in porto (c.d. cold ironing)</t>
  </si>
  <si>
    <t>MIN DELL'UNIVERSITA' E DELLA RICERCA</t>
  </si>
  <si>
    <t>Scuola 4.0 - scuole innovative nuove aule didattiche e laboratori</t>
  </si>
  <si>
    <t>Scuola di Alta Formazione e formazione obbligatoria per dirigenti scolastici, docenti e personale tecnico-amministrativo</t>
  </si>
  <si>
    <t>ALMPs e formazione professionale</t>
  </si>
  <si>
    <t>Strutture sanitarie di prossimità territoriale</t>
  </si>
  <si>
    <t>Telemedicina per un migliore supporto ai pazienti cronici</t>
  </si>
  <si>
    <t>Rafforzamento dell'infrastruttura tecnologica e degli strumenti per la raccolta l’elaborazione l’analisi dei dati e la simulazione (Potenziamento modello predittivo SDK .)</t>
  </si>
  <si>
    <t>M7C1I01.1.00</t>
  </si>
  <si>
    <t>M7C1I02.1.00</t>
  </si>
  <si>
    <t>M7C1I03.1.00</t>
  </si>
  <si>
    <t>M7C1I04.1.00</t>
  </si>
  <si>
    <t>M7C1I05.1.00</t>
  </si>
  <si>
    <t>M7C1I06.1.00</t>
  </si>
  <si>
    <t>Progetti di interconnessione elettrica transfrontaliera tra Italia e paesi confinanti</t>
  </si>
  <si>
    <t>M7C1I07.1.00</t>
  </si>
  <si>
    <t>M7C1I08.1.00</t>
  </si>
  <si>
    <t>M7C1I09.1.00</t>
  </si>
  <si>
    <t>M7C1I10.1.00</t>
  </si>
  <si>
    <t>M7C1I11.1.00</t>
  </si>
  <si>
    <t>M7C1I12.1.00</t>
  </si>
  <si>
    <t>Sovvenzionamento dello sviluppo di una leadership internazionale, industriale e di ricerca e sviluppo nel campo degli autobus elettrici</t>
  </si>
  <si>
    <t>M7C1I13.1.00</t>
  </si>
  <si>
    <t>M7C1I14.1.00</t>
  </si>
  <si>
    <t>M7C1I15.1.00</t>
  </si>
  <si>
    <t>M7C1I16.1.00</t>
  </si>
  <si>
    <t>M7C1I17.1.00</t>
  </si>
  <si>
    <t>PCM STRUTTURA DI MISSIONE PNRR</t>
  </si>
  <si>
    <t>M1C2-I01.06.00</t>
  </si>
  <si>
    <t>M1C2-I01.07.02</t>
  </si>
  <si>
    <t>M1C2-I01.07.03</t>
  </si>
  <si>
    <t>M2C2-I05.01.04</t>
  </si>
  <si>
    <t>M5C2-I02.02.91</t>
  </si>
  <si>
    <t>Spesa 19/7/2024</t>
  </si>
  <si>
    <t>Spesa 31/12/2023</t>
  </si>
  <si>
    <t>Importo Assegnato</t>
  </si>
  <si>
    <r>
      <t xml:space="preserve">Associa tutte le informazioni raccolte dalle diverse fonti.  La col. A Identificativo è la </t>
    </r>
    <r>
      <rPr>
        <b/>
        <sz val="10"/>
        <color rgb="FF000000"/>
        <rFont val="Times New Roman"/>
        <family val="1"/>
      </rPr>
      <t xml:space="preserve">chiave di consultazione </t>
    </r>
    <r>
      <rPr>
        <sz val="10"/>
        <color rgb="FF000000"/>
        <rFont val="Times New Roman"/>
        <family val="1"/>
      </rPr>
      <t>su tutti i fogli</t>
    </r>
  </si>
  <si>
    <t>Stato dei pagamenti (aggiornato al 27 luglio 2024)</t>
  </si>
  <si>
    <t>Pagamenti_OpenData</t>
  </si>
  <si>
    <t>2024-I</t>
  </si>
  <si>
    <t>Verifica dei 52 traguardi/obiettivi, 25 monitoraggi, 34 obiettivi del Fondo complementare da conseguire entro il 31 dicembre 2023</t>
  </si>
  <si>
    <r>
      <t>Verifica dei 37 traguardi/obiettivi, 19 monitoraggi, 24 obiettivi del Fondo complementare da conseguire entro il 30 giugno 2024 (</t>
    </r>
    <r>
      <rPr>
        <b/>
        <sz val="10"/>
        <color rgb="FFFF0000"/>
        <rFont val="Times New Roman"/>
        <family val="1"/>
      </rPr>
      <t>manca il monitoraggio del PNC da parte della Rgs per il I semestre 2024</t>
    </r>
    <r>
      <rPr>
        <sz val="10"/>
        <color rgb="FF000000"/>
        <rFont val="Times New Roman"/>
        <family val="1"/>
      </rPr>
      <t>)</t>
    </r>
  </si>
  <si>
    <r>
      <t xml:space="preserve">Classificazione delle risorse territorializzabili del PNRR e FNC e quota di destinazione al Sud (fonte 9) - </t>
    </r>
    <r>
      <rPr>
        <b/>
        <sz val="10"/>
        <color rgb="FFFF0000"/>
        <rFont val="Times New Roman"/>
        <family val="1"/>
      </rPr>
      <t>Non aggiornato</t>
    </r>
  </si>
  <si>
    <t>Modificati_Mag2024</t>
  </si>
  <si>
    <t>Programma</t>
  </si>
  <si>
    <t>Descrizione Missione</t>
  </si>
  <si>
    <t>Descrizione Componente</t>
  </si>
  <si>
    <t>ID Misura</t>
  </si>
  <si>
    <t>Codice Univoco Misura</t>
  </si>
  <si>
    <t>Descrizione Misura</t>
  </si>
  <si>
    <t>ID Submisura</t>
  </si>
  <si>
    <t>Codice CID</t>
  </si>
  <si>
    <t>Tipo Livello</t>
  </si>
  <si>
    <t>Investimento o Riforma</t>
  </si>
  <si>
    <t>Importo Totale</t>
  </si>
  <si>
    <t>Campo d’intervento Clima</t>
  </si>
  <si>
    <t>Coefficiente TAG Clima</t>
  </si>
  <si>
    <t>Campo d’intervento Digitale</t>
  </si>
  <si>
    <t>Coefficiente TAG Digitale</t>
  </si>
  <si>
    <t>Importo Contribuzione al Clima</t>
  </si>
  <si>
    <t>Importo Contribuzione al Digitale</t>
  </si>
  <si>
    <t>M1C1I1.1</t>
  </si>
  <si>
    <t>M1C1I1.01</t>
  </si>
  <si>
    <t>Sovvenzione</t>
  </si>
  <si>
    <t>055 - TIC: altre tipologie di infrastrutture TIC (compresi risorse/impianti informatici di grandi dimensioni, centri di dati, sensori e altri dispositivi wireless)</t>
  </si>
  <si>
    <t>055 - Altre tipologie di infrastrutture TIC (compresi risorse/impianti informatici di grandi dimensioni, centri di dati, sensori e altri dispositivi wireless)</t>
  </si>
  <si>
    <t>M1C1I1.2</t>
  </si>
  <si>
    <t>M1C1I1.02</t>
  </si>
  <si>
    <t>Prestito</t>
  </si>
  <si>
    <t>011 - Soluzioni TIC, servizi elettronici, applicazioni per l'amministrazione</t>
  </si>
  <si>
    <t>011 - Soluzioni TIC, servizi elettronici, applicazioni per l'amministrazione (6)</t>
  </si>
  <si>
    <t>M1C1I1.3</t>
  </si>
  <si>
    <t>M1C1I1.03</t>
  </si>
  <si>
    <t>M1C1I1.3.1</t>
  </si>
  <si>
    <t>Submisura</t>
  </si>
  <si>
    <t>M1C1I1.3.2</t>
  </si>
  <si>
    <t>M1C1I1.4</t>
  </si>
  <si>
    <t>M1C1I1.04</t>
  </si>
  <si>
    <t>Servizi digitali e esperienza dei cittadini</t>
  </si>
  <si>
    <t>M1C1I1.4.1</t>
  </si>
  <si>
    <t>M1C1I1.4.2</t>
  </si>
  <si>
    <t>Inclusione dei cittadini -  Miglioramento dell'accessibilità dei servizi pubblici digitali</t>
  </si>
  <si>
    <t>M1C1I1.4.3</t>
  </si>
  <si>
    <t>Rafforzamento dell'adozione dei servizi della piattaforma PagoPA e dell'applicazione "IO"</t>
  </si>
  <si>
    <t>M1C1I1.4.4</t>
  </si>
  <si>
    <t>Rafforzamento dell'adozione delle piattaforme nazionali di identità digitale (SPID, CIE) e dell'Anagrafe nazionale (ANPR)</t>
  </si>
  <si>
    <t>011ter - Applicazione del regime europeo di identità digitale per uso pubblico e privato</t>
  </si>
  <si>
    <t>M1C1I1.4.5</t>
  </si>
  <si>
    <t>M1C1I1.4.6</t>
  </si>
  <si>
    <t>M1C1I1.5</t>
  </si>
  <si>
    <t>M1C1I1.05</t>
  </si>
  <si>
    <t>021 - Trasferimento di tecnologie e cooperazione tra le imprese, i centri di ricerca e il settore dell'istruzione superiore</t>
  </si>
  <si>
    <t>021quinquies - Sviluppo e diffusione di tecnologie, misure e strutture di supporto per la cibersicurezza per gli utenti del settore pubblico e privato.</t>
  </si>
  <si>
    <t>M1C1I1.6</t>
  </si>
  <si>
    <t>M1C1I1.06</t>
  </si>
  <si>
    <t>M1C1I1.6.1</t>
  </si>
  <si>
    <t>M1C1I1.6.2</t>
  </si>
  <si>
    <t>011quater - Digitalizzazione dei sistemi giudiziari</t>
  </si>
  <si>
    <t>M1C1I1.6.3</t>
  </si>
  <si>
    <t>M1C1I1.6.4</t>
  </si>
  <si>
    <t>M1C1I1.6.5</t>
  </si>
  <si>
    <t>M1C1I1.6.6</t>
  </si>
  <si>
    <t>M1C1I1.7</t>
  </si>
  <si>
    <t>M1C1I1.07</t>
  </si>
  <si>
    <t>M1C1I1.7.1</t>
  </si>
  <si>
    <t>108 - Sostegno allo sviluppo di competenze digitali</t>
  </si>
  <si>
    <t>108 - Sostegno allo sviluppo di competenze digitali (5)</t>
  </si>
  <si>
    <t>M1C1I1.7.2</t>
  </si>
  <si>
    <t>M1C1R1.1</t>
  </si>
  <si>
    <t>M1C1R1.01</t>
  </si>
  <si>
    <t>Processo di acquisto ICT</t>
  </si>
  <si>
    <t>M1C1R1.01.00</t>
  </si>
  <si>
    <t>M1C1R1.2</t>
  </si>
  <si>
    <t>M1C1R1.02</t>
  </si>
  <si>
    <t>Supporto alla trasformazione</t>
  </si>
  <si>
    <t>M1C1R1.2.1</t>
  </si>
  <si>
    <t>M1C1R1.2.2</t>
  </si>
  <si>
    <t>M1C1R1.02.02</t>
  </si>
  <si>
    <t>NewCo - Società di software e operazioni</t>
  </si>
  <si>
    <t>M1C1R1.3</t>
  </si>
  <si>
    <t>M1C1R1.03</t>
  </si>
  <si>
    <t>Cloud first e interoperabilità</t>
  </si>
  <si>
    <t>M1C1R1.03.00</t>
  </si>
  <si>
    <t>M1C1R3.1</t>
  </si>
  <si>
    <t>M1C1R3.01</t>
  </si>
  <si>
    <t>Riforma della giustizia</t>
  </si>
  <si>
    <t>M1C1R3.1.1</t>
  </si>
  <si>
    <t>M1C1R1.4</t>
  </si>
  <si>
    <t>M1C1R3.01.01</t>
  </si>
  <si>
    <t>Riforma del processo civile</t>
  </si>
  <si>
    <t>M1C1R3.1.2</t>
  </si>
  <si>
    <t>M1C1R1.5</t>
  </si>
  <si>
    <t>M1C1R3.01.02</t>
  </si>
  <si>
    <t>Riforma del processo penale</t>
  </si>
  <si>
    <t>M1C1R3.1.3</t>
  </si>
  <si>
    <t>M1C1R1.6</t>
  </si>
  <si>
    <t>M1C1R3.01.03</t>
  </si>
  <si>
    <t>Riforma del quadro in materia di insolvenza</t>
  </si>
  <si>
    <t>M1C1R3.1.4</t>
  </si>
  <si>
    <t>M1C1R1.7</t>
  </si>
  <si>
    <t>M1C1R3.01.04</t>
  </si>
  <si>
    <t>Riforma delle commissioni tributarie</t>
  </si>
  <si>
    <t>M1C1R3.1.5</t>
  </si>
  <si>
    <t>M1C1R1.8</t>
  </si>
  <si>
    <t>M1C1R3.01.05</t>
  </si>
  <si>
    <t>Digitalizzazione della giustizia</t>
  </si>
  <si>
    <t>M1C1I2.1</t>
  </si>
  <si>
    <t>M1C1I2.01</t>
  </si>
  <si>
    <t>M1C1I2.1.1</t>
  </si>
  <si>
    <t>M1C1R1.9</t>
  </si>
  <si>
    <t>143 - Rafforzamento della capacità delle autorità dello Stato membro, dei beneficiari e dei partner pertinenti</t>
  </si>
  <si>
    <t>M1C1I2.1.2</t>
  </si>
  <si>
    <t>M1C1I2.2</t>
  </si>
  <si>
    <t>M1C1I2.02</t>
  </si>
  <si>
    <t>M1C1I2.2.1</t>
  </si>
  <si>
    <t>M1C1I2.2.2</t>
  </si>
  <si>
    <t>M1C1I2.2.3</t>
  </si>
  <si>
    <t>M1C1I2.2.4</t>
  </si>
  <si>
    <t>M1C1I2.2.5</t>
  </si>
  <si>
    <t>M1C1R2.3</t>
  </si>
  <si>
    <t>M1C1R2.03</t>
  </si>
  <si>
    <t>Competenze e carriere</t>
  </si>
  <si>
    <t>M1C1R2.3.1</t>
  </si>
  <si>
    <t>M1C1R1.9A</t>
  </si>
  <si>
    <t>M1C1R1.19</t>
  </si>
  <si>
    <t>Contributo MEF alla Riforma della PA</t>
  </si>
  <si>
    <t>M1C1R1.19.00</t>
  </si>
  <si>
    <t>M1C1R1.10</t>
  </si>
  <si>
    <t>Riforma del quadro legislativo in materia di appalti pubblici e concessioni</t>
  </si>
  <si>
    <t>M1C1R1.10.00</t>
  </si>
  <si>
    <t>M1C1I1.10</t>
  </si>
  <si>
    <t>Sostegno alla qualificazione e eProcurement</t>
  </si>
  <si>
    <t>103 - Sostegno all'incontro della domanda e dell'offerta e alle transizioni</t>
  </si>
  <si>
    <t>M1C1R1.11</t>
  </si>
  <si>
    <t>Riduzione dei tempi di pagamento delle pubbliche amministrazioni e delle autorità sanitarie</t>
  </si>
  <si>
    <t>M1C1R1.11.00</t>
  </si>
  <si>
    <t>M1C1R1.12</t>
  </si>
  <si>
    <t>Riforma dell'amministrazione fiscale</t>
  </si>
  <si>
    <t>M1C1R1.12.00</t>
  </si>
  <si>
    <t>M1C1R1.13</t>
  </si>
  <si>
    <t>Riforma del quadro di revisione della spesa pubblica ("spending review")</t>
  </si>
  <si>
    <t>M1C1R1.13.00</t>
  </si>
  <si>
    <t>M1C1R1.14</t>
  </si>
  <si>
    <t>Riforma del quadro fiscale subnazionale</t>
  </si>
  <si>
    <t>M1C1R1.14.00</t>
  </si>
  <si>
    <t>M1C1R1.15</t>
  </si>
  <si>
    <t>Riforma delle norme di contabilità pubblica</t>
  </si>
  <si>
    <t>M1C1R1.15.00</t>
  </si>
  <si>
    <t>M1C1I2.3</t>
  </si>
  <si>
    <t>M1C1I2.03</t>
  </si>
  <si>
    <t>Competenze: Competenze e capacità amministrativa</t>
  </si>
  <si>
    <t>M1C1I2.3.1</t>
  </si>
  <si>
    <t>M1C1I2.3.2</t>
  </si>
  <si>
    <t>Sviluppo delle capacità nella pianificazione, organizzazione e formazione strategica della forza lavoro</t>
  </si>
  <si>
    <t>M1C1I3</t>
  </si>
  <si>
    <t>M1C1I3.00</t>
  </si>
  <si>
    <t>Procedure di assunzione per i tribunali civili, penali e amministrativi</t>
  </si>
  <si>
    <t>M1C1I3.1</t>
  </si>
  <si>
    <t>M1C1I1.8</t>
  </si>
  <si>
    <t>011quater - Digitalizzazione dei sistemi di giustizia</t>
  </si>
  <si>
    <t>M1C1I3.2</t>
  </si>
  <si>
    <t>Digitalizzazione, innovazione e competitività nel sistema produttivo</t>
  </si>
  <si>
    <t>M1C2R6.1</t>
  </si>
  <si>
    <t>M1C2R6.01</t>
  </si>
  <si>
    <t>Riforma del sistema della proprietà industriale</t>
  </si>
  <si>
    <t>M1C2R1</t>
  </si>
  <si>
    <t>M1C2R6.01.00</t>
  </si>
  <si>
    <t>M1C2R1.2</t>
  </si>
  <si>
    <t>M1C2R1.02</t>
  </si>
  <si>
    <t>Leggi annuali sulla concorrenza</t>
  </si>
  <si>
    <t>M1C2R2</t>
  </si>
  <si>
    <t>M1C2R1.02.00</t>
  </si>
  <si>
    <t>M1C2R3</t>
  </si>
  <si>
    <t>M1C2R3.00</t>
  </si>
  <si>
    <t>008 - Attività di ricerca e innovazione in PMI, comprese le attività in rete</t>
  </si>
  <si>
    <t>M1C2I1.1</t>
  </si>
  <si>
    <t>M1C2I1.1.1</t>
  </si>
  <si>
    <t>M1C2I1</t>
  </si>
  <si>
    <t>M1C2I1.01.01</t>
  </si>
  <si>
    <t>010 - Digitalizzazione delle PMI (compreso il commercio elettronico, l'e-business e i processi aziendali in rete, i poli di innovazione digitale, i laboratori viventi, gli imprenditori del web, le start-up nel settore delle TIC e il B2B)</t>
  </si>
  <si>
    <t>M1C2I1.1.2</t>
  </si>
  <si>
    <t>M1C2I1.01.02</t>
  </si>
  <si>
    <t>M1C2I1.1.3</t>
  </si>
  <si>
    <t>M1C2I1.01.03</t>
  </si>
  <si>
    <t>M1C2I1.1.4</t>
  </si>
  <si>
    <t>M1C2I1.01.04</t>
  </si>
  <si>
    <t>M1C2I1.1.5</t>
  </si>
  <si>
    <t>M1C2I1.01.05</t>
  </si>
  <si>
    <t>M1C2I2.1</t>
  </si>
  <si>
    <t>M1C2I2.01</t>
  </si>
  <si>
    <t>M1C2I2</t>
  </si>
  <si>
    <t>021quater - Investimenti in tecnologie avanzate quali: capacità di calcolo ad alte prestazioni e di calcolo quantistico/capacità di comunicazione quantistica (compresa la crittografia quantistica); progettazione, produzione e integrazione dei sistemi di microelettronica; la prossima generazione di dati, cloud e capacità europee all'avanguardia (infrastrutture, piattaforme e servizi); realtà virtuale e aumentata, Deeptech e altre tecnologie digitali avanzate. Investimenti volti a garantire la sicurezza della catena di approvvigionamento digitale.</t>
  </si>
  <si>
    <t>M1C2I3.1</t>
  </si>
  <si>
    <t>M1C2I3.01</t>
  </si>
  <si>
    <t>Connessioni internet veloci (banda ultra-larga e 5G)</t>
  </si>
  <si>
    <t>M1C2I3.1.1</t>
  </si>
  <si>
    <t>M1C2I3</t>
  </si>
  <si>
    <t>051 - TIC: reti a banda larga ad altissima capacità (reti dorsali/di backhaul)</t>
  </si>
  <si>
    <t>051 - Reti a banda larga ad altissima capacità (reti dorsali/di backhaul) (2)</t>
  </si>
  <si>
    <t>M1C2I3.1.2</t>
  </si>
  <si>
    <t>Italia 5G - Corridoi 5G, Strade extraurbane (+ 5G Aree bianche)</t>
  </si>
  <si>
    <t>M1C2I3.1.3</t>
  </si>
  <si>
    <t>M1C2I3.1.4</t>
  </si>
  <si>
    <t>M1C2I3.1.5</t>
  </si>
  <si>
    <t>M1C2I4.1</t>
  </si>
  <si>
    <t>M1C2I4.01</t>
  </si>
  <si>
    <t>Tecnologia satellitare ed economia spaziale</t>
  </si>
  <si>
    <t>M1C2I4.1.1</t>
  </si>
  <si>
    <t>M1C2I4</t>
  </si>
  <si>
    <t>055bis - Altre tipologie di infrastrutture TIC (compresi risorse/impianti informatici di grandi dimensioni, centri di dati, sensori e altri dispositivi wireless) conformemente ai criteri di riduzione delle emissioni di gas a effetto serra o di efficienza energetica. (7)</t>
  </si>
  <si>
    <t>M1C2I4.1.2</t>
  </si>
  <si>
    <t>M1C2I4.1.3</t>
  </si>
  <si>
    <t>009bis - Investimenti in attività di R&amp;I connesse al digitale (compresi i centri di ricerca di eccellenza, la ricerca industriale, lo sviluppo sperimentale, gli studi di fattibilità, l'acquisizione di attività fisse o immateriali per attività di R&amp;I connesse al digitale)</t>
  </si>
  <si>
    <t>M1C2I4.1.4</t>
  </si>
  <si>
    <t>M1C2I5.1</t>
  </si>
  <si>
    <t>M1C2I5.01</t>
  </si>
  <si>
    <t>M1C2I5.1.1</t>
  </si>
  <si>
    <t>015 - Sviluppo dell'attività delle PMI e internazionalizzazione, compresi gli investimenti produttivi</t>
  </si>
  <si>
    <t>015 - Sviluppo dell'attività delle PMI e internazionalizzazione, compresi gli investimenti produttivi (8)</t>
  </si>
  <si>
    <t>M1C2I5.1.2</t>
  </si>
  <si>
    <t>M1C2I5.2</t>
  </si>
  <si>
    <t>M1C2I6.1</t>
  </si>
  <si>
    <t>M1C2I6.01</t>
  </si>
  <si>
    <t>M1C2I6</t>
  </si>
  <si>
    <t>M1C2I7</t>
  </si>
  <si>
    <t>M1C2I7.1</t>
  </si>
  <si>
    <t>027 - Sostegno alle imprese che forniscono servizi che contribuiscono all'economia a basse emissioni di carbonio e alla resilienza ai cambiamenti climatici, comprese le misure di sensibilizzazione</t>
  </si>
  <si>
    <t>024 - Efficienza energetica e progetti dimostrativi nelle PMI e misure di sostegno</t>
  </si>
  <si>
    <t>Turismo e Cultura 4.0</t>
  </si>
  <si>
    <t>M1C3R3.1</t>
  </si>
  <si>
    <t>M1C3R3.01</t>
  </si>
  <si>
    <t>Criteri ambientali minimi per eventi culturali</t>
  </si>
  <si>
    <t>M1C3R3.01.00</t>
  </si>
  <si>
    <t>M1C3R4.1</t>
  </si>
  <si>
    <t>M1C3R4.01</t>
  </si>
  <si>
    <t>Ordinamento delle professioni delle guide turistiche</t>
  </si>
  <si>
    <t>M1C3R4.01.00</t>
  </si>
  <si>
    <t>M1C3I1.1</t>
  </si>
  <si>
    <t>M1C3I1.01</t>
  </si>
  <si>
    <t>M1C3I1.1.1</t>
  </si>
  <si>
    <t>M1C3I1.1.10</t>
  </si>
  <si>
    <t>M1C3I1.1.11</t>
  </si>
  <si>
    <t>M1C3I1.1.12</t>
  </si>
  <si>
    <t>M1C3I1.1.2</t>
  </si>
  <si>
    <t>M1C3I1.1.3</t>
  </si>
  <si>
    <t>M1C3I1.1.4</t>
  </si>
  <si>
    <t>M1C3I1.1.5</t>
  </si>
  <si>
    <t>M1C3I1.1.6</t>
  </si>
  <si>
    <t>M1C3I1.1.7</t>
  </si>
  <si>
    <t>M1C3I1.1.8</t>
  </si>
  <si>
    <t>M1C3I1.1.9</t>
  </si>
  <si>
    <t>M1C3I1.2</t>
  </si>
  <si>
    <t>M1C3I1.02</t>
  </si>
  <si>
    <t>129 - Protezione, sviluppo e promozione del patrimonio culturale e dei servizi culturali</t>
  </si>
  <si>
    <t>M1C3I1.3</t>
  </si>
  <si>
    <t>M1C3I1.03</t>
  </si>
  <si>
    <t>026 - Rinnovo di infrastrutture pubbliche sul piano dell'efficienza energetica e misure relative all'efficienza energetica per tali infrastrutture, progetti dimostrativi e misure di sostegno</t>
  </si>
  <si>
    <t>128 - Protezione, sviluppo e promozione dei beni turistici pubblici e dei servizi turistici</t>
  </si>
  <si>
    <t>M1C3I2.1</t>
  </si>
  <si>
    <t>M1C3I2.01</t>
  </si>
  <si>
    <t>M1C3I2.2</t>
  </si>
  <si>
    <t>M1C3I2.02</t>
  </si>
  <si>
    <t>M1C3I2.3</t>
  </si>
  <si>
    <t>M1C3I2.03</t>
  </si>
  <si>
    <t>050 - Tutela della natura e della biodiversità, patrimonio e risorse naturali, infrastrutture verdi e blu</t>
  </si>
  <si>
    <t>M1C3I2.4</t>
  </si>
  <si>
    <t>M1C3I2.04</t>
  </si>
  <si>
    <t>Sicurezza sismica nei luoghi di culto, restauro del patrimonio culturale del Fondo Edifici di Culto (FEC) e siti di ricovero per le opere d’arte (Recovery Art)</t>
  </si>
  <si>
    <t>038 - Prevenzione e gestione dei rischi naturali non connessi al clima (come i terremoti) e dei rischi collegati alle attività umane (per esempio incidenti tecnologici), comprese le azioni di sensibilizzazione, la protezione civile, i sistemi e le infrastrutture per la gestione delle catastrofi e gli approcci basati sugli ecosistemi</t>
  </si>
  <si>
    <t>M1C3I3.2</t>
  </si>
  <si>
    <t>M1C3I3.02</t>
  </si>
  <si>
    <t>025ter - Costruzione di nuovi edifici efficienti sotto il profilo energetico (5)</t>
  </si>
  <si>
    <t>M1C3I3.3</t>
  </si>
  <si>
    <t>M1C3I3.03</t>
  </si>
  <si>
    <t>M1C3I3.3.1</t>
  </si>
  <si>
    <t>Interventi per migliorare l'ecosistema in cui operano i settori culturali e creativi, incoraggiando la cooperazione tra operatori culturali e organizzazioni e facilitando upskill e reskill</t>
  </si>
  <si>
    <t>020 - Processi di innovazione nelle PMI (processi, organizzazione, marketing, co-creazione, innovazione guidata dall'utente e dalla domanda)</t>
  </si>
  <si>
    <t>021bis - Sostegno alla produzione e alla distribuzione di contenuti digitali</t>
  </si>
  <si>
    <t>M1C3I3.3.2</t>
  </si>
  <si>
    <t>M1C3I3.3.3</t>
  </si>
  <si>
    <t>M1C3I3.3.4</t>
  </si>
  <si>
    <t>M1C3I4.1</t>
  </si>
  <si>
    <t>M1C3I4.01</t>
  </si>
  <si>
    <t>011bis - Soluzioni TIC, servizi elettronici, applicazioni per l'amministrazione conformemente ai criteri di riduzione delle emissioni di gas a effetto serra o di efficienza energetica (7)</t>
  </si>
  <si>
    <t>M1C3I4.2</t>
  </si>
  <si>
    <t>M1C3I4.02</t>
  </si>
  <si>
    <t>M1C3I4.2.1</t>
  </si>
  <si>
    <t>025 - Rinnovo della dotazione di alloggi sul piano dell'efficienza energetica, progetti dimostrativi e misure di sostegno</t>
  </si>
  <si>
    <t>M1C3I4.2.3</t>
  </si>
  <si>
    <t>M1C3I4.2.4</t>
  </si>
  <si>
    <t>Sostegno alla nascita e al consolidamento delle pmi turismo (Sezione speciale “turismo” del Fondo di Garanzia per le PMI)</t>
  </si>
  <si>
    <t>M1C3I4.2.5</t>
  </si>
  <si>
    <t>M1C3I4.2.6</t>
  </si>
  <si>
    <t>Valorizzazione, competitività e tutela del patrimonio ricettivo attraverso la partecipazione del Min. Turismo nel Fondo Nazionale Turismo</t>
  </si>
  <si>
    <t>M1C3I4.3</t>
  </si>
  <si>
    <t>M1C3I4.03</t>
  </si>
  <si>
    <t>M1C3I4.3.1</t>
  </si>
  <si>
    <t>M1C3I4.3.2</t>
  </si>
  <si>
    <t>M1C3I4.3.3</t>
  </si>
  <si>
    <t>M1C3I4.3.4</t>
  </si>
  <si>
    <t>M1C3I4.3.5</t>
  </si>
  <si>
    <t>M1C3I4.3.6</t>
  </si>
  <si>
    <t>Agricoltura sostenibile ed Economia Circolare</t>
  </si>
  <si>
    <t>M2C1R1.1</t>
  </si>
  <si>
    <t>M2C1R1.01</t>
  </si>
  <si>
    <t>Strategia nazionale per l’economia circolare</t>
  </si>
  <si>
    <t>M2C1R1.01.00</t>
  </si>
  <si>
    <t>M2C1R1.2</t>
  </si>
  <si>
    <t>M2C1R1.02</t>
  </si>
  <si>
    <t>Programma nazionale per la gestione dei rifiuti</t>
  </si>
  <si>
    <t>M2C1R1.02.00</t>
  </si>
  <si>
    <t>M2C1R1.3</t>
  </si>
  <si>
    <t>M2C1R1.03</t>
  </si>
  <si>
    <t>Supporto tecnico alle autorità locali</t>
  </si>
  <si>
    <t>M2C1R1.03.00</t>
  </si>
  <si>
    <t>M2C1I1.1</t>
  </si>
  <si>
    <t>M2C1I1.01</t>
  </si>
  <si>
    <t>042 - Gestione dei rifiuti domestici: misure di prevenzione, minimizzazione, smistamento, riutilizzo e riciclaggio</t>
  </si>
  <si>
    <t>M2C1I1.2</t>
  </si>
  <si>
    <t>M2C1I1.02</t>
  </si>
  <si>
    <t>M2C1I2.1</t>
  </si>
  <si>
    <t>M2C1I2.01</t>
  </si>
  <si>
    <t>Sviluppo logistica per i settori agroalimentare, pesca e acquacoltura, silvicoltura, floricoltura e vivaismo</t>
  </si>
  <si>
    <t>047 - Sostegno ai processi di produzione rispettosi dell'ambiente e all'efficienza delle risorse nelle PMI</t>
  </si>
  <si>
    <t>079 - Trasporto multimodale (non urbano)</t>
  </si>
  <si>
    <t>029 - Energia rinnovabile: solare</t>
  </si>
  <si>
    <t>M2C1I3.4</t>
  </si>
  <si>
    <t>M2C1I3.04</t>
  </si>
  <si>
    <t>M2C1I3.4.1</t>
  </si>
  <si>
    <t>M2C1I3.04.01</t>
  </si>
  <si>
    <t>Fondo Rotativo Contratti di Filiera (FCF) per il sostegno dei contratti di filiera dei settori agroalimentare, pesca e acquacoltura, silvicoltura, floricoltura e vivaismo - non taggato</t>
  </si>
  <si>
    <t>M2C1I3.4.2</t>
  </si>
  <si>
    <t>M2C1I3.04.02</t>
  </si>
  <si>
    <t>Fondo Rotativo Contratti di Filiera (FCF) per il sostegno dei contratti di filiera dei settori agroalimentare, pesca e acquacoltura, silvicoltura, floricoltura e vivaismo - PMI</t>
  </si>
  <si>
    <t>M2C1I3.4.3</t>
  </si>
  <si>
    <t>M2C1I3.04.03</t>
  </si>
  <si>
    <t>Fondo Rotativo Contratti di Filiera (FCF) per il sostegno dei contratti di filiera dei settori agroalimentare, pesca e acquacoltura, silvicoltura, floricoltura e vivaismo - settore solare</t>
  </si>
  <si>
    <t>M2C1I3.4.4</t>
  </si>
  <si>
    <t>M2C1I3.04.04</t>
  </si>
  <si>
    <t>Fondo Rotativo Contratti di Filiera (FCF) per il sostegno dei contratti di filiera dei settori agroalimentare, pesca e acquacoltura, silvicoltura, floricoltura e vivaismo - digitalizzazione</t>
  </si>
  <si>
    <t>M2C1I3.4.5</t>
  </si>
  <si>
    <t>M2C1I3.04.05</t>
  </si>
  <si>
    <t>Fondo Rotativo Contratti di Filiera (FCF) per il sostegno dei contratti di filiera dei settori agroalimentare, pesca e acquacoltura, silvicoltura, floricoltura e vivaismo - R&amp;D cambiamento climatico</t>
  </si>
  <si>
    <t>022 - Processi di ricerca e di innovazione, trasferimento di tecnologie e cooperazione tra imprese incentrate sull'economia a basse emissioni di carbonio, sulla resilienza e sull'adattamento ai cambiamenti climatici</t>
  </si>
  <si>
    <t>M2C1I2.2</t>
  </si>
  <si>
    <t>M2C1I2.02</t>
  </si>
  <si>
    <t>M2C1I2.3</t>
  </si>
  <si>
    <t>M2C1I2.03</t>
  </si>
  <si>
    <t>023 - Processi di ricerca e innovazione, trasferimento di tecnologie e cooperazione tra imprese incentrate sull'economia circolare</t>
  </si>
  <si>
    <t>084 - Digitalizzazione dei trasporti: altri modi di trasporto</t>
  </si>
  <si>
    <t>M2C1I3.1</t>
  </si>
  <si>
    <t>M2C1I3.01</t>
  </si>
  <si>
    <t>072bis - Infrastrutture ferroviarie mobili a zero emissioni/elettriche (16)</t>
  </si>
  <si>
    <t>101 - Sostegno all'economia sociale e alle imprese sociali</t>
  </si>
  <si>
    <t>M2C1I3.2</t>
  </si>
  <si>
    <t>M2C1I3.02</t>
  </si>
  <si>
    <t>M2C1I3.3</t>
  </si>
  <si>
    <t>M2C1I3.03</t>
  </si>
  <si>
    <t>Energia rinnovabile, idrogeno, rete e mobilità sostenibile</t>
  </si>
  <si>
    <t>M2C2R1.1</t>
  </si>
  <si>
    <t>M2C2R1.01</t>
  </si>
  <si>
    <t>Semplificazione delle procedure di autorizzazione per gli impianti rinnovabili onshore e offshore, nuovo quadro giuridico per sostenere la produzione da fonti rinnovabili e proroga dei tempi e dell'ammissibilità degli attuali regimi di sostegno</t>
  </si>
  <si>
    <t>M2C2R1</t>
  </si>
  <si>
    <t>M2C2R1.01.00</t>
  </si>
  <si>
    <t>M2C2R1.2</t>
  </si>
  <si>
    <t>M2C2R1.02</t>
  </si>
  <si>
    <t>Nuova normativa per promuovere la produzione e il consumo di gas rinnovabile</t>
  </si>
  <si>
    <t>M2C2R2</t>
  </si>
  <si>
    <t>M2C2R1.02.00</t>
  </si>
  <si>
    <t>M2C2R3.1</t>
  </si>
  <si>
    <t>M2C2R3.01</t>
  </si>
  <si>
    <t>Semplificazione amministrativa e riduzione degli ostacoli normativi alla diffusione dell'idrogeno</t>
  </si>
  <si>
    <t>M2C2R3</t>
  </si>
  <si>
    <t>M2C2R3.01.00</t>
  </si>
  <si>
    <t>M2C2R3.2</t>
  </si>
  <si>
    <t>M2C2R3.02</t>
  </si>
  <si>
    <t>Misure volte a promuovere la competitività dell'idrogeno</t>
  </si>
  <si>
    <t>M2C2R4</t>
  </si>
  <si>
    <t>M2C2R3.02.00</t>
  </si>
  <si>
    <t>M2C2R4.1</t>
  </si>
  <si>
    <t>M2C2R4.01</t>
  </si>
  <si>
    <t>Procedure più rapide per la valutazione dei progetti nel settore dei sistemi di trasporto pubblico locale con impianti fissi e nel settore del trasporto rapido di massa</t>
  </si>
  <si>
    <t>M2C2R5</t>
  </si>
  <si>
    <t>M2C2R4.01.00</t>
  </si>
  <si>
    <t>M2C2I1.1</t>
  </si>
  <si>
    <t>M2C2I1.01</t>
  </si>
  <si>
    <t>M2C2I1.2</t>
  </si>
  <si>
    <t>M2C2I1.02</t>
  </si>
  <si>
    <t>M2C2I1.4</t>
  </si>
  <si>
    <t>M2C2I1.04</t>
  </si>
  <si>
    <t>030bis - Energia rinnovabile: biomassa con elevate riduzioni di gas a effetto serra (8)</t>
  </si>
  <si>
    <t>M2C2I2.1</t>
  </si>
  <si>
    <t>M2C2I2.01</t>
  </si>
  <si>
    <t>033 - Sistemi energetici intelligenti (comprese le reti intelligenti e i sistemi TIC) e relativo stoccaggio</t>
  </si>
  <si>
    <t>M2C2I2.2</t>
  </si>
  <si>
    <t>M2C2I2.02</t>
  </si>
  <si>
    <t>037 - Misure di adattamento ai cambiamenti climatici e prevenzione e gestione dei rischi connessi al clima: altri rischi, per esempio tempeste e siccità (comprese le azioni di sensibilizzazione, la protezione civile, i sistemi e le infrastrutture di gestione delle catastrofi e gli approcci basati sugli ecosistemi)</t>
  </si>
  <si>
    <t>M2C2I3.1</t>
  </si>
  <si>
    <t>M2C2I3.01</t>
  </si>
  <si>
    <t>032 - Altre energie rinnovabili (compresa l'energia geotermica)</t>
  </si>
  <si>
    <t>M2C2I3.2</t>
  </si>
  <si>
    <t>M2C2I3.02</t>
  </si>
  <si>
    <t>007 - Attività di ricerca e innovazione in microimprese, comprese le attività in rete (ricerca industriale, sviluppo sperimentale, studi di fattibilità)</t>
  </si>
  <si>
    <t>M2C2I3.3</t>
  </si>
  <si>
    <t>M2C2I3.03</t>
  </si>
  <si>
    <t>077 - Infrastrutture per combustibili alternativi (19)</t>
  </si>
  <si>
    <t>M2C2I3.4</t>
  </si>
  <si>
    <t>M2C2I3.04</t>
  </si>
  <si>
    <t>M2C2I3.5</t>
  </si>
  <si>
    <t>M2C2I3.05</t>
  </si>
  <si>
    <t>M2C2I3.5.1</t>
  </si>
  <si>
    <t>M2C2I3.5.2</t>
  </si>
  <si>
    <t>M2C2I3.05.01</t>
  </si>
  <si>
    <t>Ricerca e sviluppo sull'idrogeno (grants)</t>
  </si>
  <si>
    <t>M2C2I4.1</t>
  </si>
  <si>
    <t>M2C2I4.01</t>
  </si>
  <si>
    <t>Rafforzamento mobilità ciclistica (piano nazionale delle ciclovie)</t>
  </si>
  <si>
    <t>M2C2I4.1.1</t>
  </si>
  <si>
    <t>075 - Infrastrutture ciclistiche</t>
  </si>
  <si>
    <t>M2C2I4.1.2</t>
  </si>
  <si>
    <t>M2C2I4.2</t>
  </si>
  <si>
    <t>M2C2I4.02</t>
  </si>
  <si>
    <t>Sviluppo trasporto rapido di massa (metropolitana, tram, autobus)</t>
  </si>
  <si>
    <t>073 - Infrastrutture di trasporto urbano pulito (17)</t>
  </si>
  <si>
    <t>074 - Materiale rotabile di trasporto urbano pulito (18)</t>
  </si>
  <si>
    <t>M2C2I4.3</t>
  </si>
  <si>
    <t>M2C2I4.03</t>
  </si>
  <si>
    <t>M2C2I4.4</t>
  </si>
  <si>
    <t>M2C2I4.04</t>
  </si>
  <si>
    <t>M2C2I4.4.1</t>
  </si>
  <si>
    <t>M2C2I4.4.2</t>
  </si>
  <si>
    <t>Potenziamento del parco ferroviario regionale per il trasporto pubblico con treni a zero emissioni e servizio universale</t>
  </si>
  <si>
    <t>M2C2I4.4.3</t>
  </si>
  <si>
    <t>Z99 - Veicoli elettrici Full Electric o Plug-in hybrid</t>
  </si>
  <si>
    <t>M2C2I5.1</t>
  </si>
  <si>
    <t>M2C2I5.01</t>
  </si>
  <si>
    <t>M2C2I5.1.4</t>
  </si>
  <si>
    <t>M2C2I5.1.3</t>
  </si>
  <si>
    <t>M2C2I5.2</t>
  </si>
  <si>
    <t>M2C2I5.02</t>
  </si>
  <si>
    <t>M2C2I5.4</t>
  </si>
  <si>
    <t>M2C2I5.04</t>
  </si>
  <si>
    <t>M2C3R1.1</t>
  </si>
  <si>
    <t>M2C3R1.01</t>
  </si>
  <si>
    <t>Semplificazione e accelerazione delle procedure per la realizzazione di interventi per l’efficientamento energetico</t>
  </si>
  <si>
    <t>M2C3R1.01.00</t>
  </si>
  <si>
    <t>M2C3I1.1</t>
  </si>
  <si>
    <t>M2C3I1.01</t>
  </si>
  <si>
    <t>M2C3I1.2</t>
  </si>
  <si>
    <t>M2C3I1.02</t>
  </si>
  <si>
    <t>M2C3I2.1</t>
  </si>
  <si>
    <t>M2C3I2.01</t>
  </si>
  <si>
    <t>025bis - Rinnovo della dotazione di alloggi sul piano dell'efficienza energetica, progetti dimostrativi e misure di sostegno conformi ai criteri di efficienza energetica (4)</t>
  </si>
  <si>
    <t>M2C3I3.1</t>
  </si>
  <si>
    <t>M2C3I3.01</t>
  </si>
  <si>
    <t>034bis0 - Cogenerazione ad alto rendimento, teleriscaldamento efficiente e teleraffreddamento con basse emissioni del ciclo di vita (9)</t>
  </si>
  <si>
    <t>Tutela del territorio e della risorsa idrica</t>
  </si>
  <si>
    <t>M2C4R2.1</t>
  </si>
  <si>
    <t>M2C4R2.01</t>
  </si>
  <si>
    <t>Semplificazione e accelerazione delle procedure per l'attuazione degli interventi contro il dissesto idrogeologico</t>
  </si>
  <si>
    <t>M2C4R2.01.00</t>
  </si>
  <si>
    <t>M2C4R3.1</t>
  </si>
  <si>
    <t>M2C4R3.01</t>
  </si>
  <si>
    <t>Adozione di programmi nazionali di controllo dell'inquinamento atmosferico</t>
  </si>
  <si>
    <t>M2C4R3.01.00</t>
  </si>
  <si>
    <t>M2C4R4.1</t>
  </si>
  <si>
    <t>M2C4R4.01</t>
  </si>
  <si>
    <t>Semplificazione normativa e rafforzamento della governance per la realizzazione di investimenti nelle infrastrutture di approvvigionamento idrico</t>
  </si>
  <si>
    <t>M2C4R4.01.00</t>
  </si>
  <si>
    <t>M2C4R4.2</t>
  </si>
  <si>
    <t>M2C4R4.02</t>
  </si>
  <si>
    <t>Misure per garantire la piena capacità gestionale per i servizi idrici integrati</t>
  </si>
  <si>
    <t>M2C4R4.02.00</t>
  </si>
  <si>
    <t>M2C4I1.1</t>
  </si>
  <si>
    <t>M2C4I1.01</t>
  </si>
  <si>
    <t>035 - Misure di adattamento ai cambiamenti climatici e prevenzione e gestione dei rischi connessi al clima: inondazioni (comprese le azioni di sensibilizzazione, la protezione civile, i sistemi e le infrastrutture di gestione delle catastrofi e gli approcci basati sugli ecosistemi)</t>
  </si>
  <si>
    <t>M2C4I2.1</t>
  </si>
  <si>
    <t>M2C4I2.01</t>
  </si>
  <si>
    <t>M2C4I2.1.A1</t>
  </si>
  <si>
    <t>M2C4I2.1.A2</t>
  </si>
  <si>
    <t>Misure per la gestione del rischio di alluvione e per la riduzione del rischio idrogeologico - Interventi in Emilia- Romagna, Toscana e Marche - non taggato</t>
  </si>
  <si>
    <t>091 - Altre infrastrutture sociali che contribuiscono all'inclusione sociale nella comunità</t>
  </si>
  <si>
    <t>M2C4I2.1.B</t>
  </si>
  <si>
    <t>M2C4I3.1</t>
  </si>
  <si>
    <t>M2C4I3.01</t>
  </si>
  <si>
    <t>M2C4I3.2</t>
  </si>
  <si>
    <t>M2C4I3.02</t>
  </si>
  <si>
    <t>M2C4I3.2.A</t>
  </si>
  <si>
    <t>M2C4I3.2.B</t>
  </si>
  <si>
    <t>054 - TIC: reti a banda larga ad altissima capacità (accesso/linea locale con prestazioni equivalenti a un'installazione in fibra ottica fino alla stazione di base per comunicazioni senza fili avanzate)</t>
  </si>
  <si>
    <t>054 - Reti a banda larga ad altissima capacità (reti dorsali/di backhaul) (accesso/linea locale con prestazioni equivalenti a un'installazione in fibra ottica fino alla stazione di base per comunicazioni senza fili avanzate) (3)</t>
  </si>
  <si>
    <t>M2C4I3.2.C</t>
  </si>
  <si>
    <t>M2C4I3.3</t>
  </si>
  <si>
    <t>M2C4I3.03</t>
  </si>
  <si>
    <t>M2C4I3.4</t>
  </si>
  <si>
    <t>M2C4I3.04</t>
  </si>
  <si>
    <t>Bonifica del "suolo dei siti orfani"</t>
  </si>
  <si>
    <t>046 - Recupero dei siti industriali e dei terreni contaminati</t>
  </si>
  <si>
    <t>M2C4I3.5</t>
  </si>
  <si>
    <t>M2C4I3.05</t>
  </si>
  <si>
    <t>049 - Protezione, ripristino e uso sostenibile dei siti Natura 2000</t>
  </si>
  <si>
    <t>M2C4I4.1</t>
  </si>
  <si>
    <t>M2C4I4.01</t>
  </si>
  <si>
    <t>040 - Gestione delle risorse idriche e loro conservazione (compresa la gestione dei bacini idrografici, misure specifiche di adattamento ai cambiamenti climatici, riutilizzo, riduzione delle perdite)</t>
  </si>
  <si>
    <t>M2C4I4.2</t>
  </si>
  <si>
    <t>M2C4I4.02</t>
  </si>
  <si>
    <t>039bis - Fornitura di acqua per il consumo umano (infrastrutture di estrazione, trattamento, stoccaggio e distribuzione, misure di efficienza idrica, approvvigionamento di acqua potabile) conformemente ai criteri di efficienza (10)</t>
  </si>
  <si>
    <t>M2C4I4.3</t>
  </si>
  <si>
    <t>M2C4I4.03</t>
  </si>
  <si>
    <t>M2C4I4.4</t>
  </si>
  <si>
    <t>M2C4I4.04</t>
  </si>
  <si>
    <t>041 - Raccolta e trattamento delle acque reflue</t>
  </si>
  <si>
    <t>Investimenti sulla rete ferroviaria</t>
  </si>
  <si>
    <t>M3C1R1.1</t>
  </si>
  <si>
    <t>M3C1R1.01</t>
  </si>
  <si>
    <t>Accelerazione dell'iter di approvazione del contratto tra MIMS e RFI</t>
  </si>
  <si>
    <t>M3C1R1.01.00</t>
  </si>
  <si>
    <t>M3C1R1.2</t>
  </si>
  <si>
    <t>M3C1R1.02</t>
  </si>
  <si>
    <t>Accelerazione dell'iter di approvazione dei progetti ferroviari</t>
  </si>
  <si>
    <t>M3C1R1.02.00</t>
  </si>
  <si>
    <t>M3C1R2.1</t>
  </si>
  <si>
    <t>M3C1R2.01</t>
  </si>
  <si>
    <t>Attuazione del recente "Decreto Semplificazioni" (convertito nella legge 11 settembre 2020, n. 120) mediante l'emanazione di un decreto relativo all'attuazione di "Linee guida per la classificazione e gestione del rischio, la valutazione della sicure</t>
  </si>
  <si>
    <t>M3C1R2.01.00</t>
  </si>
  <si>
    <t>M3C1R2.2</t>
  </si>
  <si>
    <t>M3C1R2.02</t>
  </si>
  <si>
    <t>Trasferimento della titolarità di ponti e viadotti delle strade di secondo livello ai titolari delle strade di primo livello</t>
  </si>
  <si>
    <t>M3C1R2.02.00</t>
  </si>
  <si>
    <t>M3C1I1.1</t>
  </si>
  <si>
    <t>M3C1I1.01</t>
  </si>
  <si>
    <t>M3C1I1.1.1</t>
  </si>
  <si>
    <t>064 - Linee ferroviarie di nuova costruzione o ristrutturate- rete centrale TEN-T</t>
  </si>
  <si>
    <t>M3C1I1.1.2</t>
  </si>
  <si>
    <t>M3C1I1.1.3</t>
  </si>
  <si>
    <t>M3C1I1.2</t>
  </si>
  <si>
    <t>M3C1I1.02</t>
  </si>
  <si>
    <t>Linee ad alta velocità nel Nord che collegano all'Europa</t>
  </si>
  <si>
    <t>M3C1I1.2.1</t>
  </si>
  <si>
    <t>M3C1I1.2.2</t>
  </si>
  <si>
    <t>M3C1I1.3</t>
  </si>
  <si>
    <t>M3C1I1.03</t>
  </si>
  <si>
    <t>M3C1I1.3.2</t>
  </si>
  <si>
    <t>068 - Linee ferroviarie ricostruite o ammodernate - rete globale TEN-T</t>
  </si>
  <si>
    <t>M3C1I1.3.3</t>
  </si>
  <si>
    <t>065 - Linee ferroviarie di nuova costruzione o ristrutturate- rete globale TEN-T</t>
  </si>
  <si>
    <t>M3C1I1.4</t>
  </si>
  <si>
    <t>M3C1I1.04</t>
  </si>
  <si>
    <t>071 - Sistema europeo di gestione del traffico ferroviario (ERTMS)</t>
  </si>
  <si>
    <t>M3C1I1.5</t>
  </si>
  <si>
    <t>M3C1I1.05</t>
  </si>
  <si>
    <t>M3C1I1.6</t>
  </si>
  <si>
    <t>M3C1I1.06</t>
  </si>
  <si>
    <t>069 - Altre linee ferroviarie ricostruite o ammodernate</t>
  </si>
  <si>
    <t>M3C1I1.7</t>
  </si>
  <si>
    <t>M3C1I1.07</t>
  </si>
  <si>
    <t>M3C1I1.8</t>
  </si>
  <si>
    <t>M3C1I1.08</t>
  </si>
  <si>
    <t>M3C1I1.9</t>
  </si>
  <si>
    <t>M3C1I1.09</t>
  </si>
  <si>
    <t>M3C2R1.1</t>
  </si>
  <si>
    <t>M3C2R1.01</t>
  </si>
  <si>
    <t>Semplificazione delle procedure per il processo di pianificazione strategica</t>
  </si>
  <si>
    <t>M3C2R1.01.00</t>
  </si>
  <si>
    <t>M3C2R1.2</t>
  </si>
  <si>
    <t>M3C2R1.02</t>
  </si>
  <si>
    <t>Aggiudicazione competitiva delle concessioni nelle aree portuali</t>
  </si>
  <si>
    <t>M3C2R1.02.00</t>
  </si>
  <si>
    <t>M3C2R1.3</t>
  </si>
  <si>
    <t>M3C2R1.03</t>
  </si>
  <si>
    <t>Semplificazione delle procedure di autorizzazione per gli impianti di cold ironing</t>
  </si>
  <si>
    <t>M3C2R1.03.00</t>
  </si>
  <si>
    <t>M3C2R2.1</t>
  </si>
  <si>
    <t>M3C2R2.01</t>
  </si>
  <si>
    <t>Semplificazione delle transazioni di importazione/esportazione attraverso l'effettiva implementazione dello Sportello Unico dei Controlli</t>
  </si>
  <si>
    <t>M3C2R2.01.00</t>
  </si>
  <si>
    <t>M3C2R2.2</t>
  </si>
  <si>
    <t>M3C2R2.02</t>
  </si>
  <si>
    <t>Istituzione di una piattaforma strategica nazionale per la rete dei porti e interporti, al fine di sviluppare la digitalizzazione dei servizi passeggeri e merci</t>
  </si>
  <si>
    <t>M3C2R2.02.00</t>
  </si>
  <si>
    <t>M3C2I1.1</t>
  </si>
  <si>
    <t>M3C2I1.01</t>
  </si>
  <si>
    <t>048 - Misure per la qualità dell'aria e la riduzione del rumore</t>
  </si>
  <si>
    <t>M3C2I2.1</t>
  </si>
  <si>
    <t>M3C2I2.01</t>
  </si>
  <si>
    <t>M3C2I2.1.1</t>
  </si>
  <si>
    <t>M3C2I2.1.2</t>
  </si>
  <si>
    <t>M3C2I2.1.3</t>
  </si>
  <si>
    <t>M3C2I2.2</t>
  </si>
  <si>
    <t>M3C2I2.02</t>
  </si>
  <si>
    <t>Digitalizzazione della gestione del traffico aereo</t>
  </si>
  <si>
    <t>M3C2I2.2.1</t>
  </si>
  <si>
    <t>M3C2I2.2.2</t>
  </si>
  <si>
    <t>M3C2I2.3</t>
  </si>
  <si>
    <t>M3C2I2.03</t>
  </si>
  <si>
    <t>Potenziamento dell’offerta dei servizi di istruzione: dagli asili nido alle università</t>
  </si>
  <si>
    <t>M4C1R1.1</t>
  </si>
  <si>
    <t>M4C1R1.01</t>
  </si>
  <si>
    <t>Riforma degli Istituti tecnici e professionali</t>
  </si>
  <si>
    <t>M4C1R1.01.00</t>
  </si>
  <si>
    <t>M4C1R1.2</t>
  </si>
  <si>
    <t>M4C1R1.02</t>
  </si>
  <si>
    <t>Riforma del sistema ITS</t>
  </si>
  <si>
    <t>M4C1R1.02.00</t>
  </si>
  <si>
    <t>M4C1R1.3</t>
  </si>
  <si>
    <t>M4C1R1.03</t>
  </si>
  <si>
    <t>Riforma dell'organizzazione del sistema scolastico</t>
  </si>
  <si>
    <t>M4C1R1.03.00</t>
  </si>
  <si>
    <t>M4C1R1.4</t>
  </si>
  <si>
    <t>M4C1R1.04</t>
  </si>
  <si>
    <t>Riforma del sistema di Orientamento</t>
  </si>
  <si>
    <t>M4C1R1.04.00</t>
  </si>
  <si>
    <t>M4C1R1.5</t>
  </si>
  <si>
    <t>M4C1R1.05</t>
  </si>
  <si>
    <t>Riforma delle classi di laurea</t>
  </si>
  <si>
    <t>M4C1R1.05.00</t>
  </si>
  <si>
    <t>M4C1R1.6</t>
  </si>
  <si>
    <t>M4C1R1.06</t>
  </si>
  <si>
    <t>Riforma delle lauree abilitanti per determinate professioni</t>
  </si>
  <si>
    <t>M4C1R1.06.00</t>
  </si>
  <si>
    <t>M4C1R1.7</t>
  </si>
  <si>
    <t>M4C1R1.07</t>
  </si>
  <si>
    <t>087 - Infrastrutture per l'istruzione terziaria</t>
  </si>
  <si>
    <t>M4C1I1.1</t>
  </si>
  <si>
    <t>M4C1I1.01</t>
  </si>
  <si>
    <t>085 - Infrastrutture per l'educazione e la cura della prima infanzia</t>
  </si>
  <si>
    <t>M4C1I1.2</t>
  </si>
  <si>
    <t>M4C1I1.02</t>
  </si>
  <si>
    <t>086 - Infrastrutture per l'istruzione primaria e secondaria</t>
  </si>
  <si>
    <t>M4C1I1.3</t>
  </si>
  <si>
    <t>M4C1I1.03</t>
  </si>
  <si>
    <t>M4C1I1.4</t>
  </si>
  <si>
    <t>M4C1I1.04</t>
  </si>
  <si>
    <t>M4C1I1.5</t>
  </si>
  <si>
    <t>M4C1I1.05</t>
  </si>
  <si>
    <t>M4C1I1.6</t>
  </si>
  <si>
    <t>M4C1I1.06</t>
  </si>
  <si>
    <t>113 - Sostegno all'istruzione terziaria (infrastrutture escluse)</t>
  </si>
  <si>
    <t>M4C1I1.7</t>
  </si>
  <si>
    <t>M4C1I1.07</t>
  </si>
  <si>
    <t>115 - Misure volte a promuovere le pari opportunità e la partecipazione attiva alla società</t>
  </si>
  <si>
    <t>M4C1R2.1</t>
  </si>
  <si>
    <t>M4C1R2.01</t>
  </si>
  <si>
    <t>Reclutamento dei docenti</t>
  </si>
  <si>
    <t>M4C1R2.01.00</t>
  </si>
  <si>
    <t>M4C1R2.2</t>
  </si>
  <si>
    <t>M4C1R2.02</t>
  </si>
  <si>
    <t>M4C1R4.1</t>
  </si>
  <si>
    <t>M4C1R4.01</t>
  </si>
  <si>
    <t>Riforma dei dottorati</t>
  </si>
  <si>
    <t>M4C1R4.01.00</t>
  </si>
  <si>
    <t>M4C1I2.1</t>
  </si>
  <si>
    <t>M4C1I2.01</t>
  </si>
  <si>
    <t>M4C1I3.1</t>
  </si>
  <si>
    <t>M4C1I3.01</t>
  </si>
  <si>
    <t>M4C1I3.2</t>
  </si>
  <si>
    <t>M4C1I3.02</t>
  </si>
  <si>
    <t>Scuola 4.0 - scuole innovative,  nuove aule didattiche e laboratori</t>
  </si>
  <si>
    <t>012 - Applicazioni e servizi e informatici per le competenze digitali e l'inclusione digitale</t>
  </si>
  <si>
    <t>012 - Applicazioni e servizi e informatici per le competenze digitali e l'inclusione digitale (4)</t>
  </si>
  <si>
    <t>M4C1I3.3</t>
  </si>
  <si>
    <t>M4C1I3.03</t>
  </si>
  <si>
    <t>M4C1I3.4</t>
  </si>
  <si>
    <t>M4C1I3.04</t>
  </si>
  <si>
    <t>M4C1I4.1</t>
  </si>
  <si>
    <t>M4C1I4.01</t>
  </si>
  <si>
    <t>Estensione del numero di dottorati di ricerca e dottorati innovativi orientati alla ricerca, per la Pubblica Amministrazione e il patrimonio culturale</t>
  </si>
  <si>
    <t>M4C1II4.1</t>
  </si>
  <si>
    <t>016 - Sviluppo delle competenze per la specializzazione intelligente, la transizione industriale, l'imprenditorialità e l'adattabilità delle imprese ai cambiamenti</t>
  </si>
  <si>
    <t>Dalla ricerca all'impresa</t>
  </si>
  <si>
    <t>M4C2R1.1</t>
  </si>
  <si>
    <t>M4C2R1.01</t>
  </si>
  <si>
    <t>Attuazione di misure di sostegno alla R&amp;S per promuovere la semplificazione e la mobilità</t>
  </si>
  <si>
    <t>M4C2R1.01.00</t>
  </si>
  <si>
    <t>M4C2I1.1</t>
  </si>
  <si>
    <t>M4C2I1.01</t>
  </si>
  <si>
    <t>Progetti di ricerca di rilevante interesse nazionale (PRIN)</t>
  </si>
  <si>
    <t>M4C2I1.2</t>
  </si>
  <si>
    <t>M4C2I1.02</t>
  </si>
  <si>
    <t>009 - Attività di ricerca e innovazione in centri di ricerca pubblici, istituti di istruzione superiore e centri di competenze, comprese le attività in rete (ricerca industriale, sviluppo sperimentale, studi di fattibilità)</t>
  </si>
  <si>
    <t>M4C2I1.3</t>
  </si>
  <si>
    <t>M4C2I1.03</t>
  </si>
  <si>
    <t>Partenariati estesi a università, centri di ricerca, imprese e finanziamento progetti di ricerca di base</t>
  </si>
  <si>
    <t>006 - Investimenti in beni immateriali in centri di ricerca pubblici e nell'istruzione superiore pubblica direttamente connessi alle attività di ricerca e innovazione</t>
  </si>
  <si>
    <t>M4C2I1.4</t>
  </si>
  <si>
    <t>M4C2I1.04</t>
  </si>
  <si>
    <t>Potenziamento strutture di ricerca e creazione di "campioni nazionali di R&amp;S" su alcune Key Enabling Technologies</t>
  </si>
  <si>
    <t>M4C2I1.5</t>
  </si>
  <si>
    <t>M4C2I1.05</t>
  </si>
  <si>
    <t>019 - Sostegno ai poli di innovazione, anche tra imprese, organismi di ricerca e autorità pubbliche e reti di imprese a beneficio principalmente delle PMI</t>
  </si>
  <si>
    <t>019 - Sostegno ai poli di innovazione, anche tra imprese, organismi di ricerca e autorità pubbliche e reti di imprese a beneficio principalmente delle PMI (8)
                                        (9)</t>
  </si>
  <si>
    <t>M4C2I2.1</t>
  </si>
  <si>
    <t>M4C2I2.01</t>
  </si>
  <si>
    <t>M4C2I2.3</t>
  </si>
  <si>
    <t>M4C2I2.03</t>
  </si>
  <si>
    <t>M4C2I3.1</t>
  </si>
  <si>
    <t>M4C2I3.01</t>
  </si>
  <si>
    <t>003 - Investimenti in capitale fisso, comprese le infrastrutture per la ricerca, in centri di ricerca pubblici e nell'istruzione superiore pubblica direttamente connessi alle attività di ricerca e innovazione</t>
  </si>
  <si>
    <t>M4C2I3.2</t>
  </si>
  <si>
    <t>M4C2I3.02</t>
  </si>
  <si>
    <t>001 - Investimenti in capitale fisso, comprese le infrastrutture per la ricerca, in microimprese direttamente connessi alle attività di ricerca e innovazione</t>
  </si>
  <si>
    <t>M4C2I3.3</t>
  </si>
  <si>
    <t>M4C2I3.03</t>
  </si>
  <si>
    <t>Politiche per il lavoro</t>
  </si>
  <si>
    <t>M5C1R1.1</t>
  </si>
  <si>
    <t>M5C1R1.01</t>
  </si>
  <si>
    <t>M5C1R1</t>
  </si>
  <si>
    <t>M5C1R1.2</t>
  </si>
  <si>
    <t>M5C1R1.02</t>
  </si>
  <si>
    <t>Lavoro sommerso</t>
  </si>
  <si>
    <t>M5C1R2</t>
  </si>
  <si>
    <t>M5C1R1.02.00</t>
  </si>
  <si>
    <t>M5C1I1.1</t>
  </si>
  <si>
    <t>M5C1I1.01</t>
  </si>
  <si>
    <t>M5C1I1</t>
  </si>
  <si>
    <t>097 - Misure volte a migliorare l'accesso al mercato del lavoro</t>
  </si>
  <si>
    <t>M5C1I1.2</t>
  </si>
  <si>
    <t>M5C1I1.02</t>
  </si>
  <si>
    <t>M5C1I5</t>
  </si>
  <si>
    <t>100 - Sostegno al lavoro autonomo e all’avvio di imprese</t>
  </si>
  <si>
    <t>M5C1I1.3</t>
  </si>
  <si>
    <t>M5C1I1.03</t>
  </si>
  <si>
    <t>M5C1I2</t>
  </si>
  <si>
    <t>105 - Misure volte a promuovere la partecipazione delle donne al mercato del lavoro e a ridurre la segregazione di genere nel mercato del lavoro</t>
  </si>
  <si>
    <t>M5C1I1.4</t>
  </si>
  <si>
    <t>M5C1I1.04</t>
  </si>
  <si>
    <t>M5C1I3</t>
  </si>
  <si>
    <t>M5C1I2.1</t>
  </si>
  <si>
    <t>M5C1I2.01</t>
  </si>
  <si>
    <t>M5C1I4</t>
  </si>
  <si>
    <t>099 - Sostegno specifico per l'occupazione giovanile e l'integrazione socio-economica dei giovani</t>
  </si>
  <si>
    <t>M5C2R1.1</t>
  </si>
  <si>
    <t>M5C2R1.01</t>
  </si>
  <si>
    <t>Legge quadro sulle disabilità</t>
  </si>
  <si>
    <t>M5C2R1</t>
  </si>
  <si>
    <t>M5C2R1.01.00</t>
  </si>
  <si>
    <t>PCM - UFF POL IN FAV PERS CON DISABILITA</t>
  </si>
  <si>
    <t>M5C2R1.2</t>
  </si>
  <si>
    <t>M5C2R1.02</t>
  </si>
  <si>
    <t>Riforma relativa alle persone anziane non autosufficienti</t>
  </si>
  <si>
    <t>M5C2R2</t>
  </si>
  <si>
    <t>M5C2R1.02.00</t>
  </si>
  <si>
    <t>M5C2I1.1</t>
  </si>
  <si>
    <t>M5C2I1.01</t>
  </si>
  <si>
    <t>M5C2I1.1.1</t>
  </si>
  <si>
    <t>M5C2I1</t>
  </si>
  <si>
    <t>Intervento 1) Azioni volte a sostenere le capacità genitoriali e prevenire la vulnerabilità delle famiglie e dei bambini</t>
  </si>
  <si>
    <t>126 - Misure volte a promuovere l'integrazione sociale delle persone a rischio di povertà o di esclusione sociale, compresi gli indigenti e i bambini</t>
  </si>
  <si>
    <t>M5C2I1.1.2</t>
  </si>
  <si>
    <t>Intervento 2) Azioni per una vita autonoma e deistituzionalizzazione per gli anziani</t>
  </si>
  <si>
    <t>M5C2I1.1.3</t>
  </si>
  <si>
    <t>Intervento 3) Rafforzare i servizi sociali domiciliari per garantire una dimissione assistita precoce e prevenire il ricovero in ospedale</t>
  </si>
  <si>
    <t>M5C2I1.1.4</t>
  </si>
  <si>
    <t>Intervento 4) Rafforzare i servizi sociali e prevenire il burn out tra gli assistenti sociali</t>
  </si>
  <si>
    <t>M5C2I1.2</t>
  </si>
  <si>
    <t>M5C2I1.02</t>
  </si>
  <si>
    <t>M5C2I2</t>
  </si>
  <si>
    <t>M5C2I1.3</t>
  </si>
  <si>
    <t>M5C2I1.03</t>
  </si>
  <si>
    <t>M5C2I3</t>
  </si>
  <si>
    <t>M5C2I2.1</t>
  </si>
  <si>
    <t>M5C2I2.01</t>
  </si>
  <si>
    <t>M5C2I4</t>
  </si>
  <si>
    <t>M5C2I2.2</t>
  </si>
  <si>
    <t>M5C2I2.02</t>
  </si>
  <si>
    <t>M5C2I2.2.C</t>
  </si>
  <si>
    <t>M5C2I5</t>
  </si>
  <si>
    <t>M5C2I2.2.A</t>
  </si>
  <si>
    <t>089 - Infrastrutture abitative destinate ai migranti, ai rifugiati e alle persone che fanno domanda di protezione internazionale o che godono di protezione internazionale</t>
  </si>
  <si>
    <t>M5C2I2.2.B</t>
  </si>
  <si>
    <t>M5C2I2.3</t>
  </si>
  <si>
    <t>M5C2I2.03</t>
  </si>
  <si>
    <t>Programma innovativo della qualità dell’abitare</t>
  </si>
  <si>
    <t>M5C2I2.3.1</t>
  </si>
  <si>
    <t>M5C2I6</t>
  </si>
  <si>
    <t>Social housing - Piano innovativo per la qualità abitativa (PinQuA) - Riqualificazione e incremento dell'edilizia sociale, ristrutturazione e rigenerazione della società urbana, miglioramento dell'accessibilità e sicurezza urbana, mitigazione della c</t>
  </si>
  <si>
    <t>090 - Infrastrutture abitative destinate ai migranti (diversi dai rifugiati e dalle persone che fanno domanda di protezione internazionale o che godono di protezione internazionale)</t>
  </si>
  <si>
    <t>M5C2I2.3.2</t>
  </si>
  <si>
    <t>M5C2I3.1</t>
  </si>
  <si>
    <t>M5C2I3.01</t>
  </si>
  <si>
    <t>M5C2I7</t>
  </si>
  <si>
    <t>Interventi speciali per la coesione territoriale</t>
  </si>
  <si>
    <t>M5C3R1.1</t>
  </si>
  <si>
    <t>M5C3R1.01</t>
  </si>
  <si>
    <t>Semplificazione delle procedure e rafforzamento dei poteri del Commissario nelle Zone Economiche Speciali</t>
  </si>
  <si>
    <t>M5C3R1.01.00</t>
  </si>
  <si>
    <t>M5C3I1.1</t>
  </si>
  <si>
    <t>M5C3I1.01</t>
  </si>
  <si>
    <t>Strategia nazionale per le aree interne</t>
  </si>
  <si>
    <t>M5C3I1.1.2</t>
  </si>
  <si>
    <t>Aree interne - Strutture sanitarie di prossimità territoriale</t>
  </si>
  <si>
    <t>092 - Infrastrutture per la sanità</t>
  </si>
  <si>
    <t>M5C3I1.3</t>
  </si>
  <si>
    <t>M5C3I1.03</t>
  </si>
  <si>
    <t>112 - Sostegno all'istruzione primaria e secondaria (infrastrutture escluse)</t>
  </si>
  <si>
    <t>M5C3I1.4</t>
  </si>
  <si>
    <t>M5C3I1.04</t>
  </si>
  <si>
    <t>Investimenti infrastrutturali per le Zone Economiche Speciali (ZES)</t>
  </si>
  <si>
    <t>M5C3I1.4.1</t>
  </si>
  <si>
    <t>078 - Trasporti multimodali (TEN-T)</t>
  </si>
  <si>
    <t>M5C3I1.4.2</t>
  </si>
  <si>
    <t>M5C3I1.4.3</t>
  </si>
  <si>
    <t>M5C3I1.4.4</t>
  </si>
  <si>
    <t>Investimenti infrastrutturali per ZES - Soggetto attuatore Struttura di missione ZES unica</t>
  </si>
  <si>
    <t>Reti di prossimità, strutture e telemedicina per l’assistenza sanitaria territoriale</t>
  </si>
  <si>
    <t>M6C1R1.1</t>
  </si>
  <si>
    <t>M6C1R1.01</t>
  </si>
  <si>
    <t>Definizione di un nuovo modello organizzativo della rete di assistenza sanitaria territoriale</t>
  </si>
  <si>
    <t>M6C1R1</t>
  </si>
  <si>
    <t>M6C1R1.01.00</t>
  </si>
  <si>
    <t>M6C1I1.1</t>
  </si>
  <si>
    <t>M6C1I1.01</t>
  </si>
  <si>
    <t>M6C1I1.2</t>
  </si>
  <si>
    <t>M6C1I1.02</t>
  </si>
  <si>
    <t>M6C1I1.2.1</t>
  </si>
  <si>
    <t>Casa come primo luogo di cura  (Adi)</t>
  </si>
  <si>
    <t>123 - Misure volte a migliorare l'accessibilità, l'efficacia e la resilienza dei sistemi sanitari (infrastrutture escluse)</t>
  </si>
  <si>
    <t>M6C1I1.2.2</t>
  </si>
  <si>
    <t>013 - Applicazioni e servizi e informatici di assistenza sanitaria online (compresi l'e-Care, l'Internet delle cose per l'attività fisica e la domotica per categorie deboli)</t>
  </si>
  <si>
    <t>013 - Applicazioni e servizi e informatici di assistenza sanitaria online (compresi l'e-Care, Internet delle cose per l'attività fisica e la domotica per categorie deboli)</t>
  </si>
  <si>
    <t>M6C1I1.2.3</t>
  </si>
  <si>
    <t>M6C1I1.3</t>
  </si>
  <si>
    <t>M6C1I1.03</t>
  </si>
  <si>
    <t>Rafforzamento dell'assistenza sanitaria intermedia e delle sue strutture (Ospedali di Comunità).</t>
  </si>
  <si>
    <t>Innovazione, ricerca e digitalizzazione del servizio sanitario</t>
  </si>
  <si>
    <t>M6C2R1.1</t>
  </si>
  <si>
    <t>M6C2R1.01</t>
  </si>
  <si>
    <t>Revisione e aggiornamento dell'assetto regolamentare degli Istituti di ricovero e cura a carattere scientifico (IRCCS) e delle politiche di ricerca del Ministero della Salute, con l'obiettivo di rafforzare il rapporto fra ricerca, innovazione e cure</t>
  </si>
  <si>
    <t>M6C2R1</t>
  </si>
  <si>
    <t>M6C2R1.01.00</t>
  </si>
  <si>
    <t>M6C2I1.1</t>
  </si>
  <si>
    <t>M6C2I1.01</t>
  </si>
  <si>
    <t>Ammodernamento del parco tecnologico e digitale ospedaliero</t>
  </si>
  <si>
    <t>M6C2I1.1.1</t>
  </si>
  <si>
    <t>093 - Attrezzature sanitarie</t>
  </si>
  <si>
    <t>095 - Digitalizzazione delle cure sanitarie</t>
  </si>
  <si>
    <t>M6C2I1.1.2</t>
  </si>
  <si>
    <t>Ammodernamento del parco tecnologico e digitale ospedaliero (grandi apparecchiature)</t>
  </si>
  <si>
    <t>M6C2I1.2</t>
  </si>
  <si>
    <t>M6C2I1.02</t>
  </si>
  <si>
    <t>M6C2I1.3</t>
  </si>
  <si>
    <t>M6C2I1.03</t>
  </si>
  <si>
    <t>Rafforzamento dell'infrastruttura tecnologica e degli strumenti per la raccolta, l’elaborazione, l’analisi dei dati e la simulazione</t>
  </si>
  <si>
    <t>M6C2I1.3.1</t>
  </si>
  <si>
    <t>Rafforzamento dell'infrastruttura tecnologica e degli strumenti per la raccolta, l’elaborazione, l’analisi dei dati e la simulazione (FSE)</t>
  </si>
  <si>
    <t>M6C2I1.3.2</t>
  </si>
  <si>
    <t>Rafforzamento dell'infrastruttura tecnologica e degli strumenti per la raccolta, l’elaborazione, l’analisi dei dati e la simulazione (Potenziamento, modello predittivo, SDK ….)</t>
  </si>
  <si>
    <t>M6C2I2.1</t>
  </si>
  <si>
    <t>M6C2I2.01</t>
  </si>
  <si>
    <t>M6C2I2.2</t>
  </si>
  <si>
    <t>M6C2I2.02</t>
  </si>
  <si>
    <t>Sviluppo delle competenze tecniche, professionali, digitali e manageriali del personale del sistema sanitario</t>
  </si>
  <si>
    <t>M6C2I2.2.A</t>
  </si>
  <si>
    <t>Sviluppo delle competenze tecniche-professionali, digitali e manageriali del personale del sistema sanitario. Sub-misura: borse aggiuntive in formazione di medicina generale</t>
  </si>
  <si>
    <t>M6C2I2.2.B</t>
  </si>
  <si>
    <t>Sviluppo delle competenze tecniche-professionali, digitali e manageriali del personale del sistema sanitario: Sub-misura: corso di formazione in infezioni ospedaliere</t>
  </si>
  <si>
    <t>M6C2I2.2.C</t>
  </si>
  <si>
    <t>Sviluppo delle competenze tecniche-professionali, digitali e manageriali del personale del sistema sanitario: Sub-misura: corso di formazione manageriale</t>
  </si>
  <si>
    <t>M6C2I2.2.D</t>
  </si>
  <si>
    <t>REPowerEU</t>
  </si>
  <si>
    <t>M7C1R1.1</t>
  </si>
  <si>
    <t>M7C1R01.1</t>
  </si>
  <si>
    <t>Semplificazione delle procedure autorizzative per le energie rinnovabili a livello centrale e locale</t>
  </si>
  <si>
    <t>M7C1R01.1.00</t>
  </si>
  <si>
    <t>M7C1R2.1</t>
  </si>
  <si>
    <t>M7C1R02.1</t>
  </si>
  <si>
    <t>Riduzione delle sovvenzioni dannose per l'ambiente</t>
  </si>
  <si>
    <t>M7C1R02.1.00</t>
  </si>
  <si>
    <t>M7C1R3.1</t>
  </si>
  <si>
    <t>M7C1R03.1</t>
  </si>
  <si>
    <t>Riduzione dei costi di connessione degli impianti per la produzione di biometano</t>
  </si>
  <si>
    <t>M7C1R03.1.00</t>
  </si>
  <si>
    <t>M7C1R4.1</t>
  </si>
  <si>
    <t>M7C1R04.1</t>
  </si>
  <si>
    <t>Mitigazione del rischio finanziario associato ai contratti PPA da fonti rinnovabili</t>
  </si>
  <si>
    <t>M7C1R04.1.00</t>
  </si>
  <si>
    <t>M7C1R5.1</t>
  </si>
  <si>
    <t>M7C1R05.1</t>
  </si>
  <si>
    <t>Piano Nuove Competenze Transizioni</t>
  </si>
  <si>
    <t>M7C1R05.1.00</t>
  </si>
  <si>
    <t>M7C1I1.1</t>
  </si>
  <si>
    <t>M7C1I01.1</t>
  </si>
  <si>
    <t>M7C1I2.1</t>
  </si>
  <si>
    <t>M7C1I02.1</t>
  </si>
  <si>
    <t>M7C1I3.1</t>
  </si>
  <si>
    <t>M7C1I03.1</t>
  </si>
  <si>
    <t>M7C1I4.1</t>
  </si>
  <si>
    <t>M7C1I04.1</t>
  </si>
  <si>
    <t>M7C1I5.1</t>
  </si>
  <si>
    <t>M7C1I05.1</t>
  </si>
  <si>
    <t>M7C1I6.1</t>
  </si>
  <si>
    <t>M7C1I06.1</t>
  </si>
  <si>
    <t>M7C1I7.1</t>
  </si>
  <si>
    <t>M7C1I07.1</t>
  </si>
  <si>
    <t>M7C1I8.1</t>
  </si>
  <si>
    <t>M7C1I08.1</t>
  </si>
  <si>
    <t>M7C1I9.1</t>
  </si>
  <si>
    <t>M7C1I09.1</t>
  </si>
  <si>
    <t>01 - Contribuire alle competenze e all'occupazione verdi e all'economia verde</t>
  </si>
  <si>
    <t>M7C1I10.1</t>
  </si>
  <si>
    <t>M7C1I11.1</t>
  </si>
  <si>
    <t>M7C1I12.1</t>
  </si>
  <si>
    <t>M7C1I13.1</t>
  </si>
  <si>
    <t>Z98 - Gasdotti REPowerEU in Deroga DNSH</t>
  </si>
  <si>
    <t>M7C1I14.1</t>
  </si>
  <si>
    <t>M7C1I15.1</t>
  </si>
  <si>
    <t>Transizione 5.0 - efficienza energetica</t>
  </si>
  <si>
    <t>Transizione 5.0 - autoproduzione e autoconsumo</t>
  </si>
  <si>
    <t>Transizione 5.0 - training</t>
  </si>
  <si>
    <t>M7C1I16.1</t>
  </si>
  <si>
    <t>M7C1I17.1</t>
  </si>
  <si>
    <t>M1C1I1.9</t>
  </si>
  <si>
    <t>M1C1I1.09</t>
  </si>
  <si>
    <t>Fornire assistenza tecnica e rafforzare la creazione di capacità per l'attuazione del PNRR</t>
  </si>
  <si>
    <t>M1C1I1.09.00</t>
  </si>
  <si>
    <t>M1C1R1.09</t>
  </si>
  <si>
    <t>Riforma della Pubblica Amministrazione</t>
  </si>
  <si>
    <t>M1C1R1.09.00</t>
  </si>
  <si>
    <t>M1C1R1.91</t>
  </si>
  <si>
    <t>Riforma finalizzata ad accelerare l'attuazione della politica di coesione</t>
  </si>
  <si>
    <t>M1C1R1.91.00</t>
  </si>
  <si>
    <t>M1C1R2.1</t>
  </si>
  <si>
    <t>M1C1R2.01</t>
  </si>
  <si>
    <t>Accesso e reclutamento</t>
  </si>
  <si>
    <t>M1C1R2.01.00</t>
  </si>
  <si>
    <t>M1C1R2.2</t>
  </si>
  <si>
    <t>M1C1R2.02</t>
  </si>
  <si>
    <t>Buona amministrazione e semplificazione</t>
  </si>
  <si>
    <t>M1C1R2.02.00</t>
  </si>
  <si>
    <t>M3C2R2.3</t>
  </si>
  <si>
    <t>M3C2R2.03</t>
  </si>
  <si>
    <t>Semplificazione delle procedure logistiche e digitalizzazione dei documenti, con particolare riferimento all'adozione della CMR elettronica, alla modernizzazione della normativa sulla spedizione delle merci, all’individuazione dei laboratori di anali</t>
  </si>
  <si>
    <t>M3C2R2.03.00</t>
  </si>
  <si>
    <t>M4C2-I02.02.00C</t>
  </si>
  <si>
    <t>Motivazioni delle ulteriori modifiche introdotte rispetto alla revisione di dicembre 2023</t>
  </si>
  <si>
    <t xml:space="preserve">Traguardi e obiettivi con relativa descrizione aggiornati </t>
  </si>
  <si>
    <t xml:space="preserve">Tag climatico e digitale per il rispetto degli obiettivi previsti dal Regolamento (almeno 37% clima e 20% digitale) per investimento/riforma e settore di interesse ETS </t>
  </si>
  <si>
    <t>Codice identificativo investimento/riforma</t>
  </si>
  <si>
    <t>Tag_sostegno_clima_digitale</t>
  </si>
  <si>
    <t>Digitalizzazione del sistema giudiziario (completamento)</t>
  </si>
  <si>
    <t>Attribuzione di finanziamenti a tutti i progetti</t>
  </si>
  <si>
    <t>Risparmio  di 0,4 Mtep nel consumo di energia finale nel periodo 2024-2026</t>
  </si>
  <si>
    <t>M7C1-I15.01.00</t>
  </si>
  <si>
    <t>M7C1-I12.01.00</t>
  </si>
  <si>
    <t>M7C1-I13.01.00</t>
  </si>
  <si>
    <t>M7C1-I14.01.00</t>
  </si>
  <si>
    <t>M7C1-I17.01.00</t>
  </si>
  <si>
    <t>M7C1-I16.01.00</t>
  </si>
  <si>
    <t>M7C1-I10.01.00</t>
  </si>
  <si>
    <t>M7C1-I11.01.00</t>
  </si>
  <si>
    <t xml:space="preserve">Progetti Regis </t>
  </si>
  <si>
    <t>Importi Progetti</t>
  </si>
  <si>
    <t>Progetti_Regis</t>
  </si>
  <si>
    <t>Associazione degli investimenti e riforme del Pnrr e Pnc con i progetti (numero e importo) presenti su Regis (fonte 12)</t>
  </si>
  <si>
    <t>12) Italia Domani - Open Data - Progetti del Pnrr Universo Regis</t>
  </si>
  <si>
    <t>Progetti: finanziamenti, soggetti attuatori, codici identificativi</t>
  </si>
  <si>
    <t>P_CANC</t>
  </si>
  <si>
    <t>Contenuti del Database</t>
  </si>
  <si>
    <t xml:space="preserve">La chiave di consultazione per le informazioni contenute nei diversi fogli è il codice contenuto nella colonna Identificativo </t>
  </si>
  <si>
    <t>Traguardo/Obiettivo</t>
  </si>
  <si>
    <t>Causale/revisione</t>
  </si>
  <si>
    <t>investimento 1.8 (Procedure di assunzione per i tribunali amministrativi)</t>
  </si>
  <si>
    <t>riforma 1.8 (Digitalizzazione della giustizia)</t>
  </si>
  <si>
    <t>riforma 1.9 (Riforma della pubblica amministrazione)</t>
  </si>
  <si>
    <t>riforma 1.10 (Riforma del quadro legislativo in materia di appalti pubblici e concessioni)</t>
  </si>
  <si>
    <t>riforma 1.15 (Riforma delle norme di contabilità pubblica)</t>
  </si>
  <si>
    <t>riforma 1.12 (Riforma dell'amministrazione fiscale)</t>
  </si>
  <si>
    <t>investimento 1.1 (Infrastrutture digitali)</t>
  </si>
  <si>
    <t>riforma 1.9.1 (Riforma finalizzata ad accelerare l'attuazione della politica di coesione);</t>
  </si>
  <si>
    <t>riforma 1.11 (Riduzione dei tempi di pagamento delle pubbliche amministrazioni e delle autorità sanitarie)</t>
  </si>
  <si>
    <t>riforma 1.4 (Riforma del processo civile);</t>
  </si>
  <si>
    <t>riforma 1.5 (Riforma del processo penale);</t>
  </si>
  <si>
    <t>riforma 1.14 (Riforma del quadro fiscale subnazionale);</t>
  </si>
  <si>
    <t>investimento 1.6.5 (Digitalizzazione del Consiglio di Stato);</t>
  </si>
  <si>
    <t>investimento 1.4.1 (Esperienza dei cittadini - Miglioramento della qualità e dell'utilizzabilità dei servizi pubblici digitali);</t>
  </si>
  <si>
    <t>investimento 1.1 (Case della Comunità e presa in carico della persona)</t>
  </si>
  <si>
    <t>investimento 1.2 (Casa come primo luogo di cura e telemedicina);</t>
  </si>
  <si>
    <t>riforma 3 (Razionalizzazione e semplificazione degli incentivi per le imprese)</t>
  </si>
  <si>
    <t>investimento 7 (Sostegno al sistema di produzione per la transizione ecologica, le tecnologie a zero emissioni nette e la competitività e la resilienza delle catene di approvvigionamento strategiche);</t>
  </si>
  <si>
    <t>riforma 1.2 (Programma nazionale per la gestione dei rifiuti)</t>
  </si>
  <si>
    <t>investimento 1.1 (Realizzazione nuovi impianti di gestione rifiuti e ammodernamento di impianti esistenti)</t>
  </si>
  <si>
    <t>investimento 3.4 (Fondo Rotativo Contratti di Filiera (FCF) per il sostegno dei contratti di filiera per i settori agroalimentare, pesca e acquacoltura, silvicoltura, floricoltura e vivaismo);</t>
  </si>
  <si>
    <t>investimento 1.4 (Sviluppo biometano, secondo criteri per la promozione dell'economia circolare)</t>
  </si>
  <si>
    <t>investimento 4.4.3 (Rinnovo del parco veicoli dei Vigili del Fuoco)</t>
  </si>
  <si>
    <t>investimento 4.2 (Sviluppo trasporto rapido di massa (metropolitana,  tram,  autobus));</t>
  </si>
  <si>
    <t>investimento 4.1 (Investimenti nella mobilità "soft" (piano nazionale delle ciclovie));</t>
  </si>
  <si>
    <t>investimento 4.4.2 (Potenziamento del parco ferroviario regionale per il trasporto pubblico con treni a zero emissioni e servizio universale);</t>
  </si>
  <si>
    <t>investimento 5.1.1 (Sviluppo di una leadership internazionale, industriale e di ricerca e sviluppo nel campo delle rinnovabili e delle batterie);</t>
  </si>
  <si>
    <t>investimento 2.1 (Misure per la gestione del rischio di alluvione e per la riduzione del rischio idrogeologico)</t>
  </si>
  <si>
    <t>investimento 4.1 (Investimenti in infrastrutture idriche primarie per la sicurezza dell'approvvigionamento idrico)</t>
  </si>
  <si>
    <t>investimento 4.2 (Riduzione delle perdite nelle reti di distribuzione dell'acqua,  compresa la digitalizzazione e il monitoraggio delle reti)</t>
  </si>
  <si>
    <t>investimento 4.3 (Investimenti nella resilienza dell'agrosistema irriguo per una migliore gestione delle risorse idriche)</t>
  </si>
  <si>
    <t>investimento 3.1 (Tutela e valorizzazione del verde urbano ed extraurbano);</t>
  </si>
  <si>
    <t>investimento 4.4 (Investimenti in fognatura e depurazione);</t>
  </si>
  <si>
    <t>investimento 11 (Misura rafforzata: Potenziamento del parco ferroviario regionale per il trasporto pubblico con treni a zero emissioni e servizio universale)</t>
  </si>
  <si>
    <t>investimento 12 (Sovvenzionamento dello sviluppo di una leadership internazionale, industriale e di ricerca e sviluppo nel campo degli autobus elettrici)</t>
  </si>
  <si>
    <t>investimento 15 (Transizione 5.0).</t>
  </si>
  <si>
    <t>investimento 7 (Rete di trasmissione intelligente);</t>
  </si>
  <si>
    <t>investimento 10 (Approvvigionamento sostenibile, circolare e sicuro delle materie prime critiche);</t>
  </si>
  <si>
    <t>investimento 9 (Misura rafforzata: Assistenza tecnica e rafforzamento delle capacità per l'attuazione del PNRR);</t>
  </si>
  <si>
    <t>investimento 16 (Sostegno per l'autoproduzione di energia da fonti rinnovabili nelle PMI);</t>
  </si>
  <si>
    <t>investimento 17 (Strumento finanziario per l'efficientamento dell'edilizia pubblica, anche residenziale (ERP), e delle abitazioni di famiglie a basso reddito e vulnerabili).</t>
  </si>
  <si>
    <t>investimento 2.2 (Partenariati per la ricerca e l'innovazione - Orizzonte Europa)</t>
  </si>
  <si>
    <t>investimento 2.2 (Accordi di Innovazione)</t>
  </si>
  <si>
    <t>investimento 2.3 (Potenziamento ed estensione tematica e territoriale dei centri di trasferimento tecnologico per segmenti di industria);</t>
  </si>
  <si>
    <t>investimento 1.3 (Partenariati estesi a università, centri di ricerca, imprese e finanziamento progetti di ricerca di base);</t>
  </si>
  <si>
    <t>investimento 3.5 (Finanziamento di start-up);</t>
  </si>
  <si>
    <t>investimento 1.1 (Collegamenti ferroviari ad alta velocità verso il Sud per passeggeri e merci);</t>
  </si>
  <si>
    <t>investimento 1.2 (Linee ad alta velocità nel Nord che collegano all'Europa);</t>
  </si>
  <si>
    <t>investimento 1.4 (Sviluppo del sistema europeo di gestione del traffico ferroviario (ERTMS));</t>
  </si>
  <si>
    <t>investimento 1.7 (Potenziamento, elettrificazione e aumento della resilienza delle ferrovie nel Sud);</t>
  </si>
  <si>
    <t>investimento 2.2 (Digitalizzazione della gestione del traffico aereo);</t>
  </si>
  <si>
    <t>investimento 2.3 (Cold ironing);</t>
  </si>
  <si>
    <t>investimento 1.1 (Porti verdi: interventi in materia di energia rinnovabile ed efficienza energetica nei porti);</t>
  </si>
  <si>
    <t>riforma 2.1 (Reclutamento dei docenti),</t>
  </si>
  <si>
    <t>investimento 3.4 (Didattica e competenze universitarie avanzate);</t>
  </si>
  <si>
    <t>investimento 3 (Housing First (innanzitutto la casa) e stazioni di posta);</t>
  </si>
  <si>
    <t>investimento 3 (Interventi socio-educativi strutturati per combattere la povertà educativa nel Mezzogiorno a sostegno del Terzo Settore);</t>
  </si>
  <si>
    <t>investimento 4 (Investimenti infrastrutturali per le Zone Economiche Speciali);</t>
  </si>
  <si>
    <t>investimento 1.1 (Ammodernamento del parco tecnologico e digitale ospedaliero);</t>
  </si>
  <si>
    <t>investimento 1.2 (Verso un ospedale sicuro e sostenibile);</t>
  </si>
  <si>
    <t>investimento 1.3 (Rafforzamento dell'infrastruttura tecnologica e degli strumenti per la raccolta, l'elaborazione, l'analisi dei dati e la simulazione);</t>
  </si>
  <si>
    <t>Non aggiornato</t>
  </si>
  <si>
    <t>Quadro finanziario</t>
  </si>
  <si>
    <t>Riepilogo per componente dei finanziamenti e dello stato di avanzamento</t>
  </si>
  <si>
    <t>DOPO LA REVISIONE MAG 2024</t>
  </si>
  <si>
    <t>Codice_Univoco_Submisura</t>
  </si>
  <si>
    <t>Descrizione_submisura</t>
  </si>
  <si>
    <t>Ambito nazionale</t>
  </si>
  <si>
    <t>Trentino A.A</t>
  </si>
  <si>
    <t>Friuli V.G:</t>
  </si>
  <si>
    <t xml:space="preserve">Toscana </t>
  </si>
  <si>
    <t>Nord</t>
  </si>
  <si>
    <t>Centro</t>
  </si>
  <si>
    <t>Valorizzazione competitività e tutela del patrimonio ricettivo attraverso la partecipazione del Min. Turismo nel Fondo Nazionale Turismo</t>
  </si>
  <si>
    <t>Social housing - Piano innovativo per la qualità abitativa (PinQuA) - Riqualificazione e incremento dell'edilizia sociale ristrutturazione e rigenerazione della società urbana miglioramento dell'accessibilità e sicurezza urbana mitigazione della carenza a</t>
  </si>
  <si>
    <t>Rafforzamento dell'infrastruttura tecnologica e degli strumenti per la raccolta l'elaborazione l'analisi dei dati e la simulazione (Potenziamento modello predittivo SDK ...)</t>
  </si>
  <si>
    <t>12bis) Italia Domani - Open Data - Localizzazione progetti Pnrr</t>
  </si>
  <si>
    <t>Progetti: territorializzazione dei progetti (regione, provincia, comune) con quota di assegnazione sul totale</t>
  </si>
  <si>
    <t>Progetti_regionalizzati</t>
  </si>
  <si>
    <t>Numero Progetti</t>
  </si>
  <si>
    <t>Importo Progetti Pnrr</t>
  </si>
  <si>
    <t>Importo Progetti Pnc</t>
  </si>
  <si>
    <t>Ripartizione regionale delle risorse assegnate per investimenti e riforme del Pnrr (fonte 12bis). Il totale è di poco inferiore all'ammontare dei progetti.</t>
  </si>
  <si>
    <t>CUP</t>
  </si>
  <si>
    <t>CIG</t>
  </si>
  <si>
    <t>Ministero della Giustizia ROMA Tribunale Ordinario Via Lepanto, 4 (angolo V.le Giulio Cesare) - interventi di manutenzione straordinaria ed efficientamento energetico - Studio di Fattibilità, Progettazione Definitiva e Coordinamento della sicurezza in fase di progettazione</t>
  </si>
  <si>
    <t>871701110B</t>
  </si>
  <si>
    <t xml:space="preserve">Ministero della Giustizia ROMA Via del Casale di San Basilio, 169 Complesso Aule Bunker - Interventi di manutenzione straordinaria ed efficientamento energetico - Studio di Fattibilità, Progettazione Definitiva e Coordinamento della sicurezza in fase di progettazione - </t>
  </si>
  <si>
    <t>D89J21001720001</t>
  </si>
  <si>
    <t>Ministero della Giustizia ROMA - interventi di manutenzione straordinaria ed efficientamento energetico dell'edificio in Roma sede della Suprema Corte di Cassazione in piazza Cavour - Lavori di riqualificazione delle facciate interne (cortili) ed infissi, della facciata esterna e degli infissi lato via Ulpiano e delle terrazze - Progetto di fattibilità tecnica-economica - Progettazione Definitiva e Coordinamento della sicurezza in fase di progettazione</t>
  </si>
  <si>
    <t>D89J21002890001</t>
  </si>
  <si>
    <t>87168002EB</t>
  </si>
  <si>
    <t xml:space="preserve">Ministero della Giustizia ROMA VIA Arenula 70 (sede del Ministero della Giustizia) - Lavori di restauro conservativo dei manti di copertura (tetti e terrazzi), rifacimento completo del cortile dell'ingresso principale di via Arenula, delle facciate prospicienti, sostituzione degli infissi esterni e completamento del risanamento conservativo delle facciate e dei cortili interni - Progettazione Definitiva e Coordinamento della sicurezza in fase di progettazione. - </t>
  </si>
  <si>
    <t>D89J21001810001</t>
  </si>
  <si>
    <t>8716835FC9</t>
  </si>
  <si>
    <t>Servizi di architettura e ingegneria relativi allo studio di fattibilità, progettazione definitiva, Coordinamento della Sicurezza in fase di Progettazione, ed eventuale CSE, inerenti agli interventi di manutenzione straordinaria ed efficientamento energetico Ed. B - piazzale Clodio (Palazzo ex Pretura) - Roma, Ministero della Giustizia. Piano PNRR</t>
  </si>
  <si>
    <t>D89J21001780001</t>
  </si>
  <si>
    <t>Servizi di architettura e ingegneria relativi allo studio di fattibilità, progettazione definitiva, Coordinamento della Sicurezza in fase di Progettazione, ed eventuale CSE, inerenti agli interventi di manutenzione straordinaria ed efficientamento energetico Ed. C - piazzale Clodio (Palazzo del Tribunale) - Roma, Ministero della Giustizia. Piano PNRR</t>
  </si>
  <si>
    <t>D89J21001770001</t>
  </si>
  <si>
    <t>87128696F3</t>
  </si>
  <si>
    <t>Servizi di architettura e ingegneria relativi allo studio di fattibilità, progettazione definitiva ed al Coordinamento della Sicurezza in fase di Progettazione, inerenti agli interventi di manutenzione straordinaria ed efficientamento energetico Ed. A - piazzale Clodio (Palazzo ex Pretura) - Roma, Ministero della Giustizia. Piano PNRR</t>
  </si>
  <si>
    <t>D89J21001790001</t>
  </si>
  <si>
    <t>871283286A</t>
  </si>
  <si>
    <t>Ministero della Giustizia ROMA - Interventi di manutenzione straordinaria ed efficientamento energetico dell'edificio sede della Suprema Corte di Cassazione in piazza Cavour - Adeguamento e manutenzione straordinaria degli impianti di riscaldamento e climatizzazione ed elettrici</t>
  </si>
  <si>
    <t>D89J21001830001</t>
  </si>
  <si>
    <t>872174105D</t>
  </si>
  <si>
    <t>Ministero della Giustizia ROMA - Opere varie di manutenzione straordinaria ed efficientamento energetico, dell'immobile sede del D.N.A. (Direzione Nazionale Antimafia e Antiterrorismo) in Via Giulia, 52</t>
  </si>
  <si>
    <t>D89J21001710001</t>
  </si>
  <si>
    <t>8721405B13</t>
  </si>
  <si>
    <t>Ministero della Giustizia ROMA - Ministero della Giustizia ROMA - interventi di manutenzione straordinaria ed efficientamento energetico dell'edificio in Roma sede della Suprema Corte di Cassazione in piazza Cavour - Lavori di riqualificazione delle tre facciate esterne (Piazza Cavour, via Triboniano, piazza dei Tribunali) e degli infissi esterni</t>
  </si>
  <si>
    <t>D89J21001820001</t>
  </si>
  <si>
    <t xml:space="preserve"> 8721775C68</t>
  </si>
  <si>
    <t>Ministero della Giustizia ROMA - Interventi di manutenzione straordinaria ed efficientamento energetico dell'edificio Caserma Manara 2° Lotto A</t>
  </si>
  <si>
    <t>D89J21003560001</t>
  </si>
  <si>
    <t>Affidamento Servizio di Ingegneria e Architettura relativo alla Progettazione Definitiva dei Lavori di Ristrutturazione dell’edificio denominato Ex EAS sito in via Impallomeni, in uso al Ministero della Giustizia di Palermo</t>
  </si>
  <si>
    <t>D76F20000030001</t>
  </si>
  <si>
    <t>8805305F8A</t>
  </si>
  <si>
    <t>"Attività adeguamento norme antincendio" concernente Interv. M.S. ed efficientamento energetico edificio Tribunale Termini Imerese (PA) p.zza Di Blasi."</t>
  </si>
  <si>
    <t>D69J21000390001</t>
  </si>
  <si>
    <t>Z8832A35A4</t>
  </si>
  <si>
    <t>Servizio relativo alle attività di diagnosi energetica e di rilievo geometrico, tecnologico, impiantistico” da effettuare nell’ambito degli "Interventi di manutenzione straordinaria ed efficientamento energetico dell’edificio in Palermo, via Principe di Palagonia 135; Tribunale per i Minorenni e Procura della Repubblica presso il Tribunale per i Minorenni"</t>
  </si>
  <si>
    <t>D79J21000430001</t>
  </si>
  <si>
    <t>Z1A33A882A</t>
  </si>
  <si>
    <t>Contributi ai Comuni per la realizzazione di lavori pubblici di efficientamento energetico  e sviluppo territoriale sostenibile (interventi per la resilienza, la valorizzazione del territorio e l'efficienza energetica dei comuni) annualità 2021-2022</t>
  </si>
  <si>
    <t>Interventi di manutenzione straordinaria ed efficientamento energetico dell’edificio sede del Tribunale in piazza F.U. Di Blasi. Attività di diagnosi energetica, comprensivo di rilievo geometrico, tecnologico e impiantistico</t>
  </si>
  <si>
    <t>Z5E33B4AFA</t>
  </si>
  <si>
    <t>Avviso pubblico Regione Lazio per la Linea A del Piano Nazionale Borghi</t>
  </si>
  <si>
    <t>Comunicato Regione Marche per la Linea A del Piano Nazionale Borghi</t>
  </si>
  <si>
    <t xml:space="preserve">Avviso pubblico Regione Liguria per la Linea A del Piano Nazionale Borghi </t>
  </si>
  <si>
    <t>Avviso pubblico Regione Lombardia per la Linea A del Piano Nazionale Borghi</t>
  </si>
  <si>
    <t>Avviso pubblico Regione Puglia per la Linea A del Piano Nazionale Borghi</t>
  </si>
  <si>
    <t>Avviso pubblico Regione EmiliaRomagna per la Linea A del Piano Nazionale Borghi</t>
  </si>
  <si>
    <t>Avviso pubblico Regione Sardegna per la Linea A del Piano Nazionale Borghi</t>
  </si>
  <si>
    <t>Avviso pubblico Regione Toscana per la Linea A del Piano Nazionale Borghi</t>
  </si>
  <si>
    <t>Avviso pubblico Regione Friuli Venezia Giulia per la Linea A del Piano Nazionale Borghi</t>
  </si>
  <si>
    <t>Accordo Quadro per la progettazione esecutiva e la realizzazione dei sistemi Smart Road e Monitoraggio Dinamico sulle autostrade A24-A25 comprensivi degli apparati tecnologici di telecomunicazione, degli impianti elettrici di distribuzione e alimentazione, degli impianti di produzione di energia elettrica da fonti rinnovabili e degli impianti meccanici, nonché delle opere civili funzionali connesse (Canalizzazioni, Green Island e Fabbricati Tecnologici)</t>
  </si>
  <si>
    <t>J39J20001310001</t>
  </si>
  <si>
    <t>90196545F1</t>
  </si>
  <si>
    <t>Avviso pubblico Regione Molise per la Linea A del Piano Nazionale Borghi</t>
  </si>
  <si>
    <t>Avviso pubblico Regione Campania per la Linea A del Piano Nazionale Borghi</t>
  </si>
  <si>
    <t>Affidamento servizio digitalizzazione dei fascicoli giudiziari di Tribunali, Corti d’Appello e Suprema Corte di Cassazione - Direzione Generale dei Sistemi Informativi Automatizzati - 91007310CE e altri (15 lotti)</t>
  </si>
  <si>
    <t>Avviso pubblico Provincia Autonoma di Bolzano per la Linea A del Piano Nazionale Borghi</t>
  </si>
  <si>
    <t>Avviso pubblico Regione Abruzzo per la Linea A del Piano Nazionale Borghi</t>
  </si>
  <si>
    <t>Avviso pubblico Regione Valle d'Aosta per la Linea A del Piano Nazionale Borghi</t>
  </si>
  <si>
    <t>Avviso pubblico Regione Basilicata per la Linea A del Piano Nazionale Borghi BUR 6</t>
  </si>
  <si>
    <t>Progettazione esecutiva  ed  esecuzione in appalto  dei  lavori  di  realizzazione  della  linea  ferroviaria Napoli-Bari, Tratte Telese - San Lorenzo - Vitulano</t>
  </si>
  <si>
    <t>J41H01000080008</t>
  </si>
  <si>
    <t>7989780F05</t>
  </si>
  <si>
    <t>Progettazione esecutiva ed esecuzione in appalto dei lavori di realizzazione  della linea ferroviaria Napoli-Bari - tratta Orsara-Bovino</t>
  </si>
  <si>
    <t>J41H92000000008</t>
  </si>
  <si>
    <t>Progettazione esecutiva e  realizzazione della linea ferroviaria Napoli - Bari, tratta Napoli - Cancello</t>
  </si>
  <si>
    <t>J61H94000000011</t>
  </si>
  <si>
    <t>6666036AEB</t>
  </si>
  <si>
    <t>Progettazione esecutiva e  realizzazione  del Raddoppio tratta Apice - Orsara - 2° Lotto  Hirpinia  -  Orsara</t>
  </si>
  <si>
    <t>J77I04000000009</t>
  </si>
  <si>
    <t>7514502B36</t>
  </si>
  <si>
    <t>Progettazione esecutiva e l’esecuzione in appalto dei lavori di realizzazione della linea ferroviaria Palermo – Catania, tratta Dittaino - Catenanuova (Lotto 5)</t>
  </si>
  <si>
    <t>J11H03000180001</t>
  </si>
  <si>
    <t>9266308F40</t>
  </si>
  <si>
    <t>Progettazione esecutiva ed esecuzione dei lavori relativi alla realizzazione della nuova linea AV/AC Salerno - Reggio Calabria - Lotto 1a Battipaglia  - Romagnano e interconnessione  con  la  Linea  Storica  Battipaglia  - Potenza</t>
  </si>
  <si>
    <t>J71J20000110008</t>
  </si>
  <si>
    <t>95708936C1</t>
  </si>
  <si>
    <t>Procedura ad evidenza pubblica “Bando n. 1” IC BRESCIA EST, CALCINATO E LONATO OVEST</t>
  </si>
  <si>
    <t>F81H91000000008</t>
  </si>
  <si>
    <t>83858427BB</t>
  </si>
  <si>
    <t>Procedura ad evidenza pubblica “Bando n. 2” Realizzazione Galleria naturale di Lonato</t>
  </si>
  <si>
    <t>80982653B0</t>
  </si>
  <si>
    <t>Bando n. 3 Esecuzione delle opere civili per la realizzazione della linea ferroviaria AV/AC Milano -Verona – tratta Brescia Est –Verona, comprese tra il km 121+401 ed il km 126+963</t>
  </si>
  <si>
    <t>83118546E7</t>
  </si>
  <si>
    <t>Bando n.4 Esecuzione delle opere civili per la realizzazione della linea ferroviaria AV/AC Milano -Verona – tratta  Brescia Est –Verona,  comprese tra il km 127+343 e il km 132+923</t>
  </si>
  <si>
    <t>Bando n.5 Esecuzione delle opere civili per la realizzazione della linea ferroviaria AV/AC Milano – Verona – tratta Brescia Est – Verona,  comprese tra il km 132+923 e il km 134+552</t>
  </si>
  <si>
    <t>80542311AF</t>
  </si>
  <si>
    <t>Bando n.6 Esecuzione delle opere civili per la realizzazione della linea ferroviaria AV/AC Milano -Verona – tratta  Brescia Est –Verona,  comprese tra il km 135+116,62 ed il km 140+090,52</t>
  </si>
  <si>
    <t>Bando n.7 Esecuzione delle opere civili per la realizzazione della linea ferroviaria AV/AC Milano -Verona –  tratta  Brescia Est –Verona,  comprese tra il km 140+091 e il km 148+400</t>
  </si>
  <si>
    <t>Procedura ad evidenza pubblica Bando n. 8 IMPIANTI DI SICUREZZA IN GALLERIA</t>
  </si>
  <si>
    <t>Procedura ad evidenza pubblica Bando n. 10 ARMAMENTO</t>
  </si>
  <si>
    <t>Procedura ad evidenza pubblica Bando n. 11 BARRIERE ANTIRUMORE</t>
  </si>
  <si>
    <t>9477813AB4</t>
  </si>
  <si>
    <t>Bando 1 Lavori  di  realizzazione  delle  "Opere  civili  e armamento  ferroviario  Verona  Est"  nell'ambito   dei   lavori   di realizzazione della Tratta AV/AC Verona-Padova</t>
  </si>
  <si>
    <t>J41E91000000009</t>
  </si>
  <si>
    <t>888815625D</t>
  </si>
  <si>
    <t>Bando 2 Lavori di realizzazione delle "Opere civili Fibbio"  nell'ambito  dei lavori di realizzazione della Tratta AV/AC  Verona-Padova,  1°  Lotto Funzionale  Verona-Bivio  Vicenza</t>
  </si>
  <si>
    <t>906038523B</t>
  </si>
  <si>
    <t>Bando 2bis Lavori di realizzazione delle "Opere civili Belfiore"  nell'ambito  dei lavori di realizzazione della Tratta AV/AC  Verona-Padova,  1°  Lotto Funzionale  tra la pk 13,725 e la pk 20,219</t>
  </si>
  <si>
    <t>93886173D8</t>
  </si>
  <si>
    <t>Bando 3 Lavori di realizzazione delle "Opere civili Alpone"  nell'ambito  dei lavori di realizzazione della Tratta AV/AC  Verona-Padova,  1°  Lotto Funzionale  tra la pk 20,219 e la pk 25,314</t>
  </si>
  <si>
    <t>9388651FE3</t>
  </si>
  <si>
    <t>Bando 4 Lavori di realizzazione delle "Opere civili Lonigo"  nell'ambito  dei lavori di realizzazione della Tratta AV/AC  Verona-Padova,  1°  Lotto Funzionale  tra la pk 25,314 e la pk 32,130</t>
  </si>
  <si>
    <t>91518601CA</t>
  </si>
  <si>
    <t>Bando 5 Realizzazione delle opere civili e armamento ferroviario Montebello nell'ambito deilavori di realizzazione della tratta AV/AC Verona–Padova 1 lotto funzionale dalla Pk32 + 340 alla Pk 39 + 0.80</t>
  </si>
  <si>
    <t>878470798A</t>
  </si>
  <si>
    <t>Bando 5bis Opere civili, strdali e idrauliche Cavazza ricadenti nel tratto di linea AV/AC riconprese tra la pk 37,275 e la pk 38,585</t>
  </si>
  <si>
    <t>95083889FE</t>
  </si>
  <si>
    <t>Bando 6 Realizzazione delle opere civili Montecchio ricadenti nel tratto di linea AV/AC Verona-Padova Lotto I riconprese tra la pk 39,375 e la pk 44,250</t>
  </si>
  <si>
    <t>918100442D</t>
  </si>
  <si>
    <t>Lavori di completamento Gallerie Colombo, S. Tomaso e prolungamento della Bretella di Voltri (Galleria Polcevera)  compreso il tratto esterno  lato  Fegino</t>
  </si>
  <si>
    <t>J71H02000110008</t>
  </si>
  <si>
    <t>7171923A14</t>
  </si>
  <si>
    <t>Lavori di realizzazione della Tratta AV/AC “Terzo Valico dei Giovi” – LOTTO 1 VAL LEMME</t>
  </si>
  <si>
    <t>F81H92000000008</t>
  </si>
  <si>
    <t>7034520DF88</t>
  </si>
  <si>
    <t>Italia Roma lavori di segnaletica ferroviaria lotto  1</t>
  </si>
  <si>
    <t>J54E21003620001</t>
  </si>
  <si>
    <t>90291019D9</t>
  </si>
  <si>
    <t>Italia Roma lavori di segnaletica ferroviaria lotto 2</t>
  </si>
  <si>
    <t>9029122B2D</t>
  </si>
  <si>
    <t>Italia Roma lavori di segnaletica ferroviaria lotto 3</t>
  </si>
  <si>
    <t>9029146EFA</t>
  </si>
  <si>
    <t>Italia Roma lavori di segnaletica ferroviaria lotto 4</t>
  </si>
  <si>
    <t>90291534C4</t>
  </si>
  <si>
    <t>MiC - DIGITAL LIBRARY: PNRR MICROFILM ACCORDO QUADRO CON PIU’ OPERATORI ECONOMICI SERVIZI PER LA DIGITALIZZAZIONE DEL PATRIMONIO CULTURALE ITALIANO - CATEGORIA "MICROFILM DI MANOSCRITTI ANTICHI”</t>
  </si>
  <si>
    <t>933879054D</t>
  </si>
  <si>
    <t xml:space="preserve">AVVISO per la presentazione di progetti di percorsi BIENNALI di Istruzione e Formazione Professionale (IeFP), con modalità di apprendimento duale </t>
  </si>
  <si>
    <t>B71J22000400006</t>
  </si>
  <si>
    <t>Accordi Quadro con più operatori economici per l’affidamento di lavori (OG2) e servizi di ingegneria earchitettura (E.22 –S.04 –IA.04) –Relativi alla sicurezza sismica ed al restauro del Patrimonio del Fondo Edifici di Culto (FEC)</t>
  </si>
  <si>
    <t>RIFACIMENTO DI TRATTI DI CANALETTE IRRIGUE DETERIORATE NELLA ZONA NORD OCCIDENTALE DELL’ISOLA DI ARIANO E ISTALLAZIONE DI MISURATORI DI PORTATA - CUP: J83D20001450001 - 9604431331</t>
  </si>
  <si>
    <t>Vigili del Fuoco - Lotto 12FCA: 24 veicoli elettrici leggeri</t>
  </si>
  <si>
    <t>f59i23000260006</t>
  </si>
  <si>
    <t>96957566f6</t>
  </si>
  <si>
    <t>Vigili del Fuoco - Lotto 10b: 24 veicoli elettrici leggeri</t>
  </si>
  <si>
    <t>Vigili del Fuoco - Lotto 12FORD: 36 furgoni elettrici</t>
  </si>
  <si>
    <t>f59i23000250006</t>
  </si>
  <si>
    <t>96606604d4</t>
  </si>
  <si>
    <t>Vigili del Fuoco - 50 autoveicoli di tipo pick-up con motore 100% elettrico</t>
  </si>
  <si>
    <t>f59i23000040006</t>
  </si>
  <si>
    <t>96365382ba</t>
  </si>
  <si>
    <t>Procedura negoziata per la fornitura opzionale di n. 7 autobus elettrici da 12 metri e relativa infrastruttura di ricarica del tipo “opportunity”</t>
  </si>
  <si>
    <t>J40J22000000003</t>
  </si>
  <si>
    <t>97116123C0</t>
  </si>
  <si>
    <t>Vigili del Fuoco - Lotto 6: 1000 veicoli tipologia jeep avenger full-electric 156 cv. longitude fwd automatico</t>
  </si>
  <si>
    <t>f59i23000880006</t>
  </si>
  <si>
    <t>9914523b32</t>
  </si>
  <si>
    <t>Vigili del Fuoco - Lotto 14: 60 autopompeserbatoio (aps) a due assi con motorizzazione biodiesel</t>
  </si>
  <si>
    <t>f80219290584202300054</t>
  </si>
  <si>
    <t>9907543b1e</t>
  </si>
  <si>
    <t>PROCEDURA APPERTA TELEMATICA PER L'AFFIDAMENTO DEL SERVIZIO DI DIGITALIZZAZIONE DEI FONDI FOTOGRAFICI PER UN TOTALE DI 1.540.000 FOTOGRAFIE , DI PROPRIETA' DELL'ARCHIVIO STORICO LUCE DI CINECITTA' S.P.A</t>
  </si>
  <si>
    <t>J89J21021210006</t>
  </si>
  <si>
    <t>A009F0D18E</t>
  </si>
  <si>
    <t>PROCEDURA APERTA PER L'AFFIDAMENTO DEL SERVIZIO DI CATALOGAZIONE DI FONDI FOTOGRAFICI DIGITALIZZATI DI PROPRIETÀ DELL’ARCHIVIO STORICO LUCE DI CINECITTÀ S.P.A.</t>
  </si>
  <si>
    <t>A00A0B3DC9</t>
  </si>
  <si>
    <t>PROCEDURA APERTA  PER L'AFFIDAMENTO DEL SERVIZIO DI DIGITALIZZAZIONE DEI FONDI CINEMATROGRAFICI DI PROPRIETA' DELL'ARCHIVIO LUCE DI CINECITTA' S.p.a.</t>
  </si>
  <si>
    <t xml:space="preserve"> A00A24270F</t>
  </si>
  <si>
    <t>Vigili del Fuoco - Fornitura di autovetture suv e minbus 100% elettrici: lotto 1 n. 150 autovetture suv</t>
  </si>
  <si>
    <t>f59i23001570006</t>
  </si>
  <si>
    <t>A0302EAE7B</t>
  </si>
  <si>
    <t>Vigili del Fuoco - Fornitura di autovetture suv e minbus 100% elettrici: lotto 2 n. 50 autovetture suv</t>
  </si>
  <si>
    <t>f59i23001580006</t>
  </si>
  <si>
    <t>A03030EC31</t>
  </si>
  <si>
    <t>Vigili del Fuoco - Fornitura di autovetture suv e minbus 100% elettrici: lotto 3 n. 100 minibus</t>
  </si>
  <si>
    <t>f59i23001590006</t>
  </si>
  <si>
    <t>A03033E3D0</t>
  </si>
  <si>
    <t>Vigili del Fuoco - Lotto 13: 100 autobottipompa (abp) a due assi, con motorizzazione a biometano pnrr fornitura complementare</t>
  </si>
  <si>
    <t>f59i24000190006</t>
  </si>
  <si>
    <t>b10f5fae69</t>
  </si>
  <si>
    <t xml:space="preserve">Costituzione faculty per il progetto "Digital MAB Ecosistemi digitali tra musei, archivi e biblioteche" </t>
  </si>
  <si>
    <t>F84D21000010006</t>
  </si>
  <si>
    <t xml:space="preserve">Vigili del Fuoco - Lotto 3 NORD: STAZIONI DI RICARICA N. 20 PER N. 40 PUNTI DI RICARICA AUMENTO UN QUINTO </t>
  </si>
  <si>
    <t>F59I23000580006</t>
  </si>
  <si>
    <t>Vigili del Fuoco - Lotto 1 SUD: stazioni di ricarica n. 20 per n. 40 punti di ricarica aumento un quinto</t>
  </si>
  <si>
    <t>f59i23000560006</t>
  </si>
  <si>
    <t>Vigili del Fuoco - Lotto 2 CENTRO: stazioni di ricarica n. 20 per n. 40 punti di ricarica aumento un quinto</t>
  </si>
  <si>
    <t>f59i23000570006</t>
  </si>
  <si>
    <t>Avviso pubblico n. 1 per l’attuazione, nella Regione Marche, del Programma Garanzia Occupabilità dei lavoratori – Percorsi 1,2 e 3</t>
  </si>
  <si>
    <t>B71D22000300006</t>
  </si>
  <si>
    <t>J51B21005710007</t>
  </si>
  <si>
    <t>9066973ECE</t>
  </si>
  <si>
    <t>C51B21006690006</t>
  </si>
  <si>
    <t>Lavori di realizzazione della Tratta AV/AC “Terzo Valico dei Giovi” – LOTTO 2 Castagnola</t>
  </si>
  <si>
    <t>70662852DA</t>
  </si>
  <si>
    <t>Lavori di realizzazione della Tratta AV/AC “Terzo Valico dei Giovi” – LOTTO 3 Cravasco</t>
  </si>
  <si>
    <t>710468183A</t>
  </si>
  <si>
    <t>Lavori di realizzazione della Tratta AV/AC “Terzo Valico dei Giovi” – LOTTO 4 Valico (Radimero)</t>
  </si>
  <si>
    <t>71506620F5</t>
  </si>
  <si>
    <t>Lavori di realizzazione della Tratta AV/AC “Terzo Valico dei Giovi” – LOTTO 5 Interconnessione di Voltri e completamento Polcevera</t>
  </si>
  <si>
    <t>7313558AFA</t>
  </si>
  <si>
    <t>Lavori di realizzazione della Tratta AV/AC “Terzo Valico dei Giovi” – LOTTO 6 Pozzolo Tortona</t>
  </si>
  <si>
    <t>Lavori di realizzazione della Tratta AV/AC “Terzo Valico dei Giovi” – LOTTO 7 Armamento ferroviario</t>
  </si>
  <si>
    <t>87917605DD</t>
  </si>
  <si>
    <t>Lavori di realizzazione della Tratta AV/AC “Terzo Valico dei Giovi” – LOTTO 8 Barriere antirumore</t>
  </si>
  <si>
    <t>9401058E78</t>
  </si>
  <si>
    <t>Lavori di realizzazione della Tratta AV/AC “Terzo Valico dei Giovi” – LOTTO 9 Barriere antirumore</t>
  </si>
  <si>
    <t>Lavori di realizzazione della Tratta AV/AC “Terzo Valico dei Giovi” – LOTTO 10 Interconnessione Novi Ligure (lavori in galleria)</t>
  </si>
  <si>
    <t>Lavori di realizzazione della Tratta AV/AC “Terzo Valico dei Giovi” – LOTTO 11 Interconnessione Novi Ligure (lavori in sotterraneo)</t>
  </si>
  <si>
    <t>9776359AA8</t>
  </si>
  <si>
    <t>Lavori di realizzazione della Tratta AV/AC “Terzo Valico dei Giovi” – LOTTO 12 Interconnessione Novi Ligure (lavori in sotterraneo 13A)</t>
  </si>
  <si>
    <t>B0293ED82A</t>
  </si>
  <si>
    <t>Lavori di realizzazione della Tratta AV/AC “Terzo Valico dei Giovi” – LOTTO 13 Interconnessione Novi Ligure (opere all'aperto 13B)</t>
  </si>
  <si>
    <t>B1B5672E60</t>
  </si>
  <si>
    <t>Lavori di realizzazione della Tratta AV/AC “Terzo Valico dei Giovi” – LOTTO 14 Interconnessione Novi Ligure (opere all'aperto 13B)</t>
  </si>
  <si>
    <t>B26574FAF4</t>
  </si>
  <si>
    <t>Avviso pubblico multimisura per la presentazione di domande di partecipazione a valere sul PNRR - ASL/AO (MARZO 2023)</t>
  </si>
  <si>
    <t>J59J21014170008</t>
  </si>
  <si>
    <t>Bando di gara bando per la predisposizione edile e impiantistica, fornitura e posa in opera, installazione, collaudo tecnico e funzionale, messa in esercizio, gestione e manutenzione di stazioni di ricarica (colonnine) ad uso pubblico per veicoli elettrici presso parcheggi in prossimità degli Uffici Postali di Poste Italiane (8 lotti)</t>
  </si>
  <si>
    <t xml:space="preserve">Progettazione esecutiva e  l'esecuzione dei  lavori  di  Potenziamento  della  linea  Milano-Genova - Quadruplicamento della tratta da MI Rogoredo a Pieve Emanuele (da  km 1+100 a km 11+985) e Velocizzazione </t>
  </si>
  <si>
    <t>J47I09000030009</t>
  </si>
  <si>
    <t>9569426C24</t>
  </si>
  <si>
    <t>Potenziamento della linea ferroviaria Rho – Arona. Tratta Rho – Gallarate. Quadruplicamento della linea Rho-Parabiago e Raccordo a Y</t>
  </si>
  <si>
    <t>J31J05000010001</t>
  </si>
  <si>
    <t>J44D20000060009</t>
  </si>
  <si>
    <t>B02D97CEF5</t>
  </si>
  <si>
    <t>J21J05000000001</t>
  </si>
  <si>
    <t>J94E21000070009</t>
  </si>
  <si>
    <t>Abilitazione al Cloud per le PA Locali - Comuni (aprile 2022)</t>
  </si>
  <si>
    <t>Abilitazione al Cloud per le PA Locali - Scuole (aprile 2022)</t>
  </si>
  <si>
    <t>Abilitazione al Cloud per le PA Locali - Scuole (giugno 2022)</t>
  </si>
  <si>
    <t>rinunce per 25,435,121 €</t>
  </si>
  <si>
    <t>Avviso Investimento 1.2 “Abilitazione al Cloud per le PA Locali ” Comuni (settembre 2024)</t>
  </si>
  <si>
    <t>Molte rinunce</t>
  </si>
  <si>
    <t>Esperienza del cittadino nei servizi pubblici" Scuole (giugno 2022)</t>
  </si>
  <si>
    <t>Avviso Misura 1.4.1 "Esperienza del cittadino nei servizi pubblici" - Scuole (settembre 2024)</t>
  </si>
  <si>
    <t>Adozione app IO - Comuni (aprile 2022)</t>
  </si>
  <si>
    <t>Adozione piattaforma pagoPA - Comuni (aprile 2022)</t>
  </si>
  <si>
    <t>Adozione App IO - altri Enti (maggio 2022)</t>
  </si>
  <si>
    <t>Adozione piattaforma pagoPA - altri Enti (maggio 2022)</t>
  </si>
  <si>
    <t>MISURA 1.4.3 “ADOZIONE PIATTAFORMA PAGOPA” COMUNI (Maggio 2023).</t>
  </si>
  <si>
    <t>Misura 1.4.3 "Adozione piattaforma pagoPA" Comuni giugno 2024</t>
  </si>
  <si>
    <t>MISURA 1.4.3 “ADOZIONE PIATTAFORMA PAGOPA” ALTRI ENTI (ottobre 2023)</t>
  </si>
  <si>
    <t>Adozione piattaforma pagoPA - altri Enti (novembre 2023)</t>
  </si>
  <si>
    <t>MISURA 1.4.3 “ADOZIONE APP IO” COMUNI (maggio 2024)</t>
  </si>
  <si>
    <t>MISURA 1.4.3 “ADOZIONE PIATTAFORMA PAGOPA” ALTRI ENTI (maggio 2024)</t>
  </si>
  <si>
    <t>MISURA 1.4.3 “ADOZIONE APP IO” ALTRI ENTI (SETTEMBRE 2024).</t>
  </si>
  <si>
    <t>Estensione dell'utilizzo delle piattaforme nazionali di identità digitale - SPID CIE Comuni (Aprile 2022)</t>
  </si>
  <si>
    <t>Avviso misura 1.3.1 "PIATTAFORMA DIGITALE NAZIONALE DATI" - Università e AFAM pubblici (Luglio 2023)</t>
  </si>
  <si>
    <t>Avviso Misura 2.2.3 "Digitalizzazione delle procedure (SUAP e SUE)" Comuni</t>
  </si>
  <si>
    <t>Comuni, Province, altri enti</t>
  </si>
  <si>
    <t>J51B21001950006</t>
  </si>
  <si>
    <t>Progettazione esecutiva ed esecuzione in appalto  dei
lavori per la rifunzionalizzazione dello Scalo  di  Torino  Orbassano</t>
  </si>
  <si>
    <t>J84E21004550001</t>
  </si>
  <si>
    <t>9569699D6D</t>
  </si>
  <si>
    <t>At least 264 480 new places created for educational and early childhood care services (from zero to six years old). With the plan for the construction and redevelopment of kindergartens, the goal is to increase the available places, enhancing the zero to six years old educational service.</t>
  </si>
  <si>
    <t>Nuovo piano asili nido</t>
  </si>
  <si>
    <t>Ministry of Public Education, Municipalities, Family department</t>
  </si>
  <si>
    <t>Report n. 13 e 14 della RGS (non ancora presenti)</t>
  </si>
  <si>
    <t>MIM</t>
  </si>
  <si>
    <t>Spesa 13/12/2024</t>
  </si>
  <si>
    <t>M1C2I7.01.01</t>
  </si>
  <si>
    <t>Tecnologie a zero emissioni nette</t>
  </si>
  <si>
    <t>M1C2I7.01.02</t>
  </si>
  <si>
    <t>Competitività e resilienza delle catene di approvvigionamento strategiche</t>
  </si>
  <si>
    <t>Fondo Rotativo Contratti di Filiera (FCF) per il sostegno dei contratti di filiera dei settori  agroalimentare, pesca e acquacoltura, silvicoltura, floricoltura e vivaismo – non taggato</t>
  </si>
  <si>
    <t>Fondo Rotativo Contratti di Filiera (FCF) per il sostegno dei contratti di filiera dei settori agroalimentare, pesca e acquacoltura, silvicoltura, floricoltura e vivaismo – PMI</t>
  </si>
  <si>
    <t>Fondo Rotativo Contratti di Filiera (FCF) per il sostegno dei contratti di filiera dei settori agroalimentare, pesca e acquacoltura, silvicoltura, floricoltura e vivaismo – digitalizzazione</t>
  </si>
  <si>
    <t>Ricerca e sviluppo sull'idrogeno (loans)</t>
  </si>
  <si>
    <t>M2C2I3.05.02</t>
  </si>
  <si>
    <t>M2C4I2.01.A1</t>
  </si>
  <si>
    <t>M2C4I2.01.A2</t>
  </si>
  <si>
    <t>Misure per la gestione del rischio di alluvione e per la riduzione del rischio idrogeologico - non taggato</t>
  </si>
  <si>
    <t>M4C2I2.04.00</t>
  </si>
  <si>
    <t>Accordi di innovazione</t>
  </si>
  <si>
    <t>M1C1-R03.01.05</t>
  </si>
  <si>
    <t>7.2 Competitività e resilienza delle catene di approvvigionamento strategiche</t>
  </si>
  <si>
    <t>7.1 Tecnologie a zero emissioni nette</t>
  </si>
  <si>
    <t>M4C2-I02.02.00 - 2.2 bis - Accordi di innovazione</t>
  </si>
  <si>
    <t>Spesa al 13/12/2024</t>
  </si>
  <si>
    <t>M4C2-I02.04.00</t>
  </si>
  <si>
    <r>
      <rPr>
        <strike/>
        <sz val="10"/>
        <color rgb="FF231F20"/>
        <rFont val="Times New Roman"/>
        <family val="1"/>
      </rPr>
      <t>M4</t>
    </r>
  </si>
  <si>
    <t>2.4 Accordi di innovazione</t>
  </si>
  <si>
    <t>Importo Progetti Totale</t>
  </si>
  <si>
    <t>Totale complessivo</t>
  </si>
  <si>
    <t>PCM - PRESIDENZA CONSIGLIO MINISTRI</t>
  </si>
  <si>
    <t>M1C1R1.9BIS</t>
  </si>
  <si>
    <t>PCM - STRUTTURA DI MISSIONE PNRR</t>
  </si>
  <si>
    <t>M1C2I7.01</t>
  </si>
  <si>
    <t>M1C2I7.1.1</t>
  </si>
  <si>
    <t>M1C2I7.1.2</t>
  </si>
  <si>
    <t>Z23 - Processi di ricerca e innovazione, trasferimento di tecnologie e cooperazione tra imprese incentrate sull'economia circolare</t>
  </si>
  <si>
    <t>131 - Riqualificazione materiale e sicurezza degli spazi pubblici</t>
  </si>
  <si>
    <t>M2C4I2.1.A</t>
  </si>
  <si>
    <t>M4C2I2.2BIS</t>
  </si>
  <si>
    <t>M4C2I2.04</t>
  </si>
  <si>
    <t xml:space="preserve">125 - Misure volte a modernizzare i sistemi di protezione sociale, compresa la promozione dell'accesso alla protezione sociale </t>
  </si>
  <si>
    <t>M5C3R1</t>
  </si>
  <si>
    <t>M7I1</t>
  </si>
  <si>
    <t>M7I2</t>
  </si>
  <si>
    <t>M7I3</t>
  </si>
  <si>
    <t>M7I4</t>
  </si>
  <si>
    <t>M7I5</t>
  </si>
  <si>
    <t>M7I6</t>
  </si>
  <si>
    <t>M7I7</t>
  </si>
  <si>
    <t>M7I8</t>
  </si>
  <si>
    <t>M7I9</t>
  </si>
  <si>
    <t>M7I10</t>
  </si>
  <si>
    <t>M7I11</t>
  </si>
  <si>
    <t>M7I12</t>
  </si>
  <si>
    <t>M7I13</t>
  </si>
  <si>
    <t>M7I14</t>
  </si>
  <si>
    <t>M7I15</t>
  </si>
  <si>
    <t>M7I16</t>
  </si>
  <si>
    <t>M7I17</t>
  </si>
  <si>
    <t>M7R1</t>
  </si>
  <si>
    <t>M7R2</t>
  </si>
  <si>
    <t>M7R3</t>
  </si>
  <si>
    <t>M7R4</t>
  </si>
  <si>
    <t>M7R5</t>
  </si>
  <si>
    <t>Decreto 22 marzo 2021</t>
  </si>
  <si>
    <t>5.1.3 Industria della batterie</t>
  </si>
  <si>
    <t>5.1.4 Capacità produttiva delle rinnovabili</t>
  </si>
  <si>
    <r>
      <rPr>
        <strike/>
        <sz val="10"/>
        <color rgb="FF231F20"/>
        <rFont val="Times New Roman"/>
        <family val="1"/>
      </rPr>
      <t>5.1.2 Industria eolica</t>
    </r>
  </si>
  <si>
    <t>Il Ministero delle Imprese e del Made in Italy ha completato il trasferimento dei
fondi a Invitalia S.p.A.</t>
  </si>
  <si>
    <t>Explanatory document duly justifying how the target was satisfactorily fulfilled. This document shall include as an annex the following documentary evidence:
a) list of certificates of completion issued in accordance with the national legislation;
b) report by an independent engineer endorsed by the relevant ministry, including justification that the technical specifications of the project(s) are aligned with the CID's description of the investment and target;</t>
  </si>
  <si>
    <t>By 31 December 2025, increase energy production capacity of produced photovoltaic panels from the current 200 MW/year to at least 2 GW/year [Gigafactory] thanks to high-efficiency photovoltaic panels</t>
  </si>
  <si>
    <t>Non si capisce perché è stata creata la riforma M1C1-R3.01.05 quando già esisteva la M1C1-R1.01.08</t>
  </si>
  <si>
    <t>Definanziati 200 milioni che finiscono a M4C2-I02.04 Accordi di innovazione (164 milioni) e M1C1-R3.01.05 Digitalizzazione della giustizia (36 milioni)</t>
  </si>
  <si>
    <t>Catalogo Nazionale Dati decreto 14/2022</t>
  </si>
  <si>
    <t>H81J22000100006</t>
  </si>
  <si>
    <t>Welfare as a Service</t>
  </si>
  <si>
    <t>F51J22000450006</t>
  </si>
  <si>
    <t>Inps</t>
  </si>
  <si>
    <t>Interoperabilità e service Anac</t>
  </si>
  <si>
    <t>E87H22002600006</t>
  </si>
  <si>
    <t>Anac</t>
  </si>
  <si>
    <t>Albo unico dei medici chirurghi e degli odontoiatri</t>
  </si>
  <si>
    <t>G51C24000070006</t>
  </si>
  <si>
    <t>Federazione nazionale ordine dei medici chirurghi e degli odontoiatri</t>
  </si>
  <si>
    <t>Interoperabilità dati ambientali Ispra - Sistema informativo nazionale ambiente (Sina)</t>
  </si>
  <si>
    <t>I51C24000060001</t>
  </si>
  <si>
    <t>Anagrafe nazionale dell'istruzione e delle sue partizioni</t>
  </si>
  <si>
    <t>B81C24000080001</t>
  </si>
  <si>
    <t>Ministero dell'Istruzione (MI)</t>
  </si>
  <si>
    <t>Progetto interoperabilità e service della motorizzazione</t>
  </si>
  <si>
    <t>D81C22003360006</t>
  </si>
  <si>
    <t>Convenzione ai sensi dell’art. 9 comma 1 DL. N. 77/2021 per la realizzazione del sub-investimento 1.3.1 - PDND Interoperabilità - decreto 15/2022 - PNRR del 07/03/2022</t>
  </si>
  <si>
    <t>G51B21005590006</t>
  </si>
  <si>
    <t>Convenzione DTD/PagoPA - Evoluzioni della Piattaforma Digitale Nazionale Dati Interoperabilità</t>
  </si>
  <si>
    <t>J51F24000000006</t>
  </si>
  <si>
    <t>Interoperabilità dell’Indice dei domicili digitali delle pubbliche amministrazioni e dei gestori di pubblici servizi</t>
  </si>
  <si>
    <t>C51J24000070006</t>
  </si>
  <si>
    <t>Agid</t>
  </si>
  <si>
    <t>Progettazione di due modelli di sito web ASL e MUSEI - affidamento diretto alla Soc. TANGIBLE S.R.L. SB</t>
  </si>
  <si>
    <t>J51F23000500006</t>
  </si>
  <si>
    <t>Miglioramento dell'accessibilità dei Servizi pubblici digitali decreto 33/2021 - PNRR del 14/12/2021</t>
  </si>
  <si>
    <t>1.4.2: Citizen inclusion - Miglioramento dell'accessibilità dei servizi pubblici digitali</t>
  </si>
  <si>
    <t>B81C22003070001</t>
  </si>
  <si>
    <t>Adozione PagoPA e App Io per le istituzioni scolastiche</t>
  </si>
  <si>
    <t>G51B21005570006</t>
  </si>
  <si>
    <t>Diffusione della piattaforma dei pagamenti elettronici PagoPA e dell'App IO dei servizi pubblici</t>
  </si>
  <si>
    <t>Estensione dell’utilizzo delle piattaforme nazionali di identità digitale (SPID CIE) e dell'Anagrafe nazionale della popolazione residente (ANPR) decreto 106/2022 del 09/08/2022</t>
  </si>
  <si>
    <t>B81C22003080001</t>
  </si>
  <si>
    <t>C51C21000080006</t>
  </si>
  <si>
    <t>REALIZZAZIONE GESTIONE E MANUTENZIONE DELLE COMPONENTI DI INAD NECESSARIE ALLA GESTIONE INTEGRATA CON ANPR DEI DOMICILI DIGITALI DELLE PERSONE FISICHE</t>
  </si>
  <si>
    <t>B51F22003850006</t>
  </si>
  <si>
    <t>REALIZZAZIONE DI UNA PIATTAFORMA DIGITALE PER CONSENTIRE AI CITTADINI DI DELEGARE UN TERZO AL FINE DI AGIRE PER PROPRIO CONTO NEI CONFRONTI DELLA PA E SOGGETTI PRIVATI</t>
  </si>
  <si>
    <t>IPZS</t>
  </si>
  <si>
    <t>B51F22004110006</t>
  </si>
  <si>
    <t>EVOLUZIONE DELL IDENTITA DIGITALE CIE CON OPENID CONNECT E MOBILE IDENTITY</t>
  </si>
  <si>
    <t>J51F22001140006</t>
  </si>
  <si>
    <t>ACQUISTO DI SERVIZI PER LA REALIZZAZIONE DELLE LINEE EVOLUTIVE ANPR decreto 77/2022 del 14/07/2022</t>
  </si>
  <si>
    <t>Convenzione ex art.8 decreto-legge 135/2018 convertito con modificazioni dalla legge 11 febbraio 2019 n. 12 con PagoPA S.p.A per l’affidamento dell’esecuzione di attività progettuali per la realizzazione della Piattaforma digitale nazionale Dati Interope</t>
  </si>
  <si>
    <t>G51B21005580006</t>
  </si>
  <si>
    <t>Realizzazione di un’infrastruttura tecnologica- Data Sharing ( &amp; ) Service Repository Facilities (DS ( &amp; ) SRF) decreto 96/2022 del 01/08/2022</t>
  </si>
  <si>
    <t>Servizio di progettazione e fattibilità tecnica/economica del Data Sharing ( &amp; ) Service Repository Facilities (DS ( &amp; ) SRF) decreto 18/2022 del 10/03/2022</t>
  </si>
  <si>
    <t>J51B22000470006</t>
  </si>
  <si>
    <t>Digitalizzazione Ministero dell'Interno</t>
  </si>
  <si>
    <t>F81B21007620006</t>
  </si>
  <si>
    <t>Digitalizzazione dell'Inps</t>
  </si>
  <si>
    <t>Digitalizzazione dell'Inail</t>
  </si>
  <si>
    <t>Inail</t>
  </si>
  <si>
    <t>Digitalizzazione Ministero della Difesa</t>
  </si>
  <si>
    <t>D81B20001980006</t>
  </si>
  <si>
    <t>Digitalizzazione Consiglio di Stato</t>
  </si>
  <si>
    <t>https://padigitale2026.gov.it/misure/</t>
  </si>
  <si>
    <t>M1C2-I01.02.01</t>
  </si>
  <si>
    <t>Contributo a fondo perduto a favore di STMIcroelectronics S.r.l. per la realizzazione di un impianto di produzione di substrati in carburo di silicio a Catania</t>
  </si>
  <si>
    <t>G66I22000090008</t>
  </si>
  <si>
    <t>STMicroelectronics srl</t>
  </si>
  <si>
    <t>Assegnazione risorse ASI per il sub-investimento M1C2.I4.1 SatCom</t>
  </si>
  <si>
    <t>D19B22000230006</t>
  </si>
  <si>
    <t>Asi</t>
  </si>
  <si>
    <t>J58G21000010007</t>
  </si>
  <si>
    <t>Assegnazione risorse all'ASI per la realizzazione del sub-investimento Space Factory</t>
  </si>
  <si>
    <t>Assegnazione risorse all'ESA per la realizzazione del sub-investimento Space Factory</t>
  </si>
  <si>
    <t>F83C22001960005</t>
  </si>
  <si>
    <t>Procedura negoziale</t>
  </si>
  <si>
    <t>J58G21000020007</t>
  </si>
  <si>
    <t>J58G22000030007</t>
  </si>
  <si>
    <t>F83D23000120005</t>
  </si>
  <si>
    <t>F43D22001890005</t>
  </si>
  <si>
    <t>F83C22002460005</t>
  </si>
  <si>
    <t>F83D22001720005</t>
  </si>
  <si>
    <t>ATTIVIT DI RICERCA E SVILUPPO TECNOLOGICO CONCERNENTE IL DESIGN LO SVILUPPO E LA QUALIFICA DI UN MOTORE GREEN MULTI-PURPOSE PER APPLICAZIONI ORBITALI E SUB-ORBITALI (IOS VEGA-C VEGA-E E SPACE RIDER)</t>
  </si>
  <si>
    <t>SVILUPPO TECNOLOGICO MANUFACTURING TEST VALIDAZIONE QUALIFICA TRASPORTO E INSTALLAZIONE DEL TELESCOPIO FLYEYE PER LA SORVEGLIANZA DEGLI OGGETTI SPAZIALI IN AMBITO SST E PER LE ATTIVIT OPZIONALI</t>
  </si>
  <si>
    <t>IN ORBIT ECONOMY SSA/SST FONDO COMPLEMENTARE</t>
  </si>
  <si>
    <t>ATTIVIT DI RICERCA E SVILUPPO TECNOLOGICO PER DESIGN SVILUPPO E QUALIFICA MISSIONE DI IOS DEL PNRR</t>
  </si>
  <si>
    <t>Infrastruttura digitale dell'UIBM per la fornitura dei servizi all'utenza ed agevolare l'accesso al sistema della proprietà industriale</t>
  </si>
  <si>
    <t>B87C22000010006</t>
  </si>
  <si>
    <t>B51C22001310006</t>
  </si>
  <si>
    <t>Convenzione tra UIBM-NETVAL e POLITO per la sviluppo della piattaforma Knowledge share</t>
  </si>
  <si>
    <t>SISTEMA DI CERTIFICAZIONE DELL IDENTITA DIGITALE DEI BENI CULTURALI</t>
  </si>
  <si>
    <t>F81B21008250006</t>
  </si>
  <si>
    <t>Istituto centrale per la digitalizzazione</t>
  </si>
  <si>
    <t>STRATEGIE E PIATTAFORME DIGITALI PER IL PATRIMONIO CULTURALE - INFRASTRUTTURA SOFTWARE</t>
  </si>
  <si>
    <t>F81B21007750006</t>
  </si>
  <si>
    <t>F84E21008600006</t>
  </si>
  <si>
    <t>Individuazione diretta</t>
  </si>
  <si>
    <t>F81B21009170006</t>
  </si>
  <si>
    <t>Archivio centrale dello Stato</t>
  </si>
  <si>
    <t xml:space="preserve">Portale dei procedimenti e dei servizi ai cittadini </t>
  </si>
  <si>
    <t>F81B21010150006</t>
  </si>
  <si>
    <t>F51C21000020006</t>
  </si>
  <si>
    <t>F81F21000010006</t>
  </si>
  <si>
    <t>F81H24000030006</t>
  </si>
  <si>
    <t xml:space="preserve">Approvazione dell’elenco delle attività relative alla Linea d’Azione 7 Formazione degli operatori culturali </t>
  </si>
  <si>
    <t>Decreto di approvazione Progetto AD Arte piattaforma nazionale dei servizi per l'accessibilità dei luoghi della cultura</t>
  </si>
  <si>
    <t>Direzione generale Musei</t>
  </si>
  <si>
    <t>Determina 34 del 11.11.2022 - Supporto tecnico operativo per la realizzazione del sub investimento M1C3 I 3.3.1 (Azione AI)</t>
  </si>
  <si>
    <t>F89G22000520005</t>
  </si>
  <si>
    <t>Direzione generale Creatività contemporanea</t>
  </si>
  <si>
    <t>Determina 23/08/2022 n. 22. Supporto tecnico operativo per la realizzazione del sub investimento M1C3 I 3.3.2 (Azione AII)</t>
  </si>
  <si>
    <t>F89G21000130005</t>
  </si>
  <si>
    <t>Determina 11/11/2022 n. 34. Supporto tecnico operativo per la realizzazione del sub investimento M1C3 I 3.3.3 (Azione BI)</t>
  </si>
  <si>
    <t>F89G22000530005</t>
  </si>
  <si>
    <t>Determina 23/08/2022 n. 22. Supporto tecnico operativo per la realizzazione del sub investimento M1C3 I 3.3.4 (Azione BII)</t>
  </si>
  <si>
    <t>F89G22000440005</t>
  </si>
  <si>
    <t>I58J22000010001</t>
  </si>
  <si>
    <t>Individuazione di numero 3 progetti pilota di Green Communities  su base DM 30 marzo 2022 pubblicato in Gazzetta Ufficiale della Repubblica Italiana il 16 maggio 2022</t>
  </si>
  <si>
    <t xml:space="preserve">Accordo di Programma con ENEA (soggetto attuatore) e ripartisce l'importo di 110 milioni (ENEA: 75 milioni di euro CNR: 20 milioni di euro RSE: 15 milioni di euro)decreto del MiTE n. 545 del 23 dicembre 2021 </t>
  </si>
  <si>
    <t>Accordo di programma</t>
  </si>
  <si>
    <t>Enea</t>
  </si>
  <si>
    <t>F58D22000040006</t>
  </si>
  <si>
    <t>Riparto di 2.500 borse di dottorato di durata triennale per la frequenza di percorsi di dottorato in programmi specificamente dedicati e declinati</t>
  </si>
  <si>
    <t>Decreto Direttoriale n. 167 del 03-10-2023 Avviso per la concessione di finanziamenti destinati a iniziative educative transnazionali TNE</t>
  </si>
  <si>
    <t>Decreto Ministeriale n. 118 del 02-03-2023 Riparto delle borse di dottorato di durata triennale per la frequenza di percorsi di dottorato in programmi specificamente dedicati e declinati</t>
  </si>
  <si>
    <t>Decreto Ministeriale n. 351 del 09/04/2022 -Estensione del numero di dottorati di ricerca e dottorati innovativi per la pubblica amministrazione e il patrimonio culturale</t>
  </si>
  <si>
    <t>Bando per i Progetti di Rilevante Interesse Nazionale 2022 - DD 104 del 2/2/2022</t>
  </si>
  <si>
    <t>Bando per i Progetti di Rilevante Interesse Nazionale 2022 - DD 1409 del 14/9/2022</t>
  </si>
  <si>
    <t>Istituzione di un sistema informativo</t>
  </si>
  <si>
    <t>J59J21015410006</t>
  </si>
  <si>
    <t>PROPOSTE DI INTERVENTO FINALIZZATE AL RECUPERO DELLE AREE URBANE TRAMITE LA REALIZZAZIONE E L’ADEGUAMENTO DI IMPIANTI SPORTIVI (cluster 1 e 2)</t>
  </si>
  <si>
    <t>PROPOSTE DI INTERVENTO FINALIZZATE AL RECUPERO DELLE AREE URBANE TRAMITE LA REALIZZAZIONE E L’ADEGUAMENTO DI IMPIANTI SPORTIVI (cluster 3)</t>
  </si>
  <si>
    <t>Avviso pubblico per la ricerca di n. 1 Esperto in programmazione e gestione di progetti strategici rivolti alla Pubblica Amministrazione</t>
  </si>
  <si>
    <t>Avviso pubblico per la ricerca di n. 1 Esperto in innovazione digitale, informatica</t>
  </si>
  <si>
    <t>Avviso pubblico per la ricerca di n. 1 Esperto giuridico – amministrativo</t>
  </si>
  <si>
    <t>Avviso Misura 2.2.3 "Digitalizzazione delle procedure (SUAP e SUE)" Comuni - Seconda edizione</t>
  </si>
  <si>
    <t>Avviso pubblico per la ricerca di n.2 Esperti in gestione delle risorse umane</t>
  </si>
  <si>
    <t>AVVISO PUBBLICO PER IL FINANZIAMENTO DI ISTITUTI E LUOGHI DELLA CULTURA PER LA PARTECIPAZIONE A INIZIATIVE DI CO-CREAZIONE DI SOLUZIONI INNOVATIVE PER LA VALORIZZAZIONE DEL PATRIMONIO CULTURALE - SCENARIO 04: “CONSERVAZIONE E RESTAURO</t>
  </si>
  <si>
    <t>AVVISO PUBBLICO PER IL FINANZIAMENTO DI ISTITUTI E LUOGHI DELLA CULTURA PER LA PARTECIPAZIONE A INIZIATIVE DI CO-CREAZIONE DI SOLUZIONI INNOVATIVE PER LA VALORIZZAZIONE DEL PATRIMONIO CULTURALE - SCENARIO 01: “ACCESSIBILITA’ E INCLUSIONE</t>
  </si>
  <si>
    <t>AVVISO PUBBLICO PER IL FINANZIAMENTO DI ISTITUTI E LUOGHI DELLA CULTURA PER LA PARTECIPAZIONE A INIZIATIVE DI CO-CREAZIONE DI SOLUZIONI INNOVATIVE PER LA VALORIZZAZIONE DEL PATRIMONIO CULTURALE - SCENARIO 03: “FRUIZIONE AVANZATA”</t>
  </si>
  <si>
    <t>AVVISO PUBBLICO PER IL FINANZIAMENTO DI ISTITUTI E LUOGHI DELLA CULTURA PER LA PARTECIPAZIONE A INIZIATIVE DI CO-CREAZIONE DI SOLUZIONI INNOVATIVE PER LA VALORIZZAZIONE DEL PATRIMONIO CULTURALE - SCENARIO 02: “GAMIFICATION</t>
  </si>
  <si>
    <t>BANDO PUBBLICO - PROCEDURA TELEMATICA APERTA IN FORMA ANONIMA PER CONCORSO DI IDEE IN UNICA FASE PER LA VALORIZZAZIONE DEL PATRIMONIO CULTURALE DIGITALIZZATO AI SENSI DELL’ARTICOLO 46, COMMA 4 DEL D.LGS. 36/2023</t>
  </si>
  <si>
    <t>Individui, Imprese, Liberi professionisti, Organizzazioni del terzo settore, Altro</t>
  </si>
  <si>
    <t>B53592F1E3</t>
  </si>
  <si>
    <t>Avviso Misura 1.3.1 "Piattaforma Digitale Nazionale Dati" ASL/AO - settembre 2024</t>
  </si>
  <si>
    <t>Bando per la selezione di 62.549 operatori volontari da impiegare in progetti di Servizio civile universale - febbraio 2025</t>
  </si>
  <si>
    <t>Bando di selezione - Oltre il giardino. Maturare competenze II edizione corso executive sulla cura e gestione di parchi e giardini storici</t>
  </si>
  <si>
    <t>Avviso pubblico N. 1 e Avviso integrativo per la costituzione di un elenco di Soggetti realizzatori delle misure relative a: Percorso 1 – “Reinserimento Occupazionale” Percorso 2 – “Aggiornamento (Up-skilling)” Percorso 3 – “Riqualificazione (Re-skilling)</t>
  </si>
  <si>
    <t>Bottega Artigiana Tintura e Invecchiamenti</t>
  </si>
  <si>
    <t>Bottega Artigiana Carpenteria Metallica</t>
  </si>
  <si>
    <t>Bottega Artigiana Laboratorio Plastico</t>
  </si>
  <si>
    <t>AVVISO per la presentazione di progetti di percorsi TRIENNALI di Istruzione e Formazione Professionale (IeFP), con modalità di apprendimento duale, da finanziare nell’ambito del Piano Nazionale di Ripresa e Resilienza (PNRR), Missione 5 – Componente 1 – I</t>
  </si>
  <si>
    <t>totale 4.035.096</t>
  </si>
  <si>
    <t>Virtual Production - II edizione</t>
  </si>
  <si>
    <t>Avviso pubblico N.3 per la presentazione dell’offerta formativa ‘Sistema duale’ Percorsi di Istruzione e Formazione Professionale-a.f.2024/2025</t>
  </si>
  <si>
    <t>J52B24002160007</t>
  </si>
  <si>
    <t>totale 2.394.250</t>
  </si>
  <si>
    <t>https://www.provincia.cuneo.it/amministrazione-trasparente/attuazione-pnrr-provincia-cuneo</t>
  </si>
  <si>
    <t>Cuneo</t>
  </si>
  <si>
    <t>Archivio Storico: Corsi in Conservazione per Operatore dello Scanner e Tecnico della Pellicola</t>
  </si>
  <si>
    <t>Avviso per la ricerca di n. 1 Esperto in edilizia</t>
  </si>
  <si>
    <t>C91B21007190006</t>
  </si>
  <si>
    <t>Avviso per la ricerca di n. 1 Ingegnere ambientale</t>
  </si>
  <si>
    <t>Avviso pubblico n. 7 per l’attuazione del Programma Garanzia Occupabilità dei Lavoratori. Presentazione di operazioni per rendere disponibili misure formative a favore delle persone Cluster 1</t>
  </si>
  <si>
    <t>AVVISO PUBBLICO PER LA PRESENTAZIONE DI PROGETTI RELATIVI AI PERCORSI DI ISTRUZIONE E FORMAZIONE PROFESSIONALE (leFP) in modalità duale.</t>
  </si>
  <si>
    <t>totale 4.073.794,56</t>
  </si>
  <si>
    <t>Appalto Integrato per la progettazione esecutiva e l’esecuzione dei lavori per la realizzazione degli interventi di ripristino di banchi naturali di ostriche piatte in Adriatico (Interventi A1-A5)</t>
  </si>
  <si>
    <t>I81G22000100001</t>
  </si>
  <si>
    <t>B2EF28724B</t>
  </si>
  <si>
    <t>Avviso pubblico per la presentazione di progetti relativi ai percorsi di istruzione e formazione professionale (IeFP) con modalità di apprendimento duale. Anno Formativo 2024/2025 - II^ edizione</t>
  </si>
  <si>
    <t>6 Collaboratori per attività di HUB account</t>
  </si>
  <si>
    <t>Bottega Artigiana Attrezzeria e Props</t>
  </si>
  <si>
    <t>Master Acconciatura Cinematografica</t>
  </si>
  <si>
    <t>Master Trucco Cinematografico</t>
  </si>
  <si>
    <t>AVVISO PER LA PRESENTAZIONE DI PROGETTI RELATIVI AI PERCORSI DI ISTRUZIONE FORMAZIONE PROFESSIONALE (IEFP) CON MODALITÀ DI APPRENDIMENTO DUALE - CICLO FORMATIVO 2024-2027</t>
  </si>
  <si>
    <t>totale 1.493.299,20</t>
  </si>
  <si>
    <t>Invito a manifestare interesse per la costituzione del comitato d'indirizzo nell'ambito del progetto di formazione continua "Piano di formazione per l’accessibilità e l’inclusione negli istituti e luoghi della cultura italiani"</t>
  </si>
  <si>
    <t>Avviso pubblico N. 2 per l’attuazione del Programma Garanzia Occupabilità dei Lavoratori</t>
  </si>
  <si>
    <t>Avviso pubblico N. 2 Per l’attuazione del Programma Garanzia Occupabilità dei Lavoratori</t>
  </si>
  <si>
    <t>E72E24000660006</t>
  </si>
  <si>
    <t>Avviso pubblico per l’aggiornamento del Catalogo regionale dell’offerta formativa GOL</t>
  </si>
  <si>
    <t>Gara a procedura aperta ai sensi del D.lgs. 36/2023 per l’affidamento dei servizi di sviluppo, manutenzione evolutiva e gestione in esercizio della piattaforma e-learning della Fondazione Scuola dei beni e delle attività culturali</t>
  </si>
  <si>
    <t>B3ED24C9A2</t>
  </si>
  <si>
    <t>Screen Scoring: Corso intensivo di composizione per immagini</t>
  </si>
  <si>
    <t>Laboratorio La Serialità nel documentario</t>
  </si>
  <si>
    <t>Laboratorio di Tecnica di Recitazione La Preparazione di un provino</t>
  </si>
  <si>
    <t>Avviso pubblico n. 10 per l’attuazione del Programma Garanzia Occupabilità dei Lavoratori - Avviso per la presentazione di un progetto finalizzato all’attuazione del Percorso 4 - Lavoro e Inclusione Annualità 2024-2025</t>
  </si>
  <si>
    <t>Avviso pubblico n. 10 per l’attuazione del Programma Garanzia Occupabilità dei Lavoratori per chiamata di progetti per l’individuazione di soggetti coinvolti nella realizzazione di interventi di politiche attive rivolte ai beneficiari GOL “Percorso 4 Lavo</t>
  </si>
  <si>
    <t>PROCEDURA DI GARA APERTA PER LA FORNITURA DI UN DATA CENTER MULTIPIATTAFORMA” E DEI RELATIVI SERVIZI DI ASSISTENZA TECNICA E DI MANUTENZIONE</t>
  </si>
  <si>
    <t>B459D5E9F2</t>
  </si>
  <si>
    <t>Avviso di selezione mediante banca dati collaboratori, n. 2 Esperti assistenti alla progettazione formativa</t>
  </si>
  <si>
    <t>F57B24000530006</t>
  </si>
  <si>
    <t>GARA A PROCEDURA APERTA AI SENSI DEL D. LGS. 36/2023 PER LA CONCLUSIONE DI ACCORDI QUADRO AVENTI AD OGGETTO L'AFFIDAMENTO DEI SERVIZI DI SUPPORTO ALLA PRODUZIONE DI CONTENUTI AUDIO¬VIDEO</t>
  </si>
  <si>
    <t>B4F499168E</t>
  </si>
  <si>
    <t>Avviso pubblico N. 11 per l’attuazione del Programma Garanzia Occupabilità dei Lavoratori - Concessione di finanziamenti per progetti formativi di aggiornamento (Upskilling) – Terza annualità</t>
  </si>
  <si>
    <t>Avviso pubblico per la ricerca di n. 1 Ingegnere Informatico</t>
  </si>
  <si>
    <t>Avviso pubblico per la ricerca di n.1 Ingegnere o Architetto</t>
  </si>
  <si>
    <t>Avviso pubblico per la ricerca di n. 1 Esperto in informatica giuridica</t>
  </si>
  <si>
    <t>Digital Humanities - per Archivisti di Audiovisivi - II edizione</t>
  </si>
  <si>
    <t>Digital Humanities - per Ricercatore Documentalista - II edizione</t>
  </si>
  <si>
    <t>Digital Humanities - per Commercializzazione e Gestione Diritti - II edizione</t>
  </si>
  <si>
    <t>Digital Humanities - per Comunicazione in Rete - II edizione</t>
  </si>
  <si>
    <t>Script supervisor</t>
  </si>
  <si>
    <t>Sviluppo di un documentario - corso base</t>
  </si>
  <si>
    <t>Corsi specialistici sulla post-produzione per Fonico di doppiaggio, Tecnico di Sincronizzazione e montaggio, Tecnico di restauro audio</t>
  </si>
  <si>
    <t>Laboratorio specialistico per Make-up and Hair Artist</t>
  </si>
  <si>
    <t>Sviluppo di un documentario - corso avanzato</t>
  </si>
  <si>
    <t>Bando per la selezione di 10 progetti formativi di ricerca-azione per la convergenza digitale di musei, archivi e biblioteche “Digital MAB – Ecosistemi digitali tra musei, archivi e biblioteche”</t>
  </si>
  <si>
    <t>Imprese, Regioni, Province, Comuni, Organizzazioni del terzo settore</t>
  </si>
  <si>
    <t>Riapertura Avviso Pubblico n. 2/GOL per la realizzazione di percorsi formativi per l’acquisizione di competenze digitali nell’ambito del Percorso 1 - Reinserimento lavorativo</t>
  </si>
  <si>
    <t>Avviso pubblico n. 12 per erogazione contributo finanziario ai tirocini non curriculari con esito occupazionale</t>
  </si>
  <si>
    <r>
      <t xml:space="preserve">Bandi di gara emanati aggiornati al </t>
    </r>
    <r>
      <rPr>
        <b/>
        <sz val="10"/>
        <color rgb="FFFF0000"/>
        <rFont val="Times New Roman"/>
        <family val="1"/>
      </rPr>
      <t xml:space="preserve">17 febbraio 2025 </t>
    </r>
    <r>
      <rPr>
        <sz val="10"/>
        <rFont val="Times New Roman"/>
        <family val="1"/>
      </rPr>
      <t>(fonte 3) integrato con i bandi e avvisi al 23 febbraio 2022 (fonte 8) e altri bandi non presenti in Italia Domani</t>
    </r>
  </si>
  <si>
    <t>Pavia</t>
  </si>
  <si>
    <t>https://www.provincia.pv.it/it/page/pnrr-1</t>
  </si>
  <si>
    <t>Modena</t>
  </si>
  <si>
    <t>https://www.provincia.modena.it/misure-pnrr/</t>
  </si>
  <si>
    <t>https://www.comune.roma.it/web/it/progetti-pnrr-e-altri-fondi-straordinari-pnrr.page</t>
  </si>
  <si>
    <t>riforma 1.9 (Riforma del pubblico impiego e semplificazione)</t>
  </si>
  <si>
    <t>1.9 - Riforma del pubblico impiego e semplificazione</t>
  </si>
  <si>
    <t>M1C1-73bis</t>
  </si>
  <si>
    <t>M1C1-97bis</t>
  </si>
  <si>
    <t>M1C1-72bis</t>
  </si>
  <si>
    <t>M1C1-72quater</t>
  </si>
  <si>
    <t>M1C1-72quinquies</t>
  </si>
  <si>
    <t>M1C1-72sexies</t>
  </si>
  <si>
    <t>investimento 1 (Transizione 4.0)</t>
  </si>
  <si>
    <t>investimento 4 (Hub del turismo digitale)</t>
  </si>
  <si>
    <t>riforma 1 (Semplificazione delle procedure di autorizzazione per gli impianti rinnovabili onshore e offshore, nuovo quadro giuridico per sostenere la produzione da fonti rinnovabili e proroga dei tempi e dell'ammissibilità degli attuali regimi di sostegno)</t>
  </si>
  <si>
    <t>investimento 3.2 (Digitalizzazione dei parchi nazionali)</t>
  </si>
  <si>
    <t>investimento 2.1 (Digitalizzazione della catena logistica)</t>
  </si>
  <si>
    <t>riforma 2 (Lavoro sommerso)</t>
  </si>
  <si>
    <t>investimento 1.4 (Investimenti infrastrutturali per le Zone Economiche Speciali)</t>
  </si>
  <si>
    <t>riforma 5 (Piano Nuove Competenze Transizioni)</t>
  </si>
  <si>
    <t>investimento 10 (Progetti pilota sulle competenze "Crescere Green")</t>
  </si>
  <si>
    <t>M7-30</t>
  </si>
  <si>
    <t>M1C3-9bis</t>
  </si>
  <si>
    <t>Nuovo obiettivo</t>
  </si>
  <si>
    <t>M2C4-6bis</t>
  </si>
  <si>
    <t>M3C2-5bis</t>
  </si>
  <si>
    <t>Riduzione degli oneri amministrativi</t>
  </si>
  <si>
    <t>investimento 3.1 (Promozione di un teleriscaldamento efficiente)</t>
  </si>
  <si>
    <t>descrizione</t>
  </si>
  <si>
    <t>investimento 1.3 (Potenziamento infrastrutture per lo sport a scuola)</t>
  </si>
  <si>
    <t>2.1 Didattica digitale integrata e formazione
sulla transizione digitale del personale scolastico</t>
  </si>
  <si>
    <t>investimento 1.1.3 (Riforma relativa alle persone anziane non autosufficienti)</t>
  </si>
  <si>
    <t>investimento 15 (Transizione 5.0)</t>
  </si>
  <si>
    <t>investimento 1.6.6 (Digitalizzazione della Guardia di Finanza)</t>
  </si>
  <si>
    <t>investimento 1.2 (Progetti "faro" di economia circolare)</t>
  </si>
  <si>
    <t>investimento 1.2 (Promozione rinnovabili per le comunità energetiche e l'autoconsumo)</t>
  </si>
  <si>
    <t>investimento 5.2 (Idrogeno)</t>
  </si>
  <si>
    <t>investimento 2.1 (Ipcei)</t>
  </si>
  <si>
    <t>riforma 1 (Legge quadro sulle disabilità)</t>
  </si>
  <si>
    <t>investimento 13 (Linea Adriatica Fase 1 (centrale di compressione di Sulmona e gasdotto Sestino-Minerbio))</t>
  </si>
  <si>
    <t>investimento 5.4 (Supporto a start-up e venture capital attivi nella transizione ecologica)</t>
  </si>
  <si>
    <t>investimento 3.4 (Fondo Rotativo Contratti di Filiera (FCF) per il sostegno dei contratti di filiera per i settori agroalimentare, pesca e acquacoltura, silvicoltura, floricoltura e vivaismo)</t>
  </si>
  <si>
    <t>Prima</t>
  </si>
  <si>
    <t>Dopo</t>
  </si>
  <si>
    <t>Completamento di un quadro concettuale di riferimento per il sistema di contabilità per competenza (accrual) secondo le caratteristiche qualitative definite da Eurostat (gruppo di lavoro EPSAS); definizione dei principi di contabilità per competenza sulla base di IPSAS; elaborazione di un piano contabile multidimensionale e multilivello.</t>
  </si>
  <si>
    <t>Modifica nov-2024</t>
  </si>
  <si>
    <t>L'Agenzia delle Entrate deve assumere 4.113 nuove unità di personale, in linea con gli obiettivi in materia di assunzioni del "Piano della performance 2021-2023".</t>
  </si>
  <si>
    <t>Acquisto di servizi professionali di scienza dei dati in conformità agli orientamenti tecnici sull'applicazione del principio "non arrecare un danno significativo" (2021/C58/01) mediante l'uso di un elenco di esclusione e il requisito di  conformità alla pertinente normativa ambientale dell'UE e nazionale, stipulando un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t>
  </si>
  <si>
    <t xml:space="preserve">Acquisto di servizi professionali per la scienza dei dati mediante contratto con un prestatore di servizi di consulenza che coinvolge cinque ulteriori risorse umane (dieci in totale) responsabili sia della progettazione dell'architettura dei dati sia dell'elaborazione degli algoritmi dell'unità di analisi dei megadati. Pubblicazione del contratto aggiudicato per l'acquisto di servizi di scienza dei dati in conformità agli orientamenti tecnici sull'applicazione del principio "non arrecare un danno significativo" (2021/C58/01) mediante l'uso di un elenco di esclusione e il requisito di conformità alla pertinente normativa ambientale dell'UE e nazionale e pubblicazione su scala nazionale di nuovi strumenti sul modulo di prima analisi (dorsale informatica). </t>
  </si>
  <si>
    <t>La banca dati integrata per la gestione delle risorse umane ("toolkit HRM") deve essere disponibile per tutte le pubbliche amministrazioni con più di 50 dipendenti che, per legge, devono adottare un PIAO. Il "toolkit HRM" deve essere interoperabile con il portale del reclutamento (inPA) e la piattaforma "Syllabus". Il "toolkit HRM" e la banca dati PIAO devono essere integrati. Il Ministero per la Pubblica amministrazione deve verificare, almeno per un campione di amministrazioni nazionali e subnazionali con più di 50 dipendenti che adottano un Piao, il contenuto del corrispondente piano strategico in materia di risorse umane e intraprendere azioni di follow-up nella misura necessaria, tenendo anche conto dei risultati delle relazioni semestrali sugli indicatori chiave di performance.</t>
  </si>
  <si>
    <t>Modifica mag-24 e nov-24</t>
  </si>
  <si>
    <t>Devono entrare in vigore i provvedimenti legislativi e le azioni specifiche seguenti:
- orientamenti che chiariscano l'ambito di applicazione delle transazioni commerciali e non commerciali in linea con la direttiva sui ritardi di pagamento;
- orientamenti che chiariscano l'ambito di applicazione dell'articolo 4, paragrafo 6, della direttiva sui ritardi di pagamento in linea con quest'ultima;
- legislazione volta a garantire che le autorità locali e regionali ricevano dal livello centrale i fondi per saldare in tempo utile le loro fatture;
- legislazione che imponga alle pubbliche autorità di adottare piani annuali dei flussi di cassa atti a garantire il rispetto dei termini legali di pagamento;
- capacità di audit interno e di controllo dei Ministeri e delle regioni per monitorare la situazione delle fatture non pagate nei tempi previsti.
Devono essere intraprese le azioni specifiche descritte di seguito.
A livello centrale:
- interventi affinché i ministeri e le amministrazioni centrali identificati dalle autorità italiane entro la fine del 2023 come pagatori strutturalmente in ritardo paghino individualmente entro il termine di 30 giorni (ad es. i Ministeri dell'Agricoltura, della Giustizia, della Difesa, dell'Interno, delle Infrastrutture);
- pubblicazione da parte di detti Ministeri dei rispettivi stock di arretrati aggiornati trimestralmente;
- potenziamento delle task force esistenti e creazione di task force laddove non siano state ancora attivate; attivazione automatica più celere delle task force nel caso di ritardi di pagamento strutturali.
A livello locale devono essere intraprese le azioni specifiche seguenti:
- interventi affinché le amministrazioni locali identificate dalle autorità italiane entro la fine del [2023] come pagatori strutturalmente in ritardo (ad es. i Comuni di Napoli, Lecce e Salerno) paghino entro il termine di 30 giorni;
- pubblicazione da parte di dette autorità dei rispettivi stock di arretrati aggiornati trimestralmente.</t>
  </si>
  <si>
    <t xml:space="preserve">Devono entrare in vigore gli atti seguenti:
- una circolare che chiarisca l'ambito di applicazione delle transazioni commerciali e non commerciali in linea con la direttiva sui ritardi di pagamento;
- una circolare che chiarisca l'ambito di applicazione dell'articolo 4, paragrafo 6, della direttiva sui ritardi di pagamento in linea con quest'ultima;
- legislazione volta a garantire che le regioni a statuto ordinario e le autorità locali ricevano dal livello centrale i fondi per saldare in tempo utile le loro fatture;
- legislazione che imponga alle pubbliche autorità di adottare piani annuali dei flussi di cassa atti a garantire il rispetto dei termini legali di pagamento;
- legislazione che introduce disposizioni per consentire la cessione di crediti a terzi dopo 30 giorni di silenzio/inadempimento della pubblica amministrazione.
A livello centrale devono essere intraprese le azioni seguenti:
- entrata in vigore della legislazione che individua i pagatori in ritardo a livello centrale e impone l'adozione di misure per garantire che essi paghino entro il termine di 30 giorni;
- pubblicazione con aggiornamento trimestrale, dello stock di arretrati dei ministeri;
- creazione di task force ove disposto dalla legislazione.
A livello locale devono essere intraprese le azioni seguenti:
- entrata in vigore della legislazione che individuai pagatori in ritardo a livello locale e impone l'adozione di misure per garantire che essi paghino entro il termine di 30 giorni;
- pubblicazione con aggiornamento trimestrale, dello stock di arretrati delle autorità.
</t>
  </si>
  <si>
    <t>2.1a Misure per la gestione del rischio di alluvione e per la riduzione del rischio idrogeologico (PCM-Strutt.Comm.)</t>
  </si>
  <si>
    <t>5.1 Rifinanziamento e ridefinizione del Fondo 394/81 gestito da SIMEST</t>
  </si>
  <si>
    <t>Entrata in vigore della legislazione che introduce disposizioni per consentire la cessione di crediti a terzi dopo 30 giorni di silenzio/inadempimento della pubblica amministrazione</t>
  </si>
  <si>
    <t>Adozione di un piano di audit, comprendente una tabella di marcia attuativa, sull'adeguatezza e la tempestività dei processi di pagamento in essere di almeno 130 pubbliche amministrazioni individuate come pagatori in ritardo: i) a livello centrale (comprese le organizzazioni terriotriali dei ministeri); ii) a livello locale e iii) tra gli enti del Servizio sanitario nazionale.</t>
  </si>
  <si>
    <t>Il sistema InIT è pienamente operativo e presenta le caratteristiche seguenti:
- consente l'esecuzione dei pagamenti senza fare affidamento sull'interoperabilità con le vecchie piattaforme per il trattamento dei pagamenti;
- garantisce la disponibilità dei dati di pagamento, compresi i ritardi, a sostegno delle attività di audit e di controllo dei Ministeri e della Corte dei conti italiana.
Deve essere operativa una piattaforma che offra informazioni in materia di crediti commerciali per le imprese creditrici e le pubbliche amministrazioni debitrici. La piattaforma deve fornire almeno gli elementi seguenti:
-  informazioni per le imprese (creditori) sul quadro giuridico per i crediti verso la PA, sui diritti di un’impresa creditrice, sulle iniziative legali che possono essere intraprese in caso di ritardi nella ricezione di un pagamento, sul funzionamento del meccanismo di pagamento dei fornitori, sul punto di contatto per le imprese creditrici;
- Informazioni per le PA (debitrici) sui requisiti giuridici per il pagamento dei debiti commerciali, sugli orientamenti amministrativi, sugli strumenti di monitoraggio a disposizione della PA e sulle migliori pratiche possibili per migliorare l’efficienza dei pagamenti.
Tutti i siti web dei Ministeri devono avere un link alla piattaforma.</t>
  </si>
  <si>
    <t>Adozione della relazione finale di audit del piano di audit, comprendente le misure correttive attuate entro il quarto trimestre 2025 in base ai risultati delle attività di audit</t>
  </si>
  <si>
    <t>Sentita l'ANAC, adozione di una circolare che fornisca orientamenti sulle norme attualmente applicabili in materia di qualificazione e centralizzazione, per spiegare che la qualificazione e/o l'utilizzo di centrali di committenza anche per le aggiudicazioni al di sotto delle soglie è possibile e auspicabile</t>
  </si>
  <si>
    <t>Il tempo medio tra l'aggiudicazione dell'appalto e la realizzazione dell'infrastruttura ("fase esecutiva") deve essere ridotto almeno del 10 % sulla base del confronto tra i) i lavori aggiudicati tra il 1° gennaio e il 31 dicembre 2019 e conclusi entro il giugno 2021 e ii) i lavori aggiudicati tra il 1° luglio 2021 e il 30 giugno 2022 e conclusi entro il 31 dicembre 2023.</t>
  </si>
  <si>
    <t>Il tempo medio tra l'aggiudicazione dell'appalto e la realizzazione dell'infrastruttura ("fase esecutiva") deve essere ridotto almeno del 12 % sulla base del confronto tra i) i lavori aggiudicati tra il 1° gennaio e il 31 dicembre 2019 e conclusi entro il giugno 2021 e ii) i lavori aggiudicati tra il 1° luglio 2022 e il 30 giugno 2023 e conclusi entro il 31 dicembre 2024.</t>
  </si>
  <si>
    <t>Il tempo medio tra l'aggiudicazione dell'appalto e la realizzazione dell'infrastruttura ("fase esecutiva") deve essere ridotto almeno del 15 % sulla base del confronto tra i) i lavori aggiudicati tra il 1° gennaio e il 31 dicembre 2019 e conclusi entro il giugno 2021 e ii) i lavori aggiudicati tra il 1° luglio 2023 e il 30 giugno 2024 e conclusi entro il 31 dicembre 2025.</t>
  </si>
  <si>
    <t>Almeno il 20 % delle stazioni usa sistemi dinamici di acquisizione a norma della direttiva 2014/24/UE (inizio del periodo di osservazione il 1° gennaio 2022). Le stazioni appaltanti dell'amministrazione centrale sono 250 pubbliche amministrazioni (registrate al 30 aprile 2021 nel Sistema Nazionale di eProcurement gestito da Consip per conto del MEF).</t>
  </si>
  <si>
    <t>Sono stati concessi alle imprese almeno 69 900 crediti d'imposta Transizione 4.0 per beni strumentali materiali 4.0, beni strumentali immateriali 4.0, beni strumentali immateriali standard, attività di ricerca, sviluppo e innovazione o attività di formazione. Un credito di imposta si considera concesso con la presentazione della dichiarazione dei redditi. Le dichiarazioni dei redditi devono essere presentate tra il 1° gennaio 2021 e il 31 dicembre 2022. Nel caso delle imprese per le quali l'anno fiscale non corrisponde all'anno civile, la fine del periodo per la presentazione delle dichiarazioni dei redditi relative ai crediti d'imposta sopramenzionate è prorogata dal 31 dicembre 2022 al 30 novembre 2023.</t>
  </si>
  <si>
    <r>
      <t xml:space="preserve">Modificato il 26/8/2022 già </t>
    </r>
    <r>
      <rPr>
        <sz val="10"/>
        <color rgb="FF231F20"/>
        <rFont val="Times New Roman"/>
        <family val="1"/>
      </rPr>
      <t>DIPE in collaborazione con Agenzia Spaziale Italiana (ASI)</t>
    </r>
  </si>
  <si>
    <t>Sono stati concessi alle imprese almeno 111 700 crediti d'imposta Transizione 4.0 per beni strumentali materiali 4.0, beni strumentali immateriali 4.0, beni strumentali immateriali standard, attività di ricerca, sviluppo e innovazione o attività di formazione, sulla base delle dichiarazioni dei redditi presentate tra il 1° gennaio 2021 e il 31 dicembre 2023. Ci si aspetta in particolare:
- almeno 26 900 crediti d'imposta a imprese per beni strumentali materiali 4.0, sulla base delle dichiarazioni dei redditi presentate tra il 1º gennaio 2021 e il 31 dicembre 2023;
- almeno 41 500 crediti d'imposta a imprese per beni strumentali immateriali 4.0, sulla base delle dichiarazioni dei redditi presentate tra il 1º gennaio 2021 e il 31 dicembre 2023;
- almeno 20 700 crediti d'imposta a imprese per beni strumentali immateriali standard 4.0, sulla base delle dichiarazioni dei redditi presentate tra il 1º gennaio 2021 e il 31 dicembre 2023;
- almeno 20 600 crediti d'imposta a imprese per attività di ricerca, sviluppo e innovazione, sulla base delle dichiarazioni fiscali presentate tra il 1º gennaio 2022 e il 31 dicembre 2023;
- almeno 2 000 crediti d'imposta a imprese per attività di formazione, sulla base delle dichiarazioni dei redditi presentate tra il 1º gennaio 2022 e il 31 dicembre 2023.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numero di imprese che hanno fruito di crediti d'imposta Transizione 4.0, sulla base delle dichiarazioni fiscali presentate tra il 1º gennaio 2021 e il 31 dicembre 2022 per beni strumentali materiali 4.0, beni strumentali immateriali 4.0 e beni strumentali immateriali standard e sulla base delle dichiarazioni dei redditi presentate tra il 1º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d'imposta sopramenzionati.</t>
  </si>
  <si>
    <t>Sono stati concessi alle imprese almeno 111 700 crediti d'imposta Transizione 4.0 per beni strumentali materiali 4.0, beni strumentali immateriali 4.0, beni strumentali immateriali standard, attività di ricerca, sviluppo e innovazione o attività di formazione. Un credito di imposta si considera concesso con la presentazione della dichiarazione dei redditi. Le dichiarazioni dei redditi devono essere presentate tra il 1° gennaio 2021 e il 31 dicembre 2022. Nel caso delle imprese per le quali l'anno fiscale non corrisponde all'anno civile, la fine del periodo per la presentazione delle dichiarazioni dei redditi relative ai crediti d'imposta sopramenzionate è prorogata dal 31 dicembre 2023 al 30 novembre 2024. Lo scenario di riferimento si riferisce al numeri di imprese che hanno fruito di crediti di imposta Transizione 4.0 sulla base delle dichiarazioni fiscali presentate tra il 1° gennaio 2021 e il 31 dicembre 2022 per beni strumentali materiali 4.0, beni strumentali immateriali 4.0, beni strumentali immateriali standard e sulla base delle dichiarazioni dei redditi presentate tra il 1° gennaio e il 31 dicembre 2022 per attività di ricerca, sviluppo e innovazione e attività di formazione. Nel caso delle imprese per le quali l'anno fiscale non corrisponde all'anno civile, anche le dichiarazioni dei redditi presentate fino al 30 novembre 2023 devono essere incluse nel valore di riferimento per tutti i crediti di imposta sopramenzionati.</t>
  </si>
  <si>
    <t>M1C3-9 bis</t>
  </si>
  <si>
    <t>Registrazione degli operatori turistici nell'hub del turismo digitale e accesso ai servizi forniti dall'hub</t>
  </si>
  <si>
    <t>Il numero di operatori turistici registrati nell'hub (possono essere inclusi , tra gli altri, alberghi, tour operator e imprese quali definite dai codici ATECO 55.00.00;  56.00.00;  79.00.00  e  altre  strutture appartenenti  al  settore) deve essere almeno pari a 35.000. I servizi elencati nella descrizione della misura devono essere accessibili agli operatori turistici registrati nell'hub.</t>
  </si>
  <si>
    <t>Il numero di operatori turistici registrati nell'hub (possono essere inclusi , tra gli altri, alberghi, tour operator e imprese quali definite dai codici ATECO 55.00.00;  56.00.00;  79.00.00  e  altre  strutture appartenenti  al  settore) deve essere almeno pari a 20.000. Almeno 7.400 operatori turistici (ossia il 37% di 20.000) devono essere situati nel Sud del paese.</t>
  </si>
  <si>
    <t xml:space="preserve">Riduzione delle discariche abusive oggetto della procedura di infrazione NIF 2003/2077 da 33 a 11 (ossia una riduzione almeno del 66 %). </t>
  </si>
  <si>
    <t>Modifica mag-2024 e nov-24</t>
  </si>
  <si>
    <t>Il tasso di riciclaggio dei rifiuti urbani deve raggiungere almeno il 55 % (come stabilito all'articolo 11, paragrafo 2, lettera c), della direttiva 2008/98/CE relativa ai rifiuti (modificata dalla direttiva (UE) 2018/851))</t>
  </si>
  <si>
    <t>L'ISMEA deve aver stipulato convenzioni di sovvenzione giuridicamente vincolanti con i beneficiari finali per un importo necessario a utilizzare almeno il 50 % dell'investimento del dispositivo per la ripresa e la resilienza nello strumento (tenendo conto delle commissioni di gestione). L'ISMEA elabora una relazione che illustra in dettaglio la percentuale del finanziamento che contribuisce agli obiettivi climatici utilizzando la metodologia di cui all'allegato VI.</t>
  </si>
  <si>
    <t>L'ISMEA deve aver stipulato convenzioni di sovvenzione giuridicamente vincolanti con i beneficiari finali per un importo necessario a utilizzare il 100 % dell'investimento del dispositivo per la ripresa e la resilienza nello strumento (tenendo conto delle commissioni di gestione).</t>
  </si>
  <si>
    <t>Installazione di nuova capacità di generazione elettrica da fonti rinnovabili presso le comunità energetiche e gli autoconsumatori di rinnovabili che agiscono congiuntamente</t>
  </si>
  <si>
    <t>Installazione di nuova capacità di generazione elettrica pari ad almeno 1.730 MW da fonti rinnovabili presso le comunità energetiche e gli autoconsumatori di rinnovabili che agiscono congiuntamente ubicati nei comuni con meno di 5.000 abitanti. Questa misura non deve sostenere attività legate all'idrogeno che comportino emissioni di gas a effetto serra superiori a 3 t CO2eq/t H2.</t>
  </si>
  <si>
    <r>
      <rPr>
        <sz val="10"/>
        <rFont val="Arial MT"/>
        <family val="2"/>
      </rPr>
      <t>Costruzione di almeno un impianto industriale per la produzione di elettrolizzatori con una capacità totale di almeno 1 GW/anno per l'intero investimento.</t>
    </r>
  </si>
  <si>
    <t>Costruzione di almeno un impianto industriale per la produzione di elettrolizzatori con una capacità totale di almeno 1 GW/anno per l'intero investimento.</t>
  </si>
  <si>
    <t>Costruzione dello stabilimento industriale</t>
  </si>
  <si>
    <r>
      <rPr>
        <sz val="10"/>
        <rFont val="Arial MT"/>
        <family val="2"/>
      </rPr>
      <t xml:space="preserve">Il quadro giuridico deve contemplare i seguenti obiettivi:
</t>
    </r>
    <r>
      <rPr>
        <sz val="10"/>
        <rFont val="Times New Roman"/>
        <family val="1"/>
      </rPr>
      <t xml:space="preserve">●     </t>
    </r>
    <r>
      <rPr>
        <sz val="10"/>
        <rFont val="Arial MT"/>
        <family val="2"/>
      </rPr>
      <t xml:space="preserve">creazione di un quadro normativo semplificato e accessibile per gli impianti alimentati da fonti di energia rinnovabile (FER) e per il ripotenziamento e l'ammodernamento degli impianti esistenti, in continuità con quanto previsto dal Decreto Semplificazioni;
</t>
    </r>
    <r>
      <rPr>
        <sz val="10"/>
        <rFont val="Times New Roman"/>
        <family val="1"/>
      </rPr>
      <t xml:space="preserve">●     </t>
    </r>
    <r>
      <rPr>
        <sz val="10"/>
        <rFont val="Arial MT"/>
        <family val="2"/>
      </rPr>
      <t xml:space="preserve">emanazione di una disciplina, condivisa con le Regioni e le altre amministrazioni dello Stato interessate, volta a definire i criteri per l'individuazione delle aree idonee e non idonee all'installazione di impianti di energie rinnovabili di potenza complessiva almeno  pari a quella individuata dal piano nazionale integrato per l'energia e il clima, per il raggiungimento degli obiettivi di sviluppo delle fonti rinnovabili;
</t>
    </r>
    <r>
      <rPr>
        <sz val="10"/>
        <rFont val="Times New Roman"/>
        <family val="1"/>
      </rPr>
      <t xml:space="preserve">●     </t>
    </r>
    <r>
      <rPr>
        <sz val="10"/>
        <rFont val="Arial MT"/>
        <family val="2"/>
      </rPr>
      <t xml:space="preserve">completamento del meccanismo di sostegno alle fonti di energia rinnovabile, anche per altre tecnologie non mature o dai costi operativi elevati, ed estensione del periodo di svolgimento dell'asta per il cosiddetto meccanismo "FER 1";
</t>
    </r>
    <r>
      <rPr>
        <sz val="10"/>
        <rFont val="Times New Roman"/>
        <family val="1"/>
      </rPr>
      <t xml:space="preserve">●     </t>
    </r>
    <r>
      <rPr>
        <sz val="10"/>
        <rFont val="Arial MT"/>
        <family val="2"/>
      </rPr>
      <t>riforma per promuovere gli investimenti nei sistemi di stoccaggio, come nel decreto legislativo di recepimento della direttiva (UE) 2019/944 relativa a norme comuni per il mercato interno dell'energia elettrica.</t>
    </r>
  </si>
  <si>
    <t>Il quadro giuridico deve contemplare i seguenti obiettivi:
●     entrata in vigore delle misure di semplificazione per gli impianti alimentati da fonti di energia rinnovabile (FER) e per il ripotenziamento e l'ammodernamento degli impianti esistenti, coerentemente con le disposizioni del decreto-legge 17 luglio 2020, n. 76, “decreto Semplificazioni”;
●     emanazione di un decreto, condiviso con le Regioni e le altre amministrazioni dello Stato interessate, volta a definire i criteri per l'individuazione delle aree idonee e non idonee all'installazione di impianti di energie rinnovabili per una capacità supplementare di produzione di energia rinnovabile almeno pari a 73 GW, in linea con la versione aggiornata del Pniec, per il raggiungimento degli obiettivi di sviluppo delle fonti rinnovabili;
●     completamento del meccanismo di sostegno alle fonti di energia rinnovabile, anche per altre tecnologie non mature o dai costi operativi elevati, ed estensione del periodo di svolgimento dell'asta per il cosiddetto meccanismo "FER 1", mantenendo i principi dell’accesso competitivo;
●     disposizioni per promuovere gli investimenti nei sistemi di stoccaggio, come nel decreto legislativo di recepimento della direttiva (UE) 2019/944 relativa a norme comuni per il mercato interno dell'energia elettrica.</t>
  </si>
  <si>
    <t>Completamento della costruzione di nuove reti per il teleriscaldamento, o dell'ampliamento di quelle esistenti, per ridurre il consumo energetico di almeno 20 ktep all'anno. L'investimento deve essere conforme alle condizioni di cui all'allegato VI, nota 9, del regolamento 241/2021/UE sul dispositivo per la ripresa e la resilienza.</t>
  </si>
  <si>
    <t>Costruzione o ampliamento delle reti di teleriscaldamento per ridurre il consumo energetico</t>
  </si>
  <si>
    <r>
      <rPr>
        <sz val="10"/>
        <color theme="1"/>
        <rFont val="Arial MT"/>
        <family val="2"/>
      </rPr>
      <t>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sostenibile).</t>
    </r>
  </si>
  <si>
    <t>Almeno il 70 % dei parchi nazionali e delle aree marine protette deve aver sviluppato servizi digitali per i visitatori dei parchi nazionali e delle aree marine protette (almeno due tra: il collegamento al portale Naturitalia.IT; una domanda per procedure amministrative o un'applicazione per la mobilità sostenibile).</t>
  </si>
  <si>
    <t>Sviluppo di servizi digitali per i visitatori dei parchi nazionali e delle aree marine protette</t>
  </si>
  <si>
    <t>M2C4-6 bis</t>
  </si>
  <si>
    <t>Completamento dell'intervento</t>
  </si>
  <si>
    <t>Completamento dei quattro interventi riportati di seguito.
Due interventi relativi alla semplificazione amministrativa:
• la creazione di una piattaforma informatica per la semplificazione delle procedure amministrative relative ai parchi nazionali e alle zone marine protette;
• la creazione di un accesso di back-office all’app Naturitalia per il personale di tutti i parchi nazionali e le aree marine protette. Il sistema di back office consentirà di accedere ai dati e alle statistiche sui visitatori e di rispondere alle richieste dei visitatori.
Due interventi relativi alla conservazione della natura e al monitoraggio delle risorse naturali:
•  acquisto e consegna alle autorità di parchi naturali e zone marine protette di almeno 12.000 unità di attrezzature necessarie per l’attuazione delle attività di conservazione della natura e di monitoraggio;
• Realizzazione nei parchi naturali e nelle aree marine protette di almeno 7 diversi tipi di servizi tecnici e di formazione per attività di monitoraggio scientifiche e sul campo, in almeno 3 delle 5 categorie seguenti: monitoraggio del mare, monitoraggio degli habitat terrestri, monitoraggio della fauna selvatica terrestre, monitoraggio degli ecosistemi acquatici, monitoraggio della biodiversità basata sul Dna.</t>
  </si>
  <si>
    <t>M3C2-5 bis</t>
  </si>
  <si>
    <t>Almeno 12 delle 16 autorità di sistema portuale devono essere dotate di sistemi standard per gli operatori portuali (PCS), interoperabili con con il Comando Generale delle Capitanerie di Porto e/o con l'Agenzia delle Dogane e dei Monopoli e compatibili con la nuova Piattaforma Logistica Nazionale (PNL). Un'autorità di sistema portuale si considera dotata di servizi PCS se almeno un porto di tale autorità è stato dotato di sistemi PCS.</t>
  </si>
  <si>
    <t>Completamento dei seguenti tre interventi relativi alla digitalizzazione della catena logistica.
1) Centro Log-IN: creazione di una piattaforma digitale (Piattaforma Logistica Nazionale – PLN), operante in un ambiente cloud sicuro, in grado di promuovere l’interoperabilità tra gli operatori logistici e dei trasporti e le pubbliche amministrazioni coinvolte, concentrandosi sulla dematerializzazione dei documenti e sullo scambio di dati e servizi, a norma del regolamento (UE) 2020/1056 ove applicabile.
2) Rete portuale e villaggi merci: tutte le 16 autorità di sistema portuale devono disporre di servizi per gli operatori portuali (PCS) compatibili con la Piattaforma Logistica Nazionale (PLN) e, se del caso, con il regolamento (UE) 2020/1056. Un'autorità di sistema portuale si considera dotata di servizi PCS se almeno un porto di tale autorità è stato dotato di sistemi PCS. I servizi PCS devono essere operativi per tutti i porti della rete centrale individuati dal regolamento (UE) 2024/1679. Almeno 12 villaggi merci nazionali devono disporre di un sistema per villaggi merci (Freight Village System – FVS) compatibile con la PLN e, se del caso, con il regolamento (UE) 2020/1056.
3) Log-IN Business: tale intervento si ritiene completato se almeno 8.350 imprese hanno ricevuto sostegno pubblico per sviluppare sistemi digitali volti a promuovere l’interoperabilità dei servizi e la conformità alle norme eCMR ed eFTI.</t>
  </si>
  <si>
    <t>Almeno il 70 % delle autorità di sistema portuale devono essere dotate di sistemi standard per gli operatori portuali, interoperabili con le pubbliche amministrazioni interessate, conformi al regolamento (UE) n. 1056/2020 e compatibili con la nuova piattaforma logistica digitale nazionale (PLN).</t>
  </si>
  <si>
    <r>
      <rPr>
        <sz val="10"/>
        <color theme="1"/>
        <rFont val="Arial MT"/>
        <family val="2"/>
      </rPr>
      <t>M1C1-1</t>
    </r>
  </si>
  <si>
    <r>
      <rPr>
        <sz val="10"/>
        <color theme="1"/>
        <rFont val="Arial MT"/>
        <family val="2"/>
      </rPr>
      <t>Riforma 1.1 - Processo di acquisto TIC</t>
    </r>
  </si>
  <si>
    <r>
      <rPr>
        <sz val="10"/>
        <color theme="1"/>
        <rFont val="Arial MT"/>
        <family val="2"/>
      </rPr>
      <t>Traguardo</t>
    </r>
  </si>
  <si>
    <r>
      <rPr>
        <sz val="10"/>
        <color theme="1"/>
        <rFont val="Arial MT"/>
        <family val="2"/>
      </rPr>
      <t>Entrata in vigore dei decreti-legge per la riforma 1.1 "Processo di acquisto TIC"</t>
    </r>
  </si>
  <si>
    <r>
      <rPr>
        <sz val="10"/>
        <color theme="1"/>
        <rFont val="Arial MT"/>
        <family val="2"/>
      </rPr>
      <t>Disposizione nella normativa che indica l'entrata in vigore del decreto-legge per la riforma del processo di acquisto TIC</t>
    </r>
  </si>
  <si>
    <r>
      <rPr>
        <sz val="10"/>
        <color theme="1"/>
        <rFont val="Arial MT"/>
        <family val="2"/>
      </rPr>
      <t>N/A</t>
    </r>
  </si>
  <si>
    <r>
      <rPr>
        <sz val="10"/>
        <color theme="1"/>
        <rFont val="Arial MT"/>
        <family val="2"/>
      </rPr>
      <t>T4</t>
    </r>
  </si>
  <si>
    <r>
      <rPr>
        <sz val="10"/>
        <color theme="1"/>
        <rFont val="Arial MT"/>
        <family val="2"/>
      </rPr>
      <t>M1C1-10</t>
    </r>
  </si>
  <si>
    <r>
      <rPr>
        <sz val="10"/>
        <color theme="1"/>
        <rFont val="Arial MT"/>
        <family val="2"/>
      </rPr>
      <t>Riforma 1.2 - Supporto alla trasformazione</t>
    </r>
  </si>
  <si>
    <r>
      <rPr>
        <sz val="10"/>
        <color theme="1"/>
        <rFont val="Arial MT"/>
        <family val="2"/>
      </rPr>
      <t>Entrata in vigore del processo di creazione del Team per la Trasformazione e della NewCo</t>
    </r>
  </si>
  <si>
    <r>
      <rPr>
        <sz val="10"/>
        <color theme="1"/>
        <rFont val="Arial MT"/>
        <family val="2"/>
      </rPr>
      <t xml:space="preserve">Gli atti giuridici necessari all'istituzione dell'Ufficio per la trasformazione devono comprendere:
</t>
    </r>
    <r>
      <rPr>
        <sz val="10"/>
        <color theme="1"/>
        <rFont val="Times New Roman"/>
        <family val="1"/>
      </rPr>
      <t xml:space="preserve">-   </t>
    </r>
    <r>
      <rPr>
        <sz val="10"/>
        <color theme="1"/>
        <rFont val="Arial MT"/>
        <family val="2"/>
      </rPr>
      <t>la pubblicazione del decreto- legge "reclutamento" (già approvato dal Consiglio dei Ministri n. 22 del 4 giugno 2021 e pubblicato nella Gazzetta Ufficiale della Repubblica italiana il 10 giugno 2021);
-   la pubblicazione di un invito a manifestare interesse;
-   la selezione degli esperti e il conferimento degli incarichi (su base temporanea per la durata dell'RRF).
Per la NewCo, le fasi principali necessarie devono comprendere:
-   l'autorizzazione di legge;
-   il Decreto del Presidente del Consiglio dei Ministri (DPCM) che autorizza la costituzione della società, che ne fissa gli obiettivi, il capitale sociale e la durata e ne nomina gli amministratori;
-   l'istituzione della società con atto notarile;
-   gli atti necessari per rendere operativa la società - statuto e regolamenti vari.</t>
    </r>
  </si>
  <si>
    <r>
      <rPr>
        <sz val="10"/>
        <color theme="1"/>
        <rFont val="Arial MT"/>
        <family val="2"/>
      </rPr>
      <t>M1C1-100</t>
    </r>
  </si>
  <si>
    <r>
      <rPr>
        <sz val="10"/>
        <color theme="1"/>
        <rFont val="Arial MT"/>
        <family val="2"/>
      </rPr>
      <t>Riforma 1.13 - Riforma del quadro di revisione della spesa pubblica ("spending  review")</t>
    </r>
  </si>
  <si>
    <r>
      <rPr>
        <sz val="10"/>
        <color theme="1"/>
        <rFont val="Arial MT"/>
        <family val="2"/>
      </rPr>
      <t>Entrata in vigore delle disposizioni legislative per migliorare l'efficacia della revisione della spesa - Rafforzamento del Ministero delle Finanze</t>
    </r>
  </si>
  <si>
    <r>
      <rPr>
        <sz val="10"/>
        <color theme="1"/>
        <rFont val="Arial MT"/>
        <family val="2"/>
      </rPr>
      <t>Disposizione nella normativa che indica l'entrata in vigore di tale legislazione</t>
    </r>
  </si>
  <si>
    <r>
      <rPr>
        <sz val="10"/>
        <color theme="1"/>
        <rFont val="Arial MT"/>
        <family val="2"/>
      </rPr>
      <t>Il quadro rivisto per la spending review nelle amministrazioni centrali dello Stato (ministeri) deve migliorarne l'efficacia, rafforzando il ruolo del Ministero dell'Economia e delle Finanze. In particolare, esso deve prevedere un ruolo potenziato del Ministero dell'Economia e delle Finanze nella valutazione ex ante, nei processi di monitoraggio e nella valutazione ex post, in modo da consentire l'esecuzione completa delle revisioni e il conseguimento degli obiettivi previsti.</t>
    </r>
  </si>
  <si>
    <r>
      <rPr>
        <sz val="10"/>
        <color theme="1"/>
        <rFont val="Arial MT"/>
        <family val="2"/>
      </rPr>
      <t>M1C1-101</t>
    </r>
  </si>
  <si>
    <r>
      <rPr>
        <sz val="10"/>
        <color theme="1"/>
        <rFont val="Arial MT"/>
        <family val="2"/>
      </rPr>
      <t>Riforma 1.12 - Riforma dell'amministrazione fiscale</t>
    </r>
  </si>
  <si>
    <r>
      <rPr>
        <sz val="10"/>
        <color theme="1"/>
        <rFont val="Arial MT"/>
        <family val="2"/>
      </rPr>
      <t>Pubblicazione della revisione</t>
    </r>
  </si>
  <si>
    <r>
      <rPr>
        <sz val="10"/>
        <color theme="1"/>
        <rFont val="Arial MT"/>
        <family val="2"/>
      </rPr>
      <t>M1C1-102</t>
    </r>
  </si>
  <si>
    <r>
      <rPr>
        <sz val="10"/>
        <color theme="1"/>
        <rFont val="Arial MT"/>
        <family val="2"/>
      </rPr>
      <t>Adozione di una relazione sull'efficacia delle pratiche utilizzate da amministrazioni selezionate per valutare l'elaborazione e l'attuazione di piani di risparmio.</t>
    </r>
  </si>
  <si>
    <r>
      <rPr>
        <sz val="10"/>
        <color theme="1"/>
        <rFont val="Arial MT"/>
        <family val="2"/>
      </rPr>
      <t>Pubblicazione della relazione</t>
    </r>
  </si>
  <si>
    <r>
      <rPr>
        <sz val="10"/>
        <color theme="1"/>
        <rFont val="Arial MT"/>
        <family val="2"/>
      </rPr>
      <t xml:space="preserve">La relazione deve essere redatta dal Dipartimento della Ragioneria Generale dello Stato presso il Ministero delle Finanze in collaborazione con amministrazioni selezionate al fine di:
</t>
    </r>
    <r>
      <rPr>
        <sz val="10"/>
        <color theme="1"/>
        <rFont val="Calibri"/>
        <family val="1"/>
      </rPr>
      <t xml:space="preserve">-     </t>
    </r>
    <r>
      <rPr>
        <sz val="10"/>
        <color theme="1"/>
        <rFont val="Arial MT"/>
        <family val="2"/>
      </rPr>
      <t xml:space="preserve">valutarne le pratiche di elaborazione e attuazione dei piani di risparmio;
</t>
    </r>
    <r>
      <rPr>
        <sz val="10"/>
        <color theme="1"/>
        <rFont val="Calibri"/>
        <family val="1"/>
      </rPr>
      <t xml:space="preserve">-     </t>
    </r>
    <r>
      <rPr>
        <sz val="10"/>
        <color theme="1"/>
        <rFont val="Arial MT"/>
        <family val="2"/>
      </rPr>
      <t>definire orientamenti per tutte le amministrazioni pubbliche.</t>
    </r>
  </si>
  <si>
    <r>
      <rPr>
        <sz val="10"/>
        <color theme="1"/>
        <rFont val="Arial MT"/>
        <family val="2"/>
      </rPr>
      <t>M1C1-103</t>
    </r>
  </si>
  <si>
    <r>
      <rPr>
        <sz val="10"/>
        <color theme="1"/>
        <rFont val="Arial MT"/>
        <family val="2"/>
      </rPr>
      <t>Entrata in vigore di atti di diritto primario e derivato e delle disposizioni regolamentari e completamento delle procedure amministrative per incoraggiare il rispetto degli obblighi fiscali (tax compliance) e migliorare gli audit e i controlli.</t>
    </r>
  </si>
  <si>
    <r>
      <rPr>
        <sz val="10"/>
        <color theme="1"/>
        <rFont val="Arial MT"/>
        <family val="2"/>
      </rPr>
      <t>Indicazione nel testo di legge e delle disposizioni regolamentari della data di entrata in vigore.</t>
    </r>
  </si>
  <si>
    <r>
      <rPr>
        <sz val="10"/>
        <color theme="1"/>
        <rFont val="Arial MT"/>
        <family val="2"/>
      </rPr>
      <t>T2</t>
    </r>
  </si>
  <si>
    <r>
      <rPr>
        <sz val="10"/>
        <color theme="1"/>
        <rFont val="Arial MT"/>
        <family val="2"/>
      </rPr>
      <t>M1C1-104</t>
    </r>
  </si>
  <si>
    <r>
      <rPr>
        <sz val="10"/>
        <color theme="1"/>
        <rFont val="Arial MT"/>
        <family val="2"/>
      </rPr>
      <t>Adozione di obiettivi di risparmio per le spending review relative agli anni 2023-2025</t>
    </r>
  </si>
  <si>
    <r>
      <rPr>
        <sz val="10"/>
        <color theme="1"/>
        <rFont val="Arial MT"/>
        <family val="2"/>
      </rPr>
      <t>Obiettivo quantitativo di risparmio per le amministrazioni statali centrali aggregate definito nel documento di economia e finanza (DEF) - in euro</t>
    </r>
  </si>
  <si>
    <r>
      <rPr>
        <sz val="10"/>
        <color theme="1"/>
        <rFont val="Arial MT"/>
        <family val="2"/>
      </rPr>
      <t>M1C1-105</t>
    </r>
  </si>
  <si>
    <r>
      <rPr>
        <sz val="10"/>
        <color theme="1"/>
        <rFont val="Arial MT"/>
        <family val="2"/>
      </rPr>
      <t>Obiettivo</t>
    </r>
  </si>
  <si>
    <r>
      <rPr>
        <sz val="10"/>
        <color theme="1"/>
        <rFont val="Arial MT"/>
        <family val="2"/>
      </rPr>
      <t>Numero più elevato di "lettere di conformità"</t>
    </r>
  </si>
  <si>
    <r>
      <rPr>
        <sz val="10"/>
        <color theme="1"/>
        <rFont val="Arial MT"/>
        <family val="2"/>
      </rPr>
      <t>Numero</t>
    </r>
  </si>
  <si>
    <r>
      <rPr>
        <sz val="10"/>
        <color theme="1"/>
        <rFont val="Arial MT"/>
        <family val="2"/>
      </rPr>
      <t>Il numero di "lettere di conformità" (comunicazioni tempestive ai contribuenti per i quali sono state riscontrate anomalie) deve essere aumentato almeno del 20 % rispetto al 2019.</t>
    </r>
  </si>
  <si>
    <r>
      <rPr>
        <sz val="10"/>
        <color theme="1"/>
        <rFont val="Arial MT"/>
        <family val="2"/>
      </rPr>
      <t>M1C1-106</t>
    </r>
  </si>
  <si>
    <r>
      <rPr>
        <sz val="10"/>
        <color theme="1"/>
        <rFont val="Arial MT"/>
        <family val="2"/>
      </rPr>
      <t>Ridurre il numero di "lettere di conformità" che rappresentano falsi positivi</t>
    </r>
  </si>
  <si>
    <r>
      <rPr>
        <sz val="10"/>
        <color theme="1"/>
        <rFont val="Arial MT"/>
        <family val="2"/>
      </rPr>
      <t>Il numero di "lettere di conformità" (comunicazioni tempestive ai contribuenti per i quali sono state rilevate anomalie ma non frodi nella verifica ex-post) che rappresentano falsi positivi deve essere ridotto almeno del 5 % rispetto al 2019.</t>
    </r>
  </si>
  <si>
    <r>
      <rPr>
        <sz val="10"/>
        <color theme="1"/>
        <rFont val="Arial MT"/>
        <family val="2"/>
      </rPr>
      <t>M1C1-107</t>
    </r>
  </si>
  <si>
    <r>
      <rPr>
        <sz val="10"/>
        <color theme="1"/>
        <rFont val="Arial MT"/>
        <family val="2"/>
      </rPr>
      <t>Aumentare il gettito fiscale generato dalle
"lettere di conformità"</t>
    </r>
  </si>
  <si>
    <r>
      <rPr>
        <sz val="10"/>
        <color theme="1"/>
        <rFont val="Arial MT"/>
        <family val="2"/>
      </rPr>
      <t>EUR</t>
    </r>
  </si>
  <si>
    <r>
      <rPr>
        <sz val="10"/>
        <color theme="1"/>
        <rFont val="Arial MT"/>
        <family val="2"/>
      </rPr>
      <t>Il gettito fiscale generato dalle "lettere di conformità" deve aumentare del 15 % rispetto al 2019.</t>
    </r>
  </si>
  <si>
    <r>
      <rPr>
        <sz val="10"/>
        <color theme="1"/>
        <rFont val="Arial MT"/>
        <family val="2"/>
      </rPr>
      <t>M1C1-108</t>
    </r>
  </si>
  <si>
    <r>
      <rPr>
        <sz val="10"/>
        <color theme="1"/>
        <rFont val="Arial MT"/>
        <family val="2"/>
      </rPr>
      <t>M1C1-109</t>
    </r>
  </si>
  <si>
    <r>
      <rPr>
        <sz val="10"/>
        <color theme="1"/>
        <rFont val="Arial MT"/>
        <family val="2"/>
      </rPr>
      <t>Inviare le prime dichiarazioni IVA precompilate</t>
    </r>
  </si>
  <si>
    <r>
      <rPr>
        <sz val="10"/>
        <color theme="1"/>
        <rFont val="Arial MT"/>
        <family val="2"/>
      </rPr>
      <t>Almeno 2 300 000 contribuenti devono ricevere dichiarazioni IVA precompilate per l'esercizio fiscale 2022.</t>
    </r>
  </si>
  <si>
    <r>
      <rPr>
        <sz val="10"/>
        <color theme="1"/>
        <rFont val="Arial MT"/>
        <family val="2"/>
      </rPr>
      <t>M1C1-11</t>
    </r>
  </si>
  <si>
    <r>
      <rPr>
        <sz val="10"/>
        <color theme="1"/>
        <rFont val="Arial MT"/>
        <family val="2"/>
      </rPr>
      <t>T1</t>
    </r>
  </si>
  <si>
    <r>
      <rPr>
        <sz val="10"/>
        <color theme="1"/>
        <rFont val="Arial MT"/>
        <family val="2"/>
      </rPr>
      <t>M1C1-110</t>
    </r>
  </si>
  <si>
    <r>
      <rPr>
        <sz val="10"/>
        <color theme="1"/>
        <rFont val="Arial MT"/>
        <family val="2"/>
      </rPr>
      <t>Riclassificazione del bilancio generale dello Stato con riferimento alla spesa ambientale e alla spesa che promuove la parità di genere</t>
    </r>
  </si>
  <si>
    <r>
      <rPr>
        <sz val="10"/>
        <color theme="1"/>
        <rFont val="Arial MT"/>
        <family val="2"/>
      </rPr>
      <t>Inserimento nella legge di bilancio 2024 della riclassificazione del bilancio generale dello Stato con riferimento alla spesa ambientale e alla spesa che promuove la parità di genere</t>
    </r>
  </si>
  <si>
    <r>
      <rPr>
        <sz val="10"/>
        <color theme="1"/>
        <rFont val="Arial MT"/>
        <family val="2"/>
      </rPr>
      <t>La legge di bilancio 2024 deve fornire al Parlamento un bilancio per lo sviluppo sostenibile che consiste nella classificazione del bilancio generale dello Stato con riferimento alla spesa ambientale e alla spesa che promuove la parità di genere. La classificazione deve essere coerente con i criteri alla base della definizione degli obiettivi di sviluppo sostenibile e con gli obiettivi dell'Agenda 2030.</t>
    </r>
  </si>
  <si>
    <r>
      <rPr>
        <sz val="10"/>
        <color theme="1"/>
        <rFont val="Arial MT"/>
        <family val="2"/>
      </rPr>
      <t>M1C1-111</t>
    </r>
  </si>
  <si>
    <r>
      <rPr>
        <sz val="10"/>
        <color theme="1"/>
        <rFont val="Arial MT"/>
        <family val="2"/>
      </rPr>
      <t>M1C1-112</t>
    </r>
  </si>
  <si>
    <r>
      <rPr>
        <sz val="10"/>
        <color theme="1"/>
        <rFont val="Arial MT"/>
        <family val="2"/>
      </rPr>
      <t>Migliorare la capacità operativa dell'amministra- zione fiscale, come indicato nel "Piano della performance 2021-2023"
dell'Agenzia delle Entrate.</t>
    </r>
  </si>
  <si>
    <r>
      <rPr>
        <sz val="10"/>
        <color theme="1"/>
        <rFont val="Arial MT"/>
        <family val="2"/>
      </rPr>
      <t>Numero di assunzioni</t>
    </r>
  </si>
  <si>
    <r>
      <rPr>
        <sz val="10"/>
        <color theme="1"/>
        <rFont val="Arial MT"/>
        <family val="2"/>
      </rPr>
      <t>M1C1-113</t>
    </r>
  </si>
  <si>
    <r>
      <rPr>
        <sz val="10"/>
        <color theme="1"/>
        <rFont val="Arial MT"/>
        <family val="2"/>
      </rPr>
      <t>Il numero di "lettere di conformità" (comunicazioni tempestive ai contribuenti per i quali sono state riscontrate anomalie) deve essere aumentato almeno del 40 % rispetto al 2019.</t>
    </r>
  </si>
  <si>
    <r>
      <rPr>
        <sz val="10"/>
        <color theme="1"/>
        <rFont val="Arial MT"/>
        <family val="2"/>
      </rPr>
      <t>M1C1-114</t>
    </r>
  </si>
  <si>
    <r>
      <rPr>
        <sz val="10"/>
        <color theme="1"/>
        <rFont val="Arial MT"/>
        <family val="2"/>
      </rPr>
      <t>Aumentare il gettito fiscale generato dalle "lettere di
conformità"</t>
    </r>
  </si>
  <si>
    <r>
      <rPr>
        <sz val="10"/>
        <color theme="1"/>
        <rFont val="Arial MT"/>
        <family val="2"/>
      </rPr>
      <t>Il gettito fiscale generato dalle "lettere di conformità" deve aumentare del 30 % rispetto al 2019.</t>
    </r>
  </si>
  <si>
    <r>
      <rPr>
        <sz val="10"/>
        <color theme="1"/>
        <rFont val="Arial MT"/>
        <family val="2"/>
      </rPr>
      <t>M1C1-115</t>
    </r>
  </si>
  <si>
    <r>
      <rPr>
        <sz val="10"/>
        <color theme="1"/>
        <rFont val="Arial MT"/>
        <family val="2"/>
      </rPr>
      <t>M1C1-116</t>
    </r>
  </si>
  <si>
    <r>
      <rPr>
        <sz val="10"/>
        <color theme="1"/>
        <rFont val="Arial MT"/>
        <family val="2"/>
      </rPr>
      <t>Riduzione dell'evasione fiscale come definita dall'indicatore "propensione all'evasione"</t>
    </r>
  </si>
  <si>
    <r>
      <rPr>
        <sz val="10"/>
        <color theme="1"/>
        <rFont val="Arial MT"/>
        <family val="2"/>
      </rPr>
      <t>Percentuale</t>
    </r>
  </si>
  <si>
    <r>
      <rPr>
        <sz val="10"/>
        <color theme="1"/>
        <rFont val="Arial MT"/>
        <family val="2"/>
      </rPr>
      <t>M1C1-117</t>
    </r>
  </si>
  <si>
    <r>
      <rPr>
        <sz val="10"/>
        <color theme="1"/>
        <rFont val="Arial MT"/>
        <family val="2"/>
      </rPr>
      <t>Riforma 1.15 - Riforma delle norme di contabilità pubblica</t>
    </r>
  </si>
  <si>
    <r>
      <rPr>
        <sz val="10"/>
        <color theme="1"/>
        <rFont val="Arial MT"/>
        <family val="2"/>
      </rPr>
      <t>M1C1-118</t>
    </r>
  </si>
  <si>
    <r>
      <rPr>
        <sz val="10"/>
        <color theme="1"/>
        <rFont val="Arial MT"/>
        <family val="2"/>
      </rPr>
      <t>M1C1-119</t>
    </r>
  </si>
  <si>
    <r>
      <rPr>
        <sz val="10"/>
        <color theme="1"/>
        <rFont val="Arial MT"/>
        <family val="2"/>
      </rPr>
      <t>M1C1-12</t>
    </r>
  </si>
  <si>
    <r>
      <rPr>
        <sz val="10"/>
        <color theme="1"/>
        <rFont val="Arial MT"/>
        <family val="2"/>
      </rPr>
      <t>Sportello digitale unico</t>
    </r>
  </si>
  <si>
    <r>
      <rPr>
        <sz val="10"/>
        <color theme="1"/>
        <rFont val="Arial MT"/>
        <family val="2"/>
      </rPr>
      <t>M1C1-120</t>
    </r>
  </si>
  <si>
    <r>
      <rPr>
        <sz val="10"/>
        <color theme="1"/>
        <rFont val="Arial MT"/>
        <family val="2"/>
      </rPr>
      <t>Riforma 1.14 - Riforma del quadro fiscale subnazionale</t>
    </r>
  </si>
  <si>
    <r>
      <rPr>
        <sz val="10"/>
        <color theme="1"/>
        <rFont val="Arial MT"/>
        <family val="2"/>
      </rPr>
      <t>Entrata in vigore di atti di diritto primario e derivato per l'attuazione del federalismo fiscale regionale</t>
    </r>
  </si>
  <si>
    <r>
      <rPr>
        <sz val="10"/>
        <color theme="1"/>
        <rFont val="Arial MT"/>
        <family val="2"/>
      </rPr>
      <t>Disposizione nella normativa che indica l'entrata in vigore del federalismo fiscale per le province e le città metropolitane.</t>
    </r>
  </si>
  <si>
    <r>
      <rPr>
        <sz val="10"/>
        <color theme="1"/>
        <rFont val="Arial MT"/>
        <family val="2"/>
      </rPr>
      <t>M1C1-121</t>
    </r>
  </si>
  <si>
    <r>
      <rPr>
        <sz val="10"/>
        <color theme="1"/>
        <rFont val="Arial MT"/>
        <family val="2"/>
      </rPr>
      <t>M1C1-122</t>
    </r>
  </si>
  <si>
    <r>
      <rPr>
        <sz val="10"/>
        <color theme="1"/>
        <rFont val="Arial MT"/>
        <family val="2"/>
      </rPr>
      <t>Completamento della spending review annuale per il 2025, con riferimento all'obiettivo di risparmio fissato nel 2022, 2023 e
2024 per il 2025.</t>
    </r>
  </si>
  <si>
    <r>
      <rPr>
        <sz val="10"/>
        <color theme="1"/>
        <rFont val="Arial MT"/>
        <family val="2"/>
      </rPr>
      <t>Adozione della relazione del Ministero delle Finanze sulla spending review nel 2025, che certifica il completamento del processo e il conseguimento dell'obiettivo</t>
    </r>
  </si>
  <si>
    <r>
      <rPr>
        <sz val="10"/>
        <color theme="1"/>
        <rFont val="Arial MT"/>
        <family val="2"/>
      </rPr>
      <t>La relazione del Ministero delle Finanze da trasmettere al Consiglio dei Ministri, come previsto dai decreti-legge 90 e 93 del 2016 e dalla legge 163/2016, deve:
- certificare il completamento del processo di spending review per
il 2025 in relazione alla disposizione del quadro pertinente;
- certificare il conseguimento dell'obiettivo fissato nel 2022, nel 2023 e nel 2024.</t>
    </r>
  </si>
  <si>
    <r>
      <rPr>
        <sz val="10"/>
        <color theme="1"/>
        <rFont val="Arial MT"/>
        <family val="2"/>
      </rPr>
      <t>M1C1-123</t>
    </r>
  </si>
  <si>
    <r>
      <rPr>
        <sz val="10"/>
        <color theme="1"/>
        <rFont val="Arial MT"/>
        <family val="2"/>
      </rPr>
      <t>Investimento 1.6.3 - Digitalizzazione dell'Istituto Nazionale per la Previdenza Sociale (INPS) e dell'Istituto nazionale per l'assicurazione contro gli infortuni sul lavoro (INAIL)</t>
    </r>
  </si>
  <si>
    <r>
      <rPr>
        <sz val="10"/>
        <color theme="1"/>
        <rFont val="Arial MT"/>
        <family val="2"/>
      </rPr>
      <t>INPS - Servizi/contenuti del portale "One click by design" T1</t>
    </r>
  </si>
  <si>
    <r>
      <rPr>
        <sz val="10"/>
        <color theme="1"/>
        <rFont val="Arial MT"/>
        <family val="2"/>
      </rPr>
      <t>M1C1-124</t>
    </r>
  </si>
  <si>
    <r>
      <rPr>
        <sz val="10"/>
        <color theme="1"/>
        <rFont val="Arial MT"/>
        <family val="2"/>
      </rPr>
      <t>INPS - Miglioramento delle competenze dei  dipendenti in materia di tecnologie dell'informazione e della comunicazione (TIC) T1</t>
    </r>
  </si>
  <si>
    <r>
      <rPr>
        <sz val="10"/>
        <color theme="1"/>
        <rFont val="Arial MT"/>
        <family val="2"/>
      </rPr>
      <t>M1C1-125</t>
    </r>
  </si>
  <si>
    <r>
      <rPr>
        <sz val="10"/>
        <color theme="1"/>
        <rFont val="Arial MT"/>
        <family val="2"/>
      </rPr>
      <t>Investimento 1.2 - Abilitazione al cloud per le PA locali</t>
    </r>
  </si>
  <si>
    <r>
      <rPr>
        <sz val="10"/>
        <color theme="1"/>
        <rFont val="Arial MT"/>
        <family val="2"/>
      </rPr>
      <t>Aggiudicazione di (tutti i) bandi pubblici per l'abilitazione al cloud per le gare d'appalto della pubblica amministrazione locale</t>
    </r>
  </si>
  <si>
    <r>
      <rPr>
        <sz val="10"/>
        <color theme="1"/>
        <rFont val="Arial MT"/>
        <family val="2"/>
      </rPr>
      <t>Notifica dell'aggiudicazio ne di (tutti) gli appalti pubblici per l'abilitazione al cloud per le gare d'appalto della pubblica amministrazione locale</t>
    </r>
  </si>
  <si>
    <r>
      <rPr>
        <sz val="10"/>
        <color theme="1"/>
        <rFont val="Arial MT"/>
        <family val="2"/>
      </rPr>
      <t>M1C1-126</t>
    </r>
  </si>
  <si>
    <r>
      <rPr>
        <sz val="10"/>
        <color theme="1"/>
        <rFont val="Arial MT"/>
        <family val="2"/>
      </rPr>
      <t>Investimento 1.4.3 - Rafforzamento dell'adozione dei servizi della piattaforma PagoPA e dell'applicazione "IO"</t>
    </r>
  </si>
  <si>
    <r>
      <rPr>
        <sz val="10"/>
        <color theme="1"/>
        <rFont val="Arial MT"/>
        <family val="2"/>
      </rPr>
      <t>Rafforzamento dell'adozione dei servizi della piattaforma PagoPA T1</t>
    </r>
  </si>
  <si>
    <r>
      <rPr>
        <sz val="10"/>
        <color theme="1"/>
        <rFont val="Arial MT"/>
        <family val="2"/>
      </rPr>
      <t>M1C1-127</t>
    </r>
  </si>
  <si>
    <r>
      <rPr>
        <sz val="10"/>
        <color theme="1"/>
        <rFont val="Arial MT"/>
        <family val="2"/>
      </rPr>
      <t>Rafforzamento dell'adozione dell'applicazione "IO" T1</t>
    </r>
  </si>
  <si>
    <r>
      <rPr>
        <sz val="10"/>
        <color theme="1"/>
        <rFont val="Arial MT"/>
        <family val="2"/>
      </rPr>
      <t>Garantire un aumento del numero di servizi integrati nell'applicazione "IO" per:
- le pubbliche amministrazioni già nello scenario di riferimento (2 700 entità);
- le nuove pubbliche amministrazioni che aderiscono alla piattaforma (4 300 nuove entità).
In entrambi i casi, il numero totale di servizi delle pubbliche amministrazioni che aderiscono alla piattaforma deve aumentare di almeno il 20 % rispetto al valore di riferimento 2021 per i servizi (31.3.2021). Il numero di servizi che saranno integrati dipenderà dal tipo di amministrazione (l'obiettivo finale per il 2026 è disporre in media
di 35 servizi per i comuni, 15 servizi per le regioni,
15 servizi per le autorità sanitarie e 8 servizi per scuole e università).</t>
    </r>
  </si>
  <si>
    <r>
      <rPr>
        <sz val="10"/>
        <color theme="1"/>
        <rFont val="Arial MT"/>
        <family val="2"/>
      </rPr>
      <t>M1C1-128</t>
    </r>
  </si>
  <si>
    <r>
      <rPr>
        <sz val="10"/>
        <color theme="1"/>
        <rFont val="Arial MT"/>
        <family val="2"/>
      </rPr>
      <t>Investimento 1.4.5 - Digitalizzazione degli avvisi pubblici</t>
    </r>
  </si>
  <si>
    <r>
      <rPr>
        <sz val="10"/>
        <color theme="1"/>
        <rFont val="Arial MT"/>
        <family val="2"/>
      </rPr>
      <t>Rafforzamento dell'adozione di avvisi pubblici digitali T1</t>
    </r>
  </si>
  <si>
    <r>
      <rPr>
        <sz val="10"/>
        <color theme="1"/>
        <rFont val="Arial MT"/>
        <family val="2"/>
      </rPr>
      <t>Almeno 800 pubbliche amministrazioni centrali e comuni, per quanto riguarda la piattaforma di notifica digitale (Digital Notification Platform - DNP), devono fornire avvisi digitali giuridicamente vincolanti ai cittadini, ai soggetti giuridici, alle associazioni e a qualsiasi altro soggetto pubblico o privato.</t>
    </r>
  </si>
  <si>
    <r>
      <rPr>
        <sz val="10"/>
        <color theme="1"/>
        <rFont val="Arial MT"/>
        <family val="2"/>
      </rPr>
      <t>M1C1-129</t>
    </r>
  </si>
  <si>
    <r>
      <rPr>
        <sz val="10"/>
        <color theme="1"/>
        <rFont val="Arial MT"/>
        <family val="2"/>
      </rPr>
      <t>Investimento 1.6.1 - Digitalizzazione del Ministero dell'Interno</t>
    </r>
  </si>
  <si>
    <r>
      <rPr>
        <sz val="10"/>
        <color theme="1"/>
        <rFont val="Arial MT"/>
        <family val="2"/>
      </rPr>
      <t>Ministero dell'Interno - Processi completamente reingegnerizzati e digitalizzati T1</t>
    </r>
  </si>
  <si>
    <r>
      <rPr>
        <sz val="10"/>
        <color theme="1"/>
        <rFont val="Arial MT"/>
        <family val="2"/>
      </rPr>
      <t>M1C1-13</t>
    </r>
  </si>
  <si>
    <r>
      <rPr>
        <sz val="10"/>
        <color theme="1"/>
        <rFont val="Arial MT"/>
        <family val="2"/>
      </rPr>
      <t>Soluzioni di mobilità come servizio M1</t>
    </r>
  </si>
  <si>
    <r>
      <rPr>
        <sz val="10"/>
        <color theme="1"/>
        <rFont val="Arial MT"/>
        <family val="2"/>
      </rPr>
      <t>Relazione del Ministero delle Infrastrutture e della Mobilità Sostenibili (MIMS), in
collaborazione con le università, che descrive l'attuazione e valuta i risultati di tre progetti pilota</t>
    </r>
  </si>
  <si>
    <r>
      <rPr>
        <sz val="10"/>
        <color theme="1"/>
        <rFont val="Arial MT"/>
        <family val="2"/>
      </rPr>
      <t>M1C1-130</t>
    </r>
  </si>
  <si>
    <r>
      <rPr>
        <sz val="10"/>
        <color theme="1"/>
        <rFont val="Arial MT"/>
        <family val="2"/>
      </rPr>
      <t>Investimento 1.6.2 - Digitalizzazione del Ministero della Giustizia</t>
    </r>
  </si>
  <si>
    <r>
      <rPr>
        <sz val="10"/>
        <color theme="1"/>
        <rFont val="Arial MT"/>
        <family val="2"/>
      </rPr>
      <t>Digitalizzazione dei fascicoli giudiziari T1</t>
    </r>
  </si>
  <si>
    <r>
      <rPr>
        <sz val="10"/>
        <color theme="1"/>
        <rFont val="Arial MT"/>
        <family val="2"/>
      </rPr>
      <t>Digitalizzazione di 3 500 000 fascicoli giudiziari relativi agli ultimi 20 anni (01/01/2006- 30/06/2026) relativi a processi completati o in corso presso gli organi giurisdizionali.</t>
    </r>
  </si>
  <si>
    <r>
      <rPr>
        <sz val="10"/>
        <color theme="1"/>
        <rFont val="Arial MT"/>
        <family val="2"/>
      </rPr>
      <t>M1C1-131</t>
    </r>
  </si>
  <si>
    <r>
      <rPr>
        <sz val="10"/>
        <color theme="1"/>
        <rFont val="Arial MT"/>
        <family val="2"/>
      </rPr>
      <t>Sistemi di conoscenza del data lake della giustizia T1</t>
    </r>
  </si>
  <si>
    <r>
      <rPr>
        <sz val="10"/>
        <color theme="1"/>
        <rFont val="Arial MT"/>
        <family val="2"/>
      </rPr>
      <t>Relazione attestante l'inizio dell'esecuzione del contratto</t>
    </r>
  </si>
  <si>
    <r>
      <rPr>
        <sz val="10"/>
        <color theme="1"/>
        <rFont val="Arial MT"/>
        <family val="2"/>
      </rPr>
      <t>M1C1-132</t>
    </r>
  </si>
  <si>
    <r>
      <rPr>
        <sz val="10"/>
        <color theme="1"/>
        <rFont val="Arial MT"/>
        <family val="2"/>
      </rPr>
      <t>INPS - Servizi/contenuti del portale "One click by design" T2</t>
    </r>
  </si>
  <si>
    <r>
      <rPr>
        <sz val="10"/>
        <color theme="1"/>
        <rFont val="Arial MT"/>
        <family val="2"/>
      </rPr>
      <t>M1C1-133</t>
    </r>
  </si>
  <si>
    <r>
      <rPr>
        <sz val="10"/>
        <color theme="1"/>
        <rFont val="Arial MT"/>
        <family val="2"/>
      </rPr>
      <t>INPS - Miglioramento delle competenze dei  dipendenti in materia di tecnologie dell'informazione e della comunicazione (TIC) T2</t>
    </r>
  </si>
  <si>
    <r>
      <rPr>
        <sz val="10"/>
        <color theme="1"/>
        <rFont val="Arial MT"/>
        <family val="2"/>
      </rPr>
      <t>M1C1-134</t>
    </r>
  </si>
  <si>
    <r>
      <rPr>
        <sz val="10"/>
        <color theme="1"/>
        <rFont val="Arial MT"/>
        <family val="2"/>
      </rPr>
      <t>INAIL -
Reingegnerizzazione e digitalizzazione complete dei processi/servizi T1</t>
    </r>
  </si>
  <si>
    <r>
      <rPr>
        <sz val="10"/>
        <color theme="1"/>
        <rFont val="Arial MT"/>
        <family val="2"/>
      </rPr>
      <t xml:space="preserve">L'obiettivo è raggiungere 53 (52 %) processi e servizi istituzionali reingegnerizzati al fine di renderli pienamente digitalizzati. I settori dell'INAIL interessati sono: assicurazioni, servizi sociali e sanitari, prevenzione e sicurezza sul lavoro, certificazioni e verifiche.
In particolare l'obiettivo previsto per ciascun settore è espresso in percentuale superiore al:
</t>
    </r>
    <r>
      <rPr>
        <sz val="10"/>
        <color theme="1"/>
        <rFont val="Symbol"/>
        <family val="5"/>
      </rPr>
      <t></t>
    </r>
    <r>
      <rPr>
        <sz val="10"/>
        <color theme="1"/>
        <rFont val="Times New Roman"/>
        <family val="1"/>
      </rPr>
      <t xml:space="preserve">    </t>
    </r>
    <r>
      <rPr>
        <sz val="10"/>
        <color theme="1"/>
        <rFont val="Arial MT"/>
        <family val="2"/>
      </rPr>
      <t xml:space="preserve">assicurazioni: 8 (25 %);
</t>
    </r>
    <r>
      <rPr>
        <sz val="10"/>
        <color theme="1"/>
        <rFont val="Symbol"/>
        <family val="5"/>
      </rPr>
      <t></t>
    </r>
    <r>
      <rPr>
        <sz val="10"/>
        <color theme="1"/>
        <rFont val="Times New Roman"/>
        <family val="1"/>
      </rPr>
      <t xml:space="preserve">    </t>
    </r>
    <r>
      <rPr>
        <sz val="10"/>
        <color theme="1"/>
        <rFont val="Arial MT"/>
        <family val="2"/>
      </rPr>
      <t xml:space="preserve">servizi sociali e sanitari: 18 (50 %);
</t>
    </r>
    <r>
      <rPr>
        <sz val="10"/>
        <color theme="1"/>
        <rFont val="Symbol"/>
        <family val="5"/>
      </rPr>
      <t></t>
    </r>
    <r>
      <rPr>
        <sz val="10"/>
        <color theme="1"/>
        <rFont val="Times New Roman"/>
        <family val="1"/>
      </rPr>
      <t xml:space="preserve">    </t>
    </r>
    <r>
      <rPr>
        <sz val="10"/>
        <color theme="1"/>
        <rFont val="Arial MT"/>
        <family val="2"/>
      </rPr>
      <t xml:space="preserve">prevenzione e sicurezza sul lavoro: 9 (80 %);
</t>
    </r>
    <r>
      <rPr>
        <sz val="10"/>
        <color theme="1"/>
        <rFont val="Symbol"/>
        <family val="5"/>
      </rPr>
      <t></t>
    </r>
    <r>
      <rPr>
        <sz val="10"/>
        <color theme="1"/>
        <rFont val="Times New Roman"/>
        <family val="1"/>
      </rPr>
      <t xml:space="preserve">    </t>
    </r>
    <r>
      <rPr>
        <sz val="10"/>
        <color theme="1"/>
        <rFont val="Arial MT"/>
        <family val="2"/>
      </rPr>
      <t>certificazioni e verifiche: 18 (80 %).</t>
    </r>
  </si>
  <si>
    <r>
      <rPr>
        <sz val="10"/>
        <color theme="1"/>
        <rFont val="Arial MT"/>
        <family val="2"/>
      </rPr>
      <t>M1C1-135</t>
    </r>
  </si>
  <si>
    <r>
      <rPr>
        <sz val="10"/>
        <color theme="1"/>
        <rFont val="Arial MT"/>
        <family val="2"/>
      </rPr>
      <t>Investimento 1.6.4 - Digitalizzazione del Ministero della Difesa</t>
    </r>
  </si>
  <si>
    <r>
      <rPr>
        <sz val="10"/>
        <color theme="1"/>
        <rFont val="Arial MT"/>
        <family val="2"/>
      </rPr>
      <t>Ministero della Difesa - Digitalizzazione delle procedure T1</t>
    </r>
  </si>
  <si>
    <r>
      <rPr>
        <sz val="10"/>
        <color theme="1"/>
        <rFont val="Arial MT"/>
        <family val="2"/>
      </rPr>
      <t>Digitalizzazione, revisione e automazione di 15 procedure relative alla gestione del personale della Difesa (quali reclutamento, occupazione e pensionamento, salute dei dipendenti) partendo da una base di riferimento di quattro procedure già digitalizzate.</t>
    </r>
  </si>
  <si>
    <r>
      <rPr>
        <sz val="10"/>
        <color theme="1"/>
        <rFont val="Arial MT"/>
        <family val="2"/>
      </rPr>
      <t>M1C1-136</t>
    </r>
  </si>
  <si>
    <r>
      <rPr>
        <sz val="10"/>
        <color theme="1"/>
        <rFont val="Arial MT"/>
        <family val="2"/>
      </rPr>
      <t>Ministero della Difesa - Digitalizzazione dei certificati T1</t>
    </r>
  </si>
  <si>
    <r>
      <rPr>
        <sz val="10"/>
        <color theme="1"/>
        <rFont val="Arial MT"/>
        <family val="2"/>
      </rPr>
      <t>Numero di certificati digitalizzati</t>
    </r>
  </si>
  <si>
    <r>
      <rPr>
        <sz val="10"/>
        <color theme="1"/>
        <rFont val="Arial MT"/>
        <family val="2"/>
      </rPr>
      <t>Numero di certificati di identità digitalizzati (450 000) rilasciati dal Ministero della Difesa e che utilizzano l'infrastruttura, integrati da un sito di ripristino in caso di disastro a partire da uno scenario di riferimento
di 190 000 certificati già digitalizzati.</t>
    </r>
  </si>
  <si>
    <r>
      <rPr>
        <sz val="10"/>
        <color theme="1"/>
        <rFont val="Arial MT"/>
        <family val="2"/>
      </rPr>
      <t>M1C1-137</t>
    </r>
  </si>
  <si>
    <r>
      <rPr>
        <sz val="10"/>
        <color theme="1"/>
        <rFont val="Arial MT"/>
        <family val="2"/>
      </rPr>
      <t>Ministero della Difesa - Commissionamento di portali web istituzionali e di portali intranet</t>
    </r>
  </si>
  <si>
    <r>
      <rPr>
        <sz val="10"/>
        <color theme="1"/>
        <rFont val="Arial MT"/>
        <family val="2"/>
      </rPr>
      <t>Portali web istituzionali e portali web intranet pienamente
operativi</t>
    </r>
  </si>
  <si>
    <r>
      <rPr>
        <sz val="10"/>
        <color theme="1"/>
        <rFont val="Arial MT"/>
        <family val="2"/>
      </rPr>
      <t>Sviluppo e realizzazione di i) portali web istituzionali e ii) portali intranet per esigenze specifiche di comunicazione interna.</t>
    </r>
  </si>
  <si>
    <r>
      <rPr>
        <sz val="10"/>
        <color theme="1"/>
        <rFont val="Arial MT"/>
        <family val="2"/>
      </rPr>
      <t>M1C1-138</t>
    </r>
  </si>
  <si>
    <r>
      <rPr>
        <sz val="10"/>
        <color theme="1"/>
        <rFont val="Arial MT"/>
        <family val="2"/>
      </rPr>
      <t>Ministero della Difesa - Migrazione di applicazioni non a missione critica verso una soluzione per una protezione completa delle informazioni mediante apertura dell'infrastruttura (S.C.I.P.I.O.) T1</t>
    </r>
  </si>
  <si>
    <r>
      <rPr>
        <sz val="10"/>
        <color theme="1"/>
        <rFont val="Arial MT"/>
        <family val="2"/>
      </rPr>
      <t>Migrazione iniziale e disponibilità operativa di applicazioni non a missione critica verso una nuova infrastruttura open source, comprendenti l'attuazione dell'hardware in ambiente, l'installazione di componenti open source di middleware e la reingegnerizzazione delle applicazioni.</t>
    </r>
  </si>
  <si>
    <r>
      <rPr>
        <sz val="10"/>
        <color theme="1"/>
        <rFont val="Arial MT"/>
        <family val="2"/>
      </rPr>
      <t>M1C1-139</t>
    </r>
  </si>
  <si>
    <r>
      <rPr>
        <sz val="10"/>
        <color theme="1"/>
        <rFont val="Arial MT"/>
        <family val="2"/>
      </rPr>
      <t>Abilitazione al cloud per la pubblica amministrazione locale T1</t>
    </r>
  </si>
  <si>
    <r>
      <rPr>
        <sz val="10"/>
        <color theme="1"/>
        <rFont val="Arial MT"/>
        <family val="2"/>
      </rPr>
      <t>T3</t>
    </r>
  </si>
  <si>
    <r>
      <rPr>
        <sz val="10"/>
        <color theme="1"/>
        <rFont val="Arial MT"/>
        <family val="2"/>
      </rPr>
      <t>M1C1-14</t>
    </r>
  </si>
  <si>
    <r>
      <rPr>
        <sz val="10"/>
        <color theme="1"/>
        <rFont val="Arial MT"/>
        <family val="2"/>
      </rPr>
      <t>Investimento 1.6.5 - Digitalizzazione del Consiglio di Stato</t>
    </r>
  </si>
  <si>
    <r>
      <rPr>
        <sz val="10"/>
        <color theme="1"/>
        <rFont val="Arial MT"/>
        <family val="2"/>
      </rPr>
      <t>Consiglio di Stato - Documentazione giudiziaria disponibile per analisi nel data warehouse T1</t>
    </r>
  </si>
  <si>
    <r>
      <rPr>
        <sz val="10"/>
        <color theme="1"/>
        <rFont val="Arial MT"/>
        <family val="2"/>
      </rPr>
      <t>M1C1-14 bis</t>
    </r>
  </si>
  <si>
    <r>
      <rPr>
        <sz val="10"/>
        <color theme="1"/>
        <rFont val="Arial MT"/>
        <family val="2"/>
      </rPr>
      <t>Riforma 1.9.1 - Riforma finalizzata ad accelerare l'attuazione della politica di coesione</t>
    </r>
  </si>
  <si>
    <r>
      <rPr>
        <sz val="10"/>
        <color theme="1"/>
        <rFont val="Arial MT"/>
        <family val="2"/>
      </rPr>
      <t>Entrata in vigore della legislazione nazionale per accelerare l'attuazione della politica di coesione</t>
    </r>
  </si>
  <si>
    <r>
      <rPr>
        <sz val="10"/>
        <color theme="1"/>
        <rFont val="Arial MT"/>
        <family val="2"/>
      </rPr>
      <t>Disposizione nella normativa che indica l'entrata in vigore della legislazione nazionale per accelerare l'attuazione della politica di coesione</t>
    </r>
  </si>
  <si>
    <r>
      <rPr>
        <sz val="10"/>
        <color theme="1"/>
        <rFont val="Arial MT"/>
        <family val="2"/>
      </rPr>
      <t>M1C1-140</t>
    </r>
  </si>
  <si>
    <r>
      <rPr>
        <sz val="10"/>
        <color theme="1"/>
        <rFont val="Arial MT"/>
        <family val="2"/>
      </rPr>
      <t>Investimento 1.4.1 - Esperienza dei cittadini - Miglioramento della qualità e dell'utilizzabilità dei servizi pubblici digitali</t>
    </r>
  </si>
  <si>
    <r>
      <rPr>
        <sz val="10"/>
        <color theme="1"/>
        <rFont val="Arial MT"/>
        <family val="2"/>
      </rPr>
      <t>Miglioramento della qualità e dell'utilizzabilità dei servizi pubblici digitali T1</t>
    </r>
  </si>
  <si>
    <r>
      <rPr>
        <sz val="10"/>
        <color theme="1"/>
        <rFont val="Arial MT"/>
        <family val="2"/>
      </rPr>
      <t>Le amministrazioni (comuni, istituti di istruzione primaria e secondaria di 1°e 2° grado ed enti specifici pilota nel settore dell'assistenza sanitaria e del patrimonio culturale) aderiscono a un modello e a un sistema di progettazione comuni che semplificano l'interazione con gli utenti e facilitano la manutenzione per gli anni a venire.
L'adesione al progetto/modello comune di siti web/componenti dei servizi consiste in:
1) valutazione dei progetti presentati;
2) valutazione del completamento dei progetti sulla base delle principali metriche di utilizzabilità (score di utilizzabilità digitale), attraverso una piattaforma dedicata già disponibile.</t>
    </r>
  </si>
  <si>
    <r>
      <rPr>
        <sz val="10"/>
        <color theme="1"/>
        <rFont val="Arial MT"/>
        <family val="2"/>
      </rPr>
      <t>M1C1-141</t>
    </r>
  </si>
  <si>
    <r>
      <rPr>
        <sz val="10"/>
        <color theme="1"/>
        <rFont val="Arial MT"/>
        <family val="2"/>
      </rPr>
      <t>Digitalizzazione delle procedure del Ministero della Difesa T2</t>
    </r>
  </si>
  <si>
    <r>
      <rPr>
        <sz val="10"/>
        <color theme="1"/>
        <rFont val="Arial MT"/>
        <family val="2"/>
      </rPr>
      <t>M1C1-142</t>
    </r>
  </si>
  <si>
    <r>
      <rPr>
        <sz val="10"/>
        <color theme="1"/>
        <rFont val="Arial MT"/>
        <family val="2"/>
      </rPr>
      <t>Digitalizzazione dei certificati del Ministero della Difesa T2</t>
    </r>
  </si>
  <si>
    <r>
      <rPr>
        <sz val="10"/>
        <color theme="1"/>
        <rFont val="Arial MT"/>
        <family val="2"/>
      </rPr>
      <t>Numero di certificati di identità digitalizzati (750 000) rilasciati dal Ministero della Difesa e che utilizzano l'infrastruttura, integrati da un sito di ripristino in caso di disastro a partire da uno scenario di riferimento di
450 000 certificati già digitalizzati
nell'ambito dell'obiettivo 1.</t>
    </r>
  </si>
  <si>
    <r>
      <rPr>
        <sz val="10"/>
        <color theme="1"/>
        <rFont val="Arial MT"/>
        <family val="2"/>
      </rPr>
      <t>M1C1-143</t>
    </r>
  </si>
  <si>
    <r>
      <rPr>
        <sz val="10"/>
        <color theme="1"/>
        <rFont val="Arial MT"/>
        <family val="2"/>
      </rPr>
      <t>Ministero della Difesa - Migrazione di applicazioni non a missione critica verso una soluzione per una protezione completa delle informazioni mediante apertura dell'infrastruttura (S.C.I.P.I.O.) T2</t>
    </r>
  </si>
  <si>
    <r>
      <rPr>
        <sz val="10"/>
        <color theme="1"/>
        <rFont val="Arial MT"/>
        <family val="2"/>
      </rPr>
      <t>Migrazione finale di quattro applicazioni a missione critica e di undici applicazioni a missione non critica verso nuove infrastrutture open source che comprendono l'attuazione dell'hardware in ambiente, l'installazione di componenti open source di middleware e la reingegnerizzazione delle applicazioni, a partire da uno scenario di riferimento di dieci applicazioni già migrate nell'ambito dell'obiettivo 1.</t>
    </r>
  </si>
  <si>
    <r>
      <rPr>
        <sz val="10"/>
        <color theme="1"/>
        <rFont val="Arial MT"/>
        <family val="2"/>
      </rPr>
      <t>M1C1-144</t>
    </r>
  </si>
  <si>
    <r>
      <rPr>
        <sz val="10"/>
        <color theme="1"/>
        <rFont val="Arial MT"/>
        <family val="2"/>
      </rPr>
      <t>Investimento 1.4.2 - Inclusione dei cittadini - Miglioramento dell'accessibilità dei servizi pubblici digitali</t>
    </r>
  </si>
  <si>
    <r>
      <rPr>
        <sz val="10"/>
        <color theme="1"/>
        <rFont val="Arial MT"/>
        <family val="2"/>
      </rPr>
      <t>Miglioramento dell'accessibilità dei servizi pubblici digitali</t>
    </r>
  </si>
  <si>
    <r>
      <rPr>
        <sz val="10"/>
        <color theme="1"/>
        <rFont val="Arial MT"/>
        <family val="2"/>
      </rPr>
      <t>Entro il T2 del 2025 AgID fornirà sostegno a 55 pubbliche amministrazioni locali al fine di:
- fornire 28 esperti tecnici e professionali
- ridurre il numero di errori del 50 % su almeno 2 servizi digitali forniti da ciascuna amministrazione
- diffondere almeno 3 strumenti volti a riprogettare e sviluppare i servizi digitali più utilizzati di proprietà di ciascuna amministrazione e predisporre la relativa formazione
- garantire che almeno il 50 % delle esigenze in termini di tecnologie assistive e software sia destinato ai lavoratori con disabilità.</t>
    </r>
  </si>
  <si>
    <r>
      <rPr>
        <sz val="10"/>
        <color theme="1"/>
        <rFont val="Arial MT"/>
        <family val="2"/>
      </rPr>
      <t>M1C1-145</t>
    </r>
  </si>
  <si>
    <r>
      <rPr>
        <sz val="10"/>
        <color theme="1"/>
        <rFont val="Arial MT"/>
        <family val="2"/>
      </rPr>
      <t>Piattaforme nazionali di identità digitale (SPID, CIE) e Anagrafe nazionale (ANPR)</t>
    </r>
  </si>
  <si>
    <r>
      <rPr>
        <sz val="10"/>
        <color theme="1"/>
        <rFont val="Arial MT"/>
        <family val="2"/>
      </rPr>
      <t>Numero di cittadini con CIE</t>
    </r>
  </si>
  <si>
    <r>
      <rPr>
        <sz val="10"/>
        <color theme="1"/>
        <rFont val="Arial MT"/>
        <family val="2"/>
      </rPr>
      <t>Numero di cittadini italiani con identità digitali valide sulla piattaforma nazionale di identità digitale.</t>
    </r>
  </si>
  <si>
    <r>
      <rPr>
        <sz val="10"/>
        <color theme="1"/>
        <rFont val="Arial MT"/>
        <family val="2"/>
      </rPr>
      <t>M1C1-146</t>
    </r>
  </si>
  <si>
    <r>
      <rPr>
        <sz val="10"/>
        <color theme="1"/>
        <rFont val="Arial MT"/>
        <family val="2"/>
      </rPr>
      <t>M1C1-147</t>
    </r>
  </si>
  <si>
    <r>
      <rPr>
        <sz val="10"/>
        <color theme="1"/>
        <rFont val="Arial MT"/>
        <family val="2"/>
      </rPr>
      <t>Abilitazione al cloud per la pubblica amministrazione locale T2</t>
    </r>
  </si>
  <si>
    <r>
      <rPr>
        <sz val="10"/>
        <color theme="1"/>
        <rFont val="Arial MT"/>
        <family val="2"/>
      </rPr>
      <t>La migrazione di 12 464 pubbliche amministrazioni locali verso ambienti cloud certificati sarà realizzata quando la verifica di tutti i sistemi e dataset e della migrazione delle applicazioni incluse in ciascun piano di migrazione sarà stata effettuata con esito positivo.</t>
    </r>
  </si>
  <si>
    <r>
      <rPr>
        <sz val="10"/>
        <color theme="1"/>
        <rFont val="Arial MT"/>
        <family val="2"/>
      </rPr>
      <t>M1C1-148</t>
    </r>
  </si>
  <si>
    <r>
      <rPr>
        <sz val="10"/>
        <color theme="1"/>
        <rFont val="Arial MT"/>
        <family val="2"/>
      </rPr>
      <t>Miglioramento della qualità e dell'utilizzabilità dei servizi pubblici digitali T2</t>
    </r>
  </si>
  <si>
    <r>
      <rPr>
        <sz val="10"/>
        <color theme="1"/>
        <rFont val="Arial MT"/>
        <family val="2"/>
      </rPr>
      <t>M1C1-149</t>
    </r>
  </si>
  <si>
    <r>
      <rPr>
        <sz val="10"/>
        <color theme="1"/>
        <rFont val="Arial MT"/>
        <family val="2"/>
      </rPr>
      <t>Rafforzamento dell'adozione dei servizi della piattaforma PagoPA T2</t>
    </r>
  </si>
  <si>
    <r>
      <rPr>
        <sz val="10"/>
        <color theme="1"/>
        <rFont val="Arial MT"/>
        <family val="2"/>
      </rPr>
      <t>M1C1-15</t>
    </r>
  </si>
  <si>
    <r>
      <rPr>
        <sz val="10"/>
        <color theme="1"/>
        <rFont val="Arial MT"/>
        <family val="2"/>
      </rPr>
      <t>M1C1-150</t>
    </r>
  </si>
  <si>
    <r>
      <rPr>
        <sz val="10"/>
        <color theme="1"/>
        <rFont val="Arial MT"/>
        <family val="2"/>
      </rPr>
      <t>Rafforzamento dell'adozione dell'applicazione "IO" T2</t>
    </r>
  </si>
  <si>
    <r>
      <rPr>
        <sz val="10"/>
        <color theme="1"/>
        <rFont val="Arial MT"/>
        <family val="2"/>
      </rPr>
      <t>Garantire un aumento del numero di servizi integrati nell'applicazione "IO" per:
- le pubbliche amministrazioni che utilizzano già l'applicazione "IO" (7 000 entità);
- le nuove pubbliche amministrazioni che aderiscono all'applicazione (7 100 nuove entità).
Il numero di servizi che saranno integrati dipenderà dal tipo di amministrazione (l'obiettivo finale è disporre in media di 35 servizi per i comuni, 15 servizi per le regioni, 15 servizi per le autorità sanitarie e 8 servizi per scuole e università).</t>
    </r>
  </si>
  <si>
    <r>
      <rPr>
        <sz val="10"/>
        <color theme="1"/>
        <rFont val="Arial MT"/>
        <family val="2"/>
      </rPr>
      <t>M1C1-151</t>
    </r>
  </si>
  <si>
    <r>
      <rPr>
        <sz val="10"/>
        <color theme="1"/>
        <rFont val="Arial MT"/>
        <family val="2"/>
      </rPr>
      <t>Rafforzamento dell'adozione di avvisi pubblici digitali T2</t>
    </r>
  </si>
  <si>
    <r>
      <rPr>
        <sz val="10"/>
        <color theme="1"/>
        <rFont val="Arial MT"/>
        <family val="2"/>
      </rPr>
      <t>M1C1-152</t>
    </r>
  </si>
  <si>
    <r>
      <rPr>
        <sz val="10"/>
        <color theme="1"/>
        <rFont val="Arial MT"/>
        <family val="2"/>
      </rPr>
      <t>Ministero dell'Interno - Reingegnerizzazione e digitalizzazione complete dei processi T2</t>
    </r>
  </si>
  <si>
    <r>
      <rPr>
        <sz val="10"/>
        <color theme="1"/>
        <rFont val="Arial MT"/>
        <family val="2"/>
      </rPr>
      <t>M1C1-153</t>
    </r>
  </si>
  <si>
    <r>
      <rPr>
        <sz val="10"/>
        <color theme="1"/>
        <rFont val="Arial MT"/>
        <family val="2"/>
      </rPr>
      <t>Digitalizzazione dei fascicoli giudiziari T2</t>
    </r>
  </si>
  <si>
    <r>
      <rPr>
        <sz val="10"/>
        <color theme="1"/>
        <rFont val="Arial MT"/>
        <family val="2"/>
      </rPr>
      <t>Digitalizzazione di 7 750 000 fascicoli giudiziari relativi agli ultimi 20 anni (01/01/2006- 30/06/2026) relativi a processi completati o in corso presso gli organi giurisdizionali.</t>
    </r>
  </si>
  <si>
    <r>
      <rPr>
        <sz val="10"/>
        <color theme="1"/>
        <rFont val="Arial MT"/>
        <family val="2"/>
      </rPr>
      <t>M1C1-154</t>
    </r>
  </si>
  <si>
    <r>
      <rPr>
        <sz val="10"/>
        <color theme="1"/>
        <rFont val="Arial MT"/>
        <family val="2"/>
      </rPr>
      <t>Sistemi di conoscenza del data lake della giustizia T2</t>
    </r>
  </si>
  <si>
    <r>
      <rPr>
        <sz val="10"/>
        <color theme="1"/>
        <rFont val="Arial MT"/>
        <family val="2"/>
      </rPr>
      <t>M1C1-155</t>
    </r>
  </si>
  <si>
    <r>
      <rPr>
        <sz val="10"/>
        <color theme="1"/>
        <rFont val="Arial MT"/>
        <family val="2"/>
      </rPr>
      <t>INAIL -
Reingegnerizzazione e digitalizzazione complete dei processi/servizi T2</t>
    </r>
  </si>
  <si>
    <r>
      <rPr>
        <sz val="10"/>
        <color theme="1"/>
        <rFont val="Arial MT"/>
        <family val="2"/>
      </rPr>
      <t>M1C1-16</t>
    </r>
  </si>
  <si>
    <r>
      <rPr>
        <sz val="10"/>
        <color theme="1"/>
        <rFont val="Arial MT"/>
        <family val="2"/>
      </rPr>
      <t>Consiglio di Stato - Documentazione giudiziaria disponibile per analisi nel data warehouse T2</t>
    </r>
  </si>
  <si>
    <r>
      <rPr>
        <sz val="10"/>
        <color theme="1"/>
        <rFont val="Arial MT"/>
        <family val="2"/>
      </rPr>
      <t>M1C1-17</t>
    </r>
  </si>
  <si>
    <r>
      <rPr>
        <sz val="10"/>
        <color theme="1"/>
        <rFont val="Arial MT"/>
        <family val="2"/>
      </rPr>
      <t>Investimento 1.1 - Infrastrutture digitali</t>
    </r>
  </si>
  <si>
    <r>
      <rPr>
        <sz val="10"/>
        <color theme="1"/>
        <rFont val="Arial MT"/>
        <family val="2"/>
      </rPr>
      <t>Migrazione verso il Polo Strategico Nazionale T1</t>
    </r>
  </si>
  <si>
    <r>
      <rPr>
        <sz val="10"/>
        <color theme="1"/>
        <rFont val="Arial MT"/>
        <family val="2"/>
      </rPr>
      <t>M1C1-18</t>
    </r>
  </si>
  <si>
    <r>
      <rPr>
        <sz val="10"/>
        <color theme="1"/>
        <rFont val="Arial MT"/>
        <family val="2"/>
      </rPr>
      <t>Le API nella Piattaforma Digitale Nazionale Dati T1</t>
    </r>
  </si>
  <si>
    <r>
      <rPr>
        <sz val="10"/>
        <color theme="1"/>
        <rFont val="Arial MT"/>
        <family val="2"/>
      </rPr>
      <t>M1C1-19</t>
    </r>
  </si>
  <si>
    <r>
      <rPr>
        <sz val="10"/>
        <color theme="1"/>
        <rFont val="Arial MT"/>
        <family val="2"/>
      </rPr>
      <t>Investimento 1.5 - Cybersicurezza</t>
    </r>
  </si>
  <si>
    <r>
      <rPr>
        <sz val="10"/>
        <color theme="1"/>
        <rFont val="Arial MT"/>
        <family val="2"/>
      </rPr>
      <t>Sostegno al potenziamento delle strutture di sicurezza T2</t>
    </r>
  </si>
  <si>
    <r>
      <rPr>
        <sz val="10"/>
        <color theme="1"/>
        <rFont val="Arial MT"/>
        <family val="2"/>
      </rPr>
      <t>M1C1-2</t>
    </r>
  </si>
  <si>
    <r>
      <rPr>
        <sz val="10"/>
        <color theme="1"/>
        <rFont val="Arial MT"/>
        <family val="2"/>
      </rPr>
      <t>Riforma 1.3 - Cloud first e interoperabilità</t>
    </r>
  </si>
  <si>
    <r>
      <rPr>
        <sz val="10"/>
        <color theme="1"/>
        <rFont val="Arial MT"/>
        <family val="2"/>
      </rPr>
      <t>Entrata in vigore dei decreti-legge per la riforma 1.3 "Cloud first e interoperabilità"</t>
    </r>
  </si>
  <si>
    <r>
      <rPr>
        <sz val="10"/>
        <color theme="1"/>
        <rFont val="Arial MT"/>
        <family val="2"/>
      </rPr>
      <t>Disposizione nella normativa che indica l'entrata in vigore del decreto-legge per la riforma cloud first e interoperabilità</t>
    </r>
  </si>
  <si>
    <r>
      <rPr>
        <sz val="10"/>
        <color theme="1"/>
        <rFont val="Arial MT"/>
        <family val="2"/>
      </rPr>
      <t>M1C1-20</t>
    </r>
  </si>
  <si>
    <r>
      <rPr>
        <sz val="10"/>
        <color theme="1"/>
        <rFont val="Arial MT"/>
        <family val="2"/>
      </rPr>
      <t>Dispiego integrale dei servizi nazionali di cybersicurezza</t>
    </r>
  </si>
  <si>
    <r>
      <rPr>
        <sz val="10"/>
        <color theme="1"/>
        <rFont val="Arial MT"/>
        <family val="2"/>
      </rPr>
      <t>Relazione che illustra la completa attivazione dei servizi nazionali di cybersicurezza</t>
    </r>
  </si>
  <si>
    <r>
      <rPr>
        <sz val="10"/>
        <color theme="1"/>
        <rFont val="Arial MT"/>
        <family val="2"/>
      </rPr>
      <t>M1C1-21</t>
    </r>
  </si>
  <si>
    <r>
      <rPr>
        <sz val="10"/>
        <color theme="1"/>
        <rFont val="Arial MT"/>
        <family val="2"/>
      </rPr>
      <t>Completamento della rete dei laboratori e dei centri di valutazione per la valutazione e certificazione
della cybersicurezza</t>
    </r>
  </si>
  <si>
    <r>
      <rPr>
        <sz val="10"/>
        <color theme="1"/>
        <rFont val="Arial MT"/>
        <family val="2"/>
      </rPr>
      <t>Relazioni fornite che dimostrino la piena attivazione di almeno 10 laboratori e di 2 centri di valutazione (CV)</t>
    </r>
  </si>
  <si>
    <r>
      <rPr>
        <sz val="10"/>
        <color theme="1"/>
        <rFont val="Arial MT"/>
        <family val="2"/>
      </rPr>
      <t>M1C1-22</t>
    </r>
  </si>
  <si>
    <r>
      <rPr>
        <sz val="10"/>
        <color theme="1"/>
        <rFont val="Arial MT"/>
        <family val="2"/>
      </rPr>
      <t>Relazioni fornite, relazioni di ispezione</t>
    </r>
  </si>
  <si>
    <r>
      <rPr>
        <sz val="10"/>
        <color theme="1"/>
        <rFont val="Arial MT"/>
        <family val="2"/>
      </rPr>
      <t>Piena operatività dell'unità centrale di audit con almeno 30 ispezioni completate.</t>
    </r>
  </si>
  <si>
    <r>
      <rPr>
        <sz val="10"/>
        <color theme="1"/>
        <rFont val="Arial MT"/>
        <family val="2"/>
      </rPr>
      <t>M1C1-23</t>
    </r>
  </si>
  <si>
    <r>
      <rPr>
        <sz val="10"/>
        <color theme="1"/>
        <rFont val="Arial MT"/>
        <family val="2"/>
      </rPr>
      <t>Soluzioni di mobilità come servizio M2</t>
    </r>
  </si>
  <si>
    <r>
      <rPr>
        <sz val="10"/>
        <color theme="1"/>
        <rFont val="Arial MT"/>
        <family val="2"/>
      </rPr>
      <t>Risultati pilota valutati dal Ministero delle Infrastrutture e della Mobilità Sostenibili (MIMS) in collaborazione con università</t>
    </r>
  </si>
  <si>
    <r>
      <rPr>
        <sz val="10"/>
        <color theme="1"/>
        <rFont val="Arial MT"/>
        <family val="2"/>
      </rPr>
      <t>M1C1-24</t>
    </r>
  </si>
  <si>
    <r>
      <rPr>
        <sz val="10"/>
        <color theme="1"/>
        <rFont val="Arial MT"/>
        <family val="2"/>
      </rPr>
      <t>Cittadini partecipanti a iniziative di educazione digitale e/o facilitazione condotte da organizzazioni accreditate presso l'Albo del Servizio civile
universale</t>
    </r>
  </si>
  <si>
    <r>
      <rPr>
        <sz val="10"/>
        <color theme="1"/>
        <rFont val="Arial MT"/>
        <family val="2"/>
      </rPr>
      <t>Almeno 700 000 iniziative di educazione digitale e/o facilitazione che coinvolgano i cittadini, condotte da organizzazioni accreditate presso l'Albo del Servizio civile universale</t>
    </r>
  </si>
  <si>
    <r>
      <rPr>
        <sz val="10"/>
        <color theme="1"/>
        <rFont val="Arial MT"/>
        <family val="2"/>
      </rPr>
      <t>M1C1-25</t>
    </r>
  </si>
  <si>
    <r>
      <rPr>
        <sz val="10"/>
        <color theme="1"/>
        <rFont val="Arial MT"/>
        <family val="2"/>
      </rPr>
      <t>M1C1-26</t>
    </r>
  </si>
  <si>
    <r>
      <rPr>
        <sz val="10"/>
        <color theme="1"/>
        <rFont val="Arial MT"/>
        <family val="2"/>
      </rPr>
      <t>Migrazione verso il Polo Strategico Nazionale T2</t>
    </r>
  </si>
  <si>
    <r>
      <rPr>
        <sz val="10"/>
        <color theme="1"/>
        <rFont val="Arial MT"/>
        <family val="2"/>
      </rPr>
      <t>M1C1-27</t>
    </r>
  </si>
  <si>
    <r>
      <rPr>
        <sz val="10"/>
        <color theme="1"/>
        <rFont val="Arial MT"/>
        <family val="2"/>
      </rPr>
      <t>M1C1-28</t>
    </r>
  </si>
  <si>
    <r>
      <rPr>
        <sz val="10"/>
        <color theme="1"/>
        <rFont val="Arial MT"/>
        <family val="2"/>
      </rPr>
      <t>M1C1-29</t>
    </r>
  </si>
  <si>
    <r>
      <rPr>
        <sz val="10"/>
        <color theme="1"/>
        <rFont val="Arial MT"/>
        <family val="2"/>
      </rPr>
      <t>Riforma 1.4 - Riforma del processo civile</t>
    </r>
  </si>
  <si>
    <r>
      <rPr>
        <sz val="10"/>
        <color theme="1"/>
        <rFont val="Arial MT"/>
        <family val="2"/>
      </rPr>
      <t>Entrata in vigore della legislazione attuativa per la riforma del processo civile</t>
    </r>
  </si>
  <si>
    <r>
      <rPr>
        <sz val="10"/>
        <color theme="1"/>
        <rFont val="Arial MT"/>
        <family val="2"/>
      </rPr>
      <t>Disposizione nella normativa che indica l'entrata in vigore della legislazione attuativa</t>
    </r>
  </si>
  <si>
    <r>
      <rPr>
        <sz val="10"/>
        <color theme="1"/>
        <rFont val="Arial MT"/>
        <family val="2"/>
      </rPr>
      <t>M1C1-3</t>
    </r>
  </si>
  <si>
    <r>
      <rPr>
        <sz val="10"/>
        <color theme="1"/>
        <rFont val="Arial MT"/>
        <family val="2"/>
      </rPr>
      <t>Completamento del Polo Strategico Nazionale (PSN)</t>
    </r>
  </si>
  <si>
    <r>
      <rPr>
        <sz val="10"/>
        <color theme="1"/>
        <rFont val="Arial MT"/>
        <family val="2"/>
      </rPr>
      <t>M1C1-30</t>
    </r>
  </si>
  <si>
    <r>
      <rPr>
        <sz val="10"/>
        <color theme="1"/>
        <rFont val="Arial MT"/>
        <family val="2"/>
      </rPr>
      <t>Riforma 1.5 - Riforma del processo penale</t>
    </r>
  </si>
  <si>
    <r>
      <rPr>
        <sz val="10"/>
        <color theme="1"/>
        <rFont val="Arial MT"/>
        <family val="2"/>
      </rPr>
      <t>Entrata in vigore della legislazione attuativa per la riforma del processo penale</t>
    </r>
  </si>
  <si>
    <r>
      <rPr>
        <sz val="10"/>
        <color theme="1"/>
        <rFont val="Arial MT"/>
        <family val="2"/>
      </rPr>
      <t>La legislazione attuativa deve comprendere almeno i seguenti provvedimenti: i) la revisione del sistema di notifica, ii) un uso più diffuso di procedure semplificate, iii) un uso più diffuso del deposito elettronico dei documenti, iv) norme semplificate in materia di prove, v) la fissazione di termini per la durata dell'indagine preliminare e misure per evitare la stagnazione nella fase investigativa, vi) l'estensione della possibilità di estinguere il reato in caso di risarcimento del danno, vii) l'introduzione di un sistema di monitoraggio a livello di tribunale e l'aumento della produttività dei tribunali penali mediante incentivi per garantire una durata ragionevole dei procedimenti e l'uniformità delle prestazioni in tutti i tribunali.</t>
    </r>
  </si>
  <si>
    <r>
      <rPr>
        <sz val="10"/>
        <color theme="1"/>
        <rFont val="Arial MT"/>
        <family val="2"/>
      </rPr>
      <t>M1C1-31</t>
    </r>
  </si>
  <si>
    <r>
      <rPr>
        <sz val="10"/>
        <color theme="1"/>
        <rFont val="Arial MT"/>
        <family val="2"/>
      </rPr>
      <t>Riforma 1.6 - Riforma del quadro in materia di insolvenza</t>
    </r>
  </si>
  <si>
    <r>
      <rPr>
        <sz val="10"/>
        <color theme="1"/>
        <rFont val="Arial MT"/>
        <family val="2"/>
      </rPr>
      <t>Entrata in vigore della legislazione attuativa per la riforma del quadro in materia di insolvenza</t>
    </r>
  </si>
  <si>
    <r>
      <rPr>
        <sz val="10"/>
        <color theme="1"/>
        <rFont val="Arial MT"/>
        <family val="2"/>
      </rPr>
      <t>M1C1-32</t>
    </r>
  </si>
  <si>
    <r>
      <rPr>
        <sz val="10"/>
        <color theme="1"/>
        <rFont val="Arial MT"/>
        <family val="2"/>
      </rPr>
      <t>Investimento 1.8 - Procedure di assunzione per i tribunali civili, penali e amministrativi</t>
    </r>
  </si>
  <si>
    <r>
      <rPr>
        <sz val="10"/>
        <color theme="1"/>
        <rFont val="Arial MT"/>
        <family val="2"/>
      </rPr>
      <t>Entrata in vigore della legislazione speciale che disciplina le assunzioni nell'ambito del Piano Nazionale di Ripresa e Resilienza</t>
    </r>
  </si>
  <si>
    <r>
      <rPr>
        <sz val="10"/>
        <color theme="1"/>
        <rFont val="Arial MT"/>
        <family val="2"/>
      </rPr>
      <t>Disposizione nella normativa che indica l'entrata in vigore della legislazione speciale che disciplina le assunzioni nell'ambito del Piano
Nazionale di Ripresa e Resilienza</t>
    </r>
  </si>
  <si>
    <r>
      <rPr>
        <sz val="10"/>
        <color theme="1"/>
        <rFont val="Arial MT"/>
        <family val="2"/>
      </rPr>
      <t>Approvare la legislazione speciale che disciplina le assunzioni nell'ambito del Piano Nazionale di Ripresa e Resilienza con autorizzazione a pubblicare bandi e ad assumere.</t>
    </r>
  </si>
  <si>
    <r>
      <rPr>
        <sz val="10"/>
        <color theme="1"/>
        <rFont val="Arial MT"/>
        <family val="2"/>
      </rPr>
      <t>M1C1-33</t>
    </r>
  </si>
  <si>
    <r>
      <rPr>
        <sz val="10"/>
        <color theme="1"/>
        <rFont val="Arial MT"/>
        <family val="2"/>
      </rPr>
      <t>Investimento 1.8 - Procedure di assunzione per i tribunali amministrativi</t>
    </r>
  </si>
  <si>
    <r>
      <rPr>
        <sz val="10"/>
        <color theme="1"/>
        <rFont val="Arial MT"/>
        <family val="2"/>
      </rPr>
      <t>Avvio delle procedure di assunzione per i tribunali amministrativi</t>
    </r>
  </si>
  <si>
    <r>
      <rPr>
        <sz val="10"/>
        <color theme="1"/>
        <rFont val="Arial MT"/>
        <family val="2"/>
      </rPr>
      <t>Avviare le procedure per l'assunzione di almeno 168 dipendenti per l'Ufficio del processo e i tribunali amministrativi ed entrata in servizio di tali dipendenti. Il valore di riferimento deve essere il numero di membri del personale in servizio al 31 dicembre 2021.</t>
    </r>
  </si>
  <si>
    <r>
      <rPr>
        <sz val="10"/>
        <color theme="1"/>
        <rFont val="Arial MT"/>
        <family val="2"/>
      </rPr>
      <t>M1C1-34</t>
    </r>
  </si>
  <si>
    <r>
      <rPr>
        <sz val="10"/>
        <color theme="1"/>
        <rFont val="Arial MT"/>
        <family val="2"/>
      </rPr>
      <t>Investimento 1.8 - Procedure di assunzione per l'Ufficio del processo per i tribunali civili e penali</t>
    </r>
  </si>
  <si>
    <r>
      <rPr>
        <sz val="10"/>
        <color theme="1"/>
        <rFont val="Arial MT"/>
        <family val="2"/>
      </rPr>
      <t>Avvio delle procedure di assunzione per i tribunali civili e penali</t>
    </r>
  </si>
  <si>
    <r>
      <rPr>
        <sz val="10"/>
        <color theme="1"/>
        <rFont val="Arial MT"/>
        <family val="2"/>
      </rPr>
      <t>Avviare le procedure di assunzione di almeno 8 764 dipendenti per l'Ufficio del processo per i tribunali civili e penali ed entrata in servizio di tali dipendenti. Il valore di  riferimento deve essere il numero di membri del personale alla fine
del 2021.</t>
    </r>
  </si>
  <si>
    <r>
      <rPr>
        <sz val="10"/>
        <color theme="1"/>
        <rFont val="Arial MT"/>
        <family val="2"/>
      </rPr>
      <t>M1C1-35</t>
    </r>
  </si>
  <si>
    <r>
      <rPr>
        <sz val="10"/>
        <color theme="1"/>
        <rFont val="Arial MT"/>
        <family val="2"/>
      </rPr>
      <t>Riforma 1.7 - Riforma delle commissioni tributarie</t>
    </r>
  </si>
  <si>
    <r>
      <rPr>
        <sz val="10"/>
        <color theme="1"/>
        <rFont val="Arial MT"/>
        <family val="2"/>
      </rPr>
      <t>Riforma completa delle commissioni tributarie di primo e secondo grado</t>
    </r>
  </si>
  <si>
    <r>
      <rPr>
        <sz val="10"/>
        <color theme="1"/>
        <rFont val="Arial MT"/>
        <family val="2"/>
      </rPr>
      <t>Disposizione nella normativa che indica l'entrata in vigore del
quadro giuridico riveduto.</t>
    </r>
  </si>
  <si>
    <r>
      <rPr>
        <sz val="10"/>
        <color theme="1"/>
        <rFont val="Arial MT"/>
        <family val="2"/>
      </rPr>
      <t>M1C1-36</t>
    </r>
  </si>
  <si>
    <r>
      <rPr>
        <sz val="10"/>
        <color theme="1"/>
        <rFont val="Arial MT"/>
        <family val="2"/>
      </rPr>
      <t>Entrata in vigore degli atti delegati per la riforma del processo civile e penale e la riforma del quadro in materia
di insolvenza</t>
    </r>
  </si>
  <si>
    <r>
      <rPr>
        <sz val="10"/>
        <color theme="1"/>
        <rFont val="Arial MT"/>
        <family val="2"/>
      </rPr>
      <t>Indicazione negli atti delegati della data di entrata in vigore degli stessi</t>
    </r>
  </si>
  <si>
    <r>
      <rPr>
        <sz val="10"/>
        <color theme="1"/>
        <rFont val="Arial MT"/>
        <family val="2"/>
      </rPr>
      <t>Entrata in vigore di tutti gli atti delegati il cui contenuto è indicato nella legislazione attuativa per la riforma del processo civile e penale e la riforma del quadro in materia di insolvenza</t>
    </r>
  </si>
  <si>
    <r>
      <rPr>
        <sz val="10"/>
        <color theme="1"/>
        <rFont val="Arial MT"/>
        <family val="2"/>
      </rPr>
      <t>M1C1-37</t>
    </r>
  </si>
  <si>
    <r>
      <rPr>
        <sz val="10"/>
        <color theme="1"/>
        <rFont val="Arial MT"/>
        <family val="2"/>
      </rPr>
      <t>Riforme 1.4 e 1.5 - Riforma del processo civile e penale</t>
    </r>
  </si>
  <si>
    <r>
      <rPr>
        <sz val="10"/>
        <color theme="1"/>
        <rFont val="Arial MT"/>
        <family val="2"/>
      </rPr>
      <t>Entrata in vigore della riforma del processo civile e penale</t>
    </r>
  </si>
  <si>
    <r>
      <rPr>
        <sz val="10"/>
        <color theme="1"/>
        <rFont val="Arial MT"/>
        <family val="2"/>
      </rPr>
      <t>Indicazione nel testo degli atti di diritto derivato della data di entrata in vigore degli stessi</t>
    </r>
  </si>
  <si>
    <r>
      <rPr>
        <sz val="10"/>
        <color theme="1"/>
        <rFont val="Arial MT"/>
        <family val="2"/>
      </rPr>
      <t>Completare l'adozione di tutti i regolamenti e delle fonti di diritto derivato necessari per l'effettiva applicazione delle leggi attuative per le riforme della giustizia.</t>
    </r>
  </si>
  <si>
    <r>
      <rPr>
        <sz val="10"/>
        <color theme="1"/>
        <rFont val="Arial MT"/>
        <family val="2"/>
      </rPr>
      <t>M1C1-37 bis</t>
    </r>
  </si>
  <si>
    <r>
      <rPr>
        <sz val="10"/>
        <color theme="1"/>
        <rFont val="Arial MT"/>
        <family val="2"/>
      </rPr>
      <t>Entrata in vigore delle misure volte a ridurre l'arretrato</t>
    </r>
  </si>
  <si>
    <r>
      <rPr>
        <sz val="10"/>
        <color theme="1"/>
        <rFont val="Arial MT"/>
        <family val="2"/>
      </rPr>
      <t>Indicazione nella normativa della data di entrata in vigore degli atti di diritto primario e derivato volti a ridurre l'arretrato</t>
    </r>
  </si>
  <si>
    <r>
      <rPr>
        <sz val="10"/>
        <color theme="1"/>
        <rFont val="Arial MT"/>
        <family val="2"/>
      </rPr>
      <t>M1C1-38</t>
    </r>
  </si>
  <si>
    <r>
      <rPr>
        <sz val="10"/>
        <color theme="1"/>
        <rFont val="Arial MT"/>
        <family val="2"/>
      </rPr>
      <t>Riforma 1.8 - Digitalizzazione della giustizia</t>
    </r>
  </si>
  <si>
    <r>
      <rPr>
        <sz val="10"/>
        <color theme="1"/>
        <rFont val="Arial MT"/>
        <family val="2"/>
      </rPr>
      <t>Digitalizzazione del sistema giudiziario</t>
    </r>
  </si>
  <si>
    <r>
      <rPr>
        <sz val="10"/>
        <color theme="1"/>
        <rFont val="Arial MT"/>
        <family val="2"/>
      </rPr>
      <t>Indicazione nel testo degli atti di diritto primario e derivato della rispettiva data di entrata in vigore</t>
    </r>
  </si>
  <si>
    <r>
      <rPr>
        <sz val="10"/>
        <color theme="1"/>
        <rFont val="Arial MT"/>
        <family val="2"/>
      </rPr>
      <t>Deve essere istituita la gestione elettronica obbligatoria di tutti i documenti e il processo interamente telematico nei procedimenti civili.
Viene introdotta la digitalizzazione dei procedimenti penali di primo grado (ad esclusione dell'udienza preliminare). Creazione di una banca dati gratuita, pienamente accessibile e consultabile delle decisioni civili, conformemente alla legislazione.</t>
    </r>
  </si>
  <si>
    <r>
      <rPr>
        <sz val="10"/>
        <color theme="1"/>
        <rFont val="Arial MT"/>
        <family val="2"/>
      </rPr>
      <t>M1C1-39</t>
    </r>
  </si>
  <si>
    <r>
      <rPr>
        <sz val="10"/>
        <color theme="1"/>
        <rFont val="Arial MT"/>
        <family val="2"/>
      </rPr>
      <t>M1C1-4</t>
    </r>
  </si>
  <si>
    <r>
      <rPr>
        <sz val="10"/>
        <color theme="1"/>
        <rFont val="Arial MT"/>
        <family val="2"/>
      </rPr>
      <t>Piattaforma Digitale Nazionale Dati operativa</t>
    </r>
  </si>
  <si>
    <r>
      <rPr>
        <sz val="10"/>
        <color theme="1"/>
        <rFont val="Arial MT"/>
        <family val="2"/>
      </rPr>
      <t>Relazione del Ministero per l'Innovazione Tecnologica e la Transizione Digitale (MITD) che dimostri il lancio della Piattaforma Digitale Nazionale Dati</t>
    </r>
  </si>
  <si>
    <r>
      <rPr>
        <sz val="10"/>
        <color theme="1"/>
        <rFont val="Arial MT"/>
        <family val="2"/>
      </rPr>
      <t>La piattaforma deve consentire alle agenzie di:
- pubblicare le rispettive interfacce per programmi applicativi (API) sul catalogo API della piattaforma;
- redigere e firmare accordi sull'interoperabilità digitale attraverso la piattaforma;
- autenticare e autorizzare l'accesso alle API utilizzando le funzionalità della piattaforma;
- convalidare e valutare la conformità al quadro nazionale in materia di interoperabilità.</t>
    </r>
  </si>
  <si>
    <r>
      <rPr>
        <sz val="10"/>
        <color theme="1"/>
        <rFont val="Arial MT"/>
        <family val="2"/>
      </rPr>
      <t>M1C1-40</t>
    </r>
  </si>
  <si>
    <r>
      <rPr>
        <sz val="10"/>
        <color theme="1"/>
        <rFont val="Arial MT"/>
        <family val="2"/>
      </rPr>
      <t>M1C1-41</t>
    </r>
  </si>
  <si>
    <r>
      <rPr>
        <sz val="10"/>
        <color theme="1"/>
        <rFont val="Arial MT"/>
        <family val="2"/>
      </rPr>
      <t>Riduzione dell'arretrato giudiziario dei tribunali amministrativi
regionali</t>
    </r>
  </si>
  <si>
    <r>
      <rPr>
        <sz val="10"/>
        <color theme="1"/>
        <rFont val="Arial MT"/>
        <family val="2"/>
      </rPr>
      <t>Ridurre del 25 % il numero di cause pendenti nel 2019 (109 029) dinanzi ai tribunali amministrativi regionali (tribunali amministrativi di primo grado).</t>
    </r>
  </si>
  <si>
    <r>
      <rPr>
        <sz val="10"/>
        <color theme="1"/>
        <rFont val="Arial MT"/>
        <family val="2"/>
      </rPr>
      <t>M1C1-42</t>
    </r>
  </si>
  <si>
    <r>
      <rPr>
        <sz val="10"/>
        <color theme="1"/>
        <rFont val="Arial MT"/>
        <family val="2"/>
      </rPr>
      <t>Riduzione dell'arretrato giudiziario del Consiglio di Stato</t>
    </r>
  </si>
  <si>
    <r>
      <rPr>
        <sz val="10"/>
        <color theme="1"/>
        <rFont val="Arial MT"/>
        <family val="2"/>
      </rPr>
      <t>Ridurre del 35 % il numero di cause pendenti nel 2019 (24 010) presso il Consiglio di Stato (secondo grado).</t>
    </r>
  </si>
  <si>
    <r>
      <rPr>
        <sz val="10"/>
        <color theme="1"/>
        <rFont val="Arial MT"/>
        <family val="2"/>
      </rPr>
      <t>M1C1-43</t>
    </r>
  </si>
  <si>
    <r>
      <rPr>
        <sz val="10"/>
        <color theme="1"/>
        <rFont val="Arial MT"/>
        <family val="2"/>
      </rPr>
      <t>M1C1-44</t>
    </r>
  </si>
  <si>
    <r>
      <rPr>
        <sz val="10"/>
        <color theme="1"/>
        <rFont val="Arial MT"/>
        <family val="2"/>
      </rPr>
      <t>Riduzione dell'arretrato giudiziario della Corte d'appello civile (secondo grado)</t>
    </r>
  </si>
  <si>
    <r>
      <rPr>
        <sz val="10"/>
        <color theme="1"/>
        <rFont val="Arial MT"/>
        <family val="2"/>
      </rPr>
      <t>Ridurre del 95 % il numero di cause pendenti nel 2019 (98 371) presso le Corti d'appello civili (secondo grado).
Il valore di riferimento deve essere il numero di cause pendenti da più di due anni dinanzi alle Corti d'appello civili (nel 2019).</t>
    </r>
  </si>
  <si>
    <r>
      <rPr>
        <sz val="10"/>
        <color theme="1"/>
        <rFont val="Arial MT"/>
        <family val="2"/>
      </rPr>
      <t>M1C1-45</t>
    </r>
  </si>
  <si>
    <r>
      <rPr>
        <sz val="10"/>
        <color theme="1"/>
        <rFont val="Arial MT"/>
        <family val="2"/>
      </rPr>
      <t>Riduzione della durata dei procedimenti civili</t>
    </r>
  </si>
  <si>
    <r>
      <rPr>
        <sz val="10"/>
        <color theme="1"/>
        <rFont val="Arial MT"/>
        <family val="2"/>
      </rPr>
      <t>Ridurre del 40 % i tempi di trattazione di tutti i procedimenti dei contenziosi civili e commerciali rispetto al 2019.</t>
    </r>
  </si>
  <si>
    <r>
      <rPr>
        <sz val="10"/>
        <color theme="1"/>
        <rFont val="Arial MT"/>
        <family val="2"/>
      </rPr>
      <t>M1C1-46</t>
    </r>
  </si>
  <si>
    <r>
      <rPr>
        <sz val="10"/>
        <color theme="1"/>
        <rFont val="Arial MT"/>
        <family val="2"/>
      </rPr>
      <t>Ridurre del 25 % i tempi di trattazione di tutti i procedimenti penali rispetto al 2019.</t>
    </r>
  </si>
  <si>
    <r>
      <rPr>
        <sz val="10"/>
        <color theme="1"/>
        <rFont val="Arial MT"/>
        <family val="2"/>
      </rPr>
      <t>M1C1-47</t>
    </r>
  </si>
  <si>
    <r>
      <rPr>
        <sz val="10"/>
        <color theme="1"/>
        <rFont val="Arial MT"/>
        <family val="2"/>
      </rPr>
      <t>Riduzione dell'arretrato giudiziario dei tribunali ordinari civili (primo grado)</t>
    </r>
  </si>
  <si>
    <r>
      <rPr>
        <sz val="10"/>
        <color theme="1"/>
        <rFont val="Arial MT"/>
        <family val="2"/>
      </rPr>
      <t>M1C1-48</t>
    </r>
  </si>
  <si>
    <r>
      <rPr>
        <sz val="10"/>
        <color theme="1"/>
        <rFont val="Arial MT"/>
        <family val="2"/>
      </rPr>
      <t>M1C1-49</t>
    </r>
  </si>
  <si>
    <r>
      <rPr>
        <sz val="10"/>
        <color theme="1"/>
        <rFont val="Arial MT"/>
        <family val="2"/>
      </rPr>
      <t>Riduzione dell'arretrato giudiziario dei tribunali amministrativi regionali (primo
grado)</t>
    </r>
  </si>
  <si>
    <r>
      <rPr>
        <sz val="10"/>
        <color theme="1"/>
        <rFont val="Arial MT"/>
        <family val="2"/>
      </rPr>
      <t>Ridurre del 70 % il numero di cause pendenti (109 029) nel 2019 dinanzi ai tribunali amministrativi regionali (tribunali amministrativi di primo grado).</t>
    </r>
  </si>
  <si>
    <r>
      <rPr>
        <sz val="10"/>
        <color theme="1"/>
        <rFont val="Arial MT"/>
        <family val="2"/>
      </rPr>
      <t>M1C1-5</t>
    </r>
  </si>
  <si>
    <r>
      <rPr>
        <sz val="10"/>
        <color theme="1"/>
        <rFont val="Arial MT"/>
        <family val="2"/>
      </rPr>
      <t>Istituzione della nuova Agenzia per la cybersicurezza nazionale</t>
    </r>
  </si>
  <si>
    <r>
      <rPr>
        <sz val="10"/>
        <color theme="1"/>
        <rFont val="Arial MT"/>
        <family val="2"/>
      </rPr>
      <t>Atto amministrativo di istituzione</t>
    </r>
  </si>
  <si>
    <r>
      <rPr>
        <sz val="10"/>
        <color theme="1"/>
        <rFont val="Arial MT"/>
        <family val="2"/>
      </rPr>
      <t>M1C1-50</t>
    </r>
  </si>
  <si>
    <r>
      <rPr>
        <sz val="10"/>
        <color theme="1"/>
        <rFont val="Arial MT"/>
        <family val="2"/>
      </rPr>
      <t>Ridurre del 70 % il numero di cause pendenti (24 010) nel 2019 presso il Consiglio di Stato (secondo grado).</t>
    </r>
  </si>
  <si>
    <r>
      <rPr>
        <sz val="10"/>
        <color theme="1"/>
        <rFont val="Arial MT"/>
        <family val="2"/>
      </rPr>
      <t>M1C1-51</t>
    </r>
  </si>
  <si>
    <r>
      <rPr>
        <sz val="10"/>
        <color theme="1"/>
        <rFont val="Arial MT"/>
        <family val="2"/>
      </rPr>
      <t>Riforma 1.9 - Riforma della pubblica amministrazione</t>
    </r>
  </si>
  <si>
    <r>
      <rPr>
        <sz val="10"/>
        <color theme="1"/>
        <rFont val="Arial MT"/>
        <family val="2"/>
      </rPr>
      <t>Entrata in vigore della legislazione primaria sulla governance del PNRR</t>
    </r>
  </si>
  <si>
    <r>
      <rPr>
        <sz val="10"/>
        <color theme="1"/>
        <rFont val="Arial MT"/>
        <family val="2"/>
      </rPr>
      <t>M1C1-52</t>
    </r>
  </si>
  <si>
    <r>
      <rPr>
        <sz val="10"/>
        <color theme="1"/>
        <rFont val="Arial MT"/>
        <family val="2"/>
      </rPr>
      <t>Entrata in vigore della legislazione primaria sulla semplificazione delle procedure amministrative per l'attuazione del PNRR.</t>
    </r>
  </si>
  <si>
    <r>
      <rPr>
        <sz val="10"/>
        <color theme="1"/>
        <rFont val="Arial MT"/>
        <family val="2"/>
      </rPr>
      <t>M1C1-53</t>
    </r>
  </si>
  <si>
    <r>
      <rPr>
        <sz val="10"/>
        <color theme="1"/>
        <rFont val="Arial MT"/>
        <family val="2"/>
      </rPr>
      <t>Investimento 1.9 - Fornire assistenza tecnica e rafforzare la creazione di capacità per l'attuazione del PNRR</t>
    </r>
  </si>
  <si>
    <r>
      <rPr>
        <sz val="10"/>
        <color theme="1"/>
        <rFont val="Arial MT"/>
        <family val="2"/>
      </rPr>
      <t>Entrata in vigore della legislazione primaria necessaria per fornire assistenza tecnica e rafforzare la creazione di capacità per l'attuazione del PNRR</t>
    </r>
  </si>
  <si>
    <r>
      <rPr>
        <sz val="10"/>
        <color theme="1"/>
        <rFont val="Arial MT"/>
        <family val="2"/>
      </rPr>
      <t>Le misure devono comprendere disposizioni per consentire l'assunzione temporanea di:
i) 2 800 tecnici per rafforzare le amministrazioni pubbliche del Sud a carico del bilancio nazionale;
ii) un gruppo di 1 000 esperti da impiegare per tre anni a supporto delle amministrazioni nella gestione delle nuove procedure per fornire assistenza tecnica.</t>
    </r>
  </si>
  <si>
    <r>
      <rPr>
        <sz val="10"/>
        <color theme="1"/>
        <rFont val="Arial MT"/>
        <family val="2"/>
      </rPr>
      <t>M1C1-54</t>
    </r>
  </si>
  <si>
    <r>
      <rPr>
        <sz val="10"/>
        <color theme="1"/>
        <rFont val="Arial MT"/>
        <family val="2"/>
      </rPr>
      <t>Completamento dell'assunzione degli esperti per l'attuazione del PNRR</t>
    </r>
  </si>
  <si>
    <r>
      <rPr>
        <sz val="10"/>
        <color theme="1"/>
        <rFont val="Arial MT"/>
        <family val="2"/>
      </rPr>
      <t>M1C1-55</t>
    </r>
  </si>
  <si>
    <r>
      <rPr>
        <sz val="10"/>
        <color theme="1"/>
        <rFont val="Arial MT"/>
        <family val="2"/>
      </rPr>
      <t>Disposizione nella normativa che indica l'entrata in vigore dell'estensione della metodologia.</t>
    </r>
  </si>
  <si>
    <r>
      <rPr>
        <sz val="10"/>
        <color theme="1"/>
        <rFont val="Arial MT"/>
        <family val="2"/>
      </rPr>
      <t>Istituire un sistema semplificato di traguardi e obiettivi simile a quello dell'RRF per la pianificazione, l'esecuzione e il finanziamento di progetti nell'ambito del Fondo per gli investimenti complementari
(30,5 miliardi di EUR).</t>
    </r>
  </si>
  <si>
    <r>
      <rPr>
        <sz val="10"/>
        <color theme="1"/>
        <rFont val="Arial MT"/>
        <family val="2"/>
      </rPr>
      <t>M1C1-56</t>
    </r>
  </si>
  <si>
    <r>
      <rPr>
        <sz val="10"/>
        <color theme="1"/>
        <rFont val="Arial MT"/>
        <family val="2"/>
      </rPr>
      <t>Entrata in vigore della legislazione attuativa per la riforma del pubblico impiego</t>
    </r>
  </si>
  <si>
    <r>
      <rPr>
        <sz val="10"/>
        <color theme="1"/>
        <rFont val="Arial MT"/>
        <family val="2"/>
      </rPr>
      <t>M1C1-57</t>
    </r>
  </si>
  <si>
    <r>
      <rPr>
        <sz val="10"/>
        <color theme="1"/>
        <rFont val="Arial MT"/>
        <family val="2"/>
      </rPr>
      <t>Entrata in vigore delle procedure amministrative per la riforma della semplificazione finalizzata all'attuazione dell'RRF</t>
    </r>
  </si>
  <si>
    <r>
      <rPr>
        <sz val="10"/>
        <color theme="1"/>
        <rFont val="Arial MT"/>
        <family val="2"/>
      </rPr>
      <t>Disposizione nella normativa che indica l'entrata in vigore delle norme di diritto derivato</t>
    </r>
  </si>
  <si>
    <r>
      <rPr>
        <sz val="10"/>
        <color theme="1"/>
        <rFont val="Arial MT"/>
        <family val="2"/>
      </rPr>
      <t>Entrata in vigore di tutti gli atti delegati correlati, dei decreti ministeriali, degli atti di diritto derivato e di tutti gli altri regolamenti necessari per l'efficace attuazione della semplificazione, inclusi gli accordi con le regioni in caso di competenza regionale esclusiva e concorrente.</t>
    </r>
  </si>
  <si>
    <r>
      <rPr>
        <sz val="10"/>
        <color theme="1"/>
        <rFont val="Arial MT"/>
        <family val="2"/>
      </rPr>
      <t>M1C1-58</t>
    </r>
  </si>
  <si>
    <r>
      <rPr>
        <sz val="10"/>
        <color theme="1"/>
        <rFont val="Arial MT"/>
        <family val="2"/>
      </rPr>
      <t>Entrata in vigore degli atti giuridici per la riforma del pubblico impiego</t>
    </r>
  </si>
  <si>
    <r>
      <rPr>
        <sz val="10"/>
        <color theme="1"/>
        <rFont val="Arial MT"/>
        <family val="2"/>
      </rPr>
      <t>Disposizione che indica l'entrata in vigore degli atti giuridici per la riforma del pubblico impiego</t>
    </r>
  </si>
  <si>
    <r>
      <rPr>
        <sz val="10"/>
        <color theme="1"/>
        <rFont val="Arial MT"/>
        <family val="2"/>
      </rPr>
      <t>Entrata in vigore di tutti gli atti delegati correlati, dei decreti ministeriali, degli atti di diritto derivato e di tutti gli altri regolamenti necessari per l'efficace attuazione della riforma.</t>
    </r>
  </si>
  <si>
    <r>
      <rPr>
        <sz val="10"/>
        <color theme="1"/>
        <rFont val="Arial MT"/>
        <family val="2"/>
      </rPr>
      <t>M1C1-59</t>
    </r>
  </si>
  <si>
    <r>
      <rPr>
        <sz val="10"/>
        <color theme="1"/>
        <rFont val="Arial MT"/>
        <family val="2"/>
      </rPr>
      <t>Entrata in vigore della gestione strategica delle risorse umane nella pubblica amministrazione</t>
    </r>
  </si>
  <si>
    <r>
      <rPr>
        <sz val="10"/>
        <color theme="1"/>
        <rFont val="Arial MT"/>
        <family val="2"/>
      </rPr>
      <t>Disposizione che indica l'entrata in vigore della normativa per l'introduzione della gestione strategica delle risorse umane nella pubblica amministrazione</t>
    </r>
  </si>
  <si>
    <r>
      <rPr>
        <sz val="10"/>
        <color theme="1"/>
        <rFont val="Arial MT"/>
        <family val="2"/>
      </rPr>
      <t>Attuazione della gestione strategica delle risorse umane nella pubblica
amministrazione</t>
    </r>
  </si>
  <si>
    <r>
      <rPr>
        <sz val="10"/>
        <color theme="1"/>
        <rFont val="Arial MT"/>
        <family val="2"/>
      </rPr>
      <t>Pubblicazione della prima relazione semestrale sugli indicatori chiave di performance</t>
    </r>
  </si>
  <si>
    <r>
      <rPr>
        <sz val="10"/>
        <color theme="1"/>
        <rFont val="Arial MT"/>
        <family val="2"/>
      </rPr>
      <t>Sarà pubblicata la prima relazione semestrale sugli indicatori chiave di performance.</t>
    </r>
  </si>
  <si>
    <r>
      <rPr>
        <sz val="10"/>
        <color theme="1"/>
        <rFont val="Arial MT"/>
        <family val="2"/>
      </rPr>
      <t>M1C1-6</t>
    </r>
  </si>
  <si>
    <r>
      <rPr>
        <sz val="10"/>
        <color theme="1"/>
        <rFont val="Arial MT"/>
        <family val="2"/>
      </rPr>
      <t>Dispiego iniziale dei servizi nazionali di cybersicurezza</t>
    </r>
  </si>
  <si>
    <r>
      <rPr>
        <sz val="10"/>
        <color theme="1"/>
        <rFont val="Arial MT"/>
        <family val="2"/>
      </rPr>
      <t>Relazione che illustra l'architettura completa dei servizi nazionali di cybersicurezza</t>
    </r>
  </si>
  <si>
    <r>
      <rPr>
        <sz val="10"/>
        <color theme="1"/>
        <rFont val="Arial MT"/>
        <family val="2"/>
      </rPr>
      <t>Il traguardo deve essere conseguito con la definizione dell'architettura dettagliata dell'intero ecosistema della cybersicurezza nazionale (ossia un centro nazionale di condivisione e di analisi delle informazioni (ISAC), una rete di squadre di pronto intervento informatico (CERT), un HyperSOC nazionale, il calcolo ad alte prestazioni integrato dagli strumenti di intelligenza artificiale/apprendimento automatico (AI/ML) per analizzare gli incidenti di cybersicurezza di portata  nazionale).</t>
    </r>
  </si>
  <si>
    <r>
      <rPr>
        <sz val="10"/>
        <color theme="1"/>
        <rFont val="Arial MT"/>
        <family val="2"/>
      </rPr>
      <t>M1C1-60</t>
    </r>
  </si>
  <si>
    <r>
      <rPr>
        <sz val="10"/>
        <color theme="1"/>
        <rFont val="Arial MT"/>
        <family val="2"/>
      </rPr>
      <t>Attuazione completa (compresi tutti gli atti delegati) della semplificazione e/o digitalizzazione di una serie di 200 procedure critiche che interessano direttamente cittadini e imprese</t>
    </r>
  </si>
  <si>
    <r>
      <rPr>
        <sz val="10"/>
        <color theme="1"/>
        <rFont val="Arial MT"/>
        <family val="2"/>
      </rPr>
      <t>Entrata in vigore degli atti di diritto derivato</t>
    </r>
  </si>
  <si>
    <r>
      <rPr>
        <sz val="10"/>
        <color theme="1"/>
        <rFont val="Arial MT"/>
        <family val="2"/>
      </rPr>
      <t>M1C1-61</t>
    </r>
  </si>
  <si>
    <r>
      <rPr>
        <sz val="10"/>
        <color theme="1"/>
        <rFont val="Arial MT"/>
        <family val="2"/>
      </rPr>
      <t>Completamento dell'attuazione (compresi tutti gli atti delegati) della semplificazione e/o digitalizzazione di un'ulteriore serie di 50 procedure critiche che interessano
direttamente i cittadini</t>
    </r>
  </si>
  <si>
    <r>
      <rPr>
        <sz val="10"/>
        <color theme="1"/>
        <rFont val="Arial MT"/>
        <family val="2"/>
      </rPr>
      <t xml:space="preserve">Le procedure semplificate devono riguardare i seguenti settori:
</t>
    </r>
    <r>
      <rPr>
        <sz val="10"/>
        <color theme="1"/>
        <rFont val="Calibri"/>
        <family val="1"/>
      </rPr>
      <t xml:space="preserve">-  </t>
    </r>
    <r>
      <rPr>
        <sz val="10"/>
        <color theme="1"/>
        <rFont val="Arial MT"/>
        <family val="2"/>
      </rPr>
      <t xml:space="preserve">Anagrafe e stato civile
</t>
    </r>
    <r>
      <rPr>
        <sz val="10"/>
        <color theme="1"/>
        <rFont val="Calibri"/>
        <family val="1"/>
      </rPr>
      <t xml:space="preserve">-  </t>
    </r>
    <r>
      <rPr>
        <sz val="10"/>
        <color theme="1"/>
        <rFont val="Arial MT"/>
        <family val="2"/>
      </rPr>
      <t xml:space="preserve">Identità, domicilio digitale e accesso ai servizi online
</t>
    </r>
    <r>
      <rPr>
        <sz val="10"/>
        <color theme="1"/>
        <rFont val="Calibri"/>
        <family val="1"/>
      </rPr>
      <t xml:space="preserve">-  </t>
    </r>
    <r>
      <rPr>
        <sz val="10"/>
        <color theme="1"/>
        <rFont val="Arial MT"/>
        <family val="2"/>
      </rPr>
      <t>Disabilità</t>
    </r>
  </si>
  <si>
    <r>
      <rPr>
        <sz val="10"/>
        <color theme="1"/>
        <rFont val="Arial MT"/>
        <family val="2"/>
      </rPr>
      <t>M1C1-62</t>
    </r>
  </si>
  <si>
    <r>
      <rPr>
        <sz val="10"/>
        <color theme="1"/>
        <rFont val="Arial MT"/>
        <family val="2"/>
      </rPr>
      <t>Migliorare
l'assorbimento degli investimenti</t>
    </r>
  </si>
  <si>
    <r>
      <t xml:space="preserve">Pubblicazione di una relazione di attuazione da parte </t>
    </r>
    <r>
      <rPr>
        <b/>
        <sz val="10"/>
        <color theme="1"/>
        <rFont val="Arial MT"/>
      </rPr>
      <t>del Ministero delle Finanze</t>
    </r>
  </si>
  <si>
    <r>
      <rPr>
        <sz val="10"/>
        <color theme="1"/>
        <rFont val="Arial MT"/>
        <family val="2"/>
      </rPr>
      <t>M1C1-63</t>
    </r>
  </si>
  <si>
    <r>
      <rPr>
        <sz val="10"/>
        <color theme="1"/>
        <rFont val="Arial MT"/>
        <family val="2"/>
      </rPr>
      <t>Completare la semplificazione e creare un repertorio di tutte le procedure semplificate e dei relativi regimi amministrativi con piena validità giuridica su tutto il territorio nazionale</t>
    </r>
  </si>
  <si>
    <r>
      <rPr>
        <sz val="10"/>
        <color theme="1"/>
        <rFont val="Arial MT"/>
        <family val="2"/>
      </rPr>
      <t>Pubblicazione del repertorio sul sito web del ministero competente</t>
    </r>
  </si>
  <si>
    <r>
      <rPr>
        <sz val="10"/>
        <color theme="1"/>
        <rFont val="Arial MT"/>
        <family val="2"/>
      </rPr>
      <t>Il vaglio dei regimi procedurali dovrà essere completato per tutte le procedure semplificate.
Anche la verifica e il monitoraggio:
1.   dell'effettiva attuazione delle procedure semplificate,
2.   dell'adozione dei nuovi moduli standardizzati e
3.   della relativa gestione digitalizzata
devono essere garantiti.
La semplificazione si applicherà a un totale di 600 procedure critiche, comprese quelle coperte dai traguardi M1C1-60 e M1C1-61.</t>
    </r>
  </si>
  <si>
    <r>
      <rPr>
        <sz val="10"/>
        <color theme="1"/>
        <rFont val="Arial MT"/>
        <family val="2"/>
      </rPr>
      <t>M1C1-64</t>
    </r>
  </si>
  <si>
    <r>
      <rPr>
        <sz val="10"/>
        <color theme="1"/>
        <rFont val="Arial MT"/>
        <family val="2"/>
      </rPr>
      <t>Istruzione e formazione</t>
    </r>
  </si>
  <si>
    <r>
      <rPr>
        <sz val="10"/>
        <color theme="1"/>
        <rFont val="Arial MT"/>
        <family val="2"/>
      </rPr>
      <t>Almeno 350 000 dipendenti pubblici delle amministrazioni pubbliche centrali iscritti a iniziative di miglioramento del livello delle competenze o di riqualificazione</t>
    </r>
  </si>
  <si>
    <r>
      <rPr>
        <sz val="10"/>
        <color theme="1"/>
        <rFont val="Arial MT"/>
        <family val="2"/>
      </rPr>
      <t>M1C1-65</t>
    </r>
  </si>
  <si>
    <r>
      <rPr>
        <sz val="10"/>
        <color theme="1"/>
        <rFont val="Arial MT"/>
        <family val="2"/>
      </rPr>
      <t>Almeno 400 000 dipendenti pubblici di altre amministrazioni pubbliche iscritti a iniziative di miglioramento del livello delle competenze o di riqualificazione</t>
    </r>
  </si>
  <si>
    <r>
      <rPr>
        <sz val="10"/>
        <color theme="1"/>
        <rFont val="Arial MT"/>
        <family val="2"/>
      </rPr>
      <t>M1C1-66</t>
    </r>
  </si>
  <si>
    <r>
      <rPr>
        <sz val="10"/>
        <color theme="1"/>
        <rFont val="Arial MT"/>
        <family val="2"/>
      </rPr>
      <t>Almeno 245 000 dipendenti pubblici (70 %) delle pubbliche amministrazioni centrali dovranno aver completato con successo le iniziative di formazione di cui alla M1C1-64 (certificazione formale o valutazione d'impatto).</t>
    </r>
  </si>
  <si>
    <r>
      <rPr>
        <sz val="10"/>
        <color theme="1"/>
        <rFont val="Arial MT"/>
        <family val="2"/>
      </rPr>
      <t>M1C1-67</t>
    </r>
  </si>
  <si>
    <r>
      <rPr>
        <sz val="10"/>
        <color theme="1"/>
        <rFont val="Arial MT"/>
        <family val="2"/>
      </rPr>
      <t>Almeno 280 000 dipendenti pubblici (70 %) di altre pubbliche amministrazioni dovranno aver completato con successo le iniziative di formazione di cui alla M1C1-65 (certificazione formale o valutazione d'impatto).</t>
    </r>
  </si>
  <si>
    <r>
      <rPr>
        <sz val="10"/>
        <color theme="1"/>
        <rFont val="Arial MT"/>
        <family val="2"/>
      </rPr>
      <t>M1C1-68</t>
    </r>
  </si>
  <si>
    <r>
      <rPr>
        <sz val="10"/>
        <color theme="1"/>
        <rFont val="Arial MT"/>
        <family val="2"/>
      </rPr>
      <t>Sistema di archiviazione per audit e controlli: informazioni per il monitoraggio
dell'attuazione dell'RRF</t>
    </r>
  </si>
  <si>
    <r>
      <rPr>
        <sz val="10"/>
        <color theme="1"/>
        <rFont val="Arial MT"/>
        <family val="2"/>
      </rPr>
      <t>Relazione di audit che conferma le funzionalità del sistema di archiviazione</t>
    </r>
  </si>
  <si>
    <r>
      <rPr>
        <sz val="10"/>
        <color theme="1"/>
        <rFont val="Arial MT"/>
        <family val="2"/>
      </rPr>
      <t>M1C1-69</t>
    </r>
  </si>
  <si>
    <r>
      <rPr>
        <sz val="10"/>
        <color theme="1"/>
        <rFont val="Arial MT"/>
        <family val="2"/>
      </rPr>
      <t>Riforma 1.10 - Riforma del quadro legislativo in materia di appalti pubblici e concessioni</t>
    </r>
  </si>
  <si>
    <r>
      <rPr>
        <sz val="10"/>
        <color theme="1"/>
        <rFont val="Arial MT"/>
        <family val="2"/>
      </rPr>
      <t>Entrata in vigore del decreto sulla semplificazione del sistema degli appalti pubblici</t>
    </r>
  </si>
  <si>
    <r>
      <rPr>
        <sz val="10"/>
        <color theme="1"/>
        <rFont val="Arial MT"/>
        <family val="2"/>
      </rPr>
      <t>Disposizione nella normativa che indica l'entrata in vigore del decreto-legge per semplificare il sistema degli appalti pubblici</t>
    </r>
  </si>
  <si>
    <r>
      <rPr>
        <sz val="10"/>
        <color theme="1"/>
        <rFont val="Arial MT"/>
        <family val="2"/>
      </rPr>
      <t>M1C1-7</t>
    </r>
  </si>
  <si>
    <r>
      <rPr>
        <sz val="10"/>
        <color theme="1"/>
        <rFont val="Arial MT"/>
        <family val="2"/>
      </rPr>
      <t>Avvio della rete dei laboratori di screening e certificazione della cybersicurezza</t>
    </r>
  </si>
  <si>
    <r>
      <rPr>
        <sz val="10"/>
        <color theme="1"/>
        <rFont val="Arial MT"/>
        <family val="2"/>
      </rPr>
      <t>Documentazione fornita a dimostrazione dei processi e delle procedure individuati da condividere tra i laboratori e  relazione fornita a
dimostrazione dell'attivazione di</t>
    </r>
  </si>
  <si>
    <r>
      <rPr>
        <sz val="10"/>
        <color theme="1"/>
        <rFont val="Arial MT"/>
        <family val="2"/>
      </rPr>
      <t>M1C1-70</t>
    </r>
  </si>
  <si>
    <r>
      <rPr>
        <sz val="10"/>
        <color theme="1"/>
        <rFont val="Arial MT"/>
        <family val="2"/>
      </rPr>
      <t>Entrata in vigore del codice riveduto dei contratti pubblici (D.Lgs.
n. 50/2016).</t>
    </r>
  </si>
  <si>
    <r>
      <rPr>
        <sz val="10"/>
        <color theme="1"/>
        <rFont val="Arial MT"/>
        <family val="2"/>
      </rPr>
      <t>M1C1-71</t>
    </r>
  </si>
  <si>
    <r>
      <rPr>
        <sz val="10"/>
        <color theme="1"/>
        <rFont val="Arial MT"/>
        <family val="2"/>
      </rPr>
      <t>Entrata in vigore di tutti i necessari atti legislativi, regolamentari e
attuativi</t>
    </r>
  </si>
  <si>
    <r>
      <rPr>
        <sz val="10"/>
        <color theme="1"/>
        <rFont val="Arial MT"/>
        <family val="2"/>
      </rPr>
      <t>M1C1-72</t>
    </r>
  </si>
  <si>
    <r>
      <rPr>
        <sz val="10"/>
        <color theme="1"/>
        <rFont val="Arial MT"/>
        <family val="2"/>
      </rPr>
      <t>Riforma 1.11 - Riduzione dei tempi di pagamento delle pubbliche amministrazioni e delle autorità sanitarie</t>
    </r>
  </si>
  <si>
    <r>
      <rPr>
        <sz val="10"/>
        <color theme="1"/>
        <rFont val="Arial MT"/>
        <family val="2"/>
      </rPr>
      <t>Sono approvate le misure per ridurre i tempi dei pagamenti delle pubbliche amministrazioni agli operatori economici</t>
    </r>
  </si>
  <si>
    <r>
      <rPr>
        <sz val="10"/>
        <color theme="1"/>
        <rFont val="Arial MT"/>
        <family val="2"/>
      </rPr>
      <t>Disposizione nella normativa che indica l'entrata in vigore delle norme per ridurre i tempi dei pagamenti delle pubbliche amministrazioni agli operatori economici</t>
    </r>
  </si>
  <si>
    <r>
      <rPr>
        <sz val="10"/>
        <color theme="1"/>
        <rFont val="Arial MT"/>
        <family val="2"/>
      </rPr>
      <t>M1C1-72 bis</t>
    </r>
  </si>
  <si>
    <r>
      <rPr>
        <sz val="10"/>
        <color theme="1"/>
        <rFont val="Arial MT"/>
        <family val="2"/>
      </rPr>
      <t>Provvedimenti legislativi e azioni specifiche per ridurre i tempi dei pagamenti a livello centrale/locale</t>
    </r>
  </si>
  <si>
    <r>
      <rPr>
        <sz val="10"/>
        <color theme="1"/>
        <rFont val="Arial MT"/>
        <family val="2"/>
      </rPr>
      <t>Disposizione nella normativa che indica l'entrata in vigore della legislazione primaria e adozione delle misure per ridurre i tempi dei pagamenti delle pubbliche amministrazioni agli operatori economici</t>
    </r>
  </si>
  <si>
    <t>M1C1-72 quater</t>
  </si>
  <si>
    <r>
      <rPr>
        <sz val="10"/>
        <color theme="1"/>
        <rFont val="Arial MT"/>
        <family val="2"/>
      </rPr>
      <t>Introduzione della cessione di  crediti a terzi</t>
    </r>
  </si>
  <si>
    <r>
      <rPr>
        <sz val="10"/>
        <color theme="1"/>
        <rFont val="Arial MT"/>
        <family val="2"/>
      </rPr>
      <t>Disposizione nella normativa che indica l'entrata in vigore della legislazione primaria</t>
    </r>
  </si>
  <si>
    <r>
      <rPr>
        <sz val="10"/>
        <color theme="1"/>
        <rFont val="Arial MT"/>
        <family val="2"/>
      </rPr>
      <t>Esecuzione dei pagamenti nella banca dati InIT</t>
    </r>
  </si>
  <si>
    <t>M1C1-72 sexies</t>
  </si>
  <si>
    <r>
      <rPr>
        <sz val="10"/>
        <color theme="1"/>
        <rFont val="Arial MT"/>
        <family val="2"/>
      </rPr>
      <t>La piattaforma è operativa</t>
    </r>
  </si>
  <si>
    <r>
      <rPr>
        <sz val="10"/>
        <color theme="1"/>
        <rFont val="Arial MT"/>
        <family val="2"/>
      </rPr>
      <t>M1C1-72 ter</t>
    </r>
  </si>
  <si>
    <r>
      <rPr>
        <sz val="10"/>
        <color theme="1"/>
        <rFont val="Arial MT"/>
        <family val="2"/>
      </rPr>
      <t>Aumento delle risorse umane che si occupano di ritardi di pagamento</t>
    </r>
  </si>
  <si>
    <r>
      <rPr>
        <sz val="10"/>
        <color theme="1"/>
        <rFont val="Arial MT"/>
        <family val="2"/>
      </rPr>
      <t>M1C1-73</t>
    </r>
  </si>
  <si>
    <r>
      <t xml:space="preserve">Riforma 1.10 - Riforma del quadro legislativo in </t>
    </r>
    <r>
      <rPr>
        <strike/>
        <sz val="10"/>
        <color theme="1"/>
        <rFont val="Arial MT"/>
      </rPr>
      <t>materia di appalti pubblici e concessioni</t>
    </r>
  </si>
  <si>
    <r>
      <rPr>
        <sz val="10"/>
        <color theme="1"/>
        <rFont val="Arial MT"/>
        <family val="2"/>
      </rPr>
      <t>M1C1-73 bis</t>
    </r>
  </si>
  <si>
    <r>
      <rPr>
        <sz val="10"/>
        <color theme="1"/>
        <rFont val="Arial MT"/>
        <family val="2"/>
      </rPr>
      <t>Adozione di orientamenti sull'attuazione del sistema di qualificazione per le stazioni appaltanti</t>
    </r>
  </si>
  <si>
    <r>
      <rPr>
        <sz val="10"/>
        <color theme="1"/>
        <rFont val="Arial MT"/>
        <family val="2"/>
      </rPr>
      <t>Adozione di orientamenti sull'attuazione del sistema di qualificazione per il codice dei contratti pubblici delle stazioni appaltanti</t>
    </r>
  </si>
  <si>
    <t>M1C1-73 quater</t>
  </si>
  <si>
    <r>
      <rPr>
        <sz val="10"/>
        <color theme="1"/>
        <rFont val="Arial MT"/>
        <family val="2"/>
      </rPr>
      <t>Entrata in vigore degli orientamenti sugli appalti al di sotto della soglia UE</t>
    </r>
  </si>
  <si>
    <r>
      <rPr>
        <sz val="10"/>
        <color theme="1"/>
        <rFont val="Arial MT"/>
        <family val="2"/>
      </rPr>
      <t>Adozione e pubblicazione nella Gazzetta ufficiale della Repubblica italiana della circolare sugli appalti al di sotto della soglia UE La circolare deve precisare che le stazioni appaltanti possono ricorrere a procedure aperte o ristrette per gli appalti al di sotto della soglia UE.</t>
    </r>
  </si>
  <si>
    <t>M1C1-73 quinquies</t>
  </si>
  <si>
    <r>
      <rPr>
        <sz val="10"/>
        <color theme="1"/>
        <rFont val="Arial MT"/>
        <family val="2"/>
      </rPr>
      <t>Entrata in vigore di nuove disposizioni giuridiche sul finanziamento dei progetti</t>
    </r>
  </si>
  <si>
    <r>
      <rPr>
        <sz val="10"/>
        <color theme="1"/>
        <rFont val="Arial MT"/>
        <family val="2"/>
      </rPr>
      <t>Disposizione nella normativa che indica l'entrata in vigore di nuove disposizioni giuridiche</t>
    </r>
  </si>
  <si>
    <r>
      <rPr>
        <sz val="10"/>
        <color theme="1"/>
        <rFont val="Arial MT"/>
        <family val="2"/>
      </rPr>
      <t>Entrata in vigore di nuove disposizioni giuridiche sul finanziamento dei progetti volte a rafforzare l'efficienza e la concorrenza, in particolare per accrescere la contendibilità delle concessioni</t>
    </r>
  </si>
  <si>
    <r>
      <rPr>
        <sz val="10"/>
        <color theme="1"/>
        <rFont val="Arial MT"/>
        <family val="2"/>
      </rPr>
      <t>M1C1-73 ter</t>
    </r>
  </si>
  <si>
    <r>
      <rPr>
        <sz val="10"/>
        <color theme="1"/>
        <rFont val="Arial MT"/>
        <family val="2"/>
      </rPr>
      <t>Incentivi alla qualificazione e professionalizzazi one delle stazioni appaltanti</t>
    </r>
  </si>
  <si>
    <r>
      <rPr>
        <sz val="10"/>
        <color theme="1"/>
        <rFont val="Arial MT"/>
        <family val="2"/>
      </rPr>
      <t>Adozione di misure di esecuzione e disposizione nella normativa che indica l'entrata in vigore della legislazione</t>
    </r>
  </si>
  <si>
    <r>
      <rPr>
        <sz val="10"/>
        <color theme="1"/>
        <rFont val="Arial MT"/>
        <family val="2"/>
      </rPr>
      <t xml:space="preserve">Sentita l'ANAC, valutazione a opera della Cabina di Regia, ex articolo 221 del codice dei contratti pubblici, sull'impatto dell'attuazione del codice dei contratti pubblici circa:
</t>
    </r>
    <r>
      <rPr>
        <sz val="10"/>
        <color theme="1"/>
        <rFont val="Calibri"/>
        <family val="1"/>
      </rPr>
      <t xml:space="preserve">-       </t>
    </r>
    <r>
      <rPr>
        <sz val="10"/>
        <color theme="1"/>
        <rFont val="Arial MT"/>
        <family val="2"/>
      </rPr>
      <t xml:space="preserve">il numero di stazioni appaltanti e di centrali di committenza qualificate;
</t>
    </r>
    <r>
      <rPr>
        <sz val="10"/>
        <color theme="1"/>
        <rFont val="Calibri"/>
        <family val="1"/>
      </rPr>
      <t xml:space="preserve">-       </t>
    </r>
    <r>
      <rPr>
        <sz val="10"/>
        <color theme="1"/>
        <rFont val="Arial MT"/>
        <family val="2"/>
      </rPr>
      <t xml:space="preserve">il numero e il valore degli appalti pubblici da esse gestiti per proprio conto e per conto di enti non qualificati;
</t>
    </r>
    <r>
      <rPr>
        <sz val="10"/>
        <color theme="1"/>
        <rFont val="Calibri"/>
        <family val="1"/>
      </rPr>
      <t xml:space="preserve">-       </t>
    </r>
    <r>
      <rPr>
        <sz val="10"/>
        <color theme="1"/>
        <rFont val="Arial MT"/>
        <family val="2"/>
      </rPr>
      <t>l'impatto del sistema in termini di tempi di aggiudicazione degli appalti e di completamento dei contratti pubblici.
Pubblicazione dei risultati della mappatura della partecipazione di enti non qualificati alle attività di sviluppo delle capacità
Sentita l'ANAC, saranno adottate ulteriori iniziative volte a incentivare la qualificazione delle stazioni appaltanti, la riduzione della frammentazione e la professionalizzazione degli enti non qualificati. Saranno adottati e diventeranno operativi altri strumenti di supporto tecnico/amministrativo alle stazioni appaltanti locali o non qualificate, qualora la centralizzazione non sia disponibile o realizzabile.</t>
    </r>
  </si>
  <si>
    <r>
      <rPr>
        <sz val="10"/>
        <color theme="1"/>
        <rFont val="Arial MT"/>
        <family val="2"/>
      </rPr>
      <t>M1C1-74</t>
    </r>
  </si>
  <si>
    <r>
      <rPr>
        <sz val="10"/>
        <color theme="1"/>
        <rFont val="Arial MT"/>
        <family val="2"/>
      </rPr>
      <t>Entrata in vigore di tutte le necessarie misure di esecuzione e delle norme di diritto derivato per la riforma relativa alla semplificazione del codice dei
contratti pubblici</t>
    </r>
  </si>
  <si>
    <r>
      <rPr>
        <sz val="10"/>
        <color theme="1"/>
        <rFont val="Arial MT"/>
        <family val="2"/>
      </rPr>
      <t>Entrata in vigore di tutte le necessarie misure di esecuzione e delle norme di diritto derivato</t>
    </r>
  </si>
  <si>
    <r>
      <rPr>
        <sz val="10"/>
        <color theme="1"/>
        <rFont val="Arial MT"/>
        <family val="2"/>
      </rPr>
      <t>Entrata in vigore di tutte le necessarie misure di esecuzione e delle norme di diritto derivato per la riforma/semplificazione del sistema degli appalti pubblici (anche per effetto della revisione del codice dei contratti pubblici)</t>
    </r>
  </si>
  <si>
    <r>
      <rPr>
        <sz val="10"/>
        <color theme="1"/>
        <rFont val="Arial MT"/>
        <family val="2"/>
      </rPr>
      <t>M1C1-75</t>
    </r>
  </si>
  <si>
    <r>
      <rPr>
        <sz val="10"/>
        <color theme="1"/>
        <rFont val="Arial MT"/>
        <family val="2"/>
      </rPr>
      <t>Pieno funzionamento del Sistema Nazionale di eProcurement</t>
    </r>
  </si>
  <si>
    <r>
      <rPr>
        <sz val="10"/>
        <color theme="1"/>
        <rFont val="Arial MT"/>
        <family val="2"/>
      </rPr>
      <t>Disponibilità delle funzioni definite nello studio di fattibilità (da mettere a punto come Task 1 del progetto)</t>
    </r>
  </si>
  <si>
    <r>
      <rPr>
        <sz val="10"/>
        <color theme="1"/>
        <rFont val="Arial MT"/>
        <family val="2"/>
      </rPr>
      <t>M1C1-75 bis</t>
    </r>
  </si>
  <si>
    <r>
      <rPr>
        <sz val="10"/>
        <color theme="1"/>
        <rFont val="Arial MT"/>
        <family val="2"/>
      </rPr>
      <t>Investimento 1.10 - Sostegno alla qualificazione e eProcurement</t>
    </r>
  </si>
  <si>
    <r>
      <rPr>
        <sz val="10"/>
        <color theme="1"/>
        <rFont val="Arial MT"/>
        <family val="2"/>
      </rPr>
      <t>Sostegno alla qualificazione e eProcurement</t>
    </r>
  </si>
  <si>
    <r>
      <rPr>
        <sz val="10"/>
        <color theme="1"/>
        <rFont val="Arial MT"/>
        <family val="2"/>
      </rPr>
      <t>Entrata in servizio della funzione di sostegno agli appalti</t>
    </r>
  </si>
  <si>
    <r>
      <rPr>
        <sz val="10"/>
        <color theme="1"/>
        <rFont val="Arial MT"/>
        <family val="2"/>
      </rPr>
      <t>Deve essere istituita una funzione di sostegno agli appalti nel quadro della Strategia professionalizzante degli acquirenti pubblici. La funzione di sostegno agli appalti consentirà alle stazioni appaltanti di soddisfare  i requisiti di cui all'allegato II.4 del codice dei contratti pubblici e le accompagnerà nel processo di eProcurement mediante il sostegno all'acquisizione di competenze digitali e la fornitura di assistenza tecnica nell'adozione della digitalizzazione degli appalti  pubblici, compreso l'uso di sistemi dinamici di acquisizione.</t>
    </r>
  </si>
  <si>
    <r>
      <rPr>
        <sz val="10"/>
        <color theme="1"/>
        <rFont val="Arial MT"/>
        <family val="2"/>
      </rPr>
      <t>M1C1-76</t>
    </r>
  </si>
  <si>
    <r>
      <rPr>
        <sz val="10"/>
        <color theme="1"/>
        <rFont val="Arial MT"/>
        <family val="2"/>
      </rPr>
      <t>Media ponderata dei tempi di pagamento</t>
    </r>
  </si>
  <si>
    <r>
      <rPr>
        <sz val="10"/>
        <color theme="1"/>
        <rFont val="Arial MT"/>
        <family val="2"/>
      </rPr>
      <t>M1C1-77</t>
    </r>
  </si>
  <si>
    <r>
      <rPr>
        <sz val="10"/>
        <color theme="1"/>
        <rFont val="Arial MT"/>
        <family val="2"/>
      </rPr>
      <t>Riduzione del numero medio di giorni necessari alle pubbliche amministrazioni regionali per erogare i pagamenti agli operatori
economici</t>
    </r>
  </si>
  <si>
    <r>
      <rPr>
        <sz val="10"/>
        <color theme="1"/>
        <rFont val="Arial MT"/>
        <family val="2"/>
      </rPr>
      <t>Media ponderata dei tempi di pagamento (in giorni)</t>
    </r>
  </si>
  <si>
    <r>
      <rPr>
        <sz val="10"/>
        <color theme="1"/>
        <rFont val="Arial MT"/>
        <family val="2"/>
      </rPr>
      <t>M1C1-78</t>
    </r>
  </si>
  <si>
    <r>
      <rPr>
        <sz val="10"/>
        <color theme="1"/>
        <rFont val="Arial MT"/>
        <family val="2"/>
      </rPr>
      <t>Riduzione del numero medio di giorni necessari alle pubbliche amministrazioni locali per erogare i pagamenti agli operatori
economici</t>
    </r>
  </si>
  <si>
    <r>
      <rPr>
        <sz val="10"/>
        <color theme="1"/>
        <rFont val="Arial MT"/>
        <family val="2"/>
      </rPr>
      <t>Sulla base della Piattaforma per i crediti commerciali (PCC), la media ponderata dei tempi di pagamento degli enti locali nei confronti degli operatori economici deve essere pari o inferiore a 30 giorni.</t>
    </r>
  </si>
  <si>
    <r>
      <rPr>
        <sz val="10"/>
        <color theme="1"/>
        <rFont val="Arial MT"/>
        <family val="2"/>
      </rPr>
      <t>M1C1-79</t>
    </r>
  </si>
  <si>
    <r>
      <rPr>
        <sz val="10"/>
        <color theme="1"/>
        <rFont val="Arial MT"/>
        <family val="2"/>
      </rPr>
      <t>Riduzione del numero medio di giorni necessari alle autorità sanitarie pubbliche per erogare i pagamenti agli
operatori economici</t>
    </r>
  </si>
  <si>
    <r>
      <rPr>
        <sz val="10"/>
        <color theme="1"/>
        <rFont val="Arial MT"/>
        <family val="2"/>
      </rPr>
      <t>Sulla base della Piattaforma per i crediti commerciali (PCC), la media ponderata dei tempi di pagamento degli enti del Servizio sanitario nazionale nei confronti degli operatori economici deve essere pari o inferiore a 60 giorni.</t>
    </r>
  </si>
  <si>
    <r>
      <rPr>
        <sz val="10"/>
        <color theme="1"/>
        <rFont val="Arial MT"/>
        <family val="2"/>
      </rPr>
      <t>M1C1-8</t>
    </r>
  </si>
  <si>
    <r>
      <rPr>
        <sz val="10"/>
        <color theme="1"/>
        <rFont val="Arial MT"/>
        <family val="2"/>
      </rPr>
      <t>Attivazione di un'unità centrale di audit per le misure di sicurezza PSNC e NIS</t>
    </r>
  </si>
  <si>
    <r>
      <rPr>
        <sz val="10"/>
        <color theme="1"/>
        <rFont val="Arial MT"/>
        <family val="2"/>
      </rPr>
      <t>Relazioni fornite a dimostrazione dell'avvio dell'unità centrale di audit</t>
    </r>
  </si>
  <si>
    <r>
      <rPr>
        <sz val="10"/>
        <color theme="1"/>
        <rFont val="Arial MT"/>
        <family val="2"/>
      </rPr>
      <t>M1C1-80</t>
    </r>
  </si>
  <si>
    <r>
      <rPr>
        <sz val="10"/>
        <color theme="1"/>
        <rFont val="Arial MT"/>
        <family val="2"/>
      </rPr>
      <t>Riduzione del numero medio di giorni di ritardo necessari alle pubbliche amministrazioni centrali per erogare i pagamenti agli operatori
economici</t>
    </r>
  </si>
  <si>
    <r>
      <rPr>
        <sz val="10"/>
        <color theme="1"/>
        <rFont val="Arial MT"/>
        <family val="2"/>
      </rPr>
      <t>Media ponderata dei ritardi di pagamento (in giorni)</t>
    </r>
  </si>
  <si>
    <r>
      <rPr>
        <sz val="10"/>
        <color theme="1"/>
        <rFont val="Arial MT"/>
        <family val="2"/>
      </rPr>
      <t>Sulla base della Piattaforma per i crediti commerciali (PCC), la media ponderata dei tempi di ritardo dei pagamenti delle autorità centrali (Amministrazioni dello Stato, enti pubblici nazionali e altri enti) agli operatori economici non deve superare 0 giorni.</t>
    </r>
  </si>
  <si>
    <r>
      <rPr>
        <sz val="10"/>
        <color theme="1"/>
        <rFont val="Arial MT"/>
        <family val="2"/>
      </rPr>
      <t>M1C1-81</t>
    </r>
  </si>
  <si>
    <r>
      <rPr>
        <sz val="10"/>
        <color theme="1"/>
        <rFont val="Arial MT"/>
        <family val="2"/>
      </rPr>
      <t>Riduzione del numero medio di giorni di ritardo necessari alle pubbliche amministrazioni regionali per erogare i pagamenti agli
operatori economici</t>
    </r>
  </si>
  <si>
    <r>
      <rPr>
        <sz val="10"/>
        <color theme="1"/>
        <rFont val="Arial MT"/>
        <family val="2"/>
      </rPr>
      <t>Sulla base della Piattaforma per i crediti commerciali (PCC), la media ponderata dei tempi di ritardo dei pagamenti delle autorità regionali (Regioni e Province Autonome) agli operatori economici non deve superare 0 giorni.</t>
    </r>
  </si>
  <si>
    <r>
      <rPr>
        <sz val="10"/>
        <color theme="1"/>
        <rFont val="Arial MT"/>
        <family val="2"/>
      </rPr>
      <t>M1C1-82</t>
    </r>
  </si>
  <si>
    <r>
      <rPr>
        <sz val="10"/>
        <color theme="1"/>
        <rFont val="Arial MT"/>
        <family val="2"/>
      </rPr>
      <t>Riduzione del numero medio di giorni di ritardo necessari alle pubbliche amministrazioni locali per erogare i pagamenti agli
operatori economici</t>
    </r>
  </si>
  <si>
    <r>
      <rPr>
        <sz val="10"/>
        <color theme="1"/>
        <rFont val="Arial MT"/>
        <family val="2"/>
      </rPr>
      <t>Sulla base della Piattaforma per i crediti commerciali (PCC), la media ponderata dei tempi di ritardo dei pagamenti degli enti locali agli operatori economici non deve superare 0 giorni.</t>
    </r>
  </si>
  <si>
    <r>
      <rPr>
        <sz val="10"/>
        <color theme="1"/>
        <rFont val="Arial MT"/>
        <family val="2"/>
      </rPr>
      <t>M1C1-83</t>
    </r>
  </si>
  <si>
    <r>
      <rPr>
        <sz val="10"/>
        <color theme="1"/>
        <rFont val="Arial MT"/>
        <family val="2"/>
      </rPr>
      <t>Riduzione del numero medio di giorni di ritardo necessari alle autorità sanitarie pubbliche per erogare i pagamenti agli
operatori economici</t>
    </r>
  </si>
  <si>
    <r>
      <rPr>
        <sz val="10"/>
        <color theme="1"/>
        <rFont val="Arial MT"/>
        <family val="2"/>
      </rPr>
      <t>Sulla base della Piattaforma per i crediti commerciali (PCC), la media ponderata dei tempi di ritardo dei pagamenti degli enti del Servizio sanitario nazionale agli operatori economici non deve superare 0 giorni.</t>
    </r>
  </si>
  <si>
    <r>
      <rPr>
        <sz val="10"/>
        <color theme="1"/>
        <rFont val="Arial MT"/>
        <family val="2"/>
      </rPr>
      <t>M1C1-84</t>
    </r>
  </si>
  <si>
    <r>
      <rPr>
        <sz val="10"/>
        <color theme="1"/>
        <rFont val="Arial MT"/>
        <family val="2"/>
      </rPr>
      <t>Tempo medio tra la pubblicazione del bando e l'aggiudicazione dell'appalto</t>
    </r>
  </si>
  <si>
    <r>
      <rPr>
        <sz val="10"/>
        <color theme="1"/>
        <rFont val="Arial MT"/>
        <family val="2"/>
      </rPr>
      <t>Sulla base dei metodi adottati dalla Gazzetta ufficiale dell'UE (banca dati TED), utilizzando la Banca Dati Nazionale dei Contratti Pubblici (BDNCP), gestita dall'ANAC, il lasso medio di tempo che intercorre tra il termine per la presentazione delle offerte e l'aggiudicazione dell'appalto deve essere ridotto a meno di 100 giorni per i contratti superiori alle soglie di cui alle direttive dell'UE sugli appalti pubblici.</t>
    </r>
  </si>
  <si>
    <r>
      <rPr>
        <sz val="10"/>
        <color theme="1"/>
        <rFont val="Arial MT"/>
        <family val="2"/>
      </rPr>
      <t>M1C1-84 bis</t>
    </r>
  </si>
  <si>
    <r>
      <rPr>
        <sz val="10"/>
        <color theme="1"/>
        <rFont val="Arial MT"/>
        <family val="2"/>
      </rPr>
      <t>Misure per migliorare la rapidità decisionale nell'aggiudicazion e degli appalti da parte delle stazioni
appaltanti</t>
    </r>
  </si>
  <si>
    <r>
      <rPr>
        <sz val="10"/>
        <color theme="1"/>
        <rFont val="Arial MT"/>
        <family val="2"/>
      </rPr>
      <t>Adozione di misure di esecuzione</t>
    </r>
  </si>
  <si>
    <r>
      <rPr>
        <sz val="10"/>
        <color theme="1"/>
        <rFont val="Arial MT"/>
        <family val="2"/>
      </rPr>
      <t>M1C1-85</t>
    </r>
  </si>
  <si>
    <r>
      <rPr>
        <sz val="10"/>
        <color theme="1"/>
        <rFont val="Arial MT"/>
        <family val="2"/>
      </rPr>
      <t>Tempo medio tra l'aggiudicazione dell'appalto e la realizzazione dell'infrastruttura</t>
    </r>
  </si>
  <si>
    <r>
      <rPr>
        <sz val="10"/>
        <color theme="1"/>
        <rFont val="Arial MT"/>
        <family val="2"/>
      </rPr>
      <t>M1C1-86</t>
    </r>
  </si>
  <si>
    <r>
      <rPr>
        <sz val="10"/>
        <color theme="1"/>
        <rFont val="Arial MT"/>
        <family val="2"/>
      </rPr>
      <t>M1C1-87</t>
    </r>
  </si>
  <si>
    <r>
      <rPr>
        <sz val="10"/>
        <color theme="1"/>
        <rFont val="Arial MT"/>
        <family val="2"/>
      </rPr>
      <t>Stazioni appaltanti che usano sistemi dinamici di acquisizione</t>
    </r>
  </si>
  <si>
    <r>
      <rPr>
        <sz val="10"/>
        <color theme="1"/>
        <rFont val="Arial MT"/>
        <family val="2"/>
      </rPr>
      <t>M1C1-88</t>
    </r>
  </si>
  <si>
    <r>
      <rPr>
        <sz val="10"/>
        <color theme="1"/>
        <rFont val="Arial MT"/>
        <family val="2"/>
      </rPr>
      <t>Riduzione del numero medio di giorni necessari alle pubbliche amministrazioni centrali per erogare i pagamenti agli operatori
economici</t>
    </r>
  </si>
  <si>
    <r>
      <rPr>
        <sz val="10"/>
        <color theme="1"/>
        <rFont val="Arial MT"/>
        <family val="2"/>
      </rPr>
      <t>Sulla base della Piattaforma per i crediti commerciali (PCC), la media ponderata dei tempi di pagamento delle autorità pubbliche centrali (Amministrazioni dello Stato, enti pubblici nazionali e altri enti) nei confronti degli operatori economici deve essere pari o inferiore
a 30 giorni.</t>
    </r>
  </si>
  <si>
    <r>
      <rPr>
        <sz val="10"/>
        <color theme="1"/>
        <rFont val="Arial MT"/>
        <family val="2"/>
      </rPr>
      <t>M1C1-89</t>
    </r>
  </si>
  <si>
    <r>
      <rPr>
        <sz val="10"/>
        <color theme="1"/>
        <rFont val="Arial MT"/>
        <family val="2"/>
      </rPr>
      <t>M1C1-9</t>
    </r>
  </si>
  <si>
    <r>
      <rPr>
        <sz val="10"/>
        <color theme="1"/>
        <rFont val="Arial MT"/>
        <family val="2"/>
      </rPr>
      <t>Sostegno al potenziamento delle strutture di sicurezza T1</t>
    </r>
  </si>
  <si>
    <r>
      <rPr>
        <sz val="10"/>
        <color theme="1"/>
        <rFont val="Arial MT"/>
        <family val="2"/>
      </rPr>
      <t>Almeno cinque interventi per migliorare le strutture di sicurezza completati nei settori del Perimetro di Sicurezza Nazionale Cibernetica (PSNC) e delle reti e sistemi informativi (NIS).
Tra i tipi di intervento figurano l'aggiornamento dei centri operativi per la sicurezza (SOC), il miglioramento della difesa dei confini informatici e le capacità interne di monitoraggio e controllo. Gli interventi devono riguardare in particolare i settori dell'assistenza sanitaria, dell'energia e dell'ambiente (approvvigionamento di acqua potabile).</t>
    </r>
  </si>
  <si>
    <r>
      <rPr>
        <sz val="10"/>
        <color theme="1"/>
        <rFont val="Arial MT"/>
        <family val="2"/>
      </rPr>
      <t>M1C1-90</t>
    </r>
  </si>
  <si>
    <r>
      <rPr>
        <sz val="10"/>
        <color theme="1"/>
        <rFont val="Arial MT"/>
        <family val="2"/>
      </rPr>
      <t>M1C1-91</t>
    </r>
  </si>
  <si>
    <r>
      <rPr>
        <sz val="10"/>
        <color theme="1"/>
        <rFont val="Arial MT"/>
        <family val="2"/>
      </rPr>
      <t>Riduzione del numero medio di giorni necessari alle autorità sanitarie pubbliche per erogare i pagamenti agli operatori
economici</t>
    </r>
  </si>
  <si>
    <r>
      <rPr>
        <sz val="10"/>
        <color theme="1"/>
        <rFont val="Arial MT"/>
        <family val="2"/>
      </rPr>
      <t>M1C1-92</t>
    </r>
  </si>
  <si>
    <r>
      <rPr>
        <sz val="10"/>
        <color theme="1"/>
        <rFont val="Arial MT"/>
        <family val="2"/>
      </rPr>
      <t>M1C1-93</t>
    </r>
  </si>
  <si>
    <r>
      <rPr>
        <sz val="10"/>
        <color theme="1"/>
        <rFont val="Arial MT"/>
        <family val="2"/>
      </rPr>
      <t>M1C1-94</t>
    </r>
  </si>
  <si>
    <r>
      <rPr>
        <sz val="10"/>
        <color theme="1"/>
        <rFont val="Arial MT"/>
        <family val="2"/>
      </rPr>
      <t>Riduzione del numero medio di giorni di ritardo necessari alle pubbliche amministrazioni locali per erogare i pagamenti agli operatori
economici</t>
    </r>
  </si>
  <si>
    <r>
      <rPr>
        <sz val="10"/>
        <color theme="1"/>
        <rFont val="Arial MT"/>
        <family val="2"/>
      </rPr>
      <t>M1C1-95</t>
    </r>
  </si>
  <si>
    <r>
      <rPr>
        <sz val="10"/>
        <color theme="1"/>
        <rFont val="Arial MT"/>
        <family val="2"/>
      </rPr>
      <t>M1C1-96</t>
    </r>
  </si>
  <si>
    <r>
      <rPr>
        <sz val="10"/>
        <color theme="1"/>
        <rFont val="Arial MT"/>
        <family val="2"/>
      </rPr>
      <t>M1C1-97</t>
    </r>
  </si>
  <si>
    <r>
      <rPr>
        <sz val="10"/>
        <color theme="1"/>
        <rFont val="Arial MT"/>
        <family val="2"/>
      </rPr>
      <t>M1C1-97 bis</t>
    </r>
  </si>
  <si>
    <r>
      <rPr>
        <sz val="10"/>
        <color theme="1"/>
        <rFont val="Arial MT"/>
        <family val="2"/>
      </rPr>
      <t>M1C1-98</t>
    </r>
  </si>
  <si>
    <r>
      <rPr>
        <sz val="10"/>
        <color theme="1"/>
        <rFont val="Arial MT"/>
        <family val="2"/>
      </rPr>
      <t>Personale della pubblica amministrazione formato grazie alla Strategia professionalizzan te degli acquirenti pubblici</t>
    </r>
  </si>
  <si>
    <r>
      <rPr>
        <sz val="10"/>
        <color theme="1"/>
        <rFont val="Arial MT"/>
        <family val="2"/>
      </rPr>
      <t>M1C1-98 bis</t>
    </r>
  </si>
  <si>
    <r>
      <rPr>
        <sz val="10"/>
        <color theme="1"/>
        <rFont val="Arial MT"/>
        <family val="2"/>
      </rPr>
      <t>M1C1-99</t>
    </r>
  </si>
  <si>
    <r>
      <rPr>
        <sz val="10"/>
        <color theme="1"/>
        <rFont val="Arial MT"/>
        <family val="2"/>
      </rPr>
      <t>Percentuale di stazioni appaltanti dell'amministrazione centrale che usano sistemi dinamici di acquisizione, in conformità della direttiva 2014/24/UE</t>
    </r>
  </si>
  <si>
    <r>
      <rPr>
        <sz val="10"/>
        <color theme="1"/>
        <rFont val="Arial MT"/>
        <family val="2"/>
      </rPr>
      <t>M1C1-99 bis</t>
    </r>
  </si>
  <si>
    <r>
      <rPr>
        <sz val="10"/>
        <color theme="1"/>
        <rFont val="Arial MT"/>
        <family val="2"/>
      </rPr>
      <t>Competenze digitali delle stazioni appaltanti</t>
    </r>
  </si>
  <si>
    <r>
      <rPr>
        <sz val="10"/>
        <color theme="1"/>
        <rFont val="Arial MT"/>
        <family val="2"/>
      </rPr>
      <t>Percentuale di stazioni appaltanti locali competenti in campo digitale</t>
    </r>
  </si>
  <si>
    <r>
      <rPr>
        <sz val="10"/>
        <color theme="1"/>
        <rFont val="Arial MT"/>
        <family val="2"/>
      </rPr>
      <t>Almeno il 50 % delle stazioni appaltanti locali possiede le competenze digitali richieste dalla qualifica.
Le stazioni appaltanti che  soddisfano le medesime prescrizioni per mezzo di centrali di committenza saranno anch'esse conteggiate ai fini del conseguimento dell'obiettivo.</t>
    </r>
  </si>
  <si>
    <r>
      <rPr>
        <sz val="10"/>
        <color theme="1"/>
        <rFont val="Arial MT"/>
        <family val="2"/>
      </rPr>
      <t>M1C2-1</t>
    </r>
  </si>
  <si>
    <r>
      <rPr>
        <sz val="10"/>
        <color theme="1"/>
        <rFont val="Arial MT"/>
        <family val="2"/>
      </rPr>
      <t>Entrata in vigore degli atti giuridici per mettere i crediti d'imposta Transizione 4.0 a disposizione dei potenziali beneficiari e istituzione del comitato scientifico</t>
    </r>
  </si>
  <si>
    <r>
      <rPr>
        <sz val="10"/>
        <color theme="1"/>
        <rFont val="Arial MT"/>
        <family val="2"/>
      </rPr>
      <t>Disposizione nella normativa che indica l'entrata in vigore della legge di bilancio che autorizza i crediti d'imposta e disposizione nei relativi provvedimenti attuativi che ne indica l'entrata in vigore</t>
    </r>
  </si>
  <si>
    <r>
      <rPr>
        <sz val="10"/>
        <color theme="1"/>
        <rFont val="Arial MT"/>
        <family val="2"/>
      </rPr>
      <t>Gli atti giuridici devono mettere i crediti d'imposta Transizione 4.0 a disposizione dei potenziali beneficiari. Si tratta di crediti d'imposta per i) beni strumentali materiali 4.0 (tecnologicamente  avanzati), ii) beni strumentali immateriali 4.0, iii) beni strumentali immateriali standard, iv) attività di ricerca, sviluppo e innovazione e v) attività di formazione.
Con risoluzione dell'Agenzia delle entrate devono essere definiti codici tributo per consentire ai beneficiari di utilizzare il credito d'imposta tramite modello F24. Al fine di valutare l'impatto economico dei crediti d'imposta Transizione 4.0, con l'adozione di un decreto ministeriale deve essere istituito un comitato scientifico composto da esperti del Ministero dell'Economia e delle Finanze, del Ministero dello Sviluppo economico e della Banca
d'Italia.</t>
    </r>
  </si>
  <si>
    <r>
      <rPr>
        <sz val="10"/>
        <color theme="1"/>
        <rFont val="Arial MT"/>
        <family val="2"/>
      </rPr>
      <t>M1C2-10</t>
    </r>
  </si>
  <si>
    <r>
      <rPr>
        <sz val="10"/>
        <color theme="1"/>
        <rFont val="Arial MT"/>
        <family val="2"/>
      </rPr>
      <t>Riforma 2 - Leggi annuali sulla concorrenza</t>
    </r>
  </si>
  <si>
    <r>
      <rPr>
        <sz val="10"/>
        <color theme="1"/>
        <rFont val="Arial MT"/>
        <family val="2"/>
      </rPr>
      <t>M1C2-11</t>
    </r>
  </si>
  <si>
    <r>
      <rPr>
        <sz val="10"/>
        <color theme="1"/>
        <rFont val="Arial MT"/>
        <family val="2"/>
      </rPr>
      <t>Entrata in vigore della legge annuale sulla concorrenza 2023</t>
    </r>
  </si>
  <si>
    <r>
      <rPr>
        <sz val="10"/>
        <color theme="1"/>
        <rFont val="Arial MT"/>
        <family val="2"/>
      </rPr>
      <t>Disposizione che indica l'entrata in vigore della legge annuale sulla concorrenza 2023</t>
    </r>
  </si>
  <si>
    <r>
      <rPr>
        <sz val="10"/>
        <color theme="1"/>
        <rFont val="Arial MT"/>
        <family val="2"/>
      </rPr>
      <t>M1C2-12</t>
    </r>
  </si>
  <si>
    <r>
      <rPr>
        <sz val="10"/>
        <color theme="1"/>
        <rFont val="Arial MT"/>
        <family val="2"/>
      </rPr>
      <t>Entrata in vigore di tutto il diritto derivato (se necessario), compresi tutti i regolamenti necessari per l'efficace attuazione e applicazione di tutte le misure derivanti dalla legge annuale sulla concorrenza 2023.</t>
    </r>
  </si>
  <si>
    <r>
      <rPr>
        <sz val="10"/>
        <color theme="1"/>
        <rFont val="Arial MT"/>
        <family val="2"/>
      </rPr>
      <t>M1C2-13</t>
    </r>
  </si>
  <si>
    <r>
      <rPr>
        <sz val="10"/>
        <color theme="1"/>
        <rFont val="Arial MT"/>
        <family val="2"/>
      </rPr>
      <t>Entrata in vigore della legge annuale sulla concorrenza 2024</t>
    </r>
  </si>
  <si>
    <r>
      <rPr>
        <sz val="10"/>
        <color theme="1"/>
        <rFont val="Arial MT"/>
        <family val="2"/>
      </rPr>
      <t>Disposizione che indica l'entrata in vigore della legge annuale sulla concorrenza 2024</t>
    </r>
  </si>
  <si>
    <r>
      <rPr>
        <sz val="10"/>
        <color theme="1"/>
        <rFont val="Arial MT"/>
        <family val="2"/>
      </rPr>
      <t>Entrata in vigore della legge annuale sulla concorrenza 2024.
Il disegno di legge deve essere presentato al Parlamento entro giugno 2024 e essere approvato dalle Camere entro la fine dello stesso anno. Norme di diritto derivato (se necessario) entro il quarto trimestre del 2025.</t>
    </r>
  </si>
  <si>
    <r>
      <rPr>
        <sz val="10"/>
        <color theme="1"/>
        <rFont val="Arial MT"/>
        <family val="2"/>
      </rPr>
      <t>M1C2-14</t>
    </r>
  </si>
  <si>
    <r>
      <rPr>
        <sz val="10"/>
        <color theme="1"/>
        <rFont val="Arial MT"/>
        <family val="2"/>
      </rPr>
      <t>Installazione di milioni di contatori intelligenti di seconda generazione.</t>
    </r>
  </si>
  <si>
    <r>
      <rPr>
        <sz val="10"/>
        <color theme="1"/>
        <rFont val="Arial MT"/>
        <family val="2"/>
      </rPr>
      <t>Devono essere installati almeno 33 milioni di contatori intelligenti di seconda generazione.</t>
    </r>
  </si>
  <si>
    <t>M1C2-14 bis</t>
  </si>
  <si>
    <r>
      <rPr>
        <sz val="10"/>
        <color theme="1"/>
        <rFont val="Arial MT"/>
        <family val="2"/>
      </rPr>
      <t>pubblicazione della relazione di valutazione di tutti gli incentivi per le imprese.</t>
    </r>
  </si>
  <si>
    <r>
      <rPr>
        <sz val="10"/>
        <color theme="1"/>
        <rFont val="Arial MT"/>
        <family val="2"/>
      </rPr>
      <t>M1C2-14 ter</t>
    </r>
  </si>
  <si>
    <r>
      <rPr>
        <sz val="10"/>
        <color theme="1"/>
        <rFont val="Arial MT"/>
        <family val="2"/>
      </rPr>
      <t>Entrata in vigore degli atti di diritto primario</t>
    </r>
  </si>
  <si>
    <r>
      <rPr>
        <sz val="10"/>
        <color theme="1"/>
        <rFont val="Arial MT"/>
        <family val="2"/>
      </rPr>
      <t>M1C2-15</t>
    </r>
  </si>
  <si>
    <r>
      <rPr>
        <sz val="10"/>
        <color theme="1"/>
        <rFont val="Arial MT"/>
        <family val="2"/>
      </rPr>
      <t>Investimento 2 - Innovazione e tecnologia della microelettronica</t>
    </r>
  </si>
  <si>
    <r>
      <rPr>
        <sz val="10"/>
        <color theme="1"/>
        <rFont val="Arial MT"/>
        <family val="2"/>
      </rPr>
      <t>Capacità produttiva di substrati di carburo di silicio</t>
    </r>
  </si>
  <si>
    <r>
      <rPr>
        <sz val="10"/>
        <color theme="1"/>
        <rFont val="Arial MT"/>
        <family val="2"/>
      </rPr>
      <t>Realizzazione di una capacità produttiva supplementare di almeno 374 400 substrati di carburo di silicio all'anno. Per centrare l'obiettivo sarà necessario anche che la capacità aggiuntiva generi almeno 700 nuovi posti di lavoro.</t>
    </r>
  </si>
  <si>
    <r>
      <rPr>
        <sz val="10"/>
        <color theme="1"/>
        <rFont val="Arial MT"/>
        <family val="2"/>
      </rPr>
      <t>M1C2-16</t>
    </r>
  </si>
  <si>
    <r>
      <rPr>
        <sz val="10"/>
        <color theme="1"/>
        <rFont val="Arial MT"/>
        <family val="2"/>
      </rPr>
      <t>Investimento 3 - Connessioni internet veloci (banda ultra-larga e 5G)</t>
    </r>
  </si>
  <si>
    <r>
      <rPr>
        <sz val="10"/>
        <color theme="1"/>
        <rFont val="Arial MT"/>
        <family val="2"/>
      </rPr>
      <t>Aggiudicazione di tutti gli appalti pubblici per progetti di connessione più veloce</t>
    </r>
  </si>
  <si>
    <r>
      <rPr>
        <sz val="10"/>
        <color theme="1"/>
        <rFont val="Arial MT"/>
        <family val="2"/>
      </rPr>
      <t>Notifica dell'aggiudica zione di tutti gli appalti pubblici per progetti di connessione più veloce</t>
    </r>
  </si>
  <si>
    <r>
      <rPr>
        <sz val="10"/>
        <color theme="1"/>
        <rFont val="Arial MT"/>
        <family val="2"/>
      </rPr>
      <t>Notifica dell'aggiudicazione di tutti gli appalti pubblici per progetti di connessione più veloce, che devono comprendere i) "Italia a 1 Giga", ii) "Italia 5G", iii) "Scuola connessa", iv) "Sanità connessa" e v) "Collegamento isole minori".</t>
    </r>
  </si>
  <si>
    <r>
      <rPr>
        <sz val="10"/>
        <color theme="1"/>
        <rFont val="Arial MT"/>
        <family val="2"/>
      </rPr>
      <t>M1C2-17</t>
    </r>
  </si>
  <si>
    <r>
      <rPr>
        <sz val="10"/>
        <color theme="1"/>
        <rFont val="Arial MT"/>
        <family val="2"/>
      </rPr>
      <t>Civici allacciati con connettività a 1 Gbps</t>
    </r>
  </si>
  <si>
    <r>
      <rPr>
        <sz val="10"/>
        <color theme="1"/>
        <rFont val="Arial MT"/>
        <family val="2"/>
      </rPr>
      <t>Portare la connettività ad almeno 1 Gbps a un minimo di 3 400 000 civici aggiuntivi (di cui almeno 450 000 case sparse, ossia situate in zone isolate) attraverso fibra FTTH/B, FWA</t>
    </r>
  </si>
  <si>
    <r>
      <rPr>
        <sz val="10"/>
        <color theme="1"/>
        <rFont val="Arial MT"/>
        <family val="2"/>
      </rPr>
      <t>M1C2-18</t>
    </r>
  </si>
  <si>
    <r>
      <rPr>
        <sz val="10"/>
        <color theme="1"/>
        <rFont val="Arial MT"/>
        <family val="2"/>
      </rPr>
      <t>Portare la connettività a 1 Gbps a edifici scolastici e strutture sanitarie</t>
    </r>
  </si>
  <si>
    <r>
      <rPr>
        <sz val="10"/>
        <color theme="1"/>
        <rFont val="Arial MT"/>
        <family val="2"/>
      </rPr>
      <t>Portare la connettività ad almeno 1 Gbps a un minimo di altre 9 000 scuole e 8 700 strutture sanitarie pubbliche.</t>
    </r>
  </si>
  <si>
    <r>
      <rPr>
        <sz val="10"/>
        <color theme="1"/>
        <rFont val="Arial MT"/>
        <family val="2"/>
      </rPr>
      <t>M1C2-19</t>
    </r>
  </si>
  <si>
    <r>
      <rPr>
        <sz val="10"/>
        <color theme="1"/>
        <rFont val="Arial MT"/>
        <family val="2"/>
      </rPr>
      <t>Portare la connettività a banda ultra- larga alle isole</t>
    </r>
  </si>
  <si>
    <r>
      <rPr>
        <sz val="10"/>
        <color theme="1"/>
        <rFont val="Arial MT"/>
        <family val="2"/>
      </rPr>
      <t>Portare la connettività a banda ultra-larga mediante un nuovo backhaul ottico a un minimo di altre 18 isole prive di collegamenti in fibra ottica con il continente.</t>
    </r>
  </si>
  <si>
    <r>
      <rPr>
        <sz val="10"/>
        <color theme="1"/>
        <rFont val="Arial MT"/>
        <family val="2"/>
      </rPr>
      <t>M1C2-2</t>
    </r>
  </si>
  <si>
    <r>
      <rPr>
        <sz val="10"/>
        <color theme="1"/>
        <rFont val="Arial MT"/>
        <family val="2"/>
      </rPr>
      <t>Crediti d'imposta Transizione 4.0 concessi alle imprese sulla base delle dichiarazioni dei redditi presentate nel periodo 2021-2022</t>
    </r>
  </si>
  <si>
    <r>
      <rPr>
        <sz val="10"/>
        <color theme="1"/>
        <rFont val="Arial MT"/>
        <family val="2"/>
      </rPr>
      <t>M1C2-20</t>
    </r>
  </si>
  <si>
    <r>
      <rPr>
        <sz val="10"/>
        <color theme="1"/>
        <rFont val="Arial MT"/>
        <family val="2"/>
      </rPr>
      <t>Strade e corridoi extraurbani abilitati alla copertura 5G</t>
    </r>
  </si>
  <si>
    <r>
      <rPr>
        <sz val="10"/>
        <color theme="1"/>
        <rFont val="Arial MT"/>
        <family val="2"/>
      </rPr>
      <t>Almeno 12 600 km aggiuntivi di strade e corridoi extraurbani abilitati alla copertura 5G.</t>
    </r>
  </si>
  <si>
    <r>
      <rPr>
        <sz val="10"/>
        <color theme="1"/>
        <rFont val="Arial MT"/>
        <family val="2"/>
      </rPr>
      <t>M1C2-21</t>
    </r>
  </si>
  <si>
    <r>
      <rPr>
        <sz val="10"/>
        <color theme="1"/>
        <rFont val="Arial MT"/>
        <family val="2"/>
      </rPr>
      <t>Aree a fallimento di mercato dotate di copertura 5G</t>
    </r>
  </si>
  <si>
    <r>
      <rPr>
        <sz val="10"/>
        <color theme="1"/>
        <rFont val="Arial MT"/>
        <family val="2"/>
      </rPr>
      <t>Almeno 1 400 km² aggiuntivi di zone abitate a fallimento di mercato abilitati alla copertura 5G, di cui almeno 500 km² dotati di copertura 5G.</t>
    </r>
  </si>
  <si>
    <r>
      <rPr>
        <sz val="10"/>
        <color theme="1"/>
        <rFont val="Arial MT"/>
        <family val="2"/>
      </rPr>
      <t>M1C2-22</t>
    </r>
  </si>
  <si>
    <r>
      <rPr>
        <sz val="10"/>
        <color theme="1"/>
        <rFont val="Arial MT"/>
        <family val="2"/>
      </rPr>
      <t>Investimento 4 - Tecnologia satellitare ed economia spaziale</t>
    </r>
  </si>
  <si>
    <r>
      <rPr>
        <sz val="10"/>
        <color theme="1"/>
        <rFont val="Arial MT"/>
        <family val="2"/>
      </rPr>
      <t>Aggiudicazione di tutti gli appalti pubblici per progetti spaziali e di tecnologie satellitari</t>
    </r>
  </si>
  <si>
    <r>
      <rPr>
        <sz val="10"/>
        <color theme="1"/>
        <rFont val="Arial MT"/>
        <family val="2"/>
      </rPr>
      <t>Notifica dell'aggiudica zione di tutti gli appalti pubblici per progetti spaziali e di tecnologie satellitari</t>
    </r>
  </si>
  <si>
    <r>
      <rPr>
        <sz val="10"/>
        <color theme="1"/>
        <rFont val="Arial MT"/>
        <family val="2"/>
      </rPr>
      <t>Notifica dell'aggiudicazione di tutti gli appalti pubblici per progetti di tecnologia spaziale e satellitare ricomprendenti i) SatCom, ii) Osservazione della Terra, iii) Space Factory e iv) In-Orbit Economy.</t>
    </r>
  </si>
  <si>
    <r>
      <rPr>
        <sz val="10"/>
        <color theme="1"/>
        <rFont val="Arial MT"/>
        <family val="2"/>
      </rPr>
      <t>M1C2-23</t>
    </r>
  </si>
  <si>
    <r>
      <rPr>
        <sz val="10"/>
        <color theme="1"/>
        <rFont val="Arial MT"/>
        <family val="2"/>
      </rPr>
      <t>M1C2-24</t>
    </r>
  </si>
  <si>
    <r>
      <rPr>
        <sz val="10"/>
        <color theme="1"/>
        <rFont val="Arial MT"/>
        <family val="2"/>
      </rPr>
      <t>Costellazioni o prove di fattibilità (PoC) delle costellazioni</t>
    </r>
  </si>
  <si>
    <r>
      <rPr>
        <sz val="10"/>
        <color theme="1"/>
        <rFont val="Arial MT"/>
        <family val="2"/>
      </rPr>
      <t>Realizzazione di almeno altre due costellazioni o prove di fattibilità (PoC) delle costellazioni nell'ambito delle iniziative SatCom e di Osservazione della Terra</t>
    </r>
  </si>
  <si>
    <r>
      <rPr>
        <sz val="10"/>
        <color theme="1"/>
        <rFont val="Arial MT"/>
        <family val="2"/>
      </rPr>
      <t>M1C2-25</t>
    </r>
  </si>
  <si>
    <r>
      <rPr>
        <sz val="10"/>
        <color theme="1"/>
        <rFont val="Arial MT"/>
        <family val="2"/>
      </rPr>
      <t>Servizi alle amministrazion i pubbliche</t>
    </r>
  </si>
  <si>
    <r>
      <rPr>
        <sz val="10"/>
        <color theme="1"/>
        <rFont val="Arial MT"/>
        <family val="2"/>
      </rPr>
      <t>Fornitura alle amministrazioni pubbliche di almeno altri otto servizi resi possibili da iniziative spaziali sostenute: servizio costiero e monitoraggio marittimo-costiero; servizio di qualità dell'aria; servizio movimento terra; monitoraggio della copertura dei servizi e dell'uso del suolo; servizio idrometeorologico; servizio risorse idriche; servizio di emergenza; servizio di sicurezza.</t>
    </r>
  </si>
  <si>
    <r>
      <rPr>
        <sz val="10"/>
        <color theme="1"/>
        <rFont val="Arial MT"/>
        <family val="2"/>
      </rPr>
      <t>M1C2-26</t>
    </r>
  </si>
  <si>
    <r>
      <rPr>
        <sz val="10"/>
        <color theme="1"/>
        <rFont val="Arial MT"/>
        <family val="2"/>
      </rPr>
      <t>Investimento 5.1 - Rifinanziamento e ridefinizione del Fondo 394/81 gestito da SIMEST</t>
    </r>
  </si>
  <si>
    <r>
      <rPr>
        <sz val="10"/>
        <color theme="1"/>
        <rFont val="Arial MT"/>
        <family val="2"/>
      </rPr>
      <t>M1C2-27</t>
    </r>
  </si>
  <si>
    <r>
      <rPr>
        <sz val="10"/>
        <color theme="1"/>
        <rFont val="Arial MT"/>
        <family val="2"/>
      </rPr>
      <t>PMI che hanno fruito del sostegno dal Fondo 394/81</t>
    </r>
  </si>
  <si>
    <r>
      <rPr>
        <sz val="10"/>
        <color theme="1"/>
        <rFont val="Arial MT"/>
        <family val="2"/>
      </rPr>
      <t>Almeno altre 4 000 PMI beneficiarie del sostegno del Fondo 394/81 a partire dal 1º gennaio 2021.</t>
    </r>
  </si>
  <si>
    <r>
      <rPr>
        <sz val="10"/>
        <color theme="1"/>
        <rFont val="Arial MT"/>
        <family val="2"/>
      </rPr>
      <t>M1C2-28</t>
    </r>
  </si>
  <si>
    <r>
      <rPr>
        <sz val="10"/>
        <color theme="1"/>
        <rFont val="Arial MT"/>
        <family val="2"/>
      </rPr>
      <t>Investimento 5.2 - Competitività e resilienza delle filiere produttive</t>
    </r>
  </si>
  <si>
    <r>
      <rPr>
        <sz val="10"/>
        <color theme="1"/>
        <rFont val="Arial MT"/>
        <family val="2"/>
      </rPr>
      <t>Entrata in vigore di un decreto comprendente la politica di investimento dei Contratti di Sviluppo</t>
    </r>
  </si>
  <si>
    <r>
      <rPr>
        <sz val="10"/>
        <color theme="1"/>
        <rFont val="Arial MT"/>
        <family val="2"/>
      </rPr>
      <t>Disposizione nella normativa che indica la data di entrata in vigore del decreto</t>
    </r>
  </si>
  <si>
    <r>
      <rPr>
        <sz val="10"/>
        <color theme="1"/>
        <rFont val="Arial MT"/>
        <family val="2"/>
      </rPr>
      <t>La politica di investimento dei Contratti di Sviluppo deve definire almeno: i) la natura e la portata dei progetti sostenuti, che devono essere in linea con gli obiettivi del regolamento (UE) 2021/241. Il capitolato d'oneri deve includere criteri di ammissibilità per garantire la conformità agli orientamenti tecnici sull'applicazione del principio "non arrecare un danno significativo" (2021/C58/01) dei progetti sostenuti nell'ambito della misura mediante l'uso di una prova di sostenibilità, un elenco di esclusione e il requisito di conformità alla pertinente normativa ambientale nazionale e dell'UE; ii) il tipo di interventi sostenuti; iii) i beneficiari interessati e i relativi criteri di ammissibilità; iv) disposizioni per reinvestire potenziali rientri per obiettivi strategici analoghi, anche oltre il 2026, qualora non siano riutilizzati per rimborsare gli interessi per prestiti contratti conformemente al regolamento (UE) 2021/241.
L'accordo contrattuale con l'entità o l'intermediario finanziario incaricati deve imporre il ricorso agli orientamenti tecnici sull'applicazione del principio "non arrecare un
danno significativo" (2021/C58/01).</t>
    </r>
  </si>
  <si>
    <r>
      <rPr>
        <sz val="10"/>
        <color theme="1"/>
        <rFont val="Arial MT"/>
        <family val="2"/>
      </rPr>
      <t>M1C2-29</t>
    </r>
  </si>
  <si>
    <r>
      <rPr>
        <sz val="10"/>
        <color theme="1"/>
        <rFont val="Arial MT"/>
        <family val="2"/>
      </rPr>
      <t>Contratti di Sviluppo approvati</t>
    </r>
  </si>
  <si>
    <r>
      <rPr>
        <sz val="10"/>
        <color theme="1"/>
        <rFont val="Arial MT"/>
        <family val="2"/>
      </rPr>
      <t>M1C2-3</t>
    </r>
  </si>
  <si>
    <r>
      <rPr>
        <sz val="10"/>
        <color theme="1"/>
        <rFont val="Arial MT"/>
        <family val="2"/>
      </rPr>
      <t>Crediti d'imposta Transizione 4.0 concessi alle imprese sulla base delle dichiarazioni dei redditi presentate nel periodo 2021-2023</t>
    </r>
  </si>
  <si>
    <r>
      <rPr>
        <sz val="10"/>
        <color theme="1"/>
        <rFont val="Arial MT"/>
        <family val="2"/>
      </rPr>
      <t>M1C2-30</t>
    </r>
  </si>
  <si>
    <r>
      <rPr>
        <sz val="10"/>
        <color theme="1"/>
        <rFont val="Arial MT"/>
        <family val="2"/>
      </rPr>
      <t>Investimento 7 - Sostegno al sistema di produzione per la transizione ecologica, le tecnologie a zero emissioni nette e la competitività e la resilienza delle catene di approvvigionamen to strategiche</t>
    </r>
  </si>
  <si>
    <r>
      <rPr>
        <sz val="10"/>
        <color theme="1"/>
        <rFont val="Arial MT"/>
        <family val="2"/>
      </rPr>
      <t>Accordo attuativo</t>
    </r>
  </si>
  <si>
    <r>
      <rPr>
        <sz val="10"/>
        <color theme="1"/>
        <rFont val="Arial MT"/>
        <family val="2"/>
      </rPr>
      <t>Entrata in vigore dell'accordo attuativo</t>
    </r>
  </si>
  <si>
    <r>
      <rPr>
        <sz val="10"/>
        <color theme="1"/>
        <rFont val="Arial MT"/>
        <family val="2"/>
      </rPr>
      <t>Entrata in vigore dell'accordo attuativo.</t>
    </r>
  </si>
  <si>
    <r>
      <rPr>
        <sz val="10"/>
        <color theme="1"/>
        <rFont val="Arial MT"/>
        <family val="2"/>
      </rPr>
      <t>M1C2-31</t>
    </r>
  </si>
  <si>
    <r>
      <rPr>
        <sz val="10"/>
        <color theme="1"/>
        <rFont val="Arial MT"/>
        <family val="2"/>
      </rPr>
      <t>Il ministero delle Imprese e del Made in Italy ha completato l'investimento</t>
    </r>
  </si>
  <si>
    <r>
      <rPr>
        <sz val="10"/>
        <color theme="1"/>
        <rFont val="Arial MT"/>
        <family val="2"/>
      </rPr>
      <t>Certificato di trasferimento</t>
    </r>
  </si>
  <si>
    <r>
      <rPr>
        <sz val="10"/>
        <color theme="1"/>
        <rFont val="Arial MT"/>
        <family val="2"/>
      </rPr>
      <t xml:space="preserve">L'Italia dovrà trasferire 2 500 000 000 di EUR a Invitalia S.p.A. per il regime.
Di cui:
</t>
    </r>
    <r>
      <rPr>
        <sz val="10"/>
        <color theme="1"/>
        <rFont val="Symbol"/>
        <family val="5"/>
      </rPr>
      <t></t>
    </r>
    <r>
      <rPr>
        <sz val="10"/>
        <color theme="1"/>
        <rFont val="Times New Roman"/>
        <family val="1"/>
      </rPr>
      <t xml:space="preserve">     </t>
    </r>
    <r>
      <rPr>
        <sz val="10"/>
        <color theme="1"/>
        <rFont val="Arial MT"/>
        <family val="2"/>
      </rPr>
      <t xml:space="preserve">2 000 000 000      di      EUR      per      il sottoinvestimento   1   Tecnologie   a   zero emissioni nette;
</t>
    </r>
    <r>
      <rPr>
        <sz val="10"/>
        <color theme="1"/>
        <rFont val="Symbol"/>
        <family val="5"/>
      </rPr>
      <t></t>
    </r>
    <r>
      <rPr>
        <sz val="10"/>
        <color theme="1"/>
        <rFont val="Times New Roman"/>
        <family val="1"/>
      </rPr>
      <t xml:space="preserve">     </t>
    </r>
    <r>
      <rPr>
        <sz val="10"/>
        <color theme="1"/>
        <rFont val="Arial MT"/>
        <family val="2"/>
      </rPr>
      <t>500 000 000 di EUR per il sottoinvestimento 2 Competitività e resilienza delle catene di approvvigionamento strategiche.</t>
    </r>
  </si>
  <si>
    <r>
      <rPr>
        <sz val="10"/>
        <color theme="1"/>
        <rFont val="Arial MT"/>
        <family val="2"/>
      </rPr>
      <t>M1C2-32</t>
    </r>
  </si>
  <si>
    <r>
      <rPr>
        <sz val="10"/>
        <color theme="1"/>
        <rFont val="Arial MT"/>
        <family val="2"/>
      </rPr>
      <t>Accordi giuridici firmati con i beneficiari finali</t>
    </r>
  </si>
  <si>
    <r>
      <rPr>
        <sz val="10"/>
        <color theme="1"/>
        <rFont val="Arial MT"/>
        <family val="2"/>
      </rPr>
      <t xml:space="preserve">Invitalia avrà stipulato convenzioni di finanziamento giuridicamente vincolanti con i beneficiari finali per un importo necessario a utilizzare il 100 % dell'investimento del dispositivo per la ripresa e la resilienza di
2.500.000.000 di EUR </t>
    </r>
    <r>
      <rPr>
        <sz val="11"/>
        <color theme="1"/>
        <rFont val="Arial MT"/>
        <family val="2"/>
      </rPr>
      <t xml:space="preserve">(tenendo conto delle commissioni di gestione).
</t>
    </r>
    <r>
      <rPr>
        <sz val="10"/>
        <color theme="1"/>
        <rFont val="Arial MT"/>
        <family val="2"/>
      </rPr>
      <t xml:space="preserve">In particolare:
</t>
    </r>
    <r>
      <rPr>
        <sz val="10"/>
        <color theme="1"/>
        <rFont val="Symbol"/>
        <family val="5"/>
      </rPr>
      <t></t>
    </r>
    <r>
      <rPr>
        <sz val="10"/>
        <color theme="1"/>
        <rFont val="Times New Roman"/>
        <family val="1"/>
      </rPr>
      <t xml:space="preserve">     </t>
    </r>
    <r>
      <rPr>
        <sz val="10"/>
        <color theme="1"/>
        <rFont val="Arial MT"/>
        <family val="2"/>
      </rPr>
      <t xml:space="preserve">2.000.000.000 di EUR per il sottoinvestimento 1 Tecnologie a zero emissioni nette;
</t>
    </r>
    <r>
      <rPr>
        <sz val="10"/>
        <color theme="1"/>
        <rFont val="Symbol"/>
        <family val="5"/>
      </rPr>
      <t></t>
    </r>
    <r>
      <rPr>
        <sz val="10"/>
        <color theme="1"/>
        <rFont val="Times New Roman"/>
        <family val="1"/>
      </rPr>
      <t xml:space="preserve">     </t>
    </r>
    <r>
      <rPr>
        <sz val="10"/>
        <color theme="1"/>
        <rFont val="Arial MT"/>
        <family val="2"/>
      </rPr>
      <t>500.000.000 di EUR per il sottoinvestimento 2 Competitività e resilienza delle catene di approvvigionamento strategiche.</t>
    </r>
  </si>
  <si>
    <r>
      <rPr>
        <sz val="10"/>
        <color theme="1"/>
        <rFont val="Arial MT"/>
        <family val="2"/>
      </rPr>
      <t>M1C2-4</t>
    </r>
  </si>
  <si>
    <r>
      <rPr>
        <sz val="10"/>
        <color theme="1"/>
        <rFont val="Arial MT"/>
        <family val="2"/>
      </rPr>
      <t>Riforma 1 - Riforma del sistema della proprietà industriale</t>
    </r>
  </si>
  <si>
    <r>
      <rPr>
        <sz val="10"/>
        <color theme="1"/>
        <rFont val="Arial MT"/>
        <family val="2"/>
      </rPr>
      <t>Entrata in vigore di un decreto legislativo di riforma del codice della proprietà industriale e pertinenti strumenti attuativi</t>
    </r>
  </si>
  <si>
    <r>
      <rPr>
        <sz val="10"/>
        <color theme="1"/>
        <rFont val="Arial MT"/>
        <family val="2"/>
      </rPr>
      <t>Disposizione nella normativa che indica l'entrata in vigore del nuovo codice della proprietà industriale e disposizioni nei relativi provvedimenti attuativi che ne indica l'entrata in vigore</t>
    </r>
  </si>
  <si>
    <r>
      <rPr>
        <sz val="10"/>
        <color theme="1"/>
        <rFont val="Arial MT"/>
        <family val="2"/>
      </rPr>
      <t>Il nuovo decreto legislativo deve modificare il codice della proprietà industriale italiano (decreto legislativo 10 febbraio 2005, n. 30) e disciplinare almeno: i) la revisione del quadro normativo per rafforzare la protezione dei diritti di proprietà industriale e semplificare le procedure, ii) il rafforzamento del sostegno alle imprese e agli istituti di ricerca, iii) il miglioramento dello sviluppo di abilità e competenze,
iv) l'agevolazione del trasferimento di conoscenze e
v) il rafforzamento della promozione dei servizi innovativi.</t>
    </r>
  </si>
  <si>
    <r>
      <rPr>
        <sz val="10"/>
        <color theme="1"/>
        <rFont val="Arial MT"/>
        <family val="2"/>
      </rPr>
      <t>M1C2-5</t>
    </r>
  </si>
  <si>
    <r>
      <rPr>
        <sz val="10"/>
        <color theme="1"/>
        <rFont val="Arial MT"/>
        <family val="2"/>
      </rPr>
      <t>Progetti sostenuti da opportunità di finanziamento connesse alla proprietà industriale</t>
    </r>
  </si>
  <si>
    <r>
      <rPr>
        <sz val="10"/>
        <color theme="1"/>
        <rFont val="Arial MT"/>
        <family val="2"/>
      </rPr>
      <t>M1C2-6</t>
    </r>
  </si>
  <si>
    <r>
      <rPr>
        <sz val="10"/>
        <color theme="1"/>
        <rFont val="Arial MT"/>
        <family val="2"/>
      </rPr>
      <t>Entrata in vigore della legge annuale sulla concorrenza 2021</t>
    </r>
  </si>
  <si>
    <r>
      <rPr>
        <sz val="10"/>
        <color theme="1"/>
        <rFont val="Arial MT"/>
        <family val="2"/>
      </rPr>
      <t>Disposizione che indica l'entrata in vigore della legge annuale sulla concorrenza 2021</t>
    </r>
  </si>
  <si>
    <r>
      <rPr>
        <sz val="10"/>
        <color theme="1"/>
        <rFont val="Arial MT"/>
        <family val="2"/>
      </rPr>
      <t>M1C2-7</t>
    </r>
  </si>
  <si>
    <r>
      <rPr>
        <sz val="10"/>
        <color theme="1"/>
        <rFont val="Arial MT"/>
        <family val="2"/>
      </rPr>
      <t>Entrata in vigore di tutti gli strumenti attuativi e di diritto derivato (se necessario) in materia di energia.</t>
    </r>
  </si>
  <si>
    <r>
      <rPr>
        <sz val="10"/>
        <color theme="1"/>
        <rFont val="Arial MT"/>
        <family val="2"/>
      </rPr>
      <t>M1C2-8</t>
    </r>
  </si>
  <si>
    <r>
      <rPr>
        <sz val="10"/>
        <color theme="1"/>
        <rFont val="Arial MT"/>
        <family val="2"/>
      </rPr>
      <t>Entrata in vigore di tutti gli strumenti attuativi (anche di diritto derivato, se necessario) per l'effettiva attuazione e applicazione delle misure derivanti dalla legge annuale sulla concorrenza 2021</t>
    </r>
  </si>
  <si>
    <r>
      <rPr>
        <sz val="10"/>
        <color theme="1"/>
        <rFont val="Arial MT"/>
        <family val="2"/>
      </rPr>
      <t>Entrata in vigore di tutto il diritto derivato, compresi tutti i regolamenti necessari per le misure derivanti dalla legge annuale sulla concorrenza 2021</t>
    </r>
  </si>
  <si>
    <r>
      <rPr>
        <sz val="10"/>
        <color theme="1"/>
        <rFont val="Arial MT"/>
        <family val="2"/>
      </rPr>
      <t>M1C2-9</t>
    </r>
  </si>
  <si>
    <r>
      <rPr>
        <sz val="10"/>
        <color theme="1"/>
        <rFont val="Arial MT"/>
        <family val="2"/>
      </rPr>
      <t>Entrata in vigore della legge annuale sulla concorrenza 2022</t>
    </r>
  </si>
  <si>
    <r>
      <rPr>
        <sz val="10"/>
        <color theme="1"/>
        <rFont val="Arial MT"/>
        <family val="2"/>
      </rPr>
      <t>Disposizione che indica l'entrata in vigore della legge annuale sulla concorrenza 2022</t>
    </r>
  </si>
  <si>
    <r>
      <rPr>
        <sz val="10"/>
        <color theme="1"/>
        <rFont val="Arial MT"/>
        <family val="2"/>
      </rPr>
      <t xml:space="preserve">Entrata in vigore della legge annuale sulla concorrenza 2022. La legge annuale sulla concorrenza deve comprendere almeno i seguenti elementi chiave, i cui strumenti attuativi e di diritto derivato (se necessario) devono essere adottati ed entrare in vigore entro il 31 dicembre 2023.
La legge deve:
</t>
    </r>
    <r>
      <rPr>
        <b/>
        <sz val="10"/>
        <color theme="1"/>
        <rFont val="Arial"/>
        <family val="2"/>
      </rPr>
      <t xml:space="preserve">i) </t>
    </r>
    <r>
      <rPr>
        <sz val="10"/>
        <color theme="1"/>
        <rFont val="Arial MT"/>
        <family val="2"/>
      </rPr>
      <t>stabilire una procedura chiara per l'adozione, entro termini prestabiliti e in ogni caso entro il 31 dicembre del periodo di riferimento (ogni due anni) (*), del piano di sviluppo della rete per l'energia elettrica per il prossimo decennio, che garantisce il completamento della procedura e semplifica il processo di approvazione.
(*) Il piano di sviluppo della rete per l'energia elettrica del 2021 deve essere adottato entro il 31 dicembre 2023.
ii) promuovere la diffusione di contatori elettrici intelligenti di seconda generazione.
Antitrust:
iii) aumentare da 45 a 90 giorni la durata della valutazione da parte dell'Autorità Garante della Concorrenza e del Mercato delle concentrazioni che possono ostacolare in modo significativo una concorrenza effettiva ai sensi dell'articolo 6 della legge n. 287/1990.
Settore al dettaglio:
iv) semplificazione delle procedure autorizzative per le vendite promozionali da parte di imprese che detengono punti di vendita in più di un comune.
Farmaci:
v) garantire la proporzionalità dei requisiti di autorizzazione per la vendita di prodotti farmaceutici galenici.</t>
    </r>
  </si>
  <si>
    <r>
      <rPr>
        <sz val="10"/>
        <color theme="1"/>
        <rFont val="Arial MT"/>
        <family val="2"/>
      </rPr>
      <t>M1C3-1</t>
    </r>
  </si>
  <si>
    <r>
      <rPr>
        <sz val="10"/>
        <color theme="1"/>
        <rFont val="Arial MT"/>
        <family val="2"/>
      </rPr>
      <t>Utenti formati attraverso la piattaforma di e-learning sui beni culturali</t>
    </r>
  </si>
  <si>
    <r>
      <rPr>
        <sz val="10"/>
        <color theme="1"/>
        <rFont val="Arial MT"/>
        <family val="2"/>
      </rPr>
      <t>L'obiettivo del numero di utenti formati deve misurare l'efficacia dell'offerta formativa, da erogare in formato digitale per il programma di apprendimento permanente.
Gli interventi sono dei tipi seguenti:  produzione di corsi di formazione, attuazione mediante insegnamento frontale e programmi di e-learning definiti in base a una valutazione delle competenze dei diversi gruppi destinatari di discenti (corrispondenti a tre livelli di corso: competenze di base, competenze specialistiche, competenze gestionali).
L'intervento si rivolge a: personale del Ministero, personale delle istituzioni culturali degli enti locali, liberi professionisti della cultura.</t>
    </r>
  </si>
  <si>
    <r>
      <rPr>
        <sz val="10"/>
        <color theme="1"/>
        <rFont val="Arial MT"/>
        <family val="2"/>
      </rPr>
      <t>M1C3-10</t>
    </r>
  </si>
  <si>
    <r>
      <rPr>
        <sz val="10"/>
        <color theme="1"/>
        <rFont val="Arial MT"/>
        <family val="2"/>
      </rPr>
      <t>Riforma 4.1 - Ordinamento delle professioni delle guide turistiche</t>
    </r>
  </si>
  <si>
    <r>
      <rPr>
        <sz val="10"/>
        <color theme="1"/>
        <rFont val="Arial MT"/>
        <family val="2"/>
      </rPr>
      <t>Definizione di uno standard nazionale per le guide turistiche</t>
    </r>
  </si>
  <si>
    <r>
      <rPr>
        <sz val="10"/>
        <color theme="1"/>
        <rFont val="Arial MT"/>
        <family val="2"/>
      </rPr>
      <t>La definizione dello standard nazionale minimo non deve implicare la creazione di una nuova professione regolamentata</t>
    </r>
  </si>
  <si>
    <r>
      <rPr>
        <sz val="10"/>
        <color theme="1"/>
        <rFont val="Arial MT"/>
        <family val="2"/>
      </rPr>
      <t>La definizione dello standard nazionale minimo non deve implicare la creazione di una nuova professione regolamentata.
La riforma deve prevedere formazione e aggiornamento professionale al fine di supportare meglio l'offerta. La riforma deve permettere l'acquisizione di una qualifica professionale univoca conforme a standard omogenei a livello nazionale, adottata con legge nazionale e successivi decreti ministeriali
attuativi nell'ambito dell'intesa Stato Regioni.</t>
    </r>
  </si>
  <si>
    <r>
      <rPr>
        <sz val="10"/>
        <color theme="1"/>
        <rFont val="Arial MT"/>
        <family val="2"/>
      </rPr>
      <t>M1C3-11</t>
    </r>
  </si>
  <si>
    <r>
      <rPr>
        <sz val="10"/>
        <color theme="1"/>
        <rFont val="Arial MT"/>
        <family val="2"/>
      </rPr>
      <t>Entrata in vigore del decreto del Ministero della Cultura per l'assegnazione delle risorse per migliorare l'efficienza energetica nei luoghi della cultura</t>
    </r>
  </si>
  <si>
    <r>
      <rPr>
        <sz val="10"/>
        <color theme="1"/>
        <rFont val="Arial MT"/>
        <family val="2"/>
      </rPr>
      <t>Disposizione nel decreto che indica l'entrata in vigore del decreto del Ministero della Cultura (MIC) per l'assegnazione delle risorse per migliorare l'efficienza energetica nei luoghi della cultura</t>
    </r>
  </si>
  <si>
    <r>
      <rPr>
        <sz val="10"/>
        <color theme="1"/>
        <rFont val="Arial MT"/>
        <family val="2"/>
      </rPr>
      <t>Sono luoghi della cultura cinema, teatri e musei.
(Inv. 1.3) Nell'ambito dell'obiettivo 1, l'intervento volto a migliorare l'efficienza energetica dei musei e altri luoghi della cultura è attuato tramite riconoscimento delle proposte di progetto presso i siti culturali statali (MIC). Per gli obiettivi 2 e 3 l'individuazione dei soggetti non statali deve invece essere effettuata mediante gare d'appalto.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</si>
  <si>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M1C3-12</t>
    </r>
  </si>
  <si>
    <r>
      <rPr>
        <sz val="10"/>
        <color theme="1"/>
        <rFont val="Arial MT"/>
        <family val="2"/>
      </rPr>
      <t>Investimento 2.1 - Attrattività dei borghi</t>
    </r>
  </si>
  <si>
    <r>
      <rPr>
        <sz val="10"/>
        <color theme="1"/>
        <rFont val="Arial MT"/>
        <family val="2"/>
      </rPr>
      <t>Entrata in vigore del decreto del Ministero della Cultura per l'assegnazione ai comuni delle risorse destinate all'attrattività dei borghi</t>
    </r>
  </si>
  <si>
    <r>
      <rPr>
        <sz val="10"/>
        <color theme="1"/>
        <rFont val="Arial MT"/>
        <family val="2"/>
      </rPr>
      <t>Disposizione nel decreto che indica l'entrata in vigore del decreto del Ministero della Cultura (MIC) per l'assegnazione ai comuni delle risorse destinate all'attrattività dei borghi</t>
    </r>
  </si>
  <si>
    <r>
      <rPr>
        <sz val="10"/>
        <color theme="1"/>
        <rFont val="Arial MT"/>
        <family val="2"/>
      </rPr>
      <t>M1C3-13</t>
    </r>
  </si>
  <si>
    <r>
      <rPr>
        <sz val="10"/>
        <color theme="1"/>
        <rFont val="Arial MT"/>
        <family val="2"/>
      </rPr>
      <t>M1C3-14</t>
    </r>
  </si>
  <si>
    <r>
      <rPr>
        <sz val="10"/>
        <color theme="1"/>
        <rFont val="Arial MT"/>
        <family val="2"/>
      </rPr>
      <t>Investimento 2.3 - Programmi per valorizzare l'identità dei luoghi: parchi e giardini storici</t>
    </r>
  </si>
  <si>
    <r>
      <rPr>
        <sz val="10"/>
        <color theme="1"/>
        <rFont val="Arial MT"/>
        <family val="2"/>
      </rPr>
      <t>Entrata in vigore del decreto del Ministero della Cultura per l'assegnazione delle risorse per progetti per valorizzare l'identità dei luoghi: parchi e giardini storici</t>
    </r>
  </si>
  <si>
    <r>
      <rPr>
        <sz val="10"/>
        <color theme="1"/>
        <rFont val="Arial MT"/>
        <family val="2"/>
      </rPr>
      <t>Disposizione del decreto che indica l'entrata in vigore del decreto del Ministero della Cultura (MIC) per l'assegnazione delle risorse per progetti per valorizzare l'identità dei luoghi: parchi e giardini storici</t>
    </r>
  </si>
  <si>
    <r>
      <rPr>
        <sz val="10"/>
        <color theme="1"/>
        <rFont val="Arial MT"/>
        <family val="2"/>
      </rPr>
      <t>M1C3-15</t>
    </r>
  </si>
  <si>
    <r>
      <rPr>
        <sz val="10"/>
        <color theme="1"/>
        <rFont val="Arial MT"/>
        <family val="2"/>
      </rPr>
      <t>Investimento 2.4 - Sicurezza sismica nei luoghi di culto, restauro del patrimonio culturale del Fondo Edifici di Culto (FEC) e siti di ricovero per le opere d'arte (Recovery Art)</t>
    </r>
  </si>
  <si>
    <r>
      <rPr>
        <sz val="10"/>
        <color theme="1"/>
        <rFont val="Arial MT"/>
        <family val="2"/>
      </rPr>
      <t>Entrata in vigore del decreto del Ministero della Cultura per l'assegnazione delle risorse
per la sicurezza sismica nei luoghi di culto e il restauro del patrimonio culturale del Fondo Edifici di Culto (FEC)</t>
    </r>
  </si>
  <si>
    <r>
      <rPr>
        <sz val="10"/>
        <color theme="1"/>
        <rFont val="Arial MT"/>
        <family val="2"/>
      </rPr>
      <t>Disposizione nel decreto che indica l'entrata in vigore del decreto del Ministero della Cultura per l'assegnazione delle risorse
per la sicurezza sismica nei luoghi di culto e il restauro del patrimonio culturale del Fondo Edifici di Culto (FEC)</t>
    </r>
  </si>
  <si>
    <r>
      <rPr>
        <sz val="10"/>
        <color theme="1"/>
        <rFont val="Arial MT"/>
        <family val="2"/>
      </rPr>
      <t>M1C3-16</t>
    </r>
  </si>
  <si>
    <r>
      <rPr>
        <sz val="10"/>
        <color theme="1"/>
        <rFont val="Arial MT"/>
        <family val="2"/>
      </rPr>
      <t>Interventi di valorizzazione di siti culturali o turistici ultimati</t>
    </r>
  </si>
  <si>
    <r>
      <rPr>
        <sz val="10"/>
        <color theme="1"/>
        <rFont val="Arial MT"/>
        <family val="2"/>
      </rPr>
      <t>M1C3-17</t>
    </r>
  </si>
  <si>
    <r>
      <rPr>
        <sz val="10"/>
        <color theme="1"/>
        <rFont val="Arial MT"/>
        <family val="2"/>
      </rPr>
      <t>Investimento 2.2 - Tutela e valorizzazione dell'architettura e del paesaggio rurale</t>
    </r>
  </si>
  <si>
    <r>
      <rPr>
        <sz val="10"/>
        <color theme="1"/>
        <rFont val="Arial MT"/>
        <family val="2"/>
      </rPr>
      <t>Interventi di tutela e valorizzazione dell'architettura e del paesaggio rurale ultimati</t>
    </r>
  </si>
  <si>
    <r>
      <rPr>
        <sz val="10"/>
        <color theme="1"/>
        <rFont val="Arial MT"/>
        <family val="2"/>
      </rPr>
      <t>M1C3-18</t>
    </r>
  </si>
  <si>
    <r>
      <rPr>
        <sz val="10"/>
        <color theme="1"/>
        <rFont val="Arial MT"/>
        <family val="2"/>
      </rPr>
      <t>Numero di parchi e giardini storici riqualificati</t>
    </r>
  </si>
  <si>
    <r>
      <rPr>
        <sz val="10"/>
        <color theme="1"/>
        <rFont val="Arial MT"/>
        <family val="2"/>
      </rPr>
      <t>M1C3-19</t>
    </r>
  </si>
  <si>
    <r>
      <rPr>
        <sz val="10"/>
        <color theme="1"/>
        <rFont val="Arial MT"/>
        <family val="2"/>
      </rPr>
      <t>Interventi per la sicurezza sismica nei luoghi di culto, restauro del patrimonio culturale del Fondo Edifici di Culto (FEC) e siti di ricovero per le opere d'arte (Recovery Art) ultimati</t>
    </r>
  </si>
  <si>
    <r>
      <rPr>
        <sz val="10"/>
        <color theme="1"/>
        <rFont val="Arial MT"/>
        <family val="2"/>
      </rPr>
      <t>L'obiettivo deve misurare il numero di interventi ultimati per la sicurezza sismica nei luoghi di culto, il restauro del patrimonio culturale del Fondo Edifici di Culto (FEC) e i siti di ricovero per le opere d'arte dopo eventi calamitosi (con certificazione della regolare esecuzione dei lavori).
Gli interventi devono comprendere:
i) interventi antisismici di prevenzione sui beni architettonici per rimediare ai danni esistenti e preservare il patrimonio culturale;
ii) il progetto conservativo Recovery Art, che deve prevedere la creazione di depositi temporanei e protetti per la
preservazione dei beni mobili in caso di catastrofe.</t>
    </r>
  </si>
  <si>
    <r>
      <rPr>
        <sz val="10"/>
        <color theme="1"/>
        <rFont val="Arial MT"/>
        <family val="2"/>
      </rPr>
      <t>M1C3-2</t>
    </r>
  </si>
  <si>
    <r>
      <rPr>
        <sz val="10"/>
        <color theme="1"/>
        <rFont val="Arial MT"/>
        <family val="2"/>
      </rPr>
      <t>Risorse digitali prodotte e pubblicate nella Biblioteca digitale</t>
    </r>
  </si>
  <si>
    <r>
      <rPr>
        <sz val="10"/>
        <color theme="1"/>
        <rFont val="Arial MT"/>
        <family val="2"/>
      </rPr>
      <t>M1C3-20</t>
    </r>
  </si>
  <si>
    <r>
      <rPr>
        <sz val="10"/>
        <color theme="1"/>
        <rFont val="Arial MT"/>
        <family val="2"/>
      </rPr>
      <t>Investimento 3.2 - Sviluppo industria cinematografica (Progetto Cinecittà)</t>
    </r>
  </si>
  <si>
    <r>
      <rPr>
        <sz val="10"/>
        <color theme="1"/>
        <rFont val="Arial MT"/>
        <family val="2"/>
      </rPr>
      <t>Firma dei contratti tra l'ente attuatore Cinecittà S.p.A e le società in relazione alla costruzione di nove studi</t>
    </r>
  </si>
  <si>
    <r>
      <rPr>
        <sz val="10"/>
        <color theme="1"/>
        <rFont val="Arial MT"/>
        <family val="2"/>
      </rPr>
      <t>Firma dei contratti</t>
    </r>
  </si>
  <si>
    <r>
      <rPr>
        <sz val="10"/>
        <color theme="1"/>
        <rFont val="Arial MT"/>
        <family val="2"/>
      </rPr>
      <t>Firma dei contratti tra l'ente attuatore Cinecittà S.p.A e le società in relazione alla costruzione di nove studi L'intervento comprende:
costruzione di nuovi studi, recupero degli studi esistenti, investimenti in nuove tecnologie, sistemi e servizi digitali per potenziare gli studi cinematografici di Cinecittà gestiti da Cinecittà S.p.A.
Il contratto tra l'ente attuatore Cinecittà
S.p.A e le società deve prevedere i criteri di selezione/ammissibilità ai fini della conformità agli orientamenti tecnici sull'applicazione del principio "non arrecare un danno significativo" (2021/C58/01) dei beni/attività sostenuti e/o delle società.
Impegno/obiettivo di investire il 20 % in beni/attività e/o società conformi ai criteri di selezione per la marcatura digitale e il 70 % ai criteri di selezione
per il controllo del clima.</t>
    </r>
  </si>
  <si>
    <r>
      <rPr>
        <sz val="10"/>
        <color theme="1"/>
        <rFont val="Arial MT"/>
        <family val="2"/>
      </rPr>
      <t>M1C3-21</t>
    </r>
  </si>
  <si>
    <r>
      <rPr>
        <sz val="10"/>
        <color theme="1"/>
        <rFont val="Arial MT"/>
        <family val="2"/>
      </rPr>
      <t>Numero di studi i cui lavori di riqualificazione, ammodernamento
, costruzione sono stati ultimati</t>
    </r>
  </si>
  <si>
    <r>
      <rPr>
        <sz val="10"/>
        <color theme="1"/>
        <rFont val="Arial MT"/>
        <family val="2"/>
      </rPr>
      <t>Gli interventi riguardano:
la costruzione di cinque studi nuovi; il rinnovo di quattro studi esistenti.
Per centrare l'obiettivo sarà necessario anche completare gli interventi indicati
nelle linee B e C nella descrizione della misura.</t>
    </r>
  </si>
  <si>
    <r>
      <rPr>
        <sz val="10"/>
        <color theme="1"/>
        <rFont val="Arial MT"/>
        <family val="2"/>
      </rPr>
      <t>M1C3-22</t>
    </r>
  </si>
  <si>
    <r>
      <rPr>
        <sz val="10"/>
        <color theme="1"/>
        <rFont val="Arial MT"/>
        <family val="2"/>
      </rPr>
      <t>Investimento 4.2 - Fondi integrati per la competitività delle imprese turistiche</t>
    </r>
  </si>
  <si>
    <r>
      <rPr>
        <sz val="10"/>
        <color theme="1"/>
        <rFont val="Arial MT"/>
        <family val="2"/>
      </rPr>
      <t>Politica di investimento per il Fondo tematico della Banca europea per gli investimenti</t>
    </r>
  </si>
  <si>
    <r>
      <rPr>
        <sz val="10"/>
        <color theme="1"/>
        <rFont val="Arial MT"/>
        <family val="2"/>
      </rPr>
      <t>Adozione della politica di investimento</t>
    </r>
  </si>
  <si>
    <r>
      <rPr>
        <sz val="10"/>
        <color theme="1"/>
        <rFont val="Arial MT"/>
        <family val="2"/>
      </rPr>
      <t>La politica di investimento deve definire almeno: natura, ambito e operazioni sostenute, beneficiari interessati, criteri di ammissibilità dei beneficiari finanziari e loro selezione mediante bando di gara; disposizioni per reinvestire i potenziali rientri per gli stessi obiettivi strategici.
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</si>
  <si>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M1C3-23</t>
    </r>
  </si>
  <si>
    <r>
      <rPr>
        <sz val="10"/>
        <color theme="1"/>
        <rFont val="Arial MT"/>
        <family val="2"/>
      </rPr>
      <t>Politica di investimento per il Fondo nazionale del turismo</t>
    </r>
  </si>
  <si>
    <r>
      <rPr>
        <sz val="10"/>
        <color theme="1"/>
        <rFont val="Arial MT"/>
        <family val="2"/>
      </rPr>
      <t>M1C3-24</t>
    </r>
  </si>
  <si>
    <r>
      <rPr>
        <sz val="10"/>
        <color theme="1"/>
        <rFont val="Arial MT"/>
        <family val="2"/>
      </rPr>
      <t>Politica di investimento per il Fondo di garanzia per le PMI</t>
    </r>
  </si>
  <si>
    <r>
      <rPr>
        <sz val="10"/>
        <color theme="1"/>
        <rFont val="Arial MT"/>
        <family val="2"/>
      </rPr>
      <t>La politica di investimento deve prevedere che il 50 % del fondo sia destinato a misure di efficienza energetica.
La politica di investimento deve prevedere criteri di selezione che assicurino la conformità delle operazioni sostenute nell'ambito di questo intervento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</si>
  <si>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M1C3-25</t>
    </r>
  </si>
  <si>
    <r>
      <rPr>
        <sz val="10"/>
        <color theme="1"/>
        <rFont val="Arial MT"/>
        <family val="2"/>
      </rPr>
      <t>Politica di investimento per il Fondo rotativo</t>
    </r>
  </si>
  <si>
    <r>
      <rPr>
        <sz val="10"/>
        <color theme="1"/>
        <rFont val="Arial MT"/>
        <family val="2"/>
      </rPr>
      <t>M1C3-26</t>
    </r>
  </si>
  <si>
    <r>
      <rPr>
        <sz val="10"/>
        <color theme="1"/>
        <rFont val="Arial MT"/>
        <family val="2"/>
      </rPr>
      <t>Entrata in vigore del decreto attuativo per il credito d'imposta per la riqualificazione delle strutture ricettive</t>
    </r>
  </si>
  <si>
    <r>
      <rPr>
        <sz val="10"/>
        <color theme="1"/>
        <rFont val="Arial MT"/>
        <family val="2"/>
      </rPr>
      <t>La normativa di riferimento per la concessione del credito d'imposta è la legge 31 maggio 2014, n. 83, che ha introdotto il riconoscimento di un credito d'imposta per gli interventi di riqualificazione delle strutture ricettive turistiche.
Criteri di selezione/ammissibilità ai fini della conformità agli orientamenti tecnici sull'applicazione del principio "non arrecare un danno significativo" (2021/C58/01) dei beni/attività sostenuti e dei beneficiari che prevedano almeno l'uso di un elenco di esclusione, assoggettino i beni/attività sostenuti e i beneficiari al requisito di conformità alla normativa ambientale nazionale e dell'UE da parte dei beni/attività sostenuti e dei beneficiari e assicurino
la conformità.</t>
    </r>
  </si>
  <si>
    <r>
      <rPr>
        <sz val="10"/>
        <color theme="1"/>
        <rFont val="Arial MT"/>
        <family val="2"/>
      </rPr>
      <t>M1C3-27</t>
    </r>
  </si>
  <si>
    <r>
      <rPr>
        <sz val="10"/>
        <color theme="1"/>
        <rFont val="Arial MT"/>
        <family val="2"/>
      </rPr>
      <t>Investimento 4.3 - Caput Mundi-Next Generation EU per grandi eventi turistici</t>
    </r>
  </si>
  <si>
    <r>
      <rPr>
        <sz val="10"/>
        <color theme="1"/>
        <rFont val="Arial MT"/>
        <family val="2"/>
      </rPr>
      <t>M1C3-28</t>
    </r>
  </si>
  <si>
    <r>
      <rPr>
        <sz val="10"/>
        <color theme="1"/>
        <rFont val="Arial MT"/>
        <family val="2"/>
      </rPr>
      <t>Numero di imprese turistiche beneficiarie del credito d'imposta per infrastrutture
e/o servizi</t>
    </r>
  </si>
  <si>
    <r>
      <rPr>
        <sz val="10"/>
        <color theme="1"/>
        <rFont val="Arial MT"/>
        <family val="2"/>
      </rPr>
      <t>M1C3-29</t>
    </r>
  </si>
  <si>
    <r>
      <rPr>
        <sz val="10"/>
        <color theme="1"/>
        <rFont val="Arial MT"/>
        <family val="2"/>
      </rPr>
      <t>Numero di progetti turistici da sostenere con i fondi tematici della Banca europea per gli investimenti</t>
    </r>
  </si>
  <si>
    <r>
      <rPr>
        <sz val="10"/>
        <color theme="1"/>
        <rFont val="Arial MT"/>
        <family val="2"/>
      </rPr>
      <t xml:space="preserve">Sostegno di almeno 170 progetti turistici Il sostegno fornito dai fondi tematici della Banca europea per gli investimenti deve mirare a:
</t>
    </r>
    <r>
      <rPr>
        <sz val="10"/>
        <color theme="1"/>
        <rFont val="Symbol"/>
        <family val="5"/>
      </rPr>
      <t></t>
    </r>
    <r>
      <rPr>
        <sz val="10"/>
        <color theme="1"/>
        <rFont val="Times New Roman"/>
        <family val="1"/>
      </rPr>
      <t xml:space="preserve">     </t>
    </r>
    <r>
      <rPr>
        <sz val="10"/>
        <color theme="1"/>
        <rFont val="Arial MT"/>
        <family val="2"/>
      </rPr>
      <t xml:space="preserve">sostenere gli investimenti innovativi a favore della transizione digitale;
</t>
    </r>
    <r>
      <rPr>
        <sz val="10"/>
        <color theme="1"/>
        <rFont val="Symbol"/>
        <family val="5"/>
      </rPr>
      <t></t>
    </r>
    <r>
      <rPr>
        <sz val="10"/>
        <color theme="1"/>
        <rFont val="Times New Roman"/>
        <family val="1"/>
      </rPr>
      <t xml:space="preserve">     </t>
    </r>
    <r>
      <rPr>
        <sz val="10"/>
        <color theme="1"/>
        <rFont val="Arial MT"/>
        <family val="2"/>
      </rPr>
      <t xml:space="preserve">aumentare l'offerta di servizi al turismo;
</t>
    </r>
    <r>
      <rPr>
        <sz val="10"/>
        <color theme="1"/>
        <rFont val="Symbol"/>
        <family val="5"/>
      </rPr>
      <t></t>
    </r>
    <r>
      <rPr>
        <sz val="10"/>
        <color theme="1"/>
        <rFont val="Times New Roman"/>
        <family val="1"/>
      </rPr>
      <t xml:space="preserve">     </t>
    </r>
    <r>
      <rPr>
        <sz val="10"/>
        <color theme="1"/>
        <rFont val="Arial MT"/>
        <family val="2"/>
      </rPr>
      <t>incoraggiare i processi di aggregazione delle imprese.</t>
    </r>
  </si>
  <si>
    <r>
      <rPr>
        <sz val="10"/>
        <color theme="1"/>
        <rFont val="Arial MT"/>
        <family val="2"/>
      </rPr>
      <t>M1C3-3</t>
    </r>
  </si>
  <si>
    <r>
      <rPr>
        <sz val="10"/>
        <color theme="1"/>
        <rFont val="Arial MT"/>
        <family val="2"/>
      </rPr>
      <t>Interventi di miglioramento dell'accessibilit à fisica e cognitiva nei luoghi di cultura</t>
    </r>
  </si>
  <si>
    <r>
      <rPr>
        <sz val="10"/>
        <color theme="1"/>
        <rFont val="Arial MT"/>
        <family val="2"/>
      </rPr>
      <t>352 tra musei, monumenti, aree archeologiche e parchi, 129 archivi, 46 biblioteche e 90 siti culturali non statali.
Si tratta di interventi fisici volti a rimuovere le barriere architettoniche e dell'installazione di ausili tecnologici che consentano la fruizione alle persone con ridotte capacità sensoriali (esperienze tattili, sonore, olfattive).
Il 37 % degli interventi deve essere al Sud.</t>
    </r>
  </si>
  <si>
    <r>
      <rPr>
        <sz val="10"/>
        <color theme="1"/>
        <rFont val="Arial MT"/>
        <family val="2"/>
      </rPr>
      <t>M1C3-30</t>
    </r>
  </si>
  <si>
    <r>
      <rPr>
        <sz val="10"/>
        <color theme="1"/>
        <rFont val="Arial MT"/>
        <family val="2"/>
      </rPr>
      <t>Fondi tematici della Banca europea per gli investimenti: erogazione al Fondo di un totale di 350 000 000 di
EUR</t>
    </r>
  </si>
  <si>
    <r>
      <rPr>
        <sz val="10"/>
        <color theme="1"/>
        <rFont val="Arial MT"/>
        <family val="2"/>
      </rPr>
      <t>L'erogazione deve essere in linea con la politica di investimento definita nel traguardo.</t>
    </r>
  </si>
  <si>
    <r>
      <rPr>
        <sz val="10"/>
        <color theme="1"/>
        <rFont val="Arial MT"/>
        <family val="2"/>
      </rPr>
      <t>M1C3-31</t>
    </r>
  </si>
  <si>
    <r>
      <rPr>
        <sz val="10"/>
        <color theme="1"/>
        <rFont val="Arial MT"/>
        <family val="2"/>
      </rPr>
      <t>M1C3-32</t>
    </r>
  </si>
  <si>
    <r>
      <rPr>
        <sz val="10"/>
        <color theme="1"/>
        <rFont val="Arial MT"/>
        <family val="2"/>
      </rPr>
      <t>Numero di imprese turistiche da sostenere tramite il Fondo di garanzia per le
PMI</t>
    </r>
  </si>
  <si>
    <r>
      <rPr>
        <sz val="10"/>
        <color theme="1"/>
        <rFont val="Arial MT"/>
        <family val="2"/>
      </rPr>
      <t>Almeno 1 000 imprese turistiche sostenute dal Fondo di garanzia per le PMI.</t>
    </r>
  </si>
  <si>
    <r>
      <rPr>
        <sz val="10"/>
        <color theme="1"/>
        <rFont val="Arial MT"/>
        <family val="2"/>
      </rPr>
      <t>M1C3-33</t>
    </r>
  </si>
  <si>
    <r>
      <rPr>
        <sz val="10"/>
        <color theme="1"/>
        <rFont val="Arial MT"/>
        <family val="2"/>
      </rPr>
      <t>Numero di imprese da sostenere tramite il Fondo rotativo (prima parte)</t>
    </r>
  </si>
  <si>
    <r>
      <rPr>
        <sz val="10"/>
        <color theme="1"/>
        <rFont val="Arial MT"/>
        <family val="2"/>
      </rPr>
      <t>M1C3-34</t>
    </r>
  </si>
  <si>
    <r>
      <rPr>
        <sz val="10"/>
        <color theme="1"/>
        <rFont val="Arial MT"/>
        <family val="2"/>
      </rPr>
      <t>Numero di proprietà immobiliari riqualificate per il turismo dal Fondo nazionale del turismo</t>
    </r>
  </si>
  <si>
    <r>
      <rPr>
        <sz val="10"/>
        <color theme="1"/>
        <rFont val="Arial MT"/>
        <family val="2"/>
      </rPr>
      <t xml:space="preserve">Almeno 12 proprietà immobiliari riqualificate per il turismo dal Fondo nazionale del turismo; il numero potrebbe raggiungere i 17 immobili, considerando l'effetto leva.
Il sostegno proveniente dal Fondo nazionale del turismo deve essere volto a:
</t>
    </r>
    <r>
      <rPr>
        <sz val="10"/>
        <color theme="1"/>
        <rFont val="Calibri"/>
        <family val="1"/>
      </rPr>
      <t xml:space="preserve">- </t>
    </r>
    <r>
      <rPr>
        <sz val="10"/>
        <color theme="1"/>
        <rFont val="Arial MT"/>
        <family val="2"/>
      </rPr>
      <t xml:space="preserve">investire nell'innovazione a livello di prodotti, processi e gestione onde dare impulso alla trasformazione digitale dell'offerta di servizi turistici;
</t>
    </r>
    <r>
      <rPr>
        <sz val="10"/>
        <color theme="1"/>
        <rFont val="Calibri"/>
        <family val="1"/>
      </rPr>
      <t xml:space="preserve">- </t>
    </r>
    <r>
      <rPr>
        <sz val="10"/>
        <color theme="1"/>
        <rFont val="Arial MT"/>
        <family val="2"/>
      </rPr>
      <t xml:space="preserve">investire per garantire la qualità degli standard dell'ospitalità turistica;
</t>
    </r>
    <r>
      <rPr>
        <sz val="10"/>
        <color theme="1"/>
        <rFont val="Calibri"/>
        <family val="1"/>
      </rPr>
      <t xml:space="preserve">- </t>
    </r>
    <r>
      <rPr>
        <sz val="10"/>
        <color theme="1"/>
        <rFont val="Arial MT"/>
        <family val="2"/>
      </rPr>
      <t>promuovere le aggregazioni e la creazione di reti di imprese.</t>
    </r>
  </si>
  <si>
    <r>
      <rPr>
        <sz val="10"/>
        <color theme="1"/>
        <rFont val="Arial MT"/>
        <family val="2"/>
      </rPr>
      <t>M1C3-35</t>
    </r>
  </si>
  <si>
    <r>
      <rPr>
        <sz val="10"/>
        <color theme="1"/>
        <rFont val="Arial MT"/>
        <family val="2"/>
      </rPr>
      <t>Firma dell'accordo per ciascuno dei sei progetti tra Ministero del Turismo e beneficiari/enti attuatori</t>
    </r>
  </si>
  <si>
    <r>
      <rPr>
        <sz val="10"/>
        <color theme="1"/>
        <rFont val="Arial MT"/>
        <family val="2"/>
      </rPr>
      <t>Pubblicazione dell'accordo di programma tra Ministero del Turismo, Comune di Roma Capitale e gli altri soggetti coinvolti</t>
    </r>
  </si>
  <si>
    <r>
      <rPr>
        <sz val="10"/>
        <color theme="1"/>
        <rFont val="Arial MT"/>
        <family val="2"/>
      </rPr>
      <t>M1C3-36</t>
    </r>
  </si>
  <si>
    <r>
      <rPr>
        <sz val="10"/>
        <color theme="1"/>
        <rFont val="Arial MT"/>
        <family val="2"/>
      </rPr>
      <t>Numero di riqualificazioni di siti culturali e turistici ultimate</t>
    </r>
  </si>
  <si>
    <r>
      <rPr>
        <sz val="10"/>
        <color theme="1"/>
        <rFont val="Arial MT"/>
        <family val="2"/>
      </rPr>
      <t>M1C3-4</t>
    </r>
  </si>
  <si>
    <r>
      <rPr>
        <sz val="10"/>
        <color theme="1"/>
        <rFont val="Arial MT"/>
        <family val="2"/>
      </rPr>
      <t>Interventi in musei e siti culturali statali, sale teatrali e cinema ultimati (prima parte)</t>
    </r>
  </si>
  <si>
    <r>
      <rPr>
        <sz val="10"/>
        <color theme="1"/>
        <rFont val="Arial MT"/>
        <family val="2"/>
      </rPr>
      <t>M1C3-5</t>
    </r>
  </si>
  <si>
    <r>
      <rPr>
        <sz val="10"/>
        <color theme="1"/>
        <rFont val="Arial MT"/>
        <family val="2"/>
      </rPr>
      <t>Interventi in musei e siti culturali statali, sale teatrali e cinema ultimati (seconda parte)</t>
    </r>
  </si>
  <si>
    <r>
      <rPr>
        <sz val="10"/>
        <color theme="1"/>
        <rFont val="Arial MT"/>
        <family val="2"/>
      </rPr>
      <t>L'indicatore si riferisce a 55 interventi su musei e siti culturali statali, 230 su sale teatrali e 135 su cinema ultimati, con certificazione della regolare esecuzione dei lavori.
Gli interventi da completare sono dei tipi seguenti:
-  pianificazione tecnico-economico-finanziaria, audit energetici, analisi ambientali iniziali, valutazione dell'impatto ambientale, rilievi e valutazioni finalizzati all'individuazione di criticità, individuazione dei conseguenti interventi per il miglioramento delle prestazioni energetiche;
-  interventi sull'involucro edilizio;
-  interventi di sostituzione/acquisizione di attrezzature, strumenti, sistemi, dispositivi, software applicativi digitali, con la strumentazione accessoria per il relativo funzionamento, acquisizione di brevetti, licenze e know-how;
-  installazione di sistemi intelligenti per il comando, la regolazione, la gestione, il monitoraggio e l'ottimizzazione a distanza del consumo energetico (edifici intelligenti) e
delle emissioni inquinanti, anche impiegando tecnologie miste.</t>
    </r>
  </si>
  <si>
    <r>
      <rPr>
        <sz val="10"/>
        <color theme="1"/>
        <rFont val="Arial MT"/>
        <family val="2"/>
      </rPr>
      <t>M1C3-6</t>
    </r>
  </si>
  <si>
    <r>
      <rPr>
        <sz val="10"/>
        <color theme="1"/>
        <rFont val="Arial MT"/>
        <family val="2"/>
      </rPr>
      <t>Riforma 3.1 - Adozione di criteri ambientali minimi per eventi culturali</t>
    </r>
  </si>
  <si>
    <r>
      <rPr>
        <sz val="10"/>
        <color theme="1"/>
        <rFont val="Arial MT"/>
        <family val="2"/>
      </rPr>
      <t>Entrata in vigore di un decreto che stabilisca i criteri sociali e ambientali negli appalti pubblici per eventi culturali
finanziati con fondi pubblici</t>
    </r>
  </si>
  <si>
    <r>
      <rPr>
        <sz val="10"/>
        <color theme="1"/>
        <rFont val="Arial MT"/>
        <family val="2"/>
      </rPr>
      <t>Disposizione nella normativa che indica l'entrata in vigore del decreto ai fini dell'adozione  di criteri ambientali
minimi per eventi culturali</t>
    </r>
  </si>
  <si>
    <r>
      <rPr>
        <sz val="10"/>
        <color theme="1"/>
        <rFont val="Arial MT"/>
        <family val="2"/>
      </rPr>
      <t>M1C3-7</t>
    </r>
  </si>
  <si>
    <r>
      <rPr>
        <sz val="10"/>
        <color theme="1"/>
        <rFont val="Arial MT"/>
        <family val="2"/>
      </rPr>
      <t>Aggiudicazione di tutti gli appalti pubblici all'ente attuatore/ai beneficiari per tutti gli interventi volti a gestire la transizione digitale e verde degli operatori culturali</t>
    </r>
  </si>
  <si>
    <r>
      <rPr>
        <sz val="10"/>
        <color theme="1"/>
        <rFont val="Arial MT"/>
        <family val="2"/>
      </rPr>
      <t>Notifica dell'aggiudicazi one di tutti gli appalti pubblici alle organizzazioni e reti incaricate della realizzazione delle attività di sviluppo delle capacità</t>
    </r>
  </si>
  <si>
    <r>
      <rPr>
        <sz val="10"/>
        <color theme="1"/>
        <rFont val="Arial MT"/>
        <family val="2"/>
      </rPr>
      <t>Gli enti attuatori selezionati devono essere organizzazioni o reti specializzate in possesso di competenze ed esperienza sia nel campo della formazione che in quello della produzione culturale, dell'ambiente, della gestione culturale e della formazione.
La notifica dell'aggiudicazione di tutti gli appalti pubblici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</si>
  <si>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M1C3-8</t>
    </r>
  </si>
  <si>
    <r>
      <rPr>
        <sz val="10"/>
        <color theme="1"/>
        <rFont val="Arial MT"/>
        <family val="2"/>
      </rPr>
      <t>M1C3-9</t>
    </r>
  </si>
  <si>
    <r>
      <rPr>
        <sz val="10"/>
        <color theme="1"/>
        <rFont val="Arial MT"/>
        <family val="2"/>
      </rPr>
      <t>Investimento 4.1- Hub del turismo digitale</t>
    </r>
  </si>
  <si>
    <r>
      <rPr>
        <sz val="10"/>
        <color theme="1"/>
        <rFont val="Arial MT"/>
        <family val="2"/>
      </rPr>
      <t>Coinvolgiment o degli operatori turistici nell'hub del turismo digitale</t>
    </r>
  </si>
  <si>
    <r>
      <rPr>
        <sz val="10"/>
        <color theme="1"/>
        <rFont val="Arial MT"/>
        <family val="2"/>
      </rPr>
      <t>M2C1-1</t>
    </r>
  </si>
  <si>
    <r>
      <rPr>
        <sz val="10"/>
        <color theme="1"/>
        <rFont val="Arial MT"/>
        <family val="2"/>
      </rPr>
      <t>Riforma 1.1 - Strategia nazionale per l'economia circolare</t>
    </r>
  </si>
  <si>
    <r>
      <rPr>
        <sz val="10"/>
        <color theme="1"/>
        <rFont val="Arial MT"/>
        <family val="2"/>
      </rPr>
      <t>Entrata in vigore del decreto ministeriale per l'adozione della strategia nazionale per l'economia circolare</t>
    </r>
  </si>
  <si>
    <r>
      <rPr>
        <sz val="10"/>
        <color theme="1"/>
        <rFont val="Arial MT"/>
        <family val="2"/>
      </rPr>
      <t>Disposizione nel decreto ministeriale che indica l'entrata in vigore</t>
    </r>
  </si>
  <si>
    <r>
      <rPr>
        <sz val="10"/>
        <color theme="1"/>
        <rFont val="Arial MT"/>
        <family val="2"/>
      </rPr>
      <t>M2C1-10</t>
    </r>
  </si>
  <si>
    <r>
      <rPr>
        <sz val="10"/>
        <color theme="1"/>
        <rFont val="Arial MT"/>
        <family val="2"/>
      </rPr>
      <t>Interventi per migliorare la logistica nei settori agroalimentare, pesca e acquacoltura, silvicoltura, floricoltura e
vivaismo</t>
    </r>
  </si>
  <si>
    <r>
      <rPr>
        <sz val="10"/>
        <color theme="1"/>
        <rFont val="Arial MT"/>
        <family val="2"/>
      </rPr>
      <t>Almeno 48 interventi per migliorare la logistica nei settori agroalimentare, pesca e acquacoltura, silvicoltura, floricoltura e vivaismo.</t>
    </r>
  </si>
  <si>
    <r>
      <rPr>
        <sz val="10"/>
        <color theme="1"/>
        <rFont val="Arial MT"/>
        <family val="2"/>
      </rPr>
      <t>M2C1-11</t>
    </r>
  </si>
  <si>
    <r>
      <rPr>
        <sz val="10"/>
        <color theme="1"/>
        <rFont val="Arial MT"/>
        <family val="2"/>
      </rPr>
      <t>Investimento 3.3 - Cultura e consapevolezza su temi e sfide ambientali</t>
    </r>
  </si>
  <si>
    <r>
      <rPr>
        <sz val="10"/>
        <color theme="1"/>
        <rFont val="Arial MT"/>
        <family val="2"/>
      </rPr>
      <t>Avvio della piattaforma web e accordi con gli autori</t>
    </r>
  </si>
  <si>
    <r>
      <rPr>
        <sz val="10"/>
        <color theme="1"/>
        <rFont val="Arial MT"/>
        <family val="2"/>
      </rPr>
      <t>Notifica della firma dell'accordo con i creatori di contenuti (content producers)</t>
    </r>
  </si>
  <si>
    <r>
      <rPr>
        <sz val="10"/>
        <color theme="1"/>
        <rFont val="Arial MT"/>
        <family val="2"/>
      </rPr>
      <t>Avvio pubblico della piattaforma web e firma definitiva con i creatori di contenuti. I progetti mirano a realizzare e a mettere a disposizione sulla piattaforma web almeno 180 podcast, lezioni video per le scuole e contenuti video registrati sulla transizione
ambientale.</t>
    </r>
  </si>
  <si>
    <r>
      <rPr>
        <sz val="10"/>
        <color theme="1"/>
        <rFont val="Arial MT"/>
        <family val="2"/>
      </rPr>
      <t>M2C1-12</t>
    </r>
  </si>
  <si>
    <r>
      <rPr>
        <sz val="10"/>
        <color theme="1"/>
        <rFont val="Arial MT"/>
        <family val="2"/>
      </rPr>
      <t>M2C1-13</t>
    </r>
  </si>
  <si>
    <r>
      <rPr>
        <sz val="10"/>
        <color theme="1"/>
        <rFont val="Arial MT"/>
        <family val="2"/>
      </rPr>
      <t>Riforma 1.2 - Programma nazionale per la gestione dei rifiuti</t>
    </r>
  </si>
  <si>
    <r>
      <rPr>
        <sz val="10"/>
        <color theme="1"/>
        <rFont val="Arial MT"/>
        <family val="2"/>
      </rPr>
      <t>Entrata in vigore del decreto ministeriale sul programma nazionale per la gestione dei rifiuti</t>
    </r>
  </si>
  <si>
    <r>
      <rPr>
        <sz val="10"/>
        <color theme="1"/>
        <rFont val="Arial MT"/>
        <family val="2"/>
      </rPr>
      <t>Disposizione nella normativa che indica l'entrata in vigore</t>
    </r>
  </si>
  <si>
    <r>
      <rPr>
        <sz val="10"/>
        <color theme="1"/>
        <rFont val="Arial MT"/>
        <family val="2"/>
      </rPr>
      <t>M2C1-14</t>
    </r>
  </si>
  <si>
    <r>
      <rPr>
        <sz val="10"/>
        <color theme="1"/>
        <rFont val="Arial MT"/>
        <family val="2"/>
      </rPr>
      <t>Investimento 1.1 - Realizzazione nuovi impianti di gestione rifiuti e ammodernamento di impianti  esistenti Investimento 1.2 - Progetti "faro" di economia circolare</t>
    </r>
  </si>
  <si>
    <r>
      <rPr>
        <sz val="10"/>
        <color theme="1"/>
        <rFont val="Arial MT"/>
        <family val="2"/>
      </rPr>
      <t>Entrata in vigore del decreto ministeriale</t>
    </r>
  </si>
  <si>
    <r>
      <rPr>
        <sz val="10"/>
        <color theme="1"/>
        <rFont val="Arial MT"/>
        <family val="2"/>
      </rPr>
      <t>Approvazione del decreto ministeriale di approvazione dei criteri per la selezione dei progetti proposti dai comuni.</t>
    </r>
  </si>
  <si>
    <r>
      <rPr>
        <sz val="10"/>
        <color theme="1"/>
        <rFont val="Arial MT"/>
        <family val="2"/>
      </rPr>
      <t>Pubblicazione nella Gazzetta Ufficiale della Repubblica italiana</t>
    </r>
  </si>
  <si>
    <r>
      <rPr>
        <sz val="10"/>
        <color theme="1"/>
        <rFont val="Arial MT"/>
        <family val="2"/>
      </rPr>
      <t>M2C1-15</t>
    </r>
  </si>
  <si>
    <r>
      <rPr>
        <sz val="10"/>
        <color theme="1"/>
        <rFont val="Arial MT"/>
        <family val="2"/>
      </rPr>
      <t>Riduzione delle discariche abusive T1</t>
    </r>
  </si>
  <si>
    <r>
      <rPr>
        <sz val="10"/>
        <color theme="1"/>
        <rFont val="Arial MT"/>
        <family val="2"/>
      </rPr>
      <t>Numero delle discariche abusive</t>
    </r>
  </si>
  <si>
    <r>
      <rPr>
        <sz val="10"/>
        <color theme="1"/>
        <rFont val="Arial MT"/>
        <family val="2"/>
      </rPr>
      <t>M2C1-15 bis</t>
    </r>
  </si>
  <si>
    <r>
      <rPr>
        <sz val="10"/>
        <color theme="1"/>
        <rFont val="Arial MT"/>
        <family val="2"/>
      </rPr>
      <t>Riduzione delle discariche abusive T2</t>
    </r>
  </si>
  <si>
    <r>
      <rPr>
        <sz val="10"/>
        <color theme="1"/>
        <rFont val="Arial MT"/>
        <family val="2"/>
      </rPr>
      <t>M2C1-15 ter</t>
    </r>
  </si>
  <si>
    <r>
      <rPr>
        <sz val="10"/>
        <color theme="1"/>
        <rFont val="Arial MT"/>
        <family val="2"/>
      </rPr>
      <t>Punti percentuali</t>
    </r>
  </si>
  <si>
    <r>
      <rPr>
        <sz val="10"/>
        <color theme="1"/>
        <rFont val="Arial MT"/>
        <family val="2"/>
      </rPr>
      <t>M2C1-16</t>
    </r>
  </si>
  <si>
    <r>
      <rPr>
        <sz val="10"/>
        <color theme="1"/>
        <rFont val="Arial MT"/>
        <family val="2"/>
      </rPr>
      <t>Investimento 1.1 - Realizzazione nuovi impianti di gestione rifiuti e ammodernamento di impianti esistenti</t>
    </r>
  </si>
  <si>
    <r>
      <rPr>
        <sz val="10"/>
        <color theme="1"/>
        <rFont val="Arial MT"/>
        <family val="2"/>
      </rPr>
      <t>Discariche abusive</t>
    </r>
  </si>
  <si>
    <r>
      <rPr>
        <sz val="10"/>
        <color theme="1"/>
        <rFont val="Arial MT"/>
        <family val="2"/>
      </rPr>
      <t>M2C1-16 bis</t>
    </r>
  </si>
  <si>
    <r>
      <rPr>
        <sz val="10"/>
        <color theme="1"/>
        <rFont val="Arial MT"/>
        <family val="2"/>
      </rPr>
      <t>M2C1-16 ter</t>
    </r>
  </si>
  <si>
    <r>
      <rPr>
        <sz val="10"/>
        <color theme="1"/>
        <rFont val="Arial MT"/>
        <family val="2"/>
      </rPr>
      <t>Riforma 1.2 - Programma nazionale per la gestione dei rifiuti
Investimento 1.1 - Realizzazione nuovi impianti di gestione rifiuti e ammodernamento di impianti esistenti</t>
    </r>
  </si>
  <si>
    <r>
      <rPr>
        <sz val="10"/>
        <color theme="1"/>
        <rFont val="Arial MT"/>
        <family val="2"/>
      </rPr>
      <t>Differenze regionali nei tassi di raccolta differenziata</t>
    </r>
  </si>
  <si>
    <r>
      <rPr>
        <sz val="10"/>
        <color theme="1"/>
        <rFont val="Arial MT"/>
        <family val="2"/>
      </rPr>
      <t>M2C1-17</t>
    </r>
  </si>
  <si>
    <r>
      <rPr>
        <sz val="10"/>
        <color theme="1"/>
        <rFont val="Arial MT"/>
        <family val="2"/>
      </rPr>
      <t>Investimento 1.2 - Progetti "faro" di economia circolare</t>
    </r>
  </si>
  <si>
    <r>
      <rPr>
        <sz val="10"/>
        <color theme="1"/>
        <rFont val="Arial MT"/>
        <family val="2"/>
      </rPr>
      <t>Tassi di riciclaggio dei rifiuti urbani nel piano d'azione per l'economia circolare</t>
    </r>
  </si>
  <si>
    <r>
      <rPr>
        <sz val="10"/>
        <color theme="1"/>
        <rFont val="Arial MT"/>
        <family val="2"/>
      </rPr>
      <t>Tasso di riciclaggio</t>
    </r>
  </si>
  <si>
    <r>
      <rPr>
        <sz val="10"/>
        <color theme="1"/>
        <rFont val="Arial MT"/>
        <family val="2"/>
      </rPr>
      <t>Tassi di riciclaggio dei rifiuti di imballaggio nel piano d'azione per l'economia circolare</t>
    </r>
  </si>
  <si>
    <r>
      <rPr>
        <sz val="10"/>
        <color theme="1"/>
        <rFont val="Arial MT"/>
        <family val="2"/>
      </rPr>
      <t>Il tasso di riciclaggio dei rifiuti di imballaggio deve raggiungere almeno il 65 % in peso (come stabilito all'articolo 6, paragrafo 1, lettera g),
punti da i) a vi), della direttiva 94/62/CE sui rifiuti di imballaggio (modificata dalla direttiva (UE) 2018/852))</t>
    </r>
  </si>
  <si>
    <r>
      <rPr>
        <sz val="10"/>
        <color theme="1"/>
        <rFont val="Arial MT"/>
        <family val="2"/>
      </rPr>
      <t>Entrata in vigore della raccolta differenziata per le frazioni di rifiuti domestici pericolosi e i prodotti tessili</t>
    </r>
  </si>
  <si>
    <r>
      <rPr>
        <sz val="10"/>
        <color theme="1"/>
        <rFont val="Arial MT"/>
        <family val="2"/>
      </rPr>
      <t>Entrata in vigore della raccolta differenziata per le frazioni di rifiuti domestici pericolosi e i prodotti tessili, conformemente al piano d'azione per l'economia circolare.</t>
    </r>
  </si>
  <si>
    <r>
      <rPr>
        <sz val="10"/>
        <color theme="1"/>
        <rFont val="Arial MT"/>
        <family val="2"/>
      </rPr>
      <t>Tassi di riciclaggio degli imballaggi di plastica nel piano d'azione per l'economia circolare</t>
    </r>
  </si>
  <si>
    <r>
      <rPr>
        <sz val="10"/>
        <color theme="1"/>
        <rFont val="Arial MT"/>
        <family val="2"/>
      </rPr>
      <t>Il tasso di riciclaggio degli imballaggi di plastica deve raggiungere almeno
il 50 % in peso (come stabilito all'articolo 6, paragrafo 1, lettera g), punti da i) a vi), della direttiva 94/62/CE sui rifiuti di imballaggio (modificata dalla direttiva (UE) 2018/852))</t>
    </r>
  </si>
  <si>
    <r>
      <rPr>
        <sz val="10"/>
        <color theme="1"/>
        <rFont val="Arial MT"/>
        <family val="2"/>
      </rPr>
      <t>Tassi di riciclaggio degli imballaggi di metalli ferrosi nel piano d'azione per l'economia circolare</t>
    </r>
  </si>
  <si>
    <r>
      <rPr>
        <sz val="10"/>
        <color theme="1"/>
        <rFont val="Arial MT"/>
        <family val="2"/>
      </rPr>
      <t>Il tasso di riciclaggio degli imballaggi di metalli ferrosi deve raggiungere almeno il 70 % in peso (come stabilito all'articolo 6, paragrafo 1, lettera g), punti da i) a vi), della direttiva 94/62/CE sui rifiuti di imballaggio (modificata dalla direttiva (UE) 2018/852))</t>
    </r>
  </si>
  <si>
    <r>
      <rPr>
        <sz val="10"/>
        <color theme="1"/>
        <rFont val="Arial MT"/>
        <family val="2"/>
      </rPr>
      <t>Tassi di riciclaggio degli imballaggi in alluminio nel piano d'azione per
l'economia circolare</t>
    </r>
  </si>
  <si>
    <r>
      <rPr>
        <sz val="10"/>
        <color theme="1"/>
        <rFont val="Arial MT"/>
        <family val="2"/>
      </rPr>
      <t>Tassi di riciclaggio per carta e cartone nel piano d'azione per l'economia circolare</t>
    </r>
  </si>
  <si>
    <r>
      <rPr>
        <sz val="10"/>
        <color theme="1"/>
        <rFont val="Arial MT"/>
        <family val="2"/>
      </rPr>
      <t>Il tasso di riciclaggio per carta e cartone deve raggiungere almeno il 75 % in peso (come stabilito all'articolo 6, paragrafo 1, lettera g), punti da i) a vi), della direttiva 94/62/CE sui rifiuti di imballaggio (modificata dalla direttiva (UE) 2018/852))</t>
    </r>
  </si>
  <si>
    <r>
      <rPr>
        <sz val="10"/>
        <color theme="1"/>
        <rFont val="Arial MT"/>
        <family val="2"/>
      </rPr>
      <t>Tassi di riciclaggio degli imballaggi di vetro nel piano d'azione per l'economia circolare</t>
    </r>
  </si>
  <si>
    <r>
      <rPr>
        <sz val="10"/>
        <color theme="1"/>
        <rFont val="Arial MT"/>
        <family val="2"/>
      </rPr>
      <t>Il tasso di riciclaggio degli imballaggi di vetro deve raggiungere almeno il 70 % in peso (come stabilito all'articolo 6, paragrafo 1, lettera g), punti da i) a vi), della direttiva 94/62/CE sui rifiuti di imballaggio (modificata dalla direttiva (UE) 2018/852))</t>
    </r>
  </si>
  <si>
    <r>
      <rPr>
        <sz val="10"/>
        <color theme="1"/>
        <rFont val="Arial MT"/>
        <family val="2"/>
      </rPr>
      <t>M2C1-17 ter</t>
    </r>
  </si>
  <si>
    <r>
      <rPr>
        <sz val="10"/>
        <color theme="1"/>
        <rFont val="Arial MT"/>
        <family val="2"/>
      </rPr>
      <t>Tassi di riciclaggio degli imballaggi in legno nel piano d'azione per l'economia circolare</t>
    </r>
  </si>
  <si>
    <r>
      <rPr>
        <sz val="10"/>
        <color theme="1"/>
        <rFont val="Arial MT"/>
        <family val="2"/>
      </rPr>
      <t>Il tasso di riciclaggio degli imballaggi in legno deve raggiungere almeno il 25 % in peso (come stabilito all'articolo 6, paragrafo 1, lettera g), punti da i) a vi), della direttiva 94/62/CE sui rifiuti di imballaggio (modificata dalla direttiva (UE) 2018/852))</t>
    </r>
  </si>
  <si>
    <r>
      <rPr>
        <sz val="10"/>
        <color theme="1"/>
        <rFont val="Arial MT"/>
        <family val="2"/>
      </rPr>
      <t>M2C1-18</t>
    </r>
  </si>
  <si>
    <r>
      <rPr>
        <sz val="10"/>
        <color theme="1"/>
        <rFont val="Arial MT"/>
        <family val="2"/>
      </rPr>
      <t>Investimento 3.1 - Isole verdi</t>
    </r>
  </si>
  <si>
    <r>
      <rPr>
        <sz val="10"/>
        <color theme="1"/>
        <rFont val="Arial MT"/>
        <family val="2"/>
      </rPr>
      <t>Entrata in vigore del decreto direttoriale</t>
    </r>
  </si>
  <si>
    <r>
      <rPr>
        <sz val="10"/>
        <color theme="1"/>
        <rFont val="Arial MT"/>
        <family val="2"/>
      </rPr>
      <t>Disposizione nel decreto che indica l'entrata in vigore</t>
    </r>
  </si>
  <si>
    <r>
      <rPr>
        <sz val="10"/>
        <color theme="1"/>
        <rFont val="Arial MT"/>
        <family val="2"/>
      </rPr>
      <t>M2C1-19</t>
    </r>
  </si>
  <si>
    <r>
      <rPr>
        <sz val="10"/>
        <color theme="1"/>
        <rFont val="Arial MT"/>
        <family val="2"/>
      </rPr>
      <t>Attuazione di progetti integrati nelle piccole isole</t>
    </r>
  </si>
  <si>
    <r>
      <rPr>
        <sz val="10"/>
        <color theme="1"/>
        <rFont val="Arial MT"/>
        <family val="2"/>
      </rPr>
      <t>Numero di piccole isole</t>
    </r>
  </si>
  <si>
    <r>
      <rPr>
        <sz val="10"/>
        <color theme="1"/>
        <rFont val="Arial MT"/>
        <family val="2"/>
      </rPr>
      <t>M2C1-2</t>
    </r>
  </si>
  <si>
    <r>
      <rPr>
        <sz val="10"/>
        <color theme="1"/>
        <rFont val="Arial MT"/>
        <family val="2"/>
      </rPr>
      <t>Riforma 1.3 - Supporto tecnico alle autorità locali</t>
    </r>
  </si>
  <si>
    <r>
      <rPr>
        <sz val="10"/>
        <color theme="1"/>
        <rFont val="Arial MT"/>
        <family val="2"/>
      </rPr>
      <t>Approvazione dell'accordo per lo sviluppo del piano d'azione per la creazione di capacità a sostegno degli enti locali</t>
    </r>
  </si>
  <si>
    <r>
      <rPr>
        <sz val="10"/>
        <color theme="1"/>
        <rFont val="Arial MT"/>
        <family val="2"/>
      </rPr>
      <t>Pubblicazione dell'accordo approvato sul sito del ministero</t>
    </r>
  </si>
  <si>
    <r>
      <rPr>
        <sz val="10"/>
        <color theme="1"/>
        <rFont val="Arial MT"/>
        <family val="2"/>
      </rPr>
      <t>M2C1-20</t>
    </r>
  </si>
  <si>
    <r>
      <rPr>
        <sz val="10"/>
        <color theme="1"/>
        <rFont val="Arial MT"/>
        <family val="2"/>
      </rPr>
      <t>M2C1-21</t>
    </r>
  </si>
  <si>
    <r>
      <rPr>
        <sz val="10"/>
        <color theme="1"/>
        <rFont val="Arial MT"/>
        <family val="2"/>
      </rPr>
      <t>Investimento 3.2 - Green Communities</t>
    </r>
  </si>
  <si>
    <r>
      <rPr>
        <sz val="10"/>
        <color theme="1"/>
        <rFont val="Arial MT"/>
        <family val="2"/>
      </rPr>
      <t>Attuazione degli interventi presentati nei piani dalle Green communities</t>
    </r>
  </si>
  <si>
    <r>
      <rPr>
        <sz val="10"/>
        <color theme="1"/>
        <rFont val="Arial MT"/>
        <family val="2"/>
      </rPr>
      <t>Percentuale di interventi presentati dalle Green
communities</t>
    </r>
  </si>
  <si>
    <r>
      <rPr>
        <sz val="10"/>
        <color theme="1"/>
        <rFont val="Arial MT"/>
        <family val="2"/>
      </rPr>
      <t>Completamento di almeno il 90 % degli interventi previsti nei piani presentati dalle Green communities (ai sensi dell'articolo 72 della legge 221/2015).</t>
    </r>
  </si>
  <si>
    <r>
      <rPr>
        <sz val="10"/>
        <color theme="1"/>
        <rFont val="Arial MT"/>
        <family val="2"/>
      </rPr>
      <t>M2C1-22</t>
    </r>
  </si>
  <si>
    <r>
      <rPr>
        <sz val="10"/>
        <color theme="1"/>
        <rFont val="Arial MT"/>
        <family val="2"/>
      </rPr>
      <t>M2C1-23</t>
    </r>
  </si>
  <si>
    <r>
      <rPr>
        <sz val="10"/>
        <color theme="1"/>
        <rFont val="Arial MT"/>
        <family val="2"/>
      </rPr>
      <t>M2C1-24</t>
    </r>
  </si>
  <si>
    <r>
      <rPr>
        <sz val="10"/>
        <color theme="1"/>
        <rFont val="Arial MT"/>
        <family val="2"/>
      </rPr>
      <t>M2C1-25</t>
    </r>
  </si>
  <si>
    <r>
      <rPr>
        <sz val="10"/>
        <color theme="1"/>
        <rFont val="Arial MT"/>
        <family val="2"/>
      </rPr>
      <t>Il ministero ha trasferito l'importo complessivo delle risorse</t>
    </r>
  </si>
  <si>
    <r>
      <rPr>
        <sz val="10"/>
        <color theme="1"/>
        <rFont val="Arial MT"/>
        <family val="2"/>
      </rPr>
      <t>M2C1-3</t>
    </r>
  </si>
  <si>
    <r>
      <rPr>
        <sz val="10"/>
        <color theme="1"/>
        <rFont val="Arial MT"/>
        <family val="2"/>
      </rPr>
      <t>Pubblicazione sul sito del ministero o su qualsiasi altro canale
di supporto</t>
    </r>
  </si>
  <si>
    <r>
      <rPr>
        <sz val="10"/>
        <color theme="1"/>
        <rFont val="Arial MT"/>
        <family val="2"/>
      </rPr>
      <t>M2C1-4</t>
    </r>
  </si>
  <si>
    <r>
      <rPr>
        <sz val="10"/>
        <color theme="1"/>
        <rFont val="Arial MT"/>
        <family val="2"/>
      </rPr>
      <t>Investimento 2.2 - Parco agrisolare</t>
    </r>
  </si>
  <si>
    <r>
      <rPr>
        <sz val="10"/>
        <color theme="1"/>
        <rFont val="Arial MT"/>
        <family val="2"/>
      </rPr>
      <t>Assegnazione delle risorse ai beneficiari in % delle risorse finanziarie totali assegnate all'investimento</t>
    </r>
  </si>
  <si>
    <r>
      <rPr>
        <sz val="10"/>
        <color theme="1"/>
        <rFont val="Arial MT"/>
        <family val="2"/>
      </rPr>
      <t>Identificazione dei progetti beneficiari con un valore totale pari almeno al 30 % delle risorse finanziarie assegnate all'investimento. L'investimento deve essere attuato mediante due diverse procedure già esistenti e rifinanziato. Tali procedure prevedono l'erogazione di prestiti alle imprese che soddisfano i
requisiti e presentano domanda.</t>
    </r>
  </si>
  <si>
    <r>
      <rPr>
        <sz val="10"/>
        <color theme="1"/>
        <rFont val="Arial MT"/>
        <family val="2"/>
      </rPr>
      <t>M2C1-5</t>
    </r>
  </si>
  <si>
    <r>
      <rPr>
        <sz val="10"/>
        <color theme="1"/>
        <rFont val="Arial MT"/>
        <family val="2"/>
      </rPr>
      <t>Devono essere individuati i progetti beneficiari con un valore totale pari almeno al 32 % delle risorse finanziarie assegnate all'investimento. La procedura di aggiudicazione prevede l'erogazione di sovvenzioni o altri incentivi alle imprese che soddisfano i requisiti e
presentano domanda.</t>
    </r>
  </si>
  <si>
    <r>
      <rPr>
        <sz val="10"/>
        <color theme="1"/>
        <rFont val="Arial MT"/>
        <family val="2"/>
      </rPr>
      <t>M2C1-6</t>
    </r>
  </si>
  <si>
    <r>
      <rPr>
        <sz val="10"/>
        <color theme="1"/>
        <rFont val="Arial MT"/>
        <family val="2"/>
      </rPr>
      <t>M2C1-6 bis</t>
    </r>
  </si>
  <si>
    <r>
      <rPr>
        <sz val="10"/>
        <color theme="1"/>
        <rFont val="Arial MT"/>
        <family val="2"/>
      </rPr>
      <t>M2C1-7</t>
    </r>
  </si>
  <si>
    <r>
      <rPr>
        <sz val="10"/>
        <color theme="1"/>
        <rFont val="Arial MT"/>
        <family val="2"/>
      </rPr>
      <t>Investimento 2.3 - Innovazione e meccanizzazione nel settore agricolo e alimentare</t>
    </r>
  </si>
  <si>
    <r>
      <rPr>
        <sz val="10"/>
        <color theme="1"/>
        <rFont val="Arial MT"/>
        <family val="2"/>
      </rPr>
      <t>Pubblicazione della graduatoria finale con l'identificazione dei destinatari finali.</t>
    </r>
  </si>
  <si>
    <r>
      <rPr>
        <sz val="10"/>
        <color theme="1"/>
        <rFont val="Arial MT"/>
        <family val="2"/>
      </rPr>
      <t>M2C1-8</t>
    </r>
  </si>
  <si>
    <r>
      <rPr>
        <sz val="10"/>
        <color theme="1"/>
        <rFont val="Arial MT"/>
        <family val="2"/>
      </rPr>
      <t>Sostegno agli investimenti nell'innovazione nell'economia circolare e nella bioeconomia</t>
    </r>
  </si>
  <si>
    <r>
      <rPr>
        <sz val="10"/>
        <color theme="1"/>
        <rFont val="Arial MT"/>
        <family val="2"/>
      </rPr>
      <t>M2C1-9</t>
    </r>
  </si>
  <si>
    <r>
      <rPr>
        <sz val="10"/>
        <color theme="1"/>
        <rFont val="Arial MT"/>
        <family val="2"/>
      </rPr>
      <t>Generazione di energia da installazioni
agrivoltaiche</t>
    </r>
  </si>
  <si>
    <r>
      <rPr>
        <sz val="10"/>
        <color theme="1"/>
        <rFont val="Arial MT"/>
        <family val="2"/>
      </rPr>
      <t>kW</t>
    </r>
  </si>
  <si>
    <r>
      <rPr>
        <sz val="10"/>
        <color theme="1"/>
        <rFont val="Arial MT"/>
        <family val="2"/>
      </rPr>
      <t>Almeno 1 383 000 kW di capacità di generazione di energia solare installata</t>
    </r>
  </si>
  <si>
    <r>
      <rPr>
        <sz val="10"/>
        <color theme="1"/>
        <rFont val="Arial MT"/>
        <family val="2"/>
      </rPr>
      <t>M2C2-10</t>
    </r>
  </si>
  <si>
    <r>
      <rPr>
        <sz val="10"/>
        <color theme="1"/>
        <rFont val="Arial MT"/>
        <family val="2"/>
      </rPr>
      <t>Investimento 2.1 - Rafforzamento smart grid</t>
    </r>
  </si>
  <si>
    <r>
      <rPr>
        <sz val="10"/>
        <color theme="1"/>
        <rFont val="Arial MT"/>
        <family val="2"/>
      </rPr>
      <t>Smart grid: aumento della capacità di rete per la distribuzione di
energia rinnovabile</t>
    </r>
  </si>
  <si>
    <r>
      <rPr>
        <sz val="10"/>
        <color theme="1"/>
        <rFont val="Arial MT"/>
        <family val="2"/>
      </rPr>
      <t>Aumento di almeno 4 000 MW  della capacità di rete per la distribuzione di energia rinnovabile.</t>
    </r>
  </si>
  <si>
    <r>
      <rPr>
        <sz val="10"/>
        <color theme="1"/>
        <rFont val="Arial MT"/>
        <family val="2"/>
      </rPr>
      <t>M2C2-11</t>
    </r>
  </si>
  <si>
    <r>
      <rPr>
        <sz val="10"/>
        <color theme="1"/>
        <rFont val="Arial MT"/>
        <family val="2"/>
      </rPr>
      <t>Smart grid:
elettrificazione dei consumi energetici</t>
    </r>
  </si>
  <si>
    <r>
      <rPr>
        <sz val="10"/>
        <color theme="1"/>
        <rFont val="Arial MT"/>
        <family val="2"/>
      </rPr>
      <t>Elettrificazione dei consumi
energetici di almeno 1,5 milioni di abitanti.</t>
    </r>
  </si>
  <si>
    <r>
      <rPr>
        <sz val="10"/>
        <color theme="1"/>
        <rFont val="Arial MT"/>
        <family val="2"/>
      </rPr>
      <t>M2C2-12</t>
    </r>
  </si>
  <si>
    <r>
      <rPr>
        <sz val="10"/>
        <color theme="1"/>
        <rFont val="Arial MT"/>
        <family val="2"/>
      </rPr>
      <t>Investimento 2.2 - Interventi su resilienza climatica delle reti</t>
    </r>
  </si>
  <si>
    <r>
      <rPr>
        <sz val="10"/>
        <color theme="1"/>
        <rFont val="Arial MT"/>
        <family val="2"/>
      </rPr>
      <t>Aggiudicazione dei progetti per migliorare la resilienza della rete del sistema
elettrico</t>
    </r>
  </si>
  <si>
    <r>
      <rPr>
        <sz val="10"/>
        <color theme="1"/>
        <rFont val="Arial MT"/>
        <family val="2"/>
      </rPr>
      <t>Notifica dell'aggiudica zione dei progetti</t>
    </r>
  </si>
  <si>
    <r>
      <rPr>
        <sz val="10"/>
        <color theme="1"/>
        <rFont val="Arial MT"/>
        <family val="2"/>
      </rPr>
      <t>Aggiudicazione dei progetti per migliorare la resilienza di almeno 4 000 km di rete del sistema elettrico al fine di ridurre la frequenza e la durata delle interruzioni della fornitura dovute a condizioni meteorologiche estreme.</t>
    </r>
  </si>
  <si>
    <r>
      <rPr>
        <sz val="10"/>
        <color theme="1"/>
        <rFont val="Arial MT"/>
        <family val="2"/>
      </rPr>
      <t>M2C2-13</t>
    </r>
  </si>
  <si>
    <r>
      <rPr>
        <sz val="10"/>
        <color theme="1"/>
        <rFont val="Arial MT"/>
        <family val="2"/>
      </rPr>
      <t>Miglioramento della resilienza della rete del sistema elettrico</t>
    </r>
  </si>
  <si>
    <r>
      <rPr>
        <sz val="10"/>
        <color theme="1"/>
        <rFont val="Arial MT"/>
        <family val="2"/>
      </rPr>
      <t>Miglioramento della resilienza di almeno 4 000 km di rete del sistema elettrico al fine di ridurre la frequenza e la durata delle interruzioni della fornitura dovute a condizioni meteorologiche
estreme.</t>
    </r>
  </si>
  <si>
    <r>
      <rPr>
        <sz val="10"/>
        <color theme="1"/>
        <rFont val="Arial MT"/>
        <family val="2"/>
      </rPr>
      <t>M2C2-14</t>
    </r>
  </si>
  <si>
    <r>
      <rPr>
        <sz val="10"/>
        <color theme="1"/>
        <rFont val="Arial MT"/>
        <family val="2"/>
      </rPr>
      <t>Investimento 3.3 - Sperimentazione dell'idrogeno per il trasporto stradale</t>
    </r>
  </si>
  <si>
    <r>
      <rPr>
        <sz val="10"/>
        <color theme="1"/>
        <rFont val="Arial MT"/>
        <family val="2"/>
      </rPr>
      <t>Aggiudicazione di (tutti gli) appalti pubblici per lo sviluppo di stazioni di rifornimento a base di idrogeno</t>
    </r>
  </si>
  <si>
    <r>
      <rPr>
        <sz val="10"/>
        <color theme="1"/>
        <rFont val="Arial MT"/>
        <family val="2"/>
      </rPr>
      <t>Notifica dell'aggiudica zione di (tutti gli) appalti pubblici per lo sviluppo di almeno 40 stazioni di rifornimento a base di
idrogeno [...]</t>
    </r>
  </si>
  <si>
    <r>
      <rPr>
        <sz val="10"/>
        <color theme="1"/>
        <rFont val="Arial MT"/>
        <family val="2"/>
      </rPr>
      <t>Notifica dell'aggiudicazione di (tutti gli) appalti pubblici per lo sviluppo di almeno 40 stazioni di rifornimento a base di idrogeno in linea con la direttiva 2014/94/UE sull'infrastruttura per i combustibili alternativi.</t>
    </r>
  </si>
  <si>
    <r>
      <rPr>
        <sz val="10"/>
        <color theme="1"/>
        <rFont val="Arial MT"/>
        <family val="2"/>
      </rPr>
      <t>M2C2-15</t>
    </r>
  </si>
  <si>
    <r>
      <rPr>
        <sz val="10"/>
        <color theme="1"/>
        <rFont val="Arial MT"/>
        <family val="2"/>
      </rPr>
      <t>Sviluppo di stazioni di rifornimento a base di idrogeno</t>
    </r>
  </si>
  <si>
    <r>
      <rPr>
        <sz val="10"/>
        <color theme="1"/>
        <rFont val="Arial MT"/>
        <family val="2"/>
      </rPr>
      <t>Sviluppo di almeno 40 stazioni di rifornimento a base di idrogeno per veicoli leggeri e pesanti in linea con la direttiva 2014/94/UE.</t>
    </r>
  </si>
  <si>
    <r>
      <rPr>
        <sz val="10"/>
        <color theme="1"/>
        <rFont val="Arial MT"/>
        <family val="2"/>
      </rPr>
      <t>M2C2-16</t>
    </r>
  </si>
  <si>
    <r>
      <rPr>
        <sz val="10"/>
        <color theme="1"/>
        <rFont val="Arial MT"/>
        <family val="2"/>
      </rPr>
      <t>Investimento 3.4 - Sperimentazione dell'idrogeno per il trasporto ferroviario</t>
    </r>
  </si>
  <si>
    <r>
      <rPr>
        <sz val="10"/>
        <color theme="1"/>
        <rFont val="Arial MT"/>
        <family val="2"/>
      </rPr>
      <t>Assegnazione delle risorse per la sperimentazione dell'idrogeno per il trasporto
ferroviario</t>
    </r>
  </si>
  <si>
    <r>
      <rPr>
        <sz val="10"/>
        <color theme="1"/>
        <rFont val="Arial MT"/>
        <family val="2"/>
      </rPr>
      <t>Notifica dell'assegnazi one delle risorse</t>
    </r>
  </si>
  <si>
    <r>
      <rPr>
        <sz val="10"/>
        <color theme="1"/>
        <rFont val="Arial MT"/>
        <family val="2"/>
      </rPr>
      <t>Assegnazione delle risorse, secondo le procedure e i criteri stabiliti, per realizzare dieci stazioni di rifornimento a base di idrogeno per i treni lungo sei linee ferroviarie.</t>
    </r>
  </si>
  <si>
    <r>
      <rPr>
        <sz val="10"/>
        <color theme="1"/>
        <rFont val="Arial MT"/>
        <family val="2"/>
      </rPr>
      <t>M2C2-17</t>
    </r>
  </si>
  <si>
    <r>
      <rPr>
        <sz val="10"/>
        <color theme="1"/>
        <rFont val="Arial MT"/>
        <family val="2"/>
      </rPr>
      <t>Numero di stazioni di rifornimento a idrogeno</t>
    </r>
  </si>
  <si>
    <r>
      <rPr>
        <sz val="10"/>
        <color theme="1"/>
        <rFont val="Arial MT"/>
        <family val="2"/>
      </rPr>
      <t>Realizzazione di dieci stazioni di rifornimento a base di idrogeno per i treni lungo sei linee ferroviarie, da individuare mediante procedure pubbliche definite dal Ministero delle Infrastrutture e della mobilità sostenibili (MIMS) e dal Ministero della Transizione ecologica (MiTE).</t>
    </r>
  </si>
  <si>
    <r>
      <rPr>
        <sz val="10"/>
        <color theme="1"/>
        <rFont val="Arial MT"/>
        <family val="2"/>
      </rPr>
      <t>M2C2-18</t>
    </r>
  </si>
  <si>
    <r>
      <rPr>
        <sz val="10"/>
        <color theme="1"/>
        <rFont val="Arial MT"/>
        <family val="2"/>
      </rPr>
      <t>Investimento 3.5 - Ricerca e sviluppo sull'idrogeno</t>
    </r>
  </si>
  <si>
    <r>
      <rPr>
        <sz val="10"/>
        <color theme="1"/>
        <rFont val="Arial MT"/>
        <family val="2"/>
      </rPr>
      <t>Aggiudicazione di tutti i contratti di ricerca e sviluppo a progetti di ricerca sull'idrogeno</t>
    </r>
  </si>
  <si>
    <r>
      <rPr>
        <sz val="10"/>
        <color theme="1"/>
        <rFont val="Arial MT"/>
        <family val="2"/>
      </rPr>
      <t>Notifica dell'aggiudica zione dei contratti di ricerca e sviluppo sull'idrogeno</t>
    </r>
  </si>
  <si>
    <r>
      <rPr>
        <sz val="10"/>
        <color theme="1"/>
        <rFont val="Arial MT"/>
        <family val="2"/>
      </rPr>
      <t>M2C2-19</t>
    </r>
  </si>
  <si>
    <r>
      <rPr>
        <sz val="10"/>
        <color theme="1"/>
        <rFont val="Arial MT"/>
        <family val="2"/>
      </rPr>
      <t>Numero di progetti di ricerca e sviluppo sull'idrogeno</t>
    </r>
  </si>
  <si>
    <r>
      <rPr>
        <sz val="10"/>
        <color theme="1"/>
        <rFont val="Arial MT"/>
        <family val="2"/>
      </rPr>
      <t>M2C2-20</t>
    </r>
  </si>
  <si>
    <r>
      <rPr>
        <sz val="10"/>
        <color theme="1"/>
        <rFont val="Arial MT"/>
        <family val="2"/>
      </rPr>
      <t>Riforma 3 - Semplificazione amministrativa e riduzione degli ostacoli normativi alla diffusione dell'idrogeno</t>
    </r>
  </si>
  <si>
    <r>
      <rPr>
        <sz val="10"/>
        <color theme="1"/>
        <rFont val="Arial MT"/>
        <family val="2"/>
      </rPr>
      <t>Entrata in vigore delle misure legislative necessarie</t>
    </r>
  </si>
  <si>
    <r>
      <rPr>
        <sz val="10"/>
        <color theme="1"/>
        <rFont val="Arial MT"/>
        <family val="2"/>
      </rPr>
      <t>Le misure legislative necessarie devono prevedere:
i) disposizioni di sicurezza relative alla produzione, al trasporto e allo stoccaggio di idrogeno, ii) procedure semplificate per costruire piccole strutture per la produzione di idrogeno verde e iii) misure riguardanti le condizioni di costruzione delle stazioni di rifornimento a base di idrogeno.
Questa misura deve sostenere unicamente attività legate all'idrogeno che soddisfino il requisito di riduzione delle emissioni di gas serra nel ciclo di vita del 73,4 % per l'idrogeno [che si traduce in 3 t CO2eq/t H2].</t>
    </r>
  </si>
  <si>
    <r>
      <rPr>
        <sz val="10"/>
        <color theme="1"/>
        <rFont val="Arial MT"/>
        <family val="2"/>
      </rPr>
      <t>M2C2-21</t>
    </r>
  </si>
  <si>
    <r>
      <rPr>
        <sz val="10"/>
        <color theme="1"/>
        <rFont val="Arial MT"/>
        <family val="2"/>
      </rPr>
      <t>Entrata in vigore di incentivi fiscali</t>
    </r>
  </si>
  <si>
    <r>
      <rPr>
        <sz val="10"/>
        <color theme="1"/>
        <rFont val="Arial MT"/>
        <family val="2"/>
      </rPr>
      <t>M2C2-22</t>
    </r>
  </si>
  <si>
    <r>
      <rPr>
        <sz val="10"/>
        <color theme="1"/>
        <rFont val="Arial MT"/>
        <family val="2"/>
      </rPr>
      <t>Piste ciclabili T1</t>
    </r>
  </si>
  <si>
    <r>
      <rPr>
        <sz val="10"/>
        <color theme="1"/>
        <rFont val="Arial MT"/>
        <family val="2"/>
      </rPr>
      <t>Km</t>
    </r>
  </si>
  <si>
    <r>
      <rPr>
        <sz val="10"/>
        <color theme="1"/>
        <rFont val="Arial MT"/>
        <family val="2"/>
      </rPr>
      <t>M2C2-23</t>
    </r>
  </si>
  <si>
    <r>
      <rPr>
        <sz val="10"/>
        <color theme="1"/>
        <rFont val="Arial MT"/>
        <family val="2"/>
      </rPr>
      <t>Piste ciclabili T2</t>
    </r>
  </si>
  <si>
    <r>
      <rPr>
        <sz val="10"/>
        <color theme="1"/>
        <rFont val="Arial MT"/>
        <family val="2"/>
      </rPr>
      <t>M2C2-24</t>
    </r>
  </si>
  <si>
    <r>
      <rPr>
        <sz val="10"/>
        <color theme="1"/>
        <rFont val="Arial MT"/>
        <family val="2"/>
      </rPr>
      <t>Investimento 4.2 - Sviluppo trasporto rapido di massa (metropolitana, tram, autobus)</t>
    </r>
  </si>
  <si>
    <r>
      <rPr>
        <sz val="10"/>
        <color theme="1"/>
        <rFont val="Arial MT"/>
        <family val="2"/>
      </rPr>
      <t>Aggiudicazione di tutti gli appalti pubblici per la realizzazione di metropolitane, linee di tram, filovie e funivie in aree
metropolitane</t>
    </r>
  </si>
  <si>
    <r>
      <rPr>
        <sz val="10"/>
        <color theme="1"/>
        <rFont val="Arial MT"/>
        <family val="2"/>
      </rPr>
      <t>Notifica dell'aggiudica zione di tutti gli appalti pubblici</t>
    </r>
  </si>
  <si>
    <r>
      <rPr>
        <sz val="10"/>
        <color theme="1"/>
        <rFont val="Arial MT"/>
        <family val="2"/>
      </rPr>
      <t>Notifica dell'aggiudicazione di tutti gli appalti pubblici per la realizzazione di progetti infrastrutturali secondo le modalità indicate nella descrizione della misura.</t>
    </r>
  </si>
  <si>
    <r>
      <rPr>
        <sz val="10"/>
        <color theme="1"/>
        <rFont val="Arial MT"/>
        <family val="2"/>
      </rPr>
      <t>M2C2-25</t>
    </r>
  </si>
  <si>
    <r>
      <rPr>
        <sz val="10"/>
        <color theme="1"/>
        <rFont val="Arial MT"/>
        <family val="2"/>
      </rPr>
      <t>Aggiudicazione di tutti gli appalti pubblici per l'acquisto di materiale rotabile a emissioni zero e per interventi di ammodernamento delle infrastrutture del trasporto
rapido di massa</t>
    </r>
  </si>
  <si>
    <r>
      <rPr>
        <sz val="10"/>
        <color theme="1"/>
        <rFont val="Arial MT"/>
        <family val="2"/>
      </rPr>
      <t>Notifica dell'aggiudicazio ne di tutti gli appalti pubblici</t>
    </r>
  </si>
  <si>
    <r>
      <rPr>
        <sz val="10"/>
        <color theme="1"/>
        <rFont val="Arial MT"/>
        <family val="2"/>
      </rPr>
      <t>Notifica dell'aggiudicazione di tutti gli appalti pubblici per l'acquisto di almeno 85 unità di materiale rotabile a emissioni zero e per almeno 5 interventi di ammodernamento delle infrastrutture del trasporto rapido di massa, secondo le modalità indicate nella descrizione della misura</t>
    </r>
  </si>
  <si>
    <r>
      <rPr>
        <sz val="10"/>
        <color theme="1"/>
        <rFont val="Arial MT"/>
        <family val="2"/>
      </rPr>
      <t>M2C2-25 bis</t>
    </r>
  </si>
  <si>
    <r>
      <rPr>
        <sz val="10"/>
        <color theme="1"/>
        <rFont val="Arial MT"/>
        <family val="2"/>
      </rPr>
      <t>Almeno 5  interventi per l'ammodernamento delle infrastrutture del trasporto  rapido di massa</t>
    </r>
  </si>
  <si>
    <r>
      <rPr>
        <sz val="10"/>
        <color theme="1"/>
        <rFont val="Arial MT"/>
        <family val="2"/>
      </rPr>
      <t>Completamento di almeno 5 interventi per l'ammodernamento delle infrastrutture del trasporto rapido di massa (secondo le modalità indicate nella descrizione della misura).
Al termine dei lavori, le infrastrutture interessate dovranno essere operative o accessibili (in
funzione del tipo di infrastruttura).</t>
    </r>
  </si>
  <si>
    <r>
      <rPr>
        <sz val="10"/>
        <color theme="1"/>
        <rFont val="Arial MT"/>
        <family val="2"/>
      </rPr>
      <t>M2C2-25 ter</t>
    </r>
  </si>
  <si>
    <r>
      <rPr>
        <sz val="10"/>
        <color theme="1"/>
        <rFont val="Arial MT"/>
        <family val="2"/>
      </rPr>
      <t>Acquisto di almeno 85 unità di materiale rotabile per il trasporto rapido di massa</t>
    </r>
  </si>
  <si>
    <r>
      <rPr>
        <sz val="10"/>
        <color theme="1"/>
        <rFont val="Arial MT"/>
        <family val="2"/>
      </rPr>
      <t>Acquisto di almeno 85 unità di materiale rotabile a emissioni zero per il trasporto rapido di massa nelle aree metropolitane, secondo le modalità indicate nella
descrizione della misura.</t>
    </r>
  </si>
  <si>
    <r>
      <rPr>
        <sz val="10"/>
        <color theme="1"/>
        <rFont val="Arial MT"/>
        <family val="2"/>
      </rPr>
      <t>M2C2-26</t>
    </r>
  </si>
  <si>
    <r>
      <rPr>
        <sz val="10"/>
        <color theme="1"/>
        <rFont val="Arial MT"/>
        <family val="2"/>
      </rPr>
      <t>Numero di km di infrastruttura di trasporto pubblico</t>
    </r>
  </si>
  <si>
    <r>
      <rPr>
        <sz val="10"/>
        <color theme="1"/>
        <rFont val="Arial MT"/>
        <family val="2"/>
      </rPr>
      <t>Realizzazione di almeno 231 km di infrastruttura di trasporto pubblico nelle aree urbane funzionali, secondo le modalità indicate nella
descrizione della misura.</t>
    </r>
  </si>
  <si>
    <r>
      <rPr>
        <sz val="10"/>
        <color theme="1"/>
        <rFont val="Arial MT"/>
        <family val="2"/>
      </rPr>
      <t>M2C2-27</t>
    </r>
  </si>
  <si>
    <r>
      <rPr>
        <sz val="10"/>
        <color theme="1"/>
        <rFont val="Arial MT"/>
        <family val="2"/>
      </rPr>
      <t>Investimento 4.3 - Installazione di infrastrutture di ricarica elettrica</t>
    </r>
  </si>
  <si>
    <r>
      <rPr>
        <sz val="10"/>
        <color theme="1"/>
        <rFont val="Arial MT"/>
        <family val="2"/>
      </rPr>
      <t>Notifica dell'aggiudicazione di tutti gli appalti pubblici per la costruzione di almeno 4 700 stazioni di ricarica in zone urbane (tutti i comuni).
Il progetto può includere anche stazioni di ricarica pilota con stoccaggio di energia.</t>
    </r>
  </si>
  <si>
    <r>
      <rPr>
        <sz val="10"/>
        <color theme="1"/>
        <rFont val="Arial MT"/>
        <family val="2"/>
      </rPr>
      <t>M2C2-28</t>
    </r>
  </si>
  <si>
    <r>
      <rPr>
        <sz val="10"/>
        <color theme="1"/>
        <rFont val="Arial MT"/>
        <family val="2"/>
      </rPr>
      <t>Aggiudicazione di tutti gli appalti pubblici per l'installazione di infrastrutture di ricarica elettrica M2</t>
    </r>
  </si>
  <si>
    <r>
      <rPr>
        <sz val="10"/>
        <color theme="1"/>
        <rFont val="Arial MT"/>
        <family val="2"/>
      </rPr>
      <t>Notifica dell'aggiudica zione di tutti gli appalti pubblici per l'installazione di infrastrutture di ricarica
elettrica</t>
    </r>
  </si>
  <si>
    <r>
      <rPr>
        <sz val="10"/>
        <color theme="1"/>
        <rFont val="Arial MT"/>
        <family val="2"/>
      </rPr>
      <t>Aggiudicazione degli appalti per la costruzione di  7 500 punti pubblici di ricarica rapida in autostrada e almeno 9 055 in zone urbane (tutti i comuni).
Il progetto può includere anche stazioni di ricarica pilota con stoccaggio di energia.</t>
    </r>
  </si>
  <si>
    <r>
      <rPr>
        <sz val="10"/>
        <color theme="1"/>
        <rFont val="Arial MT"/>
        <family val="2"/>
      </rPr>
      <t>M2C2-29</t>
    </r>
  </si>
  <si>
    <r>
      <rPr>
        <sz val="10"/>
        <color theme="1"/>
        <rFont val="Arial MT"/>
        <family val="2"/>
      </rPr>
      <t>Numero di stazioni di ricarica rapida
in autostrada</t>
    </r>
  </si>
  <si>
    <r>
      <rPr>
        <sz val="10"/>
        <color theme="1"/>
        <rFont val="Arial MT"/>
        <family val="2"/>
      </rPr>
      <t>Entrata in funzione di almeno 2 500 punti pubblici di ricarica rapida per veicoli elettrici in autostrada da almeno 175 kW.</t>
    </r>
  </si>
  <si>
    <r>
      <rPr>
        <sz val="10"/>
        <color theme="1"/>
        <rFont val="Arial MT"/>
        <family val="2"/>
      </rPr>
      <t>Numero di stazioni di ricarica rapida in zone urbane</t>
    </r>
  </si>
  <si>
    <r>
      <rPr>
        <sz val="10"/>
        <color theme="1"/>
        <rFont val="Arial MT"/>
        <family val="2"/>
      </rPr>
      <t>Entrata in funzione di almeno 4 700 punti pubblici di ricarica rapida per veicoli elettrici in zone urbane (tutti i comuni) da almeno 90 kW.
Il progetto può includere anche stazioni di ricarica pilota con stoccaggio di energia.</t>
    </r>
  </si>
  <si>
    <r>
      <rPr>
        <sz val="10"/>
        <color theme="1"/>
        <rFont val="Arial MT"/>
        <family val="2"/>
      </rPr>
      <t>M2C2-3</t>
    </r>
  </si>
  <si>
    <r>
      <rPr>
        <sz val="10"/>
        <color theme="1"/>
        <rFont val="Arial MT"/>
        <family val="2"/>
      </rPr>
      <t>Investimento 1.4 - Sviluppo biometano, secondo criteri per la promozione dell'economia circolare</t>
    </r>
  </si>
  <si>
    <r>
      <rPr>
        <sz val="10"/>
        <color theme="1"/>
        <rFont val="Arial MT"/>
        <family val="2"/>
      </rPr>
      <t>Sostituzione di trattori agricoli</t>
    </r>
  </si>
  <si>
    <r>
      <rPr>
        <sz val="10"/>
        <color theme="1"/>
        <rFont val="Arial MT"/>
        <family val="2"/>
      </rPr>
      <t>Sostituzione di almeno 300 trattori agricoli con trattori meccanici alimentati esclusivamente a biometano e dotati di attrezzi agricoli di precisione.
Il biometano deve essere conforme ai criteri stabiliti dalla direttiva (UE) 2018/2001 (direttiva RED II) per rispettare il principio "non arrecare un danno significativo". I produttori di biocarburanti e biometano gassosi e di biocarburanti devono fornire certificati (prove di sostenibilità) rilasciati da valutatori indipendenti, come disposto dalla direttiva RED II. Gli operatori devono acquistare certificati di
garanzia di origine commisurati all'uso previsto.</t>
    </r>
  </si>
  <si>
    <r>
      <rPr>
        <sz val="10"/>
        <color theme="1"/>
        <rFont val="Arial MT"/>
        <family val="2"/>
      </rPr>
      <t>M2C2-30</t>
    </r>
  </si>
  <si>
    <r>
      <rPr>
        <sz val="10"/>
        <color theme="1"/>
        <rFont val="Arial MT"/>
        <family val="2"/>
      </rPr>
      <t>Entrata in funzione di almeno 13 755 punti pubblici di ricarica rapida per veicoli elettrici in zone urbane da almeno 90 kW.
Il progetto può includere anche stazioni di ricarica pilota con stoccaggio di energia.</t>
    </r>
  </si>
  <si>
    <t>M2C2-30 ter</t>
  </si>
  <si>
    <r>
      <rPr>
        <sz val="10"/>
        <color theme="1"/>
        <rFont val="Arial MT"/>
        <family val="2"/>
      </rPr>
      <t>Numero di stazioni di ricarica rapida</t>
    </r>
  </si>
  <si>
    <r>
      <rPr>
        <sz val="10"/>
        <color theme="1"/>
        <rFont val="Arial MT"/>
        <family val="2"/>
      </rPr>
      <t>Entrata in funzione di almeno 100 stazioni di ricarica sperimentali con stoccaggio</t>
    </r>
  </si>
  <si>
    <r>
      <rPr>
        <sz val="10"/>
        <color theme="1"/>
        <rFont val="Arial MT"/>
        <family val="2"/>
      </rPr>
      <t>M2C2-31</t>
    </r>
  </si>
  <si>
    <r>
      <rPr>
        <sz val="10"/>
        <color theme="1"/>
        <rFont val="Arial MT"/>
        <family val="2"/>
      </rPr>
      <t>Aggiudicazione di tutti gli appalti pubblici per il rinnovo del parco veicoli dei Vigili del Fuoco</t>
    </r>
  </si>
  <si>
    <r>
      <rPr>
        <sz val="10"/>
        <color theme="1"/>
        <rFont val="Arial MT"/>
        <family val="2"/>
      </rPr>
      <t>Notifica dell'aggiudicazio ne di tutti gli appalti per il rinnovo del parco veicoli dei Vigili
del Fuoco</t>
    </r>
  </si>
  <si>
    <r>
      <rPr>
        <sz val="10"/>
        <color theme="1"/>
        <rFont val="Arial MT"/>
        <family val="2"/>
      </rPr>
      <t>Notifica dell'aggiudicazione di tutti gli appalti pubblici per l'acquisto di veicoli dei Vigili del Fuoco.</t>
    </r>
  </si>
  <si>
    <r>
      <rPr>
        <sz val="10"/>
        <color theme="1"/>
        <rFont val="Arial MT"/>
        <family val="2"/>
      </rPr>
      <t>M2C2-32</t>
    </r>
  </si>
  <si>
    <r>
      <rPr>
        <sz val="10"/>
        <color theme="1"/>
        <rFont val="Arial MT"/>
        <family val="2"/>
      </rPr>
      <t>M2C2-33</t>
    </r>
  </si>
  <si>
    <r>
      <rPr>
        <sz val="10"/>
        <color theme="1"/>
        <rFont val="Arial MT"/>
        <family val="2"/>
      </rPr>
      <t>Investimento 4.4.2 - Potenziamento del parco ferroviario regionale per il trasporto pubblico con treni a zero emissioni e servizio universale</t>
    </r>
  </si>
  <si>
    <r>
      <rPr>
        <sz val="10"/>
        <color theme="1"/>
        <rFont val="Arial MT"/>
        <family val="2"/>
      </rPr>
      <t>Aggiudicazione di tutti gli appalti pubblici per il potenziamento del parco ferroviario regionale per il trasporto pubblico con treni a zero emissioni e servizio
universale.</t>
    </r>
  </si>
  <si>
    <r>
      <rPr>
        <sz val="10"/>
        <color theme="1"/>
        <rFont val="Arial MT"/>
        <family val="2"/>
      </rPr>
      <t>Notifica dell'aggiudica zione di tutti gli appalti per il parco ferroviario regionale per il trasporto pubblico con treni a zero emissioni e servizio
universale.</t>
    </r>
  </si>
  <si>
    <r>
      <rPr>
        <sz val="10"/>
        <color theme="1"/>
        <rFont val="Arial MT"/>
        <family val="2"/>
      </rPr>
      <t>Notifica dell'aggiudicazione di tutti gli appalti pubblici per l'acquisto di treni a zero emissioni</t>
    </r>
    <r>
      <rPr>
        <vertAlign val="superscript"/>
        <sz val="6.5"/>
        <color theme="1"/>
        <rFont val="Arial MT"/>
        <family val="2"/>
      </rPr>
      <t>48</t>
    </r>
    <r>
      <rPr>
        <sz val="10"/>
        <color theme="1"/>
        <rFont val="Arial MT"/>
        <family val="2"/>
      </rPr>
      <t>.</t>
    </r>
  </si>
  <si>
    <r>
      <rPr>
        <sz val="10"/>
        <color theme="1"/>
        <rFont val="Arial MT"/>
        <family val="2"/>
      </rPr>
      <t>M2C2-34</t>
    </r>
  </si>
  <si>
    <r>
      <rPr>
        <sz val="10"/>
        <color theme="1"/>
        <rFont val="Arial MT"/>
        <family val="2"/>
      </rPr>
      <t>Numero di autobus a pianale ribassato a zero emissioni acquistati T1</t>
    </r>
  </si>
  <si>
    <r>
      <rPr>
        <sz val="10"/>
        <color theme="1"/>
        <rFont val="Arial MT"/>
        <family val="2"/>
      </rPr>
      <t>Acquisto di almeno 800 autobus a pianale ribassato a zero emissioni acquistati nell'ambito del traguardo M2C2-32 per il potenziamento del parco veicoli.</t>
    </r>
  </si>
  <si>
    <r>
      <rPr>
        <sz val="10"/>
        <color theme="1"/>
        <rFont val="Arial MT"/>
        <family val="2"/>
      </rPr>
      <t>M2C2-34 bis</t>
    </r>
  </si>
  <si>
    <r>
      <rPr>
        <sz val="10"/>
        <color theme="1"/>
        <rFont val="Arial MT"/>
        <family val="2"/>
      </rPr>
      <t>Numero di treni a emissioni zero T1</t>
    </r>
  </si>
  <si>
    <r>
      <rPr>
        <sz val="10"/>
        <color theme="1"/>
        <rFont val="Arial MT"/>
        <family val="2"/>
      </rPr>
      <t>Acquisizione della dichiarazione di verifica di conformità CE di cui all'art 15 del D.Lgs. 57/2019 per almeno 25 treni a zero emissioni per il potenziamento del parco ferroviario.</t>
    </r>
  </si>
  <si>
    <r>
      <rPr>
        <sz val="10"/>
        <color theme="1"/>
        <rFont val="Arial MT"/>
        <family val="2"/>
      </rPr>
      <t>M2C2-35</t>
    </r>
  </si>
  <si>
    <r>
      <rPr>
        <sz val="10"/>
        <color theme="1"/>
        <rFont val="Arial MT"/>
        <family val="2"/>
      </rPr>
      <t>Numero di autobus a pianale ribassato a zero emissioni entrati in servizio T2</t>
    </r>
  </si>
  <si>
    <r>
      <rPr>
        <sz val="10"/>
        <color theme="1"/>
        <rFont val="Arial MT"/>
        <family val="2"/>
      </rPr>
      <t>Entrata in servizio di almeno
3 000 autobus a emissioni zero acquistati nell'ambito del traguardo M2C2-32 per il potenziamento del parco veicoli.</t>
    </r>
  </si>
  <si>
    <r>
      <rPr>
        <sz val="10"/>
        <color theme="1"/>
        <rFont val="Arial MT"/>
        <family val="2"/>
      </rPr>
      <t>M2C2-35 bis</t>
    </r>
  </si>
  <si>
    <r>
      <rPr>
        <sz val="10"/>
        <color theme="1"/>
        <rFont val="Arial MT"/>
        <family val="2"/>
      </rPr>
      <t>Numero di treni a zero emissioni e numero di vetture per il servizio universale</t>
    </r>
  </si>
  <si>
    <r>
      <rPr>
        <sz val="10"/>
        <color theme="1"/>
        <rFont val="Arial MT"/>
        <family val="2"/>
      </rPr>
      <t>M2C2-35 ter</t>
    </r>
  </si>
  <si>
    <r>
      <rPr>
        <sz val="10"/>
        <color theme="1"/>
        <rFont val="Arial MT"/>
        <family val="2"/>
      </rPr>
      <t>Numero di stazioni di ricarica per autobus a pianale ribassato a zero o a basse emissioni</t>
    </r>
  </si>
  <si>
    <r>
      <rPr>
        <sz val="10"/>
        <color theme="1"/>
        <rFont val="Arial MT"/>
        <family val="2"/>
      </rPr>
      <t>Entrata in servizio di almeno 1 000 stazioni di ricarica per
autobus a pianale ribassato a zero o a basse emissioni</t>
    </r>
  </si>
  <si>
    <r>
      <rPr>
        <sz val="10"/>
        <color theme="1"/>
        <rFont val="Arial MT"/>
        <family val="2"/>
      </rPr>
      <t>M2C2-36</t>
    </r>
  </si>
  <si>
    <r>
      <rPr>
        <sz val="10"/>
        <color theme="1"/>
        <rFont val="Arial MT"/>
        <family val="2"/>
      </rPr>
      <t>M2C2-37</t>
    </r>
  </si>
  <si>
    <r>
      <rPr>
        <sz val="10"/>
        <color theme="1"/>
        <rFont val="Arial MT"/>
        <family val="2"/>
      </rPr>
      <t>M2C2-38</t>
    </r>
  </si>
  <si>
    <r>
      <rPr>
        <sz val="10"/>
        <color theme="1"/>
        <rFont val="Arial MT"/>
        <family val="2"/>
      </rPr>
      <t>Investimento 5.1 - Rinnovabili e batterie</t>
    </r>
  </si>
  <si>
    <r>
      <rPr>
        <sz val="10"/>
        <color theme="1"/>
        <rFont val="Arial MT"/>
        <family val="2"/>
      </rPr>
      <t>Entrata in vigore di un decreto ministeriale</t>
    </r>
  </si>
  <si>
    <r>
      <rPr>
        <sz val="10"/>
        <color theme="1"/>
        <rFont val="Arial MT"/>
        <family val="2"/>
      </rPr>
      <t>Disposizione nella normativa che indica l'entrata in vigore del decreto
ministeriale</t>
    </r>
  </si>
  <si>
    <r>
      <rPr>
        <sz val="10"/>
        <color theme="1"/>
        <rFont val="Arial MT"/>
        <family val="2"/>
      </rPr>
      <t>Il decreto ministeriale deve precisare l'ammontare delle risorse disponibili, i requisiti di accesso dei beneficiari, le condizioni di ammissibilità per programmi e progetti, le spese ammissibili e la forma e intensità dell'aiuto per lo sviluppo di pannelli fotovoltaici ad alta efficienza e batterie.</t>
    </r>
  </si>
  <si>
    <r>
      <rPr>
        <sz val="10"/>
        <color theme="1"/>
        <rFont val="Arial MT"/>
        <family val="2"/>
      </rPr>
      <t>M2C2-38 bis</t>
    </r>
  </si>
  <si>
    <r>
      <rPr>
        <sz val="10"/>
        <color theme="1"/>
        <rFont val="Arial MT"/>
        <family val="2"/>
      </rPr>
      <t>Entrata in vigore
dell'accordo attuativo</t>
    </r>
  </si>
  <si>
    <r>
      <rPr>
        <sz val="10"/>
        <color theme="1"/>
        <rFont val="Arial MT"/>
        <family val="2"/>
      </rPr>
      <t>M2C2-39</t>
    </r>
  </si>
  <si>
    <r>
      <rPr>
        <sz val="10"/>
        <color theme="1"/>
        <rFont val="Arial MT"/>
        <family val="2"/>
      </rPr>
      <t>Il Ministero delle Imprese e del Made in Italy ha completato il trasferimento dei
fondi a Invitalia S.p.A.</t>
    </r>
  </si>
  <si>
    <r>
      <rPr>
        <sz val="10"/>
        <color theme="1"/>
        <rFont val="Arial MT"/>
        <family val="2"/>
      </rPr>
      <t>Trasferimento di 1 000 000 000 di EUR  dall'Italia a Invitalia S.p.A. per lo strumento.</t>
    </r>
  </si>
  <si>
    <r>
      <rPr>
        <sz val="10"/>
        <color theme="1"/>
        <rFont val="Arial MT"/>
        <family val="2"/>
      </rPr>
      <t>M2C2-4</t>
    </r>
  </si>
  <si>
    <r>
      <rPr>
        <sz val="10"/>
        <color theme="1"/>
        <rFont val="Arial MT"/>
        <family val="2"/>
      </rPr>
      <t>Capacità supplementare di produzione di biometano</t>
    </r>
  </si>
  <si>
    <r>
      <rPr>
        <sz val="10"/>
        <color theme="1"/>
        <rFont val="Arial MT"/>
        <family val="2"/>
      </rPr>
      <t>M2C2-40</t>
    </r>
  </si>
  <si>
    <r>
      <rPr>
        <sz val="10"/>
        <color theme="1"/>
        <rFont val="Arial MT"/>
        <family val="2"/>
      </rPr>
      <t>Percentuale (%)</t>
    </r>
  </si>
  <si>
    <r>
      <rPr>
        <sz val="10"/>
        <color theme="1"/>
        <rFont val="Arial MT"/>
        <family val="2"/>
      </rPr>
      <t>M2C2-41</t>
    </r>
  </si>
  <si>
    <r>
      <rPr>
        <sz val="10"/>
        <color theme="1"/>
        <rFont val="Arial MT"/>
        <family val="2"/>
      </rPr>
      <t>Investimento 5.3 - Bus elettrici</t>
    </r>
  </si>
  <si>
    <r>
      <rPr>
        <sz val="10"/>
        <color theme="1"/>
        <rFont val="Arial MT"/>
        <family val="2"/>
      </rPr>
      <t>Entrata in vigore di un decreto ministeriale che precisi l'ammontare delle risorse disponibili per conseguire l'obiettivo dell'intervento (filiera degli
autobus)</t>
    </r>
  </si>
  <si>
    <r>
      <rPr>
        <sz val="10"/>
        <color theme="1"/>
        <rFont val="Arial MT"/>
        <family val="2"/>
      </rPr>
      <t>Il decreto ministeriale deve precisare l'ammontare delle risorse disponibili per realizzare circa
45 progetti di trasformazione industriale mediante "contratti di sviluppo".</t>
    </r>
  </si>
  <si>
    <r>
      <rPr>
        <sz val="10"/>
        <color theme="1"/>
        <rFont val="Arial MT"/>
        <family val="2"/>
      </rPr>
      <t>M2C2-42</t>
    </r>
  </si>
  <si>
    <r>
      <rPr>
        <sz val="10"/>
        <color theme="1"/>
        <rFont val="Arial MT"/>
        <family val="2"/>
      </rPr>
      <t>Investimento 5.4 - Supporto a start-up e venture capital attivi nella transizione ecologica</t>
    </r>
  </si>
  <si>
    <r>
      <rPr>
        <sz val="10"/>
        <color theme="1"/>
        <rFont val="Arial MT"/>
        <family val="2"/>
      </rPr>
      <t>Firma dell'accordo finanziario</t>
    </r>
  </si>
  <si>
    <r>
      <rPr>
        <sz val="10"/>
        <color theme="1"/>
        <rFont val="Arial MT"/>
        <family val="2"/>
      </rPr>
      <t>Notifica della firma dell'accordo finanziario</t>
    </r>
  </si>
  <si>
    <r>
      <rPr>
        <sz val="10"/>
        <color theme="1"/>
        <rFont val="Arial MT"/>
        <family val="2"/>
      </rPr>
      <t xml:space="preserve">L'accordo finanziario deve delineare gli investimenti indiretti nei gestori di fondi di venture capital (VC) finanziario con investimenti e imprese/start-up in linea con gli obiettivi della transizione verde, al fine di ampliare il capitale a disposizione di ricercatori e start-up, rafforzare l'azione dei fondi VC attivi e sviluppare iniziative nuove e innovative in partenariato con le imprese.
L'accordo finanziario deve includere i seguenti elementi:
</t>
    </r>
    <r>
      <rPr>
        <sz val="10"/>
        <color theme="1"/>
        <rFont val="Times New Roman"/>
        <family val="1"/>
      </rPr>
      <t xml:space="preserve">-      </t>
    </r>
    <r>
      <rPr>
        <sz val="10"/>
        <color theme="1"/>
        <rFont val="Arial MT"/>
        <family val="2"/>
      </rPr>
      <t xml:space="preserve">politica di investimento;
</t>
    </r>
    <r>
      <rPr>
        <sz val="10"/>
        <color theme="1"/>
        <rFont val="Times New Roman"/>
        <family val="1"/>
      </rPr>
      <t xml:space="preserve">-      </t>
    </r>
    <r>
      <rPr>
        <sz val="10"/>
        <color theme="1"/>
        <rFont val="Arial MT"/>
        <family val="2"/>
      </rPr>
      <t>criteri di ammissibilità;
conformità delle operazioni sostenute nell'ambito di questo intervento agli orientamenti tecnici sull'applicazione del principio "non arrecare un danno significativo" (2021/C58/01) mediante la verifica della sostenibilità, l'uso di un elenco di esclusione e il requisito di conformità alla  normativa ambientale dell'UE e nazionale.</t>
    </r>
  </si>
  <si>
    <r>
      <rPr>
        <sz val="10"/>
        <color theme="1"/>
        <rFont val="Arial MT"/>
        <family val="2"/>
      </rPr>
      <t>M2C2-42 bis</t>
    </r>
  </si>
  <si>
    <r>
      <rPr>
        <sz val="10"/>
        <color theme="1"/>
        <rFont val="Arial MT"/>
        <family val="2"/>
      </rPr>
      <t>Completamento del    trasferimento dei     fondi     dal ministero   a   CDP Venture      Capital SGR</t>
    </r>
  </si>
  <si>
    <r>
      <rPr>
        <sz val="10"/>
        <color theme="1"/>
        <rFont val="Arial MT"/>
        <family val="2"/>
      </rPr>
      <t>Trasferimento  di  250 000 000  di EUR   dall'Italia   a   CDP   Venture Capital SGR per lo strumento.
Il conseguimento soddisfacente dell'obiettivo implica anche una modifica dell'accordo attuativo tra Italia e CDP Venture Capital SGR e del regolamento dello strumento, nel rispetto delle condizioni stabilite nella decisione di esecuzione del
Consiglio.</t>
    </r>
  </si>
  <si>
    <r>
      <rPr>
        <sz val="10"/>
        <color theme="1"/>
        <rFont val="Arial MT"/>
        <family val="2"/>
      </rPr>
      <t>M2C2-43</t>
    </r>
  </si>
  <si>
    <r>
      <rPr>
        <sz val="10"/>
        <color theme="1"/>
        <rFont val="Arial MT"/>
        <family val="2"/>
      </rPr>
      <t>Convenzioni giuridicamente vincolanti firmate con fondi di venture capital e start-up</t>
    </r>
  </si>
  <si>
    <r>
      <rPr>
        <sz val="10"/>
        <color theme="1"/>
        <rFont val="Arial MT"/>
        <family val="2"/>
      </rPr>
      <t>M2C2-44</t>
    </r>
  </si>
  <si>
    <r>
      <rPr>
        <sz val="10"/>
        <color theme="1"/>
        <rFont val="Arial MT"/>
        <family val="2"/>
      </rPr>
      <t>Investimento 1.1 - Sviluppo agro- voltaico</t>
    </r>
  </si>
  <si>
    <r>
      <rPr>
        <sz val="10"/>
        <color theme="1"/>
        <rFont val="Arial MT"/>
        <family val="2"/>
      </rPr>
      <t>Aggiudicazione di tutti gli appalti pubblici per l'installazione di pannelli solari fotovoltaici in</t>
    </r>
  </si>
  <si>
    <r>
      <rPr>
        <sz val="10"/>
        <color theme="1"/>
        <rFont val="Arial MT"/>
        <family val="2"/>
      </rPr>
      <t>Notifica dell'aggiudicazio ne di tutti gli appalti pubblici per l'installazione di pannelli solari
fotovoltaici in</t>
    </r>
  </si>
  <si>
    <r>
      <rPr>
        <sz val="10"/>
        <color theme="1"/>
        <rFont val="Arial MT"/>
        <family val="2"/>
      </rPr>
      <t>M2C2-45</t>
    </r>
  </si>
  <si>
    <r>
      <rPr>
        <sz val="10"/>
        <color theme="1"/>
        <rFont val="Arial MT"/>
        <family val="2"/>
      </rPr>
      <t>Installazione di pannelli solari fotovoltaici in sistemi agro-
voltaici</t>
    </r>
  </si>
  <si>
    <r>
      <rPr>
        <sz val="10"/>
        <color theme="1"/>
        <rFont val="Arial MT"/>
        <family val="2"/>
      </rPr>
      <t>MW</t>
    </r>
  </si>
  <si>
    <r>
      <rPr>
        <sz val="10"/>
        <color theme="1"/>
        <rFont val="Arial MT"/>
        <family val="2"/>
      </rPr>
      <t>M2C2-46</t>
    </r>
  </si>
  <si>
    <r>
      <rPr>
        <sz val="10"/>
        <color theme="1"/>
        <rFont val="Arial MT"/>
        <family val="2"/>
      </rPr>
      <t>Investimento 1.2 - Promozione rinnovabili per le comunità energetiche e l'autoconsumo</t>
    </r>
  </si>
  <si>
    <r>
      <rPr>
        <sz val="10"/>
        <color theme="1"/>
        <rFont val="Arial MT"/>
        <family val="2"/>
      </rPr>
      <t>Aggiudicazione di tutti gli appalti pubblici per la concessione di sovvenzioni per la realizzazione degli interventi a beneficio delle comunità
energetiche</t>
    </r>
  </si>
  <si>
    <r>
      <rPr>
        <sz val="10"/>
        <color theme="1"/>
        <rFont val="Arial MT"/>
        <family val="2"/>
      </rPr>
      <t>Notifica dell'aggiudicazio ne di tutti gli appalti pubblici per la realizzazione degli interventi a beneficio delle comunità
energetiche</t>
    </r>
  </si>
  <si>
    <r>
      <rPr>
        <sz val="10"/>
        <color theme="1"/>
        <rFont val="Arial MT"/>
        <family val="2"/>
      </rPr>
      <t>Firma dei contratti per la concessione di sovvenzioni per la realizzazione degli interventi a beneficio delle comunità energetiche</t>
    </r>
  </si>
  <si>
    <r>
      <rPr>
        <sz val="10"/>
        <color theme="1"/>
        <rFont val="Arial MT"/>
        <family val="2"/>
      </rPr>
      <t>M2C2-47</t>
    </r>
  </si>
  <si>
    <r>
      <rPr>
        <sz val="10"/>
        <color theme="1"/>
        <rFont val="Arial MT"/>
        <family val="2"/>
      </rPr>
      <t>M2C2-48</t>
    </r>
  </si>
  <si>
    <r>
      <rPr>
        <sz val="10"/>
        <color theme="1"/>
        <rFont val="Arial MT"/>
        <family val="2"/>
      </rPr>
      <t>Investimento 3.1 - Produzione di idrogeno in aree industriali dismesse (hydrogen valleys)</t>
    </r>
  </si>
  <si>
    <r>
      <rPr>
        <sz val="10"/>
        <color theme="1"/>
        <rFont val="Arial MT"/>
        <family val="2"/>
      </rPr>
      <t>Aggiudicazione di tutti gli appalti pubblici per progetti di produzione di idrogeno in aree industriali dismesse</t>
    </r>
  </si>
  <si>
    <r>
      <rPr>
        <sz val="10"/>
        <color theme="1"/>
        <rFont val="Arial MT"/>
        <family val="2"/>
      </rPr>
      <t>Notifica dell'aggiudicazio ne di tutti gli appalti pubblici per la produzione di idrogeno in aree industriali dismesse</t>
    </r>
  </si>
  <si>
    <r>
      <rPr>
        <sz val="10"/>
        <color theme="1"/>
        <rFont val="Arial MT"/>
        <family val="2"/>
      </rPr>
      <t>Aggiudicazione dei progetti di produzione di idrogeno in aree industriali dismesse. Sarà finanziata la produzione di idrogeno verde che comporta meno di 3 t CO2eq/t H2 onde conseguire il miglior risultato in termini di decarbonizzazione. Questa misura deve sostenere la produzione di idrogeno elettrolitico a partire da fonti di energia rinnovabile ai sensi della direttiva
(UE) 2018/2001 o dall'energia elettrica di rete.</t>
    </r>
  </si>
  <si>
    <r>
      <rPr>
        <sz val="10"/>
        <color theme="1"/>
        <rFont val="Arial MT"/>
        <family val="2"/>
      </rPr>
      <t>M2C2-49</t>
    </r>
  </si>
  <si>
    <r>
      <rPr>
        <sz val="10"/>
        <color theme="1"/>
        <rFont val="Arial MT"/>
        <family val="2"/>
      </rPr>
      <t>Completamento dei progetti di produzione di idrogeno in aree industriali</t>
    </r>
  </si>
  <si>
    <r>
      <rPr>
        <sz val="10"/>
        <color theme="1"/>
        <rFont val="Arial MT"/>
        <family val="2"/>
      </rPr>
      <t>Completamento di almeno 10 progetti di produzione di idrogeno in aree industriali dismesse con capacità media di almeno 1-5 MW ciascuno.
Questa misura deve sostenere la produzione di idrogeno elettrolitico a partire da fonti di energia rinnovabile ai sensi della direttiva (UE) 2018/2001 o dall'energia elettrica di rete.</t>
    </r>
  </si>
  <si>
    <r>
      <rPr>
        <sz val="10"/>
        <color theme="1"/>
        <rFont val="Arial MT"/>
        <family val="2"/>
      </rPr>
      <t>M2C2-5</t>
    </r>
  </si>
  <si>
    <r>
      <rPr>
        <sz val="10"/>
        <color theme="1"/>
        <rFont val="Arial MT"/>
        <family val="2"/>
      </rPr>
      <t>Produzione supplementare di biometano</t>
    </r>
  </si>
  <si>
    <r>
      <rPr>
        <sz val="10"/>
        <color theme="1"/>
        <rFont val="Arial MT"/>
        <family val="2"/>
      </rPr>
      <t>M2C2-50</t>
    </r>
  </si>
  <si>
    <r>
      <rPr>
        <sz val="10"/>
        <color theme="1"/>
        <rFont val="Arial MT"/>
        <family val="2"/>
      </rPr>
      <t>Investimento 3.2 - Utilizzo dell'idrogeno in settori hard-to- abate</t>
    </r>
  </si>
  <si>
    <r>
      <rPr>
        <sz val="10"/>
        <color theme="1"/>
        <rFont val="Arial MT"/>
        <family val="2"/>
      </rPr>
      <t>Accordo per promuovere la transizione dal metano all'idrogeno verde</t>
    </r>
  </si>
  <si>
    <r>
      <rPr>
        <sz val="10"/>
        <color theme="1"/>
        <rFont val="Arial MT"/>
        <family val="2"/>
      </rPr>
      <t>Firma dell'accordo</t>
    </r>
  </si>
  <si>
    <r>
      <rPr>
        <sz val="10"/>
        <color theme="1"/>
        <rFont val="Arial MT"/>
        <family val="2"/>
      </rPr>
      <t>Firma dell'accordo con i titolari dei progetti selezionati per promuovere la transizione dal metano all'idrogeno verde. I progetti devono essere dedicati in parte al processo di ricerca, sviluppo e innovazione per sviluppare un prototipo industriale che usi l'idrogeno e in parte alla realizzazione e al collaudo di tale prototipo. Questa misura deve sostenere la produzione di idrogeno elettrolitico a partire da fonti di energia rinnovabile ai sensi della direttiva (UE) 2018/2001 o
dall'energia elettrica di rete.</t>
    </r>
  </si>
  <si>
    <r>
      <rPr>
        <sz val="10"/>
        <color theme="1"/>
        <rFont val="Arial MT"/>
        <family val="2"/>
      </rPr>
      <t>M2C2-51</t>
    </r>
  </si>
  <si>
    <r>
      <rPr>
        <sz val="10"/>
        <color theme="1"/>
        <rFont val="Arial MT"/>
        <family val="2"/>
      </rPr>
      <t>Introduzione dell'idrogeno nel processo industriale</t>
    </r>
  </si>
  <si>
    <r>
      <rPr>
        <sz val="10"/>
        <color theme="1"/>
        <rFont val="Arial MT"/>
        <family val="2"/>
      </rPr>
      <t>M2C2-52</t>
    </r>
  </si>
  <si>
    <r>
      <rPr>
        <sz val="10"/>
        <color theme="1"/>
        <rFont val="Arial MT"/>
        <family val="2"/>
      </rPr>
      <t>Investimento 5.2 - Idrogeno</t>
    </r>
  </si>
  <si>
    <r>
      <rPr>
        <sz val="10"/>
        <color theme="1"/>
        <rFont val="Arial MT"/>
        <family val="2"/>
      </rPr>
      <t>Produzione di elettrolizzatori</t>
    </r>
  </si>
  <si>
    <r>
      <rPr>
        <sz val="10"/>
        <color theme="1"/>
        <rFont val="Arial MT"/>
        <family val="2"/>
      </rPr>
      <t>Notifica della pubblicazione di
tutti gli appalti pubblici</t>
    </r>
  </si>
  <si>
    <r>
      <rPr>
        <sz val="10"/>
        <color theme="1"/>
        <rFont val="Arial MT"/>
        <family val="2"/>
      </rPr>
      <t>Aggiudicazione dell'appalto per costruire uno stabilimento
industriale per la produzione di elettrolizzatori.</t>
    </r>
  </si>
  <si>
    <r>
      <rPr>
        <sz val="10"/>
        <color theme="1"/>
        <rFont val="Arial MT"/>
        <family val="2"/>
      </rPr>
      <t>M2C2-53</t>
    </r>
  </si>
  <si>
    <r>
      <rPr>
        <sz val="10"/>
        <color theme="1"/>
        <rFont val="Arial MT"/>
        <family val="2"/>
      </rPr>
      <t>M2C2-6</t>
    </r>
  </si>
  <si>
    <r>
      <rPr>
        <sz val="10"/>
        <color theme="1"/>
        <rFont val="Arial MT"/>
        <family val="2"/>
      </rPr>
      <t>Entrata in vigore di un quadro giuridico per la semplificazione delle procedure di autorizzazione a costruire strutture per le energie rinnovabili onshore e offshore</t>
    </r>
  </si>
  <si>
    <r>
      <rPr>
        <sz val="10"/>
        <color theme="1"/>
        <rFont val="Arial MT"/>
        <family val="2"/>
      </rPr>
      <t>M2C2-7</t>
    </r>
  </si>
  <si>
    <r>
      <rPr>
        <sz val="10"/>
        <color theme="1"/>
        <rFont val="Arial MT"/>
        <family val="2"/>
      </rPr>
      <t>Il decreto legislativo deve includere in particolare:</t>
    </r>
  </si>
  <si>
    <r>
      <rPr>
        <sz val="10"/>
        <color theme="1"/>
        <rFont val="Arial MT"/>
        <family val="2"/>
      </rPr>
      <t>M2C2-8</t>
    </r>
  </si>
  <si>
    <r>
      <rPr>
        <sz val="10"/>
        <color theme="1"/>
        <rFont val="Arial MT"/>
        <family val="2"/>
      </rPr>
      <t>Aggiudicazione di (tutti gli) appalti pubblici per l'aumento della capacità di
rete</t>
    </r>
  </si>
  <si>
    <r>
      <rPr>
        <sz val="10"/>
        <color theme="1"/>
        <rFont val="Arial MT"/>
        <family val="2"/>
      </rPr>
      <t>Notifica dell'aggiudica zione di (tutti gli) appalti pubblici</t>
    </r>
  </si>
  <si>
    <r>
      <rPr>
        <sz val="10"/>
        <color theme="1"/>
        <rFont val="Arial MT"/>
        <family val="2"/>
      </rPr>
      <t>Notifica dell'aggiudicazione di (tutti gli) appalti pubblici per l'aumento della capacità di rete per la distribuzione di energia rinnovabile e l'elettrificazione dei consumi energetici.</t>
    </r>
  </si>
  <si>
    <r>
      <rPr>
        <sz val="10"/>
        <color theme="1"/>
        <rFont val="Arial MT"/>
        <family val="2"/>
      </rPr>
      <t>M2C2-9</t>
    </r>
  </si>
  <si>
    <r>
      <rPr>
        <sz val="10"/>
        <color theme="1"/>
        <rFont val="Arial MT"/>
        <family val="2"/>
      </rPr>
      <t>Aumento di almeno 1 000 MW  della capacità di rete per la distribuzione di energia rinnovabile.</t>
    </r>
  </si>
  <si>
    <r>
      <rPr>
        <sz val="10"/>
        <color theme="1"/>
        <rFont val="Arial MT"/>
        <family val="2"/>
      </rPr>
      <t>M2C3-1</t>
    </r>
  </si>
  <si>
    <r>
      <rPr>
        <sz val="10"/>
        <color theme="1"/>
        <rFont val="Arial MT"/>
        <family val="2"/>
      </rPr>
      <t>Investimento 2.1 - Rafforzamento dell'Ecobonus per l'efficienza energetica</t>
    </r>
  </si>
  <si>
    <r>
      <rPr>
        <sz val="10"/>
        <color theme="1"/>
        <rFont val="Arial MT"/>
        <family val="2"/>
      </rPr>
      <t>Entrata in vigore della proroga del Superbonus</t>
    </r>
  </si>
  <si>
    <r>
      <rPr>
        <sz val="10"/>
        <color theme="1"/>
        <rFont val="Arial MT"/>
        <family val="2"/>
      </rPr>
      <t>Disposizione nell'atto giuridico/negli atti giuridici che indica l'entrata in vigore</t>
    </r>
  </si>
  <si>
    <r>
      <rPr>
        <sz val="10"/>
        <color theme="1"/>
        <rFont val="Arial MT"/>
        <family val="2"/>
      </rPr>
      <t>L'atto o gli atti giuridici devono prorogare le prestazioni Ecobonus e Sismabonus fino al 31 dicembre 2022
per i condomini e fino
al 30 giugno 2023 per l'edilizia residenziale pubblica (IACP).</t>
    </r>
  </si>
  <si>
    <r>
      <rPr>
        <sz val="10"/>
        <color theme="1"/>
        <rFont val="Arial MT"/>
        <family val="2"/>
      </rPr>
      <t>M2C3-10</t>
    </r>
  </si>
  <si>
    <r>
      <rPr>
        <sz val="10"/>
        <color theme="1"/>
        <rFont val="Arial MT"/>
        <family val="2"/>
      </rPr>
      <t>Investimento 3.1 - Promozione di un teleriscaldamento efficiente</t>
    </r>
  </si>
  <si>
    <r>
      <rPr>
        <sz val="10"/>
        <color theme="1"/>
        <rFont val="Arial MT"/>
        <family val="2"/>
      </rPr>
      <t>M2C3-2</t>
    </r>
  </si>
  <si>
    <r>
      <rPr>
        <sz val="10"/>
        <color theme="1"/>
        <rFont val="Arial MT"/>
        <family val="2"/>
      </rPr>
      <t>Ristrutturazione edilizia Superbonus T1</t>
    </r>
  </si>
  <si>
    <r>
      <rPr>
        <sz val="10"/>
        <color theme="1"/>
        <rFont val="Arial MT"/>
        <family val="2"/>
      </rPr>
      <t>Completamento della ristrutturazione di edifici per almeno 17 000 000 metri quadrati, che si traduce in risparmi di energia primaria di almeno il 40 % e il miglioramento di almeno due classi energetiche nell'attestato di prestazione
energetica.</t>
    </r>
  </si>
  <si>
    <r>
      <rPr>
        <sz val="10"/>
        <color theme="1"/>
        <rFont val="Arial MT"/>
        <family val="2"/>
      </rPr>
      <t>M2C3-3</t>
    </r>
  </si>
  <si>
    <r>
      <rPr>
        <sz val="10"/>
        <color theme="1"/>
        <rFont val="Arial MT"/>
        <family val="2"/>
      </rPr>
      <t>Ristrutturazione edilizia Superbonus T2</t>
    </r>
  </si>
  <si>
    <r>
      <rPr>
        <sz val="10"/>
        <color theme="1"/>
        <rFont val="Arial MT"/>
        <family val="2"/>
      </rPr>
      <t>Completamento della ristrutturazione di edifici per almeno 35 800 000 metri quadrati, che si traduce in risparmi di energia primaria di almeno il 40 % e il miglioramento di almeno due classi energetiche nell'attestato di prestazione
energetica.</t>
    </r>
  </si>
  <si>
    <r>
      <rPr>
        <sz val="10"/>
        <color theme="1"/>
        <rFont val="Arial MT"/>
        <family val="2"/>
      </rPr>
      <t>M2C3-4</t>
    </r>
  </si>
  <si>
    <r>
      <rPr>
        <sz val="10"/>
        <color theme="1"/>
        <rFont val="Arial MT"/>
        <family val="2"/>
      </rPr>
      <t>M2C3-5</t>
    </r>
  </si>
  <si>
    <r>
      <rPr>
        <sz val="10"/>
        <color theme="1"/>
        <rFont val="Arial MT"/>
        <family val="2"/>
      </rPr>
      <t>Investimento 1.1 - Costruzione di nuove scuole mediante la sostituzione di edifici</t>
    </r>
  </si>
  <si>
    <r>
      <rPr>
        <sz val="10"/>
        <color theme="1"/>
        <rFont val="Arial MT"/>
        <family val="2"/>
      </rPr>
      <t>Aggiudicazione di tutti gli appalti pubblici per la costruzione di nuove scuole mediante la sostituzione di edifici per la riqualificazione energetica degli edifici scolastici, a seguito di una procedura di appalto pubblico</t>
    </r>
  </si>
  <si>
    <r>
      <rPr>
        <sz val="10"/>
        <color theme="1"/>
        <rFont val="Arial MT"/>
        <family val="2"/>
      </rPr>
      <t>Notifica dell'aggiudicazione di tutti gli appalti pubblici a seguito di una procedura di appalto pubblico</t>
    </r>
  </si>
  <si>
    <r>
      <rPr>
        <sz val="10"/>
        <color theme="1"/>
        <rFont val="Arial MT"/>
        <family val="2"/>
      </rPr>
      <t>Notifica dell'aggiudicazione di tutti gli appalti pubblici per nuove sostituzioni di edifici scolastici ammissibili ai finanziamenti formalizzati dalle autorità locali equivalenti a  una superficie totale di almeno 400 000 metri quadri</t>
    </r>
  </si>
  <si>
    <r>
      <rPr>
        <sz val="10"/>
        <color theme="1"/>
        <rFont val="Arial MT"/>
        <family val="2"/>
      </rPr>
      <t>M2C3-6</t>
    </r>
  </si>
  <si>
    <r>
      <rPr>
        <sz val="10"/>
        <color theme="1"/>
        <rFont val="Arial MT"/>
        <family val="2"/>
      </rPr>
      <t>Almeno 400 000 metri quadri di nuove scuole sono costruiti mediante la sostituzione di edifici.</t>
    </r>
  </si>
  <si>
    <r>
      <rPr>
        <sz val="10"/>
        <color theme="1"/>
        <rFont val="Arial MT"/>
        <family val="2"/>
      </rPr>
      <t>Completamento della costruzione di almeno
400 000 metri quadri di nuove scuole mediante sostituzione di edifici, con un conseguente consumo di energia primaria inferiore di almeno il 20 % rispetto al requisito relativo agli edifici a energia quasi zero</t>
    </r>
  </si>
  <si>
    <r>
      <rPr>
        <sz val="10"/>
        <color theme="1"/>
        <rFont val="Arial MT"/>
        <family val="2"/>
      </rPr>
      <t>M2C3-7</t>
    </r>
  </si>
  <si>
    <r>
      <rPr>
        <sz val="10"/>
        <color theme="1"/>
        <rFont val="Arial MT"/>
        <family val="2"/>
      </rPr>
      <t>Investimento 1.2 - Costruzione di edifici, riqualificazione e rafforzamento dei beni immobili dell'amministrazione della giustizia</t>
    </r>
  </si>
  <si>
    <r>
      <rPr>
        <sz val="10"/>
        <color theme="1"/>
        <rFont val="Arial MT"/>
        <family val="2"/>
      </rPr>
      <t>L'aggiudicazione di tutti gli appalti pubblici per la  costruzione di nuovi edifici, la riqualificazione e il rafforzamento dei beni immobili dell'amministrazione della giustizia è firmata dall'amministrazione aggiudicatrice a seguito di una
procedura di appalto pubblico</t>
    </r>
  </si>
  <si>
    <r>
      <rPr>
        <sz val="10"/>
        <color theme="1"/>
        <rFont val="Arial MT"/>
        <family val="2"/>
      </rPr>
      <t>Notifica dell'aggiudicazione di tutti gli appalti pubblici per la costruzione di nuovi edifici, la riqualificazione e il rafforzamento dei beni immobili dell'amministrazione della giustizia.</t>
    </r>
  </si>
  <si>
    <r>
      <rPr>
        <sz val="10"/>
        <color theme="1"/>
        <rFont val="Arial MT"/>
        <family val="2"/>
      </rPr>
      <t>M2C3-8</t>
    </r>
  </si>
  <si>
    <r>
      <rPr>
        <sz val="10"/>
        <color theme="1"/>
        <rFont val="Arial MT"/>
        <family val="2"/>
      </rPr>
      <t>Costruzione di edifici, riqualificazione e rafforzamento dei beni immobili dell'amministrazione della giustizia</t>
    </r>
  </si>
  <si>
    <r>
      <rPr>
        <sz val="10"/>
        <color theme="1"/>
        <rFont val="Arial MT"/>
        <family val="2"/>
      </rPr>
      <t>Costruzione di edifici, riqualificazione e rafforzamento dei beni immobili dell'amministrazione della giustizia di almeno
289 000 metri quadri</t>
    </r>
  </si>
  <si>
    <r>
      <rPr>
        <sz val="10"/>
        <color theme="1"/>
        <rFont val="Arial MT"/>
        <family val="2"/>
      </rPr>
      <t>M2C3-9</t>
    </r>
  </si>
  <si>
    <r>
      <rPr>
        <sz val="10"/>
        <color theme="1"/>
        <rFont val="Arial MT"/>
        <family val="2"/>
      </rPr>
      <t>I contratti per il miglioramento delle reti di riscaldamento sono affidati dal ministero della Transizione ecologica a seguito di una procedura di appalto pubblico</t>
    </r>
  </si>
  <si>
    <r>
      <rPr>
        <sz val="10"/>
        <color theme="1"/>
        <rFont val="Arial MT"/>
        <family val="2"/>
      </rPr>
      <t>Aggiudicazione di tutti gli appalti pubblici per la costruzione di nuove reti di teleriscaldamento o l'ampliamento di quelle esistenti, che dovrebbero includere l'obbligo di ridurre il consumo energetico.
Aggiudicazione degli appalti ai progetti selezionati con gli inviti a presentare proposte concorrenziali conformemente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</si>
  <si>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M2C4-1</t>
    </r>
  </si>
  <si>
    <r>
      <rPr>
        <sz val="10"/>
        <color theme="1"/>
        <rFont val="Arial MT"/>
        <family val="2"/>
      </rPr>
      <t>Riforma 2.1. Semplificazione e accelerazione delle procedure per l'attuazione degli interventi contro il dissesto idrogeologico</t>
    </r>
  </si>
  <si>
    <r>
      <rPr>
        <sz val="10"/>
        <color theme="1"/>
        <rFont val="Arial MT"/>
        <family val="2"/>
      </rPr>
      <t>Entrata in vigore della semplificazione del quadro giuridico per una migliore gestione dei rischi idrologici</t>
    </r>
  </si>
  <si>
    <r>
      <rPr>
        <sz val="10"/>
        <color theme="1"/>
        <rFont val="Arial MT"/>
        <family val="2"/>
      </rPr>
      <t>Disposizione nell'atto giuridico/negli atti giuridici pertinenti che indica l'entrata in vigore</t>
    </r>
  </si>
  <si>
    <r>
      <t xml:space="preserve">Il nuovo quadro giuridico dovrà, come minimo: </t>
    </r>
    <r>
      <rPr>
        <sz val="10"/>
        <color theme="1"/>
        <rFont val="Arial MT"/>
        <family val="2"/>
      </rPr>
      <t>privilegiare gli interventi di prevenzione in linea con la valutazione nazionale del rischio e con l'articolo 6 della decisione n. 1313/2013/UE, con la valutazione delle capacità di gestione dei rischi e con il principio "non arrecare un danno significativo"; accelerare le procedure per l'elaborazione dei progetti e stabilire principi generali per semplificare le procedure di realizzazione e di finanziamento dei progetti e i progetti relativi al rischio idrologico; armonizzare e semplificare i flussi di informazioni per ridurre la ridondanza delle segnalazioni tra i vari sistemi informativi dello Stato e sviluppare un sistema di indicatori per una migliore individuazione dei rischi idrologici, in linea con le raccomandazioni della Corte dei conti italiana; rafforzare il coordinamento degli interventi tra i diversi livelli di governo, in linea con le raccomandazioni della Corte dei conti italiana; creare banche dati comuni in materia di dissesto, in linea con le raccomandazioni della Corte dei conti italiana; stabilire i tempi massimi per ciascuna fase; definire un piano per rafforzare la capacità degli organi coinvolti.</t>
    </r>
  </si>
  <si>
    <r>
      <rPr>
        <sz val="10"/>
        <color theme="1"/>
        <rFont val="Arial MT"/>
        <family val="2"/>
      </rPr>
      <t>M2C4-11</t>
    </r>
  </si>
  <si>
    <r>
      <rPr>
        <sz val="10"/>
        <color theme="1"/>
        <rFont val="Arial MT"/>
        <family val="2"/>
      </rPr>
      <t>Investimento 2.1.a - Misure per la gestione del rischio di alluvione e per la riduzione del rischio idrogeologico - Interventi in Emilia- Romagna, Toscana e Marche</t>
    </r>
  </si>
  <si>
    <r>
      <rPr>
        <sz val="10"/>
        <color theme="1"/>
        <rFont val="Arial MT"/>
        <family val="2"/>
      </rPr>
      <t>Identificazione degli interventi mediante ordinanza o ordinanze del commissario straordinario</t>
    </r>
  </si>
  <si>
    <r>
      <rPr>
        <sz val="10"/>
        <color theme="1"/>
        <rFont val="Arial MT"/>
        <family val="2"/>
      </rPr>
      <t>Ordinanza o ordinanze del commissario straordinario</t>
    </r>
  </si>
  <si>
    <r>
      <rPr>
        <sz val="10"/>
        <color theme="1"/>
        <rFont val="Arial MT"/>
        <family val="2"/>
      </rPr>
      <t>M2C4-11 bis</t>
    </r>
  </si>
  <si>
    <r>
      <rPr>
        <sz val="10"/>
        <color theme="1"/>
        <rFont val="Arial MT"/>
        <family val="2"/>
      </rPr>
      <t>Aggiudicazione di tutti gli appalti pubblici per interventi in Emilia-Romagna, Toscana e Marche</t>
    </r>
  </si>
  <si>
    <r>
      <rPr>
        <sz val="10"/>
        <color theme="1"/>
        <rFont val="Arial MT"/>
        <family val="2"/>
      </rPr>
      <t>Notifica dell'aggiudicazione di tutti gli appalti pubblici per gli interventi in materia di gestione e riduzione dei rischi idrogeologici. Il valore totale degli inviti da cui derivano tali aggiudicazioni ammonta ad
almeno 1,2 miliardi di EUR.</t>
    </r>
  </si>
  <si>
    <r>
      <rPr>
        <sz val="10"/>
        <color theme="1"/>
        <rFont val="Arial MT"/>
        <family val="2"/>
      </rPr>
      <t>M2C4-11 ter</t>
    </r>
  </si>
  <si>
    <r>
      <rPr>
        <sz val="10"/>
        <color theme="1"/>
        <rFont val="Arial MT"/>
        <family val="2"/>
      </rPr>
      <t>Completamento dei progetti</t>
    </r>
  </si>
  <si>
    <r>
      <rPr>
        <sz val="10"/>
        <color theme="1"/>
        <rFont val="Arial MT"/>
        <family val="2"/>
      </rPr>
      <t>M2C4-12</t>
    </r>
  </si>
  <si>
    <r>
      <rPr>
        <sz val="10"/>
        <color theme="1"/>
        <rFont val="Arial MT"/>
        <family val="2"/>
      </rPr>
      <t>Investimento 2.1.b - Misure per la gestione del rischio di alluvione e per la riduzione del rischio idrogeologico</t>
    </r>
  </si>
  <si>
    <r>
      <rPr>
        <sz val="10"/>
        <color theme="1"/>
        <rFont val="Arial MT"/>
        <family val="2"/>
      </rPr>
      <t>Entrata in vigore del quadro giuridico rivisto per interventi contro i rischi di alluvione e idrogeologici</t>
    </r>
  </si>
  <si>
    <r>
      <rPr>
        <sz val="10"/>
        <color theme="1"/>
        <rFont val="Arial MT"/>
        <family val="2"/>
      </rPr>
      <t>Indicazione nel testo delle ordinanze della data di entrata in vigore</t>
    </r>
  </si>
  <si>
    <r>
      <rPr>
        <sz val="10"/>
        <color theme="1"/>
        <rFont val="Arial MT"/>
        <family val="2"/>
      </rPr>
      <t>Le ordinanze del servizio nazionale della protezione civile che approvano il primo piano di intervento e investimento per la riduzione del rischio idrogeologico e di alluvione devono mirare a ripristinare le condizioni originarie e a garantire la resilienza dei territori alle calamità naturali.</t>
    </r>
  </si>
  <si>
    <r>
      <rPr>
        <sz val="10"/>
        <color theme="1"/>
        <rFont val="Arial MT"/>
        <family val="2"/>
      </rPr>
      <t>M2C4-13</t>
    </r>
  </si>
  <si>
    <r>
      <rPr>
        <sz val="10"/>
        <color theme="1"/>
        <rFont val="Arial MT"/>
        <family val="2"/>
      </rPr>
      <t>Completamento degli interventi di tipo D ed E</t>
    </r>
  </si>
  <si>
    <r>
      <rPr>
        <sz val="10"/>
        <color theme="1"/>
        <rFont val="Arial MT"/>
        <family val="2"/>
      </rPr>
      <t>M2C4-18</t>
    </r>
  </si>
  <si>
    <r>
      <rPr>
        <sz val="10"/>
        <color theme="1"/>
        <rFont val="Arial MT"/>
        <family val="2"/>
      </rPr>
      <t>M2C4-19</t>
    </r>
  </si>
  <si>
    <r>
      <rPr>
        <sz val="10"/>
        <color theme="1"/>
        <rFont val="Arial MT"/>
        <family val="2"/>
      </rPr>
      <t>Investimento 3.1 - Tutela e valorizzazione del verde urbano ed extraurbano</t>
    </r>
  </si>
  <si>
    <r>
      <rPr>
        <sz val="10"/>
        <color theme="1"/>
        <rFont val="Arial MT"/>
        <family val="2"/>
      </rPr>
      <t>Piantare alberi per la tutela e la valorizzazione delle aree verdi urbane ed extraurbane T1</t>
    </r>
  </si>
  <si>
    <r>
      <rPr>
        <sz val="10"/>
        <color theme="1"/>
        <rFont val="Arial MT"/>
        <family val="2"/>
      </rPr>
      <t>Piantare almeno 1 650 000 alberi per il rimboschimento delle aree urbane ed extraurbane ai sensi dell'articolo 4 della legge
12 dicembre 2019, n. 141 ("legge sul
clima")</t>
    </r>
  </si>
  <si>
    <r>
      <rPr>
        <sz val="10"/>
        <color theme="1"/>
        <rFont val="Arial MT"/>
        <family val="2"/>
      </rPr>
      <t>M2C4-2</t>
    </r>
  </si>
  <si>
    <r>
      <rPr>
        <sz val="10"/>
        <color theme="1"/>
        <rFont val="Arial MT"/>
        <family val="2"/>
      </rPr>
      <t>Riforma 4.2 - Misure per garantire la piena capacità gestionale per i servizi idrici integrati</t>
    </r>
  </si>
  <si>
    <r>
      <rPr>
        <sz val="10"/>
        <color theme="1"/>
        <rFont val="Arial MT"/>
        <family val="2"/>
      </rPr>
      <t>Entrata in vigore della riforma volta a garantire la piena capacità gestionale per i servizi idrici integrati</t>
    </r>
  </si>
  <si>
    <r>
      <t xml:space="preserve">La legge/i regolamenti generali sui servizi idrici per un uso sostenibile e l'incentivazione degli investimenti nelle infrastrutture idriche devono come minimo: </t>
    </r>
    <r>
      <rPr>
        <sz val="10"/>
        <color theme="1"/>
        <rFont val="Arial MT"/>
        <family val="2"/>
      </rPr>
      <t>ridurre la frammentazione dei diversi attori attraverso norme e meccanismi di aggregazione per incentivare l'integrazione degli operatori di gestione attualmente autonomi nell'operatore unico per l'intero Ambito Territoriale Ottimale; prevedere incentivi per un uso sostenibile dell'acqua in agricoltura, in particolare per sostenere l'uso del sistema comune di gestione delle risorse idriche (SIGRIAN) per usi irrigui collettivi e di autoapprovvigionamento; stabilire un sistema di prezzi regolamentati che tenga adeguatamente conto dell'uso delle risorse ambientali e dell'inquinamento, conformemente al principio "chi inquina paga".</t>
    </r>
  </si>
  <si>
    <r>
      <rPr>
        <sz val="10"/>
        <color theme="1"/>
        <rFont val="Arial MT"/>
        <family val="2"/>
      </rPr>
      <t>M2C4-20</t>
    </r>
  </si>
  <si>
    <r>
      <rPr>
        <sz val="10"/>
        <color theme="1"/>
        <rFont val="Arial MT"/>
        <family val="2"/>
      </rPr>
      <t>Piantare alberi per la tutela e la valorizzazione delle aree verdi urbane ed extraurbane T2</t>
    </r>
  </si>
  <si>
    <r>
      <rPr>
        <sz val="10"/>
        <color theme="1"/>
        <rFont val="Arial MT"/>
        <family val="2"/>
      </rPr>
      <t>M2C4-20 bis</t>
    </r>
  </si>
  <si>
    <r>
      <rPr>
        <sz val="10"/>
        <color theme="1"/>
        <rFont val="Arial MT"/>
        <family val="2"/>
      </rPr>
      <t>M2C4-21</t>
    </r>
  </si>
  <si>
    <r>
      <rPr>
        <sz val="10"/>
        <color theme="1"/>
        <rFont val="Arial MT"/>
        <family val="2"/>
      </rPr>
      <t>Investimento 3.3 - Rinaturazione dell'area del Po</t>
    </r>
  </si>
  <si>
    <r>
      <rPr>
        <sz val="10"/>
        <color theme="1"/>
        <rFont val="Arial MT"/>
        <family val="2"/>
      </rPr>
      <t>Revisione del quadro giuridico per gli interventi di rinaturazione dell'area del Po</t>
    </r>
  </si>
  <si>
    <r>
      <rPr>
        <sz val="10"/>
        <color theme="1"/>
        <rFont val="Arial MT"/>
        <family val="2"/>
      </rPr>
      <t>Indicazione nel testo del pertinente  atto legislativo della data di entrata in vigore</t>
    </r>
  </si>
  <si>
    <r>
      <rPr>
        <sz val="10"/>
        <color theme="1"/>
        <rFont val="Arial MT"/>
        <family val="2"/>
      </rPr>
      <t>Entrata in vigore della pertinente legislazione finalizzata al recupero del corridoio ecologico rappresentato dall'alveo del fiume, compresi interventi di rimboschimento naturale e interventi per il recupero e la riattivazione di
lanche e rami abbandonati.</t>
    </r>
  </si>
  <si>
    <r>
      <rPr>
        <sz val="10"/>
        <color theme="1"/>
        <rFont val="Arial MT"/>
        <family val="2"/>
      </rPr>
      <t>M2C4-22</t>
    </r>
  </si>
  <si>
    <r>
      <rPr>
        <sz val="10"/>
        <color theme="1"/>
        <rFont val="Arial MT"/>
        <family val="2"/>
      </rPr>
      <t>Riduzione dell'artificialità dell'alveo per la rinaturazione
dell'area del Po T1</t>
    </r>
  </si>
  <si>
    <r>
      <rPr>
        <sz val="10"/>
        <color theme="1"/>
        <rFont val="Arial MT"/>
        <family val="2"/>
      </rPr>
      <t>Ridurre l'artificialità dell'alveo di almeno 13 km, riportandolo lungo l'asse del Po.</t>
    </r>
  </si>
  <si>
    <r>
      <rPr>
        <sz val="10"/>
        <color theme="1"/>
        <rFont val="Arial MT"/>
        <family val="2"/>
      </rPr>
      <t>M2C4-23</t>
    </r>
  </si>
  <si>
    <r>
      <rPr>
        <sz val="10"/>
        <color theme="1"/>
        <rFont val="Arial MT"/>
        <family val="2"/>
      </rPr>
      <t>Riduzione dell'artificialità dell'alveo per la rinaturazione
dell'area del Po T2</t>
    </r>
  </si>
  <si>
    <r>
      <rPr>
        <sz val="10"/>
        <color theme="1"/>
        <rFont val="Arial MT"/>
        <family val="2"/>
      </rPr>
      <t>Ridurre l'artificialità dell'alveo di almeno 37 km, riportandolo lungo l'asse del Po.</t>
    </r>
  </si>
  <si>
    <r>
      <rPr>
        <sz val="10"/>
        <color theme="1"/>
        <rFont val="Arial MT"/>
        <family val="2"/>
      </rPr>
      <t>M2C4-24</t>
    </r>
  </si>
  <si>
    <r>
      <rPr>
        <sz val="10"/>
        <color theme="1"/>
        <rFont val="Arial MT"/>
        <family val="2"/>
      </rPr>
      <t>Investimento 3.4 - Bonifica del "suolo dei siti orfani"</t>
    </r>
  </si>
  <si>
    <r>
      <rPr>
        <sz val="10"/>
        <color theme="1"/>
        <rFont val="Arial MT"/>
        <family val="2"/>
      </rPr>
      <t>Quadro giuridico per la bonifica dei siti orfani</t>
    </r>
  </si>
  <si>
    <r>
      <rPr>
        <sz val="10"/>
        <color theme="1"/>
        <rFont val="Arial MT"/>
        <family val="2"/>
      </rPr>
      <t>M2C4-25</t>
    </r>
  </si>
  <si>
    <r>
      <rPr>
        <sz val="10"/>
        <color theme="1"/>
        <rFont val="Arial MT"/>
        <family val="2"/>
      </rPr>
      <t>Riqualificazione dei siti orfani</t>
    </r>
  </si>
  <si>
    <r>
      <rPr>
        <sz val="10"/>
        <color theme="1"/>
        <rFont val="Arial MT"/>
        <family val="2"/>
      </rPr>
      <t>Riqualificare almeno il 70 % della superficie del "suolo dei siti orfani" al fine di ridurre l'occupazione del terreno e migliorare la rigenerazione
urbana</t>
    </r>
  </si>
  <si>
    <r>
      <rPr>
        <sz val="10"/>
        <color theme="1"/>
        <rFont val="Arial MT"/>
        <family val="2"/>
      </rPr>
      <t>M2C4-26</t>
    </r>
  </si>
  <si>
    <r>
      <rPr>
        <sz val="10"/>
        <color theme="1"/>
        <rFont val="Arial MT"/>
        <family val="2"/>
      </rPr>
      <t>Investimento 3.5 - Ripristino e tutela dei fondali e degli habitat marini</t>
    </r>
  </si>
  <si>
    <r>
      <rPr>
        <sz val="10"/>
        <color theme="1"/>
        <rFont val="Arial MT"/>
        <family val="2"/>
      </rPr>
      <t>Ripristino e tutela dei fondali e degli habitat marini</t>
    </r>
  </si>
  <si>
    <r>
      <rPr>
        <sz val="10"/>
        <color theme="1"/>
        <rFont val="Arial MT"/>
        <family val="2"/>
      </rPr>
      <t>Completare almeno 22 interventi su larga scala per il ripristino e la tutela dei fondali e degli habitat marini e dei sistemi di osservazione delle
coste.</t>
    </r>
  </si>
  <si>
    <r>
      <rPr>
        <sz val="10"/>
        <color theme="1"/>
        <rFont val="Arial MT"/>
        <family val="2"/>
      </rPr>
      <t>M2C4-27</t>
    </r>
  </si>
  <si>
    <r>
      <rPr>
        <sz val="10"/>
        <color theme="1"/>
        <rFont val="Arial MT"/>
        <family val="2"/>
      </rPr>
      <t>Entrata in vigore della semplificazione normativa per gli interventi nelle infrastrutture idriche primarie per la sicurezza dell'approvvigioname nto idrico</t>
    </r>
  </si>
  <si>
    <r>
      <rPr>
        <sz val="10"/>
        <color theme="1"/>
        <rFont val="Arial MT"/>
        <family val="2"/>
      </rPr>
      <t>Indicazione nel testo del o dei pertinenti atti legislativi della data di entrata in vigore</t>
    </r>
  </si>
  <si>
    <r>
      <rPr>
        <sz val="10"/>
        <color theme="1"/>
        <rFont val="Arial MT"/>
        <family val="2"/>
      </rPr>
      <t>M2C4-28</t>
    </r>
  </si>
  <si>
    <r>
      <rPr>
        <sz val="10"/>
        <color theme="1"/>
        <rFont val="Arial MT"/>
        <family val="2"/>
      </rPr>
      <t>M2C4-29</t>
    </r>
  </si>
  <si>
    <r>
      <rPr>
        <sz val="10"/>
        <color theme="1"/>
        <rFont val="Arial MT"/>
        <family val="2"/>
      </rPr>
      <t>Investimenti in infrastrutture idriche primarie per la sicurezza dell'approvvigioname nto idrico</t>
    </r>
  </si>
  <si>
    <r>
      <rPr>
        <sz val="10"/>
        <color theme="1"/>
        <rFont val="Arial MT"/>
        <family val="2"/>
      </rPr>
      <t>M2C4-3</t>
    </r>
  </si>
  <si>
    <r>
      <rPr>
        <sz val="10"/>
        <color theme="1"/>
        <rFont val="Arial MT"/>
        <family val="2"/>
      </rPr>
      <t>Riforma del quadro giuridico per una migliore gestione e un uso sostenibile dell'acqua</t>
    </r>
  </si>
  <si>
    <r>
      <rPr>
        <sz val="10"/>
        <color theme="1"/>
        <rFont val="Arial MT"/>
        <family val="2"/>
      </rPr>
      <t>Entrata in vigore dei protocolli d'intesa</t>
    </r>
  </si>
  <si>
    <r>
      <rPr>
        <sz val="10"/>
        <color theme="1"/>
        <rFont val="Arial MT"/>
        <family val="2"/>
      </rPr>
      <t>Firma di una serie di protocolli d'intesa da parte del Ministero per la Transizione Ecologica con le regioni Campania, Calabria, Molise e Sicilia per ridurre la frammentazione del numero di operatori che forniscono servizi idrici. I protocolli d'intesa dovrebbero definire obiettivi in materia di istituzione di enti amministrativi locali, riduzione del numero di operatori e realizzazione di economie di scala al fine di creare operatori unici almeno ogni
40 000 abitanti.</t>
    </r>
  </si>
  <si>
    <r>
      <rPr>
        <sz val="10"/>
        <color theme="1"/>
        <rFont val="Arial MT"/>
        <family val="2"/>
      </rPr>
      <t>M2C4-30</t>
    </r>
  </si>
  <si>
    <r>
      <rPr>
        <sz val="10"/>
        <color theme="1"/>
        <rFont val="Arial MT"/>
        <family val="2"/>
      </rPr>
      <t>Investimento 4.2 - Riduzione delle perdite nelle reti di distribuzione dell'acqua, compresa la digitalizzazione e il monitoraggio delle reti</t>
    </r>
  </si>
  <si>
    <r>
      <rPr>
        <sz val="10"/>
        <color theme="1"/>
        <rFont val="Arial MT"/>
        <family val="2"/>
      </rPr>
      <t>M2C4-31</t>
    </r>
  </si>
  <si>
    <r>
      <rPr>
        <sz val="10"/>
        <color theme="1"/>
        <rFont val="Arial MT"/>
        <family val="2"/>
      </rPr>
      <t>Interventi nelle reti di distribuzione dell'acqua, compresa la digitalizzazione e il monitoraggio delle reti T1</t>
    </r>
  </si>
  <si>
    <r>
      <rPr>
        <sz val="10"/>
        <color theme="1"/>
        <rFont val="Arial MT"/>
        <family val="2"/>
      </rPr>
      <t>M2C4-32</t>
    </r>
  </si>
  <si>
    <r>
      <rPr>
        <sz val="10"/>
        <color theme="1"/>
        <rFont val="Arial MT"/>
        <family val="2"/>
      </rPr>
      <t>Interventi nelle reti di distribuzione dell'acqua, compresa la digitalizzazione e il monitoraggio delle reti T2</t>
    </r>
  </si>
  <si>
    <r>
      <rPr>
        <sz val="10"/>
        <color theme="1"/>
        <rFont val="Arial MT"/>
        <family val="2"/>
      </rPr>
      <t>M2C4-33</t>
    </r>
  </si>
  <si>
    <r>
      <rPr>
        <sz val="10"/>
        <color theme="1"/>
        <rFont val="Arial MT"/>
        <family val="2"/>
      </rPr>
      <t>M2C4-34</t>
    </r>
  </si>
  <si>
    <r>
      <rPr>
        <sz val="10"/>
        <color theme="1"/>
        <rFont val="Arial MT"/>
        <family val="2"/>
      </rPr>
      <t>Investimento 4.3 - Investimenti nella resilienza dell'agrosistema irriguo per una migliore gestione delle risorse idriche</t>
    </r>
  </si>
  <si>
    <r>
      <rPr>
        <sz val="10"/>
        <color theme="1"/>
        <rFont val="Arial MT"/>
        <family val="2"/>
      </rPr>
      <t>Interventi per la resilienza dell'agrosistema irriguo per una migliore gestione delle risorse idriche T1</t>
    </r>
  </si>
  <si>
    <r>
      <rPr>
        <sz val="10"/>
        <color theme="1"/>
        <rFont val="Arial MT"/>
        <family val="2"/>
      </rPr>
      <t xml:space="preserve">Portare almeno al 26 % la percentuale di fonti di prelievo dotate di contatori.
Nel loro complesso gli interventi in materia di efficienza della rete comprendono anche l'installazione di:
</t>
    </r>
    <r>
      <rPr>
        <sz val="10"/>
        <color theme="1"/>
        <rFont val="Symbol"/>
        <family val="5"/>
      </rPr>
      <t></t>
    </r>
    <r>
      <rPr>
        <sz val="10"/>
        <color theme="1"/>
        <rFont val="Times New Roman"/>
        <family val="1"/>
      </rPr>
      <t xml:space="preserve">     </t>
    </r>
    <r>
      <rPr>
        <sz val="10"/>
        <color theme="1"/>
        <rFont val="Arial MT"/>
        <family val="2"/>
      </rPr>
      <t xml:space="preserve">150 contatori di terzo livello;
</t>
    </r>
    <r>
      <rPr>
        <sz val="10"/>
        <color theme="1"/>
        <rFont val="Symbol"/>
        <family val="5"/>
      </rPr>
      <t></t>
    </r>
    <r>
      <rPr>
        <sz val="10"/>
        <color theme="1"/>
        <rFont val="Times New Roman"/>
        <family val="1"/>
      </rPr>
      <t xml:space="preserve">     </t>
    </r>
    <r>
      <rPr>
        <sz val="10"/>
        <color theme="1"/>
        <rFont val="Arial MT"/>
        <family val="2"/>
      </rPr>
      <t xml:space="preserve">7 500 contatori di quarto livello;
</t>
    </r>
    <r>
      <rPr>
        <sz val="10"/>
        <color theme="1"/>
        <rFont val="Symbol"/>
        <family val="5"/>
      </rPr>
      <t></t>
    </r>
    <r>
      <rPr>
        <sz val="10"/>
        <color theme="1"/>
        <rFont val="Times New Roman"/>
        <family val="1"/>
      </rPr>
      <t xml:space="preserve">     </t>
    </r>
    <r>
      <rPr>
        <sz val="10"/>
        <color theme="1"/>
        <rFont val="Arial MT"/>
        <family val="2"/>
      </rPr>
      <t>digitalizzazione e
miglioramenti della rete.</t>
    </r>
  </si>
  <si>
    <r>
      <rPr>
        <sz val="10"/>
        <color theme="1"/>
        <rFont val="Arial MT"/>
        <family val="2"/>
      </rPr>
      <t>M2C4-34 bis</t>
    </r>
  </si>
  <si>
    <r>
      <rPr>
        <sz val="10"/>
        <color theme="1"/>
        <rFont val="Arial MT"/>
        <family val="2"/>
      </rPr>
      <t>M2C4-35</t>
    </r>
  </si>
  <si>
    <r>
      <rPr>
        <sz val="10"/>
        <color theme="1"/>
        <rFont val="Arial MT"/>
        <family val="2"/>
      </rPr>
      <t>Interventi per la resilienza dell'agrosistema irriguo per una migliore gestione delle risorse idriche
T1</t>
    </r>
  </si>
  <si>
    <r>
      <rPr>
        <sz val="10"/>
        <color theme="1"/>
        <rFont val="Arial MT"/>
        <family val="2"/>
      </rPr>
      <t>Almeno il 12 % della superficie irrigua deve beneficiare di un uso efficiente delle risorse irrigue.</t>
    </r>
  </si>
  <si>
    <r>
      <rPr>
        <sz val="10"/>
        <color theme="1"/>
        <rFont val="Arial MT"/>
        <family val="2"/>
      </rPr>
      <t>M2C4-35 bis</t>
    </r>
  </si>
  <si>
    <r>
      <rPr>
        <sz val="10"/>
        <color theme="1"/>
        <rFont val="Arial MT"/>
        <family val="2"/>
      </rPr>
      <t>Interventi per la resilienza dell'agrosistema irriguo per una migliore gestione delle risorse idriche
T2</t>
    </r>
  </si>
  <si>
    <r>
      <rPr>
        <sz val="10"/>
        <color theme="1"/>
        <rFont val="Arial MT"/>
        <family val="2"/>
      </rPr>
      <t>Almeno il 24 % della superficie irrigua che beneficia di un uso efficiente delle risorse irrigue.</t>
    </r>
  </si>
  <si>
    <r>
      <rPr>
        <sz val="10"/>
        <color theme="1"/>
        <rFont val="Arial MT"/>
        <family val="2"/>
      </rPr>
      <t>M2C4-36</t>
    </r>
  </si>
  <si>
    <r>
      <rPr>
        <sz val="10"/>
        <color theme="1"/>
        <rFont val="Arial MT"/>
        <family val="2"/>
      </rPr>
      <t>Investimento 4.4 - Investimenti in fognatura e depurazione</t>
    </r>
  </si>
  <si>
    <r>
      <rPr>
        <sz val="10"/>
        <color theme="1"/>
        <rFont val="Arial MT"/>
        <family val="2"/>
      </rPr>
      <t>M2C4-37</t>
    </r>
  </si>
  <si>
    <r>
      <rPr>
        <sz val="10"/>
        <color theme="1"/>
        <rFont val="Arial MT"/>
        <family val="2"/>
      </rPr>
      <t>Interventi per le reti fognarie e la depurazione T1</t>
    </r>
  </si>
  <si>
    <r>
      <rPr>
        <sz val="10"/>
        <color theme="1"/>
        <rFont val="Arial MT"/>
        <family val="2"/>
      </rPr>
      <t>M2C4-38</t>
    </r>
  </si>
  <si>
    <r>
      <rPr>
        <sz val="10"/>
        <color theme="1"/>
        <rFont val="Arial MT"/>
        <family val="2"/>
      </rPr>
      <t>Interventi per le reti fognarie e la depurazione T2</t>
    </r>
  </si>
  <si>
    <r>
      <rPr>
        <sz val="10"/>
        <color theme="1"/>
        <rFont val="Arial MT"/>
        <family val="2"/>
      </rPr>
      <t>Ridurre di almeno 2 250 000 il numero di abitanti equivalenti residenti in agglomerati non conformi alla direttiva 91/271/CEE del Consiglio a causa dell'inadeguatezza della raccolta e del trattamento delle acque reflue
urbane</t>
    </r>
  </si>
  <si>
    <r>
      <rPr>
        <sz val="10"/>
        <color theme="1"/>
        <rFont val="Arial MT"/>
        <family val="2"/>
      </rPr>
      <t>M2C4-4</t>
    </r>
  </si>
  <si>
    <r>
      <rPr>
        <sz val="10"/>
        <color theme="1"/>
        <rFont val="Arial MT"/>
        <family val="2"/>
      </rPr>
      <t>Entrata in vigore del nuovo quadro giuridico relativo agli scopi irrigui</t>
    </r>
  </si>
  <si>
    <r>
      <rPr>
        <sz val="10"/>
        <color theme="1"/>
        <rFont val="Arial MT"/>
        <family val="2"/>
      </rPr>
      <t>Indicazione nel testo del pertinente atto legislativo della data di entrata in vigore</t>
    </r>
  </si>
  <si>
    <r>
      <rPr>
        <sz val="10"/>
        <color theme="1"/>
        <rFont val="Arial MT"/>
        <family val="2"/>
      </rPr>
      <t>M2C4-5</t>
    </r>
  </si>
  <si>
    <r>
      <rPr>
        <sz val="10"/>
        <color theme="1"/>
        <rFont val="Arial MT"/>
        <family val="2"/>
      </rPr>
      <t>Entrata in vigore della semplificazione amministrativa e sviluppo di servizi digitali per i visitatori dei parchi nazionali e delle aree
marine protette</t>
    </r>
  </si>
  <si>
    <r>
      <rPr>
        <sz val="10"/>
        <color theme="1"/>
        <rFont val="Arial MT"/>
        <family val="2"/>
      </rPr>
      <t>Indicazione nel testo del decreto ministeriale della data di entrata in vigore</t>
    </r>
  </si>
  <si>
    <r>
      <rPr>
        <sz val="10"/>
        <color theme="1"/>
        <rFont val="Arial MT"/>
        <family val="2"/>
      </rPr>
      <t>Il decreto ministeriale deve prevedere lo sviluppo di servizi digitali per i visitatori dei parchi nazionali e delle aree marine protette</t>
    </r>
  </si>
  <si>
    <r>
      <rPr>
        <sz val="10"/>
        <color theme="1"/>
        <rFont val="Arial MT"/>
        <family val="2"/>
      </rPr>
      <t>M2C4-6</t>
    </r>
  </si>
  <si>
    <r>
      <rPr>
        <sz val="10"/>
        <color theme="1"/>
        <rFont val="Arial MT"/>
        <family val="2"/>
      </rPr>
      <t>Investimento 3.2 - Digitalizzazione dei parchi nazionali</t>
    </r>
  </si>
  <si>
    <r>
      <rPr>
        <sz val="10"/>
        <color theme="1"/>
        <rFont val="Arial MT"/>
        <family val="2"/>
      </rPr>
      <t>M2C4-7</t>
    </r>
  </si>
  <si>
    <r>
      <rPr>
        <sz val="10"/>
        <color theme="1"/>
        <rFont val="Arial MT"/>
        <family val="2"/>
      </rPr>
      <t>Riforma 3.1 - Adozione di programmi nazionali di controllo dell'inquinamento atmosferico</t>
    </r>
  </si>
  <si>
    <r>
      <rPr>
        <sz val="10"/>
        <color theme="1"/>
        <rFont val="Arial MT"/>
        <family val="2"/>
      </rPr>
      <t>Entrata in vigore di un programma nazionale di controllo dell'inquinamento atmosferico</t>
    </r>
  </si>
  <si>
    <r>
      <rPr>
        <sz val="10"/>
        <color theme="1"/>
        <rFont val="Arial MT"/>
        <family val="2"/>
      </rPr>
      <t>Disposizione nel DPCM che indica l'entrata in vigore</t>
    </r>
  </si>
  <si>
    <r>
      <rPr>
        <sz val="10"/>
        <color theme="1"/>
        <rFont val="Arial MT"/>
        <family val="2"/>
      </rPr>
      <t>Il decreto del Presidente del Consiglio dei ministri (DPCM) deve istituire un programma nazionale di controllo dell'inquinamento atmosferico che introduca misure idonee per la riduzione dell'inquinamento atmosferico in linea con la direttiva (UE) 2016/2284 e con il decreto legislativo
30 maggio 2018, n. 81, che
recepisce tale direttiva</t>
    </r>
  </si>
  <si>
    <r>
      <rPr>
        <sz val="10"/>
        <color theme="1"/>
        <rFont val="Arial MT"/>
        <family val="2"/>
      </rPr>
      <t>M2C4-8</t>
    </r>
  </si>
  <si>
    <r>
      <rPr>
        <sz val="10"/>
        <color theme="1"/>
        <rFont val="Arial MT"/>
        <family val="2"/>
      </rPr>
      <t>Investimento 1.1 - Realizzazione di un sistema avanzato ed integrato di monitoraggio e previsione</t>
    </r>
  </si>
  <si>
    <r>
      <rPr>
        <sz val="10"/>
        <color theme="1"/>
        <rFont val="Arial MT"/>
        <family val="2"/>
      </rPr>
      <t>Piano operativo per un sistema avanzato e integrato di monitoraggio e previsione per l'individuazione dei
rischi idrologici</t>
    </r>
  </si>
  <si>
    <r>
      <rPr>
        <sz val="10"/>
        <color theme="1"/>
        <rFont val="Arial MT"/>
        <family val="2"/>
      </rPr>
      <t>Indicazione nel testo del decreto ministeriale della data di entrata in
vigore</t>
    </r>
  </si>
  <si>
    <r>
      <rPr>
        <sz val="10"/>
        <color theme="1"/>
        <rFont val="Arial MT"/>
        <family val="2"/>
      </rPr>
      <t>M2C4-9</t>
    </r>
  </si>
  <si>
    <r>
      <rPr>
        <sz val="10"/>
        <color theme="1"/>
        <rFont val="Arial MT"/>
        <family val="2"/>
      </rPr>
      <t>Approntare un sistema avanzato e integrato di monitoraggio e previsione per l'individuazione dei
rischi idrologici</t>
    </r>
  </si>
  <si>
    <r>
      <rPr>
        <sz val="10"/>
        <color theme="1"/>
        <rFont val="Arial MT"/>
        <family val="2"/>
      </rPr>
      <t>Il 90 % della superficie delle regioni meridionali deve essere coperto dal sistema avanzato e integrato di monitoraggio e previsione per l'individuazione dei rischi idrologici</t>
    </r>
  </si>
  <si>
    <r>
      <rPr>
        <sz val="10"/>
        <color theme="1"/>
        <rFont val="Arial MT"/>
        <family val="2"/>
      </rPr>
      <t>M3C1-1</t>
    </r>
  </si>
  <si>
    <r>
      <rPr>
        <sz val="10"/>
        <color theme="1"/>
        <rFont val="Arial MT"/>
        <family val="2"/>
      </rPr>
      <t>Riforma 1.1 - Accelerazione dell'iter di approvazione del contratto tra MIMS e RFI</t>
    </r>
  </si>
  <si>
    <r>
      <rPr>
        <sz val="10"/>
        <color theme="1"/>
        <rFont val="Arial MT"/>
        <family val="2"/>
      </rPr>
      <t>Entrata in vigore di una modifica legislativa sull'iter di approvazione dei Contratti di Programma (CdP)</t>
    </r>
  </si>
  <si>
    <r>
      <rPr>
        <sz val="10"/>
        <color theme="1"/>
        <rFont val="Arial MT"/>
        <family val="2"/>
      </rPr>
      <t>Disposizione nella normativa che indica l'entrata in vigore della modifica legislativa sull'iter di approvazione dei Contratti di Programma</t>
    </r>
  </si>
  <si>
    <r>
      <rPr>
        <sz val="10"/>
        <color theme="1"/>
        <rFont val="Arial MT"/>
        <family val="2"/>
      </rPr>
      <t>La modifica legislativa riduce i tempi per l'iter di approvazione dei Contratti di Programma (CdP) del gestore dell'infrastruttura ferroviaria Rete Ferroviaria Italiana.</t>
    </r>
  </si>
  <si>
    <r>
      <rPr>
        <sz val="10"/>
        <color theme="1"/>
        <rFont val="Arial MT"/>
        <family val="2"/>
      </rPr>
      <t>M3C1-10</t>
    </r>
  </si>
  <si>
    <r>
      <rPr>
        <sz val="10"/>
        <color theme="1"/>
        <rFont val="Arial MT"/>
        <family val="2"/>
      </rPr>
      <t>Investimento 1.3 - Connessioni diagonali</t>
    </r>
  </si>
  <si>
    <r>
      <rPr>
        <sz val="10"/>
        <color theme="1"/>
        <rFont val="Arial MT"/>
        <family val="2"/>
      </rPr>
      <t>Aggiudicazione dell'appalto o degli appalti per la costruzione dei collegamenti sulle linee Orte- Falconara e Taranto- Metaponto- Potenza- Battipaglia</t>
    </r>
  </si>
  <si>
    <r>
      <rPr>
        <sz val="10"/>
        <color theme="1"/>
        <rFont val="Arial MT"/>
        <family val="2"/>
      </rPr>
      <t>Notifica dell'aggiudicazion e dell'appalto multidisciplinare per la costruzione di un'infrastruttura ferroviaria ad alta velocità sulle linee Orte-Falconara and Taranto- Metaponto- Potenza- Battipaglia</t>
    </r>
  </si>
  <si>
    <r>
      <rPr>
        <sz val="10"/>
        <color theme="1"/>
        <rFont val="Arial MT"/>
        <family val="2"/>
      </rPr>
      <t>Notifica dell'aggiudicazione dell'appalto multidisciplinare per la costruzione di collegamenti sulle linee Orte-Falconara and Taranto-Metaponto-Potenza-Battipaglia
Il contratto o i contratti devono fare riferimento alle seguenti linee:
Orte-Falconara
Taranto-Metaponto-Potenza-Battipaglia</t>
    </r>
  </si>
  <si>
    <r>
      <rPr>
        <sz val="10"/>
        <color theme="1"/>
        <rFont val="Arial MT"/>
        <family val="2"/>
      </rPr>
      <t>M3C1-11</t>
    </r>
  </si>
  <si>
    <r>
      <rPr>
        <sz val="10"/>
        <color theme="1"/>
        <rFont val="Arial MT"/>
        <family val="2"/>
      </rPr>
      <t>M3C1-12</t>
    </r>
  </si>
  <si>
    <r>
      <rPr>
        <sz val="10"/>
        <color theme="1"/>
        <rFont val="Arial MT"/>
        <family val="2"/>
      </rPr>
      <t>Investimento 1.4 - Sviluppo del sistema europeo di gestione del traffico ferroviario (ERTMS)</t>
    </r>
  </si>
  <si>
    <r>
      <rPr>
        <sz val="10"/>
        <color theme="1"/>
        <rFont val="Arial MT"/>
        <family val="2"/>
      </rPr>
      <t>Aggiudicazione degli appalti per lo sviluppo del sistema europeo di gestione del traffico
ferroviario</t>
    </r>
  </si>
  <si>
    <r>
      <rPr>
        <sz val="10"/>
        <color theme="1"/>
        <rFont val="Arial MT"/>
        <family val="2"/>
      </rPr>
      <t>Notifica dell'aggiudicazion e di tutti gli appalti pubblici per lo sviluppo del sistema europeo di gestione del
traffico ferroviario</t>
    </r>
  </si>
  <si>
    <r>
      <rPr>
        <sz val="10"/>
        <color theme="1"/>
        <rFont val="Arial MT"/>
        <family val="2"/>
      </rPr>
      <t>Notifica dell'aggiudicazione di tutti gli appalti pubblici per lo sviluppo del sistema europeo di gestione del traffico ferroviario (ERTMS)</t>
    </r>
  </si>
  <si>
    <r>
      <rPr>
        <sz val="10"/>
        <color theme="1"/>
        <rFont val="Arial MT"/>
        <family val="2"/>
      </rPr>
      <t>M3C1-13</t>
    </r>
  </si>
  <si>
    <r>
      <rPr>
        <sz val="10"/>
        <color theme="1"/>
        <rFont val="Arial MT"/>
        <family val="2"/>
      </rPr>
      <t>1 400 km di linee ferroviarie dotati del sistema europeo di gestione del
traffico ferroviario</t>
    </r>
  </si>
  <si>
    <r>
      <rPr>
        <sz val="10"/>
        <color theme="1"/>
        <rFont val="Arial MT"/>
        <family val="2"/>
      </rPr>
      <t>1 400 km di infrastruttura ferroviaria dotati del sistema europeo di gestione del traffico ferroviario, conformemente al piano europeo di implementazione dell'ERTMS, pronti per le fasi di autorizzazione e operativa</t>
    </r>
  </si>
  <si>
    <r>
      <rPr>
        <sz val="10"/>
        <color theme="1"/>
        <rFont val="Arial MT"/>
        <family val="2"/>
      </rPr>
      <t>M3C1-14</t>
    </r>
  </si>
  <si>
    <r>
      <rPr>
        <sz val="10"/>
        <color theme="1"/>
        <rFont val="Arial MT"/>
        <family val="2"/>
      </rPr>
      <t>2 785 km di infrastruttura ferroviaria dotati del sistema europeo di gestione del traffico ferroviario, conformemente al piano europeo di implementazione dell'ERTMS, pronti per le fasi di autorizzazione e operativa</t>
    </r>
  </si>
  <si>
    <r>
      <rPr>
        <sz val="10"/>
        <color theme="1"/>
        <rFont val="Arial MT"/>
        <family val="2"/>
      </rPr>
      <t>M3C1-15</t>
    </r>
  </si>
  <si>
    <r>
      <rPr>
        <sz val="10"/>
        <color theme="1"/>
        <rFont val="Arial MT"/>
        <family val="2"/>
      </rPr>
      <t>Investimento 1.5 - Potenziamento dei nodi ferroviari metropolitani e dei collegamenti nazionali chiave</t>
    </r>
  </si>
  <si>
    <r>
      <rPr>
        <sz val="10"/>
        <color theme="1"/>
        <rFont val="Arial MT"/>
        <family val="2"/>
      </rPr>
      <t>700 km di tratte di linee riqualificate costruite su nodi ferroviari metropolitani e collegamenti
nazionali chiave</t>
    </r>
  </si>
  <si>
    <r>
      <rPr>
        <sz val="10"/>
        <color theme="1"/>
        <rFont val="Arial MT"/>
        <family val="2"/>
      </rPr>
      <t>Almeno 700 km di tratte di linee riqualificate costruite su nodi metropolitani e collegamenti nazionali chiave, pronti per la fase di autorizzazione e operativa.</t>
    </r>
  </si>
  <si>
    <r>
      <rPr>
        <sz val="10"/>
        <color theme="1"/>
        <rFont val="Arial MT"/>
        <family val="2"/>
      </rPr>
      <t>M3C1-16</t>
    </r>
  </si>
  <si>
    <r>
      <rPr>
        <sz val="10"/>
        <color theme="1"/>
        <rFont val="Arial MT"/>
        <family val="2"/>
      </rPr>
      <t>1 280 km di tratte di linee riqualificate costruite su nodi ferroviari metropolitani e
collegamenti nazionali chiave</t>
    </r>
  </si>
  <si>
    <r>
      <rPr>
        <sz val="10"/>
        <color theme="1"/>
        <rFont val="Arial MT"/>
        <family val="2"/>
      </rPr>
      <t>Almeno 1 280 km di tratte di linee riqualificate/migliorate costruite su nodi metropolitani e collegamenti nazionali chiave, pronti per la fase di autorizzazione e operativa.</t>
    </r>
  </si>
  <si>
    <r>
      <rPr>
        <sz val="10"/>
        <color theme="1"/>
        <rFont val="Arial MT"/>
        <family val="2"/>
      </rPr>
      <t>M3C1-17</t>
    </r>
  </si>
  <si>
    <r>
      <rPr>
        <sz val="10"/>
        <color theme="1"/>
        <rFont val="Arial MT"/>
        <family val="2"/>
      </rPr>
      <t>Investimento 1.7 - Potenziamento, elettrificazione e aumento della resilienza delle ferrovie nel Sud</t>
    </r>
  </si>
  <si>
    <t>M3C1-17 bis</t>
  </si>
  <si>
    <r>
      <rPr>
        <sz val="10"/>
        <color theme="1"/>
        <rFont val="Arial MT"/>
        <family val="2"/>
      </rPr>
      <t>M3C1-18</t>
    </r>
  </si>
  <si>
    <r>
      <rPr>
        <sz val="10"/>
        <color theme="1"/>
        <rFont val="Arial MT"/>
        <family val="2"/>
      </rPr>
      <t>Linee regionali riqualificate, pronte per le fasi di autorizzazione e operativa</t>
    </r>
  </si>
  <si>
    <r>
      <rPr>
        <sz val="10"/>
        <color theme="1"/>
        <rFont val="Arial MT"/>
        <family val="2"/>
      </rPr>
      <t>646 km di linee regionali riqualificate, pronti per le fasi di autorizzazione e operativa</t>
    </r>
  </si>
  <si>
    <r>
      <rPr>
        <sz val="10"/>
        <color theme="1"/>
        <rFont val="Arial MT"/>
        <family val="2"/>
      </rPr>
      <t>M3C1-19</t>
    </r>
  </si>
  <si>
    <r>
      <rPr>
        <sz val="10"/>
        <color theme="1"/>
        <rFont val="Arial MT"/>
        <family val="2"/>
      </rPr>
      <t>M3C1-2</t>
    </r>
  </si>
  <si>
    <r>
      <rPr>
        <sz val="10"/>
        <color theme="1"/>
        <rFont val="Arial MT"/>
        <family val="2"/>
      </rPr>
      <t>Riforma 1.2 – Accelerazione dell'iter di approvazione dei progetti ferroviari</t>
    </r>
  </si>
  <si>
    <r>
      <rPr>
        <sz val="10"/>
        <color theme="1"/>
        <rFont val="Arial MT"/>
        <family val="2"/>
      </rPr>
      <t>Entrata in vigore di una modifica normativa che riduca la durata dell'iter di autorizzazione dei progetti
da 11 a 6 mesi.</t>
    </r>
  </si>
  <si>
    <r>
      <rPr>
        <sz val="10"/>
        <color theme="1"/>
        <rFont val="Arial MT"/>
        <family val="2"/>
      </rPr>
      <t>Disposizione nella normativa che indica l'entrata in vigore della modifica normativa che riduce la durata dell'iter di autorizzazione dei progetti da 11 a 6 mesi.</t>
    </r>
  </si>
  <si>
    <r>
      <rPr>
        <sz val="10"/>
        <color theme="1"/>
        <rFont val="Arial MT"/>
        <family val="2"/>
      </rPr>
      <t>La modifica normativa ridurrà la durata dell'iter di autorizzazione dei progetti da 11 a 6 mesi.</t>
    </r>
  </si>
  <si>
    <r>
      <rPr>
        <sz val="10"/>
        <color theme="1"/>
        <rFont val="Arial MT"/>
        <family val="2"/>
      </rPr>
      <t>M3C1-20</t>
    </r>
  </si>
  <si>
    <r>
      <rPr>
        <sz val="10"/>
        <color theme="1"/>
        <rFont val="Arial MT"/>
        <family val="2"/>
      </rPr>
      <t>Investimento 1.8 - Miglioramento delle stazioni ferroviarie (gestite da RFI nel Sud)</t>
    </r>
  </si>
  <si>
    <r>
      <rPr>
        <sz val="10"/>
        <color theme="1"/>
        <rFont val="Arial MT"/>
        <family val="2"/>
      </rPr>
      <t>Stazioni ferroviarie riqualificate e accessibili</t>
    </r>
  </si>
  <si>
    <r>
      <rPr>
        <sz val="10"/>
        <color theme="1"/>
        <rFont val="Arial MT"/>
        <family val="2"/>
      </rPr>
      <t>38 stazioni ferroviarie sono riqualificate e rese più accessibili conformemente al regolamento (UE) n. 1300/2014 della Commissione e ai regolamenti dell'UE in materia di sicurezza
ferroviaria</t>
    </r>
  </si>
  <si>
    <r>
      <rPr>
        <sz val="10"/>
        <color theme="1"/>
        <rFont val="Arial MT"/>
        <family val="2"/>
      </rPr>
      <t>M3C1-21</t>
    </r>
  </si>
  <si>
    <r>
      <rPr>
        <sz val="10"/>
        <color theme="1"/>
        <rFont val="Arial MT"/>
        <family val="2"/>
      </rPr>
      <t>Entrata in vigore delle "Linee guida per la classificazione e gestione del rischio, la valutazione della sicurezza e il  monitoraggio dei ponti esistenti"</t>
    </r>
  </si>
  <si>
    <r>
      <rPr>
        <sz val="10"/>
        <color theme="1"/>
        <rFont val="Arial MT"/>
        <family val="2"/>
      </rPr>
      <t>Disposizione nel decreto che indica l'entrata in vigore del decreto di attuazione delle "Linee guida per la classificazione e gestione del rischio, la valutazione della sicurezza e il monitoraggio dei ponti esistenti"</t>
    </r>
  </si>
  <si>
    <r>
      <rPr>
        <sz val="10"/>
        <color theme="1"/>
        <rFont val="Arial MT"/>
        <family val="2"/>
      </rPr>
      <t>Le Linee guida stabiliranno norme e metodologie comuni all'intera rete viaria nazionale per la classificazione e la gestione del rischio, la valutazione della sicurezza e il monitoraggio dei ponti esistenti.</t>
    </r>
  </si>
  <si>
    <r>
      <rPr>
        <sz val="10"/>
        <color theme="1"/>
        <rFont val="Arial MT"/>
        <family val="2"/>
      </rPr>
      <t>M3C1-22</t>
    </r>
  </si>
  <si>
    <r>
      <rPr>
        <sz val="10"/>
        <color theme="1"/>
        <rFont val="Arial MT"/>
        <family val="2"/>
      </rPr>
      <t>M3C1-23</t>
    </r>
  </si>
  <si>
    <r>
      <rPr>
        <sz val="10"/>
        <color theme="1"/>
        <rFont val="Arial MT"/>
        <family val="2"/>
      </rPr>
      <t>Investimento 1.9 - Collegamenti interregionali</t>
    </r>
  </si>
  <si>
    <r>
      <rPr>
        <sz val="10"/>
        <color theme="1"/>
        <rFont val="Arial MT"/>
        <family val="2"/>
      </rPr>
      <t>Investimento
1.9 -
Collegamenti interregionali</t>
    </r>
  </si>
  <si>
    <r>
      <rPr>
        <sz val="10"/>
        <color theme="1"/>
        <rFont val="Arial MT"/>
        <family val="2"/>
      </rPr>
      <t>70 km di collegamenti interregionali resi più veloci
Le linee da riqualificare sono tra le seguenti: Milano-Genova
Palermo-Catania (linea storica) Battipaglia-Potenza
Orte-Falconara</t>
    </r>
  </si>
  <si>
    <r>
      <rPr>
        <sz val="10"/>
        <color theme="1"/>
        <rFont val="Arial MT"/>
        <family val="2"/>
      </rPr>
      <t>M3C1-24</t>
    </r>
  </si>
  <si>
    <r>
      <rPr>
        <sz val="10"/>
        <color theme="1"/>
        <rFont val="Arial MT"/>
        <family val="2"/>
      </rPr>
      <t>221 km di collegamenti interregionali resi più veloci in totale.
Le linee da riqualificare sono: Milano-Genova (70 km)
Palermo-Catania (linea storica) (84 km) Battipaglia-Potenza (60 km)
Orte-Falconara (7 km)</t>
    </r>
  </si>
  <si>
    <r>
      <rPr>
        <sz val="10"/>
        <color theme="1"/>
        <rFont val="Arial MT"/>
        <family val="2"/>
      </rPr>
      <t>M3C1-3</t>
    </r>
  </si>
  <si>
    <r>
      <rPr>
        <sz val="10"/>
        <color theme="1"/>
        <rFont val="Arial MT"/>
        <family val="2"/>
      </rPr>
      <t>M3C1-4</t>
    </r>
  </si>
  <si>
    <r>
      <rPr>
        <sz val="10"/>
        <color theme="1"/>
        <rFont val="Arial MT"/>
        <family val="2"/>
      </rPr>
      <t>Investimento 1.1 - Collegamenti ferroviari ad alta velocità verso il Sud per passeggeri e merci</t>
    </r>
  </si>
  <si>
    <r>
      <rPr>
        <sz val="10"/>
        <color theme="1"/>
        <rFont val="Arial MT"/>
        <family val="2"/>
      </rPr>
      <t>Aggiudicazione dell'appalto per la costruzione della ferrovia ad alta velocità sulla linea Salerno-Reggio Calabria</t>
    </r>
  </si>
  <si>
    <r>
      <rPr>
        <sz val="10"/>
        <color theme="1"/>
        <rFont val="Arial MT"/>
        <family val="2"/>
      </rPr>
      <t>Notifica dell'aggiudicazion e dell'appalto multidisciplinare per la costruzione di un'infrastruttura ferroviaria ad alta velocità sulla linea
Salerno-Reggio Calabria</t>
    </r>
  </si>
  <si>
    <r>
      <rPr>
        <sz val="10"/>
        <color theme="1"/>
        <rFont val="Arial MT"/>
        <family val="2"/>
      </rPr>
      <t>Notifica dell'aggiudicazione dell'appalto multidisciplinare per la costruzione di un'infrastruttura ferroviaria ad alta velocità sulla linea Salerno-Reggio Calabria
Gli appalti devono fare riferimento alle seguenti tratte di tale linea: Battipaglia-Romagnano</t>
    </r>
  </si>
  <si>
    <r>
      <rPr>
        <sz val="10"/>
        <color theme="1"/>
        <rFont val="Arial MT"/>
        <family val="2"/>
      </rPr>
      <t>M3C1-6</t>
    </r>
  </si>
  <si>
    <r>
      <rPr>
        <sz val="10"/>
        <color theme="1"/>
        <rFont val="Arial MT"/>
        <family val="2"/>
      </rPr>
      <t>M3C1-9</t>
    </r>
  </si>
  <si>
    <r>
      <rPr>
        <sz val="10"/>
        <color theme="1"/>
        <rFont val="Arial MT"/>
        <family val="2"/>
      </rPr>
      <t>M3C2-1</t>
    </r>
  </si>
  <si>
    <r>
      <rPr>
        <sz val="10"/>
        <color theme="1"/>
        <rFont val="Arial MT"/>
        <family val="2"/>
      </rPr>
      <t>Entrata in vigore delle modifiche legislative connesse alla semplificazione delle procedure per il processo di pianificazione strategica</t>
    </r>
  </si>
  <si>
    <r>
      <rPr>
        <sz val="10"/>
        <color theme="1"/>
        <rFont val="Arial MT"/>
        <family val="2"/>
      </rPr>
      <t>Disposizione nell'atto o negli atti giuridici che indica l'entrata in vigore delle modifiche legislative connesse alla semplificazione delle procedure per il processo di pianificazione strategica</t>
    </r>
  </si>
  <si>
    <r>
      <rPr>
        <sz val="10"/>
        <color theme="1"/>
        <rFont val="Arial MT"/>
        <family val="2"/>
      </rPr>
      <t>M3C2-10</t>
    </r>
  </si>
  <si>
    <r>
      <rPr>
        <sz val="10"/>
        <color theme="1"/>
        <rFont val="Arial MT"/>
        <family val="2"/>
      </rPr>
      <t>Piattaforma logistica digitale
nazionale</t>
    </r>
  </si>
  <si>
    <r>
      <rPr>
        <sz val="10"/>
        <color theme="1"/>
        <rFont val="Arial MT"/>
        <family val="2"/>
      </rPr>
      <t>M3C2-12</t>
    </r>
  </si>
  <si>
    <r>
      <rPr>
        <sz val="10"/>
        <color theme="1"/>
        <rFont val="Arial MT"/>
        <family val="2"/>
      </rPr>
      <t>Investimento 9 - Cold ironing</t>
    </r>
  </si>
  <si>
    <r>
      <rPr>
        <sz val="10"/>
        <color theme="1"/>
        <rFont val="Arial MT"/>
        <family val="2"/>
      </rPr>
      <t>Entrata in funzione di almeno 15 infrastrutture di cold ironing che forniscano energia elettrica in almeno 10 porti.</t>
    </r>
  </si>
  <si>
    <r>
      <rPr>
        <sz val="10"/>
        <color theme="1"/>
        <rFont val="Arial MT"/>
        <family val="2"/>
      </rPr>
      <t>M3C2-2</t>
    </r>
  </si>
  <si>
    <r>
      <rPr>
        <sz val="10"/>
        <color theme="1"/>
        <rFont val="Arial MT"/>
        <family val="2"/>
      </rPr>
      <t>M3C2-3</t>
    </r>
  </si>
  <si>
    <r>
      <rPr>
        <sz val="10"/>
        <color theme="1"/>
        <rFont val="Arial MT"/>
        <family val="2"/>
      </rPr>
      <t>Riforma 2.1 - Attuazione di uno "Sportello Unico Doganale"</t>
    </r>
  </si>
  <si>
    <r>
      <rPr>
        <sz val="10"/>
        <color theme="1"/>
        <rFont val="Arial MT"/>
        <family val="2"/>
      </rPr>
      <t>Entrata in vigore del decreto riguardante lo Sportello Unico Doganale Sportello Unico Doganale</t>
    </r>
  </si>
  <si>
    <r>
      <rPr>
        <sz val="10"/>
        <color theme="1"/>
        <rFont val="Arial MT"/>
        <family val="2"/>
      </rPr>
      <t>Disposizione nel decreto che indica l'entrata in vigore del decreto riguardante lo Sportello Unico Doganale</t>
    </r>
  </si>
  <si>
    <r>
      <rPr>
        <sz val="10"/>
        <color theme="1"/>
        <rFont val="Arial MT"/>
        <family val="2"/>
      </rPr>
      <t>Il decreto deve definire i metodi e le specifiche dello Sportello Unico Doganale in conformità al regolamento (UE) n. 1239/2019 relativo all'attuazione dell'interfaccia unica marittima europea e al regolamento (UE) 2020/1056 del Parlamento europeo e del Consiglio,
del 15 luglio 2020, relativo alle informazioni
elettroniche sul trasporto merci (eFTI).</t>
    </r>
  </si>
  <si>
    <r>
      <rPr>
        <sz val="10"/>
        <color theme="1"/>
        <rFont val="Arial MT"/>
        <family val="2"/>
      </rPr>
      <t>M3C2-4</t>
    </r>
  </si>
  <si>
    <r>
      <rPr>
        <sz val="10"/>
        <color theme="1"/>
        <rFont val="Arial MT"/>
        <family val="2"/>
      </rPr>
      <t>M3C2-5</t>
    </r>
  </si>
  <si>
    <r>
      <rPr>
        <sz val="10"/>
        <color theme="1"/>
        <rFont val="Arial MT"/>
        <family val="2"/>
      </rPr>
      <t>Investimento 2.1 - Digitalizzazione della catena logistica</t>
    </r>
  </si>
  <si>
    <r>
      <rPr>
        <sz val="10"/>
        <color theme="1"/>
        <rFont val="Arial MT"/>
        <family val="2"/>
      </rPr>
      <t>Digitalizzazione della catena logistica</t>
    </r>
  </si>
  <si>
    <r>
      <rPr>
        <sz val="10"/>
        <color theme="1"/>
        <rFont val="Arial MT"/>
        <family val="2"/>
      </rPr>
      <t>M3C2-6</t>
    </r>
  </si>
  <si>
    <r>
      <rPr>
        <sz val="10"/>
        <color theme="1"/>
        <rFont val="Arial MT"/>
        <family val="2"/>
      </rPr>
      <t>Investimento 2.2 - Digitalizzazione della gestione del traffico aereo</t>
    </r>
  </si>
  <si>
    <r>
      <rPr>
        <sz val="10"/>
        <color theme="1"/>
        <rFont val="Arial MT"/>
        <family val="2"/>
      </rPr>
      <t>Entrata in funzione dei 3 progetti seguenti:
a) Centro operativo tecnico (TOC) e almeno due sistemi di gestione del traffico aereo
b) Informazioni aeronautiche digitalizzate
c) Sistema di gestione del traffico senza equipaggio e connettività (UTMS).</t>
    </r>
  </si>
  <si>
    <r>
      <rPr>
        <sz val="10"/>
        <color theme="1"/>
        <rFont val="Arial MT"/>
        <family val="2"/>
      </rPr>
      <t>M3C2-7</t>
    </r>
  </si>
  <si>
    <r>
      <rPr>
        <sz val="10"/>
        <color theme="1"/>
        <rFont val="Arial MT"/>
        <family val="2"/>
      </rPr>
      <t>Investimento 2.3 - Cold ironing</t>
    </r>
  </si>
  <si>
    <r>
      <rPr>
        <sz val="10"/>
        <color theme="1"/>
        <rFont val="Arial MT"/>
        <family val="2"/>
      </rPr>
      <t>Aggiudicazione di tutti gli appalti pubblici</t>
    </r>
  </si>
  <si>
    <r>
      <rPr>
        <sz val="10"/>
        <color theme="1"/>
        <rFont val="Arial MT"/>
        <family val="2"/>
      </rPr>
      <t>Notifica dell'aggiudicazione di tutti gli appalti pubblici per la costruzione di almeno 15 impianti di
cold ironing</t>
    </r>
  </si>
  <si>
    <r>
      <rPr>
        <sz val="10"/>
        <color theme="1"/>
        <rFont val="Arial MT"/>
        <family val="2"/>
      </rPr>
      <t>Pubblicazione     del     bando     di     gara     e aggiudicazione   di   tutti   i   contratti   per   la costruzione di almeno 15 impianti di cold ironing che   forniscano   energia   elettrica   in   almeno 10 porti.</t>
    </r>
  </si>
  <si>
    <r>
      <rPr>
        <sz val="10"/>
        <color theme="1"/>
        <rFont val="Arial MT"/>
        <family val="2"/>
      </rPr>
      <t>M3C2-8</t>
    </r>
  </si>
  <si>
    <r>
      <rPr>
        <sz val="10"/>
        <color theme="1"/>
        <rFont val="Arial MT"/>
        <family val="2"/>
      </rPr>
      <t>Investimento 1.1 - Porti verdi: interventi in materia di energia rinnovabile ed efficienza energetica nei porti</t>
    </r>
  </si>
  <si>
    <r>
      <rPr>
        <sz val="10"/>
        <color theme="1"/>
        <rFont val="Arial MT"/>
        <family val="2"/>
      </rPr>
      <t>Porti verdi: appalto di opere</t>
    </r>
  </si>
  <si>
    <r>
      <rPr>
        <sz val="10"/>
        <color theme="1"/>
        <rFont val="Arial MT"/>
        <family val="2"/>
      </rPr>
      <t>Aggiudicazione di opere ad almeno sette autorità di sistema portuale. La procedura di selezione per  l'aggiudicazione  di  opere  deve  prevedere quanto segue:
a)  criteri  di  ammissibilità  che  assicurino  la conformità delle opere agli orientamenti tecnici sull'applicazione del principio "non arrecare un danno   significativo"   (2021/C58/01)   e   alla pertinente   normativa   ambientale   dell'UE   e nazionale;
b) l'impegno a garantire che il contributo climatico dell'investimento secondo la metodologia di cui all'allegato  VI  del  regolamento  (UE)  2021/241 rappresenti  almeno  il  79 %  del  costo  totale dell'investimento sostenuto dall'RRF;
c) impegno a riferire in merito all'attuazione della misura a metà della durata del regime e alla fine dello stesso.</t>
    </r>
  </si>
  <si>
    <r>
      <rPr>
        <sz val="10"/>
        <color theme="1"/>
        <rFont val="Arial MT"/>
        <family val="2"/>
      </rPr>
      <t>M3C2-9</t>
    </r>
  </si>
  <si>
    <r>
      <rPr>
        <sz val="10"/>
        <color theme="1"/>
        <rFont val="Arial MT"/>
        <family val="2"/>
      </rPr>
      <t>Porti verdi: completamento delle opere</t>
    </r>
  </si>
  <si>
    <r>
      <rPr>
        <sz val="10"/>
        <color theme="1"/>
        <rFont val="Arial MT"/>
        <family val="2"/>
      </rPr>
      <t>M4C1-1</t>
    </r>
  </si>
  <si>
    <r>
      <rPr>
        <sz val="10"/>
        <color theme="1"/>
        <rFont val="Arial MT"/>
        <family val="2"/>
      </rPr>
      <t>Riforma 1.5 - Riforma delle classi di laurea; Riforma 1.6 - Riforma delle lauree abilitanti per determinate professioni; Riforma 4.1 - Riforma dei dottorati</t>
    </r>
  </si>
  <si>
    <r>
      <rPr>
        <sz val="10"/>
        <color theme="1"/>
        <rFont val="Arial MT"/>
        <family val="2"/>
      </rPr>
      <t>Entrata in vigore delle riforme del sistema di istruzione terziaria al fine di migliorare i risultati scolastici (legislazione primaria) in materia di: a) lauree abilitanti; b) classi di laurea; c) riforma dei dottorati</t>
    </r>
  </si>
  <si>
    <r>
      <rPr>
        <sz val="10"/>
        <color theme="1"/>
        <rFont val="Arial MT"/>
        <family val="2"/>
      </rPr>
      <t>Disposizione nella normativa che indichi l'entrata in vigore delle riforme</t>
    </r>
  </si>
  <si>
    <r>
      <rPr>
        <sz val="10"/>
        <color theme="1"/>
        <rFont val="Arial MT"/>
        <family val="2"/>
      </rPr>
      <t>Le riforme devono comprendere almeno i seguenti elementi chiave:
i)         iniziative di riforma delle classi di laurea che introducano un grado maggiore di flessibilità al fine di rispondere all'evoluzione della domanda di competenze da parte del mercato del lavoro;
ii)        iniziative di riforma delle lauree abilitanti al fine di semplificare e rendere più veloce l'accesso all'esercizio delle professioni;
iii)       iniziative di riforma dei dottorati al fine di coinvolgere maggiormente le imprese e stimolare la ricerca applicata;
iniziative di riforma del sistema di formazione professionale terziaria, compreso il rafforzamento dei legami e delle possibili transizioni con le lauree professionalizzanti al
fine di soddisfare la domanda di competenze tecniche sul mercato del lavoro.</t>
    </r>
  </si>
  <si>
    <r>
      <rPr>
        <sz val="10"/>
        <color theme="1"/>
        <rFont val="Arial MT"/>
        <family val="2"/>
      </rPr>
      <t>M4C1-10</t>
    </r>
  </si>
  <si>
    <r>
      <rPr>
        <sz val="10"/>
        <color theme="1"/>
        <rFont val="Arial MT"/>
        <family val="2"/>
      </rPr>
      <t>Disposizione nella normativa che indichi l'entrata in vigore della legislazione</t>
    </r>
  </si>
  <si>
    <t>M4C1-10 bis</t>
  </si>
  <si>
    <r>
      <rPr>
        <sz val="10"/>
        <color theme="1"/>
        <rFont val="Arial MT"/>
        <family val="2"/>
      </rPr>
      <t>Riforma 1.1 - Riforma degli istituti tecnici e professionali</t>
    </r>
  </si>
  <si>
    <r>
      <rPr>
        <sz val="10"/>
        <color theme="1"/>
        <rFont val="Arial MT"/>
        <family val="2"/>
      </rPr>
      <t>Disposizione nella normativa che indichi l'entrata in vigore delle norme di diritto
derivato</t>
    </r>
  </si>
  <si>
    <r>
      <rPr>
        <sz val="10"/>
        <color theme="1"/>
        <rFont val="Arial MT"/>
        <family val="2"/>
      </rPr>
      <t>Entrata in vigore del diritto derivato sulla riforma degli istituti tecnici e professionali.</t>
    </r>
  </si>
  <si>
    <r>
      <rPr>
        <sz val="10"/>
        <color theme="1"/>
        <rFont val="Arial MT"/>
        <family val="2"/>
      </rPr>
      <t>M4C1-11</t>
    </r>
  </si>
  <si>
    <r>
      <rPr>
        <sz val="10"/>
        <color theme="1"/>
        <rFont val="Arial MT"/>
        <family val="2"/>
      </rPr>
      <t>Borse di studio per l'accesso all'università
assegnate</t>
    </r>
  </si>
  <si>
    <r>
      <rPr>
        <sz val="10"/>
        <color theme="1"/>
        <rFont val="Arial MT"/>
        <family val="2"/>
      </rPr>
      <t>M4C1-12</t>
    </r>
  </si>
  <si>
    <r>
      <rPr>
        <sz val="10"/>
        <color theme="1"/>
        <rFont val="Arial MT"/>
        <family val="2"/>
      </rPr>
      <t>Borse di dottorato assegnate ogni anno (su tre anni)</t>
    </r>
  </si>
  <si>
    <r>
      <rPr>
        <sz val="10"/>
        <color theme="1"/>
        <rFont val="Arial MT"/>
        <family val="2"/>
      </rPr>
      <t>M4C1-13</t>
    </r>
  </si>
  <si>
    <r>
      <rPr>
        <sz val="10"/>
        <color theme="1"/>
        <rFont val="Arial MT"/>
        <family val="2"/>
      </rPr>
      <t>Investimento 2.1 - Didattica digitale integrata e formazione sulla transizione digitale del personale scolastico;</t>
    </r>
  </si>
  <si>
    <r>
      <rPr>
        <sz val="10"/>
        <color theme="1"/>
        <rFont val="Arial MT"/>
        <family val="2"/>
      </rPr>
      <t>Formazione di dirigenti scolastici, insegnanti e personale amministrativo</t>
    </r>
  </si>
  <si>
    <r>
      <rPr>
        <sz val="10"/>
        <color theme="1"/>
        <rFont val="Arial MT"/>
        <family val="2"/>
      </rPr>
      <t>Formazione di almeno 650 000 dirigenti scolastici, insegnanti e unità di personale amministrativo.
Didattica digitale integrata e formazione sulla transizione digitale del personale scolastico (in tutto, 650 000 dirigenti scolastici, insegnanti e unità di personale amministrativo
formati).</t>
    </r>
  </si>
  <si>
    <r>
      <rPr>
        <sz val="10"/>
        <color theme="1"/>
        <rFont val="Arial MT"/>
        <family val="2"/>
      </rPr>
      <t>M4C1-14</t>
    </r>
  </si>
  <si>
    <r>
      <rPr>
        <sz val="10"/>
        <color theme="1"/>
        <rFont val="Arial MT"/>
        <family val="2"/>
      </rPr>
      <t>Insegnanti reclutati con il nuovo sistema
di reclutamento</t>
    </r>
  </si>
  <si>
    <r>
      <rPr>
        <sz val="10"/>
        <color theme="1"/>
        <rFont val="Arial MT"/>
        <family val="2"/>
      </rPr>
      <t>Almeno 20 000 insegnanti reclutati con il nuovo sistema di reclutamento</t>
    </r>
  </si>
  <si>
    <t>M4C1-14 bis</t>
  </si>
  <si>
    <r>
      <rPr>
        <sz val="10"/>
        <color theme="1"/>
        <rFont val="Arial MT"/>
        <family val="2"/>
      </rPr>
      <t>Candidati vincitori del concorso pubblico per l'insegnamento a seguito della riforma del sistema di reclutamento</t>
    </r>
  </si>
  <si>
    <r>
      <rPr>
        <sz val="10"/>
        <color theme="1"/>
        <rFont val="Arial MT"/>
        <family val="2"/>
      </rPr>
      <t>Superamento del concorso pubblico per l'insegnamento a seguito della riforma del sistema di reclutamento da parte di almeno 30 000 candidati.
Tutti i candidati idonei devono aver completato i 60 ECTS previsti dal percorso abilitante iniziale prima di partecipare al
concorso pubblico.</t>
    </r>
  </si>
  <si>
    <r>
      <rPr>
        <sz val="10"/>
        <color theme="1"/>
        <rFont val="Arial MT"/>
        <family val="2"/>
      </rPr>
      <t>M4C1-15</t>
    </r>
  </si>
  <si>
    <r>
      <rPr>
        <sz val="10"/>
        <color theme="1"/>
        <rFont val="Arial MT"/>
        <family val="2"/>
      </rPr>
      <t>Borse di studio per l'accesso
all'università assegnate</t>
    </r>
  </si>
  <si>
    <r>
      <rPr>
        <sz val="10"/>
        <color theme="1"/>
        <rFont val="Arial MT"/>
        <family val="2"/>
      </rPr>
      <t>Assegnazione, ad almeno 55 000 studenti, di borse di studio finanziate esclusivamente dai
fondi del dispositivo per la ripresa e la resilienza.</t>
    </r>
  </si>
  <si>
    <t>M4C1-15 bis</t>
  </si>
  <si>
    <r>
      <rPr>
        <sz val="10"/>
        <color theme="1"/>
        <rFont val="Arial MT"/>
        <family val="2"/>
      </rPr>
      <t>M4C1-16</t>
    </r>
  </si>
  <si>
    <r>
      <rPr>
        <sz val="10"/>
        <color theme="1"/>
        <rFont val="Arial MT"/>
        <family val="2"/>
      </rPr>
      <t>Investimento 3.1 - Nuove competenze e nuovi linguaggi</t>
    </r>
  </si>
  <si>
    <r>
      <rPr>
        <sz val="10"/>
        <color theme="1"/>
        <rFont val="Arial MT"/>
        <family val="2"/>
      </rPr>
      <t>Scuole che hanno attivato progetti di orientamento STEM nel 2024/25</t>
    </r>
  </si>
  <si>
    <r>
      <rPr>
        <sz val="10"/>
        <color theme="1"/>
        <rFont val="Arial MT"/>
        <family val="2"/>
      </rPr>
      <t>Attivazione di progetti di orientamento STEM in almeno 8 000 scuole.
I progetti sono intesi allo sviluppo e alla digitalizzazione della piattaforma digitale nazionale STEM ai fini della piena attuazione del programma, del monitoraggio e della diffusione di informazioni e dati (disaggregati per genere) a partire dalle scuole dell'infanzia e primaria fino alla scuola secondaria di primo e secondo grado, agli istituti tecnici e
professionali e alle università.</t>
    </r>
  </si>
  <si>
    <r>
      <rPr>
        <sz val="10"/>
        <color theme="1"/>
        <rFont val="Arial MT"/>
        <family val="2"/>
      </rPr>
      <t>M4C1-17</t>
    </r>
  </si>
  <si>
    <r>
      <rPr>
        <sz val="10"/>
        <color theme="1"/>
        <rFont val="Arial MT"/>
        <family val="2"/>
      </rPr>
      <t>Corsi annuali di lingua e metodologia erogati
a insegnanti</t>
    </r>
  </si>
  <si>
    <r>
      <rPr>
        <sz val="10"/>
        <color theme="1"/>
        <rFont val="Arial MT"/>
        <family val="2"/>
      </rPr>
      <t>Erogazione di almeno 1 000 corsi annuali di lingua e metodologia a tutti gli insegnanti.</t>
    </r>
  </si>
  <si>
    <r>
      <rPr>
        <sz val="10"/>
        <color theme="1"/>
        <rFont val="Arial MT"/>
        <family val="2"/>
      </rPr>
      <t>M4C1-18</t>
    </r>
  </si>
  <si>
    <r>
      <rPr>
        <sz val="10"/>
        <color theme="1"/>
        <rFont val="Arial MT"/>
        <family val="2"/>
      </rPr>
      <t>Attivazione di nuovi posti per servizi di educazione e cura per la prima infanzia (fascia 0-6 anni)</t>
    </r>
  </si>
  <si>
    <r>
      <rPr>
        <sz val="10"/>
        <color theme="1"/>
        <rFont val="Arial MT"/>
        <family val="2"/>
      </rPr>
      <t>M4C1-19</t>
    </r>
  </si>
  <si>
    <r>
      <rPr>
        <sz val="10"/>
        <color theme="1"/>
        <rFont val="Arial MT"/>
        <family val="2"/>
      </rPr>
      <t>Trasformazione delle classi in ambienti di apprendimento innovativi grazie a Scuola 4.0</t>
    </r>
  </si>
  <si>
    <r>
      <rPr>
        <sz val="10"/>
        <color theme="1"/>
        <rFont val="Arial MT"/>
        <family val="2"/>
      </rPr>
      <t>M4C1-2</t>
    </r>
  </si>
  <si>
    <r>
      <rPr>
        <sz val="10"/>
        <color theme="1"/>
        <rFont val="Arial MT"/>
        <family val="2"/>
      </rPr>
      <t>Investimento 1.7 - Borse di studio per l'accesso all'università</t>
    </r>
  </si>
  <si>
    <r>
      <rPr>
        <sz val="10"/>
        <color theme="1"/>
        <rFont val="Arial MT"/>
        <family val="2"/>
      </rPr>
      <t>Entrata in vigore di decreti ministeriali di riforma delle borse di studio al fine di migliorare l'accesso all'istruzione terziaria</t>
    </r>
  </si>
  <si>
    <r>
      <rPr>
        <sz val="10"/>
        <color theme="1"/>
        <rFont val="Arial MT"/>
        <family val="2"/>
      </rPr>
      <t>Disposizione nella normativa che indichi l'entrata in vigore della riforma</t>
    </r>
  </si>
  <si>
    <r>
      <rPr>
        <sz val="10"/>
        <color theme="1"/>
        <rFont val="Arial MT"/>
        <family val="2"/>
      </rPr>
      <t>I decreti ministeriali adottati dal Ministero dell'Università e della Ricerca sulla riforma delle borse di studio devono migliorare l'accesso all'istruzione terziaria per gli  studenti di talento in difficoltà socioeconomiche, aumentando l'importo delle borse di studio e il numero dei beneficiari fino al 31 dicembre 2024. Tali studenti sono individuati sulla base dell'ISEE (Indicatore
della situazione economica equivalente).</t>
    </r>
  </si>
  <si>
    <r>
      <rPr>
        <sz val="10"/>
        <color theme="1"/>
        <rFont val="Arial MT"/>
        <family val="2"/>
      </rPr>
      <t>M4C1-20</t>
    </r>
  </si>
  <si>
    <r>
      <rPr>
        <sz val="10"/>
        <color theme="1"/>
        <rFont val="Arial MT"/>
        <family val="2"/>
      </rPr>
      <t>Numero di studenti iscritti al sistema di formazione professionale terziaria (ITS)</t>
    </r>
  </si>
  <si>
    <r>
      <rPr>
        <sz val="10"/>
        <color theme="1"/>
        <rFont val="Arial MT"/>
        <family val="2"/>
      </rPr>
      <t>Aumento del numero degli studenti iscritti al sistema di formazione professionale terziaria (ITS) ogni anno (100 %).</t>
    </r>
  </si>
  <si>
    <t>M4C1-20 bis</t>
  </si>
  <si>
    <r>
      <rPr>
        <sz val="10"/>
        <color theme="1"/>
        <rFont val="Arial MT"/>
        <family val="2"/>
      </rPr>
      <t>Attuazione del nuovo sistema nazionale di monitoraggio</t>
    </r>
  </si>
  <si>
    <r>
      <rPr>
        <sz val="10"/>
        <color theme="1"/>
        <rFont val="Arial MT"/>
        <family val="2"/>
      </rPr>
      <t>Avvio del nuovo sistema di monitoraggio</t>
    </r>
  </si>
  <si>
    <r>
      <rPr>
        <sz val="10"/>
        <color theme="1"/>
        <rFont val="Arial MT"/>
        <family val="2"/>
      </rPr>
      <t>Piena attuazione e pieno funzionamento del nuovo sistema nazionale di monitoraggio dei risultati conseguiti dai corsi ITS.</t>
    </r>
  </si>
  <si>
    <r>
      <rPr>
        <sz val="10"/>
        <color theme="1"/>
        <rFont val="Arial MT"/>
        <family val="2"/>
      </rPr>
      <t>M4C1-21</t>
    </r>
  </si>
  <si>
    <r>
      <rPr>
        <sz val="10"/>
        <color theme="1"/>
        <rFont val="Arial MT"/>
        <family val="2"/>
      </rPr>
      <t>Strutture destinate all'accoglienza degli studenti oltre l'orario
scolastico</t>
    </r>
  </si>
  <si>
    <r>
      <rPr>
        <sz val="10"/>
        <color theme="1"/>
        <rFont val="Arial MT"/>
        <family val="2"/>
      </rPr>
      <t>Costruzione o riqualificazione di almeno
1 000 strutture per facilitare l'incremento del
tempo scuola e l'apertura delle scuole al territorio oltre l'orario scolastico</t>
    </r>
  </si>
  <si>
    <r>
      <rPr>
        <sz val="10"/>
        <color theme="1"/>
        <rFont val="Arial MT"/>
        <family val="2"/>
      </rPr>
      <t>M4C1-22</t>
    </r>
  </si>
  <si>
    <r>
      <rPr>
        <sz val="10"/>
        <color theme="1"/>
        <rFont val="Arial MT"/>
        <family val="2"/>
      </rPr>
      <t>Investimento 1.3 - Potenziamento infrastrutture per lo sport a scuola</t>
    </r>
  </si>
  <si>
    <r>
      <rPr>
        <sz val="10"/>
        <color theme="1"/>
        <rFont val="Arial MT"/>
        <family val="2"/>
      </rPr>
      <t>m² costruiti o riqualificati utilizzati per palestre o strutture sportive</t>
    </r>
  </si>
  <si>
    <r>
      <rPr>
        <sz val="10"/>
        <color theme="1"/>
        <rFont val="Arial MT"/>
        <family val="2"/>
      </rPr>
      <t>M4C1-23</t>
    </r>
  </si>
  <si>
    <t>M4C1-23 bis</t>
  </si>
  <si>
    <r>
      <rPr>
        <sz val="10"/>
        <color theme="1"/>
        <rFont val="Arial MT"/>
        <family val="2"/>
      </rPr>
      <t>Investimento 3.4 - Didattica e competenze universitarie avanzate</t>
    </r>
  </si>
  <si>
    <r>
      <rPr>
        <sz val="10"/>
        <color theme="1"/>
        <rFont val="Arial MT"/>
        <family val="2"/>
      </rPr>
      <t>Completamento dell'attuazione delle sottomisure in materia di didattica e competenze universitarie avanzate</t>
    </r>
  </si>
  <si>
    <r>
      <rPr>
        <sz val="10"/>
        <color theme="1"/>
        <rFont val="Arial MT"/>
        <family val="2"/>
      </rPr>
      <t>Attuazione delle sottomisure in materia di didattica e competenze universitarie avanzate</t>
    </r>
  </si>
  <si>
    <r>
      <rPr>
        <sz val="10"/>
        <color theme="1"/>
        <rFont val="Arial MT"/>
        <family val="2"/>
      </rPr>
      <t>Le sottomisure in materia di didattica e competenze universitarie avanzate sono attuate.
Le sottomisure devono comprendere:
1.    la creazione di tre poli per l'istruzione digitale (</t>
    </r>
    <r>
      <rPr>
        <i/>
        <sz val="10"/>
        <color theme="1"/>
        <rFont val="Arial"/>
        <family val="2"/>
      </rPr>
      <t>Digital Education Hubs</t>
    </r>
    <r>
      <rPr>
        <sz val="10"/>
        <color theme="1"/>
        <rFont val="Arial MT"/>
        <family val="2"/>
      </rPr>
      <t>, DEH);
2.    l'attivazione di tre scuole universitarie superiori;
3.    la realizzazione di dieci iniziative educative transnazionali - TNE;
4.    la realizzazione di 15 progetti d'internazionalizzazione di istituti di alta formazione artistica, musicale e coreutica (AFAM).</t>
    </r>
  </si>
  <si>
    <r>
      <rPr>
        <sz val="10"/>
        <color theme="1"/>
        <rFont val="Arial MT"/>
        <family val="2"/>
      </rPr>
      <t>M4C1-24</t>
    </r>
  </si>
  <si>
    <r>
      <rPr>
        <sz val="10"/>
        <color theme="1"/>
        <rFont val="Arial MT"/>
        <family val="2"/>
      </rPr>
      <t>Studenti che hanno frequentato corsi di transizione scuola- università</t>
    </r>
  </si>
  <si>
    <r>
      <rPr>
        <sz val="10"/>
        <color theme="1"/>
        <rFont val="Arial MT"/>
        <family val="2"/>
      </rPr>
      <t>Frequenza di un corso di transizione scuola- università da parte di almeno 1 000 000 studenti della scuola secondaria superiore.</t>
    </r>
  </si>
  <si>
    <r>
      <rPr>
        <sz val="10"/>
        <color theme="1"/>
        <rFont val="Arial MT"/>
        <family val="2"/>
      </rPr>
      <t>M4C1-25</t>
    </r>
  </si>
  <si>
    <r>
      <rPr>
        <sz val="10"/>
        <color theme="1"/>
        <rFont val="Arial MT"/>
        <family val="2"/>
      </rPr>
      <t>Divario nel tasso di dispersione scolastica nell'istruzione secondaria</t>
    </r>
  </si>
  <si>
    <r>
      <rPr>
        <sz val="10"/>
        <color theme="1"/>
        <rFont val="Arial MT"/>
        <family val="2"/>
      </rPr>
      <t>Riduzione del divario nel tasso di dispersione scolastica nell'istruzione secondaria fino al raggiungimento della media UE del 2019 (10,2 %).</t>
    </r>
  </si>
  <si>
    <r>
      <rPr>
        <sz val="10"/>
        <color theme="1"/>
        <rFont val="Arial MT"/>
        <family val="2"/>
      </rPr>
      <t>M4C1-26</t>
    </r>
  </si>
  <si>
    <r>
      <rPr>
        <sz val="10"/>
        <color theme="1"/>
        <rFont val="Arial MT"/>
        <family val="2"/>
      </rPr>
      <t>m² di edifici scolastici ristrutturati</t>
    </r>
  </si>
  <si>
    <r>
      <rPr>
        <sz val="10"/>
        <color theme="1"/>
        <rFont val="Arial MT"/>
        <family val="2"/>
      </rPr>
      <t>M4C1-27</t>
    </r>
  </si>
  <si>
    <r>
      <rPr>
        <sz val="10"/>
        <color theme="1"/>
        <rFont val="Arial MT"/>
        <family val="2"/>
      </rPr>
      <t>Riforma 1.7 - Riforma della legislazione sugli alloggi per studenti e investimenti negli alloggi per studenti.</t>
    </r>
  </si>
  <si>
    <r>
      <rPr>
        <sz val="10"/>
        <color theme="1"/>
        <rFont val="Arial MT"/>
        <family val="2"/>
      </rPr>
      <t>Entrata in vigore della legislazione volta a modificare le norme vigenti in materia di alloggi per studenti</t>
    </r>
  </si>
  <si>
    <r>
      <rPr>
        <sz val="10"/>
        <color theme="1"/>
        <rFont val="Arial MT"/>
        <family val="2"/>
      </rPr>
      <t>M4C1-28</t>
    </r>
  </si>
  <si>
    <r>
      <rPr>
        <sz val="10"/>
        <color theme="1"/>
        <rFont val="Arial MT"/>
        <family val="2"/>
      </rPr>
      <t>Aggiudicazione di contratti iniziali per la creazione di posti letto supplementari</t>
    </r>
  </si>
  <si>
    <r>
      <rPr>
        <sz val="10"/>
        <color theme="1"/>
        <rFont val="Arial MT"/>
        <family val="2"/>
      </rPr>
      <t>Pubblicazione delle aggiudicazioni sul sito web del Ministero</t>
    </r>
  </si>
  <si>
    <r>
      <rPr>
        <sz val="10"/>
        <color theme="1"/>
        <rFont val="Arial MT"/>
        <family val="2"/>
      </rPr>
      <t>Aggiudicazione dei contratti iniziali per la creazione di posti letto supplementari.</t>
    </r>
  </si>
  <si>
    <r>
      <rPr>
        <sz val="10"/>
        <color theme="1"/>
        <rFont val="Arial MT"/>
        <family val="2"/>
      </rPr>
      <t>M4C1-29</t>
    </r>
  </si>
  <si>
    <r>
      <rPr>
        <sz val="10"/>
        <color theme="1"/>
        <rFont val="Arial MT"/>
        <family val="2"/>
      </rPr>
      <t>Entrata in vigore della riforma della legislazione sugli alloggi per studenti</t>
    </r>
  </si>
  <si>
    <r>
      <rPr>
        <sz val="10"/>
        <color theme="1"/>
        <rFont val="Arial MT"/>
        <family val="2"/>
      </rPr>
      <t>M4C1-3</t>
    </r>
  </si>
  <si>
    <r>
      <rPr>
        <sz val="10"/>
        <color theme="1"/>
        <rFont val="Arial MT"/>
        <family val="2"/>
      </rPr>
      <t>Riforma 2.1 - Reclutamento dei docenti</t>
    </r>
  </si>
  <si>
    <r>
      <rPr>
        <sz val="10"/>
        <color theme="1"/>
        <rFont val="Arial MT"/>
        <family val="2"/>
      </rPr>
      <t>Entrata in vigore della riforma della carriera degli insegnanti</t>
    </r>
  </si>
  <si>
    <r>
      <rPr>
        <sz val="10"/>
        <color theme="1"/>
        <rFont val="Arial MT"/>
        <family val="2"/>
      </rPr>
      <t>Il quadro giuridico riveduto è inteso ad attrarre, reclutare e motivare insegnanti di qualità, in particolare attraverso:
i) il miglioramento del sistema di reclutamento;
ii) l'introduzione di una più elevata specializzazione all'insegnamento per accedere alla professione nella scuola secondaria di secondo grado;
iii) la limitazione dell'eccessiva mobilità degli insegnanti (nell'interesse della continuità dell'insegnamento);
iv) una progressione di carriera chiaramente collegata alla valutazione delle prestazioni e allo sviluppo professionale continuo.</t>
    </r>
  </si>
  <si>
    <r>
      <rPr>
        <sz val="10"/>
        <color theme="1"/>
        <rFont val="Arial MT"/>
        <family val="2"/>
      </rPr>
      <t>M4C1-30</t>
    </r>
  </si>
  <si>
    <r>
      <rPr>
        <sz val="10"/>
        <color theme="1"/>
        <rFont val="Arial MT"/>
        <family val="2"/>
      </rPr>
      <t>Creazione di posti letto per studenti, conformemente alla legislazione pertinente</t>
    </r>
  </si>
  <si>
    <r>
      <rPr>
        <sz val="10"/>
        <color theme="1"/>
        <rFont val="Arial MT"/>
        <family val="2"/>
      </rPr>
      <t>Creazione di almeno 60 000 posti letto supplementari conformemente alla legislazione pertinente, tra cui la Legge
n. 338/2000, quale riveduta nell'agosto 2022, e il nuovo sistema legislativo adottato nell'ambito del
traguardo M4C1-29, riforma 1.7: Riforma della legislazione sugli alloggi per studenti e investimenti negli alloggi per
studenti.</t>
    </r>
  </si>
  <si>
    <r>
      <rPr>
        <sz val="10"/>
        <color theme="1"/>
        <rFont val="Arial MT"/>
        <family val="2"/>
      </rPr>
      <t>M4C1-4</t>
    </r>
  </si>
  <si>
    <r>
      <rPr>
        <sz val="10"/>
        <color theme="1"/>
        <rFont val="Arial MT"/>
        <family val="2"/>
      </rPr>
      <t>Adozione del piano Scuola 4.0 al fine di favorire la transizione digitale del sistema scolastico italiano</t>
    </r>
  </si>
  <si>
    <r>
      <rPr>
        <sz val="10"/>
        <color theme="1"/>
        <rFont val="Arial MT"/>
        <family val="2"/>
      </rPr>
      <t>Ministero dell'Istruzione - Decreto di adozione del piano Scuola 4.0</t>
    </r>
  </si>
  <si>
    <r>
      <rPr>
        <sz val="10"/>
        <color theme="1"/>
        <rFont val="Arial MT"/>
        <family val="2"/>
      </rPr>
      <t>M4C1-5</t>
    </r>
  </si>
  <si>
    <r>
      <rPr>
        <sz val="10"/>
        <color theme="1"/>
        <rFont val="Arial MT"/>
        <family val="2"/>
      </rPr>
      <t>Adozione delle riforme del sistema di istruzione primaria e secondaria al fine di migliorare i risultati scolastici</t>
    </r>
  </si>
  <si>
    <r>
      <rPr>
        <sz val="10"/>
        <color theme="1"/>
        <rFont val="Arial MT"/>
        <family val="2"/>
      </rPr>
      <t>M4C1-6</t>
    </r>
  </si>
  <si>
    <r>
      <rPr>
        <sz val="10"/>
        <color theme="1"/>
        <rFont val="Arial MT"/>
        <family val="2"/>
      </rPr>
      <t>Entrata in vigore della legislazione volta a costruire un sistema di formazione di qualità per le scuole</t>
    </r>
  </si>
  <si>
    <r>
      <rPr>
        <sz val="10"/>
        <color theme="1"/>
        <rFont val="Arial MT"/>
        <family val="2"/>
      </rPr>
      <t>M4C1-7</t>
    </r>
  </si>
  <si>
    <r>
      <rPr>
        <sz val="10"/>
        <color theme="1"/>
        <rFont val="Arial MT"/>
        <family val="2"/>
      </rPr>
      <t>Studenti o giovani che hanno frequentato attività di tutoraggio o corsi di formazione</t>
    </r>
  </si>
  <si>
    <r>
      <rPr>
        <sz val="10"/>
        <color theme="1"/>
        <rFont val="Arial MT"/>
        <family val="2"/>
      </rPr>
      <t>Sono previste attività di tutoraggio</t>
    </r>
  </si>
  <si>
    <r>
      <rPr>
        <sz val="10"/>
        <color theme="1"/>
        <rFont val="Arial MT"/>
        <family val="2"/>
      </rPr>
      <t>Realizzazione di attività di tutoraggio per almeno 820 000 giovani a rischio di abbandono scolastico precoce e per i giovani che hanno già abbandonato la scuola.</t>
    </r>
  </si>
  <si>
    <r>
      <rPr>
        <sz val="10"/>
        <color theme="1"/>
        <rFont val="Arial MT"/>
        <family val="2"/>
      </rPr>
      <t>M4C1-8</t>
    </r>
  </si>
  <si>
    <r>
      <rPr>
        <sz val="10"/>
        <color theme="1"/>
        <rFont val="Arial MT"/>
        <family val="2"/>
      </rPr>
      <t>Aggiudicazione di contratti per gli interventi di costruzione e riqualificazione di strutture sportive e palestre previsti decreto del Ministero dell'Istruzione</t>
    </r>
  </si>
  <si>
    <r>
      <rPr>
        <sz val="10"/>
        <color theme="1"/>
        <rFont val="Arial MT"/>
        <family val="2"/>
      </rPr>
      <t>Notifica, da parte delle autorità locali beneficiarie del finanziamento, dell'aggiudicazio ne di tutti i contratti di lavori pubblici per gli interventi ammissibili</t>
    </r>
  </si>
  <si>
    <r>
      <rPr>
        <sz val="10"/>
        <color theme="1"/>
        <rFont val="Arial MT"/>
        <family val="2"/>
      </rPr>
      <t>M4C1-9</t>
    </r>
  </si>
  <si>
    <r>
      <rPr>
        <sz val="10"/>
        <color theme="1"/>
        <rFont val="Arial MT"/>
        <family val="2"/>
      </rPr>
      <t>Investimento 1.1 - Piano per asili nido e scuole dell'infanzia e servizi di educazione e cura per la prima infanzia</t>
    </r>
  </si>
  <si>
    <r>
      <rPr>
        <sz val="10"/>
        <color theme="1"/>
        <rFont val="Arial MT"/>
        <family val="2"/>
      </rPr>
      <t>Aggiudicazione di contratti per la costruzione, la riqualificazione e la messa in sicurezza di asili nido, scuole dell'infanzia e servizi di educazione e cura della prima infanzia</t>
    </r>
  </si>
  <si>
    <r>
      <rPr>
        <sz val="10"/>
        <color theme="1"/>
        <rFont val="Arial MT"/>
        <family val="2"/>
      </rPr>
      <t>Notifica, da parte delle autorità locali beneficiarie del finanziamento, dell'aggiudicazio ne dei contratti di lavori pubblici per la prima serie di interventi
ammissibili</t>
    </r>
  </si>
  <si>
    <r>
      <rPr>
        <sz val="10"/>
        <color theme="1"/>
        <rFont val="Arial MT"/>
        <family val="2"/>
      </rPr>
      <t>Aggiudicazione dei contratti e distribuzione territoriale per gli asili nido, le scuole dell'infanzia e i servizi di educazione e cura della prima infanzia. L'aggiudicazione deve essere effettuata conformemente agli orientamenti tecnici "non arrecare un danno significativo" (2021/C58/01) mediante l'uso di un elenco di esclusione e il requisito di conformità alla normativa ambientale pertinente dell'UE e nazionale.</t>
    </r>
  </si>
  <si>
    <r>
      <rPr>
        <sz val="10"/>
        <color theme="1"/>
        <rFont val="Arial MT"/>
        <family val="2"/>
      </rPr>
      <t>M4C2-1</t>
    </r>
  </si>
  <si>
    <r>
      <rPr>
        <sz val="10"/>
        <color theme="1"/>
        <rFont val="Arial MT"/>
        <family val="2"/>
      </rPr>
      <t>Investimento 1.2 - Finanziamento di progetti presentati da giovani ricercatori</t>
    </r>
  </si>
  <si>
    <r>
      <rPr>
        <sz val="10"/>
        <color theme="1"/>
        <rFont val="Arial MT"/>
        <family val="2"/>
      </rPr>
      <t>Numero di studenti che hanno ottenuto una borsa di ricerca</t>
    </r>
  </si>
  <si>
    <r>
      <rPr>
        <sz val="10"/>
        <color theme="1"/>
        <rFont val="Arial MT"/>
        <family val="2"/>
      </rPr>
      <t>Concessione di almeno 300 borse di ricerca a studenti. La procedura di selezione include criteri di ammissibilità che garantiscano che i progetti selezionati siano conformi agli orientamenti tecnici sull'applicazione del principio "non arrecare un danno significativo" (2021/C58/01) mediante l'uso di un elenco di esclusione e il requisito di conformità alla pertinente normativa ambientale dell'UE e nazionale.
Il conseguimento soddisfacente dell'obiettivo terrà conto anche del fatto che almeno 300 giovani
ricercatori abbiano ottenuto un contratto.</t>
    </r>
  </si>
  <si>
    <r>
      <rPr>
        <sz val="10"/>
        <color theme="1"/>
        <rFont val="Arial MT"/>
        <family val="2"/>
      </rPr>
      <t>M4C2-1 bis</t>
    </r>
  </si>
  <si>
    <r>
      <rPr>
        <sz val="10"/>
        <color theme="1"/>
        <rFont val="Arial MT"/>
        <family val="2"/>
      </rPr>
      <t>M4C2-10</t>
    </r>
  </si>
  <si>
    <r>
      <rPr>
        <sz val="10"/>
        <color theme="1"/>
        <rFont val="Arial MT"/>
        <family val="2"/>
      </rPr>
      <t>M4C2-11</t>
    </r>
  </si>
  <si>
    <r>
      <rPr>
        <sz val="10"/>
        <color theme="1"/>
        <rFont val="Arial MT"/>
        <family val="2"/>
      </rPr>
      <t>Entrata in vigore dell'atto nazionale che assegna i finanziamenti necessari a sostenere i progetti
partecipanti.</t>
    </r>
  </si>
  <si>
    <r>
      <rPr>
        <sz val="10"/>
        <color theme="1"/>
        <rFont val="Arial MT"/>
        <family val="2"/>
      </rPr>
      <t>Disposizione nell'atto nazionale che indica l'entrata in vigore dell'atto</t>
    </r>
  </si>
  <si>
    <r>
      <rPr>
        <sz val="10"/>
        <color theme="1"/>
        <rFont val="Arial MT"/>
        <family val="2"/>
      </rPr>
      <t>L'atto nazionale indica le procedure e i termini per presentare i progetti nonché i requisiti di accesso dei potenziali beneficiari.</t>
    </r>
  </si>
  <si>
    <r>
      <rPr>
        <sz val="10"/>
        <color theme="1"/>
        <rFont val="Arial MT"/>
        <family val="2"/>
      </rPr>
      <t>M4C2-12</t>
    </r>
  </si>
  <si>
    <r>
      <rPr>
        <sz val="10"/>
        <color theme="1"/>
        <rFont val="Arial MT"/>
        <family val="2"/>
      </rPr>
      <t>L'elenco dei partecipanti ai progetti IPCEI è finalizzato entro il 30.6.2023</t>
    </r>
  </si>
  <si>
    <r>
      <rPr>
        <sz val="10"/>
        <color theme="1"/>
        <rFont val="Arial MT"/>
        <family val="2"/>
      </rPr>
      <t>Pubblicazione dell'elenco dei partecipanti</t>
    </r>
  </si>
  <si>
    <r>
      <rPr>
        <sz val="10"/>
        <color theme="1"/>
        <rFont val="Arial MT"/>
        <family val="2"/>
      </rPr>
      <t>L'elenco dei soggetti ammessi a partecipare ai progetti IPCEI, a seguito delle verifiche e delle valutazioni dei progetti presentati, è conforme agli orientamenti tecnici sull'applicazione del principio "non arrecare un danno significativo" (2021/C58/01) mediante l'uso di un elenco di esclusione e il requisito di conformità alla
pertinente normativa ambientale dell'UE e nazionale.</t>
    </r>
  </si>
  <si>
    <r>
      <rPr>
        <sz val="10"/>
        <color theme="1"/>
        <rFont val="Arial MT"/>
        <family val="2"/>
      </rPr>
      <t>M4C2-13</t>
    </r>
  </si>
  <si>
    <r>
      <rPr>
        <sz val="10"/>
        <color theme="1"/>
        <rFont val="Arial MT"/>
        <family val="2"/>
      </rPr>
      <t>Numero di nuovi poli da creare</t>
    </r>
  </si>
  <si>
    <r>
      <rPr>
        <sz val="10"/>
        <color theme="1"/>
        <rFont val="Arial MT"/>
        <family val="2"/>
      </rPr>
      <t xml:space="preserve">Operatività di 27 poli nuovi nell'ambito della prima linea di intervento della misura.
L'obiettivo si concentra su tre tipi di poli:
</t>
    </r>
    <r>
      <rPr>
        <sz val="10"/>
        <color theme="1"/>
        <rFont val="Calibri"/>
        <family val="1"/>
      </rPr>
      <t xml:space="preserve">-       </t>
    </r>
    <r>
      <rPr>
        <sz val="10"/>
        <color theme="1"/>
        <rFont val="Arial MT"/>
        <family val="2"/>
      </rPr>
      <t xml:space="preserve">centri di competenza
</t>
    </r>
    <r>
      <rPr>
        <sz val="10"/>
        <color theme="1"/>
        <rFont val="Calibri"/>
        <family val="1"/>
      </rPr>
      <t xml:space="preserve">-       </t>
    </r>
    <r>
      <rPr>
        <sz val="10"/>
        <color theme="1"/>
        <rFont val="Arial MT"/>
        <family val="2"/>
      </rPr>
      <t xml:space="preserve">marchio di eccellenza
</t>
    </r>
    <r>
      <rPr>
        <sz val="10"/>
        <color theme="1"/>
        <rFont val="Calibri"/>
        <family val="1"/>
      </rPr>
      <t xml:space="preserve">-       </t>
    </r>
    <r>
      <rPr>
        <sz val="10"/>
        <color theme="1"/>
        <rFont val="Arial MT"/>
        <family val="2"/>
      </rPr>
      <t>rete dei poli di innovazione sul campo.</t>
    </r>
  </si>
  <si>
    <r>
      <rPr>
        <sz val="10"/>
        <color theme="1"/>
        <rFont val="Arial MT"/>
        <family val="2"/>
      </rPr>
      <t>M4C2-14</t>
    </r>
  </si>
  <si>
    <r>
      <rPr>
        <sz val="10"/>
        <color theme="1"/>
        <rFont val="Arial MT"/>
        <family val="2"/>
      </rPr>
      <t xml:space="preserve">Erogazione di 307 000 000 EUR nell'ambito della prima linea di intervento della misura a favore dei centri di trasferimento tecnologico per potenziare la rete nazionale ed erogare servizi alle imprese.
I servizi da erogare comprendono:
</t>
    </r>
    <r>
      <rPr>
        <sz val="10"/>
        <color theme="1"/>
        <rFont val="Calibri"/>
        <family val="1"/>
      </rPr>
      <t xml:space="preserve">-       </t>
    </r>
    <r>
      <rPr>
        <sz val="10"/>
        <color theme="1"/>
        <rFont val="Arial MT"/>
        <family val="2"/>
      </rPr>
      <t xml:space="preserve">i) valutazione digitale; ii) prova prima dell'investimento; iii) formazione;
</t>
    </r>
    <r>
      <rPr>
        <sz val="10"/>
        <color theme="1"/>
        <rFont val="Calibri"/>
        <family val="1"/>
      </rPr>
      <t xml:space="preserve">-       </t>
    </r>
    <r>
      <rPr>
        <sz val="10"/>
        <color theme="1"/>
        <rFont val="Arial MT"/>
        <family val="2"/>
      </rPr>
      <t xml:space="preserve">iv) accesso ai finanziamenti;
</t>
    </r>
    <r>
      <rPr>
        <sz val="10"/>
        <color theme="1"/>
        <rFont val="Calibri"/>
        <family val="1"/>
      </rPr>
      <t xml:space="preserve">-       </t>
    </r>
    <r>
      <rPr>
        <sz val="10"/>
        <color theme="1"/>
        <rFont val="Arial MT"/>
        <family val="2"/>
      </rPr>
      <t xml:space="preserve">iv) sostegno finanziario e operativo allo sviluppo di progetti innovativi (livello di maturità tecnologica (TRL) oltre 5);
</t>
    </r>
    <r>
      <rPr>
        <sz val="10"/>
        <color theme="1"/>
        <rFont val="Calibri"/>
        <family val="1"/>
      </rPr>
      <t xml:space="preserve">-       </t>
    </r>
    <r>
      <rPr>
        <sz val="10"/>
        <color theme="1"/>
        <rFont val="Arial MT"/>
        <family val="2"/>
      </rPr>
      <t xml:space="preserve">vi) intermediazione tecnologica;
</t>
    </r>
    <r>
      <rPr>
        <sz val="10"/>
        <color theme="1"/>
        <rFont val="Calibri"/>
        <family val="1"/>
      </rPr>
      <t xml:space="preserve">-       </t>
    </r>
    <r>
      <rPr>
        <sz val="10"/>
        <color theme="1"/>
        <rFont val="Arial MT"/>
        <family val="2"/>
      </rPr>
      <t>vii) sensibilizzazione a livello locale.</t>
    </r>
  </si>
  <si>
    <r>
      <rPr>
        <sz val="10"/>
        <color theme="1"/>
        <rFont val="Arial MT"/>
        <family val="2"/>
      </rPr>
      <t>M4C2-15</t>
    </r>
  </si>
  <si>
    <r>
      <rPr>
        <sz val="10"/>
        <color theme="1"/>
        <rFont val="Arial MT"/>
        <family val="2"/>
      </rPr>
      <t>Numero di PMI beneficiarie</t>
    </r>
  </si>
  <si>
    <r>
      <rPr>
        <sz val="10"/>
        <color theme="1"/>
        <rFont val="Arial MT"/>
        <family val="2"/>
      </rPr>
      <t>M4C2-15 bis</t>
    </r>
  </si>
  <si>
    <r>
      <rPr>
        <sz val="10"/>
        <color theme="1"/>
        <rFont val="Arial MT"/>
        <family val="2"/>
      </rPr>
      <t>Completamento dei pacchetti operativi di EDIH e TEF</t>
    </r>
  </si>
  <si>
    <t>Completamento dei pacchetti operativi dei poli europei dell'innovazion e digitale (EDIH) e delle strutture di prova e
sperimentazion e (TEF)</t>
  </si>
  <si>
    <r>
      <rPr>
        <sz val="10"/>
        <color theme="1"/>
        <rFont val="Arial MT"/>
        <family val="2"/>
      </rPr>
      <t>Completamento di tutti i pacchetti operativi dei 13 poli europei dell'innovazione digitale e delle due strutture  di  prova  e  sperimentazione  nell'ambito della  seconda  linea  di  intervento  della  misura, esclusi   i   pacchetti   operativi   finanziati   dal programma Europa digitale.</t>
    </r>
  </si>
  <si>
    <r>
      <rPr>
        <sz val="10"/>
        <color theme="1"/>
        <rFont val="Arial MT"/>
        <family val="2"/>
      </rPr>
      <t>M4C2-16</t>
    </r>
  </si>
  <si>
    <r>
      <rPr>
        <sz val="10"/>
        <color theme="1"/>
        <rFont val="Arial MT"/>
        <family val="2"/>
      </rPr>
      <t>Numero di infrastrutture finanziate</t>
    </r>
  </si>
  <si>
    <r>
      <rPr>
        <sz val="10"/>
        <color theme="1"/>
        <rFont val="Arial MT"/>
        <family val="2"/>
      </rPr>
      <t>Almeno 30 infrastrutture finanziate per il sistema integrato di infrastrutture di ricerca e innovazione L'infrastruttura    per    l'innovazione    comprende infrastrutture  multifunzionali  in  grado  di  coprire almeno tre settori tematici quali: i) quantistica, ii) materiali avanzati,  iii) fotonica, iv) scienze  della vita,   v)   intelligenze   artificiali,   vi)   transizione energetica.
Il   conseguimento   soddisfacente   dell'obiettivo dipende    anche    dall'assunzione    di    almeno 30 research manager per il sistema integrato di infrastrutture di ricerca e innovazione.</t>
    </r>
  </si>
  <si>
    <r>
      <rPr>
        <sz val="10"/>
        <color theme="1"/>
        <rFont val="Arial MT"/>
        <family val="2"/>
      </rPr>
      <t>M4C2-16 bis</t>
    </r>
  </si>
  <si>
    <r>
      <rPr>
        <sz val="10"/>
        <color theme="1"/>
        <rFont val="Arial MT"/>
        <family val="2"/>
      </rPr>
      <t>Almeno 30 infrastrutture di ricerca e innovazione create   o   che   hanno   completato   le   attività conformemente al pertinente invito a presentare progetti.</t>
    </r>
  </si>
  <si>
    <r>
      <rPr>
        <sz val="10"/>
        <color theme="1"/>
        <rFont val="Arial MT"/>
        <family val="2"/>
      </rPr>
      <t>M4C2-17</t>
    </r>
  </si>
  <si>
    <r>
      <rPr>
        <sz val="10"/>
        <color theme="1"/>
        <rFont val="Arial MT"/>
        <family val="2"/>
      </rPr>
      <t>Aggiudicazione di appalti per i progetti riguardanti: a) sistema integrato di infrastrutture di ricerca e innovazione</t>
    </r>
  </si>
  <si>
    <r>
      <rPr>
        <sz val="10"/>
        <color theme="1"/>
        <rFont val="Arial MT"/>
        <family val="2"/>
      </rPr>
      <t>Notifica dell'aggiudicazi one dei contratti</t>
    </r>
  </si>
  <si>
    <r>
      <rPr>
        <sz val="10"/>
        <color theme="1"/>
        <rFont val="Arial MT"/>
        <family val="2"/>
      </rPr>
      <t>M4C2-18</t>
    </r>
  </si>
  <si>
    <r>
      <rPr>
        <sz val="10"/>
        <color theme="1"/>
        <rFont val="Arial MT"/>
        <family val="2"/>
      </rPr>
      <t>Aggiudicazione di appalti per progetti riguardanti gli ecosistemi dell'innovazione</t>
    </r>
  </si>
  <si>
    <r>
      <rPr>
        <sz val="10"/>
        <color theme="1"/>
        <rFont val="Arial MT"/>
        <family val="2"/>
      </rPr>
      <t>Notifica dell'aggiudicazione dei contratti ai progetti selezionati  con  gli  inviti  a  presentare  proposte concorrenziali  conformemente  agli  orientamenti tecnici sull'applicazione del principio "non arrecare un  danno  significativo"  (2021/C58/01)  mediante l'uso di un elenco di esclusione e il requisito di conformità  alla  pertinente  normativa  ambientale dell'UE e nazionale
La procedura di selezione richiede una valutazione DNSH  e  un'eventuale  valutazione  ambientale strategica (VAS) nel caso in cui si preveda che il progetto incida notevolmente sul territorio.
I centri nazionali sono creati a seguito di un invito a   presentare   proposte   concorrenziali   con   la riunione dei laboratori di punta esistenti a livello mondiale già presenti nelle università e di centri di ricerca   pubblici   e   privati,   e   creando   nuove infrastrutture su misura.</t>
    </r>
  </si>
  <si>
    <r>
      <rPr>
        <sz val="10"/>
        <color theme="1"/>
        <rFont val="Arial MT"/>
        <family val="2"/>
      </rPr>
      <t>M4C2-18 bis</t>
    </r>
  </si>
  <si>
    <r>
      <rPr>
        <sz val="10"/>
        <color theme="1"/>
        <rFont val="Arial MT"/>
        <family val="2"/>
      </rPr>
      <t>Attività realizzate dagli ecosistemi dell'innovazione</t>
    </r>
  </si>
  <si>
    <r>
      <rPr>
        <sz val="10"/>
        <color theme="1"/>
        <rFont val="Arial MT"/>
        <family val="2"/>
      </rPr>
      <t>Almeno  10  ecosistemi  dell'innovazione  hanno completato le attività secondo quanto stabilito nel pertinente invito a presentare progetti.</t>
    </r>
  </si>
  <si>
    <r>
      <rPr>
        <sz val="10"/>
        <color theme="1"/>
        <rFont val="Arial MT"/>
        <family val="2"/>
      </rPr>
      <t>M4C2-19</t>
    </r>
  </si>
  <si>
    <r>
      <rPr>
        <sz val="10"/>
        <color theme="1"/>
        <rFont val="Arial MT"/>
        <family val="2"/>
      </rPr>
      <t>Aggiudicazione di appalti per progetti riguardanti campioni nazionali di R&amp;S sulle key enabling technologies</t>
    </r>
  </si>
  <si>
    <r>
      <rPr>
        <sz val="10"/>
        <color theme="1"/>
        <rFont val="Arial MT"/>
        <family val="2"/>
      </rPr>
      <t>M4C2-20</t>
    </r>
  </si>
  <si>
    <r>
      <rPr>
        <sz val="10"/>
        <color theme="1"/>
        <rFont val="Arial MT"/>
        <family val="2"/>
      </rPr>
      <t>Firma dell'accordo fra il governo italiano e il soggetto attuatore Cassa Depositi e Prestiti (CDP) che istituisce lo strumento finanziario</t>
    </r>
  </si>
  <si>
    <r>
      <rPr>
        <sz val="10"/>
        <color theme="1"/>
        <rFont val="Arial MT"/>
        <family val="2"/>
      </rPr>
      <t>L'accordo è firmato dal governo italiano e da Cassa Depositi e Prestiti.</t>
    </r>
  </si>
  <si>
    <r>
      <rPr>
        <sz val="10"/>
        <color theme="1"/>
        <rFont val="Arial MT"/>
        <family val="2"/>
      </rPr>
      <t>Gli elementi da includere nella politica/strategia di investimento dello strumento finanziario sono:
-  Obiettivi di investimento (dimensioni del fondo, numero di operazioni, importi da sostenere nel tempo differenziati in funzione del beneficiario, come  le  PMI  rispetto  alle  imprese  a  media capitalizzazione/grandi imprese)
-  Ambito di applicazione e beneficiari ammissibili
-  Intermediari finanziari ammissibili e processo di selezione
-  Tipo di sostegno fornito (quali garanzie, prestiti, equity, quasi-equity)
-  Rischio/rendimento  mirati  per  ciascun  tipo  di investitore
-  Politica in materia di rischi e antiriciclaggio
-  Governance (partner, gestori di fondi, consiglio, comitato    per    gli    investimenti,    ruolo    e responsabilità)
-  Limiti di diversificazione e concentrazione
-  Politica in materia di capitale proprio, compresa la strategia di uscita per gli investimenti azionari
-  Politica di verifica del principio DNSH e della sostenibilità ed elenco di esclusione
-  Politica di prestito per investimenti nel debito, comprese  le  garanzie  e  le   garanzie  reali richieste
-  Calendario per la raccolta di fondi e l'attuazione</t>
    </r>
  </si>
  <si>
    <r>
      <rPr>
        <sz val="10"/>
        <color theme="1"/>
        <rFont val="Arial MT"/>
        <family val="2"/>
      </rPr>
      <t>M4C2-21</t>
    </r>
  </si>
  <si>
    <r>
      <rPr>
        <sz val="10"/>
        <color theme="1"/>
        <rFont val="Arial MT"/>
        <family val="2"/>
      </rPr>
      <t>Convenzioni giuridicamente vincolanti firmate con start-up o fondi di venture capital</t>
    </r>
  </si>
  <si>
    <r>
      <rPr>
        <sz val="10"/>
        <color theme="1"/>
        <rFont val="Arial MT"/>
        <family val="2"/>
      </rPr>
      <t>Entrata in vigore di convenzioni di finanziamento giuridicamente vincolanti</t>
    </r>
  </si>
  <si>
    <r>
      <rPr>
        <sz val="10"/>
        <color theme="1"/>
        <rFont val="Arial MT"/>
        <family val="2"/>
      </rPr>
      <t>M4C2-21 bis</t>
    </r>
  </si>
  <si>
    <r>
      <rPr>
        <sz val="10"/>
        <color theme="1"/>
        <rFont val="Arial MT"/>
        <family val="2"/>
      </rPr>
      <t>Completamento del trasferimento dei fondi dal ministero a CDP Venture Capital SGR</t>
    </r>
  </si>
  <si>
    <r>
      <rPr>
        <sz val="10"/>
        <color theme="1"/>
        <rFont val="Arial MT"/>
        <family val="2"/>
      </rPr>
      <t>M4C2-22</t>
    </r>
  </si>
  <si>
    <r>
      <rPr>
        <sz val="10"/>
        <color theme="1"/>
        <rFont val="Arial MT"/>
        <family val="2"/>
      </rPr>
      <t>Numero di progetti che hanno ricevuto sostegno</t>
    </r>
  </si>
  <si>
    <r>
      <rPr>
        <sz val="10"/>
        <color theme="1"/>
        <rFont val="Arial MT"/>
        <family val="2"/>
      </rPr>
      <t>M4C2-3</t>
    </r>
  </si>
  <si>
    <r>
      <rPr>
        <sz val="10"/>
        <color theme="1"/>
        <rFont val="Arial MT"/>
        <family val="2"/>
      </rPr>
      <t>Investimento 3.3 - Introduzione di dottorati innovativi che rispondono ai fabbisogni di innovazione delle imprese e promuovono l'assunzione dei ricercatori dalle imprese</t>
    </r>
  </si>
  <si>
    <r>
      <rPr>
        <sz val="10"/>
        <color theme="1"/>
        <rFont val="Arial MT"/>
        <family val="2"/>
      </rPr>
      <t>Numero di borse di dottorato innovative assegnate</t>
    </r>
  </si>
  <si>
    <r>
      <rPr>
        <sz val="10"/>
        <color theme="1"/>
        <rFont val="Arial MT"/>
        <family val="2"/>
      </rPr>
      <t>M4C2-4</t>
    </r>
  </si>
  <si>
    <r>
      <rPr>
        <sz val="10"/>
        <color theme="1"/>
        <rFont val="Arial MT"/>
        <family val="2"/>
      </rPr>
      <t>Riforma 1.1 - Attuazione di misure di sostegno alla R&amp;S per promuovere la semplificazione e la mobilità</t>
    </r>
  </si>
  <si>
    <r>
      <rPr>
        <sz val="10"/>
        <color theme="1"/>
        <rFont val="Arial MT"/>
        <family val="2"/>
      </rPr>
      <t>Entrata in vigore dei decreti ministeriali sulla semplificazione e la mobilità nella R&amp;S collegati al fondo di finanziamento ordinario.</t>
    </r>
  </si>
  <si>
    <r>
      <rPr>
        <sz val="10"/>
        <color theme="1"/>
        <rFont val="Arial MT"/>
        <family val="2"/>
      </rPr>
      <t>Disposizione nel decreto che indica l'entrata in vigore della normativa</t>
    </r>
  </si>
  <si>
    <r>
      <rPr>
        <sz val="10"/>
        <color theme="1"/>
        <rFont val="Arial MT"/>
        <family val="2"/>
      </rPr>
      <t>I decreti ministeriali devono comprendere i seguenti elementi fondamentali:
i) passare ad un approccio più sistemico alle attività di R&amp;S attraverso un nuovo modello semplificato volto a generare un impatto significativo evitando la dispersione e la frammentazione  delle priorità; ii) riformare la legislazione per aumentare la mobilità di personalità di alto profilo (come ricercatori e dirigenti) tra università, infrastrutture di ricerca e imprese; iii) semplificare la gestione dei fondi; iv) riformare il percorso professionale dei ricercatori per concentrarsi
maggiormente sulle attività di ricerca.</t>
    </r>
  </si>
  <si>
    <r>
      <rPr>
        <sz val="10"/>
        <color theme="1"/>
        <rFont val="Arial MT"/>
        <family val="2"/>
      </rPr>
      <t>M4C2-5</t>
    </r>
  </si>
  <si>
    <r>
      <rPr>
        <sz val="10"/>
        <color theme="1"/>
        <rFont val="Arial MT"/>
        <family val="2"/>
      </rPr>
      <t>Numero di progetti di ricerca aggiudicati</t>
    </r>
  </si>
  <si>
    <r>
      <rPr>
        <sz val="10"/>
        <color theme="1"/>
        <rFont val="Arial MT"/>
        <family val="2"/>
      </rPr>
      <t>Assegnazione di almeno 3 150 progetti di ricerca di interesse nazionale.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pertinente normativa ambientale dell'UE e
nazionale.</t>
    </r>
  </si>
  <si>
    <r>
      <rPr>
        <sz val="10"/>
        <color theme="1"/>
        <rFont val="Arial MT"/>
        <family val="2"/>
      </rPr>
      <t>M4C2-6</t>
    </r>
  </si>
  <si>
    <r>
      <rPr>
        <sz val="10"/>
        <color theme="1"/>
        <rFont val="Arial MT"/>
        <family val="2"/>
      </rPr>
      <t>Assegnazione di almeno 5 350 progetti di ricerca di interesse nazionale.
L'aggiudicazione degli appalti ai progetti selezionati con gli inviti a presentare proposte concorrenziali deve essere conforme agli orientamenti tecnici sull'applicazione del principio "non arrecare un danno significativo" (2021/C58/01) mediante l'uso di un elenco di esclusione e il requisito di conformità alla
normativa ambientale dell'UE e nazionale.</t>
    </r>
  </si>
  <si>
    <r>
      <rPr>
        <sz val="10"/>
        <color theme="1"/>
        <rFont val="Arial MT"/>
        <family val="2"/>
      </rPr>
      <t>M4C2-7</t>
    </r>
  </si>
  <si>
    <r>
      <rPr>
        <sz val="10"/>
        <color theme="1"/>
        <rFont val="Arial MT"/>
        <family val="2"/>
      </rPr>
      <t>Numero di assunzioni di ricercatori a tempo determinato</t>
    </r>
  </si>
  <si>
    <r>
      <rPr>
        <sz val="10"/>
        <color theme="1"/>
        <rFont val="Arial MT"/>
        <family val="2"/>
      </rPr>
      <t>M4C2-8</t>
    </r>
  </si>
  <si>
    <r>
      <rPr>
        <sz val="10"/>
        <color theme="1"/>
        <rFont val="Arial MT"/>
        <family val="2"/>
      </rPr>
      <t>Numero di ricercatori a tempo determinato assunti per ciascuno dei partenariati previsti per la ricerca di base firmati tra istituti di ricerca e imprese private</t>
    </r>
  </si>
  <si>
    <r>
      <rPr>
        <sz val="10"/>
        <color theme="1"/>
        <rFont val="Arial MT"/>
        <family val="2"/>
      </rPr>
      <t>M4C2-9</t>
    </r>
  </si>
  <si>
    <r>
      <rPr>
        <sz val="10"/>
        <color theme="1"/>
        <rFont val="Arial MT"/>
        <family val="2"/>
      </rPr>
      <t>Operatività dei centri nazionali e esecuzione da parte dei centri nazionali di attività in Key Enabling Technologies</t>
    </r>
  </si>
  <si>
    <r>
      <rPr>
        <sz val="10"/>
        <color theme="1"/>
        <rFont val="Arial MT"/>
        <family val="2"/>
      </rPr>
      <t>I  centri  nazionali  cui  sono  stati  aggiudicati  i contratti e che sono stati valutati con il traguardo M4C2-19 sono operativi e hanno completato le attività secondo quanto stabilito nel relativo invito a presentare progetti.</t>
    </r>
  </si>
  <si>
    <r>
      <rPr>
        <sz val="10"/>
        <color theme="1"/>
        <rFont val="Arial MT"/>
        <family val="2"/>
      </rPr>
      <t>M5C1-1</t>
    </r>
  </si>
  <si>
    <r>
      <rPr>
        <sz val="10"/>
        <color theme="1"/>
        <rFont val="Arial MT"/>
        <family val="2"/>
      </rPr>
      <t>Riforma 1- ALMPs e formazione professionale</t>
    </r>
  </si>
  <si>
    <r>
      <rPr>
        <sz val="10"/>
        <color theme="1"/>
        <rFont val="Arial MT"/>
        <family val="2"/>
      </rPr>
      <t>Entrata in vigore del decreto interministeriale che istituisce il programma nazionale "Garanzia di occupabilità dei lavoratori" (GOL) e di un decreto interministeriale che istituisce il Piano Nazionale Nuove Competenze</t>
    </r>
  </si>
  <si>
    <r>
      <rPr>
        <sz val="10"/>
        <color theme="1"/>
        <rFont val="Arial MT"/>
        <family val="2"/>
      </rPr>
      <t>Disposizione nel testo dei due decreti che indica la loro entrata in vigore, previa intesa in sede di Conferenza Stato-Regioni sul programma GOL e sul Piano Nazionale Nuove Competenze</t>
    </r>
  </si>
  <si>
    <r>
      <rPr>
        <sz val="10"/>
        <color theme="1"/>
        <rFont val="Arial MT"/>
        <family val="2"/>
      </rPr>
      <t>M5C1-10</t>
    </r>
  </si>
  <si>
    <r>
      <rPr>
        <sz val="10"/>
        <color theme="1"/>
        <rFont val="Arial MT"/>
        <family val="2"/>
      </rPr>
      <t>Riforma 2 - Lavoro sommerso</t>
    </r>
  </si>
  <si>
    <r>
      <rPr>
        <sz val="10"/>
        <color theme="1"/>
        <rFont val="Arial MT"/>
        <family val="2"/>
      </rPr>
      <t>Aumento del numero di ispezioni sul lavoro</t>
    </r>
  </si>
  <si>
    <r>
      <rPr>
        <sz val="10"/>
        <color theme="1"/>
        <rFont val="Arial MT"/>
        <family val="2"/>
      </rPr>
      <t>M5C1-11</t>
    </r>
  </si>
  <si>
    <r>
      <rPr>
        <sz val="10"/>
        <color theme="1"/>
        <rFont val="Arial MT"/>
        <family val="2"/>
      </rPr>
      <t>Riduzione dell'incidenza del lavoro sommerso</t>
    </r>
  </si>
  <si>
    <r>
      <rPr>
        <sz val="10"/>
        <color theme="1"/>
        <rFont val="Arial MT"/>
        <family val="2"/>
      </rPr>
      <t>Ridurre l'incidenza del lavoro sommerso di almeno 2 punti percentuali, a seconda dei settori interessati.
Scopo principale dell'obiettivo è fissare il livello di ambizione del piano nazionale da adottare entro il 2022. In questo contesto devono essere fornite specifiche analitiche e devono essere individuati indicatori pertinenti e fattibili.</t>
    </r>
  </si>
  <si>
    <r>
      <rPr>
        <sz val="10"/>
        <color theme="1"/>
        <rFont val="Arial MT"/>
        <family val="2"/>
      </rPr>
      <t>M5C1-12</t>
    </r>
  </si>
  <si>
    <r>
      <rPr>
        <sz val="10"/>
        <color theme="1"/>
        <rFont val="Arial MT"/>
        <family val="2"/>
      </rPr>
      <t>M5C1-13</t>
    </r>
  </si>
  <si>
    <r>
      <rPr>
        <sz val="10"/>
        <color theme="1"/>
        <rFont val="Arial MT"/>
        <family val="2"/>
      </rPr>
      <t>Investimento 2 - Sistema di certificazione della parità di genere</t>
    </r>
  </si>
  <si>
    <r>
      <rPr>
        <sz val="10"/>
        <color theme="1"/>
        <rFont val="Arial MT"/>
        <family val="2"/>
      </rPr>
      <t>Ottenimento, da parte delle imprese, della certificazione della parità di genere.</t>
    </r>
  </si>
  <si>
    <r>
      <rPr>
        <sz val="10"/>
        <color theme="1"/>
        <rFont val="Arial MT"/>
        <family val="2"/>
      </rPr>
      <t>Ottenimento della certificazione della parità di genere da parte di almeno 800 imprese (di cui almeno 450 PMI).
Le imprese devono farsi carico dei costi del proprio processo di certificazione.</t>
    </r>
  </si>
  <si>
    <r>
      <rPr>
        <sz val="10"/>
        <color theme="1"/>
        <rFont val="Arial MT"/>
        <family val="2"/>
      </rPr>
      <t>M5C1-14</t>
    </r>
  </si>
  <si>
    <r>
      <rPr>
        <sz val="10"/>
        <color theme="1"/>
        <rFont val="Arial MT"/>
        <family val="2"/>
      </rPr>
      <t>Ottenimento della certificazione della parità di genere da parte delle imprese sostenute attraverso l'assistenza tecnica.</t>
    </r>
  </si>
  <si>
    <r>
      <rPr>
        <sz val="10"/>
        <color theme="1"/>
        <rFont val="Arial MT"/>
        <family val="2"/>
      </rPr>
      <t>M5C1-15</t>
    </r>
  </si>
  <si>
    <r>
      <rPr>
        <sz val="10"/>
        <color theme="1"/>
        <rFont val="Arial MT"/>
        <family val="2"/>
      </rPr>
      <t>Investimento 3 - Rafforzamento del sistema duale</t>
    </r>
  </si>
  <si>
    <r>
      <rPr>
        <sz val="10"/>
        <color theme="1"/>
        <rFont val="Arial MT"/>
        <family val="2"/>
      </rPr>
      <t>Persone che hanno partecipato al sistema duale e ottenuto la relativa certificazione nel quinquennio 2021-
2025.</t>
    </r>
  </si>
  <si>
    <r>
      <rPr>
        <sz val="10"/>
        <color theme="1"/>
        <rFont val="Arial MT"/>
        <family val="2"/>
      </rPr>
      <t>M5C1-15 bis</t>
    </r>
  </si>
  <si>
    <r>
      <rPr>
        <sz val="10"/>
        <color theme="1"/>
        <rFont val="Arial MT"/>
        <family val="2"/>
      </rPr>
      <t>Investimento 4 - Servizio Civile Universale</t>
    </r>
  </si>
  <si>
    <r>
      <rPr>
        <sz val="10"/>
        <color theme="1"/>
        <rFont val="Arial MT"/>
        <family val="2"/>
      </rPr>
      <t>Revisione delle attuali "Disposizioni concernenti la disciplina dei rapporti tra enti e operatori volontari del servizio civile universale", adottate con decreto del Presidente del Consiglio dei ministri il 14 gennaio 2019, con l'obiettivo di potenziare il Servizio Civile Universale</t>
    </r>
  </si>
  <si>
    <r>
      <rPr>
        <sz val="10"/>
        <color theme="1"/>
        <rFont val="Arial MT"/>
        <family val="2"/>
      </rPr>
      <t>Adozione del relativo atto</t>
    </r>
  </si>
  <si>
    <r>
      <rPr>
        <sz val="10"/>
        <color theme="1"/>
        <rFont val="Arial MT"/>
        <family val="2"/>
      </rPr>
      <t>Entrata in vigore dell'atto rivisto relativo ai rapporti tra enti e operatori volontari, tenendo conto dei risultati del progetto TSI (20IT06 - "Sostenere la progettazione e l'attuazione del progetto del PRR a favore del Servizio Civile Universale (SCU), per sbloccare le opportunità di lavoro per i giovani").
La legislazione riveduta intende:
- aumentare la partecipazione dei giovani;
- semplificare le procedure;
- migliorare la qualità dei progetti per il SCU.</t>
    </r>
  </si>
  <si>
    <r>
      <rPr>
        <sz val="10"/>
        <color theme="1"/>
        <rFont val="Arial MT"/>
        <family val="2"/>
      </rPr>
      <t>M5C1-16</t>
    </r>
  </si>
  <si>
    <r>
      <rPr>
        <sz val="10"/>
        <color theme="1"/>
        <rFont val="Arial MT"/>
        <family val="2"/>
      </rPr>
      <t>Persone che hanno partecipato al programma "Servizio Civile Universale" e ottenuto la relativa certificazione nel quadriennio 2021-
2024</t>
    </r>
  </si>
  <si>
    <r>
      <rPr>
        <sz val="10"/>
        <color theme="1"/>
        <rFont val="Arial MT"/>
        <family val="2"/>
      </rPr>
      <t>M5C1-17</t>
    </r>
  </si>
  <si>
    <r>
      <rPr>
        <sz val="10"/>
        <color theme="1"/>
        <rFont val="Arial MT"/>
        <family val="2"/>
      </rPr>
      <t>Investimento 5 - Creazione di imprese femminili</t>
    </r>
  </si>
  <si>
    <r>
      <rPr>
        <sz val="10"/>
        <color theme="1"/>
        <rFont val="Arial MT"/>
        <family val="2"/>
      </rPr>
      <t>Adozione del fondo a sostegno dell'imprenditoria femminile</t>
    </r>
  </si>
  <si>
    <r>
      <rPr>
        <sz val="10"/>
        <color theme="1"/>
        <rFont val="Arial MT"/>
        <family val="2"/>
      </rPr>
      <t>Approvazione del decreto ministeriale per l'istituzione del "Fondo Impresa Donna"</t>
    </r>
  </si>
  <si>
    <r>
      <rPr>
        <sz val="10"/>
        <color theme="1"/>
        <rFont val="Arial MT"/>
        <family val="2"/>
      </rPr>
      <t>M5C1-18</t>
    </r>
  </si>
  <si>
    <r>
      <rPr>
        <sz val="10"/>
        <color theme="1"/>
        <rFont val="Arial MT"/>
        <family val="2"/>
      </rPr>
      <t>Sono stati impegnati i fondi per il sostegno finanziario alle imprese</t>
    </r>
  </si>
  <si>
    <r>
      <rPr>
        <sz val="10"/>
        <color theme="1"/>
        <rFont val="Arial MT"/>
        <family val="2"/>
      </rPr>
      <t>È stato impegnato un sostegno finanziario a favore di almeno
700 imprese supplementari rispetto allo scenario di riferimento.
Il sostegno all'imprenditoria femminile è attuato mediante strumenti già attivi (NITO-ON, Smart &amp; Start) e il nuovo fondo istituito dalla legge di bilancio 2021 (Le imprese femminili sostenute fino al novembre 2020 dagli strumenti
finanziari esistenti costituiscono lo scenario di riferimento).</t>
    </r>
  </si>
  <si>
    <r>
      <rPr>
        <sz val="10"/>
        <color theme="1"/>
        <rFont val="Arial MT"/>
        <family val="2"/>
      </rPr>
      <t>M5C1-19</t>
    </r>
  </si>
  <si>
    <r>
      <rPr>
        <sz val="10"/>
        <color theme="1"/>
        <rFont val="Arial MT"/>
        <family val="2"/>
      </rPr>
      <t>Assegnazione di sostegno finanziario alle imprese quali definite nella pertinente politica di investimento.</t>
    </r>
  </si>
  <si>
    <r>
      <rPr>
        <sz val="10"/>
        <color theme="1"/>
        <rFont val="Arial MT"/>
        <family val="2"/>
      </rPr>
      <t>M5C1-2</t>
    </r>
  </si>
  <si>
    <r>
      <rPr>
        <sz val="10"/>
        <color theme="1"/>
        <rFont val="Arial MT"/>
        <family val="2"/>
      </rPr>
      <t>Entrata in vigore, a livello regionale, di tutti i piani per i centri per l'impiego (PES)</t>
    </r>
  </si>
  <si>
    <r>
      <rPr>
        <sz val="10"/>
        <color theme="1"/>
        <rFont val="Arial MT"/>
        <family val="2"/>
      </rPr>
      <t>Indicazione dell'entrata in vigore dei piani adottati dalle Regioni e le attività svolte</t>
    </r>
  </si>
  <si>
    <r>
      <rPr>
        <sz val="10"/>
        <color theme="1"/>
        <rFont val="Arial MT"/>
        <family val="2"/>
      </rPr>
      <t>La normativa nazionale del programma "Garanzia di occupabilità dei lavoratori" (GOL) deve comprendere la definizione a livello regionale delle attività operative necessarie per l'attuazione del programma. Al fine di garantire la coerenza tra la normativa nazionale e l'attuazione a livello regionale devono essere adottati piani regionali per i centri per l'impiego (PES).
Oltre ad adottare i piani, le Regioni devono svolgere le attività previste dai piani, raggiungendo almeno il 10 % dei beneficiari del programma previsti (obiettivo finale: 3 000 000 di beneficiari).
L'entrata in vigore dei piani per i centri per l'impiego (PES) deve consentire di attuare pienamente il programma "Garanzia di occupabilità dei lavoratori" (GOL).</t>
    </r>
  </si>
  <si>
    <r>
      <rPr>
        <sz val="10"/>
        <color theme="1"/>
        <rFont val="Arial MT"/>
        <family val="2"/>
      </rPr>
      <t>M5C1-3</t>
    </r>
  </si>
  <si>
    <r>
      <rPr>
        <sz val="10"/>
        <color theme="1"/>
        <rFont val="Arial MT"/>
        <family val="2"/>
      </rPr>
      <t>Destinatari del programma "Garanzia di occupabilità dei lavoratori" (GOL)</t>
    </r>
  </si>
  <si>
    <r>
      <rPr>
        <sz val="10"/>
        <color theme="1"/>
        <rFont val="Arial MT"/>
        <family val="2"/>
      </rPr>
      <t>M5C1-4</t>
    </r>
  </si>
  <si>
    <r>
      <rPr>
        <sz val="10"/>
        <color theme="1"/>
        <rFont val="Arial MT"/>
        <family val="2"/>
      </rPr>
      <t>Partecipazione dei beneficiari del programma "Garanzia di occupabilità dei lavoratori" (GOL) alla formazione professionale</t>
    </r>
  </si>
  <si>
    <r>
      <rPr>
        <sz val="10"/>
        <color theme="1"/>
        <rFont val="Arial MT"/>
        <family val="2"/>
      </rPr>
      <t>La formazione professionale deve essere inclusa nel programma
per 800 000 beneficiari delle ALMPs in cinque anni). Pertanto almeno 800 000
dei 3 000 000 di beneficiari del programma "Garanzia di occupabilità dei lavoratori" (GOL) dovrebbero aver partecipato alla formazione professionale. Il conseguimento soddisfacente dell'obiettivo dipende anche dal conseguimento soddisfacente di un obiettivo secondario: almeno
300 000 di questi beneficiari dovranno aver partecipato a formazioni sulle
competenze digitali.</t>
    </r>
  </si>
  <si>
    <r>
      <rPr>
        <sz val="10"/>
        <color theme="1"/>
        <rFont val="Arial MT"/>
        <family val="2"/>
      </rPr>
      <t>M5C1-5</t>
    </r>
  </si>
  <si>
    <r>
      <rPr>
        <sz val="10"/>
        <color theme="1"/>
        <rFont val="Arial MT"/>
        <family val="2"/>
      </rPr>
      <t>Per i centri per l'impiego (PES) in ciascuna Regione, soddisfare i criteri del livello essenziale delle prestazioni PES quali definiti nel programma "Garanzia di occupabilità dei lavoratori" (GOL).</t>
    </r>
  </si>
  <si>
    <r>
      <rPr>
        <sz val="10"/>
        <color theme="1"/>
        <rFont val="Arial MT"/>
        <family val="2"/>
      </rPr>
      <t>Una componente fondamentale del programma GOL è la definizione di una serie di livelli essenziali per le prestazioni da erogare ai beneficiari delle ALMPs, a cominciare dalle categorie più vulnerabili. Entro la fine del 2025, per almeno l'80 % dei centri
per l'impiego (PES) in ciascuna Regione, soddisfare i criteri del livello essenziale delle prestazioni PES quali definiti nel
programma "Garanzia di occupabilità dei lavoratori" (GOL).</t>
    </r>
  </si>
  <si>
    <r>
      <rPr>
        <sz val="10"/>
        <color theme="1"/>
        <rFont val="Arial MT"/>
        <family val="2"/>
      </rPr>
      <t>M5C1-6</t>
    </r>
  </si>
  <si>
    <r>
      <rPr>
        <sz val="10"/>
        <color theme="1"/>
        <rFont val="Arial MT"/>
        <family val="2"/>
      </rPr>
      <t>Investimento 1 - Potenziamento dei Centri per l'Impiego (PES)</t>
    </r>
  </si>
  <si>
    <r>
      <rPr>
        <sz val="10"/>
        <color theme="1"/>
        <rFont val="Arial MT"/>
        <family val="2"/>
      </rPr>
      <t>M5C1-7</t>
    </r>
  </si>
  <si>
    <r>
      <rPr>
        <sz val="10"/>
        <color theme="1"/>
        <rFont val="Arial MT"/>
        <family val="2"/>
      </rPr>
      <t>Per i centri per l'impiego (PES), il completamento delle attività previste nel piano di potenziamento</t>
    </r>
  </si>
  <si>
    <r>
      <rPr>
        <sz val="10"/>
        <color theme="1"/>
        <rFont val="Arial MT"/>
        <family val="2"/>
      </rPr>
      <t>M5C1-7 bis</t>
    </r>
  </si>
  <si>
    <r>
      <rPr>
        <sz val="10"/>
        <color theme="1"/>
        <rFont val="Arial MT"/>
        <family val="2"/>
      </rPr>
      <t>Almeno 500 centri per l'impiego (PES) hanno completato il 100 % delle attività previste nei Piani regionali di potenziamento dei centri per l'impiego riguardanti il rinnovo e la ristrutturazione delle attuali sedi dei centri per l'impiego (PES) e delle agenzie regionali e l'acquisto di nuove sedi, come descritto nel decreto del Segretario generale del Ministero del Lavoro e delle Politiche sociali DSG n. 123/2020.</t>
    </r>
  </si>
  <si>
    <r>
      <rPr>
        <sz val="10"/>
        <color theme="1"/>
        <rFont val="Arial MT"/>
        <family val="2"/>
      </rPr>
      <t>M5C1-8</t>
    </r>
  </si>
  <si>
    <r>
      <rPr>
        <sz val="10"/>
        <color theme="1"/>
        <rFont val="Arial MT"/>
        <family val="2"/>
      </rPr>
      <t>Entrata in vigore di un piano nazionale e della tabella di marcia attuativa per la lotta al lavoro sommerso in tutti i settori economici.</t>
    </r>
  </si>
  <si>
    <r>
      <rPr>
        <sz val="10"/>
        <color theme="1"/>
        <rFont val="Arial MT"/>
        <family val="2"/>
      </rPr>
      <t>Disposizioni nella normativa che indicano l'entrata in vigore del piano nazionale e l'istituzione del gruppo di lavoro interistituzionale che sarà responsabile della creazione del piano nazionale e della tabella di marcia attuativa.</t>
    </r>
  </si>
  <si>
    <r>
      <rPr>
        <sz val="10"/>
        <color theme="1"/>
        <rFont val="Arial MT"/>
        <family val="2"/>
      </rPr>
      <t>M5C1-9</t>
    </r>
  </si>
  <si>
    <r>
      <rPr>
        <sz val="10"/>
        <color theme="1"/>
        <rFont val="Arial MT"/>
        <family val="2"/>
      </rPr>
      <t>Piena attuazione delle misure del piano nazionale</t>
    </r>
  </si>
  <si>
    <r>
      <rPr>
        <sz val="10"/>
        <color theme="1"/>
        <rFont val="Arial MT"/>
        <family val="2"/>
      </rPr>
      <t>M5C2-1</t>
    </r>
  </si>
  <si>
    <r>
      <rPr>
        <sz val="10"/>
        <color theme="1"/>
        <rFont val="Arial MT"/>
        <family val="2"/>
      </rPr>
      <t>Riforma 1 - Legge quadro sulle disabilità</t>
    </r>
  </si>
  <si>
    <r>
      <rPr>
        <sz val="10"/>
        <color theme="1"/>
        <rFont val="Arial MT"/>
        <family val="2"/>
      </rPr>
      <t>Entrata in vigore della legge quadro per rafforzare l'autonomia delle persone con disabilità</t>
    </r>
  </si>
  <si>
    <r>
      <rPr>
        <sz val="10"/>
        <color theme="1"/>
        <rFont val="Arial MT"/>
        <family val="2"/>
      </rPr>
      <t>Disposizione nella normativa che indica l'entrata in vigore della legge quadro</t>
    </r>
  </si>
  <si>
    <r>
      <rPr>
        <sz val="10"/>
        <color theme="1"/>
        <rFont val="Arial MT"/>
        <family val="2"/>
      </rPr>
      <t>La legge quadro, che consiste in una legge delega, intesa a rafforzare l'autonomia delle persone con disabilità,  conformemente ai principi della Convenzione delle Nazioni Unite sui diritti delle persone con disabilità e della strategia europea 2021-2030 per i diritti delle persone con disabilità, deve includere almeno: i) la definizione e il potenziamento globali dell'offerta di servizi sociali per le persone con disabilità; unitamente alla promozione della deistituzionalizzazione e della vita indipendente;
ii) la semplificazione delle procedure di accesso ai servizi sanitari e sociali; e iii) la revisione delle procedure di accertamento delle condizioni di disabilità, promuovendo una valutazione multidimensionale delle condizioni di ogni individuo.
La definizione di persone con disabilità di cui alla legge
n. 104/1992, corrisponde ai principi della Convenzione delle Nazioni Unite sui diritti delle persone. In Italia la procedura di accertamento è di competenza delle regioni ed è affidata ai servizi sanitari locali o all'Istituto nazionale di previdenza sociale.
La legge deve essere proposta dal ministro per le Disabilità per l'approvazione da parte del Consiglio dei Ministri, secondo la tabella di marcia stabilita.
All'adozione della legge quadro devono seguire la riorganizzazione dei servizi sociali locali, la definizione di standard qualitativi e la messa a disposizione di piattaforme TIC per
migliorare e rendere più efficienti i servizi.</t>
    </r>
  </si>
  <si>
    <r>
      <rPr>
        <sz val="10"/>
        <color theme="1"/>
        <rFont val="Arial MT"/>
        <family val="2"/>
      </rPr>
      <t>M5C2-10</t>
    </r>
  </si>
  <si>
    <r>
      <rPr>
        <sz val="10"/>
        <color theme="1"/>
        <rFont val="Arial MT"/>
        <family val="2"/>
      </rPr>
      <t>Investimento 3 - Housing First (innanzitutto la casa) e stazioni di posta</t>
    </r>
  </si>
  <si>
    <r>
      <rPr>
        <sz val="10"/>
        <color theme="1"/>
        <rFont val="Arial MT"/>
        <family val="2"/>
      </rPr>
      <t>Presa in carico, per almeno 6 mesi, delle persone che vivono in condizioni di grave deprivazione materiale mediante i progetti Housing First e le stazioni di posta</t>
    </r>
  </si>
  <si>
    <r>
      <rPr>
        <sz val="10"/>
        <color theme="1"/>
        <rFont val="Arial MT"/>
        <family val="2"/>
      </rPr>
      <t>M5C2-11</t>
    </r>
  </si>
  <si>
    <r>
      <rPr>
        <sz val="10"/>
        <color theme="1"/>
        <rFont val="Arial MT"/>
        <family val="2"/>
      </rPr>
      <t>Investimento 4 - Investimenti in progetti di rigenerazione urbana, volti a ridurre situazioni di emarginazione e degrado sociale</t>
    </r>
  </si>
  <si>
    <r>
      <rPr>
        <sz val="10"/>
        <color theme="1"/>
        <rFont val="Arial MT"/>
        <family val="2"/>
      </rPr>
      <t>Aggiudicazione di tutti gli appalti pubblici relativi a investimenti nella rigenerazione urbana al fine di ridurre le situazioni di emarginazione e degrado sociale, con progetti in linea con il dispositivo di ripresa e resilienza (RRF) e il principio "non arrecare un danno significativo" (DNSH)</t>
    </r>
  </si>
  <si>
    <r>
      <rPr>
        <sz val="10"/>
        <color theme="1"/>
        <rFont val="Arial MT"/>
        <family val="2"/>
      </rPr>
      <t>Notifica di tutti gli appalti pubblici relativi a investimenti nella rigenerazione urbana al fine di ridurre le situazioni di emarginazione e degrado sociale, con progetti in linea con il dispositivo di ripresa e resilienza (RRF) e il principio "non arrecare un danno significativo" (DNSH)</t>
    </r>
  </si>
  <si>
    <r>
      <rPr>
        <sz val="10"/>
        <color theme="1"/>
        <rFont val="Arial MT"/>
        <family val="2"/>
      </rPr>
      <t>M5C2-12</t>
    </r>
  </si>
  <si>
    <r>
      <rPr>
        <sz val="10"/>
        <color theme="1"/>
        <rFont val="Arial MT"/>
        <family val="2"/>
      </rPr>
      <t>Progetti per interventi di rigenerazione urbana che riguardano i comuni</t>
    </r>
  </si>
  <si>
    <r>
      <rPr>
        <sz val="10"/>
        <color theme="1"/>
        <rFont val="Arial MT"/>
        <family val="2"/>
      </rPr>
      <t>M5C2-13</t>
    </r>
  </si>
  <si>
    <r>
      <rPr>
        <sz val="10"/>
        <color theme="1"/>
        <rFont val="Arial MT"/>
        <family val="2"/>
      </rPr>
      <t>Investimento 5 - Piani urbani integrati - progetti generali</t>
    </r>
  </si>
  <si>
    <r>
      <rPr>
        <sz val="10"/>
        <color theme="1"/>
        <rFont val="Arial MT"/>
        <family val="2"/>
      </rPr>
      <t>Entrata in vigore del piano di investimenti per progetti di rigenerazione urbana nelle aree metropolitane</t>
    </r>
  </si>
  <si>
    <r>
      <rPr>
        <sz val="10"/>
        <color theme="1"/>
        <rFont val="Arial MT"/>
        <family val="2"/>
      </rPr>
      <t>Disposizione nella normativa che indica l'entrata in vigore del piano per i progetti di rigenerazione urbana nelle aree metropolitane</t>
    </r>
  </si>
  <si>
    <r>
      <rPr>
        <sz val="10"/>
        <color theme="1"/>
        <rFont val="Arial MT"/>
        <family val="2"/>
      </rPr>
      <t>Il piano di investimenti deve stabilire una serie di criteri in linea con gli obiettivi del dispositivo di ripresa e resilienza (RRF) e il principio "non arrecare un danno significativo" (DNSH). I progetti devono fare riferimento ai seguenti tipi di interventi:
a) manutenzione per il riutilizzo e la rifunzionalizzazione delle aree pubbliche;
b) miglioramento della qualità del decoro urbano e del tessuto sociale e ambientale;
c) miglioramento della qualità ambientale e del profilo digitale delle aree urbane.</t>
    </r>
  </si>
  <si>
    <r>
      <rPr>
        <sz val="10"/>
        <color theme="1"/>
        <rFont val="Arial MT"/>
        <family val="2"/>
      </rPr>
      <t>M5C2-14</t>
    </r>
  </si>
  <si>
    <r>
      <rPr>
        <sz val="10"/>
        <color theme="1"/>
        <rFont val="Arial MT"/>
        <family val="2"/>
      </rPr>
      <t>Completare i progetti di pianificazione integrata nelle città metropolitane</t>
    </r>
  </si>
  <si>
    <r>
      <rPr>
        <sz val="10"/>
        <color theme="1"/>
        <rFont val="Arial MT"/>
        <family val="2"/>
      </rPr>
      <t>Almeno 300 progetti di pianificazione integrata sono stati completati in tutte e 14 le città metropolitane in almeno una delle tre dimensioni seguenti:
- manutenzione per il riutilizzo e la rifunzionalizzazione di aree pubbliche e di edifici pubblici esistenti;
- miglioramento della qualità del decoro urbano e del tessuto sociale e ambientale, anche mediante la ristrutturazione di edifici pubblici;
- miglioramento della qualità ambientale e del profilo digitale delle aree urbane mediante il sostegno alle tecnologie digitali e alle tecnologie con minori emissioni di CO</t>
    </r>
    <r>
      <rPr>
        <vertAlign val="superscript"/>
        <sz val="6.5"/>
        <color theme="1"/>
        <rFont val="Arial MT"/>
        <family val="2"/>
      </rPr>
      <t>2</t>
    </r>
    <r>
      <rPr>
        <sz val="10"/>
        <color theme="1"/>
        <rFont val="Arial MT"/>
        <family val="2"/>
      </rPr>
      <t>.
Il conseguimento soddisfacente dell'obiettivo dipende anche dal conseguimento soddisfacente di un obiettivo secondario: completamento degli interventi di pianificazione integrata che
coprono un'area di almeno 3 milioni di metri quadrati da parte di tutte e 14 le città metropolitane.</t>
    </r>
  </si>
  <si>
    <r>
      <rPr>
        <sz val="10"/>
        <color theme="1"/>
        <rFont val="Arial MT"/>
        <family val="2"/>
      </rPr>
      <t>M5C2-15</t>
    </r>
  </si>
  <si>
    <r>
      <rPr>
        <sz val="10"/>
        <color theme="1"/>
        <rFont val="Arial MT"/>
        <family val="2"/>
      </rPr>
      <t>Investimento 5 - Piani urbani integrati - Superamento degli insediamenti abusivi per combattere lo sfruttamento dei lavoratori in agricoltura</t>
    </r>
  </si>
  <si>
    <r>
      <rPr>
        <sz val="10"/>
        <color theme="1"/>
        <rFont val="Arial MT"/>
        <family val="2"/>
      </rPr>
      <t>Disposizione nella normativa che indica l'entrata in vigore del decreto ministeriale</t>
    </r>
  </si>
  <si>
    <r>
      <rPr>
        <sz val="10"/>
        <color theme="1"/>
        <rFont val="Arial MT"/>
        <family val="2"/>
      </rPr>
      <t>Il decreto ministeriale deve assegnare le risorse in base alla mappatura degli insediamenti abusivi realizzata dal "Tavolo di contrasto allo sfruttamento lavorativo in agricoltura". Devono essere definiti gli standard per le soluzioni alloggiative temporanee e a lungo termine.</t>
    </r>
  </si>
  <si>
    <r>
      <rPr>
        <sz val="10"/>
        <color theme="1"/>
        <rFont val="Arial MT"/>
        <family val="2"/>
      </rPr>
      <t>M5C2-16</t>
    </r>
  </si>
  <si>
    <r>
      <rPr>
        <sz val="10"/>
        <color theme="1"/>
        <rFont val="Arial MT"/>
        <family val="2"/>
      </rPr>
      <t>Completamento delle attività dei progetti nelle aree individuate come insediamenti abusivi nei piani urbani</t>
    </r>
  </si>
  <si>
    <r>
      <rPr>
        <sz val="10"/>
        <color theme="1"/>
        <rFont val="Arial MT"/>
        <family val="2"/>
      </rPr>
      <t>Attività dei progetti completate su almeno il 90 % delle aree individuate come insediamenti abusivi nei piani urbani.
In seguito all'assegnazione delle risorse l'amministrazione competente deve fornire un "piano d'azione locale" per ogni insediamento abusivo individuato.</t>
    </r>
  </si>
  <si>
    <r>
      <rPr>
        <sz val="10"/>
        <color theme="1"/>
        <rFont val="Arial MT"/>
        <family val="2"/>
      </rPr>
      <t>M5C2-17</t>
    </r>
  </si>
  <si>
    <r>
      <rPr>
        <sz val="10"/>
        <color theme="1"/>
        <rFont val="Arial MT"/>
        <family val="2"/>
      </rPr>
      <t>Investimento 5 - Piani urbani integrati - Fondo di fondi della BEI</t>
    </r>
  </si>
  <si>
    <r>
      <rPr>
        <sz val="10"/>
        <color theme="1"/>
        <rFont val="Arial MT"/>
        <family val="2"/>
      </rPr>
      <t>Approvazione della strategia di investimento del Fondo da parte del Ministero dell'Economia e delle Finanze (MEF)</t>
    </r>
  </si>
  <si>
    <r>
      <rPr>
        <sz val="10"/>
        <color theme="1"/>
        <rFont val="Arial MT"/>
        <family val="2"/>
      </rPr>
      <t>La strategia di investimento del Fondo è approvata dal Ministero dell'Economia e delle Finanze (MEF).</t>
    </r>
  </si>
  <si>
    <r>
      <rPr>
        <sz val="10"/>
        <color theme="1"/>
        <rFont val="Arial MT"/>
        <family val="2"/>
      </rPr>
      <t>M5C2-18</t>
    </r>
  </si>
  <si>
    <r>
      <rPr>
        <sz val="10"/>
        <color theme="1"/>
        <rFont val="Arial MT"/>
        <family val="2"/>
      </rPr>
      <t>Valore monetario del contributo al Fondo tematico e sostegno ai progetti urbani</t>
    </r>
  </si>
  <si>
    <r>
      <rPr>
        <sz val="10"/>
        <color theme="1"/>
        <rFont val="Arial MT"/>
        <family val="2"/>
      </rPr>
      <t>Contributo di almeno 545 000 000 di EUR al fondo tematico.
Il conseguimento soddisfacente dell'obiettivo dipende anche dal conseguimento soddisfacente di un obiettivo secondario: sostegno ad almeno 10 progetti urbani.
Approvazione da parte del comitato per gli investimenti del Fondo (di cui fa parte il Ministero delle Finanze) di progetti per un importo pari ad almeno 545 000 000 di EUR e/o approvazione da parte  del comitato per gli investimenti del Fondo (di cui fa parte il
Ministero delle Finanze) di almeno 10 progetti.</t>
    </r>
  </si>
  <si>
    <r>
      <rPr>
        <sz val="10"/>
        <color theme="1"/>
        <rFont val="Arial MT"/>
        <family val="2"/>
      </rPr>
      <t>M5C2-19</t>
    </r>
  </si>
  <si>
    <r>
      <rPr>
        <sz val="10"/>
        <color theme="1"/>
        <rFont val="Arial MT"/>
        <family val="2"/>
      </rPr>
      <t>Investimento 6 - Programma innovativo della qualità dell'abitare</t>
    </r>
  </si>
  <si>
    <r>
      <rPr>
        <sz val="10"/>
        <color theme="1"/>
        <rFont val="Arial MT"/>
        <family val="2"/>
      </rPr>
      <t>Firma delle convenzioni per la riqualificazione e l'incremento dell'edilizia sociale da parte delle regioni e delle province autonome (compresi comuni e/o città metropolitane situati in tali territori)</t>
    </r>
  </si>
  <si>
    <r>
      <rPr>
        <sz val="10"/>
        <color theme="1"/>
        <rFont val="Arial MT"/>
        <family val="2"/>
      </rPr>
      <t>Firma delle convenzioni con le autorità locali</t>
    </r>
  </si>
  <si>
    <r>
      <rPr>
        <sz val="10"/>
        <color theme="1"/>
        <rFont val="Arial MT"/>
        <family val="2"/>
      </rPr>
      <t>M5C2-2</t>
    </r>
  </si>
  <si>
    <r>
      <rPr>
        <sz val="10"/>
        <color theme="1"/>
        <rFont val="Arial MT"/>
        <family val="2"/>
      </rPr>
      <t>Disposizioni nella normativa che indicano l'entrata in vigore dei decreti legislativi</t>
    </r>
  </si>
  <si>
    <r>
      <rPr>
        <sz val="10"/>
        <color theme="1"/>
        <rFont val="Arial MT"/>
        <family val="2"/>
      </rPr>
      <t>M5C2-20</t>
    </r>
  </si>
  <si>
    <r>
      <rPr>
        <sz val="10"/>
        <color theme="1"/>
        <rFont val="Arial MT"/>
        <family val="2"/>
      </rPr>
      <t>Numero di unità abitative (in termini sia di costruzione che di riqualificazione) e metri quadrati di spazi pubblici che beneficiano di un
sostegno</t>
    </r>
  </si>
  <si>
    <r>
      <rPr>
        <sz val="10"/>
        <color theme="1"/>
        <rFont val="Arial MT"/>
        <family val="2"/>
      </rPr>
      <t>Sostegno ad almeno 10 000 unità abitative (in termini sia di costruzione che di riqualificazione). Il conseguimento soddisfacente dell'obiettivo dipende anche dal conseguimento soddisfacente di un obiettivo secondario che copra
almeno 800 000 metri quadrati di spazi pubblici.</t>
    </r>
  </si>
  <si>
    <r>
      <rPr>
        <sz val="10"/>
        <color theme="1"/>
        <rFont val="Arial MT"/>
        <family val="2"/>
      </rPr>
      <t>M5C2-21</t>
    </r>
  </si>
  <si>
    <r>
      <rPr>
        <sz val="10"/>
        <color theme="1"/>
        <rFont val="Arial MT"/>
        <family val="2"/>
      </rPr>
      <t>Investimento 7 - Progetto Sport e inclusione sociale</t>
    </r>
  </si>
  <si>
    <r>
      <rPr>
        <sz val="10"/>
        <color theme="1"/>
        <rFont val="Arial MT"/>
        <family val="2"/>
      </rPr>
      <t>Aggiudicazione di tutti gli appalti pubblici per progetti in materia di sport e inclusione sociale a seguito di un invito pubblico a presentare proposte</t>
    </r>
  </si>
  <si>
    <r>
      <rPr>
        <sz val="10"/>
        <color theme="1"/>
        <rFont val="Arial MT"/>
        <family val="2"/>
      </rPr>
      <t>Notifica dell'aggiudicazione di tutti gli appalti pubblici per progetti in materia di sport e inclusione sociale</t>
    </r>
  </si>
  <si>
    <r>
      <rPr>
        <sz val="10"/>
        <color theme="1"/>
        <rFont val="Arial MT"/>
        <family val="2"/>
      </rPr>
      <t>Notifica dell'aggiudicazione di appalti pubblici, che devono comprendere almeno uno dei seguenti elementi:
1. costruzione di nuove strutture sportive situate nelle aree svantaggiate del paese;
2. fornitura di attrezzature sportive, compresa l'applicazione di tecnologie allo sport;
3. riqualificazione e adeguamento degli impianti sportivi esistenti (ad esempio rimozione delle barriere architettoniche, efficienza energetica, ecc.).
L'investimento è finalizzato a favorire la rigenerazione delle aree urbane puntando sugli impianti sportivi, al fine di favorire l'inclusione e l'integrazione sociale, soprattutto nelle zone più svantaggiate d'Italia.
I criteri di selezione devono garantire che almeno il 50 % degli investimenti siano destinati a nuove costruzioni, conformemente ai pertinenti requisiti di cui all'allegato VI, nota 5, del regolamento (UE) 2021/241.</t>
    </r>
  </si>
  <si>
    <r>
      <rPr>
        <sz val="10"/>
        <color theme="1"/>
        <rFont val="Arial MT"/>
        <family val="2"/>
      </rPr>
      <t>M5C2-22</t>
    </r>
  </si>
  <si>
    <r>
      <rPr>
        <sz val="10"/>
        <color theme="1"/>
        <rFont val="Arial MT"/>
        <family val="2"/>
      </rPr>
      <t>Interventi relativi ad appalti riguardanti le strutture sportive</t>
    </r>
  </si>
  <si>
    <r>
      <rPr>
        <sz val="10"/>
        <color theme="1"/>
        <rFont val="Arial MT"/>
        <family val="2"/>
      </rPr>
      <t>M5C2-3</t>
    </r>
  </si>
  <si>
    <r>
      <rPr>
        <sz val="10"/>
        <color theme="1"/>
        <rFont val="Arial MT"/>
        <family val="2"/>
      </rPr>
      <t>Riforma 2 - Riforma relativa alle persone anziane non autosufficienti</t>
    </r>
  </si>
  <si>
    <r>
      <rPr>
        <sz val="10"/>
        <color theme="1"/>
        <rFont val="Arial MT"/>
        <family val="2"/>
      </rPr>
      <t>Entrata in vigore di una legge quadro che rafforzi gli interventi a favore degli anziani non autosufficienti</t>
    </r>
  </si>
  <si>
    <r>
      <rPr>
        <sz val="10"/>
        <color theme="1"/>
        <rFont val="Arial MT"/>
        <family val="2"/>
      </rPr>
      <t>Disposizioni nella normativa che indicano l'entrata in vigore della legge quadro che rafforza gli interventi a favore degli anziani non
autosufficienti</t>
    </r>
  </si>
  <si>
    <r>
      <rPr>
        <sz val="10"/>
        <color theme="1"/>
        <rFont val="Arial MT"/>
        <family val="2"/>
      </rPr>
      <t>La legge quadro proposta dal governo deve rafforzare gli interventi a favore degli anziani non autosufficienti. La legge deve semplificare e mettere a disposizione sportelli unici per i servizi sociali e sanitari, rivedere le procedure di accertamento della condizione di "persona anziana non autosufficiente" e aumentare l'insieme dei servizi sociali e sanitari che possono essere forniti a domicilio. La legge deve individuare inoltre le risorse finanziarie necessarie.</t>
    </r>
  </si>
  <si>
    <r>
      <rPr>
        <sz val="10"/>
        <color theme="1"/>
        <rFont val="Arial MT"/>
        <family val="2"/>
      </rPr>
      <t>M5C2-4</t>
    </r>
  </si>
  <si>
    <r>
      <rPr>
        <sz val="10"/>
        <color theme="1"/>
        <rFont val="Arial MT"/>
        <family val="2"/>
      </rPr>
      <t>Entrata in vigore dei decreti legislativi che sviluppano le disposizioni previste dalla legge quadro per rafforzare gli interventi a favore delle persone anziane
non autosufficienti</t>
    </r>
  </si>
  <si>
    <r>
      <rPr>
        <sz val="10"/>
        <color theme="1"/>
        <rFont val="Arial MT"/>
        <family val="2"/>
      </rPr>
      <t>I decreti legislativi devono attuare le disposizioni previste dalla legge quadro per rafforzare gli interventi a favore delle persone anziane non autosufficienti e per implementare le diverse misure.</t>
    </r>
  </si>
  <si>
    <r>
      <rPr>
        <sz val="10"/>
        <color theme="1"/>
        <rFont val="Arial MT"/>
        <family val="2"/>
      </rPr>
      <t>M5C2-5</t>
    </r>
  </si>
  <si>
    <r>
      <rPr>
        <sz val="10"/>
        <color theme="1"/>
        <rFont val="Arial MT"/>
        <family val="2"/>
      </rPr>
      <t>Investimento 1 - Sostegno alle persone vulnerabili e prevenzione dell'istituzionalizzazione</t>
    </r>
  </si>
  <si>
    <r>
      <rPr>
        <sz val="10"/>
        <color theme="1"/>
        <rFont val="Arial MT"/>
        <family val="2"/>
      </rPr>
      <t>Entrata in vigore del piano operativo</t>
    </r>
  </si>
  <si>
    <r>
      <rPr>
        <sz val="10"/>
        <color theme="1"/>
        <rFont val="Arial MT"/>
        <family val="2"/>
      </rPr>
      <t>Disposizioni nella normativa che indicano l'entrata in vigore del piano operativo di interventi</t>
    </r>
  </si>
  <si>
    <r>
      <rPr>
        <sz val="10"/>
        <color theme="1"/>
        <rFont val="Arial MT"/>
        <family val="2"/>
      </rPr>
      <t>Il piano operativo deve definire i requisiti dei progetti che potranno essere presentati dagli enti locali e che riguardano quattro dimensioni: i) sostegno ai genitori di minori nella fascia da 0
a 17 anni; ii) sostegno all'autonomia degli anziani; iii) servizi a domicilio per gli anziani; e iv) sostegno agli assistenti sociali.
L'intervento "sostegno alla genitorialità" deve consistere almeno nel sostegno alle famiglie beneficiarie per almeno 18 mesi con i) una valutazione preliminare dell'ambiente familiare e della situazione dei minori, ii) una valutazione della situazione effettuata da un gruppo multidisciplinare di professionisti qualificati e iii) la messa a disposizione di almeno uno dei seguenti servizi: servizi a domicilio, partecipazione a gruppi di sostegno per genitori e bambini; cooperazione tra scuole, famiglie e servizi sociali e/o servizi condivisi di assistenza familiare.
L'intervento a favore "dell'autonomia delle persone anziane" deve consistere almeno nella riconversione delle case di riposo per anziani in gruppi di appartamenti autonomi, dotati di tutte le strutture e i servizi necessari, tra cui l'automazione domestica, la telemedicina e il monitoraggio a distanza.
L'intervento relativo ai "servizi a domicilio per le persone anziane" mira a fornire una formazione specifica ai professionisti nell'ambito dei servizi a domicilio destinati agli anziani.
L'intervento "sostegno agli assistenti sociali" deve fornire sostegno agli operatori sociali, rafforzare la loro professionalità e la condivisione delle competenze, principalmente mediante l'introduzione di meccanismi di condivisione delle competenze e di supervisione dei servizi agli operatori al fine di sostenere il loro
lavoro.</t>
    </r>
  </si>
  <si>
    <r>
      <rPr>
        <sz val="10"/>
        <color theme="1"/>
        <rFont val="Arial MT"/>
        <family val="2"/>
      </rPr>
      <t>M5C2-6</t>
    </r>
  </si>
  <si>
    <r>
      <rPr>
        <sz val="10"/>
        <color theme="1"/>
        <rFont val="Arial MT"/>
        <family val="2"/>
      </rPr>
      <t>M5C2-7</t>
    </r>
  </si>
  <si>
    <r>
      <rPr>
        <sz val="10"/>
        <color theme="1"/>
        <rFont val="Arial MT"/>
        <family val="2"/>
      </rPr>
      <t>Investimento 2 - Percorsi di autonomia per persone con disabilità</t>
    </r>
  </si>
  <si>
    <r>
      <rPr>
        <sz val="10"/>
        <color theme="1"/>
        <rFont val="Arial MT"/>
        <family val="2"/>
      </rPr>
      <t>M5C2-8</t>
    </r>
  </si>
  <si>
    <r>
      <rPr>
        <sz val="10"/>
        <color theme="1"/>
        <rFont val="Arial MT"/>
        <family val="2"/>
      </rPr>
      <t>Le persone con disabilità hanno beneficiato del rinnovo dello spazio domestico e/o la fornitura di dispositivi TIC I servizi devono essere accompagnati da una formazione sulle competenze digitali</t>
    </r>
  </si>
  <si>
    <r>
      <rPr>
        <sz val="10"/>
        <color theme="1"/>
        <rFont val="Arial MT"/>
        <family val="2"/>
      </rPr>
      <t>Almeno 5 000 persone con disabilità hanno beneficiato del rinnovo dello spazio domestico e/o della fornitura di dispositivi TIC. I servizi devono essere accompagnati da una formazione sulle competenze digitali.
Almeno 5 000 persone (1 000 esistenti più altre 4 000) con disabilità destinatarie degli interventi di assistenza tecnica.
La definizione di persone con disabilità (basata sull'ICF) figura nel piano nazionale per la non autosufficienza del 2019. Le linee guida per il progetto di autonomia delle persone disabili sono già state elaborate a seguito di progetti precedenti. L'approvazione della legge specifica n. 112/2016 e l'istituzione di un fondo nazionale specifico per l'azione devono coprire l'intero territorio nazionale. Tutti i distretti sociali devono essere invitati a partecipare, in quanto la strategia è quella di consentire a tali progetti di aprire la strada alla stabilizzazione dei servizi mediante il riconoscimento formale di un livello essenziale di assistenza sociale da erogare su tutto il territorio.</t>
    </r>
  </si>
  <si>
    <r>
      <rPr>
        <sz val="10"/>
        <color theme="1"/>
        <rFont val="Arial MT"/>
        <family val="2"/>
      </rPr>
      <t>M5C2-9</t>
    </r>
  </si>
  <si>
    <r>
      <rPr>
        <sz val="10"/>
        <color theme="1"/>
        <rFont val="Arial MT"/>
        <family val="2"/>
      </rPr>
      <t>M5C3-1</t>
    </r>
  </si>
  <si>
    <r>
      <rPr>
        <sz val="10"/>
        <color theme="1"/>
        <rFont val="Arial MT"/>
        <family val="2"/>
      </rPr>
      <t>Aggiudicazione dell'offerta per gli interventi volti a migliorare i servizi e le infrastrutture sociali nelle aree interne e per il sostegno alle farmacie nei
comuni con meno di 3 000 abitanti</t>
    </r>
  </si>
  <si>
    <r>
      <rPr>
        <sz val="10"/>
        <color theme="1"/>
        <rFont val="Arial MT"/>
        <family val="2"/>
      </rPr>
      <t>Notifica dell'aggiudicazione di tutti gli appalti pubblici per gli interventi</t>
    </r>
  </si>
  <si>
    <r>
      <rPr>
        <sz val="10"/>
        <color theme="1"/>
        <rFont val="Arial MT"/>
        <family val="2"/>
      </rPr>
      <t>M5C3-10</t>
    </r>
  </si>
  <si>
    <r>
      <rPr>
        <sz val="10"/>
        <color theme="1"/>
        <rFont val="Arial MT"/>
        <family val="2"/>
      </rPr>
      <t>Riforma 1 - Semplificazione delle procedure e rafforzamento dei poteri del Commissario nelle Zone Economiche Speciali</t>
    </r>
  </si>
  <si>
    <r>
      <rPr>
        <sz val="10"/>
        <color theme="1"/>
        <rFont val="Arial MT"/>
        <family val="2"/>
      </rPr>
      <t>Entrata in vigore del regolamento per la semplificazione delle procedure e il rafforzamento del ruolo del Commissario nelle Zone Economiche Speciali</t>
    </r>
  </si>
  <si>
    <r>
      <rPr>
        <sz val="10"/>
        <color theme="1"/>
        <rFont val="Arial MT"/>
        <family val="2"/>
      </rPr>
      <t>Disposizione nella normativa che indica l'entrata in vigore del regolamento per la semplificazione delle procedure e il rafforzamento del ruolo del Commissario nelle Zone Economiche Speciali</t>
    </r>
  </si>
  <si>
    <r>
      <rPr>
        <sz val="10"/>
        <color theme="1"/>
        <rFont val="Arial MT"/>
        <family val="2"/>
      </rPr>
      <t>Il regolamento deve comprendere: l'istituzione del "Digital One stop Shop ZES", lo sportello unico digitale per le Zone Economiche Speciali per la semplificazione delle procedure; disposizioni volte a rafforzare il ruolo di Commissario nelle ZES.
Le Zone Economiche Speciali sono aree specifiche definite dal Decreto- Legge 20 giugno 2017, n. 91 (Gazzetta Ufficiale della Repubblica italiana Serie Generale 20/06/2017,
n. 141) convertito dalla L. 3 agosto 2017, n. 123 (Gazzetta Ufficiale della Repubblica italiana
12/08/2017, n. 188).</t>
    </r>
  </si>
  <si>
    <r>
      <rPr>
        <sz val="10"/>
        <color theme="1"/>
        <rFont val="Arial MT"/>
        <family val="2"/>
      </rPr>
      <t>M5C3-11</t>
    </r>
  </si>
  <si>
    <r>
      <rPr>
        <sz val="10"/>
        <color theme="1"/>
        <rFont val="Arial MT"/>
        <family val="2"/>
      </rPr>
      <t>Investimento 1.4 - Investimenti infrastrutturali per le Zone Economiche Speciali</t>
    </r>
  </si>
  <si>
    <r>
      <rPr>
        <sz val="10"/>
        <color theme="1"/>
        <rFont val="Arial MT"/>
        <family val="2"/>
      </rPr>
      <t>Entrata in vigore dei decreti ministeriali di approvazione dei piani operativi per tutte e otto le Zone Economiche Speciali</t>
    </r>
  </si>
  <si>
    <r>
      <rPr>
        <sz val="10"/>
        <color theme="1"/>
        <rFont val="Arial MT"/>
        <family val="2"/>
      </rPr>
      <t>Disposizione nella normativa che indica l'entrata in vigore dei decreti ministeriali.</t>
    </r>
  </si>
  <si>
    <r>
      <rPr>
        <sz val="10"/>
        <color theme="1"/>
        <rFont val="Arial MT"/>
        <family val="2"/>
      </rPr>
      <t>M5C3-12</t>
    </r>
  </si>
  <si>
    <r>
      <rPr>
        <sz val="10"/>
        <color theme="1"/>
        <rFont val="Arial MT"/>
        <family val="2"/>
      </rPr>
      <t>Inizio degli interventi infrastrutturali nelle Zone Economiche Speciali</t>
    </r>
  </si>
  <si>
    <r>
      <rPr>
        <sz val="10"/>
        <color theme="1"/>
        <rFont val="Arial MT"/>
        <family val="2"/>
      </rPr>
      <t>Gli interventi previsti sono:
- il collegamento di "ultimo miglio", volto a realizzare efficaci collegamenti tra le aree industriali e la rete ferroviaria TEN-T;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r>
  </si>
  <si>
    <r>
      <rPr>
        <sz val="10"/>
        <color theme="1"/>
        <rFont val="Arial MT"/>
        <family val="2"/>
      </rPr>
      <t>M5C3-13</t>
    </r>
  </si>
  <si>
    <r>
      <rPr>
        <sz val="10"/>
        <color theme="1"/>
        <rFont val="Arial MT"/>
        <family val="2"/>
      </rPr>
      <t>M5C3-3</t>
    </r>
  </si>
  <si>
    <r>
      <rPr>
        <sz val="10"/>
        <color theme="1"/>
        <rFont val="Arial MT"/>
        <family val="2"/>
      </rPr>
      <t>Investimento 2 - Strutture sanitarie di prossimità territoriale</t>
    </r>
  </si>
  <si>
    <r>
      <rPr>
        <sz val="10"/>
        <color theme="1"/>
        <rFont val="Arial MT"/>
        <family val="2"/>
      </rPr>
      <t>Devono beneficiare dell'intervento
almeno 500 farmacie rurali in comuni, frazioni o centri abitati con meno di 5 000 abitanti</t>
    </r>
  </si>
  <si>
    <r>
      <rPr>
        <sz val="10"/>
        <color theme="1"/>
        <rFont val="Arial MT"/>
        <family val="2"/>
      </rPr>
      <t>M5C3-4</t>
    </r>
  </si>
  <si>
    <r>
      <rPr>
        <sz val="10"/>
        <color theme="1"/>
        <rFont val="Arial MT"/>
        <family val="2"/>
      </rPr>
      <t>M5C3-8</t>
    </r>
  </si>
  <si>
    <r>
      <rPr>
        <sz val="10"/>
        <color theme="1"/>
        <rFont val="Arial MT"/>
        <family val="2"/>
      </rPr>
      <t>Supporto educativo ai minori (prima parte)</t>
    </r>
  </si>
  <si>
    <r>
      <rPr>
        <sz val="10"/>
        <color theme="1"/>
        <rFont val="Arial MT"/>
        <family val="2"/>
      </rPr>
      <t>M5C3-9</t>
    </r>
  </si>
  <si>
    <r>
      <rPr>
        <sz val="10"/>
        <color theme="1"/>
        <rFont val="Arial MT"/>
        <family val="2"/>
      </rPr>
      <t>Supporto educativo ai minori (seconda parte)</t>
    </r>
  </si>
  <si>
    <r>
      <rPr>
        <sz val="10"/>
        <color theme="1"/>
        <rFont val="Arial MT"/>
        <family val="2"/>
      </rPr>
      <t>Almeno 44 000 minori tra 0 e 17 anni devono beneficiare di supporto educativo.</t>
    </r>
  </si>
  <si>
    <r>
      <rPr>
        <sz val="10"/>
        <color theme="1"/>
        <rFont val="Arial MT"/>
        <family val="2"/>
      </rPr>
      <t>M6C1-1</t>
    </r>
  </si>
  <si>
    <r>
      <rPr>
        <sz val="10"/>
        <color theme="1"/>
        <rFont val="Arial MT"/>
        <family val="2"/>
      </rPr>
      <t>Riforma 1 - Definizione di un nuovo modello organizzativo della rete di assistenza sanitaria territoriale</t>
    </r>
  </si>
  <si>
    <r>
      <rPr>
        <sz val="10"/>
        <color theme="1"/>
        <rFont val="Arial MT"/>
        <family val="2"/>
      </rPr>
      <t>Entrata in vigore del diritto derivato (decreto ministeriale) che prevede la riforma dell'organizzazi one dell'assistenza
sanitaria.</t>
    </r>
  </si>
  <si>
    <r>
      <rPr>
        <sz val="10"/>
        <color theme="1"/>
        <rFont val="Arial MT"/>
        <family val="2"/>
      </rPr>
      <t>Disposizione nella normativa che indica l'entrata in vigore della normativa.</t>
    </r>
  </si>
  <si>
    <r>
      <rPr>
        <sz val="10"/>
        <color theme="1"/>
        <rFont val="Arial MT"/>
        <family val="2"/>
      </rPr>
      <t>Entrata in vigore del diritto derivato (decreto ministeriale) che prevede:
- la definizione di un nuovo modello organizzativo per la rete di assistenza sanitaria territoriale attraverso la definizione di un quadro normativo che identifichi gli standard strutturali, tecnologici e organizzativi in tutte le regioni; - la definizione di un nuovo assetto istituzionale per la prevenzione in ambito sanitario, ambientale e climatico, in linea con un approccio integrato "One Health".</t>
    </r>
  </si>
  <si>
    <r>
      <rPr>
        <sz val="10"/>
        <color theme="1"/>
        <rFont val="Arial MT"/>
        <family val="2"/>
      </rPr>
      <t>M6C1-10</t>
    </r>
  </si>
  <si>
    <r>
      <rPr>
        <sz val="10"/>
        <color theme="1"/>
        <rFont val="Arial MT"/>
        <family val="2"/>
      </rPr>
      <t>Investimento 1.3 - Rafforzamento dell'assistenza sanitaria intermedia e delle sue strutture (Ospedali di Comunità)</t>
    </r>
  </si>
  <si>
    <r>
      <rPr>
        <sz val="10"/>
        <color theme="1"/>
        <rFont val="Arial MT"/>
        <family val="2"/>
      </rPr>
      <t>Approvazione di un contratto istituzionale di sviluppo</t>
    </r>
  </si>
  <si>
    <r>
      <rPr>
        <sz val="10"/>
        <color theme="1"/>
        <rFont val="Arial MT"/>
        <family val="2"/>
      </rPr>
      <t>Notifica dell'approvazio ne del contratto istituzionale di sviluppo</t>
    </r>
  </si>
  <si>
    <r>
      <rPr>
        <sz val="10"/>
        <color theme="1"/>
        <rFont val="Arial MT"/>
        <family val="2"/>
      </rPr>
      <t>Approvazione di un contratto istituzionale di sviluppo, con il Ministero della Salute italiano quale autorità responsabile e attuativa e la partecipazione delle amministrazioni regionali insieme agli altri soggetti interessati per gli Ospedali di Comunità.
Il contratto istituzionale di sviluppo deve contenere l'elenco di tutti i siti idonei individuati per gli investimenti e degli obblighi che ciascuna regione italiana assumerà per garantire il conseguimento del risultato atteso. In caso di inadempienza da parte della Regione il Ministero della Salute deve procedere al commissariamento "ad acta" Per quanto riguarda il parco tecnologico degli impianti, vale a dire tutti gli strumenti, le licenze e le interconnessioni, deve essere data preferenza ai metodi di
aggregazione degli appalti.</t>
    </r>
  </si>
  <si>
    <r>
      <rPr>
        <sz val="10"/>
        <color theme="1"/>
        <rFont val="Arial MT"/>
        <family val="2"/>
      </rPr>
      <t>M6C1-11</t>
    </r>
  </si>
  <si>
    <r>
      <rPr>
        <sz val="10"/>
        <color theme="1"/>
        <rFont val="Arial MT"/>
        <family val="2"/>
      </rPr>
      <t>Ospedali di Comunità rinnovati, interconnessi e dotati di attrezzature tecnologiche (prima parte)</t>
    </r>
  </si>
  <si>
    <r>
      <rPr>
        <sz val="10"/>
        <color theme="1"/>
        <rFont val="Arial MT"/>
        <family val="2"/>
      </rPr>
      <t>M6C1-2</t>
    </r>
  </si>
  <si>
    <r>
      <rPr>
        <sz val="10"/>
        <color theme="1"/>
        <rFont val="Arial MT"/>
        <family val="2"/>
      </rPr>
      <t>Investimento 1.1 - Case della Comunità e presa in carico della persona</t>
    </r>
  </si>
  <si>
    <r>
      <rPr>
        <sz val="10"/>
        <color theme="1"/>
        <rFont val="Arial MT"/>
        <family val="2"/>
      </rPr>
      <t>Notifica dell'approvazio ne da parte del Ministero della Salute e delle Regioni</t>
    </r>
  </si>
  <si>
    <r>
      <rPr>
        <sz val="10"/>
        <color theme="1"/>
        <rFont val="Arial MT"/>
        <family val="2"/>
      </rPr>
      <t>M6C1-3</t>
    </r>
  </si>
  <si>
    <r>
      <rPr>
        <sz val="10"/>
        <color theme="1"/>
        <rFont val="Arial MT"/>
        <family val="2"/>
      </rPr>
      <t>Case della Comunità messe a disposizione e dotate di attrezzature tecnologiche (prima parte)</t>
    </r>
  </si>
  <si>
    <r>
      <rPr>
        <sz val="10"/>
        <color theme="1"/>
        <rFont val="Arial MT"/>
        <family val="2"/>
      </rPr>
      <t>M6C1-4</t>
    </r>
  </si>
  <si>
    <r>
      <rPr>
        <sz val="10"/>
        <color theme="1"/>
        <rFont val="Arial MT"/>
        <family val="2"/>
      </rPr>
      <t>Linee guida approvate dal Ministero della
Salute.</t>
    </r>
  </si>
  <si>
    <r>
      <rPr>
        <sz val="10"/>
        <color theme="1"/>
        <rFont val="Arial MT"/>
        <family val="2"/>
      </rPr>
      <t>M6C1-5</t>
    </r>
  </si>
  <si>
    <r>
      <rPr>
        <sz val="10"/>
        <color theme="1"/>
        <rFont val="Arial MT"/>
        <family val="2"/>
      </rPr>
      <t>Investimento 1.2 - Casa come primo luogo di cura e telemedicina</t>
    </r>
  </si>
  <si>
    <r>
      <rPr>
        <sz val="10"/>
        <color theme="1"/>
        <rFont val="Arial MT"/>
        <family val="2"/>
      </rPr>
      <t>Contratto istituzionale di sviluppo approvato dal Ministero della Salute</t>
    </r>
  </si>
  <si>
    <r>
      <rPr>
        <sz val="10"/>
        <color theme="1"/>
        <rFont val="Arial MT"/>
        <family val="2"/>
      </rPr>
      <t>Notifica del contratto approvato</t>
    </r>
  </si>
  <si>
    <r>
      <rPr>
        <sz val="10"/>
        <color theme="1"/>
        <rFont val="Arial MT"/>
        <family val="2"/>
      </rPr>
      <t>Approvazione di un contratto istituzionale di sviluppo, con il Ministero della Salute italiano quale autorità responsabile e attuativa e la partecipazione delle amministrazioni regionali insieme agli altri soggetti interessati per l'assistenza domiciliare.
Il contratto istituzionale di sviluppo deve esplicitare, per ogni intervento o categoria di interventi, il cronoprogramma, le responsabilità dei contraenti, i criteri di valutazione e monitoraggio e le sanzioni in caso di inadempienza, prevedendo anche le condizioni di definanziamento anche parziale degli interventi ovvero l'attribuzione delle relative risorse ad altro livello di governo, nel rispetto del principio di
sussidiarietà.</t>
    </r>
  </si>
  <si>
    <r>
      <rPr>
        <sz val="10"/>
        <color theme="1"/>
        <rFont val="Arial MT"/>
        <family val="2"/>
      </rPr>
      <t>M6C1-6</t>
    </r>
  </si>
  <si>
    <r>
      <rPr>
        <sz val="10"/>
        <color theme="1"/>
        <rFont val="Arial MT"/>
        <family val="2"/>
      </rPr>
      <t>Nuovi pazienti che ricevono assistenza domiciliare (prima parte)</t>
    </r>
  </si>
  <si>
    <r>
      <rPr>
        <sz val="10"/>
        <color theme="1"/>
        <rFont val="Arial MT"/>
        <family val="2"/>
      </rPr>
      <t>M6C1-7</t>
    </r>
  </si>
  <si>
    <r>
      <rPr>
        <sz val="10"/>
        <color theme="1"/>
        <rFont val="Arial MT"/>
        <family val="2"/>
      </rPr>
      <t>Centrali operative pienamente funzionanti (seconda parte)</t>
    </r>
  </si>
  <si>
    <r>
      <rPr>
        <sz val="10"/>
        <color theme="1"/>
        <rFont val="Arial MT"/>
        <family val="2"/>
      </rPr>
      <t>Il punto cruciale di questo intervento è l'entrata in funzione di almeno 480 Centrali operative territoriali con la funzione di collegare e coordinare i servizi domiciliari con vari servizi territoriali, sociosanitari e ospedalieri e con la rete di emergenza, al fine di garantire la continuità,
l'accessibilità e l'integrazione delle cure.</t>
    </r>
  </si>
  <si>
    <r>
      <rPr>
        <sz val="10"/>
        <color theme="1"/>
        <rFont val="Arial MT"/>
        <family val="2"/>
      </rPr>
      <t>M6C1-8</t>
    </r>
  </si>
  <si>
    <r>
      <rPr>
        <sz val="10"/>
        <color theme="1"/>
        <rFont val="Arial MT"/>
        <family val="2"/>
      </rPr>
      <t>La strategia nazionale per la telemedicina deve promuovere e finanziare lo sviluppo e l'espansione di nuovi progetti e soluzioni in materia di telemedicina nell'ambito dei sistemi sanitari regionali e rappresenta, in quanto tale, un fattore (tecnologico) chiave per l'attuazione dell'approccio all'assistenza sanitaria a distanza rafforzato, con un'attenzione particolare per i malati cronici.</t>
    </r>
  </si>
  <si>
    <r>
      <rPr>
        <sz val="10"/>
        <color theme="1"/>
        <rFont val="Arial MT"/>
        <family val="2"/>
      </rPr>
      <t>M6C1-9</t>
    </r>
  </si>
  <si>
    <r>
      <rPr>
        <sz val="10"/>
        <color theme="1"/>
        <rFont val="Arial MT"/>
        <family val="2"/>
      </rPr>
      <t>Almeno 300 000 persone assistite sfruttando strumenti di telemedicina.
L'intervento prevede il finanziamento di iniziative
di ricerca ad hoc sulle tecnologie digitali della sanità e dell'assistenza.</t>
    </r>
  </si>
  <si>
    <r>
      <rPr>
        <sz val="10"/>
        <color theme="1"/>
        <rFont val="Arial MT"/>
        <family val="2"/>
      </rPr>
      <t>M6C2-1</t>
    </r>
  </si>
  <si>
    <r>
      <rPr>
        <sz val="10"/>
        <color theme="1"/>
        <rFont val="Arial MT"/>
        <family val="2"/>
      </rPr>
      <t>Riforma 1 - revisione e aggiornamento dell'assetto regolamentare degli Istituti di ricovero e cura a carattere scientifico (IRCCS) e delle politiche di ricerca del Ministero della Salute, con l'obiettivo di rafforzare il rapporto fra ricerca, innovazione e cure sanitarie.</t>
    </r>
  </si>
  <si>
    <r>
      <rPr>
        <sz val="10"/>
        <color theme="1"/>
        <rFont val="Arial MT"/>
        <family val="2"/>
      </rPr>
      <t>Entrata in vigore del decreto legislativo che riguarda il riordino della disciplina degli Istituti di ricovero e cura a carattere scientifico (IRCCS)</t>
    </r>
  </si>
  <si>
    <r>
      <rPr>
        <sz val="10"/>
        <color theme="1"/>
        <rFont val="Arial MT"/>
        <family val="2"/>
      </rPr>
      <t>La riforma deve riorganizzare la rete degli IRCCS per migliorare la qualità e l'eccellenza del SSN, potenziando il rapporto tra salute e ricerca e riesaminando il regime giuridico degli IRCCS e delle politiche di ricerca di competenza del Ministero della Salute italiano.
La riforma comprende misure volte a: i) rafforzare il rapporto fra ricerca, innovazione e cure sanitarie; ii) migliorare la governance degli IRCCS pubblici attraverso un miglioramento della gestione strategica degli Istituti e una più efficace definizione dei loro
poteri e delle loro aree di competenza.</t>
    </r>
  </si>
  <si>
    <r>
      <rPr>
        <sz val="10"/>
        <color theme="1"/>
        <rFont val="Arial MT"/>
        <family val="2"/>
      </rPr>
      <t>M6C2-10</t>
    </r>
  </si>
  <si>
    <r>
      <rPr>
        <sz val="10"/>
        <color theme="1"/>
        <rFont val="Arial MT"/>
        <family val="2"/>
      </rPr>
      <t>Investimento 1.2 - Verso un ospedale sicuro e sostenibile</t>
    </r>
  </si>
  <si>
    <r>
      <rPr>
        <sz val="10"/>
        <color theme="1"/>
        <rFont val="Arial MT"/>
        <family val="2"/>
      </rPr>
      <t>Completamento degli interventi antisismici nelle strutture ospedaliere</t>
    </r>
  </si>
  <si>
    <r>
      <rPr>
        <sz val="10"/>
        <color theme="1"/>
        <rFont val="Arial MT"/>
        <family val="2"/>
      </rPr>
      <t>Completamento di almeno 84 interventi antisismici nelle strutture ospedaliere al fine di allinearle alle norme antisismiche</t>
    </r>
  </si>
  <si>
    <t>M6C2-10 bis</t>
  </si>
  <si>
    <r>
      <rPr>
        <sz val="10"/>
        <color theme="1"/>
        <rFont val="Arial MT"/>
        <family val="2"/>
      </rPr>
      <t>Erogazione di risorse dell'RRF a favore di progetti di edilizia sanitaria ex articolo 20 della legge finanziaria 67/88.</t>
    </r>
  </si>
  <si>
    <r>
      <rPr>
        <sz val="10"/>
        <color theme="1"/>
        <rFont val="Arial MT"/>
        <family val="2"/>
      </rPr>
      <t>M6C2-11</t>
    </r>
  </si>
  <si>
    <r>
      <rPr>
        <sz val="10"/>
        <color theme="1"/>
        <rFont val="Arial MT"/>
        <family val="2"/>
      </rPr>
      <t>Investimento 1.3 - Rafforzamento dell'infrastruttura tecnologica e degli strumenti per la raccolta, l'elaborazione, l'analisi dei dati e la simulazione.</t>
    </r>
  </si>
  <si>
    <r>
      <rPr>
        <sz val="10"/>
        <color theme="1"/>
        <rFont val="Arial MT"/>
        <family val="2"/>
      </rPr>
      <t>I medici di base alimentano il Fascicolo sanitario elettronico.</t>
    </r>
  </si>
  <si>
    <r>
      <rPr>
        <sz val="10"/>
        <color theme="1"/>
        <rFont val="Arial MT"/>
        <family val="2"/>
      </rPr>
      <t>L'obiettivo deve essere raggiunto tramite l'incremento del numero di tipi di documento digitalizzati nel FSE e mediante il sostegno e la formazione specialistici volti a conseguire l'aggiornamento digitale dei medici di base in tutto il paese.</t>
    </r>
  </si>
  <si>
    <r>
      <rPr>
        <sz val="10"/>
        <color theme="1"/>
        <rFont val="Arial MT"/>
        <family val="2"/>
      </rPr>
      <t>M6C2-12</t>
    </r>
  </si>
  <si>
    <r>
      <rPr>
        <sz val="10"/>
        <color theme="1"/>
        <rFont val="Arial MT"/>
        <family val="2"/>
      </rPr>
      <t>Il sistema della Tessera di assicurazione malattia e l'infrastruttura per l'interoperabilità del Fascicolo sanitario elettronico sono pienamente operativi.</t>
    </r>
  </si>
  <si>
    <r>
      <rPr>
        <sz val="10"/>
        <color theme="1"/>
        <rFont val="Arial MT"/>
        <family val="2"/>
      </rPr>
      <t>Entrata in funzione del sistema di Tessera sanitaria elettronica
e dell'infrastruttura per l'interoperabilità del FSE.</t>
    </r>
  </si>
  <si>
    <r>
      <rPr>
        <sz val="10"/>
        <color theme="1"/>
        <rFont val="Arial MT"/>
        <family val="2"/>
      </rPr>
      <t>M6C2-13</t>
    </r>
  </si>
  <si>
    <r>
      <rPr>
        <sz val="10"/>
        <color theme="1"/>
        <rFont val="Arial MT"/>
        <family val="2"/>
      </rPr>
      <t>Tutte le Regioni hanno adottato e utilizzano il Fascicolo sanitario elettronico</t>
    </r>
  </si>
  <si>
    <r>
      <rPr>
        <sz val="10"/>
        <color theme="1"/>
        <rFont val="Arial MT"/>
        <family val="2"/>
      </rPr>
      <t>M6C2-14</t>
    </r>
  </si>
  <si>
    <r>
      <rPr>
        <sz val="10"/>
        <color theme="1"/>
        <rFont val="Arial MT"/>
        <family val="2"/>
      </rPr>
      <t>Investimento 2.2 - Sviluppo delle competenze tecniche, professionali, digitali e manageriali del personale del sistema sanitario</t>
    </r>
  </si>
  <si>
    <r>
      <rPr>
        <sz val="10"/>
        <color theme="1"/>
        <rFont val="Arial MT"/>
        <family val="2"/>
      </rPr>
      <t>Sono assegnate borse di studio per corsi specifici di medicina generale.</t>
    </r>
  </si>
  <si>
    <r>
      <rPr>
        <sz val="10"/>
        <color theme="1"/>
        <rFont val="Arial MT"/>
        <family val="2"/>
      </rPr>
      <t>Questo investimento deve essere volto all'incremento del numero di borse di studio in medicina generale, garantendo il completamento di tre cicli di apprendimento triennali.</t>
    </r>
  </si>
  <si>
    <r>
      <rPr>
        <sz val="10"/>
        <color theme="1"/>
        <rFont val="Arial MT"/>
        <family val="2"/>
      </rPr>
      <t>M6C2-15</t>
    </r>
  </si>
  <si>
    <r>
      <rPr>
        <sz val="10"/>
        <color theme="1"/>
        <rFont val="Arial MT"/>
        <family val="2"/>
      </rPr>
      <t>Sono assegnate ulteriori borse di studio per corsi specifici di medicina generale.</t>
    </r>
  </si>
  <si>
    <r>
      <rPr>
        <sz val="10"/>
        <color theme="1"/>
        <rFont val="Arial MT"/>
        <family val="2"/>
      </rPr>
      <t>M6C2-16</t>
    </r>
  </si>
  <si>
    <r>
      <rPr>
        <sz val="10"/>
        <color theme="1"/>
        <rFont val="Arial MT"/>
        <family val="2"/>
      </rPr>
      <t>Formazione per l'acquisizione di competenze e abilità di management e digitali per il personale del SSN</t>
    </r>
  </si>
  <si>
    <r>
      <rPr>
        <sz val="10"/>
        <color theme="1"/>
        <rFont val="Arial MT"/>
        <family val="2"/>
      </rPr>
      <t>M6C2-17</t>
    </r>
  </si>
  <si>
    <r>
      <rPr>
        <sz val="10"/>
        <color theme="1"/>
        <rFont val="Arial MT"/>
        <family val="2"/>
      </rPr>
      <t>Numero di contratti di formazione medica specializzata finanziati</t>
    </r>
  </si>
  <si>
    <r>
      <rPr>
        <sz val="10"/>
        <color theme="1"/>
        <rFont val="Arial MT"/>
        <family val="2"/>
      </rPr>
      <t>Questo investimento fornisce il finanziamento di contratti di formazione medica specializzata che consentirà il finanziamento di 4 200 contratti di formazione supplementari per un ciclo completo di studi (5 anni).</t>
    </r>
  </si>
  <si>
    <r>
      <rPr>
        <sz val="10"/>
        <color theme="1"/>
        <rFont val="Arial MT"/>
        <family val="2"/>
      </rPr>
      <t>M6C2-2</t>
    </r>
  </si>
  <si>
    <r>
      <rPr>
        <sz val="10"/>
        <color theme="1"/>
        <rFont val="Arial MT"/>
        <family val="2"/>
      </rPr>
      <t>Investimento 2.1 - Rafforzamento e potenziamento della ricerca biomedica del SSN</t>
    </r>
  </si>
  <si>
    <r>
      <rPr>
        <sz val="10"/>
        <color theme="1"/>
        <rFont val="Arial MT"/>
        <family val="2"/>
      </rPr>
      <t>Finanziamento di progetti di ricerca su tumori rari e malattie rare</t>
    </r>
  </si>
  <si>
    <r>
      <rPr>
        <sz val="10"/>
        <color theme="1"/>
        <rFont val="Arial MT"/>
        <family val="2"/>
      </rPr>
      <t>M6C2-3</t>
    </r>
  </si>
  <si>
    <r>
      <rPr>
        <sz val="10"/>
        <color theme="1"/>
        <rFont val="Arial MT"/>
        <family val="2"/>
      </rPr>
      <t>Finanziamento di progetti di ricerca sulle malattie altamente invalidanti</t>
    </r>
  </si>
  <si>
    <r>
      <rPr>
        <sz val="10"/>
        <color theme="1"/>
        <rFont val="Arial MT"/>
        <family val="2"/>
      </rPr>
      <t>Attribuzione di finanziamenti a programmi/progetti di ricerca sulle malattie altamente invalidanti.
La concessione di finanziamenti per progetti di ricerca sulle malattie altamente invalidanti deve essere effettuata mediante procedura di gara pubblica.
Almeno 324 progetti di ricerca devono
aver ricevuto una prima tranche di finanziamenti.</t>
    </r>
  </si>
  <si>
    <r>
      <rPr>
        <sz val="10"/>
        <color theme="1"/>
        <rFont val="Arial MT"/>
        <family val="2"/>
      </rPr>
      <t>M6C2-4</t>
    </r>
  </si>
  <si>
    <r>
      <rPr>
        <sz val="10"/>
        <color theme="1"/>
        <rFont val="Arial MT"/>
        <family val="2"/>
      </rPr>
      <t>Investimento 1.1 - Ammodernamento del parco tecnologico e digitale ospedaliero</t>
    </r>
  </si>
  <si>
    <r>
      <rPr>
        <sz val="10"/>
        <color theme="1"/>
        <rFont val="Arial MT"/>
        <family val="2"/>
      </rPr>
      <t>Piano di riorganizzazione approvato dal Ministero della Salute/Regioni italiane</t>
    </r>
  </si>
  <si>
    <r>
      <rPr>
        <sz val="10"/>
        <color theme="1"/>
        <rFont val="Arial MT"/>
        <family val="2"/>
      </rPr>
      <t>Notifica dell'approvazione</t>
    </r>
  </si>
  <si>
    <r>
      <rPr>
        <sz val="10"/>
        <color theme="1"/>
        <rFont val="Arial MT"/>
        <family val="2"/>
      </rPr>
      <t>Approvazione del piano di riorganizzazione volto a rafforzare la capacità delle strutture ospedaliere del SSN di affrontare adeguatamente le emergenze pandemiche grazie all'incremento del numero di posti letto di terapia intensiva e semi-intensiva.
Il piano di riorganizzazione delle strutture ospedaliere deve incrementare il numero di posti letto di terapia intensiva e semi- intensiva disponibili nelle strutture del SSN.</t>
    </r>
  </si>
  <si>
    <r>
      <rPr>
        <sz val="10"/>
        <color theme="1"/>
        <rFont val="Arial MT"/>
        <family val="2"/>
      </rPr>
      <t>M6C2-5</t>
    </r>
  </si>
  <si>
    <r>
      <rPr>
        <sz val="10"/>
        <color theme="1"/>
        <rFont val="Arial MT"/>
        <family val="2"/>
      </rPr>
      <t>Approvazione del Contratto istituzionale di sviluppo</t>
    </r>
  </si>
  <si>
    <r>
      <rPr>
        <sz val="10"/>
        <color theme="1"/>
        <rFont val="Arial MT"/>
        <family val="2"/>
      </rPr>
      <t>Notifica della firma del Contratto istituzionale di sviluppo da parte del Ministero della Salute e delle Regioni italiane</t>
    </r>
  </si>
  <si>
    <r>
      <rPr>
        <sz val="10"/>
        <color theme="1"/>
        <rFont val="Arial MT"/>
        <family val="2"/>
      </rPr>
      <t>M6C2-6</t>
    </r>
  </si>
  <si>
    <r>
      <rPr>
        <sz val="10"/>
        <color theme="1"/>
        <rFont val="Arial MT"/>
        <family val="2"/>
      </rPr>
      <t>Operatività delle grandi apparecchiature sanitarie</t>
    </r>
  </si>
  <si>
    <r>
      <rPr>
        <sz val="10"/>
        <color theme="1"/>
        <rFont val="Arial MT"/>
        <family val="2"/>
      </rPr>
      <t>M6C2-7</t>
    </r>
  </si>
  <si>
    <r>
      <rPr>
        <sz val="10"/>
        <color theme="1"/>
        <rFont val="Arial MT"/>
        <family val="2"/>
      </rPr>
      <t>Notifica di tutti i contratti pubblici aggiudicati</t>
    </r>
  </si>
  <si>
    <r>
      <rPr>
        <sz val="10"/>
        <color theme="1"/>
        <rFont val="Arial MT"/>
        <family val="2"/>
      </rPr>
      <t>Pubblicazione delle procedure di gara nell'ambito degli accordi quadro Consip e conclusione di contratti per la fornitura di servizi per la digitalizzazione degli ospedali (sede di DEA di I e II livello)
I contratti devono comprendere l'acquisto di: a) centri di elaborazione di dati (CED), comprese TIC e lavori ausiliari, necessari per realizzare l'informatizzazione dell'intera struttura ospedaliera; b) acquisizione di tecnologie informatiche hardware e/o software, tecnologie elettromedicali, tecnologie supplementari e lavori ausiliari, necessari per realizzare l'informatizzazione dei reparti ospedalieri. L'analisi dell'attuale livello di digitalizzazione, preliminare all'attuazione dell'intervento, deve consentire di perfezionare tale valutazione in funzione delle reali esigenze di ciascuna Regione/struttura.</t>
    </r>
  </si>
  <si>
    <r>
      <rPr>
        <sz val="10"/>
        <color theme="1"/>
        <rFont val="Arial MT"/>
        <family val="2"/>
      </rPr>
      <t>M6C2-8</t>
    </r>
  </si>
  <si>
    <r>
      <rPr>
        <sz val="10"/>
        <color theme="1"/>
        <rFont val="Arial MT"/>
        <family val="2"/>
      </rPr>
      <t>M6C2-9</t>
    </r>
  </si>
  <si>
    <r>
      <rPr>
        <sz val="10"/>
        <color theme="1"/>
        <rFont val="Arial MT"/>
        <family val="2"/>
      </rPr>
      <t>Posti letto supplementari di terapia intensiva e semi-intensiva</t>
    </r>
  </si>
  <si>
    <r>
      <rPr>
        <sz val="10"/>
        <color theme="1"/>
        <rFont val="Arial MT"/>
        <family val="2"/>
      </rPr>
      <t>La dotazione di almeno 2 692 posti letto di terapia intensiva e 3 230 posti letto di terapia semi-intensiva con la relativa apparecchiatura di ausilio alla ventilazione deve essere resa strutturale (pari a un aumento di circa il 60 % del numero di posti letto preesistenti alla pandemia).</t>
    </r>
  </si>
  <si>
    <r>
      <rPr>
        <sz val="10"/>
        <color theme="1"/>
        <rFont val="Arial MT"/>
        <family val="2"/>
      </rPr>
      <t>M7-1</t>
    </r>
  </si>
  <si>
    <r>
      <rPr>
        <sz val="10"/>
        <color theme="1"/>
        <rFont val="Arial MT"/>
        <family val="2"/>
      </rPr>
      <t>M7-10</t>
    </r>
  </si>
  <si>
    <r>
      <rPr>
        <sz val="10"/>
        <color theme="1"/>
        <rFont val="Arial MT"/>
        <family val="2"/>
      </rPr>
      <t>Riforma 5 - Piano Nuove Competenze Transizioni</t>
    </r>
  </si>
  <si>
    <r>
      <rPr>
        <sz val="10"/>
        <color theme="1"/>
        <rFont val="Arial MT"/>
        <family val="2"/>
      </rPr>
      <t>Entrata in vigore della normativa regionale</t>
    </r>
  </si>
  <si>
    <r>
      <rPr>
        <sz val="10"/>
        <color theme="1"/>
        <rFont val="Arial MT"/>
        <family val="2"/>
      </rPr>
      <t>Disposizione nella normativa che indica l'entrata in vigore della normativa regionale</t>
    </r>
  </si>
  <si>
    <r>
      <rPr>
        <sz val="10"/>
        <color theme="1"/>
        <rFont val="Arial MT"/>
        <family val="2"/>
      </rPr>
      <t>M7-11</t>
    </r>
  </si>
  <si>
    <r>
      <rPr>
        <sz val="10"/>
        <color theme="1"/>
        <rFont val="Arial MT"/>
        <family val="2"/>
      </rPr>
      <t>Investimento 1 - Misura rafforzata: Rafforzamento smart grid</t>
    </r>
  </si>
  <si>
    <r>
      <rPr>
        <sz val="10"/>
        <color theme="1"/>
        <rFont val="Arial MT"/>
        <family val="2"/>
      </rPr>
      <t>Smart grid: elettrificazione dei consumi energetici</t>
    </r>
  </si>
  <si>
    <r>
      <rPr>
        <sz val="10"/>
        <color theme="1"/>
        <rFont val="Arial MT"/>
        <family val="2"/>
      </rPr>
      <t>Elettrificazione dei consumi energetici di almeno 1 730 000 abitanti.</t>
    </r>
  </si>
  <si>
    <r>
      <rPr>
        <sz val="10"/>
        <color theme="1"/>
        <rFont val="Arial MT"/>
        <family val="2"/>
      </rPr>
      <t>M7-12</t>
    </r>
  </si>
  <si>
    <r>
      <rPr>
        <sz val="10"/>
        <color theme="1"/>
        <rFont val="Arial MT"/>
        <family val="2"/>
      </rPr>
      <t>Investimento 2 - Misura rafforzata: Interventi su resilienza climatica delle reti</t>
    </r>
  </si>
  <si>
    <r>
      <rPr>
        <sz val="10"/>
        <color theme="1"/>
        <rFont val="Arial MT"/>
        <family val="2"/>
      </rPr>
      <t>Miglioramento della resilienza di almeno 4 648 km della rete del sistema elettrico</t>
    </r>
  </si>
  <si>
    <r>
      <rPr>
        <sz val="10"/>
        <color theme="1"/>
        <rFont val="Arial MT"/>
        <family val="2"/>
      </rPr>
      <t>M7-13</t>
    </r>
  </si>
  <si>
    <r>
      <rPr>
        <sz val="10"/>
        <color theme="1"/>
        <rFont val="Arial MT"/>
        <family val="2"/>
      </rPr>
      <t>Investimento 3 - Misura rafforzata: Produzione di idrogeno in aree industriali dismesse</t>
    </r>
  </si>
  <si>
    <r>
      <rPr>
        <sz val="10"/>
        <color theme="1"/>
        <rFont val="Arial MT"/>
        <family val="2"/>
      </rPr>
      <t>Completamento di almeno 12 progetti di produzione di idrogeno in aree industriali dismesse con capacità media di almeno 1-5 MW ciascuno.</t>
    </r>
  </si>
  <si>
    <r>
      <rPr>
        <sz val="10"/>
        <color theme="1"/>
        <rFont val="Arial MT"/>
        <family val="2"/>
      </rPr>
      <t>M7-14</t>
    </r>
  </si>
  <si>
    <r>
      <rPr>
        <sz val="10"/>
        <color theme="1"/>
        <rFont val="Arial MT"/>
        <family val="2"/>
      </rPr>
      <t>Investimento 4 - Tyrrhenian link</t>
    </r>
  </si>
  <si>
    <r>
      <rPr>
        <sz val="10"/>
        <color theme="1"/>
        <rFont val="Arial MT"/>
        <family val="2"/>
      </rPr>
      <t>Aggiudicazione dei contratti</t>
    </r>
  </si>
  <si>
    <r>
      <rPr>
        <sz val="10"/>
        <color theme="1"/>
        <rFont val="Arial MT"/>
        <family val="2"/>
      </rPr>
      <t>Notifica dell'aggiudicazione dei contratti</t>
    </r>
  </si>
  <si>
    <r>
      <rPr>
        <sz val="10"/>
        <color theme="1"/>
        <rFont val="Arial MT"/>
        <family val="2"/>
      </rPr>
      <t>Comunicazione dell'aggiudicazione di tutti i contratti per i lavori necessari alla posa di 514 km di cavi di collegamento tra Caracoli ed Eboli.</t>
    </r>
  </si>
  <si>
    <r>
      <rPr>
        <sz val="10"/>
        <color theme="1"/>
        <rFont val="Arial MT"/>
        <family val="2"/>
      </rPr>
      <t>M7-15</t>
    </r>
  </si>
  <si>
    <r>
      <rPr>
        <sz val="10"/>
        <color theme="1"/>
        <rFont val="Arial MT"/>
        <family val="2"/>
      </rPr>
      <t>Posa di 514 km di cavi</t>
    </r>
  </si>
  <si>
    <r>
      <rPr>
        <sz val="10"/>
        <color theme="1"/>
        <rFont val="Arial MT"/>
        <family val="2"/>
      </rPr>
      <t>km</t>
    </r>
  </si>
  <si>
    <r>
      <rPr>
        <sz val="10"/>
        <color theme="1"/>
        <rFont val="Arial MT"/>
        <family val="2"/>
      </rPr>
      <t>Posa di 514 km di cavi tra Caracoli (Palermo) ed Eboli (Salerno) con una capacità di 500 MW.</t>
    </r>
  </si>
  <si>
    <r>
      <rPr>
        <sz val="10"/>
        <color theme="1"/>
        <rFont val="Arial MT"/>
        <family val="2"/>
      </rPr>
      <t>M7-16</t>
    </r>
  </si>
  <si>
    <r>
      <rPr>
        <sz val="10"/>
        <color theme="1"/>
        <rFont val="Arial MT"/>
        <family val="2"/>
      </rPr>
      <t>Investimento 5 - SA.CO.I.3</t>
    </r>
  </si>
  <si>
    <r>
      <rPr>
        <sz val="10"/>
        <color theme="1"/>
        <rFont val="Arial MT"/>
        <family val="2"/>
      </rPr>
      <t>Comunicazione dell'aggiudicazione di tutti i contratti per i lavori necessari al completamento dell'involucro delle stazioni di conversione in Sardegna e Toscana.</t>
    </r>
  </si>
  <si>
    <r>
      <rPr>
        <sz val="10"/>
        <color theme="1"/>
        <rFont val="Arial MT"/>
        <family val="2"/>
      </rPr>
      <t>M7-17</t>
    </r>
  </si>
  <si>
    <r>
      <rPr>
        <sz val="10"/>
        <color theme="1"/>
        <rFont val="Arial MT"/>
        <family val="2"/>
      </rPr>
      <t>Completamento dell'involucro delle stazioni di conversione in Sardegna (Codrongianos) e Toscana (Suvereto)</t>
    </r>
  </si>
  <si>
    <r>
      <rPr>
        <sz val="10"/>
        <color theme="1"/>
        <rFont val="Arial MT"/>
        <family val="2"/>
      </rPr>
      <t>Notifica del completamento dei lavori</t>
    </r>
  </si>
  <si>
    <r>
      <rPr>
        <sz val="10"/>
        <color theme="1"/>
        <rFont val="Arial MT"/>
        <family val="2"/>
      </rPr>
      <t>Notifica del completamento degli involucri che ospiteranno le stazioni di conversione in Sardegna e Toscana.</t>
    </r>
  </si>
  <si>
    <r>
      <rPr>
        <sz val="10"/>
        <color theme="1"/>
        <rFont val="Arial MT"/>
        <family val="2"/>
      </rPr>
      <t>M7-18</t>
    </r>
  </si>
  <si>
    <r>
      <rPr>
        <sz val="10"/>
        <color theme="1"/>
        <rFont val="Arial MT"/>
        <family val="2"/>
      </rPr>
      <t>Investimento 6 - Progetti di interconnessione elettrica transfrontaliera tra Italia e paesi confinanti</t>
    </r>
  </si>
  <si>
    <r>
      <rPr>
        <sz val="10"/>
        <color theme="1"/>
        <rFont val="Arial MT"/>
        <family val="2"/>
      </rPr>
      <t>Aggiudicazione dei contratti per la costruzione dell'interconnetto re tra Italia e Austria Somplago- Würmlach</t>
    </r>
  </si>
  <si>
    <r>
      <rPr>
        <sz val="10"/>
        <color theme="1"/>
        <rFont val="Arial MT"/>
        <family val="2"/>
      </rPr>
      <t>Comunicazione dell'aggiudicazione di tutti i contratti necessari per avviare la costruzione dell'interconnettore tra Italia e Austria Somplago-Würmlach.</t>
    </r>
  </si>
  <si>
    <r>
      <rPr>
        <sz val="10"/>
        <color theme="1"/>
        <rFont val="Arial MT"/>
        <family val="2"/>
      </rPr>
      <t>M7-19</t>
    </r>
  </si>
  <si>
    <r>
      <rPr>
        <sz val="10"/>
        <color theme="1"/>
        <rFont val="Arial MT"/>
        <family val="2"/>
      </rPr>
      <t>Aumento della capacità nominale di interconnessione tra Italia e Austria a seguito del completamento dell'interconnetto re</t>
    </r>
  </si>
  <si>
    <r>
      <rPr>
        <sz val="10"/>
        <color theme="1"/>
        <rFont val="Arial MT"/>
        <family val="2"/>
      </rPr>
      <t>Completamento dell'interconnettore fra Italia e Austria: Somplago-Würmlach. Al termine dei lavori sul versante italiano, la capacità nominale dell'interconnessione tra Italia e Austria sarà aumentata
di 300 MW.</t>
    </r>
  </si>
  <si>
    <r>
      <rPr>
        <sz val="10"/>
        <color theme="1"/>
        <rFont val="Arial MT"/>
        <family val="2"/>
      </rPr>
      <t>M7-2</t>
    </r>
  </si>
  <si>
    <r>
      <rPr>
        <sz val="10"/>
        <color theme="1"/>
        <rFont val="Arial MT"/>
        <family val="2"/>
      </rPr>
      <t>M7-20</t>
    </r>
  </si>
  <si>
    <r>
      <rPr>
        <sz val="10"/>
        <color theme="1"/>
        <rFont val="Arial MT"/>
        <family val="2"/>
      </rPr>
      <t>Aggiudicazione dei contratti per la costruzione di due interconnettori tra Italia e Slovenia: Zaule- Dekani e Redipuglia- Vrtojba</t>
    </r>
  </si>
  <si>
    <r>
      <rPr>
        <sz val="10"/>
        <color theme="1"/>
        <rFont val="Arial MT"/>
        <family val="2"/>
      </rPr>
      <t>Comunicazione dell'aggiudicazione di tutti i contratti necessari per avviare la costruzione dei due interconnettori tra Italia e Slovenia: Zaule-Dekani e Redipuglia-Vrtojba.</t>
    </r>
  </si>
  <si>
    <r>
      <rPr>
        <sz val="10"/>
        <color theme="1"/>
        <rFont val="Arial MT"/>
        <family val="2"/>
      </rPr>
      <t>M7-21</t>
    </r>
  </si>
  <si>
    <r>
      <rPr>
        <sz val="10"/>
        <color theme="1"/>
        <rFont val="Arial MT"/>
        <family val="2"/>
      </rPr>
      <t>Aumento della capacità nominale di interconnessione tra Italia e Slovenia al termine dei  lavori</t>
    </r>
  </si>
  <si>
    <r>
      <rPr>
        <sz val="10"/>
        <color theme="1"/>
        <rFont val="Arial MT"/>
        <family val="2"/>
      </rPr>
      <t>Completamento degli interconnettori tra Italia e Slovenia: Zaule-Dekani e Redipuglia-Vrtojba. Al termine dei lavori sul versante italiano, la capacità nominale cumulativa dei due interconnettori tra Italia e Slovenia sarà aumentata di 250 MW.</t>
    </r>
  </si>
  <si>
    <r>
      <rPr>
        <sz val="10"/>
        <color theme="1"/>
        <rFont val="Arial MT"/>
        <family val="2"/>
      </rPr>
      <t>M7-22</t>
    </r>
  </si>
  <si>
    <r>
      <rPr>
        <sz val="10"/>
        <color theme="1"/>
        <rFont val="Arial MT"/>
        <family val="2"/>
      </rPr>
      <t>Investimento 7 - Rete di trasmissione intelligente</t>
    </r>
  </si>
  <si>
    <r>
      <rPr>
        <sz val="10"/>
        <color theme="1"/>
        <rFont val="Arial MT"/>
        <family val="2"/>
      </rPr>
      <t>Installazione di apparecchiature 5G o definizione di un'architettura delle TIC nelle stazioni</t>
    </r>
  </si>
  <si>
    <r>
      <rPr>
        <sz val="10"/>
        <color theme="1"/>
        <rFont val="Arial MT"/>
        <family val="2"/>
      </rPr>
      <t>Numero di stazioni</t>
    </r>
  </si>
  <si>
    <r>
      <rPr>
        <sz val="10"/>
        <color theme="1"/>
        <rFont val="Arial MT"/>
        <family val="2"/>
      </rPr>
      <t>Nuove apparecchiature 5G o una nuova architettura delle TIC sono installate/definite e messe in funzione in almeno 40 stazioni.</t>
    </r>
  </si>
  <si>
    <r>
      <rPr>
        <sz val="10"/>
        <color theme="1"/>
        <rFont val="Arial MT"/>
        <family val="2"/>
      </rPr>
      <t>M7-23</t>
    </r>
  </si>
  <si>
    <r>
      <rPr>
        <sz val="10"/>
        <color theme="1"/>
        <rFont val="Arial MT"/>
        <family val="2"/>
      </rPr>
      <t>Nuovo sistema di gestione e controllo della rete</t>
    </r>
  </si>
  <si>
    <r>
      <rPr>
        <sz val="10"/>
        <color theme="1"/>
        <rFont val="Arial MT"/>
        <family val="2"/>
      </rPr>
      <t>Installazione del protocollo sicuro 104 (protocollo IEC 62351) in almeno
250 stazioni elettriche.</t>
    </r>
  </si>
  <si>
    <r>
      <rPr>
        <sz val="10"/>
        <color theme="1"/>
        <rFont val="Arial MT"/>
        <family val="2"/>
      </rPr>
      <t>M7-24</t>
    </r>
  </si>
  <si>
    <r>
      <rPr>
        <sz val="10"/>
        <color theme="1"/>
        <rFont val="Arial MT"/>
        <family val="2"/>
      </rPr>
      <t>IoT industriale</t>
    </r>
  </si>
  <si>
    <r>
      <rPr>
        <sz val="10"/>
        <color theme="1"/>
        <rFont val="Arial MT"/>
        <family val="2"/>
      </rPr>
      <t>Installazione di un sistema di monitoraggio dell'IoT (</t>
    </r>
    <r>
      <rPr>
        <i/>
        <sz val="10"/>
        <color theme="1"/>
        <rFont val="Arial"/>
        <family val="2"/>
      </rPr>
      <t>Internet of Things</t>
    </r>
    <r>
      <rPr>
        <sz val="10"/>
        <color theme="1"/>
        <rFont val="Arial MT"/>
        <family val="2"/>
      </rPr>
      <t>) industriale su almeno 1 500 tralicci della rete elettrica per raccogliere dati che possano essere trattati nel sistema di gestione.</t>
    </r>
  </si>
  <si>
    <r>
      <rPr>
        <sz val="10"/>
        <color theme="1"/>
        <rFont val="Arial MT"/>
        <family val="2"/>
      </rPr>
      <t>M7-25</t>
    </r>
  </si>
  <si>
    <r>
      <rPr>
        <sz val="10"/>
        <color theme="1"/>
        <rFont val="Arial MT"/>
        <family val="2"/>
      </rPr>
      <t>Pubblicazione della relazione sul futuro fabbisogno di materie prime critiche e sul potenziale della progettazione ecocompatibile per ridurne la domanda</t>
    </r>
  </si>
  <si>
    <r>
      <rPr>
        <sz val="10"/>
        <color theme="1"/>
        <rFont val="Arial MT"/>
        <family val="2"/>
      </rPr>
      <t>La relazione analizza il fabbisogno futuro di materie prime critiche e il potenziale della progettazione ecocompatibile per ridurne la domanda</t>
    </r>
  </si>
  <si>
    <r>
      <rPr>
        <sz val="10"/>
        <color theme="1"/>
        <rFont val="Arial MT"/>
        <family val="2"/>
      </rPr>
      <t>M7-26</t>
    </r>
  </si>
  <si>
    <r>
      <rPr>
        <sz val="10"/>
        <color theme="1"/>
        <rFont val="Arial MT"/>
        <family val="2"/>
      </rPr>
      <t>Pubblicazione della banca dati</t>
    </r>
  </si>
  <si>
    <r>
      <rPr>
        <sz val="10"/>
        <color theme="1"/>
        <rFont val="Arial MT"/>
        <family val="2"/>
      </rPr>
      <t>Banca dati pubblica (sistema di informazione geografica) che consente la geolocalizzazione e la visualizzazione di risorse o materiali riciclabili in ambienti urbani (miniere urbane) nonché dei rifiuti esistenti nelle miniere abbandonate.</t>
    </r>
  </si>
  <si>
    <r>
      <rPr>
        <sz val="10"/>
        <color theme="1"/>
        <rFont val="Arial MT"/>
        <family val="2"/>
      </rPr>
      <t>M7-27</t>
    </r>
  </si>
  <si>
    <r>
      <rPr>
        <sz val="10"/>
        <color theme="1"/>
        <rFont val="Arial MT"/>
        <family val="2"/>
      </rPr>
      <t>Completamento di almeno 10 progetti di R&amp;S incentrati sulla progettazione ecocompatibile e sul miglioramento della raccolta, della logistica e del riciclaggio dei rifiuti di apparecchiature elettriche ed elettroniche, comprese le pale delle turbine eoliche e i pannelli fotovoltaici.</t>
    </r>
  </si>
  <si>
    <r>
      <rPr>
        <sz val="10"/>
        <color theme="1"/>
        <rFont val="Arial MT"/>
        <family val="2"/>
      </rPr>
      <t>M7-28</t>
    </r>
  </si>
  <si>
    <r>
      <rPr>
        <sz val="10"/>
        <color theme="1"/>
        <rFont val="Arial MT"/>
        <family val="2"/>
      </rPr>
      <t>Attrezzatura dei laboratori appartenenti al polo tecnologico per l'estrazione mineraria urbana e la progettazione ecocompatibile</t>
    </r>
  </si>
  <si>
    <r>
      <rPr>
        <sz val="10"/>
        <color theme="1"/>
        <rFont val="Arial MT"/>
        <family val="2"/>
      </rPr>
      <t>Attrezzatura di almeno sei laboratori appartenenti al polo tecnologico per l'estrazione mineraria urbana e la progettazione ecocompatibile.
I laboratori consentono la collaborazione tra imprese private e istituti di ricerca nella ricerca di soluzioni volte ad aumentare il recupero e il riciclaggio delle materie prime critiche legate alla transizione verde.</t>
    </r>
  </si>
  <si>
    <r>
      <rPr>
        <sz val="10"/>
        <color theme="1"/>
        <rFont val="Arial MT"/>
        <family val="2"/>
      </rPr>
      <t>M7-29</t>
    </r>
  </si>
  <si>
    <r>
      <rPr>
        <sz val="10"/>
        <color theme="1"/>
        <rFont val="Arial MT"/>
        <family val="2"/>
      </rPr>
      <t>Investimento 9 - Misura rafforzata: Assistenza tecnica e rafforzamento delle capacità per l'attuazione del PNRR</t>
    </r>
  </si>
  <si>
    <r>
      <rPr>
        <sz val="10"/>
        <color theme="1"/>
        <rFont val="Arial MT"/>
        <family val="2"/>
      </rPr>
      <t>Almeno 281 750 dipendenti di altre amministrazioni pubbliche hanno completato con successo iniziative di formazione (certificazione formale o valutazione d'impatto).
Almeno 1 750 di questi dipendenti pubblici sono impiegati presso le amministrazioni pubbliche locali e hanno completato programmi di formazione sulla transizione verde, come specificato nella descrizione della misura.</t>
    </r>
  </si>
  <si>
    <r>
      <rPr>
        <sz val="10"/>
        <color theme="1"/>
        <rFont val="Arial MT"/>
        <family val="2"/>
      </rPr>
      <t>M7-3</t>
    </r>
  </si>
  <si>
    <r>
      <rPr>
        <sz val="10"/>
        <color theme="1"/>
        <rFont val="Arial MT"/>
        <family val="2"/>
      </rPr>
      <t>M7-30</t>
    </r>
  </si>
  <si>
    <r>
      <rPr>
        <sz val="10"/>
        <color theme="1"/>
        <rFont val="Arial MT"/>
        <family val="2"/>
      </rPr>
      <t>Investimento 10 - Progetti pilota sulle competenze "Crescere Green"</t>
    </r>
  </si>
  <si>
    <r>
      <rPr>
        <sz val="10"/>
        <color theme="1"/>
        <rFont val="Arial MT"/>
        <family val="2"/>
      </rPr>
      <t>Il progetto pilota è organizzato in tutte le regioni, con il coinvolgimento delle imprese del settore privato.
Gli erogatori di formazione su tutto il territorio nazionale devono essere accreditati conformemente alla legislazione regionale. I moduli di formazione si concentrano sulle competenze settoriali per la transizione verde, coerentemente con le occupazioni individuate nei patti per le competenze, e sono monitorati a livello nazionale.
Almeno 20 000 beneficiari del programma GOL (Garanzia per l'occupabilità dei lavoratori) hanno completato i moduli di formazione. Le attività relative al rafforzamento della capacità amministrativa sono completate.
Al rafforzamento della capacità amministrativa dei soggetti attori coinvolti nella pianificazione e nell'offerta di formazione è destinato al massimo il 4 % delle risorse.</t>
    </r>
  </si>
  <si>
    <r>
      <rPr>
        <sz val="10"/>
        <color theme="1"/>
        <rFont val="Arial MT"/>
        <family val="2"/>
      </rPr>
      <t>M7-31</t>
    </r>
  </si>
  <si>
    <r>
      <rPr>
        <sz val="10"/>
        <color theme="1"/>
        <rFont val="Arial MT"/>
        <family val="2"/>
      </rPr>
      <t>M7-32</t>
    </r>
  </si>
  <si>
    <r>
      <rPr>
        <sz val="10"/>
        <color theme="1"/>
        <rFont val="Arial MT"/>
        <family val="2"/>
      </rPr>
      <t>Investimento 12 - Sovvenzionament o dello sviluppo di una leadership internazionale, industriale e di ricerca e sviluppo nel campo degli autobus elettrici</t>
    </r>
  </si>
  <si>
    <r>
      <rPr>
        <sz val="10"/>
        <color theme="1"/>
        <rFont val="Arial MT"/>
        <family val="2"/>
      </rPr>
      <t>M7-33</t>
    </r>
  </si>
  <si>
    <r>
      <rPr>
        <sz val="10"/>
        <color theme="1"/>
        <rFont val="Arial MT"/>
        <family val="2"/>
      </rPr>
      <t>Invitalia S.p.A. avrà stipulato convenzioni di sovvenzione giuridicamente vincolanti con i beneficiari finali per l'importo necessario a utilizzare il 100 % dell'investimento del dispositivo per la ripresa e la resilienza nel regime (tenendo conto delle commissioni di gestione).
Invitalia S.p.A. elabora una relazione che illustra in dettaglio la percentuale del finanziamento che contribuisce agli obiettivi climatici utilizzando la metodologia di cui all'allegato VI del regolamento RRF.</t>
    </r>
  </si>
  <si>
    <r>
      <rPr>
        <sz val="10"/>
        <color theme="1"/>
        <rFont val="Arial MT"/>
        <family val="2"/>
      </rPr>
      <t>M7-34</t>
    </r>
  </si>
  <si>
    <r>
      <rPr>
        <sz val="10"/>
        <color theme="1"/>
        <rFont val="Arial MT"/>
        <family val="2"/>
      </rPr>
      <t>Il ministero ha completato l'investimento</t>
    </r>
  </si>
  <si>
    <r>
      <rPr>
        <sz val="10"/>
        <color theme="1"/>
        <rFont val="Arial MT"/>
        <family val="2"/>
      </rPr>
      <t>M7-35</t>
    </r>
  </si>
  <si>
    <r>
      <rPr>
        <sz val="10"/>
        <color theme="1"/>
        <rFont val="Arial MT"/>
        <family val="2"/>
      </rPr>
      <t>Investimento 13 - Linea Adriatica Fase 1 (centrale di compressione di Sulmona e gasdotto Sestino- Minerbio)</t>
    </r>
  </si>
  <si>
    <r>
      <rPr>
        <sz val="10"/>
        <color theme="1"/>
        <rFont val="Arial MT"/>
        <family val="2"/>
      </rPr>
      <t>Adozione e aggiornamento delle pertinenti valutazioni di incidenza ambientale (VIncA)</t>
    </r>
  </si>
  <si>
    <r>
      <rPr>
        <sz val="10"/>
        <color theme="1"/>
        <rFont val="Arial MT"/>
        <family val="2"/>
      </rPr>
      <t>Obiettivi di conservazione specifici per sito individuati e VIncA rivedute di conseguenza e adottate</t>
    </r>
  </si>
  <si>
    <r>
      <rPr>
        <sz val="10"/>
        <color theme="1"/>
        <rFont val="Arial MT"/>
        <family val="2"/>
      </rPr>
      <t xml:space="preserve">Le autorità italiane dovranno:
</t>
    </r>
    <r>
      <rPr>
        <sz val="10"/>
        <color theme="1"/>
        <rFont val="Symbol"/>
        <family val="5"/>
      </rPr>
      <t></t>
    </r>
    <r>
      <rPr>
        <sz val="10"/>
        <color theme="1"/>
        <rFont val="Times New Roman"/>
        <family val="1"/>
      </rPr>
      <t xml:space="preserve">     </t>
    </r>
    <r>
      <rPr>
        <sz val="10"/>
        <color theme="1"/>
        <rFont val="Arial MT"/>
        <family val="2"/>
      </rPr>
      <t xml:space="preserve">stabilire obiettivi di conservazione  specifici per i siti Natura 2000 interessati dal progetto secondo la metodologia adottata nel 2022 e nel 2023 dal ministero dell'Ambiente e della sicurezza energetica;
</t>
    </r>
    <r>
      <rPr>
        <sz val="10"/>
        <color theme="1"/>
        <rFont val="Symbol"/>
        <family val="5"/>
      </rPr>
      <t></t>
    </r>
    <r>
      <rPr>
        <sz val="10"/>
        <color theme="1"/>
        <rFont val="Times New Roman"/>
        <family val="1"/>
      </rPr>
      <t xml:space="preserve">     </t>
    </r>
    <r>
      <rPr>
        <sz val="10"/>
        <color theme="1"/>
        <rFont val="Arial MT"/>
        <family val="2"/>
      </rPr>
      <t xml:space="preserve">verificare le opportune valutazioni già effettuate ai sensi della direttiva Habitat (VIncA) alla luce dei nuovi obiettivi specifici per sito;
</t>
    </r>
    <r>
      <rPr>
        <sz val="10"/>
        <color theme="1"/>
        <rFont val="Symbol"/>
        <family val="5"/>
      </rPr>
      <t></t>
    </r>
    <r>
      <rPr>
        <sz val="10"/>
        <color theme="1"/>
        <rFont val="Times New Roman"/>
        <family val="1"/>
      </rPr>
      <t xml:space="preserve">     </t>
    </r>
    <r>
      <rPr>
        <sz val="10"/>
        <color theme="1"/>
        <rFont val="Arial MT"/>
        <family val="2"/>
      </rPr>
      <t>se necessario, aggiornare le opportune valutazioni (VIncA) già effettuate ai sensi della direttiva Habitat conformemente alle linee guida nazionali del 28 dicembre 2019 e garantire che siano integrate nella procedura di valutazione dell'impatto ambientale globale.</t>
    </r>
  </si>
  <si>
    <r>
      <rPr>
        <sz val="10"/>
        <color theme="1"/>
        <rFont val="Arial MT"/>
        <family val="2"/>
      </rPr>
      <t>M7-36</t>
    </r>
  </si>
  <si>
    <r>
      <rPr>
        <sz val="10"/>
        <color theme="1"/>
        <rFont val="Arial MT"/>
        <family val="2"/>
      </rPr>
      <t>Notifica dell'aggiudicazione di tutti i contratti per le opere necessarie a ultimare la centrale di compressione di Sulmona e il gasdotto Sestino-Minerbio.</t>
    </r>
  </si>
  <si>
    <r>
      <rPr>
        <sz val="10"/>
        <color theme="1"/>
        <rFont val="Arial MT"/>
        <family val="2"/>
      </rPr>
      <t>M7-37</t>
    </r>
  </si>
  <si>
    <r>
      <rPr>
        <sz val="10"/>
        <color theme="1"/>
        <rFont val="Arial MT"/>
        <family val="2"/>
      </rPr>
      <t>Completamento delle opere</t>
    </r>
  </si>
  <si>
    <r>
      <rPr>
        <sz val="10"/>
        <color theme="1"/>
        <rFont val="Arial MT"/>
        <family val="2"/>
      </rPr>
      <t>Notifica di completamento delle opere</t>
    </r>
  </si>
  <si>
    <r>
      <rPr>
        <sz val="10"/>
        <color theme="1"/>
        <rFont val="Arial MT"/>
        <family val="2"/>
      </rPr>
      <t>La centrale di compressione di Sulmona e il gasdotto Sestino-Minerbio sono ultimati.</t>
    </r>
  </si>
  <si>
    <r>
      <rPr>
        <sz val="10"/>
        <color theme="1"/>
        <rFont val="Arial MT"/>
        <family val="2"/>
      </rPr>
      <t>M7-38</t>
    </r>
  </si>
  <si>
    <r>
      <rPr>
        <sz val="10"/>
        <color theme="1"/>
        <rFont val="Arial MT"/>
        <family val="2"/>
      </rPr>
      <t>Notifica dell'aggiudicazione di tutti i contratti per le opere necessarie a ultimare la centrale di compressione di Poggio Renatico.</t>
    </r>
  </si>
  <si>
    <r>
      <rPr>
        <sz val="10"/>
        <color theme="1"/>
        <rFont val="Arial MT"/>
        <family val="2"/>
      </rPr>
      <t>M7-39</t>
    </r>
  </si>
  <si>
    <r>
      <rPr>
        <sz val="10"/>
        <color theme="1"/>
        <rFont val="Arial MT"/>
        <family val="2"/>
      </rPr>
      <t>L'unità di compressione nella centrale di Poggio Renatico è ultimata.</t>
    </r>
  </si>
  <si>
    <r>
      <rPr>
        <sz val="10"/>
        <color theme="1"/>
        <rFont val="Arial MT"/>
        <family val="2"/>
      </rPr>
      <t>M7-4</t>
    </r>
  </si>
  <si>
    <r>
      <rPr>
        <sz val="10"/>
        <color theme="1"/>
        <rFont val="Arial MT"/>
        <family val="2"/>
      </rPr>
      <t>M7-40</t>
    </r>
  </si>
  <si>
    <r>
      <rPr>
        <sz val="10"/>
        <color theme="1"/>
        <rFont val="Arial MT"/>
        <family val="2"/>
      </rPr>
      <t>L'atto giuridico mette a disposizione dei potenziali destinatari i crediti d'imposta Transizione 5.0, determinando i criteri di ammissibilità, anche in termini di risparmio energetico minimo, e il tetto di spesa massimo
per la misura.</t>
    </r>
  </si>
  <si>
    <r>
      <rPr>
        <sz val="10"/>
        <color theme="1"/>
        <rFont val="Arial MT"/>
        <family val="2"/>
      </rPr>
      <t>M7-41</t>
    </r>
  </si>
  <si>
    <r>
      <rPr>
        <sz val="10"/>
        <color theme="1"/>
        <rFont val="Arial MT"/>
        <family val="2"/>
      </rPr>
      <t>Concessione di risorse RRF</t>
    </r>
  </si>
  <si>
    <r>
      <rPr>
        <sz val="10"/>
        <color theme="1"/>
        <rFont val="Arial MT"/>
        <family val="2"/>
      </rPr>
      <t>Importo delle risorse concesse (EUR)</t>
    </r>
  </si>
  <si>
    <r>
      <rPr>
        <sz val="10"/>
        <color theme="1"/>
        <rFont val="Arial MT"/>
        <family val="2"/>
      </rPr>
      <t>Notifica della concessione di tutte le risorse RRF destinate all'investimento.
Il conseguimento soddisfacente dell'obiettivo dipende anche dalla pubblicazione della relazione di valutazione degli investimenti RRF
di responsabilità del ministero delle Imprese e del Made in Italy.</t>
    </r>
  </si>
  <si>
    <r>
      <rPr>
        <sz val="10"/>
        <color theme="1"/>
        <rFont val="Arial MT"/>
        <family val="2"/>
      </rPr>
      <t>M7-42</t>
    </r>
  </si>
  <si>
    <r>
      <rPr>
        <sz val="10"/>
        <color theme="1"/>
        <rFont val="Arial MT"/>
        <family val="2"/>
      </rPr>
      <t>Mtep</t>
    </r>
  </si>
  <si>
    <r>
      <rPr>
        <sz val="10"/>
        <color theme="1"/>
        <rFont val="Arial MT"/>
        <family val="2"/>
      </rPr>
      <t>L'investimento determina un risparmio di 0,4 Mtep nel consumo di energia finale nel periodo 2024-2026.</t>
    </r>
  </si>
  <si>
    <r>
      <rPr>
        <sz val="10"/>
        <color theme="1"/>
        <rFont val="Arial MT"/>
        <family val="2"/>
      </rPr>
      <t>M7-43</t>
    </r>
  </si>
  <si>
    <r>
      <rPr>
        <sz val="10"/>
        <color theme="1"/>
        <rFont val="Arial MT"/>
        <family val="2"/>
      </rPr>
      <t>Investimento 16 - Sostegno per l'autoproduzione di energia da fonti rinnovabili nelle PMI</t>
    </r>
  </si>
  <si>
    <r>
      <rPr>
        <sz val="10"/>
        <color theme="1"/>
        <rFont val="Arial MT"/>
        <family val="2"/>
      </rPr>
      <t>M7-44</t>
    </r>
  </si>
  <si>
    <r>
      <rPr>
        <sz val="10"/>
        <color theme="1"/>
        <rFont val="Arial MT"/>
        <family val="2"/>
      </rPr>
      <t>Il ministero delle Imprese e del Made in Italy completa il trasferimento dei fondi a Invitalia</t>
    </r>
  </si>
  <si>
    <r>
      <rPr>
        <sz val="10"/>
        <color theme="1"/>
        <rFont val="Arial MT"/>
        <family val="2"/>
      </rPr>
      <t>L'Italia trasferisce a Invitalia 320 000 000 di EUR per il dispositivo.</t>
    </r>
  </si>
  <si>
    <r>
      <rPr>
        <sz val="10"/>
        <color theme="1"/>
        <rFont val="Arial MT"/>
        <family val="2"/>
      </rPr>
      <t>M7-45</t>
    </r>
  </si>
  <si>
    <r>
      <rPr>
        <sz val="10"/>
        <color theme="1"/>
        <rFont val="Arial MT"/>
        <family val="2"/>
      </rPr>
      <t>Accordi giuridici con i beneficiari finali</t>
    </r>
  </si>
  <si>
    <r>
      <rPr>
        <sz val="10"/>
        <color theme="1"/>
        <rFont val="Arial MT"/>
        <family val="2"/>
      </rPr>
      <t>Percentual e
(%)</t>
    </r>
  </si>
  <si>
    <r>
      <rPr>
        <sz val="10"/>
        <color theme="1"/>
        <rFont val="Arial MT"/>
        <family val="2"/>
      </rPr>
      <t>M7-46</t>
    </r>
  </si>
  <si>
    <r>
      <rPr>
        <sz val="10"/>
        <color theme="1"/>
        <rFont val="Arial MT"/>
        <family val="2"/>
      </rPr>
      <t>Definizione dell'obiettivo dei termini</t>
    </r>
  </si>
  <si>
    <r>
      <rPr>
        <sz val="10"/>
        <color theme="1"/>
        <rFont val="Arial MT"/>
        <family val="2"/>
      </rPr>
      <t>Entrata in vigore dell'atto con la definizione dei termini dello strumento finanziario</t>
    </r>
  </si>
  <si>
    <r>
      <rPr>
        <sz val="10"/>
        <color theme="1"/>
        <rFont val="Arial MT"/>
        <family val="2"/>
      </rPr>
      <t>M7-47</t>
    </r>
  </si>
  <si>
    <r>
      <rPr>
        <sz val="10"/>
        <color theme="1"/>
        <rFont val="Arial MT"/>
        <family val="2"/>
      </rPr>
      <t>Investimento 17 - Strumento finanziario per l'efficientamento dell'edilizia pubblica, anche residenziale (ERP)</t>
    </r>
  </si>
  <si>
    <r>
      <rPr>
        <sz val="10"/>
        <color theme="1"/>
        <rFont val="Arial MT"/>
        <family val="2"/>
      </rPr>
      <t>M7-48</t>
    </r>
  </si>
  <si>
    <r>
      <rPr>
        <sz val="10"/>
        <color theme="1"/>
        <rFont val="Arial MT"/>
        <family val="2"/>
      </rPr>
      <t>Il ministero completa l'investimento</t>
    </r>
  </si>
  <si>
    <r>
      <rPr>
        <sz val="10"/>
        <color theme="1"/>
        <rFont val="Arial MT"/>
        <family val="2"/>
      </rPr>
      <t>M7-49</t>
    </r>
  </si>
  <si>
    <r>
      <rPr>
        <sz val="10"/>
        <color theme="1"/>
        <rFont val="Arial MT"/>
        <family val="2"/>
      </rPr>
      <t>Percentual e (%)</t>
    </r>
  </si>
  <si>
    <r>
      <rPr>
        <sz val="10"/>
        <color theme="1"/>
        <rFont val="Arial MT"/>
        <family val="2"/>
      </rPr>
      <t>M7-5</t>
    </r>
  </si>
  <si>
    <r>
      <rPr>
        <sz val="10"/>
        <color theme="1"/>
        <rFont val="Arial MT"/>
        <family val="2"/>
      </rPr>
      <t>Riforma 2 - Riduzione delle sovvenzioni dannose per l'ambiente</t>
    </r>
  </si>
  <si>
    <r>
      <rPr>
        <sz val="10"/>
        <color theme="1"/>
        <rFont val="Arial MT"/>
        <family val="2"/>
      </rPr>
      <t>Entrata in vigore degli atti di diritto primario e derivato</t>
    </r>
  </si>
  <si>
    <r>
      <rPr>
        <sz val="10"/>
        <color theme="1"/>
        <rFont val="Arial MT"/>
        <family val="2"/>
      </rPr>
      <t>Disposizione nella normativa che indica l'entrata in vigore degli atti di diritto primario e derivato.</t>
    </r>
  </si>
  <si>
    <r>
      <rPr>
        <sz val="10"/>
        <color theme="1"/>
        <rFont val="Arial MT"/>
        <family val="2"/>
      </rPr>
      <t>È avviata l'attuazione della riforma delle sovvenzioni dannose per l'ambiente, con una riduzione di dette sovvenzioni pari ad almeno 2 miliardi di EUR nel 2026.
Inoltre la legislazione definisce il calendario per un'ulteriore riduzione delle sovvenzioni dannose per l'ambiente di almeno 3,5 miliardi di EUR entro il 2030.</t>
    </r>
  </si>
  <si>
    <r>
      <rPr>
        <sz val="10"/>
        <color theme="1"/>
        <rFont val="Arial MT"/>
        <family val="2"/>
      </rPr>
      <t>M7-6</t>
    </r>
  </si>
  <si>
    <r>
      <rPr>
        <sz val="10"/>
        <color theme="1"/>
        <rFont val="Arial MT"/>
        <family val="2"/>
      </rPr>
      <t>Riforma 3 - Riduzione dei costi di connessione degli impianti per la produzione di biometano</t>
    </r>
  </si>
  <si>
    <r>
      <rPr>
        <sz val="10"/>
        <color theme="1"/>
        <rFont val="Arial MT"/>
        <family val="2"/>
      </rPr>
      <t>Entrata in vigore della legislazione per ridurre i costi di connessione degli impianti di produzione di biometano alla rete del gas</t>
    </r>
  </si>
  <si>
    <r>
      <rPr>
        <sz val="10"/>
        <color theme="1"/>
        <rFont val="Arial MT"/>
        <family val="2"/>
      </rPr>
      <t xml:space="preserve">La legislazione:
</t>
    </r>
    <r>
      <rPr>
        <sz val="10"/>
        <color theme="1"/>
        <rFont val="Symbol"/>
        <family val="5"/>
      </rPr>
      <t></t>
    </r>
    <r>
      <rPr>
        <sz val="10"/>
        <color theme="1"/>
        <rFont val="Times New Roman"/>
        <family val="1"/>
      </rPr>
      <t xml:space="preserve">     </t>
    </r>
    <r>
      <rPr>
        <sz val="10"/>
        <color theme="1"/>
        <rFont val="Arial MT"/>
        <family val="2"/>
      </rPr>
      <t xml:space="preserve">riduce  i  costi  di  connessione  degli impianti di produzione di biometano alla   rete   del   gas   sostenuti   dal produttore;
</t>
    </r>
    <r>
      <rPr>
        <sz val="10"/>
        <color theme="1"/>
        <rFont val="Symbol"/>
        <family val="5"/>
      </rPr>
      <t></t>
    </r>
    <r>
      <rPr>
        <sz val="10"/>
        <color theme="1"/>
        <rFont val="Times New Roman"/>
        <family val="1"/>
      </rPr>
      <t xml:space="preserve">     </t>
    </r>
    <r>
      <rPr>
        <sz val="10"/>
        <color theme="1"/>
        <rFont val="Arial MT"/>
        <family val="2"/>
      </rPr>
      <t>fornisce    incentivi    normativi    per investire   nella   rete   del   gas   e sviluppare gas rinnovabili.</t>
    </r>
  </si>
  <si>
    <r>
      <rPr>
        <sz val="10"/>
        <color theme="1"/>
        <rFont val="Arial MT"/>
        <family val="2"/>
      </rPr>
      <t>M7-7</t>
    </r>
  </si>
  <si>
    <r>
      <rPr>
        <sz val="10"/>
        <color theme="1"/>
        <rFont val="Arial MT"/>
        <family val="2"/>
      </rPr>
      <t>M7-8</t>
    </r>
  </si>
  <si>
    <r>
      <rPr>
        <sz val="10"/>
        <color theme="1"/>
        <rFont val="Arial MT"/>
        <family val="2"/>
      </rPr>
      <t>Riforma 4 - Mitigazione del rischio finanziario associato ai contratti PPA da fonti rinnovabili</t>
    </r>
  </si>
  <si>
    <r>
      <rPr>
        <sz val="10"/>
        <color theme="1"/>
        <rFont val="Arial MT"/>
        <family val="2"/>
      </rPr>
      <t>Entrata in vigore di tutto il diritto derivato che garantisce l'attuazione del diritto primario.</t>
    </r>
  </si>
  <si>
    <r>
      <rPr>
        <sz val="10"/>
        <color theme="1"/>
        <rFont val="Arial MT"/>
        <family val="2"/>
      </rPr>
      <t>M7-9</t>
    </r>
  </si>
  <si>
    <r>
      <rPr>
        <sz val="10"/>
        <color theme="1"/>
        <rFont val="Arial MT"/>
        <family val="2"/>
      </rPr>
      <t>Adozione e pubblicazione del Piano Nuove Competenze Transizioni e della tabella di marcia per l'attuazione</t>
    </r>
  </si>
  <si>
    <r>
      <rPr>
        <sz val="10"/>
        <color theme="1"/>
        <rFont val="Arial MT"/>
        <family val="2"/>
      </rPr>
      <t>Adozione del piano e della tabella di marcia</t>
    </r>
  </si>
  <si>
    <t>Almeno 230 400 m² costruiti o riqualificati da utilizzare per palestre o strutture sportive annesse alle scuole.
Registro nazionale degli edifici scolastici e dati derivanti dal monitoraggio GPU, validi per il programma nazionale triennale.</t>
  </si>
  <si>
    <t>Almeno 230.400 m² costruiti o riqualificati da utilizzare per palestre o strutture sportive annesse alle scuole.</t>
  </si>
  <si>
    <t>Aggiudicazione dei contratti per gli interventi di costruzione e riqualificazione di strutture sportive e palestre per uso scolastico a seguito di procedura di appalto pubblico.</t>
  </si>
  <si>
    <t>Almeno 20 progetti sostenuti attraverso il modello IPCEI.
La stima dei valori obiettivo si basa sui metodi operativi dei progetti IPCEI attivati in Italia (Microelettronica 1, Batterie 1, Batterie 2)</t>
  </si>
  <si>
    <t>Incremento almeno del 20 % del numero di ispezioni rispetto al periodo 2019-2021. Nel biennio 2019-20 le ispezioni sul lavoro sono state in media circa 85 000</t>
  </si>
  <si>
    <t>Il numero medio di ispezioni tra il 1° gennaio 2023 e il 31 dicembre 2025 deve aumentare di almeno il 30% rispetto alla media di riferimento tra il 1° gennaio 2019 e il 31 dicembre 2021 (tale valore di riferimento corrisponde a una media di 79.150 ispezioni).</t>
  </si>
  <si>
    <t>Devono essere intraprese le azioni seguenti:
- Completare lo sviluppo degli Indici Sintetici di Affidabilità Contributiva (indicatori ISAC) per 8 aree di attività economica ad alto rischio di lavoro sommerso; 
- A partire dal 1° gennaio 2026 inviare almeno 12.000 lettere di conformità alle imprese individuate grazie agli indicatori ISAC;
- Effettuare una valutazione d’impatto quantitativa e qualitativa indipendente sull’utilizzo dei voucher “PrestO” e “Libretto Famiglia” sull’emersione del lavoro sommerso e sulle condizioni dei lavoratori;
- Facilitare l’accesso alla “rete del lavoro agricolo di qualità”, in consultazione con le parti sociali del settore; condurre una campagna di informazione per la partecipazione delle parti sociali del settore; le imprese che partecipano alla rete dovranno essere almeno 8.500 (scenario di riferimento al 10 ottobre 2024: 6.527).</t>
  </si>
  <si>
    <t>Intraprendere azioni per contrastare il lavoro sommerso</t>
  </si>
  <si>
    <t xml:space="preserve">Devono essere intraprese le azioni seguenti:
i. Introduzione di misure per migliorare la raccolta di dati granulari sul lavoro sommerso;
ii. Introduzione di misure per trasformare il lavoro sommerso in lavoro regolare:
a) Una o più misure di deterrenza che possono comprendere, tra le altre, il rafforzamento delle ispezioni e delle sanzioni e una o più misure preventive per promuovere il lavoro regolare che possono comprendere, tra le altre, incentivi finanziari mirati;
b) Una o pi misure volte a rafforzare il legame con la politica attiva del mercato del lavoro, che possono comprendere, tra le altre, la formazione degli operatori dei centri per l’impiego;
iii. Una campagna d’informazione nazionale sul “disvalore” insitoel ricorso al lavoro sommerso;
iv. Avvio dei lavori della struttura di governance per contrastare il lavoro sommerso;
v. Introduzione di una o più misure per contrastare lo sfruttamento dei lavoratori in agricoltura. </t>
  </si>
  <si>
    <t>I decreti legislativi devono sviluppare le disposizioni previste dalla legge quadro per migliorare l'autonomia delle persone con disabilità i) rafforzando l'offerta di servizi sociali, ii) semplificando l'accesso ai servizi sociali e sanitari, iii) riformando le procedure di accertamento delle disabilità, iv) promuovendo progetti di vita indipendente e v) promuovendo il lavoro di gruppi di esperti in grado di sostenere le persone con disabilità con esigenze multidimensionali.</t>
  </si>
  <si>
    <t>Il decreto legislativo deve attuare le disposizioni previste dalla legge quadro per rafforzare gli interventi a favore delle persone anziane non autosufficienti e per implementare le diverse misure.</t>
  </si>
  <si>
    <t>Gli interventi previsti sono:
- il collegamento di "ultimo miglio", volto a realizzare efficaci collegamenti tra le aree industriali e la rete ferroviaria TEN-T;
- la digitalizzazione della logistica e lavori di efficientamento energetico e ambientale;
- il potenziamento della resilienza e della sicurezza dell'infrastruttura connessa all'accesso ai porti.
I lavori devono essere iniziati (comprovati dal certificato di inizio lavori) per almeno 22 interventi per collegamenti dell'ultimo miglio con porti o aree industriali delle ZES; per almeno 15 interventi di digitalizzazione della logistica, urbanizzazioni o lavori di efficientamento energetico nelle stesse aree; per quattro interventi di rafforzamento della resilienza dei porti.</t>
  </si>
  <si>
    <t>Completamento dei moduli di formazione da parte dei beneficiari</t>
  </si>
  <si>
    <t>Sottoscrizione da parte di Invitalia S.p.A. di convenzioni giuridicamente vincolanti con i beneficiari finali per l'importo necessario a utilizzare il 100 % dell'investimento del dispositivo per la ripresa e la resilienza nel regime (tenendo conto delle commissioni di gestione). Invitalia S.p.A. elabora una relazione che illustra in dettaglio la percentuale del finanziamento che contribuisce agli obiettivi climatici utilizzando la metodologia di cui all'allegato VI del regolamento RRF.</t>
  </si>
  <si>
    <t>L'Italia trasferisce 100.000.000 di EUR a Invitalia S.p.A. per lo strumento.</t>
  </si>
  <si>
    <t>Le autorità italiane dovranno:
• stabilire obiettivi di conservazione  specifici per i siti Natura 2000 interessati dal progetto secondo la metodologia adottata nel 2022 e nel 2023 dal ministero dell'Ambiente e della sicurezza energetica;
• verificare le opportune valutazioni già effettuate ai sensi della direttiva Habitat (VIncA) alla luce dei nuovi obiettivi specifici per sito;
• se necessario, aggiornare le opportune valutazioni (VIncA) già effettuate ai sensi della direttiva Habitat conformemente alle linee guida nazionali del 28 dicembre 2019 e garantire che siano integrate nella procedura di valutazione dell'impatto ambientale globale.</t>
  </si>
  <si>
    <t>Modifica mag-2024 e nov 24</t>
  </si>
  <si>
    <t>M7-10</t>
  </si>
  <si>
    <t xml:space="preserve">Entrata in vigore della normativa regionale.
Le leggi riguardano tutte le regioni e le province autonome e introducono:
i) meccanismi atti a garantire che le attività di formazione siano pianificate sulla base delle esigenze espresse dal mercato del lavoro, dando priorità ad attività di formazione nei settori in cui vi sono i maggiori disallineamenti tra competenze richieste e offerte, e in particolare alle competenze settoriali per la transizione verde, ad esempio attraverso i patti per le competenze approvati;
ii) l'obbligo di indicare i risultati stimati in termini di occupazione negli avvisi e negli annunci di formazione;
iii) il riconoscimento della formazione sul luogo di lavoro, in linea con un quadro comune in materia di trasparenza per il riconoscimento e la portabilità delle competenze;
iv) il riconoscimento delle competenze acquisite e dei corsi di formazione brevi (le cosiddette microcredenziali), in linea con un quadro comune in materia di trasparenza per il riconoscimento e la portabilità delle competenze;
v) meccanismi per incoraggiare il cofinanziamento privato.
Nell’elaborazione e nell’attuazione delle leggi regionali devono essere presi in considerazione i risultati del progetto pilota nell’ambito dell’investimento 10.
</t>
  </si>
  <si>
    <t>Entrata in vigore dell'atto giuridico che stabilisce i criteri per gli interventi ammissibili</t>
  </si>
  <si>
    <t>Dossier Parlamento (31 dicembre 2024)</t>
  </si>
  <si>
    <t>Partendo dalla baseline di 7 interventi di potenziamento cyber raggiunti con il Target della M1C1–9, il successivo Target M1C1–19 è stato raggiunto con la realizzazione di ulteriori 55 interventi, per un totale di
62 complessivi. Per la realizzazione degli interventi, ACN ha espletato 4 procedure selettive, mediante la pubblicazione di Avvisi Pubblici volti al finanziamento di proposte progettuali finalizzate al potenziamento del livello di maturità della gestione del rischio cyber della Pubblica Amministrazione, centrale e locale.
I 55 interventi chiusi afferiscono ai seguenti settori NIS (si noti che un intervento può afferire anche a più settori): – 8 nel settore Energia; – 23 nel settore Sanitario; – 14 nel settore Ambiente, di cui fanno parte l’erogazione di Acqua Potabile, le Acque Reflue e la gestione dei Rifiuti.</t>
  </si>
  <si>
    <t>La PDND, sviluppata da PagoPA in base ad apposita Convenzione stipulata a marzo 2022, è operativa da ottobre 2022. La PDND accoglie più di 7.500 enti tra P.A. centrali, P.A. locali, Gestori di Servizi Pubblici, Stazioni Appaltanti ed Enti Privati. Al fine di promuovere l’esposizione di API nella PDND sono stati pubblicati 4 avvisi pubblici sul portale dedicato PAdigitale2026 rispettivamente rivolti a Comuni, Regioni e province autonome, Università e Istituti AFAM, enti in ambito sanitario quali ASL, AO e IRCCS. Per quanto concerne le PA centrali, sono stati stipulati e attivati accordi con ANAC, INPS, ISTAT, MIT–DGMOT, AGID, MIM,
AdE, MLPS, ISPRA, FNOMCEO, Agenzia del demanio, PagoPA, IPZS che prevedono Piani operativi. Inoltre, sono in corso di istruttoria accordi riguardanti: il Potenziamento dell’interoperabilità del SINFI con il MIMIT, l’Interoperabilità servizi del Portale inPA con il DFP, l’Interoperabilità delle banche dati del Ministero di Giustizia, l’Interoperabilità per la PCM per la Gestione Accessi e accreditamento visitatori. Alla data del 30.11.2024 risultano presenti sulla piattaforma PDND n. 3.482 API in PDND.</t>
  </si>
  <si>
    <t xml:space="preserve">Alla data del 27.9.2024, si ReGiStra la migrazione al PSN di almeno un servizio da parte di 116 pubbliche amministrazioni centrali e 90 ASL/AO. Tra le PA centrali si segnala la presenza di Amministrazioni e relative articolazioni organizzative (es. Presidenza del Consiglio, Ministero dell’Interno). Per quanto sopra riportato, il Target è stato raggiunto (fonte: ReGiS 23.1.2025; Corte dei conti, Relazione attuazione PNRR, dicembre 2024, p. 222). L’elenco delle Amministrazioni Centrali e Aziende Sanitarie che hanno deciso di migrare sul PSN grazie ai fondi degli Avvisi PNRR emessi dal Dipartimento per la trasformazione digitale nell’ambito della Misura 1.1 sono indicati nel sito del PSN. </t>
  </si>
  <si>
    <t>Partendo dalla Milestone M1C1–7, nella quale è stata avviata la rete dei laboratori di screening e certificazione della cybersecurity con la costituzione del primo laboratorio realizzato presso il Ministero dell’Economia e delle Finanze, la presente Milestone è stata raggiunta con l’attivazione di un numero complessivo di 10 laboratori e di 2 centri di valutazione (CV).</t>
  </si>
  <si>
    <t>Partendo dalla Milestone M1C1–8, con la quale è stata realizzata l’attivazione presso l’ACN di un’unità centrale ispettiva di audit, con il presente traguardo è stata raggiunta la piena operatività dell’unità di audit per le misure di sicurezza PSNC e NIS con il completamento di 30 ispezioni.</t>
  </si>
  <si>
    <t>A seguito del completamento dei progetti da parte dei soggetti attuatori, alla data del 26.9.2024 risultano 4.315 enti che hanno completato le attività e superato l’asseverazione tecnica.</t>
  </si>
  <si>
    <t>Digitization, revision, and automation of 20 procedures related to management of Defence’s personnel (such as recruiting, employment and retirement, employees'health), starting from a baseline of fifteen already digitized procedures with target 1.</t>
  </si>
  <si>
    <t>Adherence to the common design/model of websites/services components shall consist of:
(1) Evaluation of projects submitted
(2) Assessment of project completion on key usability metrics (digital usability scores), through dedicated platform already available.
Administrations (municipalities, educational institutions of 1st and 2nd grade and specific piloted health care and cultural heritage entities) adhering to a common model and design system, simplifying user interaction and easing maintenance for the years to come.</t>
  </si>
  <si>
    <t>Alla data del 6.12.2024 risultano 7.301 enti che hanno aderito ai modelli di siti web e servizi. Tale insieme rappresenta il 46,49% del totale degli enti target. Sono stati inoltre progettati e pubblicati anche i modelli di sito informativo per le Aziende Sanitarie Locali e per i Musei civici. Per quanto sopra riportato, il Target è stato raggiunto e superato.</t>
  </si>
  <si>
    <t>Partendo da una baseline di 15 procedure, di cui 4 digitalizzate ante PNRR e 11 digitalizzate con il Target M–135 (dicembre 2023), l’obiettivo in esame prevede la digitalizzazione, revisione e automazione di ulteriori 5 procedure (per un totale di 20) relative alla gestione del personale della Difesa: 1. CELIO; 2. Istituto Medicina Aerospaziale dell’Aeronautica Militare (IMAS); 3. Articolazioni della Sanità Militare (GDSI e CMO); 4. Contenzioso; 5. Istanze (Portale delle istanze – URP online).
Per la realizzazione delle attività finalizzate al raggiungimento del suddetto Target, il Ministero della Difesa ha stipulato i relativi contratti e ha fornito i certificati di fine lavori e la descrizione di ciascuna delle 5 procedure di cui al target, rispettando la scadenza T4 2024.</t>
  </si>
  <si>
    <t>Partendo da una base di 450.000 certificati già digitalizzati (di cui al target M1C1–136 conseguito entro la scadenza del 31/12/2023), il target M1C1–142 prevede la digitalizzazione di ulteriori 300.000 certificati, per un totale di 750.000 certificati emessi dal Ministero della Difesa e in esecuzione su un’apposita infrastruttura che deve essere integrata da un sito di disaster recovery. Alla data del 30.11.2024 risultano emessi n. 326.719 certificati digitali, pari a oltre il 100% dei 300.000 previsti.</t>
  </si>
  <si>
    <t>Le 5 applicazioni non critiche migrate di cui al presente Target sono: 1. SILDIFESA 2. ReGiStro Automobilistico Difesa 3. Sistema Informativo Ordinariato Militare 4. Sistema Informativo per la Gestione dei Nulla Osta di Sicurezza della Difesa (GeNOS) 5. Building 4.0. Inoltre, il MD ha provveduto a migrare sull’infrastruttura open source le seguenti 4 applicazioni mission critical, 1. Identity and Access Management (IAM) 2. Sistema Informativo Logistico Amministrazione Difesa (SILAD) 3. Flyscribe 4. Cruscotto di Vertice.
Pertanto, complessivamente MD ha provveduto entro la scadenza del 31.1.2024 a migrare 19 applicazioni, rispetto alle 15 previste dall’obiettivo, come di seguito indicato: 15 NON mission critical (di cui 5 oggetto del Target M1–C1–143 e del relativo meccanismo di verifica e 10 oggetto del precedente Target M1–C1–138), 4 mission critical (non previste dal Meccanismo di verifica del Target M1–C1–143).</t>
  </si>
  <si>
    <t>Incentivi alla qualificazione e professionalizzazione delle stazioni appaltanti</t>
  </si>
  <si>
    <t xml:space="preserve">La banca dati ReGiS evidenzia che l’obiettivo della misura recante “Incentivi alla qualificazione e professionalizzazione delle stazioni appaltanti” richiede una valutazione, a opera della Cabina di regia, sentita l’ANAC, circa lo stato di avanzamento del processo di qualificazione delle stazioni appaltanti, l’incidenza dello stesso sui tempi di aggiudicazione e stipula, nonché l’adozione di iniziative volte a incentivare la qualificazione delle stazioni appaltanti, la riduzione della frammentazione e la professionalizzazione degli enti non qualificati e di strumenti di supporto tecnico/amministrativo alle stazioni appaltanti locali o non qualificate. Nel corso del 2024 la Cabina di Regia per il Codice dei contratti pubblici, prevista dall’art. 221 del D.Lgs. 31 marzo 2023 n. 36, istituita con DPCM dell’8 settembre 2023 e integrata nella sua composizione con DPCM dell’11 dicembre 2023, attraverso l’attività di uno specifico Gruppo di lavoro tecnico e con il costante e proficuo contributo dell’ANAC, ha effettuato la raccolta e l’analisi dei dati utili a indagare il fenomeno della qualificazione, concepita come un sistema aperto. Risultano complessivamente qualificate 4.554 stazioni appaltanti, con un incremento del 23% rispetto al 2023; inoltre risultano qualificate 518 Centrali di Committenza che a loro volta sono convenzionate con 8.056 Amministrazioni. Lo stato di avanzamento della qualificazione è perciò soddisfacente, con una netta prevalenza della doppia qualificazione, testimoniata dal fatto che la maggior parte delle SA qualificate (60%) lo è in entrambi i settori (lavori; servizi e forniture) e quasi il 60% per il livello massimo di qualificazione. In merito alla quantificazione del numero e volume di appalti gestiti da parte delle stazioni qualificate per proprio conto, si rilevano 42mila gare effettuate da 3.301 stazioni appaltanti per un volume finanziario pari a circa 225 miliardi di euro. Riguardo invece le procedure svolte dalle Centrali di committenza e dai soggetti qualificati di diritto per conto di SA non qualificate, si rileva che il totale delle amministrazioni che hanno svolto procedure di affidamento per conto di altri è pari a 371 unità, corrispondenti al 72% delle centrali di committenza qualificate. Tali soggetti hanno espletato, al 30 settembre 2024, oltre 4300 gare per conto di altre amministrazioni, corrispondenti a un volume finanziario pari a circa 13,5 miliardi di euro. È stata svolta anche una prima analisi dell’incidenza della qualificazione sulla rapidità decisionale, della partecipazione degli enti non qualificati alle attività di sviluppo delle capacità, nonché degli strumenti di supporto tecnico a disposizione delle SA. Le analisi svolte hanno consentito la verifica dell’andamento relativo al processo di qualificazione delle stazioni appaltanti, al volume delle committenze, per proprio conto e ausiliarie, sulla cui base sono state definite proposte di correzione del vigente codice dei contratti pubblici. Il giorno 17 dicembre 2024 si è riunita la Cabina di regia per il Codice dei contratti pubblici che ha approvato la relazione relativa alla milestone M1C1-73ter “Incentivi alla qualificazione e professionalizzazione delle stazioni appaltanti”.
Gli interventi normativi previsti per rafforzare il sistema sono confluiti nel decreto legislativo correttivo del Codice dei contratti pubblici (D. Lgs 209/2024).
</t>
  </si>
  <si>
    <t>Il Decreto Legislativo recante «Disposizioni integrative e correttive al codice dei contratti pubblici di cui al Decreto Legislativo 31 marzo 2023, n. 36» (c.d. Decreto Correttivo - D. Lgs 209/2024) dispone la sostituzione integrale dell’articolo 193 del Codice dei contratti relativo alla finanza di progetto e contestualmente introduce delle modifiche che chiariscano le modalità applicative dell’istituto. Per quanto concerne, specificamente, l’attuazione del traguardo in esame, con le nuove disposizioni si è inteso rimodulare l’istituto del project financing nell’ottica di incrementare l’efficienza degli affidamenti e promuovere la contendibilità delle concessioni. Inoltre, è stata rivista complessivamente la procedura di svolgimento del project financing, al fine di promuovere piena trasparenza in merito alle proposte presentate su iniziativa
privata, favorendo la più ampia partecipazione degli operatori economici alle procedure di gara e fornendo agli enti concedenti e agli operatori economici un quadro normativo chiaro ed esaustivo per l’applicazione dell’istituto; sono state inoltre definite le modalità relative all’iniziativa di parte pubblica.</t>
  </si>
  <si>
    <t>D.Lgs 209/2024</t>
  </si>
  <si>
    <t>D.Lgs 209/2024 art. 57</t>
  </si>
  <si>
    <t>D.Lgs 209/2024 artt. 25 e 88</t>
  </si>
  <si>
    <t>Elenco delle stazioni appaltanti qualificate</t>
  </si>
  <si>
    <t>Il traguardo, che è stato oggetto di modifica nell’ambito della revisione del PNRR proposta dall’Italia e approvata con la decisione di esecuzione del Consiglio dell’Unione europea del 5 dicembre 2023, prevede l’attuazione completa (compresi gli eventuali atti delegati) della semplificazione (di cui una delle modalità è la digitalizzazione) di procedure che riguardano i seguenti settori prioritari: autorizzazioni ambientali; energie rinnovabili e economia verde; licenze edilizie e riqualificazione urbana; infrastrutture digitali; procedure commerciali; il diritto del lavoro e sicurezza sociale; turismo; agroalimentare.
La Milestone M1C1–60 è da considerarsi conseguita attraverso la semplificazione di oltre 200 procedure critiche mappate dall’Ufficio Tematico Competente del DFP e, segnatamente, 235 procedure di cui 3 accompagnate da 4 provvedimenti attuativi in corso di emanazione. Si tratta, in particolare, di:
• 132 procedure semplificate individuate in materia energetica e ambientale, afferenti al primo settore prioritario degli elementi costitutivi della milestone (si veda infra campo gestione condizionalità M&amp;T della presente self–assessment fiche) e 2 nel settore critico dell’agroalimentare;
• 20 procedure semplificate in materia edilizia e di riqualificazione urbana e afferenti secondo settore prioritario;
• 20 procedure semplificate in materia di infrastrutture digitali e afferenti al terzo settore prioritario;
• 54 procedure semplificate la cui disciplina è riconducibile alle attività produttive e afferenti al terzo settore prioritario e 6 nel settore critico del turismo;
• 1 procedura semplificata considerata nel settore critico del diritto del lavoro e della sicurezza sociale.
I principali provvedimenti normativi di rango primario conferenti alla milestone in commento sono riconducibili al: DL 77/2021; DL13/2023; D.Lgs. 199/2021; DL50/2022; DL17/2022; DL 21/2022; DL 39/2023; DL 181/2023; DL 19/2024, DL 153/2024 e DL 69/2024</t>
  </si>
  <si>
    <t>Elenco API del catalogo nazionale dati</t>
  </si>
  <si>
    <t>Partendo dalla Milestone M1C1–6 è stato raggiunto il dispiego integrale dei servizi cyber nazionali. Seguendo le direttrici del contesto nazionale ed europeo, in particolar modo il Regolamento NIS, la Direttiva CER e il Cyber Solidarity Act, il dispiego integrale dei servizi cyber nazionali ha assicurato il completamento dei sistemi informatici e informativi abilitanti e quindi la loro pubblicazione e piena attivazione verso la c.d. constituency, ossia l’insieme delle organizzazioni pubbliche e private nazionali verso cui l’ACN ha il mandato di fornire i servizi cyber nazionali.  
ITALIA DOMANI: Sono state attivate tre squadre di pronto intervento informatico (CERT) su 19 finanziate, ed è stata attivata la connessione con il team italiano di risposta agli incidenti di sicurezza informatica (CSIRT) e con il centro nazionale di condivisione e di analisi delle informazioni (ISAC). Sono stati integrati 5 centri operativi di sicurezza (SOC) con l'HyperSOC nazionale, un sistema di monitoraggio che ha il compito di raccogliere, analizzare e correlare le informazioni sulle minacce emergenti, i fattori di rischio e gli attacchi subiti.
Inoltre, è stata raggiunta la piena operatività dei servizi di gestione dei rischi di cybersicurezza attraverso:
- il Tool di valutazione e trattamento del rischio cyber che consente ad ogni pubblica amministrazione di effettuare le operazioni di self assessment e piani di trattamento e monitoraggio delle iniziative volte a ridurre il livello di rischio cyber;
- l'indice di esposizione al rischio cyber delle PMI che misura il livello di cultura e consapevolezza del rischio cyber nelle piccole e medie imprese italiane.</t>
  </si>
  <si>
    <t>Elenco dei progetti finanziati e certificati negli OpenData DTD</t>
  </si>
  <si>
    <t>Secondo la banca dati ReGIS, l’obiettivo prevede che la Cabina di regia, sentita l’ANAC, svolga un’analisi dell’impatto dell’eProcurement sui tempi di aggiudicazione dell’appalto fino alla conclusione del contratto, una valutazione della rapidità decisionale allo stato dell’arte, il monitoraggio delle migliori pratiche delle stazioni appaltanti volte ad abbreviare i tempi di aggiudicazione degli appalti e un’analisi del quadro legislativo per individuare eventuali questioni critiche nelle procedure di aggiudicazione degli appalti e, in base a tale analisi, proporre iniziative finalizzate a ridurre i tempi di decisione. In merito all’impatto dell’e-procurement sui tempi di aggiudicazione e stipula, si precisa che, sulla base dei primi dati, l’e-procurement ha accresciuto la trasparenza e la rapidità delle fasi procedurali tra il bando e l’aggiudicazione della gara, come si evince da uno studio prodotto dalla Banca d’Italia acquisito a novembre dall’Unità di Missione PNRR. A tal proposito, anche ANAC rileva un andamento decrescente del tempo medio di stipula. Per quanto riguarda la valutazione della rapidità decisionale allo stato dell’arte, dato il perimetro temporale limitato per la collazione dei dati, le stime dei tempi medi di aggiudicazione sono da considerarsi parziali.
È stata effettuata l’analisi delle procedure pubblicate nel 2024 e di importo pari o superiore alle soglie europee e i dati presenti nella base dati ANAC restituiscono una spiccata accelerazione dei tempi medi di aggiudicazione e di stipula, anche se riferiti a un numero limitato di procedure, così come limitato è il numero delle stazioni appaltanti con tempi di decisione superiore a 160 giorni. I tavoli di confronto tra ANAC, MIT, soggetti aggregatori e gestori delle piattaforme costituiscono le sedi più opportune per individuare le misure volte ad assicurare quanto prima il tempestivo e puntuale inserimento dei dati. Allo scopo di valutare le migliori pratiche volte ad abbreviare i tempi di aggiudicazione, ANAC ha somministrato a un campione di Responsabili Unici di Progetto (RUP) un questionario elaborato per sondare i fattori che possono influire sulla rapidità decisionale. Gli elementi che possono dunque essere considerati migliori pratiche e che contribuiscono maggiormente all’accelerazione dei tempi per l’aggiudicazione sono: l’utilizzo di bandi tipo predisposti da ANAC; l’utilizzo delle piattaforme digitali con particolare riferimento alle attività delle commissioni di aggiudicazione; l’introduzione dell digitalizzazione in tutte le fasi delle procedure di gara. Ulteriori iniziative finalizzate a ridurre i tempi di decisione sono state inserite nel decreto correttivo del codice dei contratti pubblici e prevedono: Modifiche all’art. 18 del Codice per ridurre il periodo di stand still. Modifiche all’art. 99 fissando un termine certo, pari a 30 giorni, per l’aggiudicazione in presenza di malfunzionamento del fascicolo virtuale. Obbligo per le stazioni appaltanti qualificate, a partire dal 1/1/25, di monitorare con cadenza semestrale la propria efficienza decisionale nello svolgimento delle procedure di affidamento attraverso una verifica del tempo medio intercorrente fra il termine di presentazione delle offerte e la data di stipula del contratto (All.II.4 Art.11). Qualora il tempo medio rilevato per la stipula risulti superiore a 160 giorni, le stazioni appaltanti comunicano ad ANAC un piano di riorganizzazione, che indichi le misure necessarie per superare i ritardi e gli obiettivi temporali di riduzione. Premialità, in occasione della verifica della qualificazione, per le stazioni appaltanti che contengono il tempo medio entro i 115 giorni proporzionali alla capacità dimostrata. Il 17/12/24 si è riunita la Cabina di regia per il Codice dei contratti pubblici che ha approvato la relazione relativa alla milestone
M1C1-84bis. Gli interventi normativi previsti per rafforzare il sistema sono confluiti nel d.lgs. correttivo del Codice dei contratti pubblici (D. Lgs 209/2024).</t>
  </si>
  <si>
    <t>At least 35% of civil servants have been trained through the Public Buyers Professionalization Strategy. This takes into account the total number of civil servants actively involved in public procurement, i.e. 100,000 public buyers registered as of 30 April 2021  to the National e-Procurement System managed by Consip on behalf of the MEF.</t>
  </si>
  <si>
    <t>La “Strategia professionalizzante e piani di formazione in tema di appalti pubblici” è stata predisposta da un Gruppo di lavoro coordinato dalla SNA e composto da rappresentanti di:
ANAC, Ministero delle Infrastrutture e dei Trasporti, Unità per la Razionalizzazione e il miglioramento della regolazione (PCMDAGL), Conferenza delle Regioni e delle Province autonome, ANCI, UPI e CONSIP, e approvata nell’ambito della Cabina di regia per il coordinamento della contrattualistica pubblica. Per raggiungere l’obiettivo di ulteriori 20.000 unità da formare in aggiunta a quelle rendicontate con il target M1C1-86, sono state messe in atto più linee di intervento nell’ambito delle quali la Scuola Nazionale dell’Amministrazione ha svolto un ruolo di coordinamento di tutti i soggetti istituzionali coinvolti nella formazione riguardante il ciclo degli acquisti pubblici. Per migliorare l’offerta formativa rivolta ai funzionari pubblici, SNA ha formalizzato a settembre 2024 una nuova convenzione con Consip che prevede nuovi corsi rivolti ad un ampio bacino di utenti potenzialmente interessati alla formazione in tema di acquisti attraverso il mercato elettronico, anche a seguito delle profonde innovazioni introdotte dal nuovo Codice. SNA ha inoltre lanciato nel 2024 un ulteriore corso in modalità FAD “Introduzione alla disciplina dei contratti pubblici”, che si è aggiunto ai corsi base già offerti dedicati al personale delle P.A. coinvolto nella gestione degli appalti. Sono inoltre state avviate iniziative per sensibilizzare le Amministrazioni centrali e locali al fine di avviare i propri funzionari ai percorsi di formazione rientranti nella Strategia professionalizzante. Al fine di accrescere la cultura amministrativa in tema di contratti pubblici del personale, la Scuola ha svolto altresì numerose interlocuzioni con Ministeri ed Enti pubblici promuovendo la divulgazione dei corsi citati. Si segnalano, in particolare, l’Agenzia delle Entrate, l’Agenzia delle Dogane e Monopoli, la Guardia di Finanza e altre amministrazioni, al fine di porre le basi per una proficua collaborazione di lungo periodo, nell’ottica di consolidare il ruolo della SNA quale partner privilegiato per la definizione di percorsi formativi. Le unità di personale formate al 12/12/2024, al netto delle operazioni volte ad eliminare i casi di doppio conteggio della stessa unità e degli aggiornamenti forniti dagli enti erogatori, sono 24.061 per un totale complessivo, incluse le unità rendicontate al 31/12/2023, di 44.183. Si ritiene infine coerente includere nel perimetro dell’obiettivo la progressività della formazione in capo allo stesso soggetto, in linea con il principio di professionalizzazione insito nella Strategia stessa, inteso come contemperamento dell’obiettivo quantitativo con quello qualitativo, ossia di accompagnamento degli operatori pubblici coinvolti nelle procedure di acquisto e di gestione dei contratti in un percorso di accrescimento del proprio sapere, da realizzare attraverso l’individuazione di percorsi formativi i cui contenuti possiedano diversi, crescenti, gradi di complessità.</t>
  </si>
  <si>
    <t>Deve essere istituita una funzione di sostegno agli appalti nel quadro della Strategia professionalizzante degli acquirenti pubblici. La funzione di sostegno agli appalti consentirà alle stazioni appaltanti di soddisfare i requisiti di cui all’allegato II.4 del codice dei contratti pubblici e le accompagnerà nel processo di eProcurement mediante il sostegno all’acquisizione di competenze digitali e la fornitura di assistenza tecnica
nell’adozione della digitalizzazione degli appalti pubblici, compreso l’uso di sistemi dinamici di acquisizione.</t>
  </si>
  <si>
    <t>Servizio contratti pubblici</t>
  </si>
  <si>
    <t>Il Codice dei contratti pubblici (D.lgs. n. 36/2023) prevede una sezione (artt.19-36) dedicata alla digitalizzazione del ciclo di vita dei contratti. Dalla seconda metà del 2023, il Ministero delle Infrastrutture e dei Trasporti (“MIT”) ha prioritariamente avviato un’attività di ascolto degli stakeholder e dei rappresentanti delle associazioni degli enti territoriali e locali per individuare il fabbisogno in materia di digitalizzazione e analizzare l’impatto della regolazione. All’esito di queste attività, sono state individuate le azioni di supporto alle stazioni appaltanti e individuati l’Istituto per la finanza e l’economia locale -IFEL, l’Istituto per l’innovazione e la trasparenza degli appalti e per la compatibilità ambientale Associazione delle Regioni e delle Province autonome-ITACA e l’Agenzia Nazionale per l’attrazione degli investimenti e lo sviluppo d’impresa-INVITALIA S.p.A. quali soggetti che supportano il MIT nella progettazione e implementazione di tali attività. In data 8.08.24, è stata firmata la Convenzione tra
MIT-ITACA-IFEL che approva il progetto realizzato con Invitalia S.p.A. finalizzato ad assicurare il supporto tecnico operativo alle stazioni appaltanti. Inoltre, in data 14.11.24 è stata stipulata la Convenzione tra MIT e Invitalia S.p.A., di cui tale progetto è parte integrante e sostanziale. Il progetto ha previsto la realizzazione di una piattaforma “HUB Contratti Pubblici-Supporto alle stazioni appaltanti” oggi già in funzione - che fornisce supporto tecnico e giuridico, accompagnando le stazioni appaltanti nel percorso di qualificazione, come previsto nell’allegato II.4 del Codice dei Contratti, attraverso i seguenti servizi:
1. Consultazione atti e pareri: ricerca mirata dei pareri giuridici attraverso parole chiave, numero di quesito o argomento, supportando le amministrazioni in modo continuo e costante.
2. Anagrafe delle opere incompiute: dati sulle infrastrutture pubbliche incompiute, creando un database utile per la pianificazione e il completamento dei progetti in sospeso.
3. Programmazione delle opere pubbliche: servizio per la programmazione e pianificazione delle stazioni appaltanti che attraverso specifiche schede possono definire le risorse necessarie e le priorità, garantendo una gestione ordinata e trasparente degli appalti pubblici.
4. Prezzari regionali: accesso ai prezzari regionali, strumenti fondamentali per la stima dei costi delle opere pubbliche, che garantiscono la congruità e omogeneità delle stime a livello territoriale, migliorando la pianificazione e l’affidamento dei contratti.
5. Inoltre, sono presenti le sezioni relative alle Amministrazioni ed alla Documentazione e Linee guida, inclusi webinar e podcast tematici.</t>
  </si>
  <si>
    <t>L’obiettivo, che è stato oggetto di modifica nell’ambito della revisione del PNRR proposta dall’Italia e approvata con la decisione di esecuzione del Consiglio dell’Unione europea dell’8 dicembre 2023, si focalizza sullo smaltimento dei procedimenti che già nel 2019 avevano superato i termini di ragionevole durata fissati dall’art. 2, comma 2–bis, della legge 89/2001, in quanto pendenti presso i tribunali da oltre 3 anni (si tratta dei
procedimenti iscritti entro il 31 dicembre 2016, il cui numero è pari a 337.740).
Dall’ultima rilevazione disponibile sulla piattaforma ReGiS, effettuata il 31 ottobre 2024, risultavano pendenti 28.117 procedimenti, con una riduzione pari al 91,67%. Secondo le stime del Ministero della giustizia, mantenendo lo stesso ritmo di smaltimento del mese di ottobre 2024, la percentuale di riduzione che si prevede di raggiungere al 31 dicembre 2024 sarebbe pari al 92,9%.</t>
  </si>
  <si>
    <t>Smaltimento pendenza civile</t>
  </si>
  <si>
    <t>L’obiettivo, che è stato oggetto di modifica nell’ambito della revisione del PNRR proposta dall’Italia e approvata con la decisione di esecuzione del Consiglio dell’Unione europea del 5 dicembre 2023, si focalizza sullo smaltimento dei procedimenti che già nel 2019 avevano superato i termini di ragionevole durata fissati dall’art. 2, comma 2–bis, della legge 89/2001, in quanto pendenti presso le corti d’appello da oltre 2 anni (si tratta dei procedimenti iscritti entro il 31 dicembre 2017, il cui numero è pari a 98.371).
Dall’ultima rilevazione disponibile sulla piattaforma ReGiS, effettuata il 31 ottobre 2024, risultavano pendenti 903 procedimenti, con una riduzione pari al 99,08%, superiore a quanto richiesto dall’obiettivo.
Peraltro il superamento dell’obiettivo è stato attestato anche dalla relazione della Corte dei conti sin dal 30 giugno 2024, quando in termini assoluti risultavano pendenti 1.312 procedimenti, con una percentuale di riduzione attestantesi al 98,7%.</t>
  </si>
  <si>
    <t>Il traguardo M1C1–72 ter è stato inserito con la modifica del PNRR approvata con la decisione di esecuzione del Consiglio dell’8 dicembre 2023 al fine di potenziare le iniziative già intraprese per l’attuazione della Riforma 1.11 e rafforzarne l’impatto strutturale a lungo termine. Il traguardo è diretto a superare le criticità sottostanti le situazioni di ritardo nei pagamenti delle fatture commerciali, in particolare correlate alla carenza di personale delle strutture preposte dei Ministeri e degli enti locali.
Al fine di raggiungere l’obiettivo, si è intervenuti mediante l’adozione di due atti normativi:
• l’articolo 6–sexies del decreto–legge n. 155 del 2024 dispone che i Ministeri, i Comuni con popolazione superiore a 60.000 abitanti, le Province e le Città metropolitane che abbiano fatto ReGiStrare, al 31 dicembre 2023, un ritardo dei pagamenti delle fatture commerciali e che abbiano conseguentemente predisposto un piano di interventi per la riduzione del ritardo, adottino iniziative di formazione e riqualificazione professionale. Le suddette amministrazioni sono altresì autorizzate ad assumere personale a tempo determinato per un periodo non eccedente il 31 dicembre 2026. Per tali finalità è posto un limite di spesa complessivo pari a 5 milioni di euro per ciascuno degli anni 2025 e 2026. I Comuni con popolazione inferiore a 60.000 che abbiano fatto ReGiStrare un ritardo nei pagamenti dei debiti commerciali sono chiamati a predisporre specifici piani di intervento per la riduzione dei tempi di pagamento che dovranno contenere, tra l’altro, la previsione di una struttura dedicata ai pagamenti nei comuni con popolazione superiore ai 5.000 (e inferiore ai
60.000) abitanti oppure l’individuazione, nei comuni con meno di 5.000 abitanti, di un responsabile del pagamento dei debiti commerciali.
• l’articolo 4 del decreto–legge n. 131 del 2024 prevede l’aumento della dotazione organica del Ministero della giustizia di 250 unità al fine di garantire la riduzione dei tempi di pagamento dei debiti commerciali e di quelli relativi ai servizi di intercettazione, in relazione alla procedura di infrazione 2021/4037 relativa alla non corretta applicazione della direttiva sui ritardi di pagamento (2011/7/UE). Il Ministero della giustizia è pertanto autorizzato ad aumentare la dotazione organica dell’amministrazione giudiziaria di 250 unità (di cui 61 dell’Area funzionari e 189 dell’Area assistenti), sia mediante l’espletamento di apposite procedure concorsuali, sia mediante lo scorrimento delle graduatorie in corso di validità alla data di entrata in vigore del decreto. L’aumento della dotazione organica è finalizzato al rafforzamento della capacità amministrativa–contabile del Ministero e alla garanzia della piena operatività degli uffici centrali e territoriali in relazione all’obiettivo della riduzione dei tempi di pagamento dei debiti commerciali e dei debiti relativi ai servizi di intercettazione nelle indagini penali.</t>
  </si>
  <si>
    <t>D.L. 155/2024 art, 6 sexies</t>
  </si>
  <si>
    <t>Il traguardo M1C1–72 quater è stato introdotto con la modifica del PNRR approvata con la decisione di esecuzione del Consiglio dell’8 dicembre 2023 al fine di prevedere l’entrata in vigore della normativa che consente la cessione di crediti a terzi dopo 30 giorni di silenzio/inadempimento della pubblica amministrazione. Con la modifica del PNRR approvata con la decisione di esecuzione del Consiglio del 18 novembre 2024, il contenuto di tale traguardo è stato traposto nel M1C1–72–bis (con scadenza nel primo trimestre del 2024) e attuato mediante l’articolo 40, comma 1, del D.L. n. 19 del 2024 il quale prevede che la cessione dei crediti da corrispettivo di appalto, concessione e concorso di progettazione diventa efficace e opponibile una volta trascorsi 30 giorni (in luogo dei previgenti 45 giorni) di silenzio da parte della stazione appaltante.
Con la modifica del 18 novembre 2024, pertanto, il traguardo M1C1–72 quater prevede ora l’adozione di un piano di audit, comprendente una tabella di marcia attuativa, sull’adeguatezza e la tempestività dei processi di pagamento in essere di almeno 130 pubbliche amministrazioni individuate come pagatori in ritardo, al fine di avvalorare l’efficacia del percorso di miglioramento intrapreso dalle autorità italiane per superare le criticità sottostanti le situazioni di ritardo nei pagamenti.
Al fine di attuare il traguardo in esame, è stata adottata la determina del Ragioniere generale dello Stato n. 241 del 15 novembre 2024, recante l’approvazione del piano di audit, predisposto dall’Ispettorato generale dei servizi ispettivi di finanza pubblica.
Il piano prevede la realizzazione di attività di verifica presso 135 enti selezionati. L’individuazione della suddetta platea è stata effettuata sulla base di elaborazioni svolte sui dati della Piattaforma dei Crediti Commerciali (PCC), tra le amministrazioni centrali (35) – incluse le unità amministrative periferiche dei Ministeri – gli enti locali (75), gli enti del Servizio sanitario nazionale (13) e gli altri enti pubblici (12) che, al 31 dicembre 2023, presentavano tempi di pagamento superiori a quelli previsti dalla normativa vigente. Sulla base di quanto stabilito nel piano di audit, entro il 31 marzo 2025, saranno effettuate verifiche su almeno il
70 per cento delle amministrazioni o degli enti campionati. Le attività di audit, come previsto nel cronoprogramma attuativo, si concluderanno entro il 30 settembre 2025. In coerenza con la milestone M1C1–72 sexies, in scadenza T4 2025, gli esiti di tali attività saranno riportati in una Relazione di audit in cui si darà conto dei risultati delle verifiche condotte, delle carenze riscontrate e delle azioni correttive intraprese. Con apposita informativa da presentare al Consiglio dei ministri entro il mese di dicembre 2025, infine, il Ministro dell’economia e delle finanze riferirà dei risultati dell’attività svolta.</t>
  </si>
  <si>
    <t>Dalla piattaforma Connetti Italia – Reti Ultraveloci, risulta che a dicembre 2024 state connesse tutte le 21 tratte.</t>
  </si>
  <si>
    <t>Connetti Italia</t>
  </si>
  <si>
    <t>Per quanto riguarda i provvedimenti attuativi relativi al cold ironing e alla vendita di gas naturale derivanti dalla legge concorrenza adottata nel 2023 (legge n. 214/2023), sono adottati i relativi atti da parte di ARERA e MASE.
L’ARERA, in merito all’entrata in vigore di incentivi normativi per l’utilizzo dei servizi di cold ironing nei porti, ha avviato i procedimenti con MIT e MEF, oltre ad una consultazione pubblica con chiusura al 30 giugno. Il 17 giugno la CE ha concluso con parere positivo la valutazione in materia di aiuti di Stato. ARERA ha adottato la deliberazione 492/2024/R/EEL in data 19 novembre 2024.
Secondo il sistema ReGiS il decreto del MASE, su proposta dell’ARERA, volto a definire le condizioni, i criteri, le modalità e i requisiti tecnici, finanziari e di onorabilità per l’iscrizione, la permanenza e l’esclusione dei soggetti iscritti nell’Elenco dei venditori di gas naturale ai clienti finali è in via di perfezionamento.
Si ricorda che secondo la decisione di esecuzione del Consiglio del 18 novembre 2024 è stato previsto che la legge sulla concorrenza 2023 comprenda almeno le seguenti misure:
Rete stradale:
i) riguardo all’accesso alle concessioni e alla risoluzione del contratto, la legge annuale sulla concorrenza deve almeno:
• rendere obbligatoria la gara d’appalto per i contratti di concessione per le autostrade e rafforzare l’applicabilità del quadro normativo per il rilascio delle concessioni autostradali e garantire livelli di servizio adeguati agli utenti della strada, fatta salva la modalità in house entro i limiti stabiliti dal diritto dell’UE;
• migliorare l’efficienza delle procedure amministrative decisionali relative ai contratti di concessione;
• richiedere una descrizione dettagliata e trasparente dell’oggetto del contratto di concessione;
• imporre alle autorità concedenti di designare le concessioni per tratte autostradali, assegnate mediante procedura pubblica, tenendo conto delle stime di efficienza di scala e dei costi dei concessionari autostradali elaborate dall’Autorità di Regolazione dei Trasporti (ART);
• rafforzare i controlli del Ministero delle Infrastrutture sui costi e sull’esecuzione delle infrastrutture stradali;
• impedire il rinnovo automatico dei contratti di concessione, anche attraverso un sostanziale miglioramento dell’efficienza gestionale di tutte le procedure tecnico–amministrative connesse all’aggiornamento periodico dei piani economici e finanziari e alla loro attuazione annuale e attraverso il divieto di utilizzare le procedure disciplinate dall’articolo 193 del codice dei contratti pubblici per l’aggiudicazione di contratti di concessione autostradale scaduti o in scadenza;
• semplificare/chiarire la regolamentazione delle condizioni di risoluzione e di annullamento del contratto, anche al fine di mantenere un livello adeguato di contendibilità delle concessioni per i mercati interessati;
• attuare tempestivamente e pienamente il modello di regolamentazione dei diritti di accesso adottato tenendo conto: i) degli aggiornamenti periodici della pianificazione economica e finanziaria pluriennale dei concessionari (quale approvata dall’autorità di regolamentazione competente) e ii) dell’introduzione annuale di tali piani.
Per la risoluzione del contratto nell’interesse pubblico, la legge deve prevedere almeno una compensazione adeguata per consentire al concessionario di recuperare gli investimenti non completamente ammortizzati. Quanto alla risoluzione del contratto per grave inadempimento, la legge deve prevedere un giusto equilibrio tra risarcimento dei danni richiesto al concessionario e una compensazione ragionevole per gli investimenti non ancora recuperati. I casi di inadempimento grave devono essere esplicitamente individuati dalla legge.
ii) riguardo al modello regolamentare di tariffazione, la legge annuale sulla concorrenza deve almeno:
• imporre ai concessionari di garantire la piena e tempestiva attuazione del modello regolamentare di tariffazione dell’ART per il calcolo dei canoni di accesso.
• Imporre ai concessionari di garantire la piena e tempestiva attuazione del modello normativo dell’ART in materia di prezzi e procedure di gara delle subconcessioni per la fornitura di servizi di ricarica di veicoli elettrici e di altri servizi.
• I diritti di accesso devono incentivare gli investimenti e basarsi su una metodologia di price cap sostenuta da un’analisi comparativa trasparente dei costi dell’intero settore economico, secondo criteri chiari, uniformi e trasparenti.
iii) riguardo ai diritti degli utenti, la legge annuale sulla concorrenza deve almeno:
• garantire la piena e tempestiva attuazione del quadro normativo dell’ART per la tutela dei diritti degli utenti e per la fornitura di livelli di servizio adeguati.
iv) riguardo all’esternalizzazione dei lavori di costruzione, la legge annuale sulla concorrenza deve almeno: 
• Stabilire, ai sensi dell’articolo 186, paragrafo 2, del decreto legislativo n. 36/2023, l’obbligo per i concessionari autostradali di affidare a terzi, mediante procedure di evidenza pubblica, tra il 50% e il 60% dei contratti di lavori, servizi e forniture. Le quote sono calcolate in base agli importi dei piani economici e finanziari allegati ai documenti di concessione e tenendo conto delle dimensioni e delle caratteristiche economiche del concessionario, della durata dell’aggiudicazione, della durata residua, dell’oggetto e del valore economico della concessione e dell’importo degli investimenti effettuati.
(*)per quanto riguarda gli affidamenti in house, la legge deve richiedere una verifica ex ante obbligatoria della legalità dell’affidamento in house e vietare l’avvio della procedura di gara o degli affidamenti in house in assenza di tale verifica;
• conferire all’Autorità per la regolamentazione dei trasporti (ART) strumenti e poteri adeguati per eseguire le verifiche summenzionate e il sostegno (giuridico) dell’Autorità nazionale anticorruzione (ANAC);
• imporre l’installazione di un numero minimo di punti di ricarica elettrica, la realizzazione di aree di parcheggio e di sosta adeguate per gli operatori del trasporto merci e il pieno rispetto del quadro normativo elaborato dall’ART per la tutela dei diritti degli utenti e la fornitura di adeguati livelli di servizio, come criteri di aggiudicazione per nuove concessioni autostradali.
Cold ironing:
v) Entrata in vigore di incentivi normativi per l’utilizzo dei servizi di cold ironing nei porti;
Elenco dei soggetti abilitati alla vendita di gas naturale a clienti finali:
vi) Precisare i criteri e i requisiti in materia di accesso e permanenza delle imprese nell’elenco dei soggetti abilitati alla vendita di gas naturale a clienti finali istituito dall’articolo 17 del decreto legislativo n. 164/2000, al fine di migliorare la trasparenza e favorire la scelta dei consumatori nei mercati concorrenziali;
Assicurazioni:
vii) Entrata in vigore degli atti necessari per consentire la portabilità dei dati delle scatole nere tra assicuratori;
Avvio di un’attività imprenditoriale:
viii) Riesame e aggiornamento della legislazione in materia di start–up, PMI innovative e capitale di rischio (ad esempio, Start–up Act 2012) al fine di razionalizzare la legislazione esistente, rivedere la definizione di start–up e promuovere gli investimenti in capitale di rischio da parte di investitori privati e istituzionali.</t>
  </si>
  <si>
    <t>Legge 193/2024</t>
  </si>
  <si>
    <t>Ai fini del riesame e aggiornamento della legislazione in materia di start–up, l’articolo 30 della L. n. 193/2024 introduce modifiche al quadro definitorio degli incubatori certificati previsto dal cd. Start–up Act. Il comma 2 dell’articolo 30 dispone che entro 60 giorni dall’entrata in vigore della legge (quindi entro il 18 febbraio 2025), con decreto del MIMIT, siano aggiornati i criteri minimi previsti dal D.M. 21 febbraio 2013 con riferimento allo svolgimento di attività di supporto e accelerazione di start–up innovative, differenti dall’attività di incubazione e sviluppo.
Il decreto previsto dall’articolo 30 è stato firmato dal Ministro in data 20/12/2024.
L’articolo 32 della L. n. 193/2024 prevede che, a decorrere dal periodo d’imposta 2025, agli incubatori certificati e agli acceleratori certificati di cui all’articolo 25, comma 5, del D.L.
n. 179 del 2012 come modificato dall’articolo 30 della legge n. 193/2024, sia concesso, un contributo, sotto forma di credito d’imposta, pari all’ 8% della somma investita nel capitale sociale di una o più start–up innovative, direttamente ovvero per il tramite di organismi di investimento collettivo del risparmio o di altre società che investano prevalentemente in start–up innovative. I criteri e le modalità di applicazione e di fruizione del credito d’imposta, nonché la definizione delle modalità di verifica, controllo ed eventuale recupero dei crediti d’imposta non spettanti, sono stabiliti con decreto del MIMIT, di concerto con il MEF, da adottare entro sessanta giorni dall’ entrata in vigore della disposizione in esame.
Secondo il sistema ReGiS il decreto previsto dall’articolo 32 è in via di perfezionamento e sarà finalizzato entro e non oltre l’assessment period.</t>
  </si>
  <si>
    <t>Delibera 19 novembre 2024 492/2024/R/eel </t>
  </si>
  <si>
    <r>
      <t>Entrata in vigore dell'a</t>
    </r>
    <r>
      <rPr>
        <sz val="10"/>
        <color rgb="FF006100"/>
        <rFont val="Arial MT"/>
        <family val="2"/>
      </rPr>
      <t>ccordo attuativo</t>
    </r>
  </si>
  <si>
    <t>Il 3 settembre 2024 è stato sottoscritto l’accordo attuativo tra il MIMIT e Invitalia per la realizzazione dell’Investimento 7 – Sostegno al sistema di produzione per la transizione ecologica, le tecnologie a zero emissioni nette e la competitività e la resilienza delle catene di approvvigionamento strategiche.
Successivamente, in data 8 novembre 2024, il MIMIT ed Invitalia – in qualità di implementing partner – hanno sottoscritto gli atti aggiuntivi alle convenzioni del 29 novembre 2012 – per la regolamentazione dei rapporti tra il MIMIT e Invitalia in ordine alla gestione dell’ intervento agevolativo dei Contratti di sviluppo – e del 22 dicembre 2023 – per la regolamentazione dei rapporti tra il MIMIT e Invitalia in ordine agli adempimenti amministrativi e tecnici relativi al Fondo per il sostegno alla transizione industriale rispettivamente approvati con Decreti direttoriali nn. 1906 e 1907 del 14 novembre 2024.</t>
  </si>
  <si>
    <t>decreto direttoriale MIMIT del 14 giugno 2024</t>
  </si>
  <si>
    <t>Il trasferimento delle risorse, che avverrà nella fase di assessment, sarà erogato in una o più soluzioni da parte del MIMIT verso il soggetto attuatore Invitalia così come concordato in sede di negoziazione preliminare sulla rendicontazione della settima rata di pagamento tra lo Stato italiano e la Commissione europea.</t>
  </si>
  <si>
    <t>Secondo la decisione di esecuzione del Consiglio del 18 novembre 2024 è stato previsto che l’investimento debba interessare interventi di:
1. riqualificazione e restauro del patrimonio culturale e urbano e dei complessi di alto valore storico–architettonico della città di Roma, per la linea di investimento “Patrimonio culturale di
Roma per Next Generation EU”;
2. valorizzazione, messa in sicurezza, consolidamento antisismico e restauro di luoghi ed edifici di interesse storico e di percorsi archeologici, per la linea di investimento “Cammini giubilari”;
3. riqualificazione dei siti ubicati nelle aree periferiche, per la linea di investimento #LaCittàCondivisa;
4. interventi su parchi, giardini storici, ville e fontane, per la linea di investimento #Mitingodiverde;
5. digitalizzazione dei servizi culturali e sviluppo di app per i turisti, per la linea di investimento #Roma 4.0;
6. incremento dell’offerta culturale nelle periferie per promuovere l’inclusione sociale, per la linea di investimento #Amanotesa.
Secondo quanto affermato dalla quinta relazione del Governo sullo stato di attuazione del PNRR del 22 luglio 2024, il programma complessivo prevede 335 interventi, corrispondenti a 283 siti, gestiti da 10 soggetti attuatori e coordinati dalla struttura del commissario straordinario di Governo per il Giubileo della Chiesa Cattolica 2025, giusta delega del Ministro del turismo pro tempore.
Secondo il sistema ReGiS, al 28 dicembre 2024 vi erano 103 siti culturali e turistici la cui riqualificazione aveva raggiunto, in media, il 50% dello stato di avanzamento lavori (SAL).</t>
  </si>
  <si>
    <t>Identificazione dei progetti beneficiari con un valore totale pari almeno al 100% delle risorse finanziarie assegnate all’investimento.</t>
  </si>
  <si>
    <t>Al 13 dicembre 2024 risultano finanziati 21.644 progetti con risorse pari a 2.2339.904.569,07 di euro, pari al 95,28% delle risorse assegnate.
Il 15/11/2024 e il 28/11/2024 sono stati adottati rispettivamente i DD prot. nn. 604085 e 629350 recanti ulteriori destinatari ammessi al finanziamento. Il 13/12/2024 è stato adottato il DD prot. n 658176 recante ulteriori destinatari ammessi al finanziamento e rinunce.
Come risulta dalla banca dati ReGiS l’obiettivo risulta conseguito e si prevede di identificare beneficiari per il 100% delle risorse assegnate entro fine dicembre.</t>
  </si>
  <si>
    <t>At least 10.000 enterprises have received support for paid investment in innovation in the circular economy and bio-economy.
The supported investments are:
-               Replacement of more polluting off-road vehicles
-               Introduction of precision farming
-               Replacement of more obsolete facilities for olive mills 
In order to comply with Do-No-Significant-Harm principle, off-road vehicles shall be zero-emission or run solely on biomethane, which shall comply with the criteria set out in Directive 2018/2001 (RED II Directive). Biofuel and biomethane gas and biofuel producers shall have to provide certificates (Proof of Sustainability) issued by independent evaluators, as provided for in Directive 2018/2001.
The operator shall purchase guarantee of origin certificates commensurate to the expected fuel use.</t>
  </si>
  <si>
    <t>Frantoi oleari
Il 21/06/2024 è stato emanato il DM n. 279219 per riassegnare le risorse non utilizzate. Sono stati riassegnati 3.489.169,45 euro in favore di regioni con necessità di risorse per finanziare progetti collocati utilmente in graduatoria. Con tale riassegnazione, il numero di beneficiari è oggi pari a 521.
Meccanizzazione
Il numero di beneficiari è pari a 10.642. Con nota n. 593952 dell’11/11/2024 sono state comunicate le indicazioni operative e la documentazione da trasmettere, entro il 18/11/2024, per il target M2C1–7.
Nel complesso, il numero di beneficiari è pari a 11.171, di cui 521 per “frantoi oleari” e 10.650 per le “macchine agricole”.</t>
  </si>
  <si>
    <t>La Convenzione sottoscritta in data 26/07/2024 tra MASAF e ISMEA, oggetto di Milestone M2C1–22, contiene l’impegno al trasferimento delle risorse da MASAF a ISMEA per 1.960.000.000 euro. A seguito di interlocuzioni con il MEF è stato costituito un apposito conto di tesoreria sul quale versare le risorse; la costituzione del conto di tesoreria è stata inserita nel decreto–legge “Fiscalità” (art. 6–quater, DL n. 155/2024).
Successivamente si procederà alla formale costituzione del conto di tesoreria e a completare le procedure di trasferimento a favore di ISMEA.</t>
  </si>
  <si>
    <t>Il sistema ReGiS evidenzia che, secondo i dati ISPRA, “nell’anno 2023 la differenza in parola si è ridotta al 21,9%, ReGiStrando quindi una riduzione di 20,6 punti percentuali del valore di baseline e quindi superiore ai valori target”.</t>
  </si>
  <si>
    <t>Il 23 dicembre 2022 è stato adottato il decreto direttoriale n. 426 della Direzione generale Incentivi Energia di approvazione degli elenchi dei 22 progetti ammessi al bando smart grid, per un incremento complessivo di Hosting Capacity di circa 9.900 MW e per un aumento della potenza a disposizione per oltre 8.670.000 abitanti. Sono stati stipulati tutti i decreti di concessione e ReGiStrati presso la Corte dei conti.
Secondo il sistema ReGiS al 20 dicembre 2024 l’aumento della capacità di rete per la distribuzione di energia rinnovabile era pari a 1.812 MW</t>
  </si>
  <si>
    <t>In data 3 settembre 2024 è stato firmato l’accordo attuativo tra MIMIT ed Invitalia per la realizzazione dell’Investimento 5.1 – Sviluppo di una leadership internazionale, industriale e di ricerca e sviluppo nel campo delle rinnovabili e delle batterie.</t>
  </si>
  <si>
    <t>d.d. n. 426 del 23 dicembre 2023</t>
  </si>
  <si>
    <t>d.d. n. 64 del 3 settembre 2024</t>
  </si>
  <si>
    <t>Secondo il sistema ReGiS il trasferimento delle risorse, che avverrà nella fase di assessment, sarà erogato in una o più soluzioni da parte del MIMIT verso il soggetto attuatore Invitalia così come concordato in sede di negoziazione preliminare sulla rendicontazione della settima rata di pagamento tra lo Stato italiano e la Commissione europea.</t>
  </si>
  <si>
    <t>Trasferimento di 250 milioni di euro a CDP Venture Capital SGR per lo strumento.</t>
  </si>
  <si>
    <t>L’investimento prevede la creazione di un Green Transition Fund (GTF), gestito da CDP Venture Capital SGR S.p.A. e dotato di 250 milioni di euro. La strategia di investimento del GTF è rivolta ai settori delle rinnovabili, dell’economia circolare, della mobilità, dell’efficienza energetica, dello smaltimento dei rifiuti, dello stoccaggio di energia e affini.
Secondo la quinta relazione del Governo sullo stato di attuazione del PNRR, del 22 luglio 2024, il 10 giugno 2024 è stato firmato l’accordo di attuazione (l’accordo finanziario, “FA”) tra il MIMIT e CDP Venture Capital SGR. Tale accordo ha aggiornato tutte le condizionalità richieste dalla CID, approvate dalla Commissione europea l’8 dicembre 2023 (prevedendo altresì la possibilità di rilascio, dopo il 1° gennaio 2025, della riserva disponibile per il finanziamento di operazioni che prevedono piani di sviluppo da realizzare nelle regioni del Mezzogiorno, tenuto conto dell’interesse primario di perseguire i target e gli obiettivi della nuova CID). Inoltre, CDP Venture Capital SGR sta lavorando agli accordi finanziari con fondi terzi e start–up e procederà con l’aggiornamento del regolamento del fondo e dello statuto.
Secondo quanto affermato nella relazione sullo stato di attuzione del PNRR della Corte dei conti del dicembre 2024, rispetto al trasferimento di risorse dal Ministero a CDP Venture Capital SGR S.p.A., attualmente, in conformità con il precedente framework normativo, è stato trasferito un ammontare di risorse pari al 50 per cento del totale delle risorse attribuite alla misura PNRR (i.e.,125 milioni). A seguito della finalizzazione della base normativa aggiornata (i.e., Regolamento di gestione del FIA chiuso riservato denominato “GREEN TRANSITION FUND – PNRR”), avverrà il trasferimento delle risorse residue (i.e., 125 milioni) da parte del Ministero alla SGR, permettendo così il conseguimento della milestone M2C2–42– bis.</t>
  </si>
  <si>
    <t>Aggiudicazione di tutti gli appalti pubblici per l'installazione di pannelli solari fotovoltaici e strumenti di misurazione in sistemi agrovoltaici.</t>
  </si>
  <si>
    <t>Notification of the award of all public contracts for the installation of photovoltaic solar panels and measuring instruments in agri-voltaic systems. Installed power of agrovoltaic systems of an experimental nature, is expected to encourage the development of innovative solutions for ground installations in which multiple land uses can coexist, generating competing benefits. The entry into operation of the plants is recorded in the national Gaudì system (production plant registry), which provides conclusive evidence of the achievement of the objectives.</t>
  </si>
  <si>
    <t>La quinta relazione del Governo, sullo stato di attuazione del PNRR, trasmessa il 25 luglio 2024 afferma che con decreto dipartimentale del 16 maggio 2024, n.233 si è provveduto ad
approvare, su proposta del GSE, gli schemi di avviso pubblico per ciascuna delle procedure previste, unitamente alle regole operative.
Le suddette regole operative sono state oggetto di aggiornamento nel corso del mese di maggio 2024, tramite il decreto dipartimentale nr. 251 del 31 maggio 2024. Dal 4 giugno
2024 al 2 settembre 2024 è stato possibile presentare istanza di partecipazione per entrambe le procedure, aste e ReGiStri.
Il 30 novembre 2024 è stato pubblicato il decreto di approvazione delle graduatorie di cui all’avviso pubblico per l’iscrizione ai ReGiStri e alle aste.
Secondo il sistema ReGiS sono stati complessivamente ammessi 540 progetti, per una potenza totale pari a 1.548 MW (obiettivo superiore rispetto al target finale M2C2–45 che prevede l’installazione di pannelli solari fotovoltaici in sistemi agro–voltaici con una capacità di almeno 900 MW). Nello specifico:
• procedura di asta: 270 progetti (potenza cumulata pari a 1.369,1 MW; valore massimo ammissibile a valere sulle risorse PNRR di circa 674 milioni di euro);
• procedura di ReGiStro: 270 progetti (potenza cumulata pari a 178,8 MW; valore massimo ammissibile a valere sulle risorse PNRR stimato in circa 101 milioni di euro).
Nel loro insieme le risorse localizzate nel Sud ammontano a circa 496 milioni di euro, ossia il 64% del totale delle risorse assegnate.</t>
  </si>
  <si>
    <t>Gli interventi contemplati dalla misura provengono da due diversi inviti a manifestare interesse (macrogruppi):
a. avviso 1: realizzazione di almeno sette interventi nelle aree metropolitane, tra cui Roma, Genova, Firenze, Palermo, Bologna e Rimini;
b. avviso 2: realizzazione di almeno 21 interventi nelle aree metropolitane, tra cui Roma, Firenze, Napoli, Milano, Palermo, Bari, Bologna, Catania, Padova, Perugia e Taranto.
In base alla banca dati ReGiS, alla data del 12.12.2024 la milestone si considera conseguita in quanto sono state acquisite le evidenze della notifica dell’aggiudicazione dell’appalto e, laddove non disponibile, il contratto applicativo.
Nel dettaglio, in riferimento alla cat. b) sono stati aggiudicati tutti i 7 interventi di upgrading individuati da decreto, in linea con la descrizione del CID. Si segnala tuttavia che per l’intervento “Realizzazione impianto di segnalamento linea n.4 di Napoli” è avvenuta l’aggiudicazione secondo la struttura di Accordo quadro, riferito esclusivamente all’intero progetto, e si è in attesa nei primi mesi del 2025 della stipula del primo contratto applicativo. In merito alla cat. c), il decreto individua un totale di 6 interventi che appartengono unicamente alla seguente cat. “Forniture”, mentre per 4 interventi, pur se prevalentemente attinenti alla cat. sub a), il decreto assegna anche un obiettivo minimo di mezzi. È stata data evidenza dell’aggiudicazione di 8 procedure per la fornitura totale di 124 unità di materiale rotabile, di cui 68 bus, 50 tram e 6 metro.</t>
  </si>
  <si>
    <t>Decreto del MIT n. 345 del 22 dicembre 2023</t>
  </si>
  <si>
    <t xml:space="preserve">Award of the contracts to build 5 000 rapid re-charging stations along freeway and at least 9755 in urban areas (all municipalities).
The project may also include pilot re- charging stations aimed at storing energy </t>
  </si>
  <si>
    <t>Per la milestone M2C2–28, per la linea A, alla luce del mutato quadro e in considerazione della riprogrammazione del Piano, sono stati predisposti due nuovi decreti ministeriali, sostitutivi dei precedenti:
• il decreto MASE 18 marzo 2024, n. 110 che definisce i criteri e le modalità per la concessione di benefici a fondo perduto per la realizzazione nei centri urbani di 13.755 stazioni di ricarica elettrica.
• il decreto MASE 18 marzo 2024, n. 109 che definisce i criteri e le modalità per la concessione dei benefici a fondo perduto per la realizzazione di 7.500 stazioni di ricarica superveloci in strade extraurbane.
Con Decreti direttoriali del 28 giugno 2024, n.105 e n.106 sono stati quindi approvati i nuovi Avvisi Pubblici che hanno individuato i requisiti di accesso dei soggetti proponenti, le condizioni di ammissibilità dei progetti, i costi ammissibili, i termini e le modalità per la concessione e l’erogazione delle agevolazioni in favore dei progetti. A seguito dei bandi sono stati emanati i seguenti decreti:
• con decreto direttoriale 6 dicembre 2024, n.276, sono stati complessivamente ammessi 36 progetti, per 3.422 punti di ricarica nei centri urbani;
• con decreto direttoriale 13 dicembre 2024, n. 309, sono stati complessivamente ammessi 64 progetti, per 2.110 punti di ricarica nei centri urbani;
• con decreto direttoriale 13 dicembre 2024, n. 310 sono stati complessivamente ammessi 106 progetti, per 910 punti di ricarica sulle strade extraurbane.
Dalla banca dati ReGiS risulta che la milestone M2C2–28 risulta conseguita in quanto al fine di garantire la copertura dei restanti punti di ricarica per superare i due subcriteri di cui alla milestone M2C2–28 il MASE ha sottoscritto con ANAS S.p.A. e RFI Spa una proposta di realizzazione (aggiudicazione), finalizzato alla stipula di un Accordo ai sensi dell’art. 9, comma 2, del D.L 31 maggio 2021, n. 77, per la costruzione di 4.500 punti di ricarica nei centri urbani e di 6.500 punti di ricarica nelle strade extraurbane. Allo stato, con i punti di ricarica aggiudicati con gli avvisi 2023 risultano quindi aggiudicati, nel complesso contratti per la costruzione di:
• 14.486 punti pubblici di ricarica rapida 90kW in zone urbane rispetto ai 13.755 previsti dal subcriterio della milestone M2C2;
• 8.660 punti pubblici di ricarica rapida 175kW in strade extraurbane rispetto ai 7.500 previsti dal subcriterio della milestone M2C2–28.</t>
  </si>
  <si>
    <t>Come riportato nella banca dati ReGiS, alla data del 23.12.2024, sono state trasmesse evidenze attestanti l’acquisto di 825 autobus a pianale ribassato a zero emissioni, in linea con le condizionalità.
Considerate le diverse tipologie di documenti che attestano l’acquisto dei bus forniti dai Soggetti attuatori, si possono suddividere le evidenze a supporto del raggiungimento del target in tre macrocategorie: a) 662 bus (relativi a 38 Comuni) che presentano un Documento Unico di Circolazione (DU) già emesso; b) 50 bus (relativi a 5 Comuni) acquistati e consegnati per i quali i Comuni hanno attualmente avviato la pratica di
immatricolazione e sono in possesso del DU provvisorio, in attesa che venga emesso quello definitivo; c) 113 bus (relativi a 2 Comuni) acquistati e consegnati per i quali i Comuni sono in possesso di un documento di attestazione dell’acquisto, quale verbale di consegna, verbale di collaudo di accettazione, nulla osta all’immatricolazione o ricevuta di immatricolazione. Le procedure per il rilascio dei DU definitivi per i bus rientranti nei gruppi B e C si concluderanno presumibilmente entro il mese di febbraio 2025.</t>
  </si>
  <si>
    <t>In base alla banca dati ReGiS, al 12.12.2024 risultano consegnati 31 treni elettrici per il trasporto regionale e per i quali sono state acquisite le dichiarazioni CE di verifica di conformità. Nel target sono considerati solamente i treni di competenza delle Regioni che rappresentano un sottoinsieme di quelli oggetto della rendicontazione della milestone M2C2–33, ma comunque in numero sufficiente ad attestare il soddisfacente conseguimento dell’obiettivo prefissato.</t>
  </si>
  <si>
    <t>Il sistema ReGiS evidenzia che, a conclusione dei numerosi tavoli tecnici attivati, “si è stilato l’elenco degli interventi per un totale di 1.014 progetti per un valore complessivo di € 1.200.451.907,95.
Il numero dei km che saranno ripristinati ammonta a 142,011 km. Tutti i predetti interventi sono stati inseriti nell’ordinanza “PNRR” n. 35/2024 firmata il 25/09/2024 dal Commissario Straordinario.
Sono state, inoltre, pubblicate il 20/10/2024 le Linee Guida per i Soggetti attuatori con ordinanza n. 37/2024 che forniscono le indicazioni in merito all’attuazione e rendicontazione dei progetti”.</t>
  </si>
  <si>
    <t>Ordinanza n. 35 del 25 settembre 2024</t>
  </si>
  <si>
    <t>Il sistema ReGiS ricorda che, con il D.M. n. 493 del 30 novembre 2021, è stato approvato il Piano di forestazione urbana ed extraurbana (Milestone M2C4–18), che stabilisce i requisiti programmatici e tecnico–scientifici a cui deve conformarsi l’attuazione dell’investimento nelle sue diverse fasi. Lo stesso ReGiS evidenzia che:
• in data 2 maggio 2023 è stato emanato un avviso pubblico relativo alla presentazione dei progetti e con il Decreto Direttoriale n. 606 del 21 dicembre 2023 è stato approvato l’elenco dei progetti ammessi a finanziamento e, successivamente, sono stati sottoscritti gli Accordi di finanziamento tra il MASE e le Città Metropolitane;
• “è stata completata la messa a dimora del materiale di moltiplicazione forestale entro dicembre 2024 per un totale di 4.661.994 alberi e arbusti che hanno consentito di superare, con margine di confidenza, l’obiettivo di 4.500.000 unità previsto dal target M2C4–20. Il target M2C4–20, pertanto, si considera pienamente conseguito secondo le modalità e le tempistiche previste”.</t>
  </si>
  <si>
    <t>Il sistema ReGiS evidenzia che l’investimento riguarda il tratto del fiume Po che ricade nelle regioni Lombardia, Emilia–Romagna, Veneto e Piemonte e che l’investimento è articolato in 2 linee d’azione principali: la linea M (Interventi di recupero morfologico) e la linea R (Interventi forestali di riqualificazione delle lanche, rimboschimento e controllo delle specie alloctone per aumentare la biodiversità e la funzionalità ecologica del fiume).
Lo stesso sistema ReGiS ricorda che, sul piano attuativo, è stato sottoscritto un Accordo di programma tra gli enti interessati, che ha portato alla predisposizione di un Programma di Azione (PdA), che è stato approvato dall’Autorità di Bacino Distrettuale del Po (AdBDPO).
Con decreto direttoriale 10 gennaio 2023, n. 1, è stato approvato e reso esecutivo l’Accordo di finanziamento sottoscritto tra MASE e Agenzia Interregionale per il Po – AIPO (soggetto attuatore dell’investimento).
Il sistema ReGiS evidenzia che “per garantire il conseguimento del target M2C4–22, il 10 agosto 2023 è stata avviata da AIPO la Conferenza dei Servizi” a conclusione della quale “è avvenuta l’approvazione del Progetto Esecutivo e sono state avviate le 9 gare dello stralcio prioritario. Il target si intende conseguito in modo soddisfacente (oltre il 95% del valore target), come risulta evidente” dai certificati di ultimazione lavori attualmente disponibili. Il sistema ReGiS precisa che “i rimanenti certificati di completamento dei lavori saranno acquisiti nella prima settimana di febbraio 2025 e quindi in piena fase di assessment.
Si evidenzia inoltre che a marzo 2025 saranno finalizzati i lavori di cui alla linea R per ulteriori chilometri, fino a raggiungere il dato finale di 18,87 km”.</t>
  </si>
  <si>
    <t>Programma d'Azione (PdA)</t>
  </si>
  <si>
    <t>Approvazione e validazione dei progetti esecutivi</t>
  </si>
  <si>
    <t>Il sistema ReGiS evidenzia che “con il decreto direttoriale n. 594 del 24.08.2022 è stata pubblicata la graduatoria definitiva con la selezione di 21 interventi” e che “con il decreto direttoriale n.1 del 10 gennaio 2023 (aggiornato con D.D. n. 181 del 24.03.2023) è stata approvata la graduatoria definitiva con la selezione di ulteriori 12 progetti. In totale, sono stati 33 gli interventi ammessi e finanziati. All’esito dello scale up il totale complessivo della misura è pari 1.924 milioni di euro. Con decreto direttoriale n. 203 del 06.05.2024 (aggiornato con D.D. n. 617 del 11.10.2024) sono stati ammessi a finanziamento ulteriori interventi (68 per
la precisione, n.d.r.) che non erano stati finanziati per carenza di fondi”. Viene altresì evidenziato che “per tutti gli interventi sono stati sottoscritti i relativi atti d’obbligo. Il target relativo alla “distrettualizzazione di almeno 14.000 chilometri di rete idrica” risulta conseguito con 15 progetti selezionati, tali interventi distrettualizzano nel totale 19.455,06 km”.</t>
  </si>
  <si>
    <t>Decreto direttoriale n. 617 dell'11 ottobre 2024</t>
  </si>
  <si>
    <t>Comunicato stampa MIT -km distrettualizzati</t>
  </si>
  <si>
    <t>Il target M2C4–34 concerne l’innalzamento della percentuale di fonti di prelievo dotate di contatori (misuratori), l’installazione di contatori di III e IV livello, insieme alla digitalizzazione e miglioramento della rete. Dai dati contenuti nei documenti trasmessi entro il 15/11/2024 dai consorzi di bonifica ed enti irrigui, risultano installati: 52 misuratori di I e II livello; 419 misuratori di III livello; 14.236 misuratori di IV livello.
Come risulta dalla banca dati ReGiS, tali valori consentono di affermare che il target risulta conseguito. Entro la fase di assessment verrà redatta una relazione (secondary evidence) che illustra le azioni completate con il finanziamento assentito e i numeri di contatori installati, insieme alla conformità agli altri requisiti previsti nella CID (conformità alla direttiva quadro Acque, direttiva Habitat, principio DNSH, ecc.).</t>
  </si>
  <si>
    <t>Decreto direttoriale n. 0179830 del 19 aprile 2024 di ammissione a finanziamento dei progetti</t>
  </si>
  <si>
    <t>Per il Target M2C4–35 il valore del 12% previsto dalla CID coincide con una superficie efficientata di 96.390,5 ettari. Dalla documentazione trasmessa dai soggetti attuatori, in riscontro alla Nota di indirizzo UdM PNRR 579348 del 4/11/2024 sulle indicazioni operative per rendicontare, il Target risulta conseguito con una superficie efficientata pari a 138.101 ettari.
Entro la fase di assessment verrà redatta una relazione (secondary evidence) che illustra le azioni completate con il finanziamento assentito e i numeri di contatori installati, insieme alla conformità agli altri requisiti previsti nella CID (conformità alla direttiva quadro Acque, direttiva Habitat, principio DNSH, ecc.).</t>
  </si>
  <si>
    <t>In base alla banca dati ReGiS, il target risulta conseguito con il completamento di circa 716 km di lavori afferenti 12 linee ferroviarie. Si tratta, in particolare, dei seguenti interventi di
potenziamento:
1. Categoria A Potenziamento infrastrutturale:
• Ammodernamento e Potenziamento della linea Cagliari–Golfo Aranci nelle tratte a Nord di Oristano – 74 km (Intervento n.2);
• Adeguamento a sagoma PC80 linea Civitavecchia–Roma – 126 km – (intervento n.3);
• Elettrificazione anello basso linee del bellunese – 34 km (intervento n.7);
• Adeguamento prestazionale e potenziamento tecnologico Bologna–Prato, tratta Vernio–Prato – 20 km (intervento n.8).
2. Categoria B – Potenziamento tecnologico:
• Upgrade tecnologico tratte a sud di Oristano – 50 km – (intervento n. 1);
• Potenziamento tecnologico Bologna–Verona – 95,3 km (Intervento n.4);
• Potenziamento tecnologico Brennero–Verona, tratta Trento– Trento Roncafort – 20 km – (intervento n.5);
• Upgrading tecnologico e prestazionale linea Adriatica, tratta Francavilla–Ortona – 18,6 km – (intervento n.6);
• Potenziamento tecnologico Campoleone–Formia – fase – 92 km – (intervento n.9);
• Potenziamento tecnologico Roma–Napoli via Formia – fase 2 – 62,3 km (intervento n.10);
• Potenziamento tecnologico Venezia Mestre – Venezia S. Lucia – 73 km – (intervento n.11);
• Potenziamento tecnologico nodo di Firenze, tratta PM Rovezzano – Firenze Statuto – 51 km – (intervento n. 12).</t>
  </si>
  <si>
    <t>In base alla Banca dati ReGiS, il target risulta conseguito con il completamento dei lavori nelle seguenti 10 stazioni ferroviarie:
Falciano–Mondragone–Carinola, Giovinazzo, Vibo Valentia – Pizzo, Macomer, Oristano, San Severo, Milazzo, Scalea S. Domenica Talao, Vasto San Salvo, Sapri.
Si prevede:
• miglioramento Accessibilità delle stazioni in linea con il Reg. (UE) n° 1300/2014 (“STI PRM”);
• Incremento della qualità dei servizi forniti agli utenti;
• miglioramento del comfort e della qualità delle aree pubbliche, sia esterne che interne.
In materia di miglioramento dell’accessibilità, coerentemente con il Regolamento (UE) 1300/2014 “STI”, sono stati complessivamente eseguiti i seguenti lavori:
• Riqualificazione di parcheggi in prossimità delle stazioni;
• Adeguamento di percorsi privi di gradini (realizzazione di ascensori/sottopassi/rampe);
• Realizzazione o adeguamento di percorsi tattili;
• Innalzamento marciapiedi ferroviari ad h55;
• Adeguamento sistema segnaletica fissa e variabile (IAP).</t>
  </si>
  <si>
    <t>Entry into operation of,
a) Technical Operations Center (TOC) and at least two Air Traffic Management systems
b) Group Cloud Enterprise Resource Planning (ERP)
c)Digitalised Aeronautical Information d)Unmanned Traffic Management System and connectivity (UTMS)</t>
  </si>
  <si>
    <t>Il ReGiS evidenzia che a seguito dell’assegnazione delle risorse da parte del Ministero dell’Economia e delle Finanze, il MIT ha emanato il Decreto n. 321. del 13.12.2024 di riparto delle risorse e di individuazione degli interventi. A seguito dell’istruttoria condotta sulle progettualità presentate dalle Autorità di sistema portuale (AdSP) il MIT ha individuato investimenti per la realizzazione di n. 24 impianti di cold ironing in n. 16 porti
di competenza di 10 AdSP. Di questi interventi, risultano già aggiudicati gli appalti per la realizzazione di n. 20 impianti di Cold ironing nei seguenti 13 Porti: 1. Gioia Tauro (2 impianti); 2. Ancona (1 impianto); 3. Ortona (3 impianti); 4. Pesaro (1 impianto); 5. Pescara (1 impianto); 6. San benedetto del Tronto (1 impianto); 7. Ravenna (1 impianto); 8. Trieste (3 impianti); 9. Monfalcone (1 impianto); 10. Venezia (3 impianti); 11. La Spezia (1 impianto); 12. Piombino (1 impianto); 13. Portoferraio (1 impianto).</t>
  </si>
  <si>
    <t xml:space="preserve">Il secondo e ultimo passo previsto per l’attuazione della riforma è costituito dal traguardo M4C1–10–bis, che fissa al 31 dicembre 2024 il termine per l’entrata in vigore della normazione di livello secondario, attuativa della riforma di cui al decreto–legge n. 144 del 2022. Si segnala che tale traguardo, originariamente previsto per il 30 settembre 2023, è stato spostato al 31 dicembre 2024 in occasione della revisione del PNRR concordata con le istituzioni europee alla fine del 2023, per allineare la riforma degli istituti tecnici e professionali alla riforma del sistema degli istituti tecnologici superiori per la formazione terziaria (ITS Accademy).
Per la verità, due delle tre disposizioni legislative sopra citate erano state già attuate nei termini originariamente previsti. Infatti:
• in attuazione dell’articolo 27 (istituti professionali) del decreto–legge n. 144 del 2022, è stato adottato il decreto ministeriale n. 118 del 12 giugno 2024, recante “Linee guida per la semplificazione in via amministrativa degli adempimenti necessari per i passaggi tra i percorsi di istruzione professionale e i percorsi di istruzione e formazione professionale”;
• in attuazione dell’articolo 28 del decreto–legge n. 144 del 2022 è stato adottato il decreto ministeriale n. 232 del 1° dicembre 2023, concernente le modalità di funzionamento
dell’Osservatorio nazionale per l’istruzione tecnica e professionale;
• in attuazione, ancora, dell’articolo 27 del decreto–legge n. 144 del 2022, è stato adottato il decreto ministeriale n. 241 del 7 dicembre 2023, recante Linee guida per lo sviluppo dei processi di internazionalizzazione per la filiera tecnica e professionale.
In ordine all’attuazione dell’articolo 26 del decreto–legge n. 144 del 2022, il Consiglio dei ministri, si è invece registrato un maggiore ritardo.
Nella piattaforma ReGiS, con dichiarazione rilasciata in data 13 dicembre 2024, il Governo afferma che “è in corso di adozione l’ultimo decreto attuativo previsto dall’articolo 26 del D.L. n. 144/2022. La conclusione dell’iter di approvazione è prevista entro la scadenza della milestone o comunque durante la fase di assessment della stessa.”
A tale riguardo si segnala che nella riunione del 7 agosto 2024, ha approvato in esame preliminare un decreto del Presidente della Repubblica che introduce modifiche e integrazioni al decreto del Presidente della Repubblica 15 marzo 2010, n. 88 e al decreto del Presidente della Repubblica 29 ottobre 2012, n. 263, in attuazione dell’articolo 26 del decreto–legge 23 settembre 2022, n. 144, convertito, con modificazioni, dalla legge 17 novembre 2022, n. 175, in materia di revisione dell’assetto ordinamentale degli istituti tecnici.
Il citato regolamento di delegificazione, tuttavia, non è stato ancora trasmesso alle Camere per l’espressione del parere da parte delle competenti commissioni parlamentari. Per ovviare, parzialmente, a questo ritardo, il Governo è intervenuto con l’articolo 9 del recentissimo decreto–legge n. 208 del 2024 che, intervenendo sul citato articolo 26, vi inserisce un ulteriore comma (il 4–bis), ai sensi del quale l’attuazione della riforma degli istituti tecnici è demandata, in sede di prima applicazione, per l’anno scolastico 2025/2026, ad un decreto del Ministro dell’istruzione e del merito, e non invece, come previsto per la disciplina a regime, ad uno o più regolamenti di delegificazione.
Si tratta del decreto ministeriale n. 269 del 31 dicembre 2024, pubblicato sul sito del Ministero dell’istruzione e del merito in data 11 febbraio 2025. Il decreto in questione attua, come detto,
la riforma dell’istruzione tecnica limitatamente al solo anno scolastico 2025/2026 e ad esclusione di quanto previsto dal comma 2, lettera a), numero 2, secondo periodo dell’articolo 26 del decreto-legge n. 144 del 2022, relativamente alla definizione degli specifici indirizzi, delle necessarie articolazioni, dei relativi risultati di apprendimento e dei corrispondenti quadri orari degli istituti tecnici.
In relazione alla Riforma 1.1 più complessivamente intesa, si segnala che la quinta relazione del Governo sull’attuazione del PNRR del luglio 2024 associa ad essa anche la legge n. 121 del 2024, recante “Istituzione della filiera formativa tecnologico– professionale”, segnalando che specifico obiettivo di tale intervento, derivante da un disegno di legge di iniziativa governativa, è quello di rafforzare l’efficacia della riforma degli Istituti tecnici e professionali e di collegarla anche all’importante riforma degli ITS Academy. Il progetto della filiera, che sarà operativo a regime dall’anno scolastico 2025–2026 e che non a caso risulta ora disciplinato a livello legislativo dal nuovo articolo 25–bis del decreto–legge n. 144 del 2022, consiste nell’attivazione, da parte delle istituzioni scolastiche interessate di percorsi di istruzione tecnica e professionale di durata quadriennale, è stato peraltro anticipato già a partire dall’anno scolastico 2024–2025 da un progetto nazionale di sperimentazione istituito dal decreto del Ministro dell’istruzione e del merito 7 dicembre 2023, n. 240.
</t>
  </si>
  <si>
    <t>Decreto del Ministro dell’istruzione e del merito 1° dicembre 2023, n. 232</t>
  </si>
  <si>
    <t>Decreto del Ministro dell’istruzione e del merito 7 dicembre 2023, n. 241</t>
  </si>
  <si>
    <t>Decreto del Ministro dell'istruzione e del merito 30 gennaio 2024, n. 14</t>
  </si>
  <si>
    <t>Decreto del Ministro dell'istruzione e del merito 12 giugno 2024, n. 118</t>
  </si>
  <si>
    <t>Alla Riforma 2.1 della M4C1, in materia di reclutamento dei docenti, si è anzitutto data attuazione a livello legislativo, entro il termine previsto del 30 giugno 2022 (M4C1–3), tramite l’articolo 59 del decreto–legge n. 73 del 2021 (poi modificato dall’articolo 46 del decreto–legge n. 36 del 2022), relativamente alla limitazione della mobilità degli insegnanti, nell’interesse della continuità dell’insegnamento, e al miglioramento del sistema di reclutamento dei docenti attraverso la semplificazione di procedure a cadenza annuale, e tramite l’articolo 44 del decreto–legge n. 36 del 2022, che prevede percorsi certi per l’accesso alla professione di docente, con maggiore apertura ai giovani, nonché la definizione delle modalità per la formazione iniziale, continua e incentivata. Con l’articolo 38 del decreto–legge n. 115 del 2022 infine, a seguito delle interlocuzioni con la Commissione europea e al fine di stabilire una più stretta correlazione fra la progressione di carriera dei docenti, la valutazione delle prestazioni e lo sviluppo professionale continuo, è stata introdotta un’ulteriore previsione
di un incentivo stabile annuale collegato alla valutazione del merito in favore dei docenti qualificati.
Le norme di rango legislativo sopra menzionate sono state, quindi, tutte attuate tramite i necessari decreti ministeriali, entro il previsto termine del 31 dicembre 2023 (M4C1–10).
Relativamente alle successive fasi attuative – come si è già segnalato nel descrittivo della Riforma – la loro scansione temporale è stata significativamente modificata in occasione della revisione del PNRR concordata con le istituzioni europee a fine 2023. Esse prevedono ora tre distinti traguardi, che richiedono il reclutamento di almeno 20.000 docenti entro il quarto trimestre 2024 (M4C1–14), il reclutamento di ulteriori 20.000 docenti entro il terzo trimestre 2025 (M4C1–14–bis), e il superamento del concorso pubblico per l’insegnamento, entro il secondo trimestre 2026 (M4C1–14–ter), da parte di almeno 30.000 docenti in possesso di 60 ECTS (European credit transfer system) previsti dal percorso abilitante iniziale prima di partecipare al concorso pubblico.
Quanto all’attuazione del traguardo M4C1–14, scaduto il 31 dicembre 2024, con i decreti ministeriali n. 205 e 206 del 26 ottobre 2023 sono state adottate le disposizioni concernenti, rispettivamente, il concorso per titoli ed esami per l’accesso ai ruoli del personale docente della scuola secondaria di primo e di secondo grado e della scuola dell’infanzia e primaria, su posto comune e di sostegno. Entrambi i decreti sono espressamente attuativi dell’articolo 59, del decreto–legge 25 maggio 2021, n. 73, e costituiscono quindi la disciplina di dettaglio della riforma del reclutamento. I primi concorsi disciplinati da tale rinnovato quadro normativo sono stati banditi con i decreti dipartimentali n. 2575 e n. 2756 del 6 dicembre 2023. I posti messi complessivamente a bando da tali concorsi, anche alla luce delle successive rideterminazioni, sono 44.654.
Il Governo, in data 13 dicembre 2024, informa sulla piattaforma ReGiS che “allo stato attuale risultano individuati nelle graduatorie 22.971 docenti, di cui 18.203 hanno già sottoscritto il contratto.
Per gli altri sono in via di conclusione le procedure amministrative di sottoscrizione del contratto che saranno completate entro il 31 dicembre 2024. Sulla documentazione concernente i docenti immessi in ruolo con contratto sono in corso i relativi controlli.”</t>
  </si>
  <si>
    <t>L’obiettivo M4C1–12 è l’unica scadenza prevista nell’ambito dell’investimento 4.1. Essa prevede l’assegnazione di un totale di 7.200 borse di dottorato entro il 31 dicembre 2024, suddivise nei seguenti termini:
• 3.600 dottorati innovativi (1.200 all’anno) di ricerca applicata relativi agli ambiti PNRR;
• 3.000 dottorati innovativi (1.000 all’anno) dedicati alla pubblica amministrazione;
• 600 dottorati innovativi (200 all’anno) dedicati al patrimonio culturale.
Sulla base di quanto segnalato dal Governo nelle relazioni trasmesse al Parlamento e di quanto dichiarato sulla piattaforma ReGiS:
• con il decreto ministeriale n. 351 del 9 aprile 2022, come successivamente integrato a seguito di revoche e riassegnazioni, sono stati stanziati 144 milioni di euro e sono state riconosciute 2.132 borse di dottorato (1.061 di ricerca applicata negli ambiti PNRR, 860 per la PA, 211 per il patrimonio culturale), per l’anno accademico 2022–2023;
• con il decreto ministeriale n. 118 del 2 marzo 2023, come successivamente integrato a seguito di revoche e riassegnazioni, sono stati stanziati 304,1 milioni di euro e sono state riconosciute 4.444 borse di dottorato (2.313 di ricerca applicata negli ambiti PNRR, 1.780 per la P.A., 351 per il patrimonio culturale), per l’anno accademico 2023–2024;
• con il decreto ministeriale n. 629 del 24 aprile 2024, come successivamente integrato a seguito di revoche e riassegnazioni, sono stati stanziati 50,6 milioni di euro e sono state riconosciute 708 borse di dottorato (277 di ricerca applicata negli ambiti PNRR, 383 per la P.A., 48 per il patrimonio culturale), per l’anno accademico 2024–2025.
Il Ministero ha quindi attivato un’ulteriore procedura a sportello per riallocare le risorse residue, con cui sono state concesse (tramite il decreto direttoriale n. 2049 del 2024) ulteriori 42 borse (22 borse per la ricerca applicata negli ambiti PNRR; 19 borse per la PA; 1 borsa per il patrimonio culturale).
In riguardo al raggiungimento del traguardo M4C1–12, il Governo afferma, sulla piattaforma ReGiS, che “anche considerati i decreti di revoca nel contempo adottati dal MUR per alcune posizioni, il totale delle borse assegnate è pari a 7.237, di cui 7161 computate al presente target (All.13), così ripartite: 3.621 borse per i dottorati di ricerca applicata (3.577 computate); 3.008 borse per i dottorati per la P.A. (2978 computate); 608 borse per i dottorati per il Patrimonio Culturale (606 computate). Il target è raggiunto, essendo stato conseguito al 99,4%, dunque entro la soglia di tolleranza del 5% (principio de minimis) individuata dalla Commissione Europea nella Comunicazione, COM(2023) 99 final, All. I, par.2.”</t>
  </si>
  <si>
    <t>L’investimento 1.7 prevedeva una prima parte attuativa di natura ordinamentale, che è stata attuata, con l’articolo 12 del decreto–legge n. 152 del 2021 e con il relativo decreto ministeriale attuativo (il n. 1320 del 17 dicembre 2021), entro il termine previsto (T4 2021, M4C1–2), e che ha condotto ad un incremento (di 700 euro) degli importi delle borse di studio e ad un ampliamento della platea dei possibili beneficiari, tramite un innalzamento della soglia massima ISEE (a 24.335,11 euro) e ISPE (a 52.902.43). Si segnala peraltro che gli importi e le soglie di accesso sono stati successivamente innalzati, in adeguamento all’indice dei prezzi al consumo calcolato dall’ISTAT: dell’8,1 per cento, per l’anno accademico 2023/2024, dai decreti direttoriali n. 203 e 204 del 223 febbraio 2023, e del 5,4 per cento per l’anno accademico 2024/2025, dai decreti direttoriali n. 317 e 318 del 14 marzo 2024.
Le tre successive tappe attuative dell’Investimento, come modificate in occasione della revisione del PNRR di fine 2023, prevedono l’assegnazione di borse di studio finanziate esclusivamente dai fondi del dispositivo per la ripresa e la resilienza ad almeno 55.000 studenti all’anno, per ciascuno degli anni accademici 2022/2023, 2023/2024, 2024/2025.
In relazione al primo obiettivo, relativo all’anno accademico 2022/2023 e fissato al 31 dicembre 2023 (M4C1–11), con il decreto direttoriale n. 1974 del 6 dicembre 2022 sono
stati ripartiti tra le regioni, che sono gli organi competenti all’erogazione delle borse, i primi 250 milioni di euro. Le relazioni del Governo sull’attuazione del PNRR informano che alla data del
430 novembre 2023 risultavano attive 58.303 borse a carico del PNRR.
In relazione all’obiettivo M4C1–15, scaduto il 31 dicembre 2024, una seconda tranche di 250 milioni di euro è stata ripartita tra le regioni con il decreto direttoriale n. 1960 del 27 novembre 2023, da utilizzare per l’anno accademico 2023/2024. Tali risorse sono state aumentate a 270 milioni tramite il decreto direttoriale n. 311 del 12 marzo 2024. Venendo al numero di borse effettivamente attivate, secondo quanto riportato dal Governo sulla piattaforma ReGiS in data 19 dicembre 2024, “i dati di monitoraggio acquisiti dai soggetti attuatori per l’anno 2023/2024 evidenziano che, a valle delle procedure di selezione dei bandi per il DSU regionali
e dei successivi aggiornamenti in itinere per revoche, rinunce o scorrimenti, il numero di borse censite al 30/11/2024 sia pari a 271.229, così ripartite:
• 61.213 a carico esclusivo del PNRR – di cui 60.429 valevoli ai fini del target in questione;
• 210.016 a carico degli altri stanziamenti a disposizione delle regioni. Sono incluse in questa categoria anche 51 casi per i quali, in considerazione del totale assorbimento delle risorse
PNRR assegnate dal MUR per l’annualità 2023/2024, il totale della borsa di studio è finanziata in quota parte tramite le risorse PNRR e in quota parte tramite altre fonti di finanziamento.
In relazione al prossimo obiettivo da raggiungere (M4C1–15–bis), fissato al 31 dicembre 2025, il decreto direttoriale n. 1720 del 12 novembre 2024 ha ripartito tra le regioni tutte le restanti risorse stanziate dall’Investimento 1.7, pari a 288 milioni di euro, ai fini del loro utilizzo per l’anno accademico 2024/2025.</t>
  </si>
  <si>
    <t>L’obiettivo M4C2–3 è l’unica scadenza prevista nell’ambito dell’investimento 3.3 della M4C2. Essa, come rimodulata a seguito della revisione del PNRR concordata con le istituzioni europee alla fine del 2023, prevede l’assegnazione di un totale di almeno 6.000 dottorati innovativi che rispondono ai fabbisogni di innovazione delle imprese, in modo particolare nelle aree delle Key Enabling Technologies.
Il Governo, nelle relazioni trasmesse al Parlamento, segnala che:
• con le risorse stanziate dal decreto ministeriale n. 352 del 9 aprile 2022, come successivamente integrato, sono state riconosciute 1.708 borse di dottorato, per l’anno accademico 2022–2023;
• con le risorse stanziate dal decreto ministeriale n. 117 del 2 marzo 2023, come successivamente integrato, sono state riconosciute, anche in questo caso, 1.708 borse di dottorato, per l’anno accademico 2023–2024;
• con le risorse stanziate dal decreto ministeriale n. 630 del 24 aprile 2024, come successivamente integrato, sono state riconosciute 2489 borse di dottorato, per l’anno accademico 2024–2025.
Il Ministero ha quindi attivato un’ulteriore procedura a sportello per riallocare le risorse residue, con cui sono state concesse (tramite il decreto direttoriale n. 2050 del 2024) ulteriori 51 borse (22 borse per la ricerca applicata negli ambiti PNRR; 19 borse per la PA; borse per il patrimonio culturale).
In riguardo al raggiungimento del traguardo M4C2–3, il Governo in data 19 dicembre 2024 afferma, sulla piattaforma ReGiS, che “il totale delle borse assegnate è pari a 5.956, di cui 5.780 computate al presente target. Il target è dunque pienamente raggiunto, essendo stato conseguito al 96,33%, dunque entro la soglia di tolleranza del 5% (principio de minimis) individuata dalla Commissione Europea attraverso la comunicazione al Parlamento europeo e al Consiglio del 21 febbraio 2023, COM(2023) 99 final, Allegato I, paragrafo 2.”
Si segnala che il descrittivo dell’investimento prevedeva anche il coinvolgimento delle impese nei dottorati innovativi finanziati.
Sotto questo profilo si segnala che il decreto–legge n. 13 del 2023, all’art. 26, ai commi 1–4, ha introdotto un esonero contributivo a favore delle imprese che partecipano al finanziamento delle borse di dottorato innovativo e che assumono a tempo indeterminato personale in possesso del titolo di dottore di ricerca (non necessariamente finanziato dal PNRR) ovvero che è, o è stato, titolare di contratti da ricercatore. In attuazione di tali disposizioni sono stati adottati il decreto ministeriale n. 1456 del 19 ottobre 2023 e il decreto direttoriale del 15 maggio 2024, n. 644.</t>
  </si>
  <si>
    <t>Il traguardo M4C2–21–bis, scaduto il 31 dicembre 2024, è stato inserito in sede di revisione del PNRR (dicembre 2023), nella quale si è deciso di configurare il DTF come una facility ai sensi della normativa europea. Esso contempla l’avvenuto trasferimento di 400 milioni di euro a CDP Venture Capital, e specifica che il conseguimento soddisfacente dell’obiettivo implica anche una modifica dell’accordo attuativo e del regolamento del dispositivo.
In ordine al raggiungimento di tale traguardo, si segnala che il Ministero delle imprese e del made in Italy ha reso noto, sia nella quinta relazione del Governo sull’attuazione del PNRR (del luglio 2024) che nella pagina del proprio sito dedicata all’investimento in parola, che l’accordo finanziario è stato modificato, sulla base delle modifiche apportate al PNRR, il 10 giugno 2024.
A completamento dell’adeguamento del quadro normativo e procedurale disciplinante il Fondo, si segnala che, secondo quanto riportato, in data 20 dicembre 2024, dal Governo sulla piattaforma ReGiS, il MIMIT ha provveduto in data 20 novembre 2024 ad approvare le necessarie modifiche al Regolamento di Gestione del Fondo e rivedere le “Linee Guida di Rendicontazione e Controllo”, mentre in data 27 novembre 2024 si è perfezionata la sottoscrizione, tra CDP Venture Capital e il MIMIT, di un accordo modificativo della Side Letter inizialmente sottoscritta.
Per quanto concerne il trasferimento delle risorse, premettendo che 150 milioni di euro erano già stati trasferiti in conformità con il precedente contesto normativo, il Governo informa, sempre sulla piattaforma ReGiS, che il trasferimento di ulteriori 250 milioni di euro è avvenuto nei termini previsti dal traguardo M4C2–21–bis.</t>
  </si>
  <si>
    <t>Il 24 maggio 2024 è stato adottato l’ordine di servizio di Costituzione del gruppo di lavoro per la revisione del DPCM 14 gennaio 2019 recante approvazione delle “Disposizioni concernenti la disciplina dei rapporti tra enti e operatori volontari del servizio civile universale”.
Il confronto tra l’Amministrazione e OCSE, responsabile del progetto TSI (Technical Support Instrument) “Unlocking Youth Employment Opportunities”, si è svolto lungo tutto il processo di redazione, condivisione e adozione del nuovo atto.
La banca dati ReGiS riporta che la rendicontazione è stata correttamente completata.</t>
  </si>
  <si>
    <t>Decreto del Capo dipartimento per le politiche giovanili n. 1641 del 2024</t>
  </si>
  <si>
    <t>In base alla Banca dati ReGiS, alla luce dell’eliminazione dei progetti non più finanziabili all’ interno del PNRR poiché non più coerenti con le tempistiche, gli interventi finanziati, indentificati attraverso i relativi CLP, risultano pari a n. 54 suddivisi come segue:
a. 26 interventi di c.d. “ultimo miglio”;
b. 20 interventi attinenti alla digitalizzazione della logistica, urbanizzazione ed efficientamento energetico;
c. 8 interventi di rafforzamento della resilienza dei porti.
Allo stato attuale risulta l’avvio di lavori per n.50 interventi, così suddivisi:
a. 23 interventi di c.d. “ultimo miglio”;
b. 19 interventi attinenti alla digitalizzazione della logistica, urbanizzazione ed efficientamento energetico;
c. 8 interventi di rafforzamento della resilienza dei porti.</t>
  </si>
  <si>
    <t>Riguardo l’investimento in esame, in base alle “Linee guida per comprovare il raggiungimento delle Centrali operative territoriali pienamente funzionanti – obiettivo M6C1–7. Sub–investimento 1.2.2” emanate dal Ministero della salute nel gennaio 2024, ai soggetti attuatori sono state fornite indicazioni riguardanti i documenti per comprovare il raggiungimento dell’obiettivo.
All’esito del monitoraggio concluso nel settembre 2024, il Ministero della salute ha reso noto che è stato rilevato l’avvenuto collaudo per la totalità target previsto, come confermato dalla banca dati ReGiS.
Rispetto al conseguimento nei tempi dell’obiettivo, il Ministero ha escluso la sussistenza di criticità particolari, presentando l’intervento un grado di complessità basso, come emerge dalla Relazione semestrale della Corte dei conti (I e II semestre 2024).</t>
  </si>
  <si>
    <t xml:space="preserve">In data 12 dicembre 2024 è stato pubblicato in Gazzetta Ufficiale il d.lgs. n. 190/2024, il quale disciplina i regimi amministrativi per la produzione di energia da fonti rinnovabili. Più specificamente, l’articolo 12 del decreto legislativo reca disposizioni in materia di zone di accelerazione e disciplina dei relativi regimi amministrativi.
</t>
  </si>
  <si>
    <t>Decreto legislativo n. 190/2024</t>
  </si>
  <si>
    <t>La milestone M7–4 pertinente alla riforma M7C1R2.1 (Riduzione delle sovvenzioni dannose per l’ambiente) riguarda l’adozione di una relazione del Governo basata sui risultati della consultazione tra il Governo e i portatori di interessi per definire la tabella di marcia per ridurre le sovvenzioni dannose per l’ambiente, di cui al “Catalogo 2022 dei sussidi ambientalmente dannosi”, entro il 2030. Secondo il sistema ReGiS, nel mese di dicembre 2024, il MASE ha adottato una relazione sulla riforma dei SAD che si basa sulla precedente consultazione pubblica svolta a marzo 2024, con la collaborazione del GSE, nel quadro della consultazione
pubblica sulla bozza della versione 2024 del PNIEC.
La legge n. 207/2024 (legge di bilancio 2025) ha previsto misure per la riduzione dei sussidi ambientalmente dannosi (articolo 1, commi 48–49).</t>
  </si>
  <si>
    <t>Relazione 2024</t>
  </si>
  <si>
    <t xml:space="preserve">La riforma M7C1–R.4.1 riguarda la mitigazione del rischio finanziario associato contratti di compravendita a lungo termine di energia da fonti rinnovabili (Power purchase agreement –
PPA). Appare opportuno evidenziare che la riforma in parola è, a sua volta, strettamente connessa con la disciplina di riforma del mercato elettrico, cd. Electricity market design package, adottata a livello europeo, costituendo, nella sostanza, una sua attuazione per ciò che attiene ai contratti di compravendita a lungo termine di energia da fonti rinnovabili e all’obbligo in capo agli Stati membri di promuoverne la diffusione, anche attraverso la predisposizione di strumenti come regimi di garanzia pubblicaa prezzi di mercato, volti a ridurre i rischi associati al mancato pagamento da parte degli acquirenti. 
Il traguardo prevede l’entrata in vigore degli atti di diritto primario.
Gli atti di diritto primario:
1. impongono a ogni operatore di garantire una copertura parziale del controvalore dei contratti PPA fornendo strumenti di garanzia sul mercato dell’energia elettrica;
2. introducono misure per attenuare il rischio di inadempimento, compresi obblighi e vincoli per l’offerente e sanzioni regolamentari in caso di inadempimento del produttore;
3. individuano un soggetto istituzionale che assuma il ruolo di venditore/acquirente di ultima istanza, che si sostituirebbe alla controparte inadempiente e garantirebbe l’adempimento degli obblighi assunti nei confronti della controparte in bonis.
L’articolo 8 del D.L. n. 208/2024 ha integrato l’articolo 28 del d.lgs. n. 199/2021, relativo agli accordi di compravendita di energia elettrica da fonti rinnovabili a lungo termine, demandando ad un decreto del MASE, di concerto con il MEF, la definizione:
• delle modalità e condizioni in base alle quali il GSE assume il ruolo di garante di ultima istanza per la gestione dei rischi di inadempimento di controparte;
• delle modalità di funzionamento del meccanismo, incluse le procedure operative per l’utilizzo delle risorse destinate alla garanzia.
</t>
  </si>
  <si>
    <t>Decreto-legge 208/2024 articolo 8</t>
  </si>
  <si>
    <t>Il rischio finanziario associato ai contratti di compravendita di lungo termine di energia da fonti rinnovabili (PPA) è stato finalizzato e si sostanzia nel decreto ministeriale di attuazione dei commi 2 e 2-bis dell’art. 28 del D.Lgs. n. 199/2021. Il decreto anzitutto fornisce indirizzi al GME per lo sviluppo della piattaforma di mercato organizzato per la negoziazione di lungo termine di energia da fonti rinnovabili e definisce i criteri e le condizioni in base ai quali il GSE assume il ruolo di garante di ultima istanza dei PPA negoziati sul predetto mercato organizzato (art. 1). Tali condizioni, disciplinate dall’art. 3, rappresentano un sistema di misure volte a minimizzare il rischio che la quantità di energia elettrica prodotta dagli impianti FER sia diversa da quella sottostante il contratto negoziato (comma 2), il rischio di strategie speculative (comma 3), e il rischio di inadempimento delle controparti del PPA (comma 4). L’intervento del GSE in qualità di garante di ultima istanza è disciplinato nel successivo art. 4. L’art. 5, invece, prevede i requisiti che i PPA devono possedere al fine di poter essere negoziati sul mercato organizzato per la negoziazione di lungo termine di energia da fonti rinnovabili (MPPA). L’art. 6 disciplina le verifiche di corrispondenza tra la quantità di energia immessa in rete dal venditore in virtù dei PPA negoziati sul MPPA e quella effettivamente prodotta da fonti rinnovabili, che devono essere effettuate dal GSE. Ai sensi dell’art. 7, comma 3, del decreto ministeriale, esso entra in vigore il giorno successivo a quello della sua pubblicazione sul sito istituzionale del MASE.
Si prevede che il decreto ministeriale sarà firmato dal Ministro e pubblicato sul sito del MASE entro i termini di rendicontazione (a valle dell’entrata in vigore del decreto-legge che introduce il nuovo comma 2-bis dell’art. 28 del D.Lgs. n. 199/2021; a questo proposito, v. il report della milestone M7-7). Pertanto, si prevede che l’entrata in vigore dell’atto di diritto derivato che mitiga il rischio finanziario associato ai PPA avvenga entro il 31 dicembre 2024, in linea con la milestone M7-8.
Il decreto interministeriale previsto dall’articolo 8 del D.L. n. 208/2024 non risulta essere stato ancora adottato.</t>
  </si>
  <si>
    <t>L’investimento sostiene la costruzione del Tyrrhenian link, in particolare del tratto Est tra la Sicilia e la Campania, e finanzia l’installazione di 514 km di cavi sottomarini in corrente continua ad alta tensione (HVDC) punto–punto tra Eboli e Caracoli. La Milestone M7–14 prevede la “Comunicazione dell’aggiudicazione di tutti i contratti per i lavori necessari alla posa di 514 km di cavi di collegamento tra Caracoli ed Eboli”.
Secondo il sistema ReGiS, nel periodo compreso tra aprile 2022 e maggio 2024, sono state sottoscritte otto “lettere di attivazione” aventi ad oggetto i diversi interventi finalizzati alla realizzazione del Tyrrhenian link. Queste lettere, che rappresentano aggiudicazioni specifiche, fanno capo al contratto quadro per la realizzazione del Tyrrhenian link (sia tratto Est che tratto Ovest) che l’operatore della rete di trasmissione nazionale (Terna) e l’aggiudicatario (Prysmian Powerlink) hanno sottoscritto in data 30 novembre 2021, all’esito di una procedura negoziata senza previa indizione di gara.</t>
  </si>
  <si>
    <t>La quinta relazione del Governo sullo stato di attuazione del PNRR afferma che la Milestone M7–16 è stata conseguita. Il contratto per i lavori delle due stazioni elettriche (Suvereto e
Codrongianus) per il SA.CO.I. 3 è stato sottoscritto da Terna con il fornitore in data 7 maggio 2024.
Secondo il sistema ReGiS, tutti i contratti finalizzati alla realizzazione delle stazioni di Codrongianos e di Suvereto sono già stati aggiudicati e sottoscritti. In particolare:
• con riferimento alla procedura di gara relativa alla realizzazione delle stazioni di conversione di Codrongianos e di Suvereto, l’aggiudicazione è stata notificata a mezzo PEC in data 2 febbraio 2024 e il relativo contratto è stato sottoscritto in data 7 maggio 2024;
• con riferimento alla procedura di gara relativa all’esecuzione della prima parte delle opere civili propedeutiche alla realizzazione della stazione di conversione di Suvereto, l’aggiudicazione è stata notificata tramite il portale acquisti di Terna in data 10 marzo 2023 e il relativo contratto è stato sottoscritto in data 17 marzo 2023;
• con riferimento alla procedura di gara relativa all’esecuzione della restante parte delle opere civili propedeutiche alla realizzazione della stazione di conversione di Suvereto, l’aggiudicazione è stata notificata tramite il portale acquisti di Terna in data 7 luglio 2023 e il relativo contratto è stato sottoscritto in data 19 luglio 2023.
Con riferimento al citato contratto per la realizzazione delle stazioni di conversione di Codrongianos e di Suvereto del 7 maggio 2024, si precisa che esso prevede la costruzione degli “shell” (“external infrastructure” ) delle due stazioni da ultimare entro il 31 agosto 2026, in linea con il target finale M7–17.</t>
  </si>
  <si>
    <t>Con D.M. 13 novembre 2024 sono stati definiti i requisiti, le modalità di accesso e i criteri per la fruizione delle agevolazioni e le attività di monitoraggio e controllo per supportare le PMI nella realizzazione di programmi di investimento finalizzati all’autoproduzione di energia elettrica.
Il 3 dicembre 2024 è stato sottoscritto l’accordo attuativo tra MIMIT e Invitalia.
In data 5 dicembre 2024 è stata sottoscritta la convenzione per la regolamentazione dei rapporti tra MIMIT e Invitalia in ordine alla gestione e attuazione della misura “Incentivi per il sostegno per l’autoproduzione di energia da fonti rinnovabili nelle PMI – FER”.
Con decreto direttoriale del 6 dicembre 2024 la citata convenzione è stata approvata.</t>
  </si>
  <si>
    <t>Accordo attuativo tra MIMIT e Invitalia</t>
  </si>
  <si>
    <t>L’articolo 1, comma 2, del decreto direttoriale del 6 dicembre 2024 dispone il trasferimento delle risorse destinate all’attuazione dell’intervento, pari a 320 milioni di euro, ad Invitalia. Secondo il sistema ReGiS, il trasferimento delle risorse, che avverrà nella fase di assessment, sarà erogato in una o più soluzioni da parte del MIMIT verso il soggetto attuatore Invitalia così come concordato in sede di negoziazione preliminare sulla rendicontazione della settima rata di pagamento tra lo Stato italiano e la Commissione Europea.</t>
  </si>
  <si>
    <t>Entrata in vigore dell’atto con la definizione dei termini dello strumento finanziario.</t>
  </si>
  <si>
    <t>L’investimento 17, Strumento finanziario per l’efficientamento dell’edilizia pubblica, anche residenziale (ERP), è volto a contribuire al contrasto della povertà energetica istituendo uno strumento finanziario finalizzato all’efficientamento energetico nelle abitazioni dei condomini popolari e negli edifici della pubblica amministrazione così come in altre abitazioni di nuclei familiari vulnerabili.
L’articolo 1, commi 513–519 della L. n. 207/2024 (legge di bilancio 2025) ha previsto l’adozione di un decreto interministeriale al fine di conseguire gli obiettivi previsti nel capitolo REPowerEU del
PNRR in relazione allo Strumento finanziario per l’efficientamento dell’edilizia residenziale pubblica (ERP). Tale decreto dovrà individuare, tra l’altro, la tipologia di investimenti agevolabili, i soggetti destinatari, il contenuto, le modalità e i termini per la presentazione dei progetti, i criteri di selezione degli stessi, le procedure di erogazione e le modalità di controllo.</t>
  </si>
  <si>
    <t>Sono 78 le pubbliche amministrazioni centrali che hanno utilizzato i sistemi dinamici di acquisizione almeno una volta nel biennio dal 1° gennaio 2022 al 30 settembre 2024, rappresentando il 31% delle 250 registrate al 30 aprile 2021 nel Sistema Nazionale di eProcurement gestito da Consip per conto del MEF (e superando quindi il valore obiettivo del 20%).</t>
  </si>
  <si>
    <t>Sono stati assegnati finanziamenti a più di 21 mila imprese del settore agricolo e agroindustriale, per un ammontare pari a circa 2.240 milioni di euro, pari al 95,3% della dotazione della misura (inferiore al 100% previsto ma entro il limite di tolleranza del 5% di cui alla Comunicazione n. 17 della Commissione Europea del 21 marzo 2023).</t>
  </si>
  <si>
    <t>Decreto Direttoriale prot. n.0658176 del 13 dicembre 2024</t>
  </si>
  <si>
    <t>Modificato il 26/8 già DIPE in collaborazione con Agenzia   Spaziale   Italiana
(ASI)</t>
  </si>
  <si>
    <t>Sono stati definanziati M2C2-I05.01.01 e M2C2-I05.01.02 con riassegnazione del finanziamento a M2C2.I05.01.04</t>
  </si>
  <si>
    <t>E' stato definanziato M1C2-I01.07.03 -Supporto alla transizione ecologica del sistema produttivo e alle filiere strategiche per le Net Zero Technologies e competitività e resilienza delle filiere strategiche - effcienza energetica con riassegnazione a M1C2-I1.07.01 e M1C2I-1.07.02 che hanno cambiato denominazione</t>
  </si>
  <si>
    <t>Modificati_2023</t>
  </si>
  <si>
    <t>Modificati_Nov2024</t>
  </si>
  <si>
    <t xml:space="preserve">Traguardi e obiettivi per i quali con la revisione di novembre 2024 sono state apportate modifiche </t>
  </si>
  <si>
    <t>Traguardi e obiettivi per i quali con la revisione di maggio 2024 sono state apportate modifiche (fonte 18)</t>
  </si>
  <si>
    <t>2024-II</t>
  </si>
  <si>
    <r>
      <t>Verifica dei 67 traguardi/obiettivi, 29 monitoraggi, 52 obiettivi del Fondo complementare da conseguire entro il 31 dicembre 2024 (</t>
    </r>
    <r>
      <rPr>
        <b/>
        <sz val="10"/>
        <color rgb="FFFF0000"/>
        <rFont val="Times New Roman"/>
        <family val="1"/>
      </rPr>
      <t>manca il monitoraggio del PNC da parte della Rgs per il II semestre 2024</t>
    </r>
    <r>
      <rPr>
        <sz val="10"/>
        <color rgb="FF000000"/>
        <rFont val="Times New Roman"/>
        <family val="1"/>
      </rPr>
      <t>)</t>
    </r>
  </si>
  <si>
    <t>12ter) Italia Domani - Open Data - Spesa PNRR per misura</t>
  </si>
  <si>
    <t>12quater) Italia Domani - Open Data - TAG_sostegno_clima_digitale</t>
  </si>
  <si>
    <t>Ammontare dei pagamenti effettuati (fonte 12ter)</t>
  </si>
  <si>
    <t>Ricostruzione della realizzazione degli obiettivi climatici e digitali (fonte 12quater)</t>
  </si>
  <si>
    <t>15) Quinta relazione sul Pnrr (riferita al primo semestre 2024) del Governo al Parlamento (30 luglio 2024)</t>
  </si>
  <si>
    <t>16) Modifiche alla tabella A allegata al decreto 6 agosto 2021 e ss.mm.ii, recante: «Assegnazione delle risorse finanziarie previste per l'attuazione degli interventi del Piano nazionale di ripresa e resilienza (PNRR) e ripartizione di traguardi e obiettivi per scadenze semestrali di rendicontazione»</t>
  </si>
  <si>
    <t>17) Decisione di esecuzione del Consiglio dell’UE del 14 maggio 2024</t>
  </si>
  <si>
    <t>18) Allegato alla decisione del Consiglio di approvazione della revisione del Pnrr dell'Italia (14 maggio 2024)</t>
  </si>
  <si>
    <t>19) Decisione di esecuzione del Consiglio dell’UE del 18 novembre 2024</t>
  </si>
  <si>
    <t>20) Allegato alla decisione del Consiglio di approvazione della revisione del Pnrr dell'Italia (18 novembre 2024)</t>
  </si>
  <si>
    <r>
      <t xml:space="preserve">Contiene le informazioni (fonte 13) di dettaglio per ciascun traguardo/obiettivo associato a un investimento/riforma, integrato con le modifiche di maggio 2024 evidenziate in </t>
    </r>
    <r>
      <rPr>
        <b/>
        <sz val="10"/>
        <color rgb="FF00B050"/>
        <rFont val="Times New Roman"/>
        <family val="1"/>
      </rPr>
      <t>verde</t>
    </r>
    <r>
      <rPr>
        <sz val="10"/>
        <color rgb="FF000000"/>
        <rFont val="Times New Roman"/>
        <family val="1"/>
      </rPr>
      <t xml:space="preserve"> (fonte 17), con le modifiche di novembre 2024 evidenziate in </t>
    </r>
    <r>
      <rPr>
        <b/>
        <sz val="10"/>
        <color theme="8" tint="0.39997558519241921"/>
        <rFont val="Times New Roman"/>
        <family val="1"/>
      </rPr>
      <t>turchese</t>
    </r>
    <r>
      <rPr>
        <sz val="10"/>
        <color rgb="FF000000"/>
        <rFont val="Times New Roman"/>
        <family val="1"/>
      </rPr>
      <t xml:space="preserve"> (fonte 19) e incrociato con gli Operational arrangements-allegato1 (fonte 7). </t>
    </r>
  </si>
  <si>
    <t>Rispetto alla versione precedente (agosto 2024) sono state apportate le seguenti modifiche al quadro finanziario</t>
  </si>
  <si>
    <r>
      <t>(ultimo aggiornamento 15 marzo</t>
    </r>
    <r>
      <rPr>
        <b/>
        <sz val="12"/>
        <color rgb="FFFF0000"/>
        <rFont val="Times New Roman"/>
        <family val="1"/>
      </rPr>
      <t xml:space="preserve"> 2025</t>
    </r>
    <r>
      <rPr>
        <sz val="12"/>
        <color theme="4" tint="-0.249977111117893"/>
        <rFont val="Times New Roman"/>
        <family val="1"/>
      </rPr>
      <t>)</t>
    </r>
  </si>
  <si>
    <t>Progetti al 13/12/2024</t>
  </si>
  <si>
    <t>Spesa    al 13/12/2024</t>
  </si>
  <si>
    <t>Miliardi di euro</t>
  </si>
  <si>
    <t>Nuovo Nov24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</si>
</sst>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quot;€&quot;\ #,##0;[Red]\-&quot;€&quot;\ #,##0"/>
    <numFmt numFmtId="165" formatCode="_-&quot;€&quot;\ * #,##0.00_-;\-&quot;€&quot;\ * #,##0.00_-;_-&quot;€&quot;\ * &quot;-&quot;??_-;_-@_-"/>
    <numFmt numFmtId="166" formatCode="0.0"/>
    <numFmt numFmtId="167" formatCode="0.000"/>
    <numFmt numFmtId="168" formatCode="#,##0_ ;[Red]\-#,##0\ "/>
    <numFmt numFmtId="169" formatCode="#,##0.0"/>
    <numFmt numFmtId="170" formatCode="dd/mm/yyyy;@"/>
    <numFmt numFmtId="171" formatCode="#,##0.000"/>
    <numFmt numFmtId="172" formatCode="0\ %"/>
  </numFmts>
  <fonts count="132">
    <font>
      <sz val="10"/>
      <color rgb="FF000000"/>
      <name val="Times New Roman"/>
      <charset val="204"/>
    </font>
    <font>
      <sz val="11"/>
      <color theme="1"/>
      <name val="Calibri"/>
      <family val="2"/>
      <scheme val="minor"/>
    </font>
    <font>
      <b/>
      <sz val="11"/>
      <name val="Times New Roman"/>
      <family val="1"/>
    </font>
    <font>
      <sz val="11"/>
      <name val="Times New Roman"/>
      <family val="1"/>
    </font>
    <font>
      <b/>
      <sz val="11"/>
      <color rgb="FF231F20"/>
      <name val="Times New Roman"/>
      <family val="1"/>
    </font>
    <font>
      <sz val="11"/>
      <color rgb="FF231F20"/>
      <name val="Times New Roman"/>
      <family val="1"/>
    </font>
    <font>
      <sz val="11"/>
      <color rgb="FF196131"/>
      <name val="Times New Roman"/>
      <family val="1"/>
    </font>
    <font>
      <i/>
      <sz val="11"/>
      <color rgb="FF196131"/>
      <name val="Times New Roman"/>
      <family val="1"/>
    </font>
    <font>
      <sz val="11"/>
      <color rgb="FF196131"/>
      <name val="Calibri"/>
      <family val="1"/>
    </font>
    <font>
      <sz val="11.5"/>
      <color rgb="FF196131"/>
      <name val="Times New Roman"/>
      <family val="1"/>
    </font>
    <font>
      <sz val="12"/>
      <color rgb="FF196131"/>
      <name val="Times New Roman"/>
      <family val="1"/>
    </font>
    <font>
      <sz val="11"/>
      <color rgb="FF196131"/>
      <name val="Symbol"/>
      <family val="5"/>
    </font>
    <font>
      <u/>
      <sz val="11"/>
      <color rgb="FF3453A4"/>
      <name val="Times New Roman"/>
      <family val="1"/>
    </font>
    <font>
      <sz val="9.5"/>
      <name val="Times New Roman"/>
      <family val="1"/>
    </font>
    <font>
      <sz val="9.5"/>
      <color rgb="FF196131"/>
      <name val="Times New Roman"/>
      <family val="1"/>
    </font>
    <font>
      <i/>
      <sz val="9.5"/>
      <color rgb="FF196131"/>
      <name val="Times New Roman"/>
      <family val="1"/>
    </font>
    <font>
      <sz val="10"/>
      <color rgb="FF000000"/>
      <name val="Times New Roman"/>
      <family val="1"/>
    </font>
    <font>
      <sz val="10"/>
      <name val="Times New Roman"/>
      <family val="1"/>
    </font>
    <font>
      <sz val="10"/>
      <color rgb="FF196131"/>
      <name val="Times New Roman"/>
      <family val="1"/>
    </font>
    <font>
      <vertAlign val="subscript"/>
      <sz val="11"/>
      <color rgb="FF196131"/>
      <name val="Times New Roman"/>
      <family val="1"/>
    </font>
    <font>
      <sz val="11"/>
      <color rgb="FF000000"/>
      <name val="Times New Roman"/>
      <family val="1"/>
    </font>
    <font>
      <sz val="11"/>
      <color rgb="FF8564AB"/>
      <name val="Times New Roman"/>
      <family val="1"/>
    </font>
    <font>
      <sz val="11"/>
      <color rgb="FF166634"/>
      <name val="Times New Roman"/>
      <family val="1"/>
    </font>
    <font>
      <b/>
      <sz val="11"/>
      <color rgb="FFFF0000"/>
      <name val="Times New Roman"/>
      <family val="1"/>
    </font>
    <font>
      <b/>
      <sz val="10"/>
      <color rgb="FF000000"/>
      <name val="Times New Roman"/>
      <family val="1"/>
    </font>
    <font>
      <b/>
      <sz val="8.5"/>
      <color rgb="FF231F20"/>
      <name val="Times New Roman"/>
      <family val="1"/>
    </font>
    <font>
      <u/>
      <sz val="10"/>
      <color theme="10"/>
      <name val="Times New Roman"/>
      <family val="1"/>
    </font>
    <font>
      <u/>
      <sz val="10"/>
      <color theme="10"/>
      <name val="Times New Roman"/>
      <family val="1"/>
    </font>
    <font>
      <b/>
      <sz val="11"/>
      <color theme="1"/>
      <name val="Calibri"/>
      <family val="2"/>
    </font>
    <font>
      <sz val="11"/>
      <color theme="1"/>
      <name val="Calibri"/>
      <family val="2"/>
    </font>
    <font>
      <sz val="10"/>
      <color rgb="FF231F20"/>
      <name val="Times New Roman"/>
      <family val="1"/>
    </font>
    <font>
      <b/>
      <sz val="9"/>
      <name val="Arial"/>
      <family val="2"/>
    </font>
    <font>
      <b/>
      <sz val="9"/>
      <color rgb="FFFFFFFF"/>
      <name val="Arial"/>
      <family val="2"/>
    </font>
    <font>
      <sz val="9"/>
      <color rgb="FFFFFFFF"/>
      <name val="Times New Roman"/>
      <family val="1"/>
    </font>
    <font>
      <b/>
      <i/>
      <sz val="9"/>
      <color rgb="FFFFFFFF"/>
      <name val="Arial"/>
      <family val="2"/>
    </font>
    <font>
      <b/>
      <sz val="9"/>
      <color theme="0"/>
      <name val="Arial"/>
      <family val="2"/>
    </font>
    <font>
      <sz val="10"/>
      <color rgb="FF000000"/>
      <name val="Times New Roman"/>
      <family val="1"/>
    </font>
    <font>
      <i/>
      <sz val="10"/>
      <name val="Times New Roman"/>
      <family val="1"/>
    </font>
    <font>
      <i/>
      <sz val="10"/>
      <color rgb="FF196131"/>
      <name val="Times New Roman"/>
      <family val="1"/>
    </font>
    <font>
      <sz val="10"/>
      <color theme="1"/>
      <name val="Times New Roman"/>
      <family val="1"/>
    </font>
    <font>
      <sz val="11"/>
      <color theme="1"/>
      <name val="Times New Roman"/>
      <family val="1"/>
    </font>
    <font>
      <i/>
      <sz val="11"/>
      <color theme="1"/>
      <name val="Times New Roman"/>
      <family val="1"/>
    </font>
    <font>
      <sz val="11"/>
      <color theme="1"/>
      <name val="Calibri"/>
      <family val="1"/>
    </font>
    <font>
      <sz val="11"/>
      <color theme="1"/>
      <name val="Symbol"/>
      <family val="5"/>
    </font>
    <font>
      <sz val="10"/>
      <color rgb="FFFFFFFF"/>
      <name val="Times New Roman"/>
      <family val="1"/>
    </font>
    <font>
      <sz val="10"/>
      <color rgb="FFFF0000"/>
      <name val="Times New Roman"/>
      <family val="1"/>
    </font>
    <font>
      <u/>
      <sz val="11"/>
      <color theme="10"/>
      <name val="Times New Roman"/>
      <family val="1"/>
    </font>
    <font>
      <sz val="12"/>
      <color theme="4" tint="-0.249977111117893"/>
      <name val="Times New Roman"/>
      <family val="1"/>
    </font>
    <font>
      <sz val="10"/>
      <name val="Symbol"/>
      <family val="1"/>
      <charset val="2"/>
    </font>
    <font>
      <b/>
      <sz val="10"/>
      <name val="Times New Roman"/>
      <family val="1"/>
    </font>
    <font>
      <sz val="10"/>
      <name val="Calibri"/>
      <family val="2"/>
    </font>
    <font>
      <sz val="10"/>
      <color rgb="FF006000"/>
      <name val="Calibri"/>
      <family val="2"/>
    </font>
    <font>
      <sz val="10"/>
      <color rgb="FF000000"/>
      <name val="Calibri"/>
      <family val="2"/>
    </font>
    <font>
      <vertAlign val="superscript"/>
      <sz val="10"/>
      <color rgb="FF006000"/>
      <name val="Calibri"/>
      <family val="2"/>
    </font>
    <font>
      <i/>
      <sz val="10"/>
      <color rgb="FF006000"/>
      <name val="Calibri"/>
      <family val="2"/>
    </font>
    <font>
      <sz val="10"/>
      <color rgb="FF385522"/>
      <name val="Calibri"/>
      <family val="2"/>
    </font>
    <font>
      <u/>
      <sz val="10"/>
      <color rgb="FF0462C1"/>
      <name val="Calibri"/>
      <family val="2"/>
    </font>
    <font>
      <sz val="10"/>
      <color rgb="FF0462C1"/>
      <name val="Calibri"/>
      <family val="2"/>
    </font>
    <font>
      <sz val="10"/>
      <color rgb="FFFF0000"/>
      <name val="Calibri"/>
      <family val="2"/>
    </font>
    <font>
      <sz val="10"/>
      <color rgb="FF0A6A0A"/>
      <name val="Calibri"/>
      <family val="2"/>
    </font>
    <font>
      <sz val="10"/>
      <color rgb="FF006600"/>
      <name val="Calibri"/>
      <family val="2"/>
    </font>
    <font>
      <b/>
      <sz val="10"/>
      <color rgb="FFFF0000"/>
      <name val="Times New Roman"/>
      <family val="1"/>
    </font>
    <font>
      <sz val="10"/>
      <name val="Calibri"/>
      <family val="2"/>
    </font>
    <font>
      <sz val="10"/>
      <color rgb="FF006000"/>
      <name val="Calibri"/>
      <family val="1"/>
    </font>
    <font>
      <b/>
      <sz val="10"/>
      <color rgb="FF0070C0"/>
      <name val="Times New Roman"/>
      <family val="1"/>
    </font>
    <font>
      <b/>
      <sz val="11"/>
      <color rgb="FF0070C0"/>
      <name val="Times New Roman"/>
      <family val="1"/>
    </font>
    <font>
      <b/>
      <sz val="12"/>
      <color rgb="FF0070C0"/>
      <name val="Times New Roman"/>
      <family val="1"/>
    </font>
    <font>
      <i/>
      <sz val="11"/>
      <name val="Times New Roman"/>
      <family val="1"/>
    </font>
    <font>
      <sz val="10"/>
      <name val="Calibri"/>
      <family val="1"/>
    </font>
    <font>
      <b/>
      <sz val="14"/>
      <color rgb="FFFF0000"/>
      <name val="Times New Roman"/>
      <family val="1"/>
    </font>
    <font>
      <sz val="12"/>
      <color rgb="FFFF0000"/>
      <name val="Times New Roman"/>
      <family val="1"/>
    </font>
    <font>
      <b/>
      <sz val="12"/>
      <color rgb="FFFF0000"/>
      <name val="Times New Roman"/>
      <family val="1"/>
    </font>
    <font>
      <sz val="9"/>
      <color rgb="FF000000"/>
      <name val="Times New Roman"/>
      <family val="2"/>
    </font>
    <font>
      <sz val="9"/>
      <name val="Times New Roman"/>
      <family val="1"/>
    </font>
    <font>
      <b/>
      <u/>
      <sz val="9"/>
      <color rgb="FFFF0000"/>
      <name val="Times New Roman"/>
      <family val="1"/>
    </font>
    <font>
      <sz val="12"/>
      <color rgb="FF000000"/>
      <name val="Times New Roman"/>
      <family val="1"/>
    </font>
    <font>
      <sz val="10"/>
      <color rgb="FF1D2228"/>
      <name val="Times New Roman"/>
      <family val="1"/>
    </font>
    <font>
      <sz val="9"/>
      <color rgb="FF000000"/>
      <name val="Times New Roman"/>
      <family val="1"/>
    </font>
    <font>
      <b/>
      <sz val="10"/>
      <color rgb="FF0070C0"/>
      <name val="Wingdings"/>
      <charset val="2"/>
    </font>
    <font>
      <b/>
      <sz val="11"/>
      <color rgb="FF0070C0"/>
      <name val="Wingdings 2"/>
      <family val="1"/>
      <charset val="2"/>
    </font>
    <font>
      <sz val="9"/>
      <name val="Times New Roman"/>
      <family val="2"/>
    </font>
    <font>
      <strike/>
      <sz val="10"/>
      <color rgb="FF000000"/>
      <name val="Times New Roman"/>
      <family val="1"/>
    </font>
    <font>
      <b/>
      <sz val="11"/>
      <color theme="1"/>
      <name val="Calibri"/>
      <family val="2"/>
      <scheme val="minor"/>
    </font>
    <font>
      <u/>
      <sz val="9"/>
      <color rgb="FFFF0000"/>
      <name val="Times New Roman"/>
      <family val="1"/>
    </font>
    <font>
      <b/>
      <sz val="10"/>
      <color rgb="FF000000"/>
      <name val="Calibri"/>
      <family val="2"/>
    </font>
    <font>
      <strike/>
      <u/>
      <sz val="10"/>
      <color theme="10"/>
      <name val="Times New Roman"/>
      <family val="1"/>
    </font>
    <font>
      <strike/>
      <sz val="9"/>
      <name val="Times New Roman"/>
      <family val="1"/>
    </font>
    <font>
      <strike/>
      <sz val="9"/>
      <color rgb="FF000000"/>
      <name val="Times New Roman"/>
      <family val="1"/>
    </font>
    <font>
      <strike/>
      <sz val="10"/>
      <name val="Times New Roman"/>
      <family val="1"/>
    </font>
    <font>
      <b/>
      <sz val="11"/>
      <color rgb="FF000000"/>
      <name val="Times New Roman"/>
      <family val="1"/>
    </font>
    <font>
      <b/>
      <u/>
      <sz val="10"/>
      <color theme="10"/>
      <name val="Times New Roman"/>
      <family val="1"/>
    </font>
    <font>
      <strike/>
      <sz val="10"/>
      <color rgb="FF231F20"/>
      <name val="Times New Roman"/>
      <family val="1"/>
    </font>
    <font>
      <strike/>
      <sz val="10"/>
      <color rgb="FF000000"/>
      <name val="Cambria"/>
      <family val="1"/>
    </font>
    <font>
      <strike/>
      <sz val="10"/>
      <name val="Cambria"/>
      <family val="1"/>
    </font>
    <font>
      <strike/>
      <sz val="10"/>
      <color rgb="FF231F20"/>
      <name val="Cambria"/>
      <family val="1"/>
    </font>
    <font>
      <strike/>
      <u/>
      <sz val="10"/>
      <color theme="10"/>
      <name val="Cambria"/>
      <family val="1"/>
    </font>
    <font>
      <b/>
      <strike/>
      <sz val="11"/>
      <color rgb="FF0070C0"/>
      <name val="Cambria"/>
      <family val="1"/>
    </font>
    <font>
      <strike/>
      <sz val="10"/>
      <color rgb="FFFF0000"/>
      <name val="Cambria"/>
      <family val="1"/>
    </font>
    <font>
      <sz val="10"/>
      <color rgb="FF000000"/>
      <name val="Cambria"/>
      <family val="1"/>
    </font>
    <font>
      <sz val="10"/>
      <name val="Cambria"/>
      <family val="1"/>
    </font>
    <font>
      <sz val="10"/>
      <color rgb="FF231F20"/>
      <name val="Cambria"/>
      <family val="1"/>
    </font>
    <font>
      <u/>
      <sz val="10"/>
      <color theme="10"/>
      <name val="Cambria"/>
      <family val="1"/>
    </font>
    <font>
      <b/>
      <sz val="11"/>
      <color rgb="FF0070C0"/>
      <name val="Cambria"/>
      <family val="1"/>
    </font>
    <font>
      <b/>
      <sz val="10"/>
      <name val="Arial"/>
      <family val="2"/>
    </font>
    <font>
      <sz val="10"/>
      <name val="Arial MT"/>
    </font>
    <font>
      <sz val="10"/>
      <color rgb="FF006100"/>
      <name val="Arial MT"/>
      <family val="2"/>
    </font>
    <font>
      <sz val="10"/>
      <color rgb="FF006100"/>
      <name val="Times New Roman"/>
      <family val="1"/>
    </font>
    <font>
      <sz val="10"/>
      <color rgb="FF006100"/>
      <name val="Calibri"/>
      <family val="1"/>
    </font>
    <font>
      <sz val="10"/>
      <color rgb="FF006100"/>
      <name val="Symbol"/>
      <family val="5"/>
    </font>
    <font>
      <vertAlign val="superscript"/>
      <sz val="6.5"/>
      <color rgb="FF006100"/>
      <name val="Arial MT"/>
      <family val="2"/>
    </font>
    <font>
      <sz val="10"/>
      <color rgb="FF006000"/>
      <name val="Arial MT"/>
      <family val="2"/>
    </font>
    <font>
      <sz val="10"/>
      <name val="Arial MT"/>
      <family val="2"/>
    </font>
    <font>
      <sz val="10"/>
      <color rgb="FF006600"/>
      <name val="Arial MT"/>
      <family val="2"/>
    </font>
    <font>
      <sz val="11"/>
      <color rgb="FF000000"/>
      <name val="Calibri"/>
      <family val="2"/>
    </font>
    <font>
      <strike/>
      <sz val="10"/>
      <color rgb="FF006000"/>
      <name val="Cambria"/>
      <family val="1"/>
    </font>
    <font>
      <strike/>
      <sz val="10"/>
      <color rgb="FF000000"/>
      <name val="Calibri"/>
      <family val="2"/>
    </font>
    <font>
      <strike/>
      <sz val="10"/>
      <color rgb="FF006000"/>
      <name val="Calibri"/>
      <family val="2"/>
    </font>
    <font>
      <strike/>
      <sz val="10"/>
      <name val="Calibri"/>
      <family val="2"/>
    </font>
    <font>
      <sz val="11.5"/>
      <color rgb="FF000000"/>
      <name val="Calibri"/>
      <family val="2"/>
    </font>
    <font>
      <b/>
      <sz val="10"/>
      <color rgb="FF00B050"/>
      <name val="Times New Roman"/>
      <family val="1"/>
    </font>
    <font>
      <sz val="10"/>
      <color theme="1"/>
      <name val="Arial MT"/>
      <family val="2"/>
    </font>
    <font>
      <sz val="10"/>
      <color theme="1"/>
      <name val="Arial MT"/>
    </font>
    <font>
      <sz val="10"/>
      <color theme="1"/>
      <name val="Calibri"/>
      <family val="1"/>
    </font>
    <font>
      <sz val="10"/>
      <color theme="1"/>
      <name val="Symbol"/>
      <family val="5"/>
    </font>
    <font>
      <b/>
      <sz val="10"/>
      <color theme="1"/>
      <name val="Arial MT"/>
    </font>
    <font>
      <strike/>
      <sz val="10"/>
      <color theme="1"/>
      <name val="Arial MT"/>
    </font>
    <font>
      <sz val="11"/>
      <color theme="1"/>
      <name val="Arial MT"/>
      <family val="2"/>
    </font>
    <font>
      <b/>
      <sz val="10"/>
      <color theme="1"/>
      <name val="Arial"/>
      <family val="2"/>
    </font>
    <font>
      <vertAlign val="superscript"/>
      <sz val="6.5"/>
      <color theme="1"/>
      <name val="Arial MT"/>
      <family val="2"/>
    </font>
    <font>
      <sz val="10"/>
      <color theme="1"/>
      <name val="Calibri"/>
      <family val="2"/>
    </font>
    <font>
      <i/>
      <sz val="10"/>
      <color theme="1"/>
      <name val="Arial"/>
      <family val="2"/>
    </font>
    <font>
      <b/>
      <sz val="10"/>
      <color theme="8" tint="0.39997558519241921"/>
      <name val="Times New Roman"/>
      <family val="1"/>
    </font>
  </fonts>
  <fills count="29">
    <fill>
      <patternFill patternType="none"/>
    </fill>
    <fill>
      <patternFill patternType="gray125"/>
    </fill>
    <fill>
      <patternFill patternType="solid">
        <fgColor rgb="FFBDD7ED"/>
      </patternFill>
    </fill>
    <fill>
      <patternFill patternType="solid">
        <fgColor rgb="FFC7E5CA"/>
      </patternFill>
    </fill>
    <fill>
      <patternFill patternType="solid">
        <fgColor rgb="FFFFFF00"/>
        <bgColor indexed="64"/>
      </patternFill>
    </fill>
    <fill>
      <patternFill patternType="solid">
        <fgColor rgb="FF1E285B"/>
      </patternFill>
    </fill>
    <fill>
      <patternFill patternType="solid">
        <fgColor rgb="FFF0F1F1"/>
      </patternFill>
    </fill>
    <fill>
      <patternFill patternType="solid">
        <fgColor rgb="FFF1F1F2"/>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rgb="FFB4C5E7"/>
      </patternFill>
    </fill>
    <fill>
      <patternFill patternType="solid">
        <fgColor rgb="FFC5EECE"/>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39997558519241921"/>
        <bgColor indexed="64"/>
      </patternFill>
    </fill>
    <fill>
      <patternFill patternType="solid">
        <fgColor theme="6"/>
        <bgColor indexed="64"/>
      </patternFill>
    </fill>
    <fill>
      <patternFill patternType="solid">
        <fgColor theme="5" tint="0.79998168889431442"/>
        <bgColor indexed="64"/>
      </patternFill>
    </fill>
    <fill>
      <patternFill patternType="solid">
        <fgColor rgb="FFC6EFCE"/>
      </patternFill>
    </fill>
    <fill>
      <patternFill patternType="solid">
        <fgColor rgb="FFBDD7EE"/>
      </patternFill>
    </fill>
    <fill>
      <patternFill patternType="solid">
        <fgColor theme="4" tint="0.79998168889431442"/>
        <bgColor indexed="64"/>
      </patternFill>
    </fill>
    <fill>
      <patternFill patternType="solid">
        <fgColor theme="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8"/>
        <bgColor indexed="64"/>
      </patternFill>
    </fill>
    <fill>
      <patternFill patternType="solid">
        <fgColor theme="8" tint="0.39997558519241921"/>
        <bgColor indexed="64"/>
      </patternFill>
    </fill>
  </fills>
  <borders count="42">
    <border>
      <left/>
      <right/>
      <top/>
      <bottom/>
      <diagonal/>
    </border>
    <border>
      <left style="thin">
        <color rgb="FF231F20"/>
      </left>
      <right style="thin">
        <color rgb="FF231F20"/>
      </right>
      <top style="thin">
        <color rgb="FF231F20"/>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style="thin">
        <color rgb="FF231F20"/>
      </left>
      <right style="thin">
        <color rgb="FF231F20"/>
      </right>
      <top/>
      <bottom/>
      <diagonal/>
    </border>
    <border>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rgb="FF231F20"/>
      </right>
      <top/>
      <bottom style="thin">
        <color rgb="FF231F20"/>
      </bottom>
      <diagonal/>
    </border>
    <border>
      <left style="thin">
        <color rgb="FF231F20"/>
      </left>
      <right/>
      <top/>
      <bottom style="thin">
        <color rgb="FF231F20"/>
      </bottom>
      <diagonal/>
    </border>
    <border>
      <left style="thin">
        <color rgb="FFC6C8CA"/>
      </left>
      <right style="thin">
        <color rgb="FFC6C8CA"/>
      </right>
      <top style="thin">
        <color rgb="FFC6C8CA"/>
      </top>
      <bottom style="thin">
        <color rgb="FFC6C8CA"/>
      </bottom>
      <diagonal/>
    </border>
    <border>
      <left style="thin">
        <color rgb="FFC6C8CA"/>
      </left>
      <right style="thin">
        <color rgb="FFC6C8CA"/>
      </right>
      <top style="thin">
        <color rgb="FFFFFFFF"/>
      </top>
      <bottom style="thin">
        <color rgb="FFC6C8CA"/>
      </bottom>
      <diagonal/>
    </border>
    <border>
      <left style="thin">
        <color rgb="FFC6C8CA"/>
      </left>
      <right style="thin">
        <color rgb="FFC6C8CA"/>
      </right>
      <top style="thin">
        <color rgb="FFC6C8CA"/>
      </top>
      <bottom style="thin">
        <color rgb="FFDDD8C3"/>
      </bottom>
      <diagonal/>
    </border>
    <border>
      <left style="thin">
        <color rgb="FFC6C8CA"/>
      </left>
      <right style="thin">
        <color rgb="FFC6C8CA"/>
      </right>
      <top style="thin">
        <color rgb="FFDDD8C3"/>
      </top>
      <bottom style="thin">
        <color rgb="FFC6C8CA"/>
      </bottom>
      <diagonal/>
    </border>
    <border>
      <left style="thin">
        <color rgb="FF231F20"/>
      </left>
      <right style="thin">
        <color rgb="FF231F20"/>
      </right>
      <top style="thin">
        <color rgb="FF231F20"/>
      </top>
      <bottom style="thin">
        <color indexed="64"/>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6C8CA"/>
      </left>
      <right style="thin">
        <color rgb="FFC6C8CA"/>
      </right>
      <top/>
      <bottom style="thin">
        <color rgb="FFC6C8CA"/>
      </bottom>
      <diagonal/>
    </border>
    <border>
      <left style="thin">
        <color rgb="FFBEBEBE"/>
      </left>
      <right style="thin">
        <color rgb="FFBEBEBE"/>
      </right>
      <top style="thin">
        <color rgb="FFBEBEBE"/>
      </top>
      <bottom style="thin">
        <color rgb="FFBEBEBE"/>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7558519241921"/>
      </bottom>
      <diagonal/>
    </border>
    <border>
      <left style="thin">
        <color rgb="FFC6C8CA"/>
      </left>
      <right/>
      <top style="thin">
        <color rgb="FFC6C8CA"/>
      </top>
      <bottom style="thin">
        <color rgb="FFC6C8CA"/>
      </bottom>
      <diagonal/>
    </border>
  </borders>
  <cellStyleXfs count="6">
    <xf numFmtId="0" fontId="0" fillId="0" borderId="0"/>
    <xf numFmtId="0" fontId="26" fillId="0" borderId="0" applyNumberFormat="0" applyFill="0" applyBorder="0" applyAlignment="0" applyProtection="0">
      <alignment vertical="top"/>
      <protection locked="0"/>
    </xf>
    <xf numFmtId="165" fontId="36" fillId="0" borderId="0" applyFont="0" applyFill="0" applyBorder="0" applyAlignment="0" applyProtection="0"/>
    <xf numFmtId="0" fontId="27" fillId="0" borderId="0" applyNumberFormat="0" applyFill="0" applyBorder="0" applyAlignment="0" applyProtection="0">
      <alignment vertical="top"/>
      <protection locked="0"/>
    </xf>
    <xf numFmtId="165" fontId="16" fillId="0" borderId="0" applyFont="0" applyFill="0" applyBorder="0" applyAlignment="0" applyProtection="0"/>
    <xf numFmtId="0" fontId="16" fillId="0" borderId="0"/>
  </cellStyleXfs>
  <cellXfs count="1206">
    <xf numFmtId="0" fontId="0" fillId="0" borderId="0" xfId="0" applyFill="1" applyBorder="1" applyAlignment="1">
      <alignment horizontal="left" vertical="top"/>
    </xf>
    <xf numFmtId="0" fontId="16" fillId="0" borderId="0" xfId="0" applyFont="1" applyFill="1" applyBorder="1" applyAlignment="1">
      <alignment horizontal="center" vertical="top"/>
    </xf>
    <xf numFmtId="0" fontId="0" fillId="0" borderId="0" xfId="0" applyFill="1" applyBorder="1" applyAlignment="1">
      <alignment horizontal="right" vertical="top"/>
    </xf>
    <xf numFmtId="0" fontId="0" fillId="0" borderId="0" xfId="0" applyFill="1" applyBorder="1" applyAlignment="1">
      <alignment horizontal="left" vertical="center"/>
    </xf>
    <xf numFmtId="0" fontId="0" fillId="0" borderId="0" xfId="0" applyFill="1" applyBorder="1" applyAlignment="1">
      <alignment horizontal="center" vertical="top"/>
    </xf>
    <xf numFmtId="0" fontId="24" fillId="0" borderId="0" xfId="0" applyFont="1" applyFill="1" applyBorder="1" applyAlignment="1">
      <alignment horizontal="left" vertical="top"/>
    </xf>
    <xf numFmtId="0" fontId="16" fillId="0" borderId="0" xfId="0" applyFont="1" applyFill="1" applyBorder="1" applyAlignment="1">
      <alignment vertical="top"/>
    </xf>
    <xf numFmtId="0" fontId="16" fillId="0" borderId="0" xfId="0" applyFont="1" applyFill="1" applyBorder="1" applyAlignment="1">
      <alignment horizontal="left" vertical="top"/>
    </xf>
    <xf numFmtId="14" fontId="16" fillId="0" borderId="0" xfId="0" applyNumberFormat="1" applyFont="1" applyFill="1" applyBorder="1" applyAlignment="1">
      <alignment horizontal="left" vertical="top"/>
    </xf>
    <xf numFmtId="164" fontId="16" fillId="0" borderId="0" xfId="0" applyNumberFormat="1" applyFont="1" applyFill="1" applyBorder="1" applyAlignment="1">
      <alignment horizontal="right" vertical="top"/>
    </xf>
    <xf numFmtId="3" fontId="0" fillId="0" borderId="0" xfId="0" applyNumberFormat="1" applyFill="1" applyBorder="1" applyAlignment="1">
      <alignment horizontal="right" vertical="top"/>
    </xf>
    <xf numFmtId="0" fontId="28" fillId="0" borderId="0" xfId="0" applyFont="1" applyBorder="1" applyAlignment="1">
      <alignment vertical="center"/>
    </xf>
    <xf numFmtId="0" fontId="28" fillId="0" borderId="0" xfId="0" applyFont="1" applyBorder="1" applyAlignment="1">
      <alignment wrapText="1"/>
    </xf>
    <xf numFmtId="0" fontId="28" fillId="0" borderId="0" xfId="0" applyFont="1" applyBorder="1" applyAlignment="1"/>
    <xf numFmtId="0" fontId="28" fillId="0" borderId="0" xfId="0" applyFont="1" applyBorder="1" applyAlignment="1">
      <alignment vertical="center" wrapText="1"/>
    </xf>
    <xf numFmtId="0" fontId="29" fillId="0" borderId="0" xfId="0" applyFont="1" applyBorder="1" applyAlignment="1">
      <alignment vertical="center" wrapText="1"/>
    </xf>
    <xf numFmtId="0" fontId="29" fillId="0" borderId="0" xfId="0" applyFont="1" applyBorder="1" applyAlignment="1">
      <alignment wrapText="1"/>
    </xf>
    <xf numFmtId="0" fontId="29" fillId="0" borderId="0" xfId="0" applyFont="1" applyBorder="1" applyAlignment="1"/>
    <xf numFmtId="3" fontId="24" fillId="0" borderId="0" xfId="0" applyNumberFormat="1" applyFont="1" applyFill="1" applyBorder="1" applyAlignment="1">
      <alignment horizontal="right" vertical="top"/>
    </xf>
    <xf numFmtId="0" fontId="16" fillId="4" borderId="0" xfId="0" applyFont="1" applyFill="1" applyBorder="1" applyAlignment="1">
      <alignment horizontal="left" vertical="top"/>
    </xf>
    <xf numFmtId="0" fontId="0" fillId="0" borderId="0" xfId="0"/>
    <xf numFmtId="0" fontId="0" fillId="4" borderId="0" xfId="0" applyFill="1" applyBorder="1" applyAlignment="1">
      <alignment horizontal="left" vertical="top"/>
    </xf>
    <xf numFmtId="3" fontId="0" fillId="4" borderId="0" xfId="0" applyNumberFormat="1" applyFill="1" applyBorder="1" applyAlignment="1">
      <alignment horizontal="right" vertical="top"/>
    </xf>
    <xf numFmtId="0" fontId="0" fillId="4" borderId="0" xfId="0" applyNumberFormat="1" applyFill="1" applyBorder="1" applyAlignment="1">
      <alignment horizontal="left" vertical="top"/>
    </xf>
    <xf numFmtId="14" fontId="0" fillId="0" borderId="0" xfId="0" applyNumberFormat="1" applyFill="1" applyBorder="1" applyAlignment="1">
      <alignment horizontal="left" vertical="top"/>
    </xf>
    <xf numFmtId="168" fontId="0" fillId="0" borderId="0" xfId="0" applyNumberFormat="1" applyFill="1" applyBorder="1" applyAlignment="1">
      <alignment horizontal="right" vertical="top"/>
    </xf>
    <xf numFmtId="168" fontId="0" fillId="0" borderId="0" xfId="0" applyNumberFormat="1" applyFill="1" applyBorder="1" applyAlignment="1">
      <alignment vertical="top"/>
    </xf>
    <xf numFmtId="168" fontId="24" fillId="0" borderId="0" xfId="0" applyNumberFormat="1" applyFont="1" applyFill="1" applyBorder="1" applyAlignment="1">
      <alignment horizontal="right" vertical="top"/>
    </xf>
    <xf numFmtId="0" fontId="16" fillId="0" borderId="9" xfId="0" applyFont="1" applyFill="1" applyBorder="1" applyAlignment="1">
      <alignment horizontal="left" vertical="center" wrapText="1"/>
    </xf>
    <xf numFmtId="0" fontId="17" fillId="0" borderId="9" xfId="0" applyFont="1" applyFill="1" applyBorder="1" applyAlignment="1">
      <alignment horizontal="center" vertical="center" wrapText="1"/>
    </xf>
    <xf numFmtId="4" fontId="30" fillId="0" borderId="9" xfId="0" applyNumberFormat="1" applyFont="1" applyFill="1" applyBorder="1" applyAlignment="1">
      <alignment vertical="center" shrinkToFit="1"/>
    </xf>
    <xf numFmtId="0" fontId="31" fillId="5" borderId="9" xfId="0" applyFont="1" applyFill="1" applyBorder="1" applyAlignment="1">
      <alignment horizontal="center" vertical="center" wrapText="1"/>
    </xf>
    <xf numFmtId="0" fontId="31" fillId="5" borderId="9" xfId="0" applyFont="1" applyFill="1" applyBorder="1" applyAlignment="1">
      <alignment horizontal="left" vertical="center" wrapText="1" indent="4"/>
    </xf>
    <xf numFmtId="0" fontId="35" fillId="5" borderId="9" xfId="0" applyFont="1" applyFill="1" applyBorder="1" applyAlignment="1">
      <alignment horizontal="center" vertical="center" wrapText="1"/>
    </xf>
    <xf numFmtId="0" fontId="16" fillId="6" borderId="9" xfId="0" applyFont="1" applyFill="1" applyBorder="1" applyAlignment="1">
      <alignment horizontal="left" vertical="top"/>
    </xf>
    <xf numFmtId="0" fontId="16" fillId="0" borderId="9" xfId="0" applyFont="1" applyFill="1" applyBorder="1" applyAlignment="1">
      <alignment horizontal="left" vertical="top"/>
    </xf>
    <xf numFmtId="0" fontId="16" fillId="6" borderId="9" xfId="0" applyFont="1" applyFill="1" applyBorder="1" applyAlignment="1">
      <alignment horizontal="left" vertical="center"/>
    </xf>
    <xf numFmtId="0" fontId="16" fillId="0" borderId="9" xfId="0" applyFont="1" applyFill="1" applyBorder="1" applyAlignment="1">
      <alignment horizontal="left" vertical="center"/>
    </xf>
    <xf numFmtId="0" fontId="17" fillId="6" borderId="9" xfId="0" applyFont="1" applyFill="1" applyBorder="1" applyAlignment="1">
      <alignment horizontal="center" vertical="center"/>
    </xf>
    <xf numFmtId="0" fontId="17" fillId="6" borderId="9" xfId="0" applyFont="1" applyFill="1" applyBorder="1" applyAlignment="1">
      <alignment horizontal="center" vertical="top"/>
    </xf>
    <xf numFmtId="0" fontId="17" fillId="0" borderId="9" xfId="0" applyFont="1" applyFill="1" applyBorder="1" applyAlignment="1">
      <alignment horizontal="center" vertical="center"/>
    </xf>
    <xf numFmtId="169" fontId="0" fillId="0" borderId="0" xfId="0" applyNumberFormat="1" applyFill="1" applyBorder="1" applyAlignment="1">
      <alignment horizontal="right" vertical="top"/>
    </xf>
    <xf numFmtId="0" fontId="17" fillId="0" borderId="9" xfId="0" applyFont="1" applyFill="1" applyBorder="1" applyAlignment="1">
      <alignment horizontal="center" vertical="top"/>
    </xf>
    <xf numFmtId="0" fontId="17" fillId="0" borderId="9" xfId="0" applyFont="1" applyFill="1" applyBorder="1" applyAlignment="1">
      <alignment horizontal="left" vertical="center"/>
    </xf>
    <xf numFmtId="0" fontId="17" fillId="7" borderId="9" xfId="0" applyFont="1" applyFill="1" applyBorder="1" applyAlignment="1">
      <alignment vertical="center"/>
    </xf>
    <xf numFmtId="0" fontId="17" fillId="0" borderId="9" xfId="0" applyFont="1" applyFill="1" applyBorder="1" applyAlignment="1">
      <alignment vertical="center"/>
    </xf>
    <xf numFmtId="0" fontId="17" fillId="7" borderId="9" xfId="0" applyFont="1" applyFill="1" applyBorder="1" applyAlignment="1">
      <alignment horizontal="center" vertical="top"/>
    </xf>
    <xf numFmtId="0" fontId="17" fillId="6" borderId="9" xfId="0" applyFont="1" applyFill="1" applyBorder="1" applyAlignment="1">
      <alignment horizontal="left" vertical="top"/>
    </xf>
    <xf numFmtId="0" fontId="17" fillId="6" borderId="9" xfId="0" applyFont="1" applyFill="1" applyBorder="1" applyAlignment="1">
      <alignment horizontal="left" vertical="center"/>
    </xf>
    <xf numFmtId="0" fontId="16" fillId="0" borderId="10" xfId="0" applyFont="1" applyFill="1" applyBorder="1" applyAlignment="1">
      <alignment horizontal="left" vertical="center"/>
    </xf>
    <xf numFmtId="4" fontId="30" fillId="0" borderId="9" xfId="0" applyNumberFormat="1" applyFont="1" applyFill="1" applyBorder="1" applyAlignment="1">
      <alignment horizontal="center" vertical="top" shrinkToFit="1"/>
    </xf>
    <xf numFmtId="0" fontId="30" fillId="0" borderId="9" xfId="0" applyFont="1" applyFill="1" applyBorder="1" applyAlignment="1">
      <alignment horizontal="left" vertical="top"/>
    </xf>
    <xf numFmtId="4" fontId="30" fillId="0" borderId="9" xfId="0" applyNumberFormat="1" applyFont="1" applyFill="1" applyBorder="1" applyAlignment="1">
      <alignment horizontal="center" vertical="center" shrinkToFit="1"/>
    </xf>
    <xf numFmtId="3" fontId="0" fillId="0" borderId="0" xfId="0" applyNumberFormat="1" applyFill="1" applyBorder="1" applyAlignment="1">
      <alignment horizontal="left" vertical="top"/>
    </xf>
    <xf numFmtId="0" fontId="30" fillId="0" borderId="9" xfId="0" applyFont="1" applyFill="1" applyBorder="1" applyAlignment="1">
      <alignment horizontal="center" vertical="center"/>
    </xf>
    <xf numFmtId="165" fontId="0" fillId="0" borderId="0" xfId="2" applyFont="1" applyFill="1" applyBorder="1" applyAlignment="1">
      <alignment horizontal="left" vertical="top"/>
    </xf>
    <xf numFmtId="0" fontId="30" fillId="0" borderId="9" xfId="0" applyFont="1" applyFill="1" applyBorder="1" applyAlignment="1">
      <alignment horizontal="center" vertical="top"/>
    </xf>
    <xf numFmtId="0" fontId="16" fillId="0" borderId="0" xfId="0" applyFont="1" applyFill="1" applyBorder="1" applyAlignment="1">
      <alignment vertical="top" wrapText="1"/>
    </xf>
    <xf numFmtId="0" fontId="0" fillId="8" borderId="0" xfId="0" applyFill="1" applyBorder="1" applyAlignment="1">
      <alignment horizontal="left" vertical="top"/>
    </xf>
    <xf numFmtId="0" fontId="0" fillId="9" borderId="0" xfId="0" applyFill="1" applyBorder="1" applyAlignment="1">
      <alignment horizontal="left" vertical="top"/>
    </xf>
    <xf numFmtId="0" fontId="16" fillId="8" borderId="0" xfId="0" applyFont="1" applyFill="1" applyBorder="1" applyAlignment="1">
      <alignment horizontal="left" vertical="top"/>
    </xf>
    <xf numFmtId="0" fontId="16" fillId="9" borderId="0" xfId="0" applyFont="1" applyFill="1" applyBorder="1" applyAlignment="1">
      <alignment horizontal="left" vertical="top"/>
    </xf>
    <xf numFmtId="0" fontId="17" fillId="8"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NumberFormat="1" applyFill="1" applyBorder="1" applyAlignment="1">
      <alignment horizontal="left" vertical="top"/>
    </xf>
    <xf numFmtId="0" fontId="0" fillId="0" borderId="0" xfId="0" applyFill="1" applyBorder="1" applyAlignment="1">
      <alignment vertical="top"/>
    </xf>
    <xf numFmtId="0" fontId="17" fillId="0" borderId="9" xfId="0" applyFont="1" applyFill="1" applyBorder="1" applyAlignment="1">
      <alignment horizontal="center" vertical="top" wrapText="1"/>
    </xf>
    <xf numFmtId="0" fontId="17" fillId="0" borderId="9" xfId="0" applyFont="1" applyFill="1" applyBorder="1" applyAlignment="1">
      <alignment horizontal="left" vertical="top"/>
    </xf>
    <xf numFmtId="0" fontId="17" fillId="9" borderId="0" xfId="0" applyFont="1" applyFill="1" applyBorder="1" applyAlignment="1">
      <alignment horizontal="left" vertical="top"/>
    </xf>
    <xf numFmtId="0" fontId="2" fillId="2" borderId="1" xfId="5" applyFont="1" applyFill="1" applyBorder="1" applyAlignment="1">
      <alignment horizontal="center" vertical="top" wrapText="1"/>
    </xf>
    <xf numFmtId="0" fontId="2" fillId="2" borderId="1" xfId="5" applyFont="1" applyFill="1" applyBorder="1" applyAlignment="1">
      <alignment horizontal="left" vertical="top" wrapText="1" indent="1"/>
    </xf>
    <xf numFmtId="0" fontId="3" fillId="3" borderId="1" xfId="5" applyFont="1" applyFill="1" applyBorder="1" applyAlignment="1">
      <alignment horizontal="center" vertical="center" wrapText="1"/>
    </xf>
    <xf numFmtId="0" fontId="16" fillId="3" borderId="1" xfId="5" applyFill="1" applyBorder="1" applyAlignment="1">
      <alignment horizontal="left" vertical="top" wrapText="1"/>
    </xf>
    <xf numFmtId="0" fontId="3" fillId="3" borderId="1" xfId="5" applyFont="1" applyFill="1" applyBorder="1" applyAlignment="1">
      <alignment horizontal="left" vertical="center" wrapText="1"/>
    </xf>
    <xf numFmtId="0" fontId="3" fillId="3" borderId="1" xfId="5" applyFont="1" applyFill="1" applyBorder="1" applyAlignment="1">
      <alignment horizontal="center" vertical="top" wrapText="1"/>
    </xf>
    <xf numFmtId="0" fontId="3" fillId="3" borderId="1" xfId="5" applyFont="1" applyFill="1" applyBorder="1" applyAlignment="1">
      <alignment horizontal="left" vertical="top" wrapText="1"/>
    </xf>
    <xf numFmtId="0" fontId="3" fillId="3" borderId="1" xfId="5" applyFont="1" applyFill="1" applyBorder="1" applyAlignment="1">
      <alignment horizontal="center" vertical="center"/>
    </xf>
    <xf numFmtId="0" fontId="6" fillId="3" borderId="1" xfId="5" applyFont="1" applyFill="1" applyBorder="1" applyAlignment="1">
      <alignment horizontal="left" vertical="top" wrapText="1" indent="1"/>
    </xf>
    <xf numFmtId="0" fontId="6" fillId="3" borderId="1" xfId="5" applyFont="1" applyFill="1" applyBorder="1" applyAlignment="1">
      <alignment horizontal="left" vertical="top" wrapText="1"/>
    </xf>
    <xf numFmtId="0" fontId="16" fillId="2" borderId="2" xfId="5" applyFill="1" applyBorder="1" applyAlignment="1">
      <alignment vertical="center" wrapText="1"/>
    </xf>
    <xf numFmtId="0" fontId="16" fillId="2" borderId="2" xfId="5" applyFill="1" applyBorder="1" applyAlignment="1">
      <alignment vertical="top" wrapText="1"/>
    </xf>
    <xf numFmtId="0" fontId="2" fillId="2" borderId="2" xfId="5" applyFont="1" applyFill="1" applyBorder="1" applyAlignment="1">
      <alignment vertical="center" wrapText="1"/>
    </xf>
    <xf numFmtId="0" fontId="5" fillId="2" borderId="2" xfId="5" applyFont="1" applyFill="1" applyBorder="1" applyAlignment="1">
      <alignment vertical="top" wrapText="1"/>
    </xf>
    <xf numFmtId="0" fontId="16" fillId="0" borderId="0" xfId="5" applyFill="1" applyBorder="1" applyAlignment="1">
      <alignment horizontal="center" vertical="center"/>
    </xf>
    <xf numFmtId="0" fontId="13" fillId="3" borderId="1" xfId="5" applyFont="1" applyFill="1" applyBorder="1" applyAlignment="1">
      <alignment horizontal="left" vertical="top" wrapText="1"/>
    </xf>
    <xf numFmtId="0" fontId="3" fillId="3" borderId="3" xfId="5" applyFont="1" applyFill="1" applyBorder="1" applyAlignment="1">
      <alignment horizontal="center" vertical="center" wrapText="1"/>
    </xf>
    <xf numFmtId="0" fontId="16" fillId="0" borderId="0" xfId="5" applyFont="1" applyFill="1" applyBorder="1" applyAlignment="1">
      <alignment horizontal="center" vertical="center"/>
    </xf>
    <xf numFmtId="0" fontId="16" fillId="3" borderId="6" xfId="5" applyFill="1" applyBorder="1" applyAlignment="1">
      <alignment horizontal="left" vertical="top" wrapText="1"/>
    </xf>
    <xf numFmtId="0" fontId="3" fillId="3" borderId="6" xfId="5" applyFont="1" applyFill="1" applyBorder="1" applyAlignment="1">
      <alignment horizontal="left" vertical="top" wrapText="1"/>
    </xf>
    <xf numFmtId="0" fontId="3" fillId="3" borderId="4" xfId="5" applyFont="1" applyFill="1" applyBorder="1" applyAlignment="1">
      <alignment horizontal="center" vertical="center" wrapText="1"/>
    </xf>
    <xf numFmtId="0" fontId="3" fillId="3" borderId="2" xfId="5" applyFont="1" applyFill="1" applyBorder="1" applyAlignment="1">
      <alignment horizontal="center" vertical="center" wrapText="1"/>
    </xf>
    <xf numFmtId="0" fontId="20" fillId="3" borderId="1" xfId="5" applyFont="1" applyFill="1" applyBorder="1" applyAlignment="1">
      <alignment horizontal="left" vertical="top" wrapText="1"/>
    </xf>
    <xf numFmtId="0" fontId="14" fillId="3" borderId="1" xfId="5" applyFont="1" applyFill="1" applyBorder="1" applyAlignment="1">
      <alignment horizontal="left" vertical="top" wrapText="1"/>
    </xf>
    <xf numFmtId="0" fontId="6" fillId="3" borderId="3" xfId="5" applyFont="1" applyFill="1" applyBorder="1" applyAlignment="1">
      <alignment horizontal="left" vertical="top" wrapText="1"/>
    </xf>
    <xf numFmtId="0" fontId="3" fillId="3" borderId="2" xfId="5" applyFont="1" applyFill="1" applyBorder="1" applyAlignment="1">
      <alignment vertical="center" wrapText="1"/>
    </xf>
    <xf numFmtId="0" fontId="3" fillId="3" borderId="3" xfId="5" applyFont="1" applyFill="1" applyBorder="1" applyAlignment="1">
      <alignment vertical="center" wrapText="1"/>
    </xf>
    <xf numFmtId="0" fontId="3" fillId="3" borderId="2" xfId="5" applyFont="1" applyFill="1" applyBorder="1" applyAlignment="1">
      <alignment vertical="top" wrapText="1"/>
    </xf>
    <xf numFmtId="0" fontId="6" fillId="3" borderId="1" xfId="5" applyFont="1" applyFill="1" applyBorder="1" applyAlignment="1">
      <alignment vertical="top" wrapText="1"/>
    </xf>
    <xf numFmtId="0" fontId="3" fillId="3" borderId="1" xfId="5" applyFont="1" applyFill="1" applyBorder="1" applyAlignment="1">
      <alignment vertical="center" wrapText="1"/>
    </xf>
    <xf numFmtId="0" fontId="3" fillId="3" borderId="1" xfId="5" applyFont="1" applyFill="1" applyBorder="1" applyAlignment="1">
      <alignment vertical="top" wrapText="1"/>
    </xf>
    <xf numFmtId="0" fontId="6" fillId="3" borderId="6" xfId="5" applyFont="1" applyFill="1" applyBorder="1" applyAlignment="1">
      <alignment horizontal="left" vertical="top" wrapText="1"/>
    </xf>
    <xf numFmtId="0" fontId="3" fillId="3" borderId="4" xfId="5" applyFont="1" applyFill="1" applyBorder="1" applyAlignment="1">
      <alignment vertical="top" wrapText="1"/>
    </xf>
    <xf numFmtId="0" fontId="6" fillId="3" borderId="2" xfId="5" applyFont="1" applyFill="1" applyBorder="1" applyAlignment="1">
      <alignment horizontal="left" vertical="top" wrapText="1"/>
    </xf>
    <xf numFmtId="0" fontId="16" fillId="3" borderId="2" xfId="5" applyFill="1" applyBorder="1" applyAlignment="1">
      <alignment horizontal="left" vertical="top" wrapText="1"/>
    </xf>
    <xf numFmtId="0" fontId="3" fillId="3" borderId="4" xfId="5" applyFont="1" applyFill="1" applyBorder="1" applyAlignment="1">
      <alignment vertical="center" wrapText="1"/>
    </xf>
    <xf numFmtId="0" fontId="16" fillId="0" borderId="0" xfId="5" applyFont="1" applyFill="1" applyBorder="1" applyAlignment="1">
      <alignment horizontal="center" vertical="top"/>
    </xf>
    <xf numFmtId="0" fontId="3" fillId="3" borderId="3" xfId="5" applyFont="1" applyFill="1" applyBorder="1" applyAlignment="1">
      <alignment vertical="top" wrapText="1"/>
    </xf>
    <xf numFmtId="0" fontId="16" fillId="0" borderId="0" xfId="5" applyFont="1" applyFill="1" applyBorder="1" applyAlignment="1">
      <alignment horizontal="left" vertical="center"/>
    </xf>
    <xf numFmtId="0" fontId="3" fillId="3" borderId="1" xfId="5" applyFont="1" applyFill="1" applyBorder="1" applyAlignment="1">
      <alignment vertical="center"/>
    </xf>
    <xf numFmtId="0" fontId="18" fillId="3" borderId="1" xfId="5" applyFont="1" applyFill="1" applyBorder="1" applyAlignment="1">
      <alignment horizontal="left" vertical="top" wrapText="1"/>
    </xf>
    <xf numFmtId="0" fontId="24" fillId="2" borderId="2" xfId="5" applyFont="1" applyFill="1" applyBorder="1" applyAlignment="1">
      <alignment vertical="center" wrapText="1"/>
    </xf>
    <xf numFmtId="0" fontId="25" fillId="2" borderId="2" xfId="5" applyFont="1" applyFill="1" applyBorder="1" applyAlignment="1">
      <alignment horizontal="center" vertical="center" wrapText="1"/>
    </xf>
    <xf numFmtId="0" fontId="3" fillId="3" borderId="1" xfId="5" applyFont="1" applyFill="1" applyBorder="1" applyAlignment="1">
      <alignment vertical="top"/>
    </xf>
    <xf numFmtId="0" fontId="3" fillId="3" borderId="2" xfId="5" applyFont="1" applyFill="1" applyBorder="1" applyAlignment="1">
      <alignment horizontal="left" vertical="top" wrapText="1"/>
    </xf>
    <xf numFmtId="0" fontId="3" fillId="3" borderId="3" xfId="5" applyFont="1" applyFill="1" applyBorder="1" applyAlignment="1">
      <alignment horizontal="left" vertical="top" wrapText="1"/>
    </xf>
    <xf numFmtId="0" fontId="18" fillId="3" borderId="1" xfId="5" applyFont="1" applyFill="1" applyBorder="1" applyAlignment="1">
      <alignment vertical="top" wrapText="1"/>
    </xf>
    <xf numFmtId="0" fontId="17" fillId="3" borderId="1" xfId="5" applyFont="1" applyFill="1" applyBorder="1" applyAlignment="1">
      <alignment vertical="top" wrapText="1"/>
    </xf>
    <xf numFmtId="0" fontId="39" fillId="9" borderId="0" xfId="0" applyFont="1" applyFill="1" applyBorder="1" applyAlignment="1">
      <alignment horizontal="left" vertical="top"/>
    </xf>
    <xf numFmtId="0" fontId="40" fillId="3" borderId="1" xfId="5" applyFont="1" applyFill="1" applyBorder="1" applyAlignment="1">
      <alignment horizontal="left" vertical="top" wrapText="1"/>
    </xf>
    <xf numFmtId="0" fontId="39" fillId="3" borderId="1" xfId="5" applyFont="1" applyFill="1" applyBorder="1" applyAlignment="1">
      <alignment horizontal="left" vertical="top" wrapText="1"/>
    </xf>
    <xf numFmtId="0" fontId="39" fillId="3" borderId="1" xfId="5" applyFont="1" applyFill="1" applyBorder="1" applyAlignment="1">
      <alignment vertical="top" wrapText="1"/>
    </xf>
    <xf numFmtId="0" fontId="39" fillId="0" borderId="0" xfId="0" applyNumberFormat="1" applyFont="1" applyFill="1" applyBorder="1" applyAlignment="1">
      <alignment horizontal="left" vertical="top"/>
    </xf>
    <xf numFmtId="0" fontId="16" fillId="0" borderId="0" xfId="0" applyNumberFormat="1" applyFont="1" applyFill="1" applyBorder="1" applyAlignment="1">
      <alignment vertical="top"/>
    </xf>
    <xf numFmtId="0" fontId="35" fillId="5" borderId="9" xfId="0" applyFont="1" applyFill="1" applyBorder="1" applyAlignment="1">
      <alignment horizontal="center" vertical="center"/>
    </xf>
    <xf numFmtId="0" fontId="31" fillId="5" borderId="9" xfId="0" applyFont="1" applyFill="1" applyBorder="1" applyAlignment="1">
      <alignment horizontal="center" vertical="center"/>
    </xf>
    <xf numFmtId="0" fontId="31" fillId="11" borderId="9" xfId="0" applyFont="1" applyFill="1" applyBorder="1" applyAlignment="1">
      <alignment horizontal="center" vertical="center"/>
    </xf>
    <xf numFmtId="0" fontId="16" fillId="0" borderId="9" xfId="0" applyFont="1" applyFill="1" applyBorder="1" applyAlignment="1">
      <alignment vertical="center"/>
    </xf>
    <xf numFmtId="0" fontId="30" fillId="0" borderId="9" xfId="0" applyFont="1" applyFill="1" applyBorder="1" applyAlignment="1">
      <alignment vertical="center"/>
    </xf>
    <xf numFmtId="0" fontId="0" fillId="0" borderId="0" xfId="0" applyFill="1" applyBorder="1" applyAlignment="1">
      <alignment vertical="center"/>
    </xf>
    <xf numFmtId="0" fontId="17" fillId="10" borderId="9" xfId="0" applyFont="1" applyFill="1" applyBorder="1" applyAlignment="1">
      <alignment vertical="center"/>
    </xf>
    <xf numFmtId="0" fontId="16" fillId="10" borderId="9" xfId="0" applyFont="1" applyFill="1" applyBorder="1" applyAlignment="1">
      <alignment vertical="center"/>
    </xf>
    <xf numFmtId="0" fontId="16" fillId="6" borderId="9" xfId="0" applyFont="1" applyFill="1" applyBorder="1" applyAlignment="1">
      <alignment vertical="center"/>
    </xf>
    <xf numFmtId="0" fontId="16" fillId="0" borderId="0" xfId="0" applyFont="1" applyFill="1" applyBorder="1" applyAlignment="1">
      <alignment vertical="center"/>
    </xf>
    <xf numFmtId="0" fontId="27" fillId="4" borderId="0" xfId="1" applyFont="1" applyFill="1" applyBorder="1" applyAlignment="1" applyProtection="1">
      <alignment vertical="center"/>
    </xf>
    <xf numFmtId="0" fontId="16" fillId="4" borderId="0" xfId="0" applyFont="1" applyFill="1" applyBorder="1" applyAlignment="1">
      <alignment vertical="center"/>
    </xf>
    <xf numFmtId="165" fontId="16" fillId="0" borderId="9" xfId="2" applyFont="1" applyFill="1" applyBorder="1" applyAlignment="1">
      <alignment vertical="center"/>
    </xf>
    <xf numFmtId="0" fontId="0" fillId="0" borderId="9" xfId="0" applyFill="1" applyBorder="1" applyAlignment="1">
      <alignment vertical="center"/>
    </xf>
    <xf numFmtId="0" fontId="17" fillId="7" borderId="0" xfId="0" applyFont="1" applyFill="1" applyBorder="1" applyAlignment="1">
      <alignment vertical="center"/>
    </xf>
    <xf numFmtId="0" fontId="17" fillId="0" borderId="0" xfId="0" applyFont="1" applyFill="1" applyBorder="1" applyAlignment="1">
      <alignment vertical="center"/>
    </xf>
    <xf numFmtId="4" fontId="30" fillId="0" borderId="0" xfId="0" applyNumberFormat="1" applyFont="1" applyFill="1" applyBorder="1" applyAlignment="1">
      <alignment vertical="center" shrinkToFit="1"/>
    </xf>
    <xf numFmtId="0" fontId="16" fillId="6" borderId="0" xfId="0" applyFont="1" applyFill="1" applyBorder="1" applyAlignment="1">
      <alignment vertical="center"/>
    </xf>
    <xf numFmtId="0" fontId="30" fillId="0" borderId="0" xfId="0" applyFont="1" applyFill="1" applyBorder="1" applyAlignment="1">
      <alignment vertical="center"/>
    </xf>
    <xf numFmtId="0" fontId="16" fillId="3" borderId="1" xfId="5" applyFont="1" applyFill="1" applyBorder="1" applyAlignment="1">
      <alignment vertical="center"/>
    </xf>
    <xf numFmtId="0" fontId="39" fillId="3" borderId="1" xfId="5" applyFont="1" applyFill="1" applyBorder="1" applyAlignment="1">
      <alignment vertical="center"/>
    </xf>
    <xf numFmtId="0" fontId="33" fillId="5" borderId="9"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32" fillId="5" borderId="9" xfId="0" applyFont="1" applyFill="1" applyBorder="1" applyAlignment="1">
      <alignment horizontal="center" vertical="center" wrapText="1"/>
    </xf>
    <xf numFmtId="3" fontId="17" fillId="0" borderId="9" xfId="0" applyNumberFormat="1" applyFont="1" applyFill="1" applyBorder="1" applyAlignment="1">
      <alignment vertical="center" wrapText="1"/>
    </xf>
    <xf numFmtId="3" fontId="30" fillId="0" borderId="9" xfId="0" applyNumberFormat="1" applyFont="1" applyFill="1" applyBorder="1" applyAlignment="1">
      <alignment vertical="top" shrinkToFit="1"/>
    </xf>
    <xf numFmtId="3" fontId="17" fillId="0" borderId="9" xfId="0" applyNumberFormat="1" applyFont="1" applyFill="1" applyBorder="1" applyAlignment="1">
      <alignment vertical="top" wrapText="1"/>
    </xf>
    <xf numFmtId="3" fontId="30" fillId="0" borderId="9" xfId="0" applyNumberFormat="1" applyFont="1" applyFill="1" applyBorder="1" applyAlignment="1">
      <alignment vertical="center" shrinkToFit="1"/>
    </xf>
    <xf numFmtId="3" fontId="17" fillId="0" borderId="9" xfId="0" applyNumberFormat="1" applyFont="1" applyFill="1" applyBorder="1" applyAlignment="1">
      <alignment vertical="center"/>
    </xf>
    <xf numFmtId="3" fontId="17" fillId="0" borderId="9" xfId="0" applyNumberFormat="1" applyFont="1" applyFill="1" applyBorder="1" applyAlignment="1">
      <alignment vertical="top"/>
    </xf>
    <xf numFmtId="3" fontId="17" fillId="7" borderId="9" xfId="0" applyNumberFormat="1" applyFont="1" applyFill="1" applyBorder="1" applyAlignment="1">
      <alignment vertical="top"/>
    </xf>
    <xf numFmtId="3" fontId="30" fillId="7" borderId="9" xfId="0" applyNumberFormat="1" applyFont="1" applyFill="1" applyBorder="1" applyAlignment="1">
      <alignment vertical="top" shrinkToFit="1"/>
    </xf>
    <xf numFmtId="3" fontId="17" fillId="7" borderId="9" xfId="0" applyNumberFormat="1" applyFont="1" applyFill="1" applyBorder="1" applyAlignment="1">
      <alignment vertical="center"/>
    </xf>
    <xf numFmtId="3" fontId="30" fillId="7" borderId="9" xfId="0" applyNumberFormat="1" applyFont="1" applyFill="1" applyBorder="1" applyAlignment="1">
      <alignment vertical="center" shrinkToFit="1"/>
    </xf>
    <xf numFmtId="3" fontId="30" fillId="0" borderId="11" xfId="0" applyNumberFormat="1" applyFont="1" applyFill="1" applyBorder="1" applyAlignment="1">
      <alignment vertical="center" shrinkToFit="1"/>
    </xf>
    <xf numFmtId="3" fontId="30" fillId="0" borderId="12" xfId="0" applyNumberFormat="1" applyFont="1" applyFill="1" applyBorder="1" applyAlignment="1">
      <alignment vertical="center" shrinkToFit="1"/>
    </xf>
    <xf numFmtId="3" fontId="17" fillId="0" borderId="9" xfId="0" applyNumberFormat="1" applyFont="1" applyFill="1" applyBorder="1" applyAlignment="1"/>
    <xf numFmtId="0" fontId="16" fillId="0" borderId="0" xfId="0" applyFont="1"/>
    <xf numFmtId="0" fontId="31" fillId="11" borderId="9"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20" fillId="0" borderId="0" xfId="0" applyFont="1" applyFill="1" applyBorder="1" applyAlignment="1">
      <alignment horizontal="left" vertical="center"/>
    </xf>
    <xf numFmtId="0" fontId="46" fillId="0" borderId="0" xfId="1" applyFont="1" applyFill="1" applyBorder="1" applyAlignment="1" applyProtection="1">
      <alignment horizontal="left" vertical="center"/>
    </xf>
    <xf numFmtId="0" fontId="47" fillId="4" borderId="0" xfId="0" applyFont="1" applyFill="1" applyBorder="1" applyAlignment="1">
      <alignment horizontal="left" vertical="top"/>
    </xf>
    <xf numFmtId="0" fontId="30" fillId="0" borderId="9" xfId="0" applyFont="1" applyFill="1" applyBorder="1" applyAlignment="1">
      <alignment horizontal="left" vertical="center"/>
    </xf>
    <xf numFmtId="0" fontId="48" fillId="0" borderId="0" xfId="1" applyFont="1" applyFill="1" applyBorder="1" applyAlignment="1" applyProtection="1">
      <alignment horizontal="center" vertical="center"/>
    </xf>
    <xf numFmtId="0" fontId="26" fillId="0" borderId="0" xfId="1" applyFill="1" applyBorder="1" applyAlignment="1" applyProtection="1">
      <alignment horizontal="left" vertical="center"/>
    </xf>
    <xf numFmtId="0" fontId="0" fillId="0" borderId="0" xfId="0" applyFill="1" applyBorder="1" applyAlignment="1">
      <alignment horizontal="left" vertical="top"/>
    </xf>
    <xf numFmtId="0" fontId="16" fillId="0" borderId="0" xfId="0" applyFont="1" applyFill="1" applyBorder="1" applyAlignment="1">
      <alignment horizontal="left" vertical="center"/>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0" fontId="16" fillId="2" borderId="2" xfId="5" applyFont="1" applyFill="1" applyBorder="1" applyAlignment="1">
      <alignment vertical="center" wrapText="1"/>
    </xf>
    <xf numFmtId="0" fontId="49" fillId="12" borderId="16" xfId="0" applyFont="1" applyFill="1" applyBorder="1" applyAlignment="1">
      <alignment vertical="top" wrapText="1"/>
    </xf>
    <xf numFmtId="0" fontId="49" fillId="12" borderId="16" xfId="0" applyFont="1" applyFill="1" applyBorder="1" applyAlignment="1">
      <alignment vertical="center" wrapText="1"/>
    </xf>
    <xf numFmtId="0" fontId="52" fillId="13" borderId="18" xfId="0" applyFont="1" applyFill="1" applyBorder="1" applyAlignment="1">
      <alignment horizontal="left" vertical="top" wrapText="1"/>
    </xf>
    <xf numFmtId="0" fontId="50" fillId="13" borderId="19" xfId="0" applyFont="1" applyFill="1" applyBorder="1" applyAlignment="1">
      <alignment horizontal="left" vertical="top" wrapText="1"/>
    </xf>
    <xf numFmtId="0" fontId="52" fillId="13" borderId="19" xfId="0" applyFont="1" applyFill="1" applyBorder="1" applyAlignment="1">
      <alignment horizontal="left" vertical="top" wrapText="1"/>
    </xf>
    <xf numFmtId="0" fontId="50" fillId="13" borderId="16" xfId="0" applyFont="1" applyFill="1" applyBorder="1" applyAlignment="1">
      <alignment horizontal="left" vertical="center" wrapText="1"/>
    </xf>
    <xf numFmtId="0" fontId="52" fillId="13" borderId="16" xfId="0" applyFont="1" applyFill="1" applyBorder="1" applyAlignment="1">
      <alignment horizontal="left" vertical="top" wrapText="1"/>
    </xf>
    <xf numFmtId="0" fontId="51" fillId="13" borderId="16" xfId="0" applyFont="1" applyFill="1" applyBorder="1" applyAlignment="1">
      <alignment horizontal="left" vertical="top" wrapText="1"/>
    </xf>
    <xf numFmtId="0" fontId="50" fillId="13" borderId="21" xfId="0" applyFont="1" applyFill="1" applyBorder="1" applyAlignment="1">
      <alignment horizontal="left" vertical="center" wrapText="1"/>
    </xf>
    <xf numFmtId="0" fontId="52" fillId="13" borderId="21" xfId="0" applyFont="1" applyFill="1" applyBorder="1" applyAlignment="1">
      <alignment horizontal="left" vertical="top" wrapText="1"/>
    </xf>
    <xf numFmtId="0" fontId="50" fillId="13" borderId="21" xfId="0" applyFont="1" applyFill="1" applyBorder="1" applyAlignment="1">
      <alignment horizontal="left" vertical="top" wrapText="1"/>
    </xf>
    <xf numFmtId="0" fontId="51" fillId="13" borderId="21" xfId="0" applyFont="1" applyFill="1" applyBorder="1" applyAlignment="1">
      <alignment horizontal="left" vertical="top" wrapText="1"/>
    </xf>
    <xf numFmtId="0" fontId="52" fillId="13" borderId="21" xfId="0" applyFont="1" applyFill="1" applyBorder="1" applyAlignment="1">
      <alignment vertical="top" wrapText="1"/>
    </xf>
    <xf numFmtId="0" fontId="52" fillId="13" borderId="21" xfId="0" applyFont="1" applyFill="1" applyBorder="1" applyAlignment="1">
      <alignment horizontal="left" vertical="center" wrapText="1"/>
    </xf>
    <xf numFmtId="0" fontId="51" fillId="13" borderId="21" xfId="0" applyFont="1" applyFill="1" applyBorder="1" applyAlignment="1">
      <alignment vertical="top" wrapText="1"/>
    </xf>
    <xf numFmtId="0" fontId="50" fillId="13" borderId="21" xfId="0" applyFont="1" applyFill="1" applyBorder="1" applyAlignment="1">
      <alignment vertical="center" wrapText="1"/>
    </xf>
    <xf numFmtId="0" fontId="50" fillId="13" borderId="21" xfId="0" applyFont="1" applyFill="1" applyBorder="1" applyAlignment="1">
      <alignment vertical="top" wrapText="1"/>
    </xf>
    <xf numFmtId="0" fontId="50" fillId="13" borderId="21" xfId="0" applyFont="1" applyFill="1" applyBorder="1" applyAlignment="1">
      <alignment horizontal="center" vertical="center" wrapText="1"/>
    </xf>
    <xf numFmtId="0" fontId="51" fillId="13" borderId="21" xfId="0" applyFont="1" applyFill="1" applyBorder="1" applyAlignment="1">
      <alignment vertical="center" wrapText="1"/>
    </xf>
    <xf numFmtId="0" fontId="52" fillId="13" borderId="21" xfId="0" applyFont="1" applyFill="1" applyBorder="1" applyAlignment="1">
      <alignment vertical="center" wrapText="1"/>
    </xf>
    <xf numFmtId="0" fontId="52" fillId="13" borderId="21" xfId="0" applyNumberFormat="1" applyFont="1" applyFill="1" applyBorder="1" applyAlignment="1">
      <alignment vertical="top" wrapText="1"/>
    </xf>
    <xf numFmtId="0" fontId="52" fillId="13" borderId="16" xfId="0" applyFont="1" applyFill="1" applyBorder="1" applyAlignment="1">
      <alignment vertical="top" wrapText="1"/>
    </xf>
    <xf numFmtId="0" fontId="51" fillId="13" borderId="16" xfId="0" applyFont="1" applyFill="1" applyBorder="1" applyAlignment="1">
      <alignment vertical="top" wrapText="1"/>
    </xf>
    <xf numFmtId="0" fontId="51" fillId="13" borderId="21" xfId="0" applyFont="1" applyFill="1" applyBorder="1" applyAlignment="1">
      <alignment horizontal="left" vertical="center" wrapText="1"/>
    </xf>
    <xf numFmtId="0" fontId="50" fillId="13" borderId="21" xfId="0" applyFont="1" applyFill="1" applyBorder="1" applyAlignment="1">
      <alignment horizontal="left" wrapText="1"/>
    </xf>
    <xf numFmtId="0" fontId="52" fillId="13" borderId="21" xfId="0" applyFont="1" applyFill="1" applyBorder="1" applyAlignment="1">
      <alignment wrapText="1"/>
    </xf>
    <xf numFmtId="0" fontId="52" fillId="13" borderId="21" xfId="0" applyFont="1" applyFill="1" applyBorder="1" applyAlignment="1">
      <alignment horizontal="left" wrapText="1"/>
    </xf>
    <xf numFmtId="0" fontId="24" fillId="0" borderId="0" xfId="0" applyFont="1" applyFill="1" applyBorder="1" applyAlignment="1">
      <alignment horizontal="center" vertical="top"/>
    </xf>
    <xf numFmtId="0" fontId="50" fillId="13" borderId="18" xfId="0" applyFont="1" applyFill="1" applyBorder="1" applyAlignment="1">
      <alignment horizontal="left" vertical="top" wrapText="1"/>
    </xf>
    <xf numFmtId="0" fontId="50" fillId="13" borderId="16" xfId="0" applyFont="1" applyFill="1" applyBorder="1" applyAlignment="1">
      <alignment vertical="top" wrapText="1"/>
    </xf>
    <xf numFmtId="0" fontId="50" fillId="13" borderId="16" xfId="0" applyFont="1" applyFill="1" applyBorder="1" applyAlignment="1">
      <alignment horizontal="left" vertical="top" wrapText="1"/>
    </xf>
    <xf numFmtId="0" fontId="52" fillId="13" borderId="17" xfId="0" applyFont="1" applyFill="1" applyBorder="1" applyAlignment="1">
      <alignment vertical="top" wrapText="1"/>
    </xf>
    <xf numFmtId="0" fontId="0" fillId="13" borderId="21" xfId="0" applyFill="1" applyBorder="1" applyAlignment="1">
      <alignment vertical="top" wrapText="1"/>
    </xf>
    <xf numFmtId="0" fontId="26" fillId="4" borderId="0" xfId="1" applyFill="1" applyBorder="1" applyAlignment="1" applyProtection="1">
      <alignment horizontal="left" vertical="center"/>
    </xf>
    <xf numFmtId="165" fontId="17" fillId="0" borderId="9" xfId="4" applyFont="1" applyFill="1" applyBorder="1" applyAlignment="1">
      <alignment horizontal="center" vertical="top"/>
    </xf>
    <xf numFmtId="165" fontId="16" fillId="0" borderId="9" xfId="4" applyFont="1" applyFill="1" applyBorder="1" applyAlignment="1">
      <alignment horizontal="left" vertical="top"/>
    </xf>
    <xf numFmtId="3" fontId="17" fillId="0" borderId="9" xfId="4" applyNumberFormat="1" applyFont="1" applyFill="1" applyBorder="1" applyAlignment="1">
      <alignment vertical="top"/>
    </xf>
    <xf numFmtId="165" fontId="16" fillId="0" borderId="9" xfId="4" applyFont="1" applyFill="1" applyBorder="1" applyAlignment="1">
      <alignment horizontal="left" vertical="center"/>
    </xf>
    <xf numFmtId="0" fontId="50" fillId="13" borderId="20" xfId="0" applyFont="1" applyFill="1" applyBorder="1" applyAlignment="1">
      <alignment horizontal="left" vertical="top" wrapText="1"/>
    </xf>
    <xf numFmtId="0" fontId="52" fillId="13" borderId="20" xfId="0" applyFont="1" applyFill="1" applyBorder="1" applyAlignment="1">
      <alignment vertical="top" wrapText="1"/>
    </xf>
    <xf numFmtId="0" fontId="51" fillId="13" borderId="20" xfId="0" applyFont="1" applyFill="1" applyBorder="1" applyAlignment="1">
      <alignment horizontal="left" vertical="top" wrapText="1"/>
    </xf>
    <xf numFmtId="0" fontId="50" fillId="13" borderId="22" xfId="0" applyFont="1" applyFill="1" applyBorder="1" applyAlignment="1">
      <alignment horizontal="left" vertical="top" wrapText="1"/>
    </xf>
    <xf numFmtId="0" fontId="50" fillId="13" borderId="23" xfId="0" applyFont="1" applyFill="1" applyBorder="1" applyAlignment="1">
      <alignment horizontal="left" vertical="top" wrapText="1"/>
    </xf>
    <xf numFmtId="0" fontId="50" fillId="13" borderId="17" xfId="0" applyFont="1" applyFill="1" applyBorder="1" applyAlignment="1">
      <alignment horizontal="left" vertical="center"/>
    </xf>
    <xf numFmtId="0" fontId="50" fillId="13" borderId="16" xfId="0" applyFont="1" applyFill="1" applyBorder="1" applyAlignment="1">
      <alignment horizontal="left" vertical="center"/>
    </xf>
    <xf numFmtId="0" fontId="50" fillId="13" borderId="20" xfId="0" applyFont="1" applyFill="1" applyBorder="1" applyAlignment="1">
      <alignment horizontal="left" vertical="center"/>
    </xf>
    <xf numFmtId="0" fontId="50" fillId="13" borderId="21" xfId="0" applyFont="1" applyFill="1" applyBorder="1" applyAlignment="1">
      <alignment horizontal="left" vertical="center"/>
    </xf>
    <xf numFmtId="0" fontId="50" fillId="13" borderId="16" xfId="0" applyFont="1" applyFill="1" applyBorder="1" applyAlignment="1">
      <alignment vertical="center"/>
    </xf>
    <xf numFmtId="0" fontId="50" fillId="13" borderId="21" xfId="0" applyFont="1" applyFill="1" applyBorder="1" applyAlignment="1">
      <alignment vertical="center"/>
    </xf>
    <xf numFmtId="0" fontId="52" fillId="13" borderId="21" xfId="0" applyFont="1" applyFill="1" applyBorder="1" applyAlignment="1">
      <alignment vertical="center"/>
    </xf>
    <xf numFmtId="0" fontId="52" fillId="13" borderId="21" xfId="0" applyFont="1" applyFill="1" applyBorder="1" applyAlignment="1">
      <alignment horizontal="left" vertical="center"/>
    </xf>
    <xf numFmtId="0" fontId="51" fillId="13" borderId="21" xfId="0" applyFont="1" applyFill="1" applyBorder="1" applyAlignment="1">
      <alignment vertical="center"/>
    </xf>
    <xf numFmtId="0" fontId="52" fillId="13" borderId="18" xfId="0" applyFont="1" applyFill="1" applyBorder="1" applyAlignment="1">
      <alignment horizontal="left" vertical="center"/>
    </xf>
    <xf numFmtId="0" fontId="52" fillId="13" borderId="16" xfId="0" applyFont="1" applyFill="1" applyBorder="1" applyAlignment="1">
      <alignment vertical="center"/>
    </xf>
    <xf numFmtId="0" fontId="52" fillId="13" borderId="20" xfId="0" applyFont="1" applyFill="1" applyBorder="1" applyAlignment="1">
      <alignment vertical="center"/>
    </xf>
    <xf numFmtId="0" fontId="16" fillId="3" borderId="1" xfId="5" applyFont="1" applyFill="1" applyBorder="1" applyAlignment="1">
      <alignment horizontal="left" vertical="center"/>
    </xf>
    <xf numFmtId="0" fontId="52" fillId="13" borderId="25" xfId="0" applyFont="1" applyFill="1" applyBorder="1" applyAlignment="1">
      <alignment vertical="center"/>
    </xf>
    <xf numFmtId="0" fontId="52" fillId="13" borderId="24" xfId="0" applyFont="1" applyFill="1" applyBorder="1" applyAlignment="1">
      <alignment vertical="center"/>
    </xf>
    <xf numFmtId="0" fontId="0" fillId="0" borderId="0" xfId="0" applyFill="1" applyBorder="1" applyAlignment="1">
      <alignment horizontal="left" vertical="top"/>
    </xf>
    <xf numFmtId="0" fontId="26" fillId="0" borderId="0" xfId="1" applyFill="1" applyBorder="1" applyAlignment="1" applyProtection="1">
      <alignment horizontal="left" vertical="top"/>
    </xf>
    <xf numFmtId="0" fontId="17" fillId="3" borderId="1" xfId="5" applyFont="1" applyFill="1" applyBorder="1" applyAlignment="1">
      <alignment vertical="center"/>
    </xf>
    <xf numFmtId="0" fontId="17" fillId="3" borderId="1" xfId="5" applyFont="1" applyFill="1" applyBorder="1" applyAlignment="1">
      <alignment horizontal="left" vertical="center"/>
    </xf>
    <xf numFmtId="0" fontId="18" fillId="3" borderId="1" xfId="5" applyFont="1" applyFill="1" applyBorder="1" applyAlignment="1">
      <alignment horizontal="left" vertical="center"/>
    </xf>
    <xf numFmtId="0" fontId="18" fillId="3" borderId="1" xfId="5" applyFont="1" applyFill="1" applyBorder="1" applyAlignment="1">
      <alignment vertical="center"/>
    </xf>
    <xf numFmtId="0" fontId="40" fillId="3" borderId="2" xfId="5" applyFont="1" applyFill="1" applyBorder="1" applyAlignment="1">
      <alignment horizontal="left" vertical="top" wrapText="1"/>
    </xf>
    <xf numFmtId="0" fontId="50" fillId="13" borderId="19" xfId="0" applyFont="1" applyFill="1" applyBorder="1" applyAlignment="1">
      <alignment vertical="top" wrapText="1"/>
    </xf>
    <xf numFmtId="0" fontId="52" fillId="13" borderId="25" xfId="0" applyFont="1" applyFill="1" applyBorder="1" applyAlignment="1">
      <alignment vertical="top" wrapText="1"/>
    </xf>
    <xf numFmtId="0" fontId="52" fillId="13" borderId="24" xfId="0" applyFont="1" applyFill="1" applyBorder="1" applyAlignment="1">
      <alignment vertical="top" wrapText="1"/>
    </xf>
    <xf numFmtId="0" fontId="50" fillId="13" borderId="17" xfId="0" applyFont="1" applyFill="1" applyBorder="1" applyAlignment="1">
      <alignment horizontal="left" vertical="top" wrapText="1"/>
    </xf>
    <xf numFmtId="0" fontId="52" fillId="13" borderId="17" xfId="0" applyFont="1" applyFill="1" applyBorder="1" applyAlignment="1">
      <alignment horizontal="left" vertical="top" wrapText="1"/>
    </xf>
    <xf numFmtId="0" fontId="50" fillId="13" borderId="19" xfId="0" applyFont="1" applyFill="1" applyBorder="1" applyAlignment="1">
      <alignment horizontal="left" vertical="center"/>
    </xf>
    <xf numFmtId="0" fontId="50" fillId="13" borderId="26" xfId="0" applyFont="1" applyFill="1" applyBorder="1" applyAlignment="1">
      <alignment horizontal="left" vertical="center"/>
    </xf>
    <xf numFmtId="0" fontId="52" fillId="13" borderId="17" xfId="0" applyFont="1" applyFill="1" applyBorder="1" applyAlignment="1">
      <alignment horizontal="left" vertical="center"/>
    </xf>
    <xf numFmtId="0" fontId="52" fillId="13" borderId="19" xfId="0" applyFont="1" applyFill="1" applyBorder="1" applyAlignment="1">
      <alignment vertical="center"/>
    </xf>
    <xf numFmtId="0" fontId="51" fillId="13" borderId="22" xfId="0" applyFont="1" applyFill="1" applyBorder="1" applyAlignment="1">
      <alignment horizontal="left" vertical="top" wrapText="1"/>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62" fillId="13" borderId="21" xfId="0" applyFont="1" applyFill="1" applyBorder="1" applyAlignment="1">
      <alignment vertical="center"/>
    </xf>
    <xf numFmtId="0" fontId="62" fillId="13" borderId="21" xfId="0" applyFont="1" applyFill="1" applyBorder="1" applyAlignment="1">
      <alignment vertical="top"/>
    </xf>
    <xf numFmtId="0" fontId="0" fillId="13" borderId="21" xfId="0" applyFill="1" applyBorder="1" applyAlignment="1">
      <alignment vertical="top"/>
    </xf>
    <xf numFmtId="0" fontId="62" fillId="13" borderId="21" xfId="0" applyFont="1" applyFill="1" applyBorder="1" applyAlignment="1">
      <alignment horizontal="left" vertical="center"/>
    </xf>
    <xf numFmtId="0" fontId="62" fillId="13" borderId="1" xfId="0" applyFont="1" applyFill="1" applyBorder="1" applyAlignment="1">
      <alignment vertical="center"/>
    </xf>
    <xf numFmtId="0" fontId="3" fillId="3" borderId="21" xfId="5" applyFont="1" applyFill="1" applyBorder="1" applyAlignment="1">
      <alignment vertical="center" wrapText="1"/>
    </xf>
    <xf numFmtId="0" fontId="62" fillId="13" borderId="1" xfId="0" applyFont="1" applyFill="1" applyBorder="1" applyAlignment="1">
      <alignment vertical="top"/>
    </xf>
    <xf numFmtId="0" fontId="62" fillId="13" borderId="3" xfId="0" applyFont="1" applyFill="1" applyBorder="1" applyAlignment="1">
      <alignment vertical="center"/>
    </xf>
    <xf numFmtId="0" fontId="62" fillId="13" borderId="4" xfId="0" applyFont="1" applyFill="1" applyBorder="1" applyAlignment="1">
      <alignment vertical="center"/>
    </xf>
    <xf numFmtId="0" fontId="0" fillId="13" borderId="1" xfId="0" applyFill="1" applyBorder="1" applyAlignment="1">
      <alignment vertical="top"/>
    </xf>
    <xf numFmtId="0" fontId="3" fillId="3" borderId="21" xfId="5" applyFont="1" applyFill="1" applyBorder="1" applyAlignment="1">
      <alignment vertical="top" wrapText="1"/>
    </xf>
    <xf numFmtId="0" fontId="3" fillId="3" borderId="4" xfId="5" applyFont="1" applyFill="1" applyBorder="1" applyAlignment="1">
      <alignment horizontal="left" vertical="top" wrapText="1"/>
    </xf>
    <xf numFmtId="0" fontId="0" fillId="13" borderId="1" xfId="0" applyFill="1" applyBorder="1" applyAlignment="1">
      <alignment vertical="center"/>
    </xf>
    <xf numFmtId="0" fontId="0" fillId="13" borderId="4" xfId="0" applyFill="1" applyBorder="1" applyAlignment="1">
      <alignment vertical="top"/>
    </xf>
    <xf numFmtId="0" fontId="3" fillId="3" borderId="13" xfId="5" applyFont="1" applyFill="1" applyBorder="1" applyAlignment="1">
      <alignment vertical="top" wrapText="1"/>
    </xf>
    <xf numFmtId="0" fontId="3" fillId="3" borderId="21" xfId="5" applyFont="1" applyFill="1" applyBorder="1" applyAlignment="1">
      <alignment horizontal="center" vertical="center" wrapText="1"/>
    </xf>
    <xf numFmtId="0" fontId="62" fillId="13" borderId="1" xfId="0" applyFont="1" applyFill="1" applyBorder="1" applyAlignment="1">
      <alignment horizontal="left" vertical="center"/>
    </xf>
    <xf numFmtId="0" fontId="62" fillId="13" borderId="4" xfId="0" applyFont="1" applyFill="1" applyBorder="1" applyAlignment="1">
      <alignment horizontal="left" vertical="center"/>
    </xf>
    <xf numFmtId="0" fontId="0" fillId="0" borderId="9" xfId="0" applyFill="1" applyBorder="1" applyAlignment="1">
      <alignment horizontal="left" vertical="top"/>
    </xf>
    <xf numFmtId="165" fontId="17" fillId="0" borderId="0" xfId="2" applyFont="1" applyFill="1" applyBorder="1" applyAlignment="1">
      <alignment vertical="center"/>
    </xf>
    <xf numFmtId="165" fontId="16" fillId="0" borderId="0" xfId="2" applyFont="1" applyFill="1" applyBorder="1" applyAlignment="1">
      <alignment vertical="center"/>
    </xf>
    <xf numFmtId="0" fontId="50" fillId="13" borderId="0" xfId="0" applyFont="1" applyFill="1" applyBorder="1" applyAlignment="1">
      <alignment vertical="center" wrapText="1"/>
    </xf>
    <xf numFmtId="0" fontId="52" fillId="13" borderId="0" xfId="0" applyFont="1" applyFill="1" applyBorder="1" applyAlignment="1">
      <alignment vertical="top" wrapText="1"/>
    </xf>
    <xf numFmtId="0" fontId="50" fillId="13" borderId="0" xfId="0" applyFont="1" applyFill="1" applyBorder="1" applyAlignment="1">
      <alignment vertical="top" wrapText="1"/>
    </xf>
    <xf numFmtId="0" fontId="52" fillId="13" borderId="0" xfId="0" applyFont="1" applyFill="1" applyBorder="1" applyAlignment="1">
      <alignment wrapText="1"/>
    </xf>
    <xf numFmtId="0" fontId="50" fillId="13" borderId="0" xfId="0" applyFont="1" applyFill="1" applyBorder="1" applyAlignment="1">
      <alignment wrapText="1"/>
    </xf>
    <xf numFmtId="0" fontId="51" fillId="13" borderId="0" xfId="0" applyFont="1" applyFill="1" applyBorder="1" applyAlignment="1">
      <alignment wrapText="1"/>
    </xf>
    <xf numFmtId="0" fontId="60" fillId="13" borderId="0" xfId="0" applyFont="1" applyFill="1" applyBorder="1" applyAlignment="1">
      <alignment wrapText="1"/>
    </xf>
    <xf numFmtId="0" fontId="3" fillId="3" borderId="0" xfId="5" applyFont="1" applyFill="1" applyBorder="1" applyAlignment="1">
      <alignment horizontal="left" vertical="top" wrapText="1"/>
    </xf>
    <xf numFmtId="0" fontId="22" fillId="3" borderId="0" xfId="5" applyFont="1" applyFill="1" applyBorder="1" applyAlignment="1">
      <alignment horizontal="left" vertical="top" wrapText="1"/>
    </xf>
    <xf numFmtId="0" fontId="3" fillId="3" borderId="3" xfId="5" applyFont="1" applyFill="1" applyBorder="1" applyAlignment="1">
      <alignment horizontal="left" vertical="center" wrapText="1"/>
    </xf>
    <xf numFmtId="0" fontId="63" fillId="13" borderId="1" xfId="0" applyFont="1" applyFill="1" applyBorder="1" applyAlignment="1">
      <alignment vertical="top" wrapText="1"/>
    </xf>
    <xf numFmtId="0" fontId="62" fillId="13" borderId="1" xfId="0" applyFont="1" applyFill="1" applyBorder="1" applyAlignment="1">
      <alignment vertical="top" wrapText="1"/>
    </xf>
    <xf numFmtId="0" fontId="0" fillId="13" borderId="1" xfId="0" applyFill="1" applyBorder="1" applyAlignment="1">
      <alignment vertical="top" wrapText="1"/>
    </xf>
    <xf numFmtId="0" fontId="62" fillId="13" borderId="1" xfId="0" applyFont="1" applyFill="1" applyBorder="1" applyAlignment="1">
      <alignment vertical="center" wrapText="1"/>
    </xf>
    <xf numFmtId="0" fontId="62" fillId="13" borderId="3" xfId="0" applyFont="1" applyFill="1" applyBorder="1" applyAlignment="1">
      <alignment vertical="top" wrapText="1"/>
    </xf>
    <xf numFmtId="0" fontId="0" fillId="0" borderId="0" xfId="0" applyFill="1" applyBorder="1" applyAlignment="1">
      <alignment horizontal="center" vertical="center"/>
    </xf>
    <xf numFmtId="0" fontId="62" fillId="13" borderId="21" xfId="0" applyFont="1" applyFill="1" applyBorder="1" applyAlignment="1">
      <alignment vertical="top" wrapText="1"/>
    </xf>
    <xf numFmtId="0" fontId="63" fillId="13" borderId="21" xfId="0" applyFont="1" applyFill="1" applyBorder="1" applyAlignment="1">
      <alignment vertical="top" wrapText="1"/>
    </xf>
    <xf numFmtId="0" fontId="62" fillId="13" borderId="21" xfId="0" applyFont="1" applyFill="1" applyBorder="1" applyAlignment="1">
      <alignment vertical="center" wrapText="1"/>
    </xf>
    <xf numFmtId="0" fontId="3" fillId="3" borderId="1" xfId="5" applyFont="1" applyFill="1" applyBorder="1" applyAlignment="1">
      <alignment horizontal="left" vertical="center"/>
    </xf>
    <xf numFmtId="0" fontId="63" fillId="13" borderId="3" xfId="0" applyFont="1" applyFill="1" applyBorder="1" applyAlignment="1">
      <alignment horizontal="left" vertical="center"/>
    </xf>
    <xf numFmtId="0" fontId="63" fillId="13" borderId="1" xfId="0" applyFont="1" applyFill="1" applyBorder="1" applyAlignment="1">
      <alignment horizontal="left" vertical="center"/>
    </xf>
    <xf numFmtId="0" fontId="3" fillId="3" borderId="2" xfId="5" applyFont="1" applyFill="1" applyBorder="1" applyAlignment="1">
      <alignment horizontal="left" vertical="center" wrapText="1"/>
    </xf>
    <xf numFmtId="0" fontId="3" fillId="3" borderId="4" xfId="5" applyFont="1" applyFill="1" applyBorder="1" applyAlignment="1">
      <alignment horizontal="left" vertical="center" wrapText="1"/>
    </xf>
    <xf numFmtId="0" fontId="62" fillId="13" borderId="5" xfId="0" applyFont="1" applyFill="1" applyBorder="1" applyAlignment="1">
      <alignment horizontal="left" vertical="center"/>
    </xf>
    <xf numFmtId="0" fontId="3" fillId="3" borderId="5" xfId="5" applyFont="1" applyFill="1" applyBorder="1" applyAlignment="1">
      <alignment horizontal="left" vertical="center" wrapText="1"/>
    </xf>
    <xf numFmtId="0" fontId="3" fillId="3" borderId="21" xfId="5" applyFont="1" applyFill="1" applyBorder="1" applyAlignment="1">
      <alignment horizontal="left" vertical="center" wrapText="1"/>
    </xf>
    <xf numFmtId="0" fontId="63" fillId="13" borderId="21" xfId="0" applyFont="1" applyFill="1" applyBorder="1" applyAlignment="1">
      <alignment horizontal="left" vertical="center"/>
    </xf>
    <xf numFmtId="0" fontId="6" fillId="0" borderId="0" xfId="5" applyFont="1" applyFill="1" applyBorder="1" applyAlignment="1">
      <alignment horizontal="center" vertical="center"/>
    </xf>
    <xf numFmtId="0" fontId="51" fillId="13" borderId="19" xfId="0" applyFont="1" applyFill="1" applyBorder="1" applyAlignment="1">
      <alignment vertical="top" wrapText="1"/>
    </xf>
    <xf numFmtId="0" fontId="61" fillId="0" borderId="0" xfId="0" applyFont="1" applyFill="1" applyBorder="1" applyAlignment="1">
      <alignment horizontal="left" vertical="center"/>
    </xf>
    <xf numFmtId="0" fontId="16" fillId="17" borderId="0" xfId="0" applyFont="1" applyFill="1" applyBorder="1" applyAlignment="1">
      <alignment horizontal="left" vertical="top"/>
    </xf>
    <xf numFmtId="0" fontId="0" fillId="17" borderId="0" xfId="0" applyFill="1" applyBorder="1" applyAlignment="1">
      <alignment horizontal="left" vertical="top"/>
    </xf>
    <xf numFmtId="0" fontId="17" fillId="0" borderId="0" xfId="0" applyFont="1" applyFill="1" applyBorder="1" applyAlignment="1">
      <alignment horizontal="left" vertical="top"/>
    </xf>
    <xf numFmtId="0" fontId="3" fillId="3" borderId="5" xfId="5" applyFont="1" applyFill="1" applyBorder="1" applyAlignment="1">
      <alignment vertical="top" wrapText="1"/>
    </xf>
    <xf numFmtId="0" fontId="0" fillId="14" borderId="0" xfId="0" applyFill="1" applyBorder="1" applyAlignment="1">
      <alignment horizontal="right" vertical="top"/>
    </xf>
    <xf numFmtId="0" fontId="0" fillId="15" borderId="0" xfId="0" applyFill="1" applyBorder="1" applyAlignment="1">
      <alignment horizontal="right" vertical="top"/>
    </xf>
    <xf numFmtId="0" fontId="64" fillId="0" borderId="0" xfId="0" applyFont="1" applyFill="1" applyBorder="1" applyAlignment="1">
      <alignment horizontal="right" vertical="top"/>
    </xf>
    <xf numFmtId="0" fontId="0" fillId="16" borderId="30" xfId="0" applyFill="1" applyBorder="1" applyAlignment="1">
      <alignment horizontal="right" vertical="top"/>
    </xf>
    <xf numFmtId="0" fontId="0" fillId="14" borderId="33" xfId="0" applyFill="1" applyBorder="1" applyAlignment="1">
      <alignment horizontal="right" vertical="top"/>
    </xf>
    <xf numFmtId="0" fontId="65" fillId="14" borderId="15" xfId="0" applyFont="1" applyFill="1" applyBorder="1" applyAlignment="1">
      <alignment horizontal="center" vertical="top"/>
    </xf>
    <xf numFmtId="0" fontId="65" fillId="15" borderId="15" xfId="0" applyFont="1" applyFill="1" applyBorder="1" applyAlignment="1">
      <alignment horizontal="center" vertical="top"/>
    </xf>
    <xf numFmtId="0" fontId="65" fillId="16" borderId="29" xfId="0" applyFont="1" applyFill="1" applyBorder="1" applyAlignment="1">
      <alignment horizontal="center" vertical="top"/>
    </xf>
    <xf numFmtId="0" fontId="65" fillId="14" borderId="32" xfId="0" applyFont="1" applyFill="1" applyBorder="1" applyAlignment="1">
      <alignment horizontal="center" vertical="top"/>
    </xf>
    <xf numFmtId="0" fontId="16" fillId="0" borderId="15" xfId="0" applyFont="1" applyFill="1" applyBorder="1" applyAlignment="1">
      <alignment horizontal="left" vertical="top"/>
    </xf>
    <xf numFmtId="0" fontId="0" fillId="14" borderId="15" xfId="0" applyFill="1" applyBorder="1" applyAlignment="1">
      <alignment horizontal="right" vertical="top"/>
    </xf>
    <xf numFmtId="0" fontId="0" fillId="15" borderId="15" xfId="0" applyFill="1" applyBorder="1" applyAlignment="1">
      <alignment horizontal="right" vertical="top"/>
    </xf>
    <xf numFmtId="0" fontId="0" fillId="16" borderId="29" xfId="0" applyFill="1" applyBorder="1" applyAlignment="1">
      <alignment horizontal="right" vertical="top"/>
    </xf>
    <xf numFmtId="0" fontId="0" fillId="14" borderId="32" xfId="0" applyFill="1" applyBorder="1" applyAlignment="1">
      <alignment horizontal="right" vertical="top"/>
    </xf>
    <xf numFmtId="0" fontId="64" fillId="0" borderId="15" xfId="0" applyFont="1" applyFill="1" applyBorder="1" applyAlignment="1">
      <alignment horizontal="right" vertical="top"/>
    </xf>
    <xf numFmtId="0" fontId="64" fillId="0" borderId="27" xfId="0" applyFont="1" applyFill="1" applyBorder="1" applyAlignment="1">
      <alignment horizontal="left" vertical="top"/>
    </xf>
    <xf numFmtId="0" fontId="64" fillId="14" borderId="27" xfId="0" applyFont="1" applyFill="1" applyBorder="1" applyAlignment="1">
      <alignment horizontal="right" vertical="top"/>
    </xf>
    <xf numFmtId="0" fontId="64" fillId="15" borderId="27" xfId="0" applyFont="1" applyFill="1" applyBorder="1" applyAlignment="1">
      <alignment horizontal="right" vertical="top"/>
    </xf>
    <xf numFmtId="0" fontId="64" fillId="16" borderId="34" xfId="0" applyFont="1" applyFill="1" applyBorder="1" applyAlignment="1">
      <alignment horizontal="right" vertical="top"/>
    </xf>
    <xf numFmtId="0" fontId="64" fillId="14" borderId="35" xfId="0" applyFont="1" applyFill="1" applyBorder="1" applyAlignment="1">
      <alignment horizontal="right" vertical="top"/>
    </xf>
    <xf numFmtId="0" fontId="64" fillId="0" borderId="27" xfId="0" applyFont="1" applyFill="1" applyBorder="1" applyAlignment="1">
      <alignment horizontal="right" vertical="top"/>
    </xf>
    <xf numFmtId="0" fontId="45" fillId="0" borderId="0" xfId="0" applyFont="1" applyFill="1" applyBorder="1" applyAlignment="1">
      <alignment horizontal="right" vertical="top"/>
    </xf>
    <xf numFmtId="0" fontId="3" fillId="3" borderId="7" xfId="5" applyFont="1" applyFill="1" applyBorder="1" applyAlignment="1">
      <alignment horizontal="left" vertical="center" wrapText="1"/>
    </xf>
    <xf numFmtId="1" fontId="3" fillId="3" borderId="1" xfId="5" applyNumberFormat="1" applyFont="1" applyFill="1" applyBorder="1" applyAlignment="1">
      <alignment horizontal="center" vertical="center" shrinkToFit="1"/>
    </xf>
    <xf numFmtId="1" fontId="3" fillId="3" borderId="1" xfId="5" applyNumberFormat="1" applyFont="1" applyFill="1" applyBorder="1" applyAlignment="1">
      <alignment horizontal="center" vertical="center" wrapText="1" shrinkToFit="1"/>
    </xf>
    <xf numFmtId="1" fontId="3" fillId="3" borderId="1" xfId="5" applyNumberFormat="1" applyFont="1" applyFill="1" applyBorder="1" applyAlignment="1">
      <alignment horizontal="center" vertical="top" shrinkToFit="1"/>
    </xf>
    <xf numFmtId="1" fontId="3" fillId="3" borderId="3" xfId="5" applyNumberFormat="1" applyFont="1" applyFill="1" applyBorder="1" applyAlignment="1">
      <alignment horizontal="center" vertical="center" shrinkToFit="1"/>
    </xf>
    <xf numFmtId="1" fontId="3" fillId="3" borderId="4" xfId="5" applyNumberFormat="1" applyFont="1" applyFill="1" applyBorder="1" applyAlignment="1">
      <alignment horizontal="center" vertical="center" shrinkToFit="1"/>
    </xf>
    <xf numFmtId="1" fontId="3" fillId="3" borderId="2" xfId="5" applyNumberFormat="1" applyFont="1" applyFill="1" applyBorder="1" applyAlignment="1">
      <alignment horizontal="center" vertical="center" shrinkToFit="1"/>
    </xf>
    <xf numFmtId="0" fontId="3" fillId="3" borderId="5" xfId="5" applyFont="1" applyFill="1" applyBorder="1" applyAlignment="1">
      <alignment horizontal="left" vertical="top" wrapText="1"/>
    </xf>
    <xf numFmtId="0" fontId="3" fillId="3" borderId="7" xfId="5" applyFont="1" applyFill="1" applyBorder="1" applyAlignment="1">
      <alignment horizontal="left" vertical="top" wrapText="1"/>
    </xf>
    <xf numFmtId="1" fontId="3" fillId="3" borderId="21" xfId="5" applyNumberFormat="1" applyFont="1" applyFill="1" applyBorder="1" applyAlignment="1">
      <alignment horizontal="center" vertical="center" shrinkToFit="1"/>
    </xf>
    <xf numFmtId="3" fontId="3" fillId="3" borderId="21" xfId="5" applyNumberFormat="1" applyFont="1" applyFill="1" applyBorder="1" applyAlignment="1">
      <alignment horizontal="center" vertical="center" shrinkToFit="1"/>
    </xf>
    <xf numFmtId="3" fontId="3" fillId="3" borderId="1" xfId="5" applyNumberFormat="1" applyFont="1" applyFill="1" applyBorder="1" applyAlignment="1">
      <alignment horizontal="center" vertical="center" shrinkToFit="1"/>
    </xf>
    <xf numFmtId="166" fontId="3" fillId="3" borderId="1" xfId="5" applyNumberFormat="1" applyFont="1" applyFill="1" applyBorder="1" applyAlignment="1">
      <alignment horizontal="center" vertical="center" shrinkToFit="1"/>
    </xf>
    <xf numFmtId="0" fontId="0" fillId="0" borderId="0" xfId="0" applyFill="1" applyBorder="1" applyAlignment="1">
      <alignment horizontal="left" vertical="top"/>
    </xf>
    <xf numFmtId="0" fontId="26" fillId="0" borderId="0" xfId="1" applyFill="1" applyBorder="1" applyAlignment="1" applyProtection="1">
      <alignment horizontal="left" vertical="center" wrapText="1"/>
    </xf>
    <xf numFmtId="0" fontId="50" fillId="13" borderId="1" xfId="0" applyFont="1" applyFill="1" applyBorder="1" applyAlignment="1">
      <alignment horizontal="left" vertical="center"/>
    </xf>
    <xf numFmtId="0" fontId="50" fillId="13" borderId="1" xfId="0" applyFont="1" applyFill="1" applyBorder="1" applyAlignment="1">
      <alignment vertical="top" wrapText="1"/>
    </xf>
    <xf numFmtId="0" fontId="50" fillId="13" borderId="1" xfId="0" applyFont="1" applyFill="1" applyBorder="1" applyAlignment="1">
      <alignment vertical="center"/>
    </xf>
    <xf numFmtId="0" fontId="68" fillId="13" borderId="1" xfId="0" applyFont="1" applyFill="1" applyBorder="1" applyAlignment="1">
      <alignment vertical="top" wrapText="1"/>
    </xf>
    <xf numFmtId="0" fontId="50" fillId="13" borderId="1" xfId="0" applyFont="1" applyFill="1" applyBorder="1" applyAlignment="1">
      <alignment horizontal="left" vertical="top" wrapText="1"/>
    </xf>
    <xf numFmtId="0" fontId="50" fillId="13" borderId="1" xfId="0" applyFont="1" applyFill="1" applyBorder="1" applyAlignment="1">
      <alignment horizontal="left" vertical="top"/>
    </xf>
    <xf numFmtId="0" fontId="68" fillId="13" borderId="1" xfId="0" applyFont="1" applyFill="1" applyBorder="1" applyAlignment="1">
      <alignment horizontal="left" vertical="top" wrapText="1"/>
    </xf>
    <xf numFmtId="0" fontId="68" fillId="13" borderId="21" xfId="0" applyFont="1" applyFill="1" applyBorder="1" applyAlignment="1">
      <alignment vertical="top" wrapText="1"/>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4" fillId="2" borderId="2" xfId="5" applyFont="1" applyFill="1" applyBorder="1" applyAlignment="1">
      <alignment vertical="top" wrapText="1"/>
    </xf>
    <xf numFmtId="0" fontId="20" fillId="0" borderId="0" xfId="0" applyFont="1" applyFill="1" applyBorder="1" applyAlignment="1">
      <alignment horizontal="center" vertical="center"/>
    </xf>
    <xf numFmtId="0" fontId="2" fillId="2" borderId="2" xfId="5" applyFont="1" applyFill="1" applyBorder="1" applyAlignment="1">
      <alignment vertical="top"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wrapText="1"/>
    </xf>
    <xf numFmtId="0" fontId="17" fillId="0" borderId="0" xfId="1" applyFont="1" applyFill="1" applyBorder="1" applyAlignment="1" applyProtection="1">
      <alignment horizontal="center" vertical="center"/>
    </xf>
    <xf numFmtId="0" fontId="30" fillId="6" borderId="9" xfId="0" applyFont="1" applyFill="1" applyBorder="1" applyAlignment="1">
      <alignment horizontal="center" vertical="top"/>
    </xf>
    <xf numFmtId="0" fontId="17" fillId="10" borderId="0" xfId="0" applyFont="1" applyFill="1" applyBorder="1" applyAlignment="1">
      <alignment vertical="center"/>
    </xf>
    <xf numFmtId="0" fontId="16" fillId="10" borderId="0" xfId="0" applyFont="1" applyFill="1" applyBorder="1" applyAlignment="1">
      <alignment vertical="center"/>
    </xf>
    <xf numFmtId="0" fontId="70" fillId="0" borderId="15" xfId="0" applyFont="1" applyFill="1" applyBorder="1" applyAlignment="1">
      <alignment horizontal="left" vertical="top"/>
    </xf>
    <xf numFmtId="0" fontId="70" fillId="0" borderId="15" xfId="0" applyFont="1" applyFill="1" applyBorder="1" applyAlignment="1">
      <alignment horizontal="center" vertical="top"/>
    </xf>
    <xf numFmtId="0" fontId="46" fillId="0" borderId="0" xfId="1" applyFont="1" applyFill="1" applyBorder="1" applyAlignment="1" applyProtection="1">
      <alignment horizontal="left" vertical="center" wrapText="1"/>
    </xf>
    <xf numFmtId="0" fontId="20" fillId="0" borderId="0" xfId="0" applyFont="1" applyFill="1" applyBorder="1" applyAlignment="1">
      <alignment horizontal="center" vertical="center" wrapText="1"/>
    </xf>
    <xf numFmtId="0" fontId="46" fillId="0" borderId="0" xfId="1" applyFont="1" applyFill="1" applyBorder="1" applyAlignment="1" applyProtection="1">
      <alignment horizontal="left" vertical="top" wrapText="1"/>
    </xf>
    <xf numFmtId="0" fontId="65" fillId="0" borderId="0" xfId="0" applyFont="1" applyFill="1" applyBorder="1" applyAlignment="1">
      <alignment horizontal="left" vertical="center"/>
    </xf>
    <xf numFmtId="0" fontId="26" fillId="0" borderId="0" xfId="1" applyAlignment="1" applyProtection="1"/>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3" fillId="13" borderId="1" xfId="0" applyFont="1" applyFill="1" applyBorder="1" applyAlignment="1">
      <alignment horizontal="left" vertical="center"/>
    </xf>
    <xf numFmtId="0" fontId="3" fillId="13" borderId="3" xfId="0" applyFont="1" applyFill="1" applyBorder="1" applyAlignment="1">
      <alignment horizontal="left" vertical="center"/>
    </xf>
    <xf numFmtId="0" fontId="3" fillId="13" borderId="2" xfId="0" applyFont="1" applyFill="1" applyBorder="1" applyAlignment="1">
      <alignment horizontal="left" vertical="center"/>
    </xf>
    <xf numFmtId="0" fontId="3" fillId="13" borderId="4" xfId="0" applyFont="1" applyFill="1" applyBorder="1" applyAlignment="1">
      <alignment horizontal="left" vertical="center"/>
    </xf>
    <xf numFmtId="0" fontId="3" fillId="13" borderId="1" xfId="0" applyFont="1" applyFill="1" applyBorder="1" applyAlignment="1">
      <alignment vertical="top" wrapText="1"/>
    </xf>
    <xf numFmtId="0" fontId="3" fillId="3" borderId="21" xfId="5" applyFont="1" applyFill="1" applyBorder="1" applyAlignment="1">
      <alignment horizontal="left" vertical="top" wrapText="1"/>
    </xf>
    <xf numFmtId="0" fontId="3" fillId="13" borderId="5" xfId="0" applyFont="1" applyFill="1" applyBorder="1" applyAlignment="1">
      <alignment vertical="top" wrapText="1"/>
    </xf>
    <xf numFmtId="0" fontId="3" fillId="13" borderId="3" xfId="0" applyFont="1" applyFill="1" applyBorder="1" applyAlignment="1">
      <alignment vertical="top" wrapText="1"/>
    </xf>
    <xf numFmtId="0" fontId="3" fillId="13" borderId="1" xfId="0" applyFont="1" applyFill="1" applyBorder="1" applyAlignment="1">
      <alignment vertical="center" wrapText="1"/>
    </xf>
    <xf numFmtId="0" fontId="3" fillId="13" borderId="4" xfId="0" applyFont="1" applyFill="1" applyBorder="1" applyAlignment="1">
      <alignment vertical="top" wrapText="1"/>
    </xf>
    <xf numFmtId="0" fontId="3" fillId="13" borderId="1" xfId="0" applyFont="1" applyFill="1" applyBorder="1" applyAlignment="1">
      <alignment horizontal="left" vertical="top" wrapText="1"/>
    </xf>
    <xf numFmtId="0" fontId="3" fillId="13" borderId="1" xfId="0" applyFont="1" applyFill="1" applyBorder="1" applyAlignment="1">
      <alignment vertical="center"/>
    </xf>
    <xf numFmtId="0" fontId="3" fillId="13" borderId="1" xfId="0" applyFont="1" applyFill="1" applyBorder="1" applyAlignment="1">
      <alignment vertical="top"/>
    </xf>
    <xf numFmtId="0" fontId="3" fillId="13" borderId="3" xfId="0" applyFont="1" applyFill="1" applyBorder="1" applyAlignment="1">
      <alignment vertical="top"/>
    </xf>
    <xf numFmtId="0" fontId="3" fillId="13" borderId="3" xfId="0" applyFont="1" applyFill="1" applyBorder="1" applyAlignment="1">
      <alignment vertical="center"/>
    </xf>
    <xf numFmtId="0" fontId="3" fillId="13" borderId="2" xfId="0" applyFont="1" applyFill="1" applyBorder="1" applyAlignment="1">
      <alignment vertical="center"/>
    </xf>
    <xf numFmtId="0" fontId="3" fillId="13" borderId="4" xfId="0" applyFont="1" applyFill="1" applyBorder="1" applyAlignment="1">
      <alignment vertical="center"/>
    </xf>
    <xf numFmtId="0" fontId="3" fillId="13" borderId="1" xfId="0" applyFont="1" applyFill="1" applyBorder="1" applyAlignment="1">
      <alignment horizontal="left" vertical="top"/>
    </xf>
    <xf numFmtId="0" fontId="3" fillId="13" borderId="2" xfId="0" applyFont="1" applyFill="1" applyBorder="1" applyAlignment="1">
      <alignment vertical="top"/>
    </xf>
    <xf numFmtId="0" fontId="3" fillId="13" borderId="4" xfId="0" applyFont="1" applyFill="1" applyBorder="1" applyAlignment="1">
      <alignment vertical="top"/>
    </xf>
    <xf numFmtId="0" fontId="3" fillId="3" borderId="21" xfId="5" applyFont="1" applyFill="1" applyBorder="1" applyAlignment="1">
      <alignment wrapText="1"/>
    </xf>
    <xf numFmtId="0" fontId="3" fillId="3" borderId="21" xfId="5" applyFont="1" applyFill="1" applyBorder="1" applyAlignment="1">
      <alignment horizontal="center" vertical="top" wrapText="1"/>
    </xf>
    <xf numFmtId="0" fontId="3" fillId="3" borderId="21" xfId="5" applyFont="1" applyFill="1" applyBorder="1" applyAlignment="1">
      <alignment horizontal="center" wrapText="1"/>
    </xf>
    <xf numFmtId="166" fontId="3" fillId="3" borderId="21" xfId="5" applyNumberFormat="1" applyFont="1" applyFill="1" applyBorder="1" applyAlignment="1">
      <alignment horizontal="center" vertical="center" shrinkToFit="1"/>
    </xf>
    <xf numFmtId="1" fontId="3" fillId="3" borderId="21" xfId="5" applyNumberFormat="1" applyFont="1" applyFill="1" applyBorder="1" applyAlignment="1">
      <alignment horizontal="center" shrinkToFit="1"/>
    </xf>
    <xf numFmtId="1" fontId="3" fillId="3" borderId="21" xfId="5" applyNumberFormat="1" applyFont="1" applyFill="1" applyBorder="1" applyAlignment="1">
      <alignment horizontal="center" vertical="top" shrinkToFit="1"/>
    </xf>
    <xf numFmtId="167" fontId="3" fillId="3" borderId="1" xfId="5" applyNumberFormat="1" applyFont="1" applyFill="1" applyBorder="1" applyAlignment="1">
      <alignment horizontal="center" vertical="center" shrinkToFi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top"/>
    </xf>
    <xf numFmtId="0" fontId="3" fillId="13" borderId="3" xfId="0" applyFont="1" applyFill="1" applyBorder="1" applyAlignment="1">
      <alignment horizontal="center" vertical="center"/>
    </xf>
    <xf numFmtId="0" fontId="3" fillId="13" borderId="2" xfId="0" applyFont="1" applyFill="1" applyBorder="1" applyAlignment="1">
      <alignment horizontal="center" vertical="center"/>
    </xf>
    <xf numFmtId="0" fontId="3" fillId="13" borderId="4" xfId="0" applyFont="1" applyFill="1" applyBorder="1" applyAlignment="1">
      <alignment horizontal="center" vertical="center"/>
    </xf>
    <xf numFmtId="1" fontId="3" fillId="13" borderId="1" xfId="0" applyNumberFormat="1" applyFont="1" applyFill="1" applyBorder="1" applyAlignment="1">
      <alignment horizontal="center" vertical="center" shrinkToFit="1"/>
    </xf>
    <xf numFmtId="1" fontId="3" fillId="13" borderId="1" xfId="0" applyNumberFormat="1" applyFont="1" applyFill="1" applyBorder="1" applyAlignment="1">
      <alignment horizontal="center" vertical="top" shrinkToFit="1"/>
    </xf>
    <xf numFmtId="1" fontId="3" fillId="13" borderId="3" xfId="0" applyNumberFormat="1" applyFont="1" applyFill="1" applyBorder="1" applyAlignment="1">
      <alignment horizontal="center" vertical="center" shrinkToFit="1"/>
    </xf>
    <xf numFmtId="1" fontId="3" fillId="13" borderId="2" xfId="0" applyNumberFormat="1" applyFont="1" applyFill="1" applyBorder="1" applyAlignment="1">
      <alignment horizontal="center" vertical="center" shrinkToFit="1"/>
    </xf>
    <xf numFmtId="1" fontId="3" fillId="13" borderId="4" xfId="0" applyNumberFormat="1" applyFont="1" applyFill="1" applyBorder="1" applyAlignment="1">
      <alignment horizontal="center" vertical="center" shrinkToFit="1"/>
    </xf>
    <xf numFmtId="0" fontId="6" fillId="3" borderId="0" xfId="5" applyFont="1" applyFill="1" applyBorder="1" applyAlignment="1">
      <alignment horizontal="left" vertical="top" wrapText="1"/>
    </xf>
    <xf numFmtId="0" fontId="16" fillId="3" borderId="0" xfId="5" applyFill="1" applyBorder="1" applyAlignment="1">
      <alignment horizontal="left" vertical="top" wrapText="1"/>
    </xf>
    <xf numFmtId="0" fontId="10" fillId="3" borderId="0" xfId="5" applyFont="1" applyFill="1" applyBorder="1" applyAlignment="1">
      <alignment horizontal="left" vertical="top" wrapText="1"/>
    </xf>
    <xf numFmtId="0" fontId="20" fillId="3" borderId="0" xfId="5" applyFont="1" applyFill="1" applyBorder="1" applyAlignment="1">
      <alignment horizontal="left" vertical="top" wrapText="1"/>
    </xf>
    <xf numFmtId="0" fontId="3" fillId="3" borderId="0" xfId="5" applyFont="1" applyFill="1" applyBorder="1" applyAlignment="1">
      <alignment horizontal="left" vertical="center" wrapText="1"/>
    </xf>
    <xf numFmtId="0" fontId="14" fillId="3" borderId="0" xfId="5" applyFont="1" applyFill="1" applyBorder="1" applyAlignment="1">
      <alignment horizontal="left" vertical="top" wrapText="1"/>
    </xf>
    <xf numFmtId="0" fontId="13" fillId="3" borderId="0" xfId="5" applyFont="1" applyFill="1" applyBorder="1" applyAlignment="1">
      <alignment horizontal="left" vertical="top" wrapText="1"/>
    </xf>
    <xf numFmtId="0" fontId="50" fillId="13" borderId="0" xfId="0" applyFont="1" applyFill="1" applyBorder="1" applyAlignment="1">
      <alignment horizontal="left" vertical="top" wrapText="1"/>
    </xf>
    <xf numFmtId="0" fontId="52" fillId="13" borderId="0" xfId="0" applyFont="1" applyFill="1" applyBorder="1" applyAlignment="1">
      <alignment vertical="center" wrapText="1"/>
    </xf>
    <xf numFmtId="0" fontId="50" fillId="13" borderId="0" xfId="0" applyFont="1" applyFill="1" applyBorder="1" applyAlignment="1">
      <alignment horizontal="left" vertical="center" wrapText="1"/>
    </xf>
    <xf numFmtId="0" fontId="51" fillId="13" borderId="0" xfId="0" applyFont="1" applyFill="1" applyBorder="1" applyAlignment="1">
      <alignment vertical="center" wrapText="1"/>
    </xf>
    <xf numFmtId="0" fontId="52" fillId="13" borderId="0" xfId="0" applyFont="1" applyFill="1" applyBorder="1" applyAlignment="1">
      <alignment horizontal="left" vertical="top" wrapText="1"/>
    </xf>
    <xf numFmtId="0" fontId="51" fillId="13" borderId="0" xfId="0" applyFont="1" applyFill="1" applyBorder="1" applyAlignment="1">
      <alignment vertical="top" wrapText="1"/>
    </xf>
    <xf numFmtId="0" fontId="50" fillId="13" borderId="0" xfId="0" applyNumberFormat="1" applyFont="1" applyFill="1" applyBorder="1" applyAlignment="1">
      <alignment vertical="top" wrapText="1"/>
    </xf>
    <xf numFmtId="0" fontId="0" fillId="13" borderId="0" xfId="0" applyFill="1" applyBorder="1" applyAlignment="1">
      <alignment vertical="top"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30" fillId="6" borderId="9" xfId="0" applyFont="1" applyFill="1" applyBorder="1" applyAlignment="1">
      <alignment horizontal="left" vertical="top"/>
    </xf>
    <xf numFmtId="0" fontId="26" fillId="18" borderId="0" xfId="1" applyFill="1" applyBorder="1" applyAlignment="1" applyProtection="1">
      <alignment horizontal="left" vertical="center"/>
    </xf>
    <xf numFmtId="164" fontId="16" fillId="18" borderId="0" xfId="0" applyNumberFormat="1" applyFont="1" applyFill="1" applyBorder="1" applyAlignment="1">
      <alignment horizontal="right" vertical="top"/>
    </xf>
    <xf numFmtId="14" fontId="16" fillId="18" borderId="0" xfId="0" applyNumberFormat="1" applyFont="1" applyFill="1" applyBorder="1" applyAlignment="1">
      <alignment horizontal="left" vertical="top"/>
    </xf>
    <xf numFmtId="0" fontId="51" fillId="13" borderId="21" xfId="0" applyFont="1" applyFill="1" applyBorder="1" applyAlignment="1">
      <alignment horizontal="left" vertical="center"/>
    </xf>
    <xf numFmtId="0" fontId="49" fillId="4" borderId="0" xfId="0" applyFont="1" applyFill="1" applyBorder="1" applyAlignment="1">
      <alignment horizontal="left" vertical="center"/>
    </xf>
    <xf numFmtId="0" fontId="3" fillId="3" borderId="13" xfId="5" applyFont="1" applyFill="1" applyBorder="1" applyAlignment="1">
      <alignment horizontal="center" vertical="center" wrapText="1"/>
    </xf>
    <xf numFmtId="3" fontId="3" fillId="3" borderId="21" xfId="5" applyNumberFormat="1" applyFont="1" applyFill="1" applyBorder="1" applyAlignment="1">
      <alignment horizontal="center" vertical="top" shrinkToFit="1"/>
    </xf>
    <xf numFmtId="1" fontId="3" fillId="3" borderId="13" xfId="5" applyNumberFormat="1" applyFont="1" applyFill="1" applyBorder="1" applyAlignment="1">
      <alignment horizontal="center" vertical="center" shrinkToFit="1"/>
    </xf>
    <xf numFmtId="0" fontId="40" fillId="3" borderId="6" xfId="5" applyFont="1" applyFill="1" applyBorder="1" applyAlignment="1">
      <alignment horizontal="left" vertical="top" wrapText="1"/>
    </xf>
    <xf numFmtId="0" fontId="6" fillId="3" borderId="4" xfId="5" applyFont="1" applyFill="1" applyBorder="1" applyAlignment="1">
      <alignment horizontal="left" vertical="top" wrapText="1"/>
    </xf>
    <xf numFmtId="0" fontId="6" fillId="3" borderId="0" xfId="5" applyFont="1" applyFill="1" applyBorder="1" applyAlignment="1">
      <alignment horizontal="left" vertical="center" wrapText="1"/>
    </xf>
    <xf numFmtId="165" fontId="17" fillId="0" borderId="9" xfId="2" applyFont="1" applyFill="1" applyBorder="1" applyAlignment="1">
      <alignment vertical="center"/>
    </xf>
    <xf numFmtId="0" fontId="52" fillId="13" borderId="0" xfId="0" applyFont="1" applyFill="1" applyBorder="1" applyAlignment="1">
      <alignment horizontal="left" vertical="center" wrapText="1"/>
    </xf>
    <xf numFmtId="0" fontId="51" fillId="13" borderId="0" xfId="0" applyFont="1" applyFill="1" applyBorder="1" applyAlignment="1">
      <alignment horizontal="left" vertical="center" wrapText="1"/>
    </xf>
    <xf numFmtId="0" fontId="52" fillId="13" borderId="0" xfId="0" applyFont="1" applyFill="1" applyBorder="1" applyAlignment="1">
      <alignment horizontal="left" wrapText="1"/>
    </xf>
    <xf numFmtId="0" fontId="50" fillId="13" borderId="0" xfId="0" applyFont="1" applyFill="1" applyBorder="1" applyAlignment="1">
      <alignment horizontal="left" wrapText="1"/>
    </xf>
    <xf numFmtId="0" fontId="52" fillId="13" borderId="22" xfId="0" applyFont="1" applyFill="1" applyBorder="1" applyAlignment="1">
      <alignment vertical="top" wrapText="1"/>
    </xf>
    <xf numFmtId="0" fontId="24" fillId="2" borderId="2" xfId="5" applyFont="1" applyFill="1" applyBorder="1" applyAlignment="1">
      <alignment vertical="center"/>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29" fillId="0" borderId="0" xfId="0" applyFont="1" applyBorder="1" applyAlignment="1">
      <alignment vertical="center"/>
    </xf>
    <xf numFmtId="14" fontId="0" fillId="0" borderId="0" xfId="0" applyNumberFormat="1" applyFill="1" applyBorder="1" applyAlignment="1">
      <alignment horizontal="center" vertical="top"/>
    </xf>
    <xf numFmtId="0" fontId="16" fillId="15" borderId="0" xfId="0" applyFont="1" applyFill="1" applyBorder="1" applyAlignment="1">
      <alignment horizontal="left" vertical="top"/>
    </xf>
    <xf numFmtId="0" fontId="3" fillId="13" borderId="13" xfId="0" applyFont="1" applyFill="1" applyBorder="1" applyAlignment="1">
      <alignment vertical="top" wrapText="1"/>
    </xf>
    <xf numFmtId="3" fontId="3" fillId="3" borderId="3" xfId="5" applyNumberFormat="1" applyFont="1" applyFill="1" applyBorder="1" applyAlignment="1">
      <alignment horizontal="center" vertical="center" shrinkToFit="1"/>
    </xf>
    <xf numFmtId="3" fontId="3" fillId="3" borderId="2" xfId="5" applyNumberFormat="1" applyFont="1" applyFill="1" applyBorder="1" applyAlignment="1">
      <alignment horizontal="center" vertical="center" shrinkToFit="1"/>
    </xf>
    <xf numFmtId="0" fontId="16" fillId="3" borderId="0" xfId="5" applyFill="1" applyBorder="1" applyAlignment="1">
      <alignment horizontal="left" vertical="top" wrapText="1" indent="1"/>
    </xf>
    <xf numFmtId="0" fontId="40" fillId="3" borderId="3" xfId="5" applyFont="1" applyFill="1" applyBorder="1" applyAlignment="1">
      <alignment horizontal="left" vertical="top" wrapText="1"/>
    </xf>
    <xf numFmtId="166" fontId="3" fillId="3" borderId="2" xfId="5" applyNumberFormat="1" applyFont="1" applyFill="1" applyBorder="1" applyAlignment="1">
      <alignment horizontal="center" vertical="center" shrinkToFit="1"/>
    </xf>
    <xf numFmtId="3" fontId="0" fillId="0" borderId="0" xfId="0" applyNumberFormat="1" applyFill="1" applyBorder="1" applyAlignment="1">
      <alignment horizontal="center"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7" fillId="7" borderId="9" xfId="0" applyFont="1"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1" fontId="0" fillId="0" borderId="0" xfId="0" applyNumberFormat="1" applyFill="1" applyBorder="1" applyAlignment="1">
      <alignment horizontal="right" vertical="top"/>
    </xf>
    <xf numFmtId="0" fontId="24" fillId="2" borderId="2" xfId="5" applyFont="1" applyFill="1" applyBorder="1" applyAlignment="1">
      <alignment vertical="top"/>
    </xf>
    <xf numFmtId="0" fontId="0" fillId="0" borderId="0" xfId="0"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3" fontId="3" fillId="3" borderId="1" xfId="5" applyNumberFormat="1" applyFont="1" applyFill="1" applyBorder="1" applyAlignment="1">
      <alignment horizontal="center" vertical="center" wrapText="1"/>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7" fillId="0" borderId="36" xfId="0" applyFont="1" applyFill="1" applyBorder="1" applyAlignment="1">
      <alignment horizontal="center" vertical="top"/>
    </xf>
    <xf numFmtId="0" fontId="17" fillId="0" borderId="0" xfId="0" applyFont="1" applyFill="1" applyBorder="1" applyAlignment="1">
      <alignment horizontal="center" vertical="top"/>
    </xf>
    <xf numFmtId="4" fontId="30" fillId="0" borderId="9" xfId="0" applyNumberFormat="1" applyFont="1" applyFill="1" applyBorder="1" applyAlignment="1">
      <alignment horizontal="left" vertical="top" shrinkToFit="1"/>
    </xf>
    <xf numFmtId="165" fontId="17" fillId="0" borderId="9" xfId="4" applyFont="1" applyFill="1" applyBorder="1" applyAlignment="1">
      <alignment horizontal="left" vertical="top"/>
    </xf>
    <xf numFmtId="0" fontId="0" fillId="0" borderId="0" xfId="0" applyFill="1" applyBorder="1" applyAlignment="1">
      <alignment horizontal="left" vertical="top"/>
    </xf>
    <xf numFmtId="0" fontId="16" fillId="0" borderId="37" xfId="0" applyFont="1" applyFill="1" applyBorder="1" applyAlignment="1">
      <alignment horizontal="left" vertical="top"/>
    </xf>
    <xf numFmtId="0" fontId="26" fillId="0" borderId="37" xfId="1" applyFill="1" applyBorder="1" applyAlignment="1" applyProtection="1">
      <alignment horizontal="left" vertical="top"/>
    </xf>
    <xf numFmtId="0" fontId="73" fillId="0" borderId="37" xfId="0" applyFont="1" applyFill="1" applyBorder="1" applyAlignment="1">
      <alignment horizontal="left" vertical="center"/>
    </xf>
    <xf numFmtId="0" fontId="73" fillId="0" borderId="37" xfId="0" applyFont="1" applyFill="1" applyBorder="1" applyAlignment="1">
      <alignment horizontal="left" vertical="top"/>
    </xf>
    <xf numFmtId="0" fontId="0" fillId="0" borderId="37" xfId="0" applyFill="1" applyBorder="1" applyAlignment="1">
      <alignment horizontal="left" vertical="top"/>
    </xf>
    <xf numFmtId="4" fontId="72" fillId="0" borderId="37" xfId="0" applyNumberFormat="1" applyFont="1" applyFill="1" applyBorder="1" applyAlignment="1">
      <alignment horizontal="right" vertical="center" shrinkToFit="1"/>
    </xf>
    <xf numFmtId="0" fontId="73" fillId="0" borderId="37" xfId="0" applyFont="1" applyFill="1" applyBorder="1" applyAlignment="1">
      <alignment vertical="center"/>
    </xf>
    <xf numFmtId="0" fontId="26" fillId="0" borderId="37" xfId="1" applyFill="1" applyBorder="1" applyAlignment="1" applyProtection="1">
      <alignment horizontal="left" vertical="center"/>
    </xf>
    <xf numFmtId="0" fontId="73" fillId="0" borderId="0" xfId="0" applyFont="1" applyFill="1" applyBorder="1" applyAlignment="1">
      <alignment horizontal="left" vertical="center"/>
    </xf>
    <xf numFmtId="0" fontId="73" fillId="0" borderId="0" xfId="0" applyFont="1" applyFill="1" applyBorder="1" applyAlignment="1">
      <alignment vertical="center"/>
    </xf>
    <xf numFmtId="0" fontId="74" fillId="0" borderId="0" xfId="1" applyFont="1" applyFill="1" applyBorder="1" applyAlignment="1" applyProtection="1">
      <alignment horizontal="left" vertical="top"/>
    </xf>
    <xf numFmtId="0" fontId="16" fillId="11" borderId="0" xfId="0" applyFont="1" applyFill="1" applyBorder="1" applyAlignment="1">
      <alignment vertical="center" readingOrder="1"/>
    </xf>
    <xf numFmtId="0" fontId="75" fillId="11" borderId="0" xfId="0" applyFont="1" applyFill="1" applyBorder="1" applyAlignment="1">
      <alignment horizontal="left" vertical="top"/>
    </xf>
    <xf numFmtId="0" fontId="16" fillId="0" borderId="0" xfId="0" applyFont="1" applyFill="1" applyBorder="1" applyAlignment="1">
      <alignment horizontal="left" vertical="top" wrapText="1"/>
    </xf>
    <xf numFmtId="0" fontId="30" fillId="0" borderId="0" xfId="0" applyFont="1" applyFill="1" applyBorder="1" applyAlignment="1">
      <alignment horizontal="left" vertical="top"/>
    </xf>
    <xf numFmtId="0" fontId="0" fillId="0" borderId="0" xfId="0" applyFill="1" applyBorder="1" applyAlignment="1">
      <alignment horizontal="center" vertical="top"/>
    </xf>
    <xf numFmtId="0" fontId="0" fillId="0" borderId="0" xfId="0" applyFill="1"/>
    <xf numFmtId="0" fontId="16" fillId="0" borderId="0" xfId="0" applyFont="1" applyFill="1"/>
    <xf numFmtId="0" fontId="17" fillId="0" borderId="0" xfId="0" applyFont="1" applyFill="1" applyBorder="1" applyAlignment="1">
      <alignment horizontal="center" vertical="center" wrapText="1"/>
    </xf>
    <xf numFmtId="1" fontId="0" fillId="4" borderId="0" xfId="0" applyNumberFormat="1" applyFill="1" applyBorder="1" applyAlignment="1">
      <alignment horizontal="right" vertical="top"/>
    </xf>
    <xf numFmtId="169" fontId="0" fillId="0" borderId="0" xfId="0" applyNumberFormat="1" applyFill="1" applyBorder="1" applyAlignment="1">
      <alignment horizontal="left" vertical="top"/>
    </xf>
    <xf numFmtId="166" fontId="24" fillId="0" borderId="0" xfId="0" applyNumberFormat="1" applyFont="1" applyFill="1" applyBorder="1" applyAlignment="1">
      <alignment horizontal="right" vertical="top"/>
    </xf>
    <xf numFmtId="0" fontId="0" fillId="0" borderId="0" xfId="0" applyFill="1" applyBorder="1" applyAlignment="1">
      <alignment horizontal="left" vertical="top" wrapText="1"/>
    </xf>
    <xf numFmtId="0" fontId="16" fillId="0" borderId="0" xfId="0" applyFont="1" applyFill="1" applyBorder="1" applyAlignment="1">
      <alignment horizontal="left" vertical="center"/>
    </xf>
    <xf numFmtId="170" fontId="77" fillId="0" borderId="0" xfId="0" applyNumberFormat="1" applyFont="1" applyFill="1" applyBorder="1" applyAlignment="1">
      <alignment horizontal="center" vertical="center" shrinkToFit="1"/>
    </xf>
    <xf numFmtId="14" fontId="77" fillId="0" borderId="0" xfId="0" applyNumberFormat="1" applyFont="1" applyFill="1" applyBorder="1" applyAlignment="1">
      <alignment horizontal="center" vertical="top"/>
    </xf>
    <xf numFmtId="14" fontId="77" fillId="0" borderId="37" xfId="0" applyNumberFormat="1" applyFont="1" applyFill="1" applyBorder="1" applyAlignment="1">
      <alignment horizontal="center" vertical="top"/>
    </xf>
    <xf numFmtId="0" fontId="26" fillId="0" borderId="9" xfId="1" applyFill="1" applyBorder="1" applyAlignment="1" applyProtection="1">
      <alignment horizontal="left" vertical="center"/>
    </xf>
    <xf numFmtId="4" fontId="72" fillId="0" borderId="0" xfId="0" applyNumberFormat="1" applyFont="1" applyFill="1" applyBorder="1" applyAlignment="1">
      <alignment horizontal="right" vertical="center" shrinkToFit="1"/>
    </xf>
    <xf numFmtId="4" fontId="72" fillId="0" borderId="0" xfId="0" applyNumberFormat="1" applyFont="1" applyFill="1" applyBorder="1" applyAlignment="1">
      <alignment vertical="center" shrinkToFit="1"/>
    </xf>
    <xf numFmtId="4" fontId="72" fillId="0" borderId="37" xfId="0" applyNumberFormat="1" applyFont="1" applyFill="1" applyBorder="1" applyAlignment="1">
      <alignment vertical="center" shrinkToFit="1"/>
    </xf>
    <xf numFmtId="3" fontId="72" fillId="0" borderId="37" xfId="0" applyNumberFormat="1" applyFont="1" applyFill="1" applyBorder="1" applyAlignment="1">
      <alignment vertical="center" shrinkToFit="1"/>
    </xf>
    <xf numFmtId="0" fontId="16" fillId="0" borderId="0" xfId="0" applyFont="1" applyAlignment="1"/>
    <xf numFmtId="0" fontId="0" fillId="0" borderId="0" xfId="0" applyAlignment="1"/>
    <xf numFmtId="0" fontId="78" fillId="0" borderId="0" xfId="0" applyFont="1" applyFill="1" applyBorder="1" applyAlignment="1">
      <alignment horizontal="center" vertical="top"/>
    </xf>
    <xf numFmtId="0" fontId="79" fillId="0" borderId="0" xfId="0" applyFont="1" applyFill="1" applyBorder="1" applyAlignment="1">
      <alignment horizontal="center" vertical="top"/>
    </xf>
    <xf numFmtId="14" fontId="77" fillId="0" borderId="0" xfId="0" applyNumberFormat="1" applyFont="1" applyFill="1" applyBorder="1" applyAlignment="1">
      <alignment horizontal="left" vertical="top"/>
    </xf>
    <xf numFmtId="0" fontId="26" fillId="0" borderId="0" xfId="1" applyFont="1" applyFill="1" applyBorder="1" applyAlignment="1" applyProtection="1">
      <alignment horizontal="left" vertical="top"/>
    </xf>
    <xf numFmtId="0" fontId="51" fillId="13" borderId="0" xfId="0" applyFont="1" applyFill="1" applyBorder="1" applyAlignment="1">
      <alignment horizontal="left" vertical="top" wrapText="1"/>
    </xf>
    <xf numFmtId="0" fontId="0" fillId="0" borderId="0" xfId="0" applyFill="1" applyBorder="1" applyAlignment="1">
      <alignment horizontal="center" vertical="top"/>
    </xf>
    <xf numFmtId="0" fontId="73" fillId="0" borderId="0" xfId="0" applyFont="1" applyFill="1" applyBorder="1" applyAlignment="1">
      <alignment horizontal="center" vertical="center"/>
    </xf>
    <xf numFmtId="0" fontId="73" fillId="0" borderId="0" xfId="0" applyFont="1" applyFill="1" applyBorder="1" applyAlignment="1">
      <alignment horizontal="center" vertical="top"/>
    </xf>
    <xf numFmtId="4" fontId="80" fillId="0" borderId="37" xfId="0" applyNumberFormat="1" applyFont="1" applyFill="1" applyBorder="1" applyAlignment="1">
      <alignment vertical="center" shrinkToFit="1"/>
    </xf>
    <xf numFmtId="0" fontId="16" fillId="0" borderId="0" xfId="0" applyFont="1" applyFill="1" applyBorder="1" applyAlignment="1">
      <alignment horizontal="left" vertical="center"/>
    </xf>
    <xf numFmtId="0" fontId="16" fillId="4" borderId="0"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Alignment="1">
      <alignment vertical="center"/>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26" fillId="0" borderId="0" xfId="1" applyFill="1" applyBorder="1" applyAlignment="1" applyProtection="1">
      <alignment horizontal="center" vertical="center"/>
    </xf>
    <xf numFmtId="0" fontId="26" fillId="0" borderId="0" xfId="1" applyAlignment="1" applyProtection="1">
      <alignment vertical="center"/>
    </xf>
    <xf numFmtId="0" fontId="16" fillId="0" borderId="0" xfId="0" applyFont="1" applyFill="1" applyBorder="1" applyAlignment="1">
      <alignment horizontal="left" vertical="center"/>
    </xf>
    <xf numFmtId="0" fontId="26" fillId="13" borderId="19" xfId="1" applyFill="1" applyBorder="1" applyAlignment="1" applyProtection="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center" vertical="top"/>
    </xf>
    <xf numFmtId="0" fontId="16" fillId="0" borderId="0" xfId="0" applyFont="1" applyFill="1" applyBorder="1" applyAlignment="1">
      <alignment horizontal="left" vertical="center"/>
    </xf>
    <xf numFmtId="0" fontId="31" fillId="2" borderId="2" xfId="5" applyFont="1" applyFill="1" applyBorder="1" applyAlignment="1">
      <alignment vertical="center" wrapText="1"/>
    </xf>
    <xf numFmtId="0" fontId="3" fillId="3" borderId="5" xfId="5" applyFont="1" applyFill="1" applyBorder="1" applyAlignment="1">
      <alignment vertical="center" wrapText="1"/>
    </xf>
    <xf numFmtId="0" fontId="3" fillId="3" borderId="7" xfId="5" applyFont="1" applyFill="1" applyBorder="1" applyAlignment="1">
      <alignment vertical="center" wrapText="1"/>
    </xf>
    <xf numFmtId="0" fontId="67" fillId="3" borderId="21" xfId="5" applyFont="1" applyFill="1" applyBorder="1" applyAlignment="1">
      <alignment vertical="top" wrapText="1"/>
    </xf>
    <xf numFmtId="1" fontId="3" fillId="3" borderId="21" xfId="5" applyNumberFormat="1" applyFont="1" applyFill="1" applyBorder="1" applyAlignment="1">
      <alignment horizontal="center" vertical="center" wrapText="1" shrinkToFit="1"/>
    </xf>
    <xf numFmtId="3" fontId="3" fillId="3" borderId="4" xfId="5" applyNumberFormat="1" applyFont="1" applyFill="1" applyBorder="1" applyAlignment="1">
      <alignment horizontal="center" vertical="center" shrinkToFit="1"/>
    </xf>
    <xf numFmtId="3" fontId="3" fillId="3" borderId="21" xfId="5" applyNumberFormat="1" applyFont="1" applyFill="1" applyBorder="1" applyAlignment="1">
      <alignment horizontal="center" vertical="center" wrapText="1"/>
    </xf>
    <xf numFmtId="1" fontId="3" fillId="3" borderId="3" xfId="5" applyNumberFormat="1" applyFont="1" applyFill="1" applyBorder="1" applyAlignment="1">
      <alignment horizontal="center" vertical="center" wrapText="1" shrinkToFit="1"/>
    </xf>
    <xf numFmtId="0" fontId="22" fillId="3" borderId="1" xfId="5" applyFont="1" applyFill="1" applyBorder="1" applyAlignment="1">
      <alignment horizontal="left" vertical="top" wrapText="1"/>
    </xf>
    <xf numFmtId="0" fontId="16" fillId="3" borderId="8" xfId="5" applyFill="1" applyBorder="1" applyAlignment="1">
      <alignment horizontal="left" vertical="top" wrapText="1"/>
    </xf>
    <xf numFmtId="0" fontId="40" fillId="3" borderId="0" xfId="5" applyFont="1" applyFill="1" applyBorder="1" applyAlignment="1">
      <alignment horizontal="left" vertical="top" wrapText="1"/>
    </xf>
    <xf numFmtId="0" fontId="13" fillId="3" borderId="1" xfId="5" applyFont="1" applyFill="1" applyBorder="1" applyAlignment="1">
      <alignment horizontal="left" vertical="center" wrapText="1"/>
    </xf>
    <xf numFmtId="0" fontId="9" fillId="3" borderId="0" xfId="5" applyFont="1" applyFill="1" applyBorder="1" applyAlignment="1">
      <alignment horizontal="left" vertical="top" wrapText="1"/>
    </xf>
    <xf numFmtId="0" fontId="16" fillId="3" borderId="6" xfId="5" applyFont="1" applyFill="1" applyBorder="1" applyAlignment="1">
      <alignment horizontal="left" vertical="top" wrapText="1"/>
    </xf>
    <xf numFmtId="0" fontId="39" fillId="3" borderId="0" xfId="5" applyFont="1" applyFill="1" applyBorder="1" applyAlignment="1">
      <alignment horizontal="left" vertical="top" wrapText="1"/>
    </xf>
    <xf numFmtId="0" fontId="22" fillId="3" borderId="6" xfId="5" applyFont="1" applyFill="1" applyBorder="1" applyAlignment="1">
      <alignment horizontal="left" vertical="top" wrapText="1"/>
    </xf>
    <xf numFmtId="0" fontId="16" fillId="3" borderId="1" xfId="5" applyFill="1" applyBorder="1" applyAlignment="1">
      <alignment horizontal="left" vertical="top" wrapText="1" indent="1"/>
    </xf>
    <xf numFmtId="0" fontId="6" fillId="3" borderId="2" xfId="5" applyFont="1" applyFill="1" applyBorder="1" applyAlignment="1">
      <alignment vertical="top" wrapText="1"/>
    </xf>
    <xf numFmtId="0" fontId="10" fillId="3" borderId="1" xfId="5" applyFont="1" applyFill="1" applyBorder="1" applyAlignment="1">
      <alignment horizontal="left" vertical="top" wrapText="1"/>
    </xf>
    <xf numFmtId="0" fontId="16" fillId="3" borderId="4" xfId="5" applyFill="1" applyBorder="1" applyAlignment="1">
      <alignment horizontal="left" vertical="top" wrapText="1"/>
    </xf>
    <xf numFmtId="0" fontId="18" fillId="3" borderId="0" xfId="5" applyFont="1" applyFill="1" applyBorder="1" applyAlignment="1">
      <alignment horizontal="left" vertical="top" wrapText="1"/>
    </xf>
    <xf numFmtId="0" fontId="14" fillId="3" borderId="6" xfId="5" applyFont="1" applyFill="1" applyBorder="1" applyAlignment="1">
      <alignment horizontal="left" vertical="top" wrapText="1"/>
    </xf>
    <xf numFmtId="0" fontId="18" fillId="3" borderId="3" xfId="5" applyFont="1" applyFill="1" applyBorder="1" applyAlignment="1">
      <alignment horizontal="left" vertical="top" wrapText="1"/>
    </xf>
    <xf numFmtId="0" fontId="17" fillId="3" borderId="6" xfId="5" applyFont="1" applyFill="1" applyBorder="1" applyAlignment="1">
      <alignment horizontal="left" vertical="top" wrapText="1"/>
    </xf>
    <xf numFmtId="0" fontId="40" fillId="3" borderId="3" xfId="5" applyFont="1" applyFill="1" applyBorder="1" applyAlignment="1">
      <alignment horizontal="left" vertical="center" wrapText="1"/>
    </xf>
    <xf numFmtId="0" fontId="16" fillId="3" borderId="3" xfId="5" applyNumberFormat="1" applyFont="1" applyFill="1" applyBorder="1" applyAlignment="1">
      <alignment horizontal="left" vertical="top" wrapText="1"/>
    </xf>
    <xf numFmtId="0" fontId="20" fillId="3" borderId="3" xfId="5" applyFont="1" applyFill="1" applyBorder="1" applyAlignment="1">
      <alignment horizontal="left" vertical="top" wrapText="1"/>
    </xf>
    <xf numFmtId="0" fontId="51" fillId="13" borderId="20" xfId="0" applyFont="1" applyFill="1" applyBorder="1" applyAlignment="1">
      <alignment vertical="center" wrapText="1"/>
    </xf>
    <xf numFmtId="0" fontId="50" fillId="13" borderId="21" xfId="0" applyFont="1" applyFill="1" applyBorder="1" applyAlignment="1">
      <alignment wrapText="1"/>
    </xf>
    <xf numFmtId="0" fontId="52" fillId="13" borderId="23" xfId="0" applyFont="1" applyFill="1" applyBorder="1" applyAlignment="1">
      <alignment vertical="top" wrapText="1"/>
    </xf>
    <xf numFmtId="0" fontId="3" fillId="3" borderId="5" xfId="5" applyFont="1" applyFill="1" applyBorder="1" applyAlignment="1">
      <alignment horizontal="left" vertical="center"/>
    </xf>
    <xf numFmtId="0" fontId="3" fillId="13" borderId="13" xfId="0" applyFont="1" applyFill="1" applyBorder="1" applyAlignment="1">
      <alignment vertical="top"/>
    </xf>
    <xf numFmtId="0" fontId="24" fillId="0" borderId="0" xfId="0" applyFont="1" applyFill="1" applyBorder="1" applyAlignment="1">
      <alignment horizontal="left" vertical="center"/>
    </xf>
    <xf numFmtId="0" fontId="16" fillId="17" borderId="0" xfId="0" applyFont="1" applyFill="1" applyBorder="1" applyAlignment="1">
      <alignment horizontal="left" vertical="center"/>
    </xf>
    <xf numFmtId="0" fontId="50" fillId="13" borderId="0" xfId="0" applyFont="1" applyFill="1" applyBorder="1" applyAlignment="1">
      <alignment horizontal="left" vertical="center"/>
    </xf>
    <xf numFmtId="0" fontId="50" fillId="13" borderId="0" xfId="0" applyFont="1" applyFill="1" applyBorder="1" applyAlignment="1">
      <alignment vertical="center"/>
    </xf>
    <xf numFmtId="0" fontId="0" fillId="4" borderId="0" xfId="0" applyFill="1" applyBorder="1" applyAlignment="1">
      <alignment horizontal="left" vertical="top" wrapText="1"/>
    </xf>
    <xf numFmtId="0" fontId="26" fillId="2" borderId="2" xfId="1" applyFill="1" applyBorder="1" applyAlignment="1" applyProtection="1">
      <alignment vertical="center" wrapText="1"/>
    </xf>
    <xf numFmtId="0" fontId="77" fillId="0" borderId="37" xfId="0" applyFont="1" applyFill="1" applyBorder="1" applyAlignment="1">
      <alignment horizontal="left" vertical="top"/>
    </xf>
    <xf numFmtId="0" fontId="73" fillId="0" borderId="0" xfId="0" applyFont="1" applyFill="1" applyBorder="1" applyAlignment="1">
      <alignment horizontal="left" vertical="top"/>
    </xf>
    <xf numFmtId="0" fontId="48" fillId="0" borderId="37" xfId="1" applyFont="1" applyFill="1" applyBorder="1" applyAlignment="1" applyProtection="1">
      <alignment horizontal="center" vertical="center"/>
    </xf>
    <xf numFmtId="0" fontId="73" fillId="0" borderId="0" xfId="1" applyFont="1" applyFill="1" applyBorder="1" applyAlignment="1" applyProtection="1">
      <alignment horizontal="left" vertical="top"/>
    </xf>
    <xf numFmtId="0" fontId="16" fillId="6" borderId="0" xfId="0" applyFont="1" applyFill="1" applyBorder="1" applyAlignment="1">
      <alignment horizontal="left" vertical="top"/>
    </xf>
    <xf numFmtId="0" fontId="0" fillId="0" borderId="0" xfId="0" applyFill="1" applyAlignment="1"/>
    <xf numFmtId="0" fontId="16" fillId="4" borderId="0" xfId="0" applyFont="1" applyFill="1" applyBorder="1" applyAlignment="1">
      <alignment horizontal="left" vertical="top" wrapText="1"/>
    </xf>
    <xf numFmtId="0" fontId="24" fillId="15" borderId="0" xfId="0" applyFont="1" applyFill="1" applyBorder="1" applyAlignment="1">
      <alignment horizontal="left" vertical="top"/>
    </xf>
    <xf numFmtId="0" fontId="24" fillId="16" borderId="0" xfId="0" applyFont="1" applyFill="1" applyBorder="1" applyAlignment="1">
      <alignment horizontal="left" vertical="top"/>
    </xf>
    <xf numFmtId="0" fontId="26" fillId="0" borderId="0" xfId="1" applyFill="1" applyBorder="1" applyAlignment="1" applyProtection="1">
      <alignment horizontal="left" vertical="top" wrapText="1"/>
    </xf>
    <xf numFmtId="0" fontId="26" fillId="0" borderId="37" xfId="1" applyBorder="1" applyAlignment="1" applyProtection="1"/>
    <xf numFmtId="14" fontId="77" fillId="4" borderId="0" xfId="0" applyNumberFormat="1" applyFont="1" applyFill="1" applyBorder="1" applyAlignment="1">
      <alignment horizontal="center" vertical="top"/>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Border="1" applyAlignment="1">
      <alignment horizontal="center" vertical="top"/>
    </xf>
    <xf numFmtId="4" fontId="72" fillId="0" borderId="0" xfId="0" applyNumberFormat="1" applyFont="1" applyFill="1" applyBorder="1" applyAlignment="1">
      <alignment horizontal="center" vertical="center" shrinkToFit="1"/>
    </xf>
    <xf numFmtId="0" fontId="83" fillId="0" borderId="0" xfId="1" applyFont="1" applyFill="1" applyBorder="1" applyAlignment="1" applyProtection="1">
      <alignment horizontal="left" vertical="top"/>
    </xf>
    <xf numFmtId="0" fontId="17" fillId="0" borderId="0" xfId="1" applyFont="1" applyFill="1" applyBorder="1" applyAlignment="1" applyProtection="1">
      <alignment horizontal="left" vertical="top"/>
    </xf>
    <xf numFmtId="0" fontId="26" fillId="0" borderId="0" xfId="1" applyBorder="1" applyAlignment="1" applyProtection="1"/>
    <xf numFmtId="0" fontId="0" fillId="0" borderId="37" xfId="0" applyBorder="1"/>
    <xf numFmtId="0" fontId="77" fillId="0" borderId="0" xfId="0" applyFont="1" applyFill="1" applyBorder="1" applyAlignment="1">
      <alignment horizontal="left" vertical="top"/>
    </xf>
    <xf numFmtId="0" fontId="24" fillId="4" borderId="0" xfId="0" applyFont="1" applyFill="1" applyBorder="1" applyAlignment="1">
      <alignment horizontal="left" vertical="top"/>
    </xf>
    <xf numFmtId="0" fontId="82" fillId="0" borderId="38" xfId="0" applyFont="1" applyBorder="1"/>
    <xf numFmtId="3" fontId="0" fillId="0" borderId="0" xfId="0" applyNumberFormat="1"/>
    <xf numFmtId="0" fontId="26" fillId="4" borderId="0" xfId="1" applyFill="1" applyBorder="1" applyAlignment="1" applyProtection="1">
      <alignment horizontal="left" vertical="top" wrapText="1"/>
    </xf>
    <xf numFmtId="0" fontId="0" fillId="0" borderId="0" xfId="0" applyAlignment="1">
      <alignment vertical="center" wrapText="1"/>
    </xf>
    <xf numFmtId="0" fontId="33" fillId="5" borderId="9" xfId="0" applyFont="1" applyFill="1" applyBorder="1" applyAlignment="1">
      <alignment horizontal="left" vertical="center" wrapText="1"/>
    </xf>
    <xf numFmtId="0" fontId="16" fillId="0" borderId="0" xfId="0" applyFont="1" applyAlignment="1">
      <alignment vertical="center" wrapText="1"/>
    </xf>
    <xf numFmtId="0" fontId="16" fillId="9" borderId="0" xfId="0" applyFont="1" applyFill="1" applyBorder="1" applyAlignment="1">
      <alignment horizontal="left" vertical="center"/>
    </xf>
    <xf numFmtId="0" fontId="16" fillId="8" borderId="0" xfId="0" applyFont="1" applyFill="1" applyBorder="1" applyAlignment="1">
      <alignment horizontal="left" vertical="center"/>
    </xf>
    <xf numFmtId="4" fontId="0" fillId="0" borderId="0" xfId="0" applyNumberFormat="1" applyFill="1" applyBorder="1" applyAlignment="1">
      <alignment horizontal="left" vertical="top"/>
    </xf>
    <xf numFmtId="0" fontId="0" fillId="0" borderId="0" xfId="0" applyFill="1" applyBorder="1" applyAlignment="1">
      <alignment horizontal="center" vertical="top"/>
    </xf>
    <xf numFmtId="4" fontId="72" fillId="4" borderId="0" xfId="0" applyNumberFormat="1" applyFont="1" applyFill="1" applyBorder="1" applyAlignment="1">
      <alignment horizontal="right" vertical="center" shrinkToFit="1"/>
    </xf>
    <xf numFmtId="0" fontId="0" fillId="0" borderId="0" xfId="0" applyFill="1" applyBorder="1" applyAlignment="1">
      <alignment horizontal="center" vertical="top"/>
    </xf>
    <xf numFmtId="0" fontId="24" fillId="0"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24" fillId="4" borderId="37" xfId="0" applyFont="1" applyFill="1" applyBorder="1" applyAlignment="1">
      <alignment horizontal="left" vertical="top"/>
    </xf>
    <xf numFmtId="0" fontId="17" fillId="0" borderId="37" xfId="1" applyFont="1" applyFill="1" applyBorder="1" applyAlignment="1" applyProtection="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0" xfId="0" applyAlignment="1">
      <alignment wrapText="1"/>
    </xf>
    <xf numFmtId="0" fontId="26" fillId="0" borderId="0" xfId="1" applyAlignment="1" applyProtection="1">
      <alignment wrapText="1"/>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16" fillId="4" borderId="0" xfId="0" applyFont="1" applyFill="1" applyBorder="1" applyAlignment="1">
      <alignment horizontal="center" vertical="top"/>
    </xf>
    <xf numFmtId="0" fontId="26" fillId="4" borderId="0" xfId="1" applyFill="1" applyBorder="1" applyAlignment="1" applyProtection="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center" vertical="top"/>
    </xf>
    <xf numFmtId="0" fontId="16" fillId="19" borderId="0" xfId="0" applyFont="1" applyFill="1" applyBorder="1" applyAlignment="1">
      <alignment horizontal="left" vertical="center" wrapText="1"/>
    </xf>
    <xf numFmtId="0" fontId="0" fillId="0" borderId="0" xfId="0" applyFill="1" applyBorder="1"/>
    <xf numFmtId="0" fontId="0" fillId="0" borderId="0" xfId="0" applyFill="1" applyBorder="1" applyAlignment="1">
      <alignment vertical="top" wrapText="1"/>
    </xf>
    <xf numFmtId="0" fontId="0" fillId="0" borderId="0" xfId="0" applyFill="1" applyBorder="1" applyAlignment="1">
      <alignment horizontal="center" vertical="top"/>
    </xf>
    <xf numFmtId="0" fontId="0" fillId="0" borderId="0" xfId="0" applyFill="1" applyBorder="1" applyAlignment="1">
      <alignment horizontal="center" vertical="top"/>
    </xf>
    <xf numFmtId="0" fontId="30" fillId="0" borderId="9" xfId="0" applyFont="1" applyFill="1" applyBorder="1" applyAlignment="1">
      <alignment horizontal="center" vertical="top" wrapText="1"/>
    </xf>
    <xf numFmtId="0" fontId="0" fillId="4" borderId="0" xfId="0" applyFill="1" applyBorder="1" applyAlignment="1">
      <alignment horizontal="center" vertical="top"/>
    </xf>
    <xf numFmtId="4" fontId="26" fillId="0" borderId="0" xfId="1" applyNumberFormat="1" applyFill="1" applyBorder="1" applyAlignment="1" applyProtection="1">
      <alignment horizontal="right" vertical="center" shrinkToFit="1"/>
    </xf>
    <xf numFmtId="0" fontId="0" fillId="0" borderId="0" xfId="0" applyFill="1" applyBorder="1" applyAlignment="1">
      <alignment horizontal="center" vertical="top"/>
    </xf>
    <xf numFmtId="3" fontId="30" fillId="0" borderId="9" xfId="0" applyNumberFormat="1" applyFont="1" applyFill="1" applyBorder="1" applyAlignment="1">
      <alignment horizontal="right" vertical="top" shrinkToFit="1"/>
    </xf>
    <xf numFmtId="3" fontId="30" fillId="15" borderId="9" xfId="0" quotePrefix="1" applyNumberFormat="1" applyFont="1" applyFill="1" applyBorder="1" applyAlignment="1">
      <alignment horizontal="right" vertical="top" shrinkToFit="1"/>
    </xf>
    <xf numFmtId="3" fontId="30" fillId="15" borderId="9" xfId="0" applyNumberFormat="1" applyFont="1" applyFill="1" applyBorder="1" applyAlignment="1">
      <alignment horizontal="right" vertical="top" shrinkToFit="1"/>
    </xf>
    <xf numFmtId="0" fontId="0" fillId="0" borderId="0" xfId="0" applyFill="1" applyBorder="1" applyAlignment="1">
      <alignment horizontal="center" vertical="top"/>
    </xf>
    <xf numFmtId="0" fontId="81" fillId="0" borderId="0" xfId="0" applyFont="1" applyFill="1" applyBorder="1" applyAlignment="1">
      <alignment horizontal="left" vertical="top"/>
    </xf>
    <xf numFmtId="0" fontId="86" fillId="0" borderId="37" xfId="0" applyFont="1" applyFill="1" applyBorder="1" applyAlignment="1">
      <alignment horizontal="left" vertical="top"/>
    </xf>
    <xf numFmtId="0" fontId="86" fillId="0" borderId="0" xfId="0" applyFont="1" applyFill="1" applyBorder="1" applyAlignment="1">
      <alignment horizontal="center" vertical="center"/>
    </xf>
    <xf numFmtId="14" fontId="87" fillId="0" borderId="0" xfId="0" applyNumberFormat="1" applyFont="1" applyFill="1" applyBorder="1" applyAlignment="1">
      <alignment horizontal="center" vertical="top"/>
    </xf>
    <xf numFmtId="4" fontId="87" fillId="0" borderId="37" xfId="0" applyNumberFormat="1" applyFont="1" applyFill="1" applyBorder="1" applyAlignment="1">
      <alignment vertical="center" shrinkToFit="1"/>
    </xf>
    <xf numFmtId="3" fontId="81" fillId="0" borderId="0" xfId="0" applyNumberFormat="1" applyFont="1" applyFill="1" applyBorder="1" applyAlignment="1">
      <alignment horizontal="right" vertical="top"/>
    </xf>
    <xf numFmtId="4" fontId="87" fillId="0" borderId="37" xfId="0" applyNumberFormat="1" applyFont="1" applyFill="1" applyBorder="1" applyAlignment="1">
      <alignment horizontal="right" vertical="center" shrinkToFit="1"/>
    </xf>
    <xf numFmtId="4" fontId="87" fillId="0" borderId="0" xfId="0" applyNumberFormat="1" applyFont="1" applyFill="1" applyBorder="1" applyAlignment="1">
      <alignment horizontal="right" vertical="center" shrinkToFit="1"/>
    </xf>
    <xf numFmtId="3" fontId="81" fillId="4" borderId="0" xfId="0" applyNumberFormat="1" applyFont="1" applyFill="1" applyBorder="1" applyAlignment="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center" vertical="top"/>
    </xf>
    <xf numFmtId="0" fontId="30" fillId="0" borderId="0" xfId="0" applyFont="1" applyFill="1" applyBorder="1" applyAlignment="1">
      <alignment horizontal="center" vertical="top"/>
    </xf>
    <xf numFmtId="0" fontId="0" fillId="0" borderId="0" xfId="0" applyFill="1" applyBorder="1" applyAlignment="1">
      <alignment horizontal="center" vertical="top"/>
    </xf>
    <xf numFmtId="0" fontId="0" fillId="0" borderId="0" xfId="0" applyFill="1" applyBorder="1" applyAlignment="1">
      <alignment horizontal="center" vertical="top"/>
    </xf>
    <xf numFmtId="0" fontId="30" fillId="6" borderId="9" xfId="0" applyFont="1" applyFill="1" applyBorder="1" applyAlignment="1">
      <alignment horizontal="center" vertical="center"/>
    </xf>
    <xf numFmtId="3" fontId="30" fillId="0" borderId="9" xfId="0" applyNumberFormat="1" applyFont="1" applyFill="1" applyBorder="1" applyAlignment="1">
      <alignment horizontal="right" vertical="center" shrinkToFit="1"/>
    </xf>
    <xf numFmtId="0" fontId="16" fillId="0" borderId="0" xfId="0" applyFont="1" applyFill="1" applyBorder="1" applyAlignment="1">
      <alignment horizontal="center" vertical="center"/>
    </xf>
    <xf numFmtId="0" fontId="0" fillId="0" borderId="0" xfId="0" applyFill="1" applyBorder="1" applyAlignment="1"/>
    <xf numFmtId="0" fontId="16" fillId="4" borderId="0" xfId="0" applyFont="1" applyFill="1" applyBorder="1" applyAlignment="1">
      <alignment horizontal="center" vertical="center"/>
    </xf>
    <xf numFmtId="0" fontId="26" fillId="0" borderId="9" xfId="1" applyFill="1" applyBorder="1" applyAlignment="1" applyProtection="1">
      <alignment horizontal="left" vertical="top"/>
    </xf>
    <xf numFmtId="0" fontId="26" fillId="6" borderId="9" xfId="1" applyFill="1" applyBorder="1" applyAlignment="1" applyProtection="1">
      <alignment horizontal="left" vertical="top"/>
    </xf>
    <xf numFmtId="0" fontId="63" fillId="13" borderId="5" xfId="0" applyFont="1" applyFill="1" applyBorder="1" applyAlignment="1">
      <alignment vertical="top" wrapText="1"/>
    </xf>
    <xf numFmtId="171" fontId="0" fillId="0" borderId="0" xfId="0" applyNumberFormat="1" applyFill="1" applyBorder="1" applyAlignment="1">
      <alignment horizontal="right" vertical="top"/>
    </xf>
    <xf numFmtId="0" fontId="0" fillId="0" borderId="0" xfId="0" applyFill="1" applyBorder="1" applyAlignment="1">
      <alignment horizontal="center" vertical="top"/>
    </xf>
    <xf numFmtId="166" fontId="0" fillId="0" borderId="0" xfId="0" applyNumberFormat="1" applyFill="1" applyBorder="1" applyAlignment="1">
      <alignment horizontal="center" vertical="top"/>
    </xf>
    <xf numFmtId="0" fontId="89" fillId="0" borderId="27" xfId="0" applyFont="1" applyFill="1" applyBorder="1" applyAlignment="1">
      <alignment horizontal="center" vertical="center" wrapText="1"/>
    </xf>
    <xf numFmtId="171" fontId="24" fillId="0" borderId="15" xfId="0" applyNumberFormat="1" applyFont="1" applyFill="1" applyBorder="1" applyAlignment="1">
      <alignment horizontal="right" vertical="top"/>
    </xf>
    <xf numFmtId="0" fontId="89" fillId="15" borderId="27" xfId="0" applyFont="1" applyFill="1" applyBorder="1" applyAlignment="1">
      <alignment horizontal="center" vertical="center" wrapText="1"/>
    </xf>
    <xf numFmtId="171" fontId="0" fillId="15" borderId="0" xfId="0" applyNumberFormat="1" applyFill="1" applyBorder="1" applyAlignment="1">
      <alignment horizontal="right" vertical="top"/>
    </xf>
    <xf numFmtId="171" fontId="24" fillId="15" borderId="15" xfId="0" applyNumberFormat="1" applyFont="1" applyFill="1" applyBorder="1" applyAlignment="1">
      <alignment horizontal="right" vertical="top"/>
    </xf>
    <xf numFmtId="0" fontId="40" fillId="15" borderId="0" xfId="0" applyFont="1" applyFill="1" applyBorder="1" applyAlignment="1">
      <alignment vertical="center"/>
    </xf>
    <xf numFmtId="0" fontId="40" fillId="15" borderId="0" xfId="0" applyFont="1" applyFill="1" applyBorder="1" applyAlignment="1"/>
    <xf numFmtId="0" fontId="0" fillId="15" borderId="15" xfId="0" applyFill="1" applyBorder="1" applyAlignment="1">
      <alignment horizontal="left" vertical="top"/>
    </xf>
    <xf numFmtId="0" fontId="24" fillId="15" borderId="15" xfId="0" applyFont="1" applyFill="1" applyBorder="1" applyAlignment="1">
      <alignment horizontal="left" vertical="top"/>
    </xf>
    <xf numFmtId="0" fontId="89" fillId="20" borderId="27" xfId="0" applyFont="1" applyFill="1" applyBorder="1" applyAlignment="1">
      <alignment horizontal="center" vertical="center" wrapText="1"/>
    </xf>
    <xf numFmtId="171" fontId="0" fillId="20" borderId="0" xfId="0" applyNumberFormat="1" applyFill="1" applyBorder="1" applyAlignment="1">
      <alignment horizontal="right" vertical="top"/>
    </xf>
    <xf numFmtId="171" fontId="24" fillId="20" borderId="15" xfId="0" applyNumberFormat="1" applyFont="1" applyFill="1" applyBorder="1" applyAlignment="1">
      <alignment horizontal="right" vertical="top"/>
    </xf>
    <xf numFmtId="0" fontId="90" fillId="0" borderId="0" xfId="1" applyFont="1" applyFill="1" applyBorder="1" applyAlignment="1" applyProtection="1">
      <alignment horizontal="left" vertical="center"/>
    </xf>
    <xf numFmtId="0" fontId="68" fillId="17" borderId="1" xfId="0" applyFont="1" applyFill="1" applyBorder="1" applyAlignment="1">
      <alignment vertical="top"/>
    </xf>
    <xf numFmtId="0" fontId="39" fillId="0" borderId="0" xfId="0" applyFont="1" applyFill="1" applyBorder="1" applyAlignment="1">
      <alignment horizontal="left" vertical="top"/>
    </xf>
    <xf numFmtId="0" fontId="88" fillId="0" borderId="9" xfId="0" applyFont="1" applyFill="1" applyBorder="1" applyAlignment="1">
      <alignment horizontal="center" vertical="top"/>
    </xf>
    <xf numFmtId="0" fontId="88" fillId="0" borderId="9" xfId="0" applyFont="1" applyFill="1" applyBorder="1" applyAlignment="1">
      <alignment horizontal="left" vertical="top"/>
    </xf>
    <xf numFmtId="0" fontId="81" fillId="0" borderId="9" xfId="0" applyFont="1" applyFill="1" applyBorder="1" applyAlignment="1">
      <alignment horizontal="left" vertical="top"/>
    </xf>
    <xf numFmtId="3" fontId="88" fillId="0" borderId="9" xfId="0" applyNumberFormat="1" applyFont="1" applyFill="1" applyBorder="1" applyAlignment="1">
      <alignment vertical="top"/>
    </xf>
    <xf numFmtId="3" fontId="91" fillId="0" borderId="9" xfId="0" applyNumberFormat="1" applyFont="1" applyFill="1" applyBorder="1" applyAlignment="1">
      <alignment vertical="top" shrinkToFit="1"/>
    </xf>
    <xf numFmtId="3" fontId="88" fillId="0" borderId="9" xfId="0" applyNumberFormat="1" applyFont="1" applyFill="1" applyBorder="1" applyAlignment="1">
      <alignment vertical="center"/>
    </xf>
    <xf numFmtId="0" fontId="81" fillId="0" borderId="0" xfId="0" applyFont="1" applyFill="1" applyBorder="1" applyAlignment="1">
      <alignment horizontal="center" vertical="top"/>
    </xf>
    <xf numFmtId="3" fontId="81" fillId="0" borderId="0" xfId="0" applyNumberFormat="1" applyFont="1" applyFill="1" applyBorder="1" applyAlignment="1">
      <alignment horizontal="center" vertical="top"/>
    </xf>
    <xf numFmtId="4" fontId="91" fillId="0" borderId="9" xfId="0" applyNumberFormat="1" applyFont="1" applyFill="1" applyBorder="1" applyAlignment="1">
      <alignment horizontal="center" vertical="top" shrinkToFit="1"/>
    </xf>
    <xf numFmtId="0" fontId="81" fillId="0" borderId="9" xfId="0" applyFont="1" applyFill="1" applyBorder="1" applyAlignment="1">
      <alignment horizontal="left" vertical="center"/>
    </xf>
    <xf numFmtId="0" fontId="81" fillId="0" borderId="0" xfId="0" applyFont="1" applyFill="1" applyBorder="1" applyAlignment="1">
      <alignment horizontal="right" vertical="top"/>
    </xf>
    <xf numFmtId="0" fontId="85" fillId="0" borderId="0" xfId="1" applyFont="1" applyFill="1" applyBorder="1" applyAlignment="1" applyProtection="1">
      <alignment horizontal="left" vertical="center"/>
    </xf>
    <xf numFmtId="14" fontId="81" fillId="0" borderId="0" xfId="0" applyNumberFormat="1" applyFont="1" applyFill="1" applyBorder="1" applyAlignment="1">
      <alignment horizontal="left" vertical="top"/>
    </xf>
    <xf numFmtId="0" fontId="81" fillId="0" borderId="0" xfId="0" applyNumberFormat="1" applyFont="1" applyFill="1" applyBorder="1" applyAlignment="1">
      <alignment horizontal="left" vertical="top"/>
    </xf>
    <xf numFmtId="0" fontId="81" fillId="17" borderId="0" xfId="0" applyFont="1" applyFill="1" applyBorder="1" applyAlignment="1">
      <alignment horizontal="left" vertical="top"/>
    </xf>
    <xf numFmtId="0" fontId="81" fillId="8" borderId="0" xfId="0" applyFont="1" applyFill="1" applyBorder="1" applyAlignment="1">
      <alignment horizontal="left" vertical="top"/>
    </xf>
    <xf numFmtId="0" fontId="81" fillId="9" borderId="0" xfId="0" applyFont="1" applyFill="1" applyBorder="1" applyAlignment="1">
      <alignment horizontal="left" vertical="top"/>
    </xf>
    <xf numFmtId="0" fontId="92" fillId="0" borderId="0" xfId="0" applyFont="1" applyFill="1" applyBorder="1" applyAlignment="1">
      <alignment horizontal="left" vertical="top"/>
    </xf>
    <xf numFmtId="0" fontId="93" fillId="0" borderId="9" xfId="0" applyFont="1" applyFill="1" applyBorder="1" applyAlignment="1">
      <alignment horizontal="center" vertical="center"/>
    </xf>
    <xf numFmtId="0" fontId="93" fillId="0" borderId="9" xfId="0" applyFont="1" applyFill="1" applyBorder="1" applyAlignment="1">
      <alignment horizontal="left" vertical="center"/>
    </xf>
    <xf numFmtId="0" fontId="94" fillId="0" borderId="9" xfId="0" applyFont="1" applyFill="1" applyBorder="1" applyAlignment="1">
      <alignment horizontal="left" vertical="top"/>
    </xf>
    <xf numFmtId="3" fontId="94" fillId="0" borderId="9" xfId="0" applyNumberFormat="1" applyFont="1" applyFill="1" applyBorder="1" applyAlignment="1">
      <alignment vertical="center" shrinkToFit="1"/>
    </xf>
    <xf numFmtId="3" fontId="93" fillId="0" borderId="9" xfId="0" applyNumberFormat="1" applyFont="1" applyFill="1" applyBorder="1" applyAlignment="1">
      <alignment vertical="center"/>
    </xf>
    <xf numFmtId="3" fontId="93" fillId="0" borderId="9" xfId="0" applyNumberFormat="1" applyFont="1" applyFill="1" applyBorder="1" applyAlignment="1">
      <alignment vertical="center" wrapText="1"/>
    </xf>
    <xf numFmtId="0" fontId="92" fillId="0" borderId="0" xfId="0" applyFont="1" applyFill="1" applyBorder="1" applyAlignment="1">
      <alignment horizontal="center" vertical="top"/>
    </xf>
    <xf numFmtId="3" fontId="92" fillId="0" borderId="0" xfId="0" applyNumberFormat="1" applyFont="1" applyFill="1" applyBorder="1" applyAlignment="1">
      <alignment horizontal="center" vertical="top"/>
    </xf>
    <xf numFmtId="0" fontId="93" fillId="0" borderId="9" xfId="0" applyFont="1" applyFill="1" applyBorder="1" applyAlignment="1">
      <alignment horizontal="center" vertical="top"/>
    </xf>
    <xf numFmtId="0" fontId="92" fillId="0" borderId="9" xfId="0" applyFont="1" applyFill="1" applyBorder="1" applyAlignment="1">
      <alignment horizontal="left" vertical="center"/>
    </xf>
    <xf numFmtId="4" fontId="94" fillId="0" borderId="9" xfId="0" applyNumberFormat="1" applyFont="1" applyFill="1" applyBorder="1" applyAlignment="1">
      <alignment horizontal="center" vertical="top" shrinkToFit="1"/>
    </xf>
    <xf numFmtId="3" fontId="92" fillId="0" borderId="0" xfId="0" applyNumberFormat="1" applyFont="1" applyFill="1" applyBorder="1" applyAlignment="1">
      <alignment horizontal="right" vertical="top"/>
    </xf>
    <xf numFmtId="0" fontId="92" fillId="0" borderId="0" xfId="0" applyFont="1" applyFill="1" applyBorder="1" applyAlignment="1">
      <alignment horizontal="right" vertical="top"/>
    </xf>
    <xf numFmtId="0" fontId="95" fillId="0" borderId="0" xfId="1" applyFont="1" applyFill="1" applyBorder="1" applyAlignment="1" applyProtection="1">
      <alignment horizontal="left" vertical="center"/>
    </xf>
    <xf numFmtId="14" fontId="92" fillId="0" borderId="0" xfId="0" applyNumberFormat="1" applyFont="1" applyFill="1" applyBorder="1" applyAlignment="1">
      <alignment horizontal="left" vertical="top"/>
    </xf>
    <xf numFmtId="0" fontId="92" fillId="0" borderId="0" xfId="0" applyNumberFormat="1" applyFont="1" applyFill="1" applyBorder="1" applyAlignment="1">
      <alignment horizontal="left" vertical="top"/>
    </xf>
    <xf numFmtId="0" fontId="96" fillId="0" borderId="0" xfId="0" applyFont="1" applyFill="1" applyBorder="1" applyAlignment="1">
      <alignment horizontal="center" vertical="top"/>
    </xf>
    <xf numFmtId="0" fontId="92" fillId="9" borderId="0" xfId="0" applyFont="1" applyFill="1" applyBorder="1" applyAlignment="1">
      <alignment horizontal="left" vertical="top"/>
    </xf>
    <xf numFmtId="0" fontId="92" fillId="17" borderId="0" xfId="0" applyFont="1" applyFill="1" applyBorder="1" applyAlignment="1">
      <alignment horizontal="left" vertical="top"/>
    </xf>
    <xf numFmtId="0" fontId="93" fillId="17" borderId="0" xfId="0" applyFont="1" applyFill="1" applyBorder="1" applyAlignment="1">
      <alignment horizontal="left" vertical="top"/>
    </xf>
    <xf numFmtId="0" fontId="88" fillId="0" borderId="9" xfId="0"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3" fontId="17" fillId="4" borderId="9" xfId="0" applyNumberFormat="1" applyFont="1" applyFill="1" applyBorder="1" applyAlignment="1">
      <alignment vertical="center"/>
    </xf>
    <xf numFmtId="3" fontId="17" fillId="0" borderId="0" xfId="0" applyNumberFormat="1" applyFont="1" applyFill="1" applyBorder="1" applyAlignment="1">
      <alignment vertical="top"/>
    </xf>
    <xf numFmtId="3" fontId="30" fillId="0" borderId="0" xfId="0" applyNumberFormat="1" applyFont="1" applyFill="1" applyBorder="1" applyAlignment="1">
      <alignment vertical="top" shrinkToFit="1"/>
    </xf>
    <xf numFmtId="0" fontId="17" fillId="0" borderId="0" xfId="0" applyFont="1" applyFill="1" applyBorder="1" applyAlignment="1">
      <alignment horizontal="center" vertical="center"/>
    </xf>
    <xf numFmtId="0" fontId="92" fillId="0" borderId="9" xfId="0" applyFont="1" applyFill="1" applyBorder="1" applyAlignment="1">
      <alignment horizontal="left" vertical="top"/>
    </xf>
    <xf numFmtId="3" fontId="93" fillId="0" borderId="9" xfId="0" applyNumberFormat="1" applyFont="1" applyFill="1" applyBorder="1" applyAlignment="1">
      <alignment vertical="top"/>
    </xf>
    <xf numFmtId="3" fontId="94" fillId="0" borderId="9" xfId="0" applyNumberFormat="1" applyFont="1" applyFill="1" applyBorder="1" applyAlignment="1">
      <alignment vertical="top" shrinkToFit="1"/>
    </xf>
    <xf numFmtId="3" fontId="93" fillId="4" borderId="9" xfId="0" applyNumberFormat="1" applyFont="1" applyFill="1" applyBorder="1" applyAlignment="1">
      <alignment vertical="center"/>
    </xf>
    <xf numFmtId="0" fontId="97" fillId="0" borderId="0" xfId="0" applyFont="1" applyFill="1" applyBorder="1" applyAlignment="1">
      <alignment horizontal="right" vertical="top"/>
    </xf>
    <xf numFmtId="0" fontId="93" fillId="0" borderId="0" xfId="1" applyFont="1" applyFill="1" applyBorder="1" applyAlignment="1" applyProtection="1">
      <alignment horizontal="center" vertical="center"/>
    </xf>
    <xf numFmtId="0" fontId="17" fillId="0" borderId="0" xfId="1" applyFont="1" applyFill="1" applyBorder="1" applyAlignment="1" applyProtection="1">
      <alignment horizontal="left" vertical="center"/>
    </xf>
    <xf numFmtId="3" fontId="88" fillId="4" borderId="9" xfId="0" applyNumberFormat="1" applyFont="1" applyFill="1" applyBorder="1" applyAlignment="1">
      <alignment vertical="center"/>
    </xf>
    <xf numFmtId="3" fontId="17" fillId="4" borderId="9" xfId="0" applyNumberFormat="1" applyFont="1" applyFill="1" applyBorder="1" applyAlignment="1">
      <alignment vertical="center" wrapText="1"/>
    </xf>
    <xf numFmtId="3" fontId="93" fillId="4" borderId="9" xfId="0" applyNumberFormat="1" applyFont="1" applyFill="1" applyBorder="1" applyAlignment="1">
      <alignment vertical="center" wrapText="1"/>
    </xf>
    <xf numFmtId="0" fontId="92" fillId="8" borderId="0" xfId="0" applyFont="1" applyFill="1" applyBorder="1" applyAlignment="1">
      <alignment horizontal="left" vertical="top"/>
    </xf>
    <xf numFmtId="0" fontId="91" fillId="0" borderId="9" xfId="0" applyFont="1" applyFill="1" applyBorder="1" applyAlignment="1">
      <alignment horizontal="left" vertical="top"/>
    </xf>
    <xf numFmtId="3" fontId="91" fillId="0" borderId="9" xfId="0" applyNumberFormat="1" applyFont="1" applyFill="1" applyBorder="1" applyAlignment="1">
      <alignment vertical="center" shrinkToFit="1"/>
    </xf>
    <xf numFmtId="3" fontId="88" fillId="4" borderId="9" xfId="0" applyNumberFormat="1" applyFont="1" applyFill="1" applyBorder="1" applyAlignment="1">
      <alignment vertical="center" wrapText="1"/>
    </xf>
    <xf numFmtId="165" fontId="93" fillId="0" borderId="9" xfId="4" applyFont="1" applyFill="1" applyBorder="1" applyAlignment="1">
      <alignment horizontal="center" vertical="top"/>
    </xf>
    <xf numFmtId="165" fontId="93" fillId="0" borderId="9" xfId="4" applyFont="1" applyFill="1" applyBorder="1" applyAlignment="1">
      <alignment horizontal="left" vertical="top"/>
    </xf>
    <xf numFmtId="1" fontId="92" fillId="4" borderId="0" xfId="0" applyNumberFormat="1" applyFont="1" applyFill="1" applyBorder="1" applyAlignment="1">
      <alignment horizontal="right" vertical="top"/>
    </xf>
    <xf numFmtId="165" fontId="92" fillId="0" borderId="0" xfId="4" applyFont="1" applyFill="1" applyBorder="1" applyAlignment="1">
      <alignment horizontal="left" vertical="top"/>
    </xf>
    <xf numFmtId="165" fontId="92" fillId="17" borderId="0" xfId="4" applyFont="1" applyFill="1" applyBorder="1" applyAlignment="1">
      <alignment vertical="top"/>
    </xf>
    <xf numFmtId="165" fontId="92" fillId="9" borderId="0" xfId="4" applyFont="1" applyFill="1" applyBorder="1" applyAlignment="1">
      <alignment horizontal="left" vertical="top"/>
    </xf>
    <xf numFmtId="0" fontId="93" fillId="0" borderId="9" xfId="0" applyFont="1" applyFill="1" applyBorder="1" applyAlignment="1">
      <alignment horizontal="left" vertical="top"/>
    </xf>
    <xf numFmtId="3" fontId="17" fillId="4" borderId="0" xfId="0" applyNumberFormat="1" applyFont="1" applyFill="1" applyBorder="1" applyAlignment="1">
      <alignment vertical="center" wrapText="1"/>
    </xf>
    <xf numFmtId="0" fontId="98" fillId="0" borderId="0" xfId="0" applyFont="1" applyFill="1" applyBorder="1" applyAlignment="1">
      <alignment horizontal="left" vertical="top"/>
    </xf>
    <xf numFmtId="0" fontId="99" fillId="0" borderId="9" xfId="0" applyFont="1" applyFill="1" applyBorder="1" applyAlignment="1">
      <alignment horizontal="center" vertical="top"/>
    </xf>
    <xf numFmtId="0" fontId="99" fillId="0" borderId="9" xfId="0" applyFont="1" applyFill="1" applyBorder="1" applyAlignment="1">
      <alignment horizontal="left" vertical="top"/>
    </xf>
    <xf numFmtId="0" fontId="98" fillId="0" borderId="9" xfId="0" applyFont="1" applyFill="1" applyBorder="1" applyAlignment="1">
      <alignment horizontal="left" vertical="top"/>
    </xf>
    <xf numFmtId="3" fontId="99" fillId="0" borderId="9" xfId="0" applyNumberFormat="1" applyFont="1" applyFill="1" applyBorder="1" applyAlignment="1">
      <alignment vertical="top"/>
    </xf>
    <xf numFmtId="3" fontId="100" fillId="0" borderId="9" xfId="0" applyNumberFormat="1" applyFont="1" applyFill="1" applyBorder="1" applyAlignment="1">
      <alignment vertical="top" shrinkToFit="1"/>
    </xf>
    <xf numFmtId="0" fontId="98" fillId="0" borderId="0" xfId="0" applyFont="1" applyFill="1" applyBorder="1" applyAlignment="1">
      <alignment horizontal="center" vertical="top"/>
    </xf>
    <xf numFmtId="3" fontId="98" fillId="0" borderId="0" xfId="0" applyNumberFormat="1" applyFont="1" applyFill="1" applyBorder="1" applyAlignment="1">
      <alignment horizontal="center" vertical="top"/>
    </xf>
    <xf numFmtId="0" fontId="99" fillId="0" borderId="9" xfId="0" applyFont="1" applyFill="1" applyBorder="1" applyAlignment="1">
      <alignment horizontal="center" vertical="center"/>
    </xf>
    <xf numFmtId="0" fontId="98" fillId="0" borderId="9" xfId="0" applyFont="1" applyFill="1" applyBorder="1" applyAlignment="1">
      <alignment horizontal="left" vertical="center"/>
    </xf>
    <xf numFmtId="3" fontId="98" fillId="0" borderId="0" xfId="0" applyNumberFormat="1" applyFont="1" applyFill="1" applyBorder="1" applyAlignment="1">
      <alignment horizontal="right" vertical="top"/>
    </xf>
    <xf numFmtId="0" fontId="98" fillId="0" borderId="0" xfId="0" applyFont="1" applyFill="1" applyBorder="1" applyAlignment="1">
      <alignment horizontal="right" vertical="top"/>
    </xf>
    <xf numFmtId="0" fontId="101" fillId="0" borderId="0" xfId="1" applyFont="1" applyFill="1" applyBorder="1" applyAlignment="1" applyProtection="1">
      <alignment horizontal="left" vertical="center"/>
    </xf>
    <xf numFmtId="14" fontId="98" fillId="0" borderId="0" xfId="0" applyNumberFormat="1" applyFont="1" applyFill="1" applyBorder="1" applyAlignment="1">
      <alignment horizontal="left" vertical="top"/>
    </xf>
    <xf numFmtId="0" fontId="98" fillId="0" borderId="0" xfId="0" applyNumberFormat="1" applyFont="1" applyFill="1" applyBorder="1" applyAlignment="1">
      <alignment horizontal="left" vertical="top"/>
    </xf>
    <xf numFmtId="3" fontId="99" fillId="0" borderId="9" xfId="0" applyNumberFormat="1" applyFont="1" applyFill="1" applyBorder="1" applyAlignment="1">
      <alignment vertical="center" wrapText="1"/>
    </xf>
    <xf numFmtId="164" fontId="81" fillId="0" borderId="0" xfId="0" applyNumberFormat="1" applyFont="1" applyFill="1" applyBorder="1" applyAlignment="1">
      <alignment horizontal="right" vertical="top"/>
    </xf>
    <xf numFmtId="0" fontId="100" fillId="0" borderId="9" xfId="0" applyFont="1" applyFill="1" applyBorder="1" applyAlignment="1">
      <alignment horizontal="left" vertical="top"/>
    </xf>
    <xf numFmtId="3" fontId="100" fillId="0" borderId="9" xfId="0" applyNumberFormat="1" applyFont="1" applyFill="1" applyBorder="1" applyAlignment="1">
      <alignment vertical="center" shrinkToFit="1"/>
    </xf>
    <xf numFmtId="3" fontId="99" fillId="0" borderId="9" xfId="0" applyNumberFormat="1" applyFont="1" applyFill="1" applyBorder="1" applyAlignment="1">
      <alignment vertical="center"/>
    </xf>
    <xf numFmtId="0" fontId="99" fillId="0" borderId="0" xfId="1" applyFont="1" applyFill="1" applyBorder="1" applyAlignment="1" applyProtection="1">
      <alignment horizontal="center" vertical="center"/>
    </xf>
    <xf numFmtId="4" fontId="100" fillId="0" borderId="9" xfId="0" applyNumberFormat="1" applyFont="1" applyFill="1" applyBorder="1" applyAlignment="1">
      <alignment horizontal="center" vertical="top" shrinkToFit="1"/>
    </xf>
    <xf numFmtId="0" fontId="102" fillId="0" borderId="0" xfId="0" applyFont="1" applyFill="1" applyBorder="1" applyAlignment="1">
      <alignment horizontal="center" vertical="top"/>
    </xf>
    <xf numFmtId="0" fontId="98" fillId="8" borderId="0" xfId="0" applyFont="1" applyFill="1" applyBorder="1" applyAlignment="1">
      <alignment horizontal="left" vertical="top"/>
    </xf>
    <xf numFmtId="3" fontId="98" fillId="4" borderId="0" xfId="0" applyNumberFormat="1" applyFont="1" applyFill="1" applyBorder="1" applyAlignment="1">
      <alignment horizontal="right" vertical="top"/>
    </xf>
    <xf numFmtId="0" fontId="103" fillId="22" borderId="16" xfId="0" applyFont="1" applyFill="1" applyBorder="1" applyAlignment="1">
      <alignment vertical="center" wrapText="1"/>
    </xf>
    <xf numFmtId="0" fontId="103" fillId="22" borderId="16" xfId="0" applyFont="1" applyFill="1" applyBorder="1" applyAlignment="1">
      <alignment vertical="top" wrapText="1"/>
    </xf>
    <xf numFmtId="0" fontId="104" fillId="21" borderId="21" xfId="0" applyFont="1" applyFill="1" applyBorder="1" applyAlignment="1">
      <alignment vertical="center"/>
    </xf>
    <xf numFmtId="0" fontId="104" fillId="21" borderId="21" xfId="0" applyFont="1" applyFill="1" applyBorder="1" applyAlignment="1">
      <alignment vertical="top"/>
    </xf>
    <xf numFmtId="0" fontId="105" fillId="21" borderId="21" xfId="0" applyFont="1" applyFill="1" applyBorder="1" applyAlignment="1">
      <alignment horizontal="left" vertical="top"/>
    </xf>
    <xf numFmtId="0" fontId="0" fillId="21" borderId="21" xfId="0" applyFill="1" applyBorder="1" applyAlignment="1">
      <alignment vertical="center"/>
    </xf>
    <xf numFmtId="0" fontId="105" fillId="21" borderId="21" xfId="0" applyFont="1" applyFill="1" applyBorder="1" applyAlignment="1">
      <alignment horizontal="left" vertical="center"/>
    </xf>
    <xf numFmtId="0" fontId="104" fillId="21" borderId="21" xfId="0" applyFont="1" applyFill="1" applyBorder="1" applyAlignment="1">
      <alignment horizontal="left" vertical="top"/>
    </xf>
    <xf numFmtId="0" fontId="104" fillId="21" borderId="21" xfId="0" applyFont="1" applyFill="1" applyBorder="1" applyAlignment="1">
      <alignment horizontal="left" vertical="center"/>
    </xf>
    <xf numFmtId="0" fontId="0" fillId="21" borderId="21" xfId="0" applyFill="1" applyBorder="1" applyAlignment="1">
      <alignment horizontal="left" vertical="top"/>
    </xf>
    <xf numFmtId="0" fontId="105" fillId="21" borderId="21" xfId="0" applyFont="1" applyFill="1" applyBorder="1" applyAlignment="1">
      <alignment vertical="center"/>
    </xf>
    <xf numFmtId="0" fontId="0" fillId="21" borderId="21" xfId="0" applyFill="1" applyBorder="1" applyAlignment="1">
      <alignment horizontal="left" vertical="center"/>
    </xf>
    <xf numFmtId="0" fontId="16" fillId="21" borderId="21" xfId="0" applyFont="1" applyFill="1" applyBorder="1" applyAlignment="1">
      <alignment horizontal="left" vertical="top"/>
    </xf>
    <xf numFmtId="0" fontId="104" fillId="21" borderId="20" xfId="0" applyFont="1" applyFill="1" applyBorder="1" applyAlignment="1">
      <alignment vertical="center"/>
    </xf>
    <xf numFmtId="0" fontId="105" fillId="21" borderId="17" xfId="0" applyFont="1" applyFill="1" applyBorder="1" applyAlignment="1">
      <alignment horizontal="left" vertical="top"/>
    </xf>
    <xf numFmtId="0" fontId="112" fillId="21" borderId="21" xfId="0" applyFont="1" applyFill="1" applyBorder="1" applyAlignment="1">
      <alignment horizontal="left" vertical="top"/>
    </xf>
    <xf numFmtId="0" fontId="104" fillId="21" borderId="19" xfId="0" applyFont="1" applyFill="1" applyBorder="1" applyAlignment="1">
      <alignment horizontal="left" vertical="center"/>
    </xf>
    <xf numFmtId="0" fontId="50" fillId="13" borderId="21" xfId="0" applyFont="1" applyFill="1" applyBorder="1" applyAlignment="1">
      <alignment horizontal="left" vertical="top"/>
    </xf>
    <xf numFmtId="0" fontId="51" fillId="13" borderId="21" xfId="0" applyFont="1" applyFill="1" applyBorder="1" applyAlignment="1">
      <alignment horizontal="left" vertical="top"/>
    </xf>
    <xf numFmtId="0" fontId="52" fillId="13" borderId="21" xfId="0" applyFont="1" applyFill="1" applyBorder="1" applyAlignment="1">
      <alignment vertical="top"/>
    </xf>
    <xf numFmtId="0" fontId="50" fillId="13" borderId="21" xfId="0" applyFont="1" applyFill="1" applyBorder="1" applyAlignment="1">
      <alignment vertical="top"/>
    </xf>
    <xf numFmtId="0" fontId="52" fillId="13" borderId="21" xfId="0" applyFont="1" applyFill="1" applyBorder="1" applyAlignment="1">
      <alignment horizontal="left" vertical="top"/>
    </xf>
    <xf numFmtId="0" fontId="51" fillId="13" borderId="21" xfId="0" applyFont="1" applyFill="1" applyBorder="1" applyAlignment="1">
      <alignment vertical="top"/>
    </xf>
    <xf numFmtId="0" fontId="52" fillId="13" borderId="16" xfId="0" applyFont="1" applyFill="1" applyBorder="1" applyAlignment="1">
      <alignment vertical="top"/>
    </xf>
    <xf numFmtId="0" fontId="52" fillId="13" borderId="21" xfId="0" applyFont="1" applyFill="1" applyBorder="1" applyAlignment="1"/>
    <xf numFmtId="0" fontId="50" fillId="13" borderId="21" xfId="0" applyFont="1" applyFill="1" applyBorder="1" applyAlignment="1">
      <alignment horizontal="center" vertical="center"/>
    </xf>
    <xf numFmtId="0" fontId="52" fillId="13" borderId="0" xfId="0" applyFont="1" applyFill="1" applyBorder="1" applyAlignment="1">
      <alignment horizontal="left" vertical="top"/>
    </xf>
    <xf numFmtId="0" fontId="52" fillId="13" borderId="0" xfId="0" applyFont="1" applyFill="1" applyBorder="1" applyAlignment="1">
      <alignment vertical="top"/>
    </xf>
    <xf numFmtId="0" fontId="50" fillId="13" borderId="0" xfId="0" applyFont="1" applyFill="1" applyBorder="1" applyAlignment="1">
      <alignment vertical="top"/>
    </xf>
    <xf numFmtId="0" fontId="50" fillId="13" borderId="0" xfId="0" applyFont="1" applyFill="1" applyBorder="1" applyAlignment="1">
      <alignment horizontal="left" vertical="top"/>
    </xf>
    <xf numFmtId="0" fontId="52" fillId="13" borderId="0" xfId="0" applyFont="1" applyFill="1" applyBorder="1" applyAlignment="1">
      <alignment horizontal="left"/>
    </xf>
    <xf numFmtId="0" fontId="52" fillId="13" borderId="0" xfId="0" applyFont="1" applyFill="1" applyBorder="1" applyAlignment="1"/>
    <xf numFmtId="0" fontId="51" fillId="13" borderId="0" xfId="0" applyFont="1" applyFill="1" applyBorder="1" applyAlignment="1">
      <alignment vertical="top"/>
    </xf>
    <xf numFmtId="0" fontId="52" fillId="13" borderId="0" xfId="0" applyFont="1" applyFill="1" applyBorder="1" applyAlignment="1">
      <alignment vertical="center"/>
    </xf>
    <xf numFmtId="0" fontId="51" fillId="13" borderId="0" xfId="0" applyFont="1" applyFill="1" applyBorder="1" applyAlignment="1">
      <alignment horizontal="left" vertical="top"/>
    </xf>
    <xf numFmtId="0" fontId="52" fillId="13" borderId="0" xfId="0" applyFont="1" applyFill="1" applyBorder="1" applyAlignment="1">
      <alignment horizontal="left" vertical="center"/>
    </xf>
    <xf numFmtId="0" fontId="51" fillId="13" borderId="0" xfId="0" applyFont="1" applyFill="1" applyBorder="1" applyAlignment="1">
      <alignment vertical="center"/>
    </xf>
    <xf numFmtId="0" fontId="0" fillId="13" borderId="0" xfId="0" applyFill="1" applyBorder="1" applyAlignment="1">
      <alignment vertical="top"/>
    </xf>
    <xf numFmtId="0" fontId="51" fillId="13" borderId="0" xfId="0" applyFont="1" applyFill="1" applyBorder="1" applyAlignment="1">
      <alignment horizontal="left" vertical="center"/>
    </xf>
    <xf numFmtId="0" fontId="50" fillId="13" borderId="0" xfId="0" applyFont="1" applyFill="1" applyBorder="1" applyAlignment="1"/>
    <xf numFmtId="0" fontId="50" fillId="13" borderId="0" xfId="0" applyNumberFormat="1" applyFont="1" applyFill="1" applyBorder="1" applyAlignment="1">
      <alignment vertical="top"/>
    </xf>
    <xf numFmtId="0" fontId="51" fillId="13" borderId="0" xfId="0" applyFont="1" applyFill="1" applyBorder="1" applyAlignment="1"/>
    <xf numFmtId="0" fontId="60" fillId="13" borderId="0" xfId="0" applyFont="1" applyFill="1" applyBorder="1" applyAlignment="1"/>
    <xf numFmtId="0" fontId="16" fillId="0" borderId="0" xfId="0" applyFont="1" applyFill="1" applyBorder="1" applyAlignment="1">
      <alignment horizontal="left" vertical="center"/>
    </xf>
    <xf numFmtId="0" fontId="0" fillId="0" borderId="0" xfId="0" applyFill="1" applyBorder="1" applyAlignment="1">
      <alignment horizontal="center" vertical="top" wrapText="1"/>
    </xf>
    <xf numFmtId="0" fontId="16" fillId="15" borderId="0" xfId="0" applyFont="1" applyFill="1" applyBorder="1" applyAlignment="1">
      <alignment horizontal="right" vertical="top"/>
    </xf>
    <xf numFmtId="0" fontId="93" fillId="0" borderId="0" xfId="0" applyFont="1" applyFill="1" applyBorder="1" applyAlignment="1">
      <alignment horizontal="left" vertical="top"/>
    </xf>
    <xf numFmtId="0" fontId="52" fillId="13" borderId="21" xfId="0" applyNumberFormat="1" applyFont="1" applyFill="1" applyBorder="1" applyAlignment="1">
      <alignment horizontal="left" vertical="center"/>
    </xf>
    <xf numFmtId="0" fontId="3" fillId="9" borderId="0" xfId="0" applyFont="1" applyFill="1" applyBorder="1" applyAlignment="1">
      <alignment horizontal="left" vertical="top"/>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50" fillId="13" borderId="0" xfId="0" applyFont="1" applyFill="1" applyBorder="1" applyAlignment="1">
      <alignment horizontal="center" vertical="center"/>
    </xf>
    <xf numFmtId="0" fontId="16" fillId="0" borderId="0" xfId="0" applyFont="1" applyFill="1" applyBorder="1" applyAlignment="1">
      <alignment horizontal="left" vertical="center"/>
    </xf>
    <xf numFmtId="0" fontId="26" fillId="18" borderId="9" xfId="1" applyFill="1" applyBorder="1" applyAlignment="1" applyProtection="1">
      <alignment horizontal="left" vertical="center"/>
    </xf>
    <xf numFmtId="0" fontId="24" fillId="4" borderId="9" xfId="0" applyFont="1" applyFill="1" applyBorder="1" applyAlignment="1">
      <alignment horizontal="left" vertical="top"/>
    </xf>
    <xf numFmtId="0" fontId="17" fillId="0" borderId="0" xfId="0" applyFont="1" applyFill="1" applyBorder="1" applyAlignment="1">
      <alignment horizontal="left" vertical="center"/>
    </xf>
    <xf numFmtId="0" fontId="24" fillId="4" borderId="0" xfId="0" applyFont="1" applyFill="1" applyBorder="1" applyAlignment="1">
      <alignment horizontal="center" vertical="top"/>
    </xf>
    <xf numFmtId="0" fontId="81" fillId="0" borderId="0" xfId="0" applyFont="1" applyBorder="1" applyAlignment="1"/>
    <xf numFmtId="0" fontId="0" fillId="0" borderId="0" xfId="0" applyBorder="1"/>
    <xf numFmtId="0" fontId="86" fillId="0" borderId="37" xfId="0" applyFont="1" applyFill="1" applyBorder="1" applyAlignment="1">
      <alignment horizontal="left" vertical="center"/>
    </xf>
    <xf numFmtId="0" fontId="0" fillId="0" borderId="0" xfId="0" applyNumberFormat="1"/>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24" fillId="15" borderId="0" xfId="0" applyFont="1" applyFill="1" applyBorder="1" applyAlignment="1">
      <alignment horizontal="center" vertical="top"/>
    </xf>
    <xf numFmtId="0" fontId="0" fillId="0" borderId="0" xfId="0" applyNumberFormat="1" applyFill="1" applyBorder="1" applyAlignment="1">
      <alignment horizontal="center" vertical="top"/>
    </xf>
    <xf numFmtId="0" fontId="4" fillId="2" borderId="1" xfId="5" applyFont="1" applyFill="1" applyBorder="1" applyAlignment="1">
      <alignment horizontal="center" vertical="top" wrapText="1"/>
    </xf>
    <xf numFmtId="0" fontId="3" fillId="3" borderId="1" xfId="5" applyFont="1" applyFill="1" applyBorder="1" applyAlignment="1">
      <alignment horizontal="left" vertical="top"/>
    </xf>
    <xf numFmtId="0" fontId="6" fillId="3" borderId="1" xfId="5" applyFont="1" applyFill="1" applyBorder="1" applyAlignment="1">
      <alignment horizontal="left" vertical="top"/>
    </xf>
    <xf numFmtId="1" fontId="110" fillId="13" borderId="21" xfId="0" applyNumberFormat="1" applyFont="1" applyFill="1" applyBorder="1" applyAlignment="1">
      <alignment horizontal="center" vertical="center" shrinkToFit="1"/>
    </xf>
    <xf numFmtId="1" fontId="110" fillId="4" borderId="21" xfId="0" applyNumberFormat="1" applyFont="1" applyFill="1" applyBorder="1" applyAlignment="1">
      <alignment horizontal="center" vertical="center" shrinkToFit="1"/>
    </xf>
    <xf numFmtId="0" fontId="104" fillId="13" borderId="21" xfId="0" applyFont="1" applyFill="1" applyBorder="1" applyAlignment="1">
      <alignment horizontal="center" vertical="center"/>
    </xf>
    <xf numFmtId="3" fontId="3" fillId="3" borderId="1" xfId="5" applyNumberFormat="1" applyFont="1" applyFill="1" applyBorder="1" applyAlignment="1">
      <alignment horizontal="center" vertical="center"/>
    </xf>
    <xf numFmtId="3" fontId="110" fillId="13" borderId="21" xfId="0" applyNumberFormat="1" applyFont="1" applyFill="1" applyBorder="1" applyAlignment="1">
      <alignment horizontal="center" vertical="center" shrinkToFit="1"/>
    </xf>
    <xf numFmtId="3" fontId="110" fillId="13" borderId="21" xfId="0" applyNumberFormat="1" applyFont="1" applyFill="1" applyBorder="1" applyAlignment="1">
      <alignment horizontal="left" vertical="center" shrinkToFit="1"/>
    </xf>
    <xf numFmtId="0" fontId="104" fillId="4" borderId="21" xfId="0" applyFont="1" applyFill="1" applyBorder="1" applyAlignment="1">
      <alignment horizontal="center" vertical="center"/>
    </xf>
    <xf numFmtId="3" fontId="110" fillId="4" borderId="21" xfId="0" applyNumberFormat="1" applyFont="1" applyFill="1" applyBorder="1" applyAlignment="1">
      <alignment horizontal="center" vertical="center" shrinkToFit="1"/>
    </xf>
    <xf numFmtId="0" fontId="3" fillId="3" borderId="5" xfId="5" applyFont="1" applyFill="1" applyBorder="1" applyAlignment="1">
      <alignment horizontal="left" vertical="top"/>
    </xf>
    <xf numFmtId="0" fontId="6" fillId="3" borderId="6" xfId="5" applyFont="1" applyFill="1" applyBorder="1" applyAlignment="1">
      <alignment horizontal="left" vertical="top"/>
    </xf>
    <xf numFmtId="0" fontId="3" fillId="3" borderId="6" xfId="5" applyFont="1" applyFill="1" applyBorder="1" applyAlignment="1">
      <alignment horizontal="left" vertical="top"/>
    </xf>
    <xf numFmtId="1" fontId="110" fillId="4" borderId="21" xfId="0" applyNumberFormat="1" applyFont="1" applyFill="1" applyBorder="1" applyAlignment="1">
      <alignment horizontal="center" vertical="top" shrinkToFit="1"/>
    </xf>
    <xf numFmtId="0" fontId="104" fillId="4" borderId="21" xfId="0" applyFont="1" applyFill="1" applyBorder="1" applyAlignment="1">
      <alignment horizontal="center" vertical="top"/>
    </xf>
    <xf numFmtId="0" fontId="3" fillId="3" borderId="7" xfId="5" applyFont="1" applyFill="1" applyBorder="1" applyAlignment="1">
      <alignment horizontal="left" vertical="center"/>
    </xf>
    <xf numFmtId="0" fontId="3" fillId="3" borderId="3" xfId="5" applyFont="1" applyFill="1" applyBorder="1" applyAlignment="1">
      <alignment horizontal="left" vertical="top"/>
    </xf>
    <xf numFmtId="0" fontId="3" fillId="3" borderId="3" xfId="5" applyFont="1" applyFill="1" applyBorder="1" applyAlignment="1">
      <alignment vertical="center"/>
    </xf>
    <xf numFmtId="0" fontId="3" fillId="3" borderId="3" xfId="5" applyFont="1" applyFill="1" applyBorder="1" applyAlignment="1">
      <alignment vertical="top"/>
    </xf>
    <xf numFmtId="0" fontId="40" fillId="3" borderId="6" xfId="5" applyFont="1" applyFill="1" applyBorder="1" applyAlignment="1">
      <alignment horizontal="left" vertical="top"/>
    </xf>
    <xf numFmtId="0" fontId="39" fillId="3" borderId="1" xfId="5" applyFont="1" applyFill="1" applyBorder="1" applyAlignment="1">
      <alignment horizontal="left" vertical="top"/>
    </xf>
    <xf numFmtId="0" fontId="3" fillId="3" borderId="3" xfId="5" applyFont="1" applyFill="1" applyBorder="1" applyAlignment="1">
      <alignment horizontal="left" vertical="center"/>
    </xf>
    <xf numFmtId="0" fontId="40" fillId="3" borderId="3" xfId="5" applyFont="1" applyFill="1" applyBorder="1" applyAlignment="1">
      <alignment horizontal="left" vertical="top"/>
    </xf>
    <xf numFmtId="0" fontId="3" fillId="3" borderId="3" xfId="5" applyFont="1" applyFill="1" applyBorder="1" applyAlignment="1">
      <alignment horizontal="center" vertical="center"/>
    </xf>
    <xf numFmtId="0" fontId="40" fillId="3" borderId="1" xfId="5" applyFont="1" applyFill="1" applyBorder="1" applyAlignment="1">
      <alignment horizontal="left" vertical="top"/>
    </xf>
    <xf numFmtId="0" fontId="14" fillId="3" borderId="1" xfId="5" applyFont="1" applyFill="1" applyBorder="1" applyAlignment="1">
      <alignment horizontal="left" vertical="top"/>
    </xf>
    <xf numFmtId="0" fontId="13" fillId="3" borderId="1" xfId="5" applyFont="1" applyFill="1" applyBorder="1" applyAlignment="1">
      <alignment horizontal="left" vertical="top"/>
    </xf>
    <xf numFmtId="166" fontId="110" fillId="4" borderId="21" xfId="0" applyNumberFormat="1" applyFont="1" applyFill="1" applyBorder="1" applyAlignment="1">
      <alignment horizontal="center" vertical="center" shrinkToFit="1"/>
    </xf>
    <xf numFmtId="0" fontId="16" fillId="3" borderId="1" xfId="5" applyNumberFormat="1" applyFont="1" applyFill="1" applyBorder="1" applyAlignment="1">
      <alignment horizontal="left" vertical="top"/>
    </xf>
    <xf numFmtId="0" fontId="16" fillId="3" borderId="1" xfId="5" applyFill="1" applyBorder="1" applyAlignment="1">
      <alignment horizontal="left" vertical="top"/>
    </xf>
    <xf numFmtId="166" fontId="110" fillId="13" borderId="21" xfId="0" applyNumberFormat="1" applyFont="1" applyFill="1" applyBorder="1" applyAlignment="1">
      <alignment horizontal="center" vertical="center" shrinkToFit="1"/>
    </xf>
    <xf numFmtId="3" fontId="3" fillId="3" borderId="1" xfId="5" applyNumberFormat="1" applyFont="1" applyFill="1" applyBorder="1" applyAlignment="1">
      <alignment horizontal="center" vertical="top" shrinkToFit="1"/>
    </xf>
    <xf numFmtId="0" fontId="3" fillId="3" borderId="1" xfId="5" applyFont="1" applyFill="1" applyBorder="1" applyAlignment="1">
      <alignment horizontal="center" vertical="top"/>
    </xf>
    <xf numFmtId="1" fontId="110" fillId="13" borderId="21" xfId="0" applyNumberFormat="1" applyFont="1" applyFill="1" applyBorder="1" applyAlignment="1">
      <alignment horizontal="center" vertical="top" shrinkToFit="1"/>
    </xf>
    <xf numFmtId="3" fontId="110" fillId="4" borderId="21" xfId="0" applyNumberFormat="1" applyFont="1" applyFill="1" applyBorder="1" applyAlignment="1">
      <alignment horizontal="center" vertical="top" shrinkToFit="1"/>
    </xf>
    <xf numFmtId="0" fontId="104" fillId="13" borderId="21" xfId="0" applyFont="1" applyFill="1" applyBorder="1" applyAlignment="1">
      <alignment horizontal="center" vertical="top"/>
    </xf>
    <xf numFmtId="0" fontId="3" fillId="3" borderId="2" xfId="5" applyFont="1" applyFill="1" applyBorder="1" applyAlignment="1">
      <alignment vertical="top"/>
    </xf>
    <xf numFmtId="0" fontId="16" fillId="3" borderId="2" xfId="5" applyFill="1" applyBorder="1" applyAlignment="1">
      <alignment horizontal="left" vertical="top"/>
    </xf>
    <xf numFmtId="3" fontId="110" fillId="13" borderId="21" xfId="0" applyNumberFormat="1" applyFont="1" applyFill="1" applyBorder="1" applyAlignment="1">
      <alignment horizontal="center" vertical="top" shrinkToFit="1"/>
    </xf>
    <xf numFmtId="0" fontId="6" fillId="3" borderId="2" xfId="5" applyFont="1" applyFill="1" applyBorder="1" applyAlignment="1">
      <alignment horizontal="left" vertical="top"/>
    </xf>
    <xf numFmtId="0" fontId="3" fillId="4" borderId="1" xfId="5" applyFont="1" applyFill="1" applyBorder="1" applyAlignment="1">
      <alignment vertical="center"/>
    </xf>
    <xf numFmtId="0" fontId="3" fillId="4" borderId="3" xfId="5" applyFont="1" applyFill="1" applyBorder="1" applyAlignment="1">
      <alignment vertical="top"/>
    </xf>
    <xf numFmtId="0" fontId="16" fillId="3" borderId="3" xfId="5" applyFill="1" applyBorder="1" applyAlignment="1">
      <alignment horizontal="left" vertical="top"/>
    </xf>
    <xf numFmtId="0" fontId="0" fillId="4" borderId="21" xfId="0" applyFill="1" applyBorder="1" applyAlignment="1">
      <alignment horizontal="left" vertical="top"/>
    </xf>
    <xf numFmtId="0" fontId="0" fillId="4" borderId="21" xfId="0" applyFill="1" applyBorder="1" applyAlignment="1">
      <alignment horizontal="center" vertical="top"/>
    </xf>
    <xf numFmtId="0" fontId="3" fillId="4" borderId="1" xfId="5" applyFont="1" applyFill="1" applyBorder="1" applyAlignment="1">
      <alignment vertical="top"/>
    </xf>
    <xf numFmtId="9" fontId="110" fillId="4" borderId="21" xfId="0" applyNumberFormat="1" applyFont="1" applyFill="1" applyBorder="1" applyAlignment="1">
      <alignment horizontal="center" vertical="center" shrinkToFit="1"/>
    </xf>
    <xf numFmtId="0" fontId="3" fillId="3" borderId="21" xfId="5" applyFont="1" applyFill="1" applyBorder="1" applyAlignment="1">
      <alignment horizontal="left" vertical="center"/>
    </xf>
    <xf numFmtId="0" fontId="3" fillId="3" borderId="21" xfId="5" applyFont="1" applyFill="1" applyBorder="1" applyAlignment="1">
      <alignment vertical="top"/>
    </xf>
    <xf numFmtId="0" fontId="3" fillId="3" borderId="21" xfId="5" applyFont="1" applyFill="1" applyBorder="1" applyAlignment="1">
      <alignment vertical="center"/>
    </xf>
    <xf numFmtId="0" fontId="6" fillId="3" borderId="0" xfId="5" applyFont="1" applyFill="1" applyBorder="1" applyAlignment="1">
      <alignment horizontal="left" vertical="top"/>
    </xf>
    <xf numFmtId="0" fontId="3" fillId="3" borderId="21" xfId="5" applyFont="1" applyFill="1" applyBorder="1" applyAlignment="1">
      <alignment horizontal="center" vertical="center"/>
    </xf>
    <xf numFmtId="0" fontId="3" fillId="3" borderId="21" xfId="5" applyFont="1" applyFill="1" applyBorder="1" applyAlignment="1">
      <alignment horizontal="center" vertical="top"/>
    </xf>
    <xf numFmtId="0" fontId="3" fillId="3" borderId="0" xfId="5" applyFont="1" applyFill="1" applyBorder="1" applyAlignment="1">
      <alignment horizontal="left" vertical="center"/>
    </xf>
    <xf numFmtId="0" fontId="6" fillId="3" borderId="0" xfId="5" applyFont="1" applyFill="1" applyBorder="1" applyAlignment="1">
      <alignment horizontal="left" vertical="center"/>
    </xf>
    <xf numFmtId="0" fontId="14" fillId="3" borderId="0" xfId="5" applyFont="1" applyFill="1" applyBorder="1" applyAlignment="1">
      <alignment horizontal="left" vertical="top"/>
    </xf>
    <xf numFmtId="0" fontId="16" fillId="3" borderId="0" xfId="5" applyFill="1" applyBorder="1" applyAlignment="1">
      <alignment horizontal="left" vertical="top"/>
    </xf>
    <xf numFmtId="0" fontId="13" fillId="3" borderId="0" xfId="5" applyFont="1" applyFill="1" applyBorder="1" applyAlignment="1">
      <alignment horizontal="left" vertical="top"/>
    </xf>
    <xf numFmtId="0" fontId="3" fillId="3" borderId="21" xfId="5" applyFont="1" applyFill="1" applyBorder="1" applyAlignment="1">
      <alignment horizontal="left" vertical="top"/>
    </xf>
    <xf numFmtId="0" fontId="3" fillId="4" borderId="21" xfId="5" applyFont="1" applyFill="1" applyBorder="1" applyAlignment="1">
      <alignment vertical="center"/>
    </xf>
    <xf numFmtId="0" fontId="0" fillId="13" borderId="21" xfId="0" applyFill="1" applyBorder="1" applyAlignment="1">
      <alignment horizontal="left" vertical="top"/>
    </xf>
    <xf numFmtId="3" fontId="3" fillId="3" borderId="21" xfId="5" applyNumberFormat="1" applyFont="1" applyFill="1" applyBorder="1" applyAlignment="1">
      <alignment horizontal="center" vertical="center" wrapText="1" shrinkToFit="1"/>
    </xf>
    <xf numFmtId="1" fontId="105" fillId="4" borderId="21" xfId="0" applyNumberFormat="1" applyFont="1" applyFill="1" applyBorder="1" applyAlignment="1">
      <alignment horizontal="center" vertical="top" shrinkToFit="1"/>
    </xf>
    <xf numFmtId="172" fontId="105" fillId="4" borderId="21" xfId="0" applyNumberFormat="1" applyFont="1" applyFill="1" applyBorder="1" applyAlignment="1">
      <alignment horizontal="center" vertical="top" shrinkToFit="1"/>
    </xf>
    <xf numFmtId="0" fontId="10" fillId="3" borderId="0" xfId="5" applyFont="1" applyFill="1" applyBorder="1" applyAlignment="1">
      <alignment horizontal="left" vertical="top"/>
    </xf>
    <xf numFmtId="0" fontId="3" fillId="3" borderId="0" xfId="5" applyFont="1" applyFill="1" applyBorder="1" applyAlignment="1">
      <alignment horizontal="left" vertical="top"/>
    </xf>
    <xf numFmtId="0" fontId="22" fillId="3" borderId="0" xfId="5" applyFont="1" applyFill="1" applyBorder="1" applyAlignment="1">
      <alignment horizontal="left" vertical="top"/>
    </xf>
    <xf numFmtId="1" fontId="112" fillId="13" borderId="21" xfId="0" applyNumberFormat="1" applyFont="1" applyFill="1" applyBorder="1" applyAlignment="1">
      <alignment horizontal="center" vertical="center" shrinkToFit="1"/>
    </xf>
    <xf numFmtId="3" fontId="112" fillId="13" borderId="21" xfId="0" applyNumberFormat="1" applyFont="1" applyFill="1" applyBorder="1" applyAlignment="1">
      <alignment horizontal="center" vertical="center" shrinkToFit="1"/>
    </xf>
    <xf numFmtId="1" fontId="112" fillId="4" borderId="21" xfId="0" applyNumberFormat="1" applyFont="1" applyFill="1" applyBorder="1" applyAlignment="1">
      <alignment horizontal="center" vertical="center" shrinkToFit="1"/>
    </xf>
    <xf numFmtId="3" fontId="112" fillId="4" borderId="21" xfId="0" applyNumberFormat="1" applyFont="1" applyFill="1" applyBorder="1" applyAlignment="1">
      <alignment horizontal="center" vertical="center" shrinkToFit="1"/>
    </xf>
    <xf numFmtId="0" fontId="4" fillId="2" borderId="2" xfId="5" applyFont="1" applyFill="1" applyBorder="1" applyAlignment="1">
      <alignment vertical="center" wrapText="1"/>
    </xf>
    <xf numFmtId="0" fontId="5" fillId="2" borderId="2" xfId="5" applyFont="1" applyFill="1" applyBorder="1" applyAlignment="1">
      <alignment vertical="center" wrapText="1"/>
    </xf>
    <xf numFmtId="0" fontId="4" fillId="2" borderId="1" xfId="5" applyFont="1" applyFill="1" applyBorder="1" applyAlignment="1">
      <alignment horizontal="left" vertical="top" wrapText="1" indent="1"/>
    </xf>
    <xf numFmtId="0" fontId="92" fillId="0" borderId="0" xfId="0" applyFont="1" applyFill="1" applyBorder="1" applyAlignment="1">
      <alignment vertical="center"/>
    </xf>
    <xf numFmtId="0" fontId="92" fillId="13" borderId="0" xfId="0" applyFont="1" applyFill="1" applyBorder="1" applyAlignment="1">
      <alignment horizontal="left" vertical="center"/>
    </xf>
    <xf numFmtId="0" fontId="92" fillId="13" borderId="0" xfId="0" applyFont="1" applyFill="1" applyBorder="1" applyAlignment="1">
      <alignment horizontal="left" vertical="top"/>
    </xf>
    <xf numFmtId="0" fontId="93" fillId="13" borderId="0" xfId="0" applyFont="1" applyFill="1" applyBorder="1" applyAlignment="1">
      <alignment horizontal="left"/>
    </xf>
    <xf numFmtId="0" fontId="93" fillId="13" borderId="0" xfId="0" applyFont="1" applyFill="1" applyBorder="1" applyAlignment="1">
      <alignment horizontal="left" vertical="top"/>
    </xf>
    <xf numFmtId="0" fontId="92" fillId="0" borderId="0" xfId="5" applyFont="1" applyFill="1" applyBorder="1" applyAlignment="1">
      <alignment horizontal="center" vertical="center"/>
    </xf>
    <xf numFmtId="4" fontId="94" fillId="0" borderId="9" xfId="0" applyNumberFormat="1" applyFont="1" applyFill="1" applyBorder="1" applyAlignment="1">
      <alignment vertical="center" shrinkToFit="1"/>
    </xf>
    <xf numFmtId="0" fontId="92" fillId="0" borderId="9" xfId="0" applyFont="1" applyFill="1" applyBorder="1" applyAlignment="1">
      <alignment vertical="center"/>
    </xf>
    <xf numFmtId="0" fontId="93" fillId="13" borderId="21" xfId="0" applyFont="1" applyFill="1" applyBorder="1" applyAlignment="1">
      <alignment vertical="center"/>
    </xf>
    <xf numFmtId="0" fontId="92" fillId="13" borderId="21" xfId="0" applyFont="1" applyFill="1" applyBorder="1" applyAlignment="1">
      <alignment vertical="top"/>
    </xf>
    <xf numFmtId="0" fontId="93" fillId="13" borderId="21" xfId="0" applyFont="1" applyFill="1" applyBorder="1" applyAlignment="1">
      <alignment vertical="top"/>
    </xf>
    <xf numFmtId="4" fontId="94" fillId="0" borderId="0" xfId="0" applyNumberFormat="1" applyFont="1" applyFill="1" applyBorder="1" applyAlignment="1">
      <alignment vertical="center" shrinkToFit="1"/>
    </xf>
    <xf numFmtId="0" fontId="93" fillId="13" borderId="0" xfId="0" applyFont="1" applyFill="1" applyBorder="1" applyAlignment="1">
      <alignment vertical="center"/>
    </xf>
    <xf numFmtId="0" fontId="92" fillId="13" borderId="0" xfId="0" applyFont="1" applyFill="1" applyBorder="1" applyAlignment="1">
      <alignment vertical="top"/>
    </xf>
    <xf numFmtId="0" fontId="93" fillId="13" borderId="0" xfId="0" applyFont="1" applyFill="1" applyBorder="1" applyAlignment="1">
      <alignment vertical="top"/>
    </xf>
    <xf numFmtId="4" fontId="91" fillId="0" borderId="9" xfId="0" applyNumberFormat="1" applyFont="1" applyFill="1" applyBorder="1" applyAlignment="1">
      <alignment vertical="center" shrinkToFit="1"/>
    </xf>
    <xf numFmtId="0" fontId="81" fillId="0" borderId="9" xfId="0" applyFont="1" applyFill="1" applyBorder="1" applyAlignment="1">
      <alignment vertical="center"/>
    </xf>
    <xf numFmtId="0" fontId="115" fillId="13" borderId="21" xfId="0" applyFont="1" applyFill="1" applyBorder="1" applyAlignment="1">
      <alignment horizontal="left" vertical="center"/>
    </xf>
    <xf numFmtId="0" fontId="115" fillId="13" borderId="21" xfId="0" applyFont="1" applyFill="1" applyBorder="1" applyAlignment="1">
      <alignment vertical="top"/>
    </xf>
    <xf numFmtId="0" fontId="115" fillId="13" borderId="21" xfId="0" applyFont="1" applyFill="1" applyBorder="1" applyAlignment="1"/>
    <xf numFmtId="0" fontId="81" fillId="0" borderId="0" xfId="5" applyFont="1" applyFill="1" applyBorder="1" applyAlignment="1">
      <alignment horizontal="center" vertical="center"/>
    </xf>
    <xf numFmtId="0" fontId="88" fillId="0" borderId="9" xfId="0" applyFont="1" applyFill="1" applyBorder="1" applyAlignment="1">
      <alignment vertical="center"/>
    </xf>
    <xf numFmtId="0" fontId="117" fillId="13" borderId="21" xfId="0" applyFont="1" applyFill="1" applyBorder="1" applyAlignment="1">
      <alignment horizontal="left" vertical="center"/>
    </xf>
    <xf numFmtId="0" fontId="88" fillId="0" borderId="0" xfId="0" applyFont="1" applyFill="1" applyBorder="1" applyAlignment="1">
      <alignment vertical="center"/>
    </xf>
    <xf numFmtId="0" fontId="81" fillId="0" borderId="0" xfId="0" applyFont="1" applyFill="1" applyBorder="1" applyAlignment="1">
      <alignment vertical="center"/>
    </xf>
    <xf numFmtId="0" fontId="117" fillId="13" borderId="0" xfId="0" applyFont="1" applyFill="1" applyBorder="1" applyAlignment="1">
      <alignment horizontal="left" vertical="center"/>
    </xf>
    <xf numFmtId="0" fontId="115" fillId="13" borderId="0" xfId="0" applyFont="1" applyFill="1" applyBorder="1" applyAlignment="1">
      <alignment vertical="top"/>
    </xf>
    <xf numFmtId="0" fontId="115" fillId="13" borderId="0" xfId="0" applyFont="1" applyFill="1" applyBorder="1" applyAlignment="1"/>
    <xf numFmtId="0" fontId="93" fillId="0" borderId="9" xfId="0" applyFont="1" applyFill="1" applyBorder="1" applyAlignment="1">
      <alignment vertical="center"/>
    </xf>
    <xf numFmtId="0" fontId="92" fillId="13" borderId="21" xfId="0" applyFont="1" applyFill="1" applyBorder="1" applyAlignment="1"/>
    <xf numFmtId="0" fontId="93" fillId="0" borderId="0" xfId="0" applyFont="1" applyFill="1" applyBorder="1" applyAlignment="1">
      <alignment vertical="center"/>
    </xf>
    <xf numFmtId="0" fontId="92" fillId="13" borderId="0" xfId="0" applyFont="1" applyFill="1" applyBorder="1" applyAlignment="1"/>
    <xf numFmtId="0" fontId="92" fillId="13" borderId="0" xfId="0" applyFont="1" applyFill="1" applyBorder="1" applyAlignment="1">
      <alignment vertical="center"/>
    </xf>
    <xf numFmtId="0" fontId="114" fillId="13" borderId="21" xfId="0" applyFont="1" applyFill="1" applyBorder="1" applyAlignment="1">
      <alignment vertical="top"/>
    </xf>
    <xf numFmtId="0" fontId="20" fillId="3" borderId="0" xfId="5" applyFont="1" applyFill="1" applyBorder="1" applyAlignment="1">
      <alignment horizontal="left" vertical="top"/>
    </xf>
    <xf numFmtId="0" fontId="114" fillId="13" borderId="0" xfId="0" applyFont="1" applyFill="1" applyBorder="1" applyAlignment="1">
      <alignment vertical="top"/>
    </xf>
    <xf numFmtId="0" fontId="16" fillId="0" borderId="0" xfId="0" applyFont="1" applyFill="1" applyBorder="1" applyAlignment="1">
      <alignment horizontal="left" vertical="center" wrapText="1"/>
    </xf>
    <xf numFmtId="0" fontId="0" fillId="0" borderId="21" xfId="0" applyFill="1" applyBorder="1" applyAlignment="1">
      <alignment horizontal="left" vertical="top"/>
    </xf>
    <xf numFmtId="3" fontId="24" fillId="24" borderId="0" xfId="0" applyNumberFormat="1" applyFont="1" applyFill="1" applyBorder="1" applyAlignment="1">
      <alignment horizontal="right" vertical="top"/>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xf>
    <xf numFmtId="0" fontId="0" fillId="0" borderId="0" xfId="0" applyFill="1" applyBorder="1" applyAlignment="1">
      <alignment horizontal="center" vertical="center"/>
    </xf>
    <xf numFmtId="0" fontId="16" fillId="0" borderId="0" xfId="0" applyFont="1" applyFill="1" applyBorder="1" applyAlignment="1">
      <alignment horizontal="left" vertical="center"/>
    </xf>
    <xf numFmtId="0" fontId="50" fillId="0" borderId="0" xfId="0" applyFont="1" applyFill="1" applyBorder="1" applyAlignment="1">
      <alignment horizontal="center" vertical="center"/>
    </xf>
    <xf numFmtId="0" fontId="17" fillId="0" borderId="0" xfId="0" applyFont="1" applyFill="1" applyBorder="1" applyAlignment="1">
      <alignment horizontal="center" vertical="top" wrapText="1"/>
    </xf>
    <xf numFmtId="0" fontId="0" fillId="0" borderId="9" xfId="0" applyFill="1" applyBorder="1" applyAlignment="1">
      <alignment horizontal="center" vertical="top"/>
    </xf>
    <xf numFmtId="0" fontId="30" fillId="0" borderId="0" xfId="0" applyFont="1" applyFill="1" applyBorder="1" applyAlignment="1">
      <alignment horizontal="center" vertical="top" wrapText="1"/>
    </xf>
    <xf numFmtId="0" fontId="20" fillId="0" borderId="9" xfId="0" applyFont="1" applyFill="1" applyBorder="1" applyAlignment="1">
      <alignment horizontal="center" vertical="center"/>
    </xf>
    <xf numFmtId="0" fontId="16" fillId="0" borderId="0" xfId="0" applyFont="1" applyFill="1" applyBorder="1" applyAlignment="1">
      <alignment horizontal="left" vertical="center"/>
    </xf>
    <xf numFmtId="0" fontId="0" fillId="0" borderId="0" xfId="0" applyFill="1" applyBorder="1" applyAlignment="1">
      <alignment horizontal="left" vertical="center"/>
    </xf>
    <xf numFmtId="0" fontId="26" fillId="0" borderId="21" xfId="1" applyFill="1" applyBorder="1" applyAlignment="1" applyProtection="1">
      <alignment horizontal="left" vertical="center"/>
    </xf>
    <xf numFmtId="0" fontId="16" fillId="25" borderId="9" xfId="0" applyFont="1" applyFill="1" applyBorder="1" applyAlignment="1">
      <alignment vertical="center"/>
    </xf>
    <xf numFmtId="0" fontId="118" fillId="0" borderId="0" xfId="0" applyFont="1" applyFill="1" applyBorder="1" applyAlignment="1">
      <alignment horizontal="left" vertical="center"/>
    </xf>
    <xf numFmtId="0" fontId="118" fillId="0" borderId="0" xfId="0" applyFont="1" applyFill="1" applyBorder="1" applyAlignment="1">
      <alignment horizontal="left" vertical="top"/>
    </xf>
    <xf numFmtId="0" fontId="0" fillId="25" borderId="9" xfId="0" applyFill="1" applyBorder="1" applyAlignment="1">
      <alignment vertical="center"/>
    </xf>
    <xf numFmtId="3" fontId="94" fillId="0" borderId="0" xfId="0" applyNumberFormat="1" applyFont="1" applyFill="1" applyBorder="1" applyAlignment="1">
      <alignment vertical="top" shrinkToFit="1"/>
    </xf>
    <xf numFmtId="0" fontId="0" fillId="25" borderId="0" xfId="0" applyFill="1" applyBorder="1" applyAlignment="1">
      <alignment vertical="center"/>
    </xf>
    <xf numFmtId="0" fontId="50" fillId="4" borderId="0" xfId="0" applyFont="1" applyFill="1" applyBorder="1" applyAlignment="1">
      <alignment horizontal="center" vertical="center"/>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17" fillId="24" borderId="9" xfId="0" applyFont="1" applyFill="1" applyBorder="1" applyAlignment="1">
      <alignment horizontal="left" vertical="center"/>
    </xf>
    <xf numFmtId="0" fontId="16" fillId="24" borderId="0" xfId="0" applyFont="1" applyFill="1" applyBorder="1" applyAlignment="1">
      <alignment horizontal="left" vertical="top"/>
    </xf>
    <xf numFmtId="0" fontId="0" fillId="24" borderId="0" xfId="0" applyFill="1" applyBorder="1" applyAlignment="1">
      <alignment horizontal="left" vertical="top"/>
    </xf>
    <xf numFmtId="0" fontId="17" fillId="24" borderId="9" xfId="0" applyFont="1" applyFill="1" applyBorder="1" applyAlignment="1">
      <alignment horizontal="center" vertical="center"/>
    </xf>
    <xf numFmtId="0" fontId="17" fillId="24" borderId="0" xfId="0" applyFont="1" applyFill="1" applyBorder="1" applyAlignment="1">
      <alignment horizontal="center" vertical="center"/>
    </xf>
    <xf numFmtId="0" fontId="16" fillId="24" borderId="0" xfId="0" applyNumberFormat="1" applyFont="1" applyFill="1" applyBorder="1" applyAlignment="1">
      <alignment vertical="top"/>
    </xf>
    <xf numFmtId="3" fontId="17" fillId="24" borderId="0" xfId="0" applyNumberFormat="1" applyFont="1" applyFill="1" applyBorder="1" applyAlignment="1">
      <alignment vertical="top"/>
    </xf>
    <xf numFmtId="3" fontId="30" fillId="24" borderId="0" xfId="0" applyNumberFormat="1" applyFont="1" applyFill="1" applyBorder="1" applyAlignment="1">
      <alignment vertical="top" shrinkToFit="1"/>
    </xf>
    <xf numFmtId="3" fontId="0" fillId="24" borderId="0" xfId="0" applyNumberFormat="1" applyFill="1" applyBorder="1" applyAlignment="1">
      <alignment horizontal="left" vertical="top"/>
    </xf>
    <xf numFmtId="3" fontId="30" fillId="24" borderId="9" xfId="0" applyNumberFormat="1" applyFont="1" applyFill="1" applyBorder="1" applyAlignment="1">
      <alignment vertical="top" shrinkToFit="1"/>
    </xf>
    <xf numFmtId="0" fontId="17" fillId="24" borderId="9" xfId="0" applyFont="1" applyFill="1" applyBorder="1" applyAlignment="1">
      <alignment horizontal="center" vertical="top"/>
    </xf>
    <xf numFmtId="0" fontId="17" fillId="24" borderId="9" xfId="0" applyFont="1" applyFill="1" applyBorder="1" applyAlignment="1">
      <alignment horizontal="left" vertical="top"/>
    </xf>
    <xf numFmtId="3" fontId="17" fillId="24" borderId="9" xfId="0" applyNumberFormat="1" applyFont="1" applyFill="1" applyBorder="1" applyAlignment="1">
      <alignment vertical="top"/>
    </xf>
    <xf numFmtId="0" fontId="26" fillId="0" borderId="0" xfId="1" applyFill="1" applyBorder="1" applyAlignment="1" applyProtection="1">
      <alignment vertical="top"/>
    </xf>
    <xf numFmtId="0" fontId="113" fillId="0" borderId="0" xfId="0" applyFont="1" applyFill="1" applyBorder="1" applyAlignment="1">
      <alignment horizontal="left" vertical="top"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xf>
    <xf numFmtId="0" fontId="16" fillId="23" borderId="0" xfId="0" applyFont="1" applyFill="1" applyBorder="1" applyAlignment="1">
      <alignment horizontal="left" vertical="top"/>
    </xf>
    <xf numFmtId="0" fontId="0" fillId="0" borderId="0" xfId="0" applyBorder="1" applyAlignment="1"/>
    <xf numFmtId="0" fontId="73" fillId="0" borderId="37" xfId="0" applyFont="1" applyFill="1" applyBorder="1" applyAlignment="1">
      <alignment horizontal="center" vertical="center"/>
    </xf>
    <xf numFmtId="0" fontId="26" fillId="24" borderId="0" xfId="1" applyNumberFormat="1" applyFill="1" applyBorder="1" applyAlignment="1" applyProtection="1">
      <alignment vertical="top"/>
    </xf>
    <xf numFmtId="0" fontId="16" fillId="0" borderId="37" xfId="0" applyFont="1" applyFill="1" applyBorder="1" applyAlignment="1">
      <alignment horizontal="center" vertical="top"/>
    </xf>
    <xf numFmtId="0" fontId="88" fillId="0" borderId="0" xfId="1" applyFont="1" applyFill="1" applyBorder="1" applyAlignment="1" applyProtection="1">
      <alignment horizontal="left" vertical="top"/>
    </xf>
    <xf numFmtId="3" fontId="0" fillId="4" borderId="0" xfId="0" applyNumberFormat="1" applyFill="1"/>
    <xf numFmtId="0" fontId="24" fillId="0" borderId="0" xfId="0" applyFont="1" applyAlignment="1">
      <alignment vertical="center"/>
    </xf>
    <xf numFmtId="0" fontId="16" fillId="0" borderId="0" xfId="0" applyFont="1" applyFill="1" applyBorder="1" applyAlignment="1">
      <alignment horizontal="left" vertical="center" wrapText="1"/>
    </xf>
    <xf numFmtId="9" fontId="0" fillId="0" borderId="0" xfId="0" applyNumberFormat="1"/>
    <xf numFmtId="3" fontId="24" fillId="0" borderId="0" xfId="0" applyNumberFormat="1" applyFont="1"/>
    <xf numFmtId="3" fontId="30" fillId="8" borderId="9" xfId="0" applyNumberFormat="1" applyFont="1" applyFill="1" applyBorder="1" applyAlignment="1">
      <alignment vertical="top" shrinkToFit="1"/>
    </xf>
    <xf numFmtId="0" fontId="0" fillId="8" borderId="0" xfId="0" applyFill="1"/>
    <xf numFmtId="3" fontId="0" fillId="8" borderId="0" xfId="0" applyNumberFormat="1" applyFill="1"/>
    <xf numFmtId="9" fontId="0" fillId="8" borderId="0" xfId="0" applyNumberFormat="1" applyFill="1"/>
    <xf numFmtId="0" fontId="17" fillId="4" borderId="9" xfId="0" applyFont="1" applyFill="1" applyBorder="1" applyAlignment="1">
      <alignment horizontal="left" vertical="center"/>
    </xf>
    <xf numFmtId="0" fontId="30" fillId="4" borderId="9" xfId="0" applyFont="1" applyFill="1" applyBorder="1" applyAlignment="1">
      <alignment horizontal="left" vertical="top"/>
    </xf>
    <xf numFmtId="0" fontId="82" fillId="4" borderId="38" xfId="0" applyFont="1" applyFill="1" applyBorder="1"/>
    <xf numFmtId="0" fontId="0" fillId="4" borderId="0" xfId="0" applyFill="1"/>
    <xf numFmtId="0" fontId="0" fillId="4" borderId="0" xfId="0" applyNumberFormat="1" applyFill="1"/>
    <xf numFmtId="0" fontId="16" fillId="4" borderId="9" xfId="0" applyFont="1" applyFill="1" applyBorder="1" applyAlignment="1">
      <alignment horizontal="left" vertical="center"/>
    </xf>
    <xf numFmtId="0" fontId="17" fillId="4" borderId="9" xfId="0" applyFont="1" applyFill="1" applyBorder="1" applyAlignment="1">
      <alignment horizontal="left" vertical="top"/>
    </xf>
    <xf numFmtId="0" fontId="16" fillId="4" borderId="9" xfId="0" applyFont="1" applyFill="1" applyBorder="1" applyAlignment="1">
      <alignment horizontal="left" vertical="top"/>
    </xf>
    <xf numFmtId="0" fontId="16" fillId="24" borderId="9" xfId="0" applyFont="1" applyFill="1" applyBorder="1" applyAlignment="1">
      <alignment horizontal="left" vertical="top"/>
    </xf>
    <xf numFmtId="0" fontId="0" fillId="24" borderId="0" xfId="0" applyFill="1"/>
    <xf numFmtId="0" fontId="30" fillId="24" borderId="9" xfId="0" applyFont="1" applyFill="1" applyBorder="1" applyAlignment="1">
      <alignment horizontal="center" vertical="center"/>
    </xf>
    <xf numFmtId="0" fontId="71" fillId="0" borderId="0" xfId="0" applyFont="1" applyFill="1" applyBorder="1" applyAlignment="1">
      <alignment horizontal="left" vertical="top"/>
    </xf>
    <xf numFmtId="0" fontId="75" fillId="0" borderId="0" xfId="0" applyFont="1" applyFill="1" applyBorder="1" applyAlignment="1">
      <alignment horizontal="left" vertical="top"/>
    </xf>
    <xf numFmtId="0" fontId="16" fillId="25" borderId="0" xfId="0" applyFont="1" applyFill="1" applyBorder="1" applyAlignment="1">
      <alignment horizontal="left" vertical="top"/>
    </xf>
    <xf numFmtId="0" fontId="61" fillId="4" borderId="14" xfId="0" applyFont="1" applyFill="1" applyBorder="1" applyAlignment="1">
      <alignment vertical="top" wrapText="1"/>
    </xf>
    <xf numFmtId="1" fontId="0" fillId="0" borderId="0" xfId="0" applyNumberFormat="1" applyFill="1" applyBorder="1" applyAlignment="1">
      <alignment horizontal="center" vertical="top"/>
    </xf>
    <xf numFmtId="3" fontId="82" fillId="26" borderId="39" xfId="0" applyNumberFormat="1" applyFont="1" applyFill="1" applyBorder="1"/>
    <xf numFmtId="1" fontId="24" fillId="0" borderId="0" xfId="0" applyNumberFormat="1" applyFont="1" applyFill="1" applyBorder="1" applyAlignment="1">
      <alignment horizontal="center" vertical="top"/>
    </xf>
    <xf numFmtId="0" fontId="17" fillId="0" borderId="0" xfId="0" applyFont="1"/>
    <xf numFmtId="0" fontId="17" fillId="0" borderId="0" xfId="0" applyFont="1" applyBorder="1"/>
    <xf numFmtId="0" fontId="17" fillId="0" borderId="0" xfId="1" applyFont="1" applyAlignment="1" applyProtection="1"/>
    <xf numFmtId="0" fontId="17" fillId="0" borderId="37" xfId="1" applyFont="1" applyFill="1" applyBorder="1" applyAlignment="1" applyProtection="1">
      <alignment horizontal="left" vertical="center"/>
    </xf>
    <xf numFmtId="0" fontId="0" fillId="0" borderId="0" xfId="0" quotePrefix="1" applyFill="1" applyBorder="1" applyAlignment="1">
      <alignment horizontal="left" vertical="top"/>
    </xf>
    <xf numFmtId="0" fontId="17" fillId="0" borderId="37" xfId="1" applyFont="1" applyBorder="1" applyAlignment="1" applyProtection="1"/>
    <xf numFmtId="0" fontId="17" fillId="0" borderId="0" xfId="1" applyFont="1" applyBorder="1" applyAlignment="1" applyProtection="1"/>
    <xf numFmtId="0" fontId="26" fillId="0" borderId="9" xfId="1" applyBorder="1" applyAlignment="1" applyProtection="1"/>
    <xf numFmtId="0" fontId="0" fillId="0" borderId="0" xfId="0" applyFill="1" applyBorder="1" applyAlignment="1">
      <alignment horizontal="center" vertical="center"/>
    </xf>
    <xf numFmtId="0" fontId="49" fillId="0" borderId="0" xfId="0" applyFont="1" applyFill="1" applyBorder="1" applyAlignment="1">
      <alignment horizontal="left" vertical="center"/>
    </xf>
    <xf numFmtId="0" fontId="82" fillId="26" borderId="39" xfId="0" applyFont="1" applyFill="1" applyBorder="1"/>
    <xf numFmtId="0" fontId="16" fillId="27" borderId="0" xfId="0" applyFont="1" applyFill="1" applyBorder="1" applyAlignment="1">
      <alignment horizontal="left" vertical="top"/>
    </xf>
    <xf numFmtId="3" fontId="30" fillId="4" borderId="9" xfId="0" applyNumberFormat="1" applyFont="1" applyFill="1" applyBorder="1" applyAlignment="1">
      <alignment vertical="top" shrinkToFit="1"/>
    </xf>
    <xf numFmtId="3" fontId="0" fillId="0" borderId="0" xfId="0" applyNumberFormat="1" applyFill="1"/>
    <xf numFmtId="9" fontId="16" fillId="8" borderId="0" xfId="0" applyNumberFormat="1" applyFont="1" applyFill="1"/>
    <xf numFmtId="9" fontId="0" fillId="0" borderId="0" xfId="0" applyNumberFormat="1" applyFill="1"/>
    <xf numFmtId="3" fontId="88" fillId="0" borderId="9" xfId="0" applyNumberFormat="1" applyFont="1" applyFill="1" applyBorder="1" applyAlignment="1">
      <alignment vertical="center" wrapText="1"/>
    </xf>
    <xf numFmtId="3" fontId="24" fillId="0" borderId="0" xfId="0" applyNumberFormat="1" applyFont="1" applyFill="1" applyBorder="1" applyAlignment="1">
      <alignment horizontal="left" vertical="top"/>
    </xf>
    <xf numFmtId="4" fontId="0" fillId="0" borderId="0" xfId="0" applyNumberFormat="1" applyFill="1" applyBorder="1" applyAlignment="1">
      <alignment horizontal="center" vertical="top"/>
    </xf>
    <xf numFmtId="1" fontId="0" fillId="0" borderId="0" xfId="0" applyNumberFormat="1"/>
    <xf numFmtId="9" fontId="0" fillId="4" borderId="0" xfId="0" applyNumberFormat="1" applyFill="1"/>
    <xf numFmtId="3" fontId="30" fillId="4" borderId="0" xfId="0" applyNumberFormat="1" applyFont="1" applyFill="1" applyBorder="1" applyAlignment="1">
      <alignment vertical="top" shrinkToFit="1"/>
    </xf>
    <xf numFmtId="0" fontId="0" fillId="0" borderId="40" xfId="0" applyFont="1" applyFill="1" applyBorder="1"/>
    <xf numFmtId="3" fontId="0" fillId="0" borderId="0" xfId="0" applyNumberFormat="1" applyFill="1" applyBorder="1" applyAlignment="1">
      <alignment vertical="top"/>
    </xf>
    <xf numFmtId="3" fontId="72" fillId="0" borderId="0" xfId="0" applyNumberFormat="1" applyFont="1" applyFill="1" applyBorder="1" applyAlignment="1">
      <alignment horizontal="right" vertical="center" shrinkToFit="1"/>
    </xf>
    <xf numFmtId="3" fontId="26" fillId="0" borderId="0" xfId="1" applyNumberFormat="1" applyFill="1" applyBorder="1" applyAlignment="1" applyProtection="1">
      <alignment vertical="top"/>
    </xf>
    <xf numFmtId="3" fontId="81" fillId="0" borderId="0" xfId="0" applyNumberFormat="1" applyFont="1" applyFill="1" applyBorder="1" applyAlignment="1">
      <alignment vertical="top"/>
    </xf>
    <xf numFmtId="3" fontId="0" fillId="0" borderId="0" xfId="0" applyNumberFormat="1" applyAlignment="1"/>
    <xf numFmtId="3" fontId="16" fillId="0" borderId="0" xfId="0" applyNumberFormat="1" applyFont="1" applyFill="1" applyBorder="1" applyAlignment="1">
      <alignment vertical="top"/>
    </xf>
    <xf numFmtId="0" fontId="85" fillId="0" borderId="0" xfId="1" applyFont="1" applyFill="1" applyBorder="1" applyAlignment="1" applyProtection="1">
      <alignment horizontal="left" vertical="top"/>
    </xf>
    <xf numFmtId="0" fontId="0" fillId="26" borderId="0" xfId="0" applyFont="1" applyFill="1" applyBorder="1"/>
    <xf numFmtId="0" fontId="0" fillId="0" borderId="0" xfId="0" applyFont="1" applyFill="1" applyBorder="1"/>
    <xf numFmtId="0" fontId="17" fillId="0" borderId="40" xfId="1" applyFont="1" applyFill="1" applyBorder="1" applyAlignment="1" applyProtection="1">
      <alignment horizontal="left" vertical="top"/>
    </xf>
    <xf numFmtId="0" fontId="0" fillId="0" borderId="37" xfId="0" applyFont="1" applyFill="1" applyBorder="1"/>
    <xf numFmtId="0" fontId="73" fillId="0" borderId="40" xfId="0" applyFont="1" applyFill="1" applyBorder="1" applyAlignment="1">
      <alignment horizontal="left" vertical="top"/>
    </xf>
    <xf numFmtId="0" fontId="76" fillId="0" borderId="0" xfId="0" applyFont="1" applyFill="1" applyBorder="1" applyAlignment="1">
      <alignment horizontal="left" vertical="top"/>
    </xf>
    <xf numFmtId="0" fontId="0" fillId="0" borderId="0" xfId="0" applyNumberFormat="1" applyBorder="1"/>
    <xf numFmtId="3" fontId="0" fillId="0" borderId="0" xfId="0" applyNumberFormat="1" applyBorder="1"/>
    <xf numFmtId="0" fontId="30" fillId="0" borderId="0" xfId="0" applyFont="1" applyBorder="1"/>
    <xf numFmtId="0" fontId="16" fillId="0" borderId="9" xfId="0" applyFont="1" applyFill="1" applyBorder="1" applyAlignment="1">
      <alignment vertical="top"/>
    </xf>
    <xf numFmtId="0" fontId="0" fillId="26" borderId="40" xfId="0" applyFont="1" applyFill="1" applyBorder="1"/>
    <xf numFmtId="0" fontId="17" fillId="0" borderId="40" xfId="1" applyFont="1" applyFill="1" applyBorder="1" applyAlignment="1" applyProtection="1">
      <alignment horizontal="left" vertical="center"/>
    </xf>
    <xf numFmtId="0" fontId="17" fillId="0" borderId="37" xfId="0" applyFont="1" applyBorder="1"/>
    <xf numFmtId="11" fontId="0" fillId="0" borderId="0" xfId="0" quotePrefix="1" applyNumberFormat="1" applyFill="1" applyBorder="1" applyAlignment="1">
      <alignment horizontal="left" vertical="top"/>
    </xf>
    <xf numFmtId="0" fontId="73" fillId="0" borderId="37" xfId="0" applyFont="1" applyFill="1" applyBorder="1" applyAlignment="1">
      <alignment horizontal="center" vertical="top"/>
    </xf>
    <xf numFmtId="0" fontId="86" fillId="0" borderId="0" xfId="0" applyFont="1" applyFill="1" applyBorder="1" applyAlignment="1">
      <alignment vertical="center"/>
    </xf>
    <xf numFmtId="0" fontId="73" fillId="0" borderId="37" xfId="1" applyFont="1" applyFill="1" applyBorder="1" applyAlignment="1" applyProtection="1">
      <alignment horizontal="left" vertical="top"/>
    </xf>
    <xf numFmtId="4" fontId="0" fillId="0" borderId="37" xfId="0" applyNumberFormat="1" applyFill="1" applyBorder="1" applyAlignment="1">
      <alignment horizontal="left" vertical="top"/>
    </xf>
    <xf numFmtId="0" fontId="0" fillId="28" borderId="9" xfId="0" applyFill="1" applyBorder="1" applyAlignment="1">
      <alignment vertical="center"/>
    </xf>
    <xf numFmtId="0" fontId="0" fillId="28" borderId="0" xfId="0" applyFill="1" applyBorder="1" applyAlignment="1">
      <alignment horizontal="left" vertical="top"/>
    </xf>
    <xf numFmtId="3" fontId="16" fillId="0" borderId="0" xfId="0" applyNumberFormat="1" applyFont="1" applyFill="1" applyBorder="1" applyAlignment="1">
      <alignment horizontal="left" vertical="top"/>
    </xf>
    <xf numFmtId="3" fontId="16" fillId="0" borderId="0" xfId="0" applyNumberFormat="1" applyFont="1" applyFill="1" applyBorder="1" applyAlignment="1">
      <alignment horizontal="right" vertical="top"/>
    </xf>
    <xf numFmtId="169" fontId="17" fillId="0" borderId="9" xfId="0" applyNumberFormat="1" applyFont="1" applyFill="1" applyBorder="1" applyAlignment="1">
      <alignment vertical="top"/>
    </xf>
    <xf numFmtId="0" fontId="16" fillId="28" borderId="0" xfId="0" applyFont="1" applyFill="1" applyBorder="1" applyAlignment="1">
      <alignment horizontal="left" vertical="top"/>
    </xf>
    <xf numFmtId="0" fontId="105" fillId="25" borderId="0" xfId="0" applyFont="1" applyFill="1" applyBorder="1" applyAlignment="1">
      <alignment horizontal="left" vertical="top"/>
    </xf>
    <xf numFmtId="0" fontId="17" fillId="28" borderId="0" xfId="0" applyFont="1" applyFill="1" applyBorder="1" applyAlignment="1">
      <alignment horizontal="left" vertical="top"/>
    </xf>
    <xf numFmtId="0" fontId="0" fillId="28" borderId="0" xfId="0" applyFill="1" applyBorder="1" applyAlignment="1">
      <alignment vertical="center"/>
    </xf>
    <xf numFmtId="0" fontId="120" fillId="0" borderId="0" xfId="0" applyFont="1" applyFill="1" applyBorder="1" applyAlignment="1">
      <alignment horizontal="left" vertical="top"/>
    </xf>
    <xf numFmtId="0" fontId="120" fillId="28" borderId="0" xfId="0" applyFont="1" applyFill="1" applyBorder="1" applyAlignment="1">
      <alignment horizontal="left" vertical="top"/>
    </xf>
    <xf numFmtId="0" fontId="0" fillId="0" borderId="41" xfId="0" applyFill="1" applyBorder="1" applyAlignment="1">
      <alignment horizontal="left" vertical="top"/>
    </xf>
    <xf numFmtId="0" fontId="16" fillId="0" borderId="36" xfId="0" applyFont="1" applyFill="1" applyBorder="1" applyAlignment="1">
      <alignment vertical="center"/>
    </xf>
    <xf numFmtId="0" fontId="39" fillId="28" borderId="0" xfId="0" applyFont="1" applyFill="1" applyBorder="1" applyAlignment="1">
      <alignment horizontal="left" vertical="top"/>
    </xf>
    <xf numFmtId="0" fontId="103" fillId="22" borderId="16" xfId="0" applyFont="1" applyFill="1" applyBorder="1" applyAlignment="1">
      <alignment horizontal="center" vertical="center" wrapText="1"/>
    </xf>
    <xf numFmtId="0" fontId="103" fillId="22" borderId="16" xfId="0" applyFont="1" applyFill="1" applyBorder="1" applyAlignment="1">
      <alignment horizontal="left" vertical="top" wrapText="1" indent="2"/>
    </xf>
    <xf numFmtId="0" fontId="121" fillId="21" borderId="0" xfId="0" applyFont="1" applyFill="1" applyBorder="1" applyAlignment="1">
      <alignment vertical="center" wrapText="1"/>
    </xf>
    <xf numFmtId="0" fontId="121" fillId="21" borderId="0" xfId="0" applyFont="1" applyFill="1" applyBorder="1" applyAlignment="1">
      <alignment horizontal="center" vertical="center" wrapText="1"/>
    </xf>
    <xf numFmtId="1" fontId="120" fillId="21" borderId="0" xfId="0" applyNumberFormat="1" applyFont="1" applyFill="1" applyBorder="1" applyAlignment="1">
      <alignment horizontal="center" vertical="center" wrapText="1" shrinkToFit="1"/>
    </xf>
    <xf numFmtId="0" fontId="120" fillId="21" borderId="0" xfId="0" applyFont="1" applyFill="1" applyBorder="1" applyAlignment="1">
      <alignment horizontal="left" vertical="top" wrapText="1"/>
    </xf>
    <xf numFmtId="0" fontId="121" fillId="21" borderId="0" xfId="0" applyFont="1" applyFill="1" applyBorder="1" applyAlignment="1">
      <alignment vertical="center"/>
    </xf>
    <xf numFmtId="0" fontId="121" fillId="21" borderId="0" xfId="0" applyFont="1" applyFill="1" applyBorder="1" applyAlignment="1">
      <alignment vertical="top"/>
    </xf>
    <xf numFmtId="0" fontId="120" fillId="21" borderId="0" xfId="0" applyFont="1" applyFill="1" applyBorder="1" applyAlignment="1">
      <alignment vertical="top"/>
    </xf>
    <xf numFmtId="0" fontId="121" fillId="21" borderId="0" xfId="0" applyFont="1" applyFill="1" applyBorder="1" applyAlignment="1">
      <alignment horizontal="center" vertical="center"/>
    </xf>
    <xf numFmtId="1" fontId="120" fillId="21" borderId="0" xfId="0" applyNumberFormat="1" applyFont="1" applyFill="1" applyBorder="1" applyAlignment="1">
      <alignment horizontal="center" vertical="center" shrinkToFit="1"/>
    </xf>
    <xf numFmtId="0" fontId="39" fillId="21" borderId="0" xfId="0" applyFont="1" applyFill="1" applyBorder="1" applyAlignment="1">
      <alignment horizontal="left" vertical="top"/>
    </xf>
    <xf numFmtId="0" fontId="121" fillId="21" borderId="0" xfId="0" applyFont="1" applyFill="1" applyBorder="1" applyAlignment="1">
      <alignment horizontal="left" vertical="top"/>
    </xf>
    <xf numFmtId="0" fontId="121" fillId="21" borderId="0" xfId="0" applyFont="1" applyFill="1" applyBorder="1" applyAlignment="1">
      <alignment horizontal="center" vertical="top"/>
    </xf>
    <xf numFmtId="1" fontId="120" fillId="21" borderId="0" xfId="0" applyNumberFormat="1" applyFont="1" applyFill="1" applyBorder="1" applyAlignment="1">
      <alignment horizontal="center" vertical="top" shrinkToFit="1"/>
    </xf>
    <xf numFmtId="0" fontId="120" fillId="21" borderId="0" xfId="0" applyFont="1" applyFill="1" applyBorder="1" applyAlignment="1">
      <alignment horizontal="left" vertical="top"/>
    </xf>
    <xf numFmtId="3" fontId="120" fillId="21" borderId="0" xfId="0" applyNumberFormat="1" applyFont="1" applyFill="1" applyBorder="1" applyAlignment="1">
      <alignment horizontal="center" vertical="center" shrinkToFit="1"/>
    </xf>
    <xf numFmtId="0" fontId="39" fillId="21" borderId="0" xfId="0" applyFont="1" applyFill="1" applyBorder="1" applyAlignment="1">
      <alignment vertical="top"/>
    </xf>
    <xf numFmtId="3" fontId="120" fillId="21" borderId="0" xfId="0" applyNumberFormat="1" applyFont="1" applyFill="1" applyBorder="1" applyAlignment="1">
      <alignment horizontal="center" vertical="top" shrinkToFit="1"/>
    </xf>
    <xf numFmtId="1" fontId="120" fillId="25" borderId="0" xfId="0" applyNumberFormat="1" applyFont="1" applyFill="1" applyBorder="1" applyAlignment="1">
      <alignment horizontal="center" vertical="center" shrinkToFit="1"/>
    </xf>
    <xf numFmtId="0" fontId="120" fillId="25" borderId="0" xfId="0" applyFont="1" applyFill="1" applyBorder="1" applyAlignment="1">
      <alignment vertical="top"/>
    </xf>
    <xf numFmtId="0" fontId="120" fillId="25" borderId="0" xfId="0" applyFont="1" applyFill="1" applyBorder="1" applyAlignment="1">
      <alignment vertical="center"/>
    </xf>
    <xf numFmtId="3" fontId="120" fillId="25" borderId="0" xfId="0" applyNumberFormat="1" applyFont="1" applyFill="1" applyBorder="1" applyAlignment="1">
      <alignment horizontal="center" vertical="center" shrinkToFit="1"/>
    </xf>
    <xf numFmtId="0" fontId="120" fillId="25" borderId="0" xfId="0" applyFont="1" applyFill="1" applyBorder="1" applyAlignment="1">
      <alignment horizontal="left" vertical="top"/>
    </xf>
    <xf numFmtId="0" fontId="120" fillId="21" borderId="0" xfId="0" applyFont="1" applyFill="1" applyBorder="1" applyAlignment="1">
      <alignment vertical="center"/>
    </xf>
    <xf numFmtId="0" fontId="121" fillId="21" borderId="0" xfId="0" applyFont="1" applyFill="1" applyBorder="1" applyAlignment="1">
      <alignment horizontal="left" vertical="center"/>
    </xf>
    <xf numFmtId="0" fontId="39" fillId="21" borderId="0" xfId="0" applyFont="1" applyFill="1" applyBorder="1" applyAlignment="1">
      <alignment horizontal="left" vertical="center"/>
    </xf>
    <xf numFmtId="166" fontId="120" fillId="21" borderId="0" xfId="0" applyNumberFormat="1" applyFont="1" applyFill="1" applyBorder="1" applyAlignment="1">
      <alignment horizontal="center" vertical="center" shrinkToFit="1"/>
    </xf>
    <xf numFmtId="0" fontId="120" fillId="21" borderId="0" xfId="0" applyFont="1" applyFill="1" applyBorder="1" applyAlignment="1">
      <alignment horizontal="left" vertical="center"/>
    </xf>
    <xf numFmtId="0" fontId="39" fillId="21" borderId="0" xfId="0" applyFont="1" applyFill="1" applyBorder="1" applyAlignment="1">
      <alignment horizontal="center" vertical="top"/>
    </xf>
    <xf numFmtId="0" fontId="121" fillId="25" borderId="0" xfId="0" applyFont="1" applyFill="1" applyBorder="1" applyAlignment="1">
      <alignment vertical="center"/>
    </xf>
    <xf numFmtId="0" fontId="120" fillId="25" borderId="0" xfId="0" applyFont="1" applyFill="1" applyBorder="1" applyAlignment="1">
      <alignment horizontal="left" vertical="center"/>
    </xf>
    <xf numFmtId="0" fontId="121" fillId="25" borderId="0" xfId="0" applyFont="1" applyFill="1" applyBorder="1" applyAlignment="1">
      <alignment horizontal="center" vertical="center"/>
    </xf>
    <xf numFmtId="0" fontId="121" fillId="25" borderId="0" xfId="0" applyFont="1" applyFill="1" applyBorder="1" applyAlignment="1">
      <alignment vertical="top"/>
    </xf>
    <xf numFmtId="0" fontId="120" fillId="25" borderId="0" xfId="0" applyFont="1" applyFill="1" applyBorder="1" applyAlignment="1">
      <alignment horizontal="center" vertical="center"/>
    </xf>
    <xf numFmtId="0" fontId="120" fillId="21" borderId="0" xfId="0" applyFont="1" applyFill="1" applyBorder="1" applyAlignment="1">
      <alignment horizontal="center" vertical="top"/>
    </xf>
    <xf numFmtId="0" fontId="120" fillId="28" borderId="0" xfId="0" applyFont="1" applyFill="1" applyBorder="1" applyAlignment="1">
      <alignment vertical="center"/>
    </xf>
    <xf numFmtId="0" fontId="121" fillId="28" borderId="0" xfId="0" applyFont="1" applyFill="1" applyBorder="1" applyAlignment="1">
      <alignment vertical="center"/>
    </xf>
    <xf numFmtId="0" fontId="120" fillId="28" borderId="0" xfId="0" applyFont="1" applyFill="1" applyBorder="1" applyAlignment="1">
      <alignment vertical="top"/>
    </xf>
    <xf numFmtId="0" fontId="121" fillId="28" borderId="0" xfId="0" applyFont="1" applyFill="1" applyBorder="1" applyAlignment="1">
      <alignment horizontal="center" vertical="center"/>
    </xf>
    <xf numFmtId="1" fontId="120" fillId="28" borderId="0" xfId="0" applyNumberFormat="1" applyFont="1" applyFill="1" applyBorder="1" applyAlignment="1">
      <alignment horizontal="center" vertical="center" shrinkToFit="1"/>
    </xf>
    <xf numFmtId="3" fontId="120" fillId="28" borderId="0" xfId="0" applyNumberFormat="1" applyFont="1" applyFill="1" applyBorder="1" applyAlignment="1">
      <alignment horizontal="center" vertical="center" shrinkToFit="1"/>
    </xf>
    <xf numFmtId="0" fontId="120" fillId="28" borderId="0" xfId="0" applyFont="1" applyFill="1" applyBorder="1" applyAlignment="1">
      <alignment horizontal="center" vertical="center"/>
    </xf>
    <xf numFmtId="0" fontId="121" fillId="25" borderId="0" xfId="0" applyFont="1" applyFill="1" applyBorder="1" applyAlignment="1">
      <alignment horizontal="left" vertical="center"/>
    </xf>
    <xf numFmtId="0" fontId="39" fillId="25" borderId="0" xfId="0" applyFont="1" applyFill="1" applyBorder="1" applyAlignment="1">
      <alignment vertical="top"/>
    </xf>
    <xf numFmtId="172" fontId="120" fillId="21" borderId="0" xfId="0" applyNumberFormat="1" applyFont="1" applyFill="1" applyBorder="1" applyAlignment="1">
      <alignment horizontal="center" vertical="center" shrinkToFit="1"/>
    </xf>
    <xf numFmtId="0" fontId="120" fillId="25" borderId="0" xfId="0" applyFont="1" applyFill="1" applyBorder="1" applyAlignment="1">
      <alignment horizontal="left" vertical="top" wrapText="1"/>
    </xf>
    <xf numFmtId="0" fontId="39" fillId="21" borderId="0" xfId="0" applyFont="1" applyFill="1" applyBorder="1" applyAlignment="1">
      <alignment vertical="center"/>
    </xf>
    <xf numFmtId="0" fontId="39" fillId="21" borderId="0" xfId="0" applyFont="1" applyFill="1" applyBorder="1" applyAlignment="1">
      <alignment horizontal="center" vertical="center"/>
    </xf>
    <xf numFmtId="3" fontId="120" fillId="21" borderId="0" xfId="0" applyNumberFormat="1" applyFont="1" applyFill="1" applyBorder="1" applyAlignment="1">
      <alignment vertical="center" shrinkToFit="1"/>
    </xf>
    <xf numFmtId="0" fontId="39" fillId="25" borderId="0" xfId="0" applyFont="1" applyFill="1" applyBorder="1" applyAlignment="1">
      <alignment horizontal="left" vertical="top"/>
    </xf>
    <xf numFmtId="0" fontId="121" fillId="25" borderId="0" xfId="0" applyFont="1" applyFill="1" applyBorder="1" applyAlignment="1">
      <alignment horizontal="left" vertical="top"/>
    </xf>
    <xf numFmtId="0" fontId="121" fillId="13" borderId="0" xfId="0" applyFont="1" applyFill="1" applyBorder="1" applyAlignment="1">
      <alignment horizontal="left" vertical="center"/>
    </xf>
    <xf numFmtId="0" fontId="120" fillId="21" borderId="0" xfId="0" applyFont="1" applyFill="1" applyBorder="1" applyAlignment="1">
      <alignment horizontal="center" vertical="center"/>
    </xf>
    <xf numFmtId="0" fontId="39" fillId="25" borderId="0" xfId="0" applyFont="1" applyFill="1" applyBorder="1" applyAlignment="1">
      <alignment horizontal="left" vertical="top" wrapText="1"/>
    </xf>
    <xf numFmtId="0" fontId="39" fillId="21" borderId="0" xfId="0" applyFont="1" applyFill="1" applyBorder="1" applyAlignment="1">
      <alignment horizontal="left" vertical="top" wrapText="1"/>
    </xf>
    <xf numFmtId="0" fontId="120" fillId="21" borderId="0" xfId="0" applyFont="1" applyFill="1" applyBorder="1" applyAlignment="1"/>
    <xf numFmtId="0" fontId="129" fillId="13" borderId="0" xfId="0" applyFont="1" applyFill="1" applyBorder="1" applyAlignment="1">
      <alignment vertical="top" wrapText="1"/>
    </xf>
    <xf numFmtId="0" fontId="121" fillId="28" borderId="0" xfId="0" applyFont="1" applyFill="1" applyBorder="1" applyAlignment="1">
      <alignment vertical="top"/>
    </xf>
    <xf numFmtId="0" fontId="121" fillId="21" borderId="0" xfId="0" applyFont="1" applyFill="1" applyBorder="1" applyAlignment="1"/>
    <xf numFmtId="0" fontId="121" fillId="21" borderId="0" xfId="0" applyFont="1" applyFill="1" applyBorder="1" applyAlignment="1">
      <alignment horizontal="center"/>
    </xf>
    <xf numFmtId="1" fontId="120" fillId="21" borderId="0" xfId="0" applyNumberFormat="1" applyFont="1" applyFill="1" applyBorder="1" applyAlignment="1">
      <alignment horizontal="center" shrinkToFit="1"/>
    </xf>
    <xf numFmtId="172" fontId="120" fillId="21" borderId="0" xfId="0" applyNumberFormat="1" applyFont="1" applyFill="1" applyBorder="1" applyAlignment="1">
      <alignment horizontal="center" vertical="top" shrinkToFit="1"/>
    </xf>
    <xf numFmtId="0" fontId="121" fillId="25" borderId="0" xfId="0" applyFont="1" applyFill="1" applyBorder="1" applyAlignment="1">
      <alignment horizontal="center" vertical="top"/>
    </xf>
    <xf numFmtId="0" fontId="16" fillId="28" borderId="0" xfId="0" applyFont="1" applyFill="1" applyBorder="1" applyAlignment="1">
      <alignment vertical="center"/>
    </xf>
    <xf numFmtId="0" fontId="16" fillId="28" borderId="9" xfId="0" applyFont="1" applyFill="1" applyBorder="1" applyAlignment="1">
      <alignment vertical="center"/>
    </xf>
    <xf numFmtId="0" fontId="52" fillId="13" borderId="21" xfId="0" applyNumberFormat="1" applyFont="1" applyFill="1" applyBorder="1" applyAlignment="1">
      <alignment vertical="top"/>
    </xf>
    <xf numFmtId="0" fontId="52" fillId="13" borderId="23" xfId="0" applyFont="1" applyFill="1" applyBorder="1" applyAlignment="1">
      <alignment vertical="top"/>
    </xf>
    <xf numFmtId="0" fontId="17" fillId="0" borderId="41" xfId="0" applyFont="1" applyFill="1" applyBorder="1" applyAlignment="1">
      <alignment vertical="center"/>
    </xf>
    <xf numFmtId="0" fontId="16" fillId="25" borderId="0" xfId="0" applyFont="1" applyFill="1" applyBorder="1" applyAlignment="1">
      <alignment vertical="center"/>
    </xf>
    <xf numFmtId="0" fontId="51" fillId="13" borderId="20" xfId="0" applyFont="1" applyFill="1" applyBorder="1" applyAlignment="1">
      <alignment vertical="center"/>
    </xf>
    <xf numFmtId="0" fontId="50" fillId="13" borderId="21" xfId="0" applyFont="1" applyFill="1" applyBorder="1" applyAlignment="1">
      <alignment horizontal="left"/>
    </xf>
    <xf numFmtId="0" fontId="50" fillId="13" borderId="21" xfId="0" applyFont="1" applyFill="1" applyBorder="1" applyAlignment="1"/>
    <xf numFmtId="0" fontId="52" fillId="13" borderId="21" xfId="0" applyFont="1" applyFill="1" applyBorder="1" applyAlignment="1">
      <alignment horizontal="left"/>
    </xf>
    <xf numFmtId="0" fontId="52" fillId="13" borderId="22" xfId="0" applyFont="1" applyFill="1" applyBorder="1" applyAlignment="1">
      <alignment horizontal="left" vertical="top"/>
    </xf>
    <xf numFmtId="0" fontId="0" fillId="0" borderId="0" xfId="0" applyFill="1" applyBorder="1" applyAlignment="1">
      <alignment vertical="center" wrapText="1"/>
    </xf>
    <xf numFmtId="0" fontId="16" fillId="0" borderId="0" xfId="0" applyFont="1" applyFill="1" applyBorder="1" applyAlignment="1">
      <alignment horizontal="left" vertical="center" wrapText="1"/>
    </xf>
    <xf numFmtId="0" fontId="16" fillId="0" borderId="0" xfId="1" applyFont="1" applyFill="1" applyBorder="1" applyAlignment="1" applyProtection="1">
      <alignment horizontal="left" vertical="center"/>
    </xf>
    <xf numFmtId="0" fontId="16" fillId="13" borderId="0" xfId="0" applyFont="1" applyFill="1" applyBorder="1" applyAlignment="1">
      <alignment vertical="center"/>
    </xf>
    <xf numFmtId="0" fontId="104" fillId="21" borderId="0" xfId="0" applyFont="1" applyFill="1" applyBorder="1" applyAlignment="1">
      <alignment vertical="center"/>
    </xf>
    <xf numFmtId="0" fontId="105" fillId="21" borderId="0" xfId="0" applyFont="1" applyFill="1" applyBorder="1" applyAlignment="1">
      <alignment vertical="center"/>
    </xf>
    <xf numFmtId="0" fontId="104" fillId="21" borderId="0" xfId="0" applyFont="1" applyFill="1" applyBorder="1" applyAlignment="1">
      <alignment horizontal="left" vertical="center"/>
    </xf>
    <xf numFmtId="0" fontId="105" fillId="21" borderId="0" xfId="0" applyFont="1" applyFill="1" applyBorder="1" applyAlignment="1">
      <alignment horizontal="left" vertical="center"/>
    </xf>
    <xf numFmtId="0" fontId="3" fillId="13" borderId="0" xfId="0" applyFont="1" applyFill="1" applyBorder="1" applyAlignment="1">
      <alignment vertical="top"/>
    </xf>
    <xf numFmtId="0" fontId="3" fillId="13" borderId="0" xfId="0" applyFont="1" applyFill="1" applyBorder="1" applyAlignment="1">
      <alignment horizontal="left" vertical="center"/>
    </xf>
    <xf numFmtId="0" fontId="3" fillId="13" borderId="0" xfId="0" applyFont="1" applyFill="1" applyBorder="1" applyAlignment="1">
      <alignment vertical="center"/>
    </xf>
    <xf numFmtId="0" fontId="104" fillId="21" borderId="0" xfId="0" applyFont="1" applyFill="1" applyBorder="1" applyAlignment="1">
      <alignment horizontal="left" vertical="top"/>
    </xf>
    <xf numFmtId="0" fontId="105" fillId="21" borderId="0" xfId="0" applyFont="1" applyFill="1" applyBorder="1" applyAlignment="1">
      <alignment horizontal="left" vertical="top"/>
    </xf>
    <xf numFmtId="0" fontId="104" fillId="21" borderId="0" xfId="0" applyFont="1" applyFill="1" applyBorder="1" applyAlignment="1">
      <alignment vertical="top"/>
    </xf>
    <xf numFmtId="0" fontId="105" fillId="21" borderId="0" xfId="0" applyFont="1" applyFill="1" applyBorder="1" applyAlignment="1">
      <alignment vertical="top"/>
    </xf>
    <xf numFmtId="0" fontId="0" fillId="21" borderId="0" xfId="0" applyFill="1" applyBorder="1" applyAlignment="1">
      <alignment vertical="top"/>
    </xf>
    <xf numFmtId="0" fontId="0" fillId="21" borderId="0" xfId="0" applyFill="1" applyBorder="1" applyAlignment="1">
      <alignment horizontal="left" vertical="top"/>
    </xf>
    <xf numFmtId="0" fontId="16" fillId="21" borderId="0" xfId="0" applyFont="1" applyFill="1" applyBorder="1" applyAlignment="1">
      <alignment horizontal="left" vertical="center"/>
    </xf>
    <xf numFmtId="0" fontId="16" fillId="21" borderId="0" xfId="0" applyFont="1" applyFill="1" applyBorder="1" applyAlignment="1">
      <alignment horizontal="left" vertical="top"/>
    </xf>
    <xf numFmtId="0" fontId="16"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69" fillId="0" borderId="27" xfId="0" applyFont="1" applyFill="1" applyBorder="1" applyAlignment="1">
      <alignment horizontal="center" vertical="top"/>
    </xf>
    <xf numFmtId="0" fontId="69" fillId="0" borderId="14" xfId="0" applyFont="1" applyFill="1" applyBorder="1" applyAlignment="1">
      <alignment horizontal="center" vertical="center"/>
    </xf>
    <xf numFmtId="0" fontId="69" fillId="0" borderId="14" xfId="0" applyFont="1" applyFill="1" applyBorder="1" applyAlignment="1">
      <alignment horizontal="center" vertical="top"/>
    </xf>
    <xf numFmtId="0" fontId="70" fillId="0" borderId="15" xfId="0" applyFont="1" applyFill="1" applyBorder="1" applyAlignment="1">
      <alignment horizontal="center" vertical="top"/>
    </xf>
    <xf numFmtId="0" fontId="0" fillId="0" borderId="0" xfId="0" applyFill="1" applyBorder="1" applyAlignment="1">
      <alignment horizontal="center" vertical="center"/>
    </xf>
    <xf numFmtId="0" fontId="89" fillId="15" borderId="27" xfId="0" applyFont="1" applyFill="1" applyBorder="1" applyAlignment="1">
      <alignment horizontal="center" vertical="center" wrapText="1"/>
    </xf>
    <xf numFmtId="0" fontId="24" fillId="4" borderId="15" xfId="0" applyFont="1" applyFill="1" applyBorder="1" applyAlignment="1">
      <alignment horizontal="center" vertical="top"/>
    </xf>
    <xf numFmtId="0" fontId="66" fillId="0" borderId="14" xfId="0" applyFont="1" applyFill="1" applyBorder="1" applyAlignment="1">
      <alignment horizontal="center" vertical="center"/>
    </xf>
    <xf numFmtId="0" fontId="66" fillId="0" borderId="15" xfId="0" applyFont="1" applyFill="1" applyBorder="1" applyAlignment="1">
      <alignment horizontal="center" vertical="center"/>
    </xf>
    <xf numFmtId="0" fontId="66" fillId="0" borderId="14" xfId="0" applyFont="1" applyFill="1" applyBorder="1" applyAlignment="1">
      <alignment horizontal="center" vertical="top"/>
    </xf>
    <xf numFmtId="0" fontId="66" fillId="0" borderId="28" xfId="0" applyFont="1" applyFill="1" applyBorder="1" applyAlignment="1">
      <alignment horizontal="center" vertical="top"/>
    </xf>
    <xf numFmtId="0" fontId="66" fillId="0" borderId="31" xfId="0" applyFont="1" applyFill="1" applyBorder="1" applyAlignment="1">
      <alignment horizontal="center" vertical="top"/>
    </xf>
    <xf numFmtId="0" fontId="24" fillId="0" borderId="0" xfId="0" applyFont="1" applyFill="1" applyBorder="1" applyAlignment="1">
      <alignment horizontal="center" vertical="top"/>
    </xf>
    <xf numFmtId="0" fontId="61" fillId="0" borderId="0" xfId="0" applyFont="1" applyFill="1" applyBorder="1" applyAlignment="1">
      <alignment horizontal="left" vertical="top"/>
    </xf>
  </cellXfs>
  <cellStyles count="6">
    <cellStyle name="Collegamento ipertestuale" xfId="1" builtinId="8"/>
    <cellStyle name="Collegamento ipertestuale 2" xfId="3"/>
    <cellStyle name="Normale" xfId="0" builtinId="0"/>
    <cellStyle name="Normale 2" xfId="5"/>
    <cellStyle name="Valuta" xfId="2" builtinId="4"/>
    <cellStyle name="Valuta 2"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25</xdr:col>
      <xdr:colOff>0</xdr:colOff>
      <xdr:row>55</xdr:row>
      <xdr:rowOff>0</xdr:rowOff>
    </xdr:from>
    <xdr:ext cx="38100" cy="7620"/>
    <xdr:sp macro="" textlink="">
      <xdr:nvSpPr>
        <xdr:cNvPr id="2" name="Shape 2"/>
        <xdr:cNvSpPr/>
      </xdr:nvSpPr>
      <xdr:spPr>
        <a:xfrm>
          <a:off x="3124200" y="947928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10.xml><?xml version="1.0" encoding="utf-8"?>
<xdr:wsDr xmlns:xdr="http://schemas.openxmlformats.org/drawingml/2006/spreadsheetDrawing" xmlns:a="http://schemas.openxmlformats.org/drawingml/2006/main">
  <xdr:oneCellAnchor>
    <xdr:from>
      <xdr:col>14</xdr:col>
      <xdr:colOff>516331</xdr:colOff>
      <xdr:row>14</xdr:row>
      <xdr:rowOff>0</xdr:rowOff>
    </xdr:from>
    <xdr:ext cx="47625" cy="6350"/>
    <xdr:sp macro="" textlink="">
      <xdr:nvSpPr>
        <xdr:cNvPr id="2" name="Shape 2"/>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0</xdr:rowOff>
    </xdr:from>
    <xdr:ext cx="47625" cy="6350"/>
    <xdr:sp macro="" textlink="">
      <xdr:nvSpPr>
        <xdr:cNvPr id="3" name="Shape 3"/>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0</xdr:rowOff>
    </xdr:from>
    <xdr:ext cx="47625" cy="6350"/>
    <xdr:sp macro="" textlink="">
      <xdr:nvSpPr>
        <xdr:cNvPr id="4" name="Shape 4"/>
        <xdr:cNvSpPr/>
      </xdr:nvSpPr>
      <xdr:spPr>
        <a:xfrm>
          <a:off x="16457371" y="371856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1269101</xdr:rowOff>
    </xdr:from>
    <xdr:ext cx="47625" cy="6350"/>
    <xdr:sp macro="" textlink="">
      <xdr:nvSpPr>
        <xdr:cNvPr id="5" name="Shape 5"/>
        <xdr:cNvSpPr/>
      </xdr:nvSpPr>
      <xdr:spPr>
        <a:xfrm>
          <a:off x="16457371" y="3890381"/>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3036499</xdr:rowOff>
    </xdr:from>
    <xdr:ext cx="47625" cy="6350"/>
    <xdr:sp macro="" textlink="">
      <xdr:nvSpPr>
        <xdr:cNvPr id="6" name="Shape 6"/>
        <xdr:cNvSpPr/>
      </xdr:nvSpPr>
      <xdr:spPr>
        <a:xfrm>
          <a:off x="16457371" y="3897559"/>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14</xdr:row>
      <xdr:rowOff>3677722</xdr:rowOff>
    </xdr:from>
    <xdr:ext cx="47625" cy="6350"/>
    <xdr:sp macro="" textlink="">
      <xdr:nvSpPr>
        <xdr:cNvPr id="7" name="Shape 7"/>
        <xdr:cNvSpPr/>
      </xdr:nvSpPr>
      <xdr:spPr>
        <a:xfrm>
          <a:off x="16457371" y="389108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wsDr>
</file>

<file path=xl/drawings/drawing2.xml><?xml version="1.0" encoding="utf-8"?>
<xdr:wsDr xmlns:xdr="http://schemas.openxmlformats.org/drawingml/2006/spreadsheetDrawing" xmlns:a="http://schemas.openxmlformats.org/drawingml/2006/main">
  <xdr:oneCellAnchor>
    <xdr:from>
      <xdr:col>14</xdr:col>
      <xdr:colOff>0</xdr:colOff>
      <xdr:row>207</xdr:row>
      <xdr:rowOff>0</xdr:rowOff>
    </xdr:from>
    <xdr:ext cx="47625" cy="6350"/>
    <xdr:sp macro="" textlink="">
      <xdr:nvSpPr>
        <xdr:cNvPr id="2" name="Shape 2"/>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3" name="Shape 3"/>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4" name="Shape 4"/>
        <xdr:cNvSpPr/>
      </xdr:nvSpPr>
      <xdr:spPr>
        <a:xfrm>
          <a:off x="10079431" y="2070544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5" name="Shape 5"/>
        <xdr:cNvSpPr/>
      </xdr:nvSpPr>
      <xdr:spPr>
        <a:xfrm>
          <a:off x="10079431" y="20743772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6" name="Shape 6"/>
        <xdr:cNvSpPr/>
      </xdr:nvSpPr>
      <xdr:spPr>
        <a:xfrm>
          <a:off x="10079431" y="20743347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0</xdr:colOff>
      <xdr:row>207</xdr:row>
      <xdr:rowOff>0</xdr:rowOff>
    </xdr:from>
    <xdr:ext cx="47625" cy="6350"/>
    <xdr:sp macro="" textlink="">
      <xdr:nvSpPr>
        <xdr:cNvPr id="7" name="Shape 7"/>
        <xdr:cNvSpPr/>
      </xdr:nvSpPr>
      <xdr:spPr>
        <a:xfrm>
          <a:off x="10079431" y="20743652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78</xdr:row>
      <xdr:rowOff>247147</xdr:rowOff>
    </xdr:from>
    <xdr:ext cx="38100" cy="7620"/>
    <xdr:sp macro="" textlink="">
      <xdr:nvSpPr>
        <xdr:cNvPr id="8" name="Shape 2"/>
        <xdr:cNvSpPr/>
      </xdr:nvSpPr>
      <xdr:spPr>
        <a:xfrm>
          <a:off x="3655314" y="8614359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516331</xdr:colOff>
      <xdr:row>1</xdr:row>
      <xdr:rowOff>0</xdr:rowOff>
    </xdr:from>
    <xdr:ext cx="47625" cy="6350"/>
    <xdr:sp macro="" textlink="">
      <xdr:nvSpPr>
        <xdr:cNvPr id="2" name="Shape 2"/>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 name="Shape 3"/>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4" name="Shape 4"/>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5" name="Shape 5"/>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6" name="Shape 6"/>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7" name="Shape 7"/>
        <xdr:cNvSpPr/>
      </xdr:nvSpPr>
      <xdr:spPr>
        <a:xfrm>
          <a:off x="9203131" y="524922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3</xdr:col>
      <xdr:colOff>969264</xdr:colOff>
      <xdr:row>0</xdr:row>
      <xdr:rowOff>247147</xdr:rowOff>
    </xdr:from>
    <xdr:ext cx="38100" cy="7620"/>
    <xdr:sp macro="" textlink="">
      <xdr:nvSpPr>
        <xdr:cNvPr id="8" name="Shape 2"/>
        <xdr:cNvSpPr/>
      </xdr:nvSpPr>
      <xdr:spPr>
        <a:xfrm>
          <a:off x="2779014" y="52492275"/>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oneCellAnchor>
    <xdr:from>
      <xdr:col>14</xdr:col>
      <xdr:colOff>516331</xdr:colOff>
      <xdr:row>1</xdr:row>
      <xdr:rowOff>0</xdr:rowOff>
    </xdr:from>
    <xdr:ext cx="47625" cy="6350"/>
    <xdr:sp macro="" textlink="">
      <xdr:nvSpPr>
        <xdr:cNvPr id="9" name="Shape 2"/>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0" name="Shape 3"/>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1" name="Shape 4"/>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2" name="Shape 5"/>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3" name="Shape 6"/>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4" name="Shape 7"/>
        <xdr:cNvSpPr/>
      </xdr:nvSpPr>
      <xdr:spPr>
        <a:xfrm>
          <a:off x="8831656" y="16478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5" name="Shape 2"/>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6" name="Shape 3"/>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7" name="Shape 4"/>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8" name="Shape 5"/>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19" name="Shape 6"/>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0" name="Shape 7"/>
        <xdr:cNvSpPr/>
      </xdr:nvSpPr>
      <xdr:spPr>
        <a:xfrm>
          <a:off x="8831656" y="29146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1" name="Shape 2"/>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2" name="Shape 3"/>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3" name="Shape 4"/>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4" name="Shape 5"/>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5" name="Shape 6"/>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6" name="Shape 7"/>
        <xdr:cNvSpPr/>
      </xdr:nvSpPr>
      <xdr:spPr>
        <a:xfrm>
          <a:off x="8831656" y="41814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7" name="Shape 2"/>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8" name="Shape 3"/>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29" name="Shape 4"/>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0" name="Shape 5"/>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1" name="Shape 6"/>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2" name="Shape 7"/>
        <xdr:cNvSpPr/>
      </xdr:nvSpPr>
      <xdr:spPr>
        <a:xfrm>
          <a:off x="8831656" y="484822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3" name="Shape 2"/>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4" name="Shape 3"/>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5" name="Shape 4"/>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6" name="Shape 5"/>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7" name="Shape 6"/>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1</xdr:row>
      <xdr:rowOff>0</xdr:rowOff>
    </xdr:from>
    <xdr:ext cx="47625" cy="6350"/>
    <xdr:sp macro="" textlink="">
      <xdr:nvSpPr>
        <xdr:cNvPr id="38" name="Shape 7"/>
        <xdr:cNvSpPr/>
      </xdr:nvSpPr>
      <xdr:spPr>
        <a:xfrm>
          <a:off x="8831656" y="6115050"/>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969264</xdr:colOff>
      <xdr:row>25</xdr:row>
      <xdr:rowOff>247147</xdr:rowOff>
    </xdr:from>
    <xdr:ext cx="38100" cy="7620"/>
    <xdr:sp macro="" textlink="">
      <xdr:nvSpPr>
        <xdr:cNvPr id="2" name="Shape 2"/>
        <xdr:cNvSpPr/>
      </xdr:nvSpPr>
      <xdr:spPr>
        <a:xfrm>
          <a:off x="3140964" y="1067562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969264</xdr:colOff>
      <xdr:row>39</xdr:row>
      <xdr:rowOff>247147</xdr:rowOff>
    </xdr:from>
    <xdr:ext cx="38100" cy="7620"/>
    <xdr:sp macro="" textlink="">
      <xdr:nvSpPr>
        <xdr:cNvPr id="2" name="Shape 2"/>
        <xdr:cNvSpPr/>
      </xdr:nvSpPr>
      <xdr:spPr>
        <a:xfrm>
          <a:off x="3140964" y="2585466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969264</xdr:colOff>
      <xdr:row>101</xdr:row>
      <xdr:rowOff>247147</xdr:rowOff>
    </xdr:from>
    <xdr:ext cx="38100" cy="7620"/>
    <xdr:sp macro="" textlink="">
      <xdr:nvSpPr>
        <xdr:cNvPr id="2" name="Shape 2"/>
        <xdr:cNvSpPr/>
      </xdr:nvSpPr>
      <xdr:spPr>
        <a:xfrm>
          <a:off x="3140964" y="5645988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969264</xdr:colOff>
      <xdr:row>2</xdr:row>
      <xdr:rowOff>247147</xdr:rowOff>
    </xdr:from>
    <xdr:ext cx="38100" cy="7620"/>
    <xdr:sp macro="" textlink="">
      <xdr:nvSpPr>
        <xdr:cNvPr id="2" name="Shape 2"/>
        <xdr:cNvSpPr/>
      </xdr:nvSpPr>
      <xdr:spPr>
        <a:xfrm>
          <a:off x="4192524" y="122682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8.xml><?xml version="1.0" encoding="utf-8"?>
<xdr:wsDr xmlns:xdr="http://schemas.openxmlformats.org/drawingml/2006/spreadsheetDrawing" xmlns:a="http://schemas.openxmlformats.org/drawingml/2006/main">
  <xdr:oneCellAnchor>
    <xdr:from>
      <xdr:col>14</xdr:col>
      <xdr:colOff>516331</xdr:colOff>
      <xdr:row>356</xdr:row>
      <xdr:rowOff>0</xdr:rowOff>
    </xdr:from>
    <xdr:ext cx="47625" cy="6350"/>
    <xdr:sp macro="" textlink="">
      <xdr:nvSpPr>
        <xdr:cNvPr id="2" name="Shape 2"/>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3" name="Shape 3"/>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0</xdr:rowOff>
    </xdr:from>
    <xdr:ext cx="47625" cy="6350"/>
    <xdr:sp macro="" textlink="">
      <xdr:nvSpPr>
        <xdr:cNvPr id="4" name="Shape 4"/>
        <xdr:cNvSpPr/>
      </xdr:nvSpPr>
      <xdr:spPr>
        <a:xfrm>
          <a:off x="5850331" y="6886575"/>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1269101</xdr:rowOff>
    </xdr:from>
    <xdr:ext cx="47625" cy="6350"/>
    <xdr:sp macro="" textlink="">
      <xdr:nvSpPr>
        <xdr:cNvPr id="5" name="Shape 5"/>
        <xdr:cNvSpPr/>
      </xdr:nvSpPr>
      <xdr:spPr>
        <a:xfrm>
          <a:off x="5850331" y="8155676"/>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3036499</xdr:rowOff>
    </xdr:from>
    <xdr:ext cx="47625" cy="6350"/>
    <xdr:sp macro="" textlink="">
      <xdr:nvSpPr>
        <xdr:cNvPr id="6" name="Shape 6"/>
        <xdr:cNvSpPr/>
      </xdr:nvSpPr>
      <xdr:spPr>
        <a:xfrm>
          <a:off x="5850331" y="8151424"/>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14</xdr:col>
      <xdr:colOff>516331</xdr:colOff>
      <xdr:row>356</xdr:row>
      <xdr:rowOff>3677722</xdr:rowOff>
    </xdr:from>
    <xdr:ext cx="47625" cy="6350"/>
    <xdr:sp macro="" textlink="">
      <xdr:nvSpPr>
        <xdr:cNvPr id="7" name="Shape 7"/>
        <xdr:cNvSpPr/>
      </xdr:nvSpPr>
      <xdr:spPr>
        <a:xfrm>
          <a:off x="5850331" y="8154472"/>
          <a:ext cx="47625" cy="6350"/>
        </a:xfrm>
        <a:custGeom>
          <a:avLst/>
          <a:gdLst/>
          <a:ahLst/>
          <a:cxnLst/>
          <a:rect l="0" t="0" r="0" b="0"/>
          <a:pathLst>
            <a:path w="47625" h="6350">
              <a:moveTo>
                <a:pt x="47202" y="6095"/>
              </a:moveTo>
              <a:lnTo>
                <a:pt x="47202" y="0"/>
              </a:lnTo>
              <a:lnTo>
                <a:pt x="0" y="0"/>
              </a:lnTo>
              <a:lnTo>
                <a:pt x="0" y="6095"/>
              </a:lnTo>
              <a:lnTo>
                <a:pt x="47202" y="6095"/>
              </a:lnTo>
              <a:close/>
            </a:path>
          </a:pathLst>
        </a:custGeom>
        <a:solidFill>
          <a:srgbClr val="8564AB">
            <a:alpha val="50000"/>
          </a:srgbClr>
        </a:solidFill>
      </xdr:spPr>
    </xdr:sp>
    <xdr:clientData/>
  </xdr:oneCellAnchor>
  <xdr:oneCellAnchor>
    <xdr:from>
      <xdr:col>5</xdr:col>
      <xdr:colOff>969264</xdr:colOff>
      <xdr:row>16</xdr:row>
      <xdr:rowOff>0</xdr:rowOff>
    </xdr:from>
    <xdr:ext cx="38100" cy="7620"/>
    <xdr:sp macro="" textlink="">
      <xdr:nvSpPr>
        <xdr:cNvPr id="8" name="Shape 2"/>
        <xdr:cNvSpPr/>
      </xdr:nvSpPr>
      <xdr:spPr>
        <a:xfrm>
          <a:off x="1868424" y="34697167"/>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969264</xdr:colOff>
      <xdr:row>0</xdr:row>
      <xdr:rowOff>0</xdr:rowOff>
    </xdr:from>
    <xdr:ext cx="38100" cy="7620"/>
    <xdr:sp macro="" textlink="">
      <xdr:nvSpPr>
        <xdr:cNvPr id="2" name="Shape 2"/>
        <xdr:cNvSpPr/>
      </xdr:nvSpPr>
      <xdr:spPr>
        <a:xfrm>
          <a:off x="2470404" y="0"/>
          <a:ext cx="38100" cy="7620"/>
        </a:xfrm>
        <a:custGeom>
          <a:avLst/>
          <a:gdLst/>
          <a:ahLst/>
          <a:cxnLst/>
          <a:rect l="0" t="0" r="0" b="0"/>
          <a:pathLst>
            <a:path w="38100" h="7620">
              <a:moveTo>
                <a:pt x="38100" y="0"/>
              </a:moveTo>
              <a:lnTo>
                <a:pt x="0" y="0"/>
              </a:lnTo>
              <a:lnTo>
                <a:pt x="0" y="7620"/>
              </a:lnTo>
              <a:lnTo>
                <a:pt x="38100" y="7620"/>
              </a:lnTo>
              <a:lnTo>
                <a:pt x="38100" y="0"/>
              </a:lnTo>
              <a:close/>
            </a:path>
          </a:pathLst>
        </a:custGeom>
        <a:solidFill>
          <a:srgbClr val="006000">
            <a:alpha val="50000"/>
          </a:srgbClr>
        </a:solidFill>
      </xdr:spPr>
    </xdr:sp>
    <xdr:clientData/>
  </xdr:one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italiadomani.gov.it/content/sogei-ng/it/it/catalogo-open-data.html?orderby=%40jcr%3Acontent%2FobservationDateInEvidence&amp;sort=desc" TargetMode="External"/><Relationship Id="rId13" Type="http://schemas.openxmlformats.org/officeDocument/2006/relationships/hyperlink" Target="https://data.consilium.europa.eu/doc/document/ST-16051-2023-ADD-1/it/pdf" TargetMode="External"/><Relationship Id="rId18" Type="http://schemas.openxmlformats.org/officeDocument/2006/relationships/hyperlink" Target="https://data.consilium.europa.eu/doc/document/ST-9399-2024-ADD-1/it/pdf" TargetMode="External"/><Relationship Id="rId3" Type="http://schemas.openxmlformats.org/officeDocument/2006/relationships/hyperlink" Target="https://ec.europa.eu/info/files/operational-arrangements-between-commission-and-italy_en" TargetMode="External"/><Relationship Id="rId21" Type="http://schemas.openxmlformats.org/officeDocument/2006/relationships/hyperlink" Target="https://www.consilium.europa.eu/it/press/press-releases/2024/11/18/recovery-and-resilience-fund-council-greenlights-italy-s-amended-recovery-and-resilience-plan/" TargetMode="External"/><Relationship Id="rId7" Type="http://schemas.openxmlformats.org/officeDocument/2006/relationships/hyperlink" Target="https://www.politichecoesione.governo.it/it/politica-di-coesione/strategie-tematiche-e-territoriali/strategie-territoriali/clausola-40-risorse-pnrr-mezzogiorno/" TargetMode="External"/><Relationship Id="rId12" Type="http://schemas.openxmlformats.org/officeDocument/2006/relationships/hyperlink" Target="https://www.youtube.com/watch?v=M1__heaAfrU" TargetMode="External"/><Relationship Id="rId17" Type="http://schemas.openxmlformats.org/officeDocument/2006/relationships/hyperlink" Target="https://www.italiadomani.gov.it/content/sogei-ng/it/it/catalogo-open-data.html?orderby=%40jcr%3Acontent%2FobservationDateInEvidence&amp;sort=desc" TargetMode="External"/><Relationship Id="rId2" Type="http://schemas.openxmlformats.org/officeDocument/2006/relationships/hyperlink" Target="https://www.gazzettaufficiale.it/eli/id/2021/09/24/21A05556/sg" TargetMode="External"/><Relationship Id="rId16" Type="http://schemas.openxmlformats.org/officeDocument/2006/relationships/hyperlink" Target="https://www.gazzettaufficiale.it/atto/serie_generale/caricaDettaglioAtto/originario?atto.dataPubblicazioneGazzetta=2024-06-10&amp;atto.codiceRedazionale=24A02953" TargetMode="External"/><Relationship Id="rId20" Type="http://schemas.openxmlformats.org/officeDocument/2006/relationships/hyperlink" Target="https://www.italiadomani.gov.it/content/sogei-ng/it/it/catalogo-open-data.html?orderby=%40jcr%3Acontent%2FobservationDateInEvidence&amp;sort=desc" TargetMode="External"/><Relationship Id="rId1" Type="http://schemas.openxmlformats.org/officeDocument/2006/relationships/hyperlink" Target="https://italiadomani.gov.it/it/home.html" TargetMode="External"/><Relationship Id="rId6" Type="http://schemas.openxmlformats.org/officeDocument/2006/relationships/hyperlink" Target="https://italiadomani.gov.it/content/dam/sogei-ng/documenti/Quadro%20PNRR-Piano%20Complementare_aggiornato%20al%2030.09.2021.csv" TargetMode="External"/><Relationship Id="rId11" Type="http://schemas.openxmlformats.org/officeDocument/2006/relationships/hyperlink" Target="https://www.rgs.mef.gov.it/VERSIONE-I/attivita_istituzionali/monitoraggio/piano_nazionale_per_gli_investimenti_complementari_al_pnrr/" TargetMode="External"/><Relationship Id="rId5" Type="http://schemas.openxmlformats.org/officeDocument/2006/relationships/hyperlink" Target="https://italiadomani.gov.it/content/dam/sogei-ng/documenti/20210708_Annex_CID_IT%20Doc%2010160_21%20Prot.450.pdf" TargetMode="External"/><Relationship Id="rId15" Type="http://schemas.openxmlformats.org/officeDocument/2006/relationships/hyperlink" Target="https://www.senato.it/static/bgt/listadocumenti/19/1/2936/0/index.html?static=true" TargetMode="External"/><Relationship Id="rId23" Type="http://schemas.openxmlformats.org/officeDocument/2006/relationships/printerSettings" Target="../printerSettings/printerSettings1.bin"/><Relationship Id="rId10" Type="http://schemas.openxmlformats.org/officeDocument/2006/relationships/hyperlink" Target="https://www.rgs.mef.gov.it/VERSIONE-I/attivita_istituzionali/monitoraggio/piano_nazionale_per_gli_investimenti_complementari_al_pnrr/" TargetMode="External"/><Relationship Id="rId19" Type="http://schemas.openxmlformats.org/officeDocument/2006/relationships/hyperlink" Target="https://www.italiadomani.gov.it/content/sogei-ng/it/it/catalogo-open-data.html?orderby=%40jcr%3Acontent%2FobservationDateInEvidence&amp;sort=desc" TargetMode="External"/><Relationship Id="rId4" Type="http://schemas.openxmlformats.org/officeDocument/2006/relationships/hyperlink" Target="https://italiadomani.gov.it/content/dam/sogei-ng/documenti/CELEX_52021SC0165_IT_TXT.pdf" TargetMode="External"/><Relationship Id="rId9" Type="http://schemas.openxmlformats.org/officeDocument/2006/relationships/hyperlink" Target="https://padigitale2026.gov.it/opendata/" TargetMode="External"/><Relationship Id="rId14" Type="http://schemas.openxmlformats.org/officeDocument/2006/relationships/hyperlink" Target="https://data.consilium.europa.eu/doc/document/ST-16051-2023-INIT/it/pdf" TargetMode="External"/><Relationship Id="rId22" Type="http://schemas.openxmlformats.org/officeDocument/2006/relationships/hyperlink" Target="https://www.consilium.europa.eu/it/press/press-releases/2024/11/18/recovery-and-resilience-fund-council-greenlights-italy-s-amended-recovery-and-resilience-plan/"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lavoro.gov.it/documenti-e-norme/normative/Documents/2021/DD-450-del-09122021-PNRR-Adozione-piano-operativo-presentazione-proposte.pdf" TargetMode="External"/><Relationship Id="rId21" Type="http://schemas.openxmlformats.org/officeDocument/2006/relationships/hyperlink" Target="https://www.mit.gov.it/normativa/decreto-ministeriale-485-del-30-11-2021" TargetMode="External"/><Relationship Id="rId42" Type="http://schemas.openxmlformats.org/officeDocument/2006/relationships/hyperlink" Target="https://www.simest.it/finanziamenti-pnrr/finanziamenti-agevolati-pnrr-nextgenerationeu" TargetMode="External"/><Relationship Id="rId47" Type="http://schemas.openxmlformats.org/officeDocument/2006/relationships/hyperlink" Target="https://www.mite.gov.it/sites/default/files/archivio/allegati/PNRR/dm_493_30_11_2021.pdf"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ultimo-penultimo-miglio-ferroviario-stradale.html" TargetMode="External"/><Relationship Id="rId84" Type="http://schemas.openxmlformats.org/officeDocument/2006/relationships/hyperlink" Target="https://www.mit.gov.it/normativa/decreto-ministeriale-n-315-del-02082021" TargetMode="External"/><Relationship Id="rId89" Type="http://schemas.openxmlformats.org/officeDocument/2006/relationships/hyperlink" Target="https://italy.representation.ec.europa.eu/notizie-ed-eventi/notizie/aiuti-di-stato-la-commissione-approva-una-misura-italiana-da-512-milioni-di-eu-volta-compensare-2022-10-31_it" TargetMode="External"/><Relationship Id="rId112" Type="http://schemas.openxmlformats.org/officeDocument/2006/relationships/drawing" Target="../drawings/drawing4.xml"/><Relationship Id="rId16" Type="http://schemas.openxmlformats.org/officeDocument/2006/relationships/hyperlink" Target="https://italiadomani.gov.it/it/Interventi/investimenti/interventi-infrastrutturali-per-le-zone-economiche-speciali-o-zes.html" TargetMode="External"/><Relationship Id="rId107" Type="http://schemas.openxmlformats.org/officeDocument/2006/relationships/hyperlink" Target="https://www.ansa.it/abruzzo/notizie/2022/01/25/gran-sassook-a-progettazione-preliminare-messa-in-sicurezza_241daedf-3f91-4398-8f0b-6f92822f3291.html" TargetMode="External"/><Relationship Id="rId11" Type="http://schemas.openxmlformats.org/officeDocument/2006/relationships/hyperlink" Target="https://italiadomani.gov.it/it/Interventi/investimenti/tutela-e-valorizzazione-del-verde-urbano-ed-extraurbano.html" TargetMode="External"/><Relationship Id="rId32" Type="http://schemas.openxmlformats.org/officeDocument/2006/relationships/hyperlink" Target="https://www.normattiva.it/uri-res/N2Ls?urn:nir:stato:legge:2021;227" TargetMode="External"/><Relationship Id="rId37" Type="http://schemas.openxmlformats.org/officeDocument/2006/relationships/hyperlink" Target="https://italiadomani.gov.it/content/dam/sogei-ng/documenti/Decreto_Ministeriale_12_agosto%20202_%20n_148.pdf" TargetMode="External"/><Relationship Id="rId53" Type="http://schemas.openxmlformats.org/officeDocument/2006/relationships/hyperlink" Target="https://italiadomani.gov.it/it/Interventi/investimenti/ecosistemi-per-l-innovazione-al-sud-in-contesti-urbani-marginalizzati.html" TargetMode="External"/><Relationship Id="rId58" Type="http://schemas.openxmlformats.org/officeDocument/2006/relationships/hyperlink" Target="https://italiadomani.gov.it/it/Interventi/investimenti/rinnovo-del-materiale-rotabile.html" TargetMode="External"/><Relationship Id="rId74" Type="http://schemas.openxmlformats.org/officeDocument/2006/relationships/hyperlink" Target="https://italiadomani.gov.it/it/Interventi/investimenti/strategia-nazionale-per-le-aree-interne.html" TargetMode="External"/><Relationship Id="rId79" Type="http://schemas.openxmlformats.org/officeDocument/2006/relationships/hyperlink" Target="https://italiadomani.gov.it/it/Interventi/investimenti/sviluppo-logistica-per-i-settori-agroalimentare-pesca-e-acquacoltura-silvicoltura-floricoltura-e-vivaismo.html" TargetMode="External"/><Relationship Id="rId102" Type="http://schemas.openxmlformats.org/officeDocument/2006/relationships/hyperlink" Target="https://www.programmagoverno.gov.it/it/ricerca-provvedimenti/customDettaglioProvvedimento/?id=143151" TargetMode="External"/><Relationship Id="rId5" Type="http://schemas.openxmlformats.org/officeDocument/2006/relationships/hyperlink" Target="https://italiadomani.gov.it/it/Interventi/investimenti/infrastrutture-digitali.html" TargetMode="External"/><Relationship Id="rId90" Type="http://schemas.openxmlformats.org/officeDocument/2006/relationships/hyperlink" Target="https://www.politicheagricole.it/flex/cm/pages/ServeBLOB.php/L/IT/IDPagina/17386" TargetMode="External"/><Relationship Id="rId95" Type="http://schemas.openxmlformats.org/officeDocument/2006/relationships/hyperlink" Target="https://www.mit.gov.it/normativa/decreto-ministeriale-n-363-del-23092021" TargetMode="External"/><Relationship Id="rId22" Type="http://schemas.openxmlformats.org/officeDocument/2006/relationships/hyperlink" Target="https://www.mit.gov.it/normativa/decreto-ministeriale-numero-493-del-03122021" TargetMode="External"/><Relationship Id="rId27" Type="http://schemas.openxmlformats.org/officeDocument/2006/relationships/hyperlink" Target="https://www.gazzettaufficiale.it/eli/id/2021/12/27/21A07646/sg" TargetMode="External"/><Relationship Id="rId43" Type="http://schemas.openxmlformats.org/officeDocument/2006/relationships/hyperlink" Target="https://www.cdpisgr.it/turismo-hospitality/fnt/caratteristiche-scopo-del-fondo/caratteristiche-e-scopo-del-fondo.html" TargetMode="External"/><Relationship Id="rId48" Type="http://schemas.openxmlformats.org/officeDocument/2006/relationships/hyperlink" Target="https://mettiamociinriga.mite.gov.it/component/icagenda/233-mettiamoci-in-riga-l7-sottoscritti-tra-dicembre-2020-e-febbraio-2021-otto-protocolli-di-intesa" TargetMode="External"/><Relationship Id="rId64" Type="http://schemas.openxmlformats.org/officeDocument/2006/relationships/hyperlink" Target="https://italiadomani.gov.it/it/Interventi/investimenti/sviluppo-accessibilita-marittima-e-resilienza-infrastrutture-portuali-cambiamenti-climatici.html" TargetMode="External"/><Relationship Id="rId69" Type="http://schemas.openxmlformats.org/officeDocument/2006/relationships/hyperlink" Target="https://italiadomani.gov.it/it/Interventi/investimenti/ultimo-penultimo-miglio-ferroviario-stradale.html" TargetMode="External"/><Relationship Id="rId80" Type="http://schemas.openxmlformats.org/officeDocument/2006/relationships/hyperlink" Target="https://www.agenziacoesione.gov.it/opportunita-e-bandi/manifestazione-ecosistemi/" TargetMode="External"/><Relationship Id="rId85"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2" Type="http://schemas.openxmlformats.org/officeDocument/2006/relationships/hyperlink" Target="https://italiadomani.gov.it/it/Interventi/investimenti/borse-di-studio-per-l-accesso-all-universita.html" TargetMode="External"/><Relationship Id="rId17" Type="http://schemas.openxmlformats.org/officeDocument/2006/relationships/hyperlink" Target="https://italiadomani.gov.it/it/Interventi/investimenti/ammodernamento-tecnologico-degli-ospedali.html" TargetMode="External"/><Relationship Id="rId33" Type="http://schemas.openxmlformats.org/officeDocument/2006/relationships/hyperlink" Target="https://dati.italia.it/login.html" TargetMode="External"/><Relationship Id="rId38"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www.politicheagricole.it/flex/cm/pages/ServeBLOB.php/L/IT/IDPagina/17386" TargetMode="External"/><Relationship Id="rId108" Type="http://schemas.openxmlformats.org/officeDocument/2006/relationships/hyperlink" Target="https://italiadomani.gov.it/it/Interventi/investimenti/rinnovo-flotte-navi-sostenibili.html" TargetMode="External"/><Relationship Id="rId54" Type="http://schemas.openxmlformats.org/officeDocument/2006/relationships/hyperlink" Target="https://italiadomani.gov.it/it/Interventi/investimenti/rinnovo-flotte-bus-e-treni-verdi.html" TargetMode="External"/><Relationship Id="rId70" Type="http://schemas.openxmlformats.org/officeDocument/2006/relationships/hyperlink" Target="https://italiadomani.gov.it/it/Interventi/investimenti/efficientamento-energetico.html" TargetMode="External"/><Relationship Id="rId75" Type="http://schemas.openxmlformats.org/officeDocument/2006/relationships/hyperlink" Target="https://italiadomani.gov.it/it/Interventi/investimenti/strategia-nazionale-per-le-aree-interne.html" TargetMode="External"/><Relationship Id="rId91" Type="http://schemas.openxmlformats.org/officeDocument/2006/relationships/hyperlink" Target="https://www.agenziacoesione.gov.it/opportunita-e-bandi/manifestazione-ecosistemi/" TargetMode="External"/><Relationship Id="rId96" Type="http://schemas.openxmlformats.org/officeDocument/2006/relationships/hyperlink" Target="https://commissario.a24-a25.gov.it/amministrazione-trasparente/provvedimenti/ordinanze-del-commissario" TargetMode="External"/><Relationship Id="rId1" Type="http://schemas.openxmlformats.org/officeDocument/2006/relationships/hyperlink" Target="https://www.gazzettaufficiale.it/eli/id/2021/08/13/21E09125/s4" TargetMode="External"/><Relationship Id="rId6" Type="http://schemas.openxmlformats.org/officeDocument/2006/relationships/hyperlink" Target="https://italiadomani.gov.it/it/Interventi/investimenti/hub-del-turismo-digitale.html" TargetMode="External"/><Relationship Id="rId15" Type="http://schemas.openxmlformats.org/officeDocument/2006/relationships/hyperlink" Target="https://italiadomani.gov.it/it/Interventi/investimenti/sostegno-alle-persone-vulnerabili-e-prevenzione-dell-istituzionalizzazione-degli-anziani-non-autosufficienti.html" TargetMode="External"/><Relationship Id="rId23" Type="http://schemas.openxmlformats.org/officeDocument/2006/relationships/hyperlink" Target="https://www.mit.gov.it/normativa/decreto-ministeriale-n-478-del-29112021" TargetMode="External"/><Relationship Id="rId28" Type="http://schemas.openxmlformats.org/officeDocument/2006/relationships/hyperlink" Target="https://italiadomani.gov.it/it/Interventi/investimenti/rafforzamento-dell-ufficio-del-processo-per-la-giustizia-amministrativa.html" TargetMode="External"/><Relationship Id="rId36" Type="http://schemas.openxmlformats.org/officeDocument/2006/relationships/hyperlink" Target="https://italiadomani.gov.it/content/dam/sogei-ng/documenti/doc-31-12/Decreto%20del%2024.11.2021%20imprenditorialita%20femminile.pdf" TargetMode="External"/><Relationship Id="rId49" Type="http://schemas.openxmlformats.org/officeDocument/2006/relationships/hyperlink" Target="https://www.gazzettaufficiale.it/atto/serie_generale/caricaDettaglioAtto/originario?atto.dataPubblicazioneGazzetta=2021-10-20&amp;atto.codiceRedazionale=21A06127" TargetMode="External"/><Relationship Id="rId57" Type="http://schemas.openxmlformats.org/officeDocument/2006/relationships/hyperlink" Target="https://italiadomani.gov.it/it/Interventi/investimenti/rinnovo-del-materiale-rotabile.html" TargetMode="External"/><Relationship Id="rId106" Type="http://schemas.openxmlformats.org/officeDocument/2006/relationships/hyperlink" Target="https://www.gazzettaufficiale.it/eli/id/2023/05/31/23A03167/sg" TargetMode="External"/><Relationship Id="rId10" Type="http://schemas.openxmlformats.org/officeDocument/2006/relationships/hyperlink" Target="https://italiadomani.gov.it/it/Interventi/investimenti/realizzazione-di-un-sistema-avanzato-ed-integrato-di-monitoraggio-e-previsione.html" TargetMode="External"/><Relationship Id="rId31" Type="http://schemas.openxmlformats.org/officeDocument/2006/relationships/hyperlink" Target="http://www.regioni.it/news/2022/01/03/regolamento-recante-disciplina-sportello-unico-doganale-e-dei-controlli-s-u-do-co-dpr-29-12-2021-n-235-gazzetta-ufficiale-n-310-del-31-12-2021-644929/" TargetMode="External"/><Relationship Id="rId44" Type="http://schemas.openxmlformats.org/officeDocument/2006/relationships/hyperlink" Target="https://www.ministeroturismo.gov.it/wp-content/uploads/2021/12/Avviso-ex-art-1-DL-15_2021-signed.pdf" TargetMode="External"/><Relationship Id="rId52" Type="http://schemas.openxmlformats.org/officeDocument/2006/relationships/hyperlink" Target="http://www.camera.it/temiap/2022/01/13/OCD177-5295.pdf"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viluppo-accessibilita-marittima-e-resilienza-infrastrutture-portuali-cambiamenti-climatici.html" TargetMode="External"/><Relationship Id="rId73" Type="http://schemas.openxmlformats.org/officeDocument/2006/relationships/hyperlink" Target="https://italiadomani.gov.it/it/Interventi/investimenti/elettrificazione-delle-banchine-cold-ironing.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81" Type="http://schemas.openxmlformats.org/officeDocument/2006/relationships/hyperlink" Target="https://www.agenziacoesione.gov.it/opportunita-e-bandi/manifestazione-ecosistemi/" TargetMode="External"/><Relationship Id="rId86" Type="http://schemas.openxmlformats.org/officeDocument/2006/relationships/hyperlink" Target="https://www.google.com/url?sa=t&amp;rct=j&amp;q=&amp;esrc=s&amp;source=web&amp;cd=&amp;cad=rja&amp;uact=8&amp;ved=2ahUKEwjXo_7r7_SAAxUlRPEDHaFxCVkQFnoECBIQAQ&amp;url=https%3A%2F%2Fwww.gare.rfi.it%2Fcontent%2Fgare_rfi%2Fit%2Farchivio%2Fbandi-e-avvisi%2Fforniture%2F2022%2Fdac-0095-2022.html&amp;u" TargetMode="External"/><Relationship Id="rId94" Type="http://schemas.openxmlformats.org/officeDocument/2006/relationships/hyperlink" Target="https://www.mit.gov.it/normativa/decreto-interministeriale-numero-388-del-12102021" TargetMode="External"/><Relationship Id="rId99" Type="http://schemas.openxmlformats.org/officeDocument/2006/relationships/hyperlink" Target="https://www.mit.gov.it/normativa/decreto-ministeriale-numero-330-del-13-agosto-2021" TargetMode="External"/><Relationship Id="rId101" Type="http://schemas.openxmlformats.org/officeDocument/2006/relationships/hyperlink" Target="https://www.mit.gov.it/normativa/dpcm-15-settembre-2021" TargetMode="External"/><Relationship Id="rId4" Type="http://schemas.openxmlformats.org/officeDocument/2006/relationships/hyperlink" Target="https://italiadomani.gov.it/it/Interventi/investimenti/transizione-4-0.html" TargetMode="External"/><Relationship Id="rId9" Type="http://schemas.openxmlformats.org/officeDocument/2006/relationships/hyperlink" Target="https://italiadomani.gov.it/it/Interventi/investimenti/ecobonus-e-sismabonus-fino-al-110-per-efficienza-energetica-e-la-sicurezza-degli-edifici.html" TargetMode="External"/><Relationship Id="rId13" Type="http://schemas.openxmlformats.org/officeDocument/2006/relationships/hyperlink" Target="https://italiadomani.gov.it/it/Interventi/investimenti/ipcei.html" TargetMode="External"/><Relationship Id="rId18" Type="http://schemas.openxmlformats.org/officeDocument/2006/relationships/hyperlink" Target="https://italiadomani.gov.it/it/Interventi/investimenti/investimento-in-capitale-umano-per-rafforzare-l-ufficio-del-processo-e-superare-le-disparita-tra-tribunali.html" TargetMode="External"/><Relationship Id="rId39" Type="http://schemas.openxmlformats.org/officeDocument/2006/relationships/hyperlink" Target="http://www.senato.it/service/PDF/PDFServer/BGT/01331031.pdf" TargetMode="External"/><Relationship Id="rId109" Type="http://schemas.openxmlformats.org/officeDocument/2006/relationships/hyperlink" Target="https://www.ales-spa.com/" TargetMode="External"/><Relationship Id="rId34" Type="http://schemas.openxmlformats.org/officeDocument/2006/relationships/hyperlink" Target="https://italiadomani.gov.it/content/dam/sogei-ng/documenti/doc-31-12/D.M_1320_17.12.2021.pdf" TargetMode="External"/><Relationship Id="rId50" Type="http://schemas.openxmlformats.org/officeDocument/2006/relationships/hyperlink" Target="https://www.mise.gov.it/index.php/it/213-normativa/notifiche-e-avvisi/2042049-ipcei-microelettronica-invito-a-manifestare-interesse" TargetMode="External"/><Relationship Id="rId55" Type="http://schemas.openxmlformats.org/officeDocument/2006/relationships/hyperlink" Target="https://italiadomani.gov.it/it/Interventi/investimenti/rinnovo-flotte-navi-sostenibili.html" TargetMode="External"/><Relationship Id="rId76" Type="http://schemas.openxmlformats.org/officeDocument/2006/relationships/hyperlink" Target="https://italiadomani.gov.it/it/Interventi/investimenti/sicuro-verde-e-sociale-riqualificazione-edilizia-residenziale-pubblica.html" TargetMode="External"/><Relationship Id="rId97" Type="http://schemas.openxmlformats.org/officeDocument/2006/relationships/hyperlink" Target="https://commissario.a24-a25.gov.it/amministrazione-trasparente/provvedimenti/ordinanze-del-commissario" TargetMode="External"/><Relationship Id="rId104" Type="http://schemas.openxmlformats.org/officeDocument/2006/relationships/hyperlink" Target="https://sisma2016.gov.it/provvedimenti-fondo-pnrr-area-sisma/" TargetMode="External"/><Relationship Id="rId7" Type="http://schemas.openxmlformats.org/officeDocument/2006/relationships/hyperlink" Target="https://italiadomani.gov.it/it/Interventi/investimenti/realizzazione-nuovi-impianti-di-gestione-rifiuti-e-ammodernamento-di-impianti-esistenti.html" TargetMode="External"/><Relationship Id="rId71" Type="http://schemas.openxmlformats.org/officeDocument/2006/relationships/hyperlink" Target="https://italiadomani.gov.it/it/Interventi/investimenti/efficientamento-energetico.html" TargetMode="External"/><Relationship Id="rId92" Type="http://schemas.openxmlformats.org/officeDocument/2006/relationships/hyperlink" Target="https://trasparenza.mit.gov.it/index.php?id_oggetto=27&amp;id_doc=4365" TargetMode="External"/><Relationship Id="rId2" Type="http://schemas.openxmlformats.org/officeDocument/2006/relationships/hyperlink" Target="https://italiadomani.gov.it/it/Interventi/investimenti/task-force-digitalizzazione-monitoraggio-e-performance.html" TargetMode="External"/><Relationship Id="rId29" Type="http://schemas.openxmlformats.org/officeDocument/2006/relationships/hyperlink" Target="https://italiadomani.gov.it/it/Interventi/investimenti/valorizzazione-dei-beni-confiscati-alle-mafie.html" TargetMode="External"/><Relationship Id="rId24" Type="http://schemas.openxmlformats.org/officeDocument/2006/relationships/hyperlink" Target="https://italiadomani.gov.it/content/dam/sogei-ng/documenti/2-Piano-Riorganizzazione-TI-e-TSI-20_10_2021_v02.pdf" TargetMode="External"/><Relationship Id="rId40" Type="http://schemas.openxmlformats.org/officeDocument/2006/relationships/hyperlink" Target="https://www.gazzettaufficiale.it/eli/id/2021/11/29/21A07051/sg" TargetMode="External"/><Relationship Id="rId45" Type="http://schemas.openxmlformats.org/officeDocument/2006/relationships/hyperlink" Target="https://www.ministeroturismo.gov.it/wp-content/uploads/2022/01/DI-art.4_29-signed-bollinato_signed.pdf" TargetMode="External"/><Relationship Id="rId66" Type="http://schemas.openxmlformats.org/officeDocument/2006/relationships/hyperlink" Target="https://italiadomani.gov.it/it/Interventi/investimenti/aumento-selettivo-della-capacita-portuale.html" TargetMode="External"/><Relationship Id="rId87" Type="http://schemas.openxmlformats.org/officeDocument/2006/relationships/hyperlink" Target="https://www.mimit.gov.it/index.php/it/normativa/decreti-ministeriali/decreto-ministeriale-31-dicembre-2021-accordi-per-l-innovazione-ridefinizione-procedure" TargetMode="External"/><Relationship Id="rId110" Type="http://schemas.openxmlformats.org/officeDocument/2006/relationships/hyperlink" Target="https://www.rgs.mef.gov.it/VERSIONE-I/attivita_istituzionali/monitoraggio/piano_nazionale_per_gli_investimenti_complementari_al_pnrr/"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sisma2016.gov.it/2021/10/19/recovery-fund-aree-sisma-ecco-tutti-gli-interventi-finanziabili/"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creazione-di-imprese-femminili.html" TargetMode="External"/><Relationship Id="rId30" Type="http://schemas.openxmlformats.org/officeDocument/2006/relationships/hyperlink" Target="https://italiadomani.gov.it/content/dam/sogei-ng/documenti/Relazione-per-orientare-le-azioni-di-governo-volte-a-ridurre-l-Evasione-fiscale-derivante-da-omessa-fatturazione.pdf" TargetMode="External"/><Relationship Id="rId35" Type="http://schemas.openxmlformats.org/officeDocument/2006/relationships/hyperlink" Target="https://italiadomani.gov.it/content/dam/sogei-ng/documenti/doc-31-12/DPCM%20inquinamento%20atmosferico.pdf" TargetMode="External"/><Relationship Id="rId56" Type="http://schemas.openxmlformats.org/officeDocument/2006/relationships/hyperlink" Target="https://italiadomani.gov.it/it/Interventi/investimenti/rinnovo-del-materiale-rotabile.html" TargetMode="External"/><Relationship Id="rId77" Type="http://schemas.openxmlformats.org/officeDocument/2006/relationships/hyperlink" Target="https://italiadomani.gov.it/it/Interventi/investimenti/sicuro-verde-e-sociale-riqualificazione-edilizia-residenziale-pubblica.html" TargetMode="External"/><Relationship Id="rId100" Type="http://schemas.openxmlformats.org/officeDocument/2006/relationships/hyperlink" Target="https://www.mit.gov.it/nfsmitgov/files/media/normativa/2021-11/decreto-394_del_13_10_2021_signed.pdf" TargetMode="External"/><Relationship Id="rId105" Type="http://schemas.openxmlformats.org/officeDocument/2006/relationships/hyperlink" Target="https://sisma2016.gov.it/provvedimenti-fondo-pnrr-area-sisma/" TargetMode="External"/><Relationship Id="rId8" Type="http://schemas.openxmlformats.org/officeDocument/2006/relationships/hyperlink" Target="https://italiadomani.gov.it/it/Interventi/investimenti/bus-elettrici.html" TargetMode="External"/><Relationship Id="rId51" Type="http://schemas.openxmlformats.org/officeDocument/2006/relationships/hyperlink" Target="https://www.mit.gov.it/nfsmitgov/files/media/normativa/2021-12/DM%20492%20del%2003-12-2021.pdf" TargetMode="External"/><Relationship Id="rId72" Type="http://schemas.openxmlformats.org/officeDocument/2006/relationships/hyperlink" Target="https://italiadomani.gov.it/it/Interventi/investimenti/elettrificazione-delle-banchine-cold-ironing.html" TargetMode="External"/><Relationship Id="rId93" Type="http://schemas.openxmlformats.org/officeDocument/2006/relationships/hyperlink" Target="https://www.mit.gov.it/comunicazione/news/stretto-di-messina-con-linaugurazione-della-nave-ibrida-iginia-al-il" TargetMode="External"/><Relationship Id="rId98" Type="http://schemas.openxmlformats.org/officeDocument/2006/relationships/hyperlink" Target="https://www.mit.gov.it/normativa/decreto-ministeriale-numero-330-del-13-agosto-2021" TargetMode="External"/><Relationship Id="rId3" Type="http://schemas.openxmlformats.org/officeDocument/2006/relationships/hyperlink" Target="https://italiadomani.gov.it/it/Interventi/investimenti/politiche-industriali-di-filiera-e-internazionalizzazione.html" TargetMode="External"/><Relationship Id="rId25" Type="http://schemas.openxmlformats.org/officeDocument/2006/relationships/hyperlink" Target="https://www.ministeroturismo.gov.it/5252-2/" TargetMode="External"/><Relationship Id="rId46" Type="http://schemas.openxmlformats.org/officeDocument/2006/relationships/hyperlink" Target="https://www.gazzettaufficiale.it/atto/serie_generale/caricaDettaglioAtto/originario?atto.dataPubblicazioneGazzetta=2021-10-15&amp;atto.codiceRedazionale=21A06015" TargetMode="External"/><Relationship Id="rId67" Type="http://schemas.openxmlformats.org/officeDocument/2006/relationships/hyperlink" Target="https://italiadomani.gov.it/it/Interventi/investimenti/aumento-selettivo-della-capacita-portuale.html" TargetMode="External"/><Relationship Id="rId20" Type="http://schemas.openxmlformats.org/officeDocument/2006/relationships/hyperlink" Target="https://italiadomani.gov.it/it/Interventi/investimenti/politiche-industriali-di-filiera-e-internazionalizzazione.html" TargetMode="External"/><Relationship Id="rId41" Type="http://schemas.openxmlformats.org/officeDocument/2006/relationships/hyperlink" Target="https://www.gazzettaufficiale.it/eli/id/2021/10/26/21G00159/sg" TargetMode="External"/><Relationship Id="rId62" Type="http://schemas.openxmlformats.org/officeDocument/2006/relationships/hyperlink" Target="https://italiadomani.gov.it/it/Interventi/investimenti/strade-sicure-implementazione-di-un-sistema-di-monitoraggio-dinamico-per-il-controllo-da-remoto-di-ponti-viadotti-e-tunnel-A24-A25.html" TargetMode="External"/><Relationship Id="rId83" Type="http://schemas.openxmlformats.org/officeDocument/2006/relationships/hyperlink" Target="https://sisma2016.gov.it/2021/10/19/recovery-fund-aree-sisma-ecco-tutti-gli-interventi-finanziabili/" TargetMode="External"/><Relationship Id="rId88" Type="http://schemas.openxmlformats.org/officeDocument/2006/relationships/hyperlink" Target="https://www.google.com/url?sa=t&amp;rct=j&amp;q=&amp;esrc=s&amp;source=web&amp;cd=&amp;ved=2ahUKEwiewt6T__SAAxXnSPEDHYLfDBMQFnoECBIQAQ&amp;url=https%3A%2F%2Fwww.mimit.gov.it%2Fimages%2Fstories%2Fdocumenti%2Fconvenzione_poste_PNRR_complementare.pdf&amp;usg=AOvVaw33RSLI-WLPigAnpdrCGWO5&amp;op" TargetMode="External"/><Relationship Id="rId11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17"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21" Type="http://schemas.openxmlformats.org/officeDocument/2006/relationships/hyperlink" Target="https://italiadomani.gov.it/it/Interventi/investimenti/sviluppo-logistica-per-i-settori-agroalimentare-pesca-e-acquacoltura-silvicoltura-floricoltura-e-vivaismo.html" TargetMode="External"/><Relationship Id="rId42"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02-12&amp;atto.codiceRedazionale=22A01001" TargetMode="External"/><Relationship Id="rId16" Type="http://schemas.openxmlformats.org/officeDocument/2006/relationships/hyperlink" Target="https://italiadomani.gov.it/it/Interventi/investimenti/dati-e-interoperabilita.html" TargetMode="External"/><Relationship Id="rId107" Type="http://schemas.openxmlformats.org/officeDocument/2006/relationships/hyperlink" Target="https://www.pnrr.salute.gov.it/portale/pnrrsalute/dettaglioContenutiPNRRSalute.jsp?lingua=italiano&amp;id=5835&amp;area=PNRR-Salute&amp;menu=missionesalute&amp;tab=2" TargetMode="External"/><Relationship Id="rId11" Type="http://schemas.openxmlformats.org/officeDocument/2006/relationships/hyperlink" Target="https://italiadomani.gov.it/it/Interventi/investimenti/borse-di-studio-per-l-accesso-all-universita.html" TargetMode="External"/><Relationship Id="rId32" Type="http://schemas.openxmlformats.org/officeDocument/2006/relationships/hyperlink" Target="https://italiadomani.gov.it/it/Interventi/investimenti/sviluppo-del-sistema-europeo-di-gestione-del-trasporto-ferroviario-ERTMS.html" TargetMode="External"/><Relationship Id="rId37" Type="http://schemas.openxmlformats.org/officeDocument/2006/relationships/hyperlink" Target="https://italiadomani.gov.it/it/Interventi/investimenti/potenziamento-delle-linee-regionali.html" TargetMode="External"/><Relationship Id="rId53" Type="http://schemas.openxmlformats.org/officeDocument/2006/relationships/hyperlink" Target="https://italiadomani.gov.it/it/Interventi/investimenti/ultimo-penultimo-miglio-ferroviario-stradale.html" TargetMode="External"/><Relationship Id="rId58" Type="http://schemas.openxmlformats.org/officeDocument/2006/relationships/hyperlink" Target="https://italiadomani.gov.it/it/Interventi/investimenti/elettrificazione-delle-banchine-cold-ironing.html" TargetMode="External"/><Relationship Id="rId74" Type="http://schemas.openxmlformats.org/officeDocument/2006/relationships/hyperlink" Target="https://italiadomani.gov.it/it/Interventi/investimenti/costruzione-e-miglioramento-dei-padiglioni-e-degli-spazi-dei-penitenziari-per-adulti-e-minori.html" TargetMode="External"/><Relationship Id="rId79" Type="http://schemas.openxmlformats.org/officeDocument/2006/relationships/hyperlink" Target="https://italiadomani.gov.it/it/Interventi/investimenti/iniziative-di-ricerca-per-tecnologie-e-percorsi-innovativi-in-ambito-sanitario-e-assistenziale.html" TargetMode="External"/><Relationship Id="rId102" Type="http://schemas.openxmlformats.org/officeDocument/2006/relationships/hyperlink" Target="https://www.mur.gov.it/it/atti-e-normativa/decreto-direttoriale-n-548-del-31-3-2022" TargetMode="External"/><Relationship Id="rId123" Type="http://schemas.openxmlformats.org/officeDocument/2006/relationships/hyperlink" Target="https://www.agenziacoesione.gov.it/opportunita-e-bandi/manifestazione-ecosistemi/" TargetMode="External"/><Relationship Id="rId128" Type="http://schemas.openxmlformats.org/officeDocument/2006/relationships/hyperlink" Target="https://www.normattiva.it/uri-res/N2Ls?urn:nir:stato:decreto.legge:2022;36~art9-com1" TargetMode="External"/><Relationship Id="rId5" Type="http://schemas.openxmlformats.org/officeDocument/2006/relationships/hyperlink" Target="https://italiadomani.gov.it/it/Interventi/investimenti/hub-del-turismo-digitale.html" TargetMode="External"/><Relationship Id="rId90" Type="http://schemas.openxmlformats.org/officeDocument/2006/relationships/hyperlink" Target="https://www.ministeroturismo.gov.it/caput-mundi-new-generation-eu-per-i-grandi-eventi-turistici/" TargetMode="External"/><Relationship Id="rId95" Type="http://schemas.openxmlformats.org/officeDocument/2006/relationships/hyperlink" Target="https://www.un-industria.it/canale/pnrr/notizia/112338/venture-capital-green-transition-fund/" TargetMode="External"/><Relationship Id="rId22" Type="http://schemas.openxmlformats.org/officeDocument/2006/relationships/hyperlink" Target="https://italiadomani.gov.it/it/Interventi/investimenti/sviluppo-di-sistemi-di-teleriscaldamento.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NAS.html" TargetMode="External"/><Relationship Id="rId64" Type="http://schemas.openxmlformats.org/officeDocument/2006/relationships/hyperlink" Target="https://italiadomani.gov.it/it/Interventi/investimenti/salute-ambiente-e-clima.html" TargetMode="External"/><Relationship Id="rId69" Type="http://schemas.openxmlformats.org/officeDocument/2006/relationships/hyperlink" Target="https://italiadomani.gov.it/it/Interventi/investimenti/verso-un-nuovo-ospedale-sicuro-e-sostenibile.html" TargetMode="External"/><Relationship Id="rId113" Type="http://schemas.openxmlformats.org/officeDocument/2006/relationships/hyperlink" Target="https://www.gazzettaufficiale.it/eli/id/2022/08/01/22A04299/sg" TargetMode="External"/><Relationship Id="rId118" Type="http://schemas.openxmlformats.org/officeDocument/2006/relationships/hyperlink" Target="https://www.rgs.mef.gov.it/VERSIONE-I/attivita_istituzionali/monitoraggio/piano_nazionale_per_gli_investimenti_complementari_al_pnrr/" TargetMode="External"/><Relationship Id="rId134" Type="http://schemas.openxmlformats.org/officeDocument/2006/relationships/hyperlink" Target="https://www.normattiva.it/atto/caricaDettaglioAtto?atto.dataPubblicazioneGazzetta=2021-05-25&amp;atto.codiceRedazionale=21G00084&amp;atto.articolo.numero=0&amp;atto.articolo.sottoArticolo=1&amp;atto.articolo.sottoArticolo1=0&amp;qId=55209984-cf5f-45a5-bbef-fbc8381822ad&amp;tabID" TargetMode="External"/><Relationship Id="rId80" Type="http://schemas.openxmlformats.org/officeDocument/2006/relationships/hyperlink" Target="https://www.interno.gov.it/it/m5c2-investimento-21-investimenti-progetti-rigenerazione-urbana-volti-ridurre-situazioni-emarginazione-e-degrado-sociale" TargetMode="External"/><Relationship Id="rId85"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12" Type="http://schemas.openxmlformats.org/officeDocument/2006/relationships/hyperlink" Target="https://italiadomani.gov.it/it/Interventi/investimenti/ipcei.html" TargetMode="External"/><Relationship Id="rId17" Type="http://schemas.openxmlformats.org/officeDocument/2006/relationships/hyperlink" Target="https://italiadomani.gov.it/it/Interventi/investimenti/task-force-digitalizzazione-monitoraggio-e-performance.html" TargetMode="External"/><Relationship Id="rId33" Type="http://schemas.openxmlformats.org/officeDocument/2006/relationships/hyperlink" Target="https://italiadomani.gov.it/it/Interventi/investimenti/sviluppo-delle-competenze-tecnico-professionali-digitali-e-manageriali-del-personale-del-sistema-sanitario.html" TargetMode="External"/><Relationship Id="rId38" Type="http://schemas.openxmlformats.org/officeDocument/2006/relationships/hyperlink" Target="https://italiadomani.gov.it/it/Interventi/investimenti/rinnovo-del-materiale-rotabile.html" TargetMode="External"/><Relationship Id="rId59" Type="http://schemas.openxmlformats.org/officeDocument/2006/relationships/hyperlink" Target="https://italiadomani.gov.it/it/Interventi/investimenti/strategia-nazionale-per-le-aree-interne.html" TargetMode="External"/><Relationship Id="rId103" Type="http://schemas.openxmlformats.org/officeDocument/2006/relationships/hyperlink" Target="https://www.gazzettaufficiale.it/atto/serie_generale/caricaDettaglioAtto/originario?atto.dataPubblicazioneGazzetta=2022-05-06&amp;atto.codiceRedazionale=22A02719" TargetMode="External"/><Relationship Id="rId108" Type="http://schemas.openxmlformats.org/officeDocument/2006/relationships/hyperlink" Target="https://www.gazzettaufficiale.it/atto/serie_generale/caricaDettaglioAtto/originario?atto.dataPubblicazioneGazzetta=2022-05-24&amp;atto.codiceRedazionale=22A03098&amp;elenco30giorni=false" TargetMode="External"/><Relationship Id="rId124" Type="http://schemas.openxmlformats.org/officeDocument/2006/relationships/hyperlink" Target="https://sisma2016.gov.it/pnrr-area-sisma-2009-2016/" TargetMode="External"/><Relationship Id="rId129" Type="http://schemas.openxmlformats.org/officeDocument/2006/relationships/hyperlink" Target="https://www.trovanorme.salute.gov.it/norme/dettaglioAtto?id=86095&amp;articolo=4" TargetMode="External"/><Relationship Id="rId54" Type="http://schemas.openxmlformats.org/officeDocument/2006/relationships/hyperlink" Target="https://italiadomani.gov.it/it/Interventi/investimenti/ultimo-penultimo-miglio-ferroviario-stradale.html" TargetMode="External"/><Relationship Id="rId70" Type="http://schemas.openxmlformats.org/officeDocument/2006/relationships/hyperlink" Target="https://italiadomani.gov.it/it/Interventi/investimenti/ecosistema-innovativo-della-salute.html" TargetMode="External"/><Relationship Id="rId75" Type="http://schemas.openxmlformats.org/officeDocument/2006/relationships/hyperlink" Target="https://italiadomani.gov.it/it/Interventi/investimenti/costruzione-e-miglioramento-dei-padiglioni-e-degli-spazi-dei-penitenziari-per-adulti-e-minori.html" TargetMode="External"/><Relationship Id="rId91" Type="http://schemas.openxmlformats.org/officeDocument/2006/relationships/hyperlink" Target="https://www.mite.gov.it/comunicati/pnrr-mite-conseguite-le-milestone-strategia-nazionale-l-economia-circolare-e-programma" TargetMode="External"/><Relationship Id="rId96" Type="http://schemas.openxmlformats.org/officeDocument/2006/relationships/hyperlink" Target="https://www.mise.gov.it/index.php/it/normativa/decreti-ministeriali/decreto-ministeriale-27-gennaio-2022-contratti-di-sviluppo-attuazione-dell-investimento-5-1-rinnovabili-e-batterie-del-pnrr" TargetMode="External"/><Relationship Id="rId1" Type="http://schemas.openxmlformats.org/officeDocument/2006/relationships/hyperlink" Target="https://italiadomani.gov.it/it/Interventi/investimenti/task-force-digitalizzazione-monitoraggio-e-performance.html" TargetMode="External"/><Relationship Id="rId6" Type="http://schemas.openxmlformats.org/officeDocument/2006/relationships/hyperlink" Target="https://italiadomani.gov.it/it/Interventi/investimenti/realizzazione-nuovi-impianti-di-gestione-rifiuti-e-ammodernamento-di-impianti-esistenti.html" TargetMode="External"/><Relationship Id="rId23" Type="http://schemas.openxmlformats.org/officeDocument/2006/relationships/hyperlink" Target="https://italiadomani.gov.it/it/Interventi/investimenti/strategia-nazionale-per-le-aree-interne.html" TargetMode="External"/><Relationship Id="rId28" Type="http://schemas.openxmlformats.org/officeDocument/2006/relationships/hyperlink" Target="https://italiadomani.gov.it/it/Interventi/investimenti/sperimentazione-dell-idrogeno-per-il-trasporto-stradale.html" TargetMode="External"/><Relationship Id="rId49" Type="http://schemas.openxmlformats.org/officeDocument/2006/relationships/hyperlink" Target="https://italiadomani.gov.it/it/Interventi/investimenti/sviluppo-accessibilita-marittima-e-resilienza-infrastrutture-portuali-cambiamenti-climatici.html" TargetMode="External"/><Relationship Id="rId114" Type="http://schemas.openxmlformats.org/officeDocument/2006/relationships/hyperlink" Target="https://www.senato.it/service/PDF/PDFServer/BGT/01356046.pdf" TargetMode="External"/><Relationship Id="rId119" Type="http://schemas.openxmlformats.org/officeDocument/2006/relationships/hyperlink" Target="https://www.mit.gov.it/normativa/decreto-interministeriale-numero-389-del-12102021"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0" Type="http://schemas.openxmlformats.org/officeDocument/2006/relationships/hyperlink" Target="https://italiadomani.gov.it/it/Interventi/investimenti/strategia-nazionale-per-le-aree-interne.html" TargetMode="External"/><Relationship Id="rId65" Type="http://schemas.openxmlformats.org/officeDocument/2006/relationships/hyperlink" Target="https://italiadomani.gov.it/it/Interventi/investimenti/salute-ambiente-e-clima.html" TargetMode="External"/><Relationship Id="rId81" Type="http://schemas.openxmlformats.org/officeDocument/2006/relationships/hyperlink" Target="https://concorsionline.giustizia-amministrativa.it/pnrr/concorsipnrr2021/Pagine/home.aspx" TargetMode="External"/><Relationship Id="rId86"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130" Type="http://schemas.openxmlformats.org/officeDocument/2006/relationships/hyperlink" Target="https://www.salute.gov.it/portale/documentazione/p6_2_2_1.jsp?lingua=italiano&amp;id=3240" TargetMode="External"/><Relationship Id="rId135" Type="http://schemas.openxmlformats.org/officeDocument/2006/relationships/printerSettings" Target="../printerSettings/printerSettings9.bin"/><Relationship Id="rId13" Type="http://schemas.openxmlformats.org/officeDocument/2006/relationships/hyperlink" Target="https://italiadomani.gov.it/it/Interventi/investimenti/investimento-in-capitale-umano-per-rafforzare-l-ufficio-del-processo-e-superare-le-disparita-tra-tribunali.html" TargetMode="External"/><Relationship Id="rId18" Type="http://schemas.openxmlformats.org/officeDocument/2006/relationships/hyperlink" Target="https://italiadomani.gov.it/it/Interventi/investimenti/politiche-industriali-di-filiera-e-internazionalizzazione.html" TargetMode="External"/><Relationship Id="rId39"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www.pnrr.salute.gov.it/portale/pnrrsalute/dettaglioContenutiPNRRSalute.jsp?lingua=italiano&amp;id=5835&amp;area=PNRR-Salute&amp;menu=missionesalute&amp;tab=2" TargetMode="External"/><Relationship Id="rId34" Type="http://schemas.openxmlformats.org/officeDocument/2006/relationships/hyperlink" Target="https://italiadomani.gov.it/it/Interventi/investimenti/Sviluppo-del-sistema-di-formazione-professionale-terziaria.html" TargetMode="External"/><Relationship Id="rId50" Type="http://schemas.openxmlformats.org/officeDocument/2006/relationships/hyperlink" Target="https://italiadomani.gov.it/it/Interventi/investimenti/sviluppo-accessibilita-marittima-e-resilienza-infrastrutture-portuali-cambiamenti-climatici.html" TargetMode="External"/><Relationship Id="rId55" Type="http://schemas.openxmlformats.org/officeDocument/2006/relationships/hyperlink" Target="https://italiadomani.gov.it/it/Interventi/investimenti/efficientamento-energetico.html" TargetMode="External"/><Relationship Id="rId76" Type="http://schemas.openxmlformats.org/officeDocument/2006/relationships/hyperlink" Target="https://italiadomani.gov.it/it/Interventi/investimenti/costruzione-e-miglioramento-dei-padiglioni-e-degli-spazi-dei-penitenziari-per-adulti-e-minori.html" TargetMode="External"/><Relationship Id="rId97"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4" Type="http://schemas.openxmlformats.org/officeDocument/2006/relationships/hyperlink" Target="https://www.lavoro.gov.it/documenti-e-norme/normative/Documents/2022/DD-98-del-09052022-Avviso1-PNRR.pdf" TargetMode="External"/><Relationship Id="rId120" Type="http://schemas.openxmlformats.org/officeDocument/2006/relationships/hyperlink" Target="https://www.mit.gov.it/normativa/decreto-interministeriale-numero-388-del-12102021" TargetMode="External"/><Relationship Id="rId125" Type="http://schemas.openxmlformats.org/officeDocument/2006/relationships/hyperlink" Target="https://www.mit.gov.it/documentazione/ferrobonus-e-marebonus-contributi-ed-incentivi-per-interporti-ed-intermodalita" TargetMode="External"/><Relationship Id="rId7" Type="http://schemas.openxmlformats.org/officeDocument/2006/relationships/hyperlink" Target="https://italiadomani.gov.it/it/Interventi/investimenti/bus-elettrici.html" TargetMode="External"/><Relationship Id="rId71" Type="http://schemas.openxmlformats.org/officeDocument/2006/relationships/hyperlink" Target="https://italiadomani.gov.it/it/Interventi/investimenti/ecosistema-innovativo-della-salute.html" TargetMode="External"/><Relationship Id="rId92" Type="http://schemas.openxmlformats.org/officeDocument/2006/relationships/hyperlink" Target="file:///C:\Users\Franco\AppData\Roaming\Microsoft\Excel\per%20l&#8217;assistenza%20tecnica%20alle%20Regioni%20impegnate%20nel%20raggiungimento%20delle%20&#8220;Condizioni%20abilitanti&#8221;%20in%20tema%20di%20acqua%20e%20rifiuti" TargetMode="External"/><Relationship Id="rId2" Type="http://schemas.openxmlformats.org/officeDocument/2006/relationships/hyperlink" Target="https://italiadomani.gov.it/it/Interventi/investimenti/politiche-industriali-di-filiera-e-internazionalizzazione.html" TargetMode="External"/><Relationship Id="rId29" Type="http://schemas.openxmlformats.org/officeDocument/2006/relationships/hyperlink" Target="https://italiadomani.gov.it/it/Interventi/investimenti/sperimentazione-dell-idrogeno-per-il-trasporto-ferroviario.html" TargetMode="External"/><Relationship Id="rId24" Type="http://schemas.openxmlformats.org/officeDocument/2006/relationships/hyperlink" Target="https://italiadomani.gov.it/it/Interventi/investimenti/strategia-nazionale-per-le-aree-interne.html" TargetMode="External"/><Relationship Id="rId40"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alute-ambiente-e-clima.html" TargetMode="External"/><Relationship Id="rId87" Type="http://schemas.openxmlformats.org/officeDocument/2006/relationships/hyperlink" Target="https://cultura.gov.it/comunicato/dm-107-18032022" TargetMode="External"/><Relationship Id="rId110" Type="http://schemas.openxmlformats.org/officeDocument/2006/relationships/hyperlink" Target="https://www.pnrr.salute.gov.it/portale/pnrrsalute/dettaglioContenutiPNRRSalute.jsp?lingua=italiano&amp;id=5835&amp;area=PNRR-Salute&amp;menu=missionesalute&amp;tab=2" TargetMode="External"/><Relationship Id="rId115" Type="http://schemas.openxmlformats.org/officeDocument/2006/relationships/hyperlink" Target="https://www.gazzettaufficiale.it/eli/id/2022/06/17/22A03585/sg" TargetMode="External"/><Relationship Id="rId131" Type="http://schemas.openxmlformats.org/officeDocument/2006/relationships/hyperlink" Target="https://italiadomani.gov.it/it/Interventi/investimenti/ecosistema-innovativo-della-salute.html" TargetMode="External"/><Relationship Id="rId136" Type="http://schemas.openxmlformats.org/officeDocument/2006/relationships/drawing" Target="../drawings/drawing5.xml"/><Relationship Id="rId61" Type="http://schemas.openxmlformats.org/officeDocument/2006/relationships/hyperlink" Target="https://italiadomani.gov.it/it/Interventi/investimenti/sicuro-verde-e-sociale-riqualificazione-edilizia-residenziale-pubblica.html" TargetMode="External"/><Relationship Id="rId82" Type="http://schemas.openxmlformats.org/officeDocument/2006/relationships/hyperlink" Target="https://www.gazzettaufficiale.it/atto/serie_generale/caricaDettaglioAtto/originario?atto.dataPubblicazioneGazzetta=2022-06-24&amp;atto.codiceRedazionale=22G00087" TargetMode="External"/><Relationship Id="rId19" Type="http://schemas.openxmlformats.org/officeDocument/2006/relationships/hyperlink" Target="https://italiadomani.gov.it/it/Interventi/investimenti/task-force-digitalizzazione-monitoraggio-e-performance.html" TargetMode="External"/><Relationship Id="rId14" Type="http://schemas.openxmlformats.org/officeDocument/2006/relationships/hyperlink" Target="https://italiadomani.gov.it/it/Interventi/investimenti/abilitazione-e-facilitazione-migrazione-al-cloud.html" TargetMode="External"/><Relationship Id="rId30" Type="http://schemas.openxmlformats.org/officeDocument/2006/relationships/hyperlink" Target="https://italiadomani.gov.it/it/Interventi/investimenti/produzione-in-aree-industriali-dismesse.html" TargetMode="External"/><Relationship Id="rId35" Type="http://schemas.openxmlformats.org/officeDocument/2006/relationships/hyperlink" Target="https://italiadomani.gov.it/it/Interventi/investimenti/partenariati-allargati-estesi-a-universita-centri-di-ricerca-imprese-e-finanziamento-progetti-di-ricerca-di-base.html" TargetMode="External"/><Relationship Id="rId56" Type="http://schemas.openxmlformats.org/officeDocument/2006/relationships/hyperlink" Target="https://italiadomani.gov.it/it/Interventi/investimenti/efficientamento-energetico.html" TargetMode="External"/><Relationship Id="rId77" Type="http://schemas.openxmlformats.org/officeDocument/2006/relationships/hyperlink" Target="https://italiadomani.gov.it/it/Interventi/investimenti/costruzione-e-miglioramento-dei-padiglioni-e-degli-spazi-dei-penitenziari-per-adulti-e-minori.html" TargetMode="External"/><Relationship Id="rId100" Type="http://schemas.openxmlformats.org/officeDocument/2006/relationships/hyperlink" Target="https://www.mise.gov.it/index.php/it/normativa/decreti-ministeriali/decreto-ministeriale-27-giugno-2022-definizione-delle-modalita-di-accesso-agli-interventi-agevolativi-connessi-ai-programmi-ipcei-finanziati-con-risorse-pnrr" TargetMode="External"/><Relationship Id="rId105" Type="http://schemas.openxmlformats.org/officeDocument/2006/relationships/hyperlink" Target="https://www.gazzettaufficiale.it/atto/serie_generale/caricaDettaglioAtto/originario?atto.dataPubblicazioneGazzetta=2022-05-10&amp;atto.codiceRedazionale=22A02777" TargetMode="External"/><Relationship Id="rId126" Type="http://schemas.openxmlformats.org/officeDocument/2006/relationships/hyperlink" Target="https://www.invitalia.it/chi-siamo/area-media/notizie-e-comunicati-stampa/piano-nazionale-complementare-pnrr-online-6-gare" TargetMode="External"/><Relationship Id="rId8" Type="http://schemas.openxmlformats.org/officeDocument/2006/relationships/hyperlink" Target="https://italiadomani.gov.it/it/Interventi/investimenti/ecobonus-e-sismabonus-fino-al-110-per-efficienza-energetica-e-la-sicurezza-degli-edifici.html" TargetMode="External"/><Relationship Id="rId51" Type="http://schemas.openxmlformats.org/officeDocument/2006/relationships/hyperlink" Target="https://italiadomani.gov.it/it/Interventi/investimenti/aumento-selettivo-della-capacita-portuale.html" TargetMode="External"/><Relationship Id="rId72" Type="http://schemas.openxmlformats.org/officeDocument/2006/relationships/hyperlink" Target="https://italiadomani.gov.it/it/Interventi/investimenti/costruzione-e-miglioramento-dei-padiglioni-e-degli-spazi-dei-penitenziari-per-adulti-e-minori.html" TargetMode="External"/><Relationship Id="rId93" Type="http://schemas.openxmlformats.org/officeDocument/2006/relationships/hyperlink" Target="https://culturaeconsapevolezza.mite.gov.it/" TargetMode="External"/><Relationship Id="rId98" Type="http://schemas.openxmlformats.org/officeDocument/2006/relationships/hyperlink" Target="https://www.gazzettaufficiale.it/atto/serie_generale/caricaDettaglioAtto/originario?atto.dataPubblicazioneGazzetta=2022-06-28&amp;atto.codiceRedazionale=22A03719" TargetMode="External"/><Relationship Id="rId121" Type="http://schemas.openxmlformats.org/officeDocument/2006/relationships/hyperlink" Target="https://www.mit.gov.it/normativa/decreto-direttoriale-numero-52-del-30032022" TargetMode="External"/><Relationship Id="rId3" Type="http://schemas.openxmlformats.org/officeDocument/2006/relationships/hyperlink" Target="https://italiadomani.gov.it/it/Interventi/investimenti/transizione-4-0.html" TargetMode="External"/><Relationship Id="rId25" Type="http://schemas.openxmlformats.org/officeDocument/2006/relationships/hyperlink" Target="https://italiadomani.gov.it/it/Interventi/investimenti/interventi-socio-educativi-strutturati-per-combattere-la-poverta-educativa-nel-mezzogiorno-a-sostegno-del-terzo-settor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alute-ambiente-e-clima.html" TargetMode="External"/><Relationship Id="rId116" Type="http://schemas.openxmlformats.org/officeDocument/2006/relationships/hyperlink" Target="https://www.salute.gov.it/imgs/C_17_notizie_5807_0_file.pdf" TargetMode="External"/><Relationship Id="rId20" Type="http://schemas.openxmlformats.org/officeDocument/2006/relationships/hyperlink" Target="https://italiadomani.gov.it/it/Interventi/investimenti/green-communities.html" TargetMode="External"/><Relationship Id="rId41" Type="http://schemas.openxmlformats.org/officeDocument/2006/relationships/hyperlink" Target="https://italiadomani.gov.it/it/Interventi/investimenti/rinnovo-del-materiale-rotabile.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gazzettaufficiale.it/atto/serie_generale/caricaDettaglioAtto/originario?atto.dataPubblicazioneGazzetta=2022-07-01&amp;atto.codiceRedazionale=22A03862&amp;elenco30giorni=true" TargetMode="External"/><Relationship Id="rId88" Type="http://schemas.openxmlformats.org/officeDocument/2006/relationships/hyperlink" Target="https://www.beniculturali.it/comunicato/assegnazione-delle-risorse-a-valere-sul-pnrr-rigenerazione-di-piccoli-siti-culturali-patrimonio-religioso-e-rurale-programmi-per-valorizzare-lidentita-dei-luoghi-parchi-e-giardini-storici-del-pnrr-finanziato-dallue-" TargetMode="External"/><Relationship Id="rId111" Type="http://schemas.openxmlformats.org/officeDocument/2006/relationships/hyperlink" Target="https://www.pnrr.salute.gov.it/portale/pnrrsalute/dettaglioContenutiPNRRSalute.jsp?lingua=italiano&amp;id=5835&amp;area=PNRR-Salute&amp;menu=missionesalute&amp;tab=2" TargetMode="External"/><Relationship Id="rId132" Type="http://schemas.openxmlformats.org/officeDocument/2006/relationships/hyperlink" Target="https://www.normattiva.it/uri-res/N2Ls?urn:nir:stato:LEGGE:2021-12-30;234!vig=" TargetMode="External"/><Relationship Id="rId15" Type="http://schemas.openxmlformats.org/officeDocument/2006/relationships/hyperlink" Target="https://italiadomani.gov.it/it/Interventi/investimenti/cybersecurity-sicurezza-informatica.html" TargetMode="External"/><Relationship Id="rId36" Type="http://schemas.openxmlformats.org/officeDocument/2006/relationships/hyperlink" Target="https://italiadomani.gov.it/it/Interventi/investimenti/creazione-di-imprese-femminili.html" TargetMode="External"/><Relationship Id="rId57" Type="http://schemas.openxmlformats.org/officeDocument/2006/relationships/hyperlink" Target="https://italiadomani.gov.it/it/Interventi/investimenti/elettrificazione-delle-banchine-cold-ironing.html" TargetMode="External"/><Relationship Id="rId106" Type="http://schemas.openxmlformats.org/officeDocument/2006/relationships/hyperlink" Target="https://www.trovanorme.salute.gov.it/norme/dettaglioAtto?id=87801" TargetMode="External"/><Relationship Id="rId127" Type="http://schemas.openxmlformats.org/officeDocument/2006/relationships/hyperlink" Target="https://italiadomani.gov.it/it/Interventi/investimenti/salute-ambiente-e-clima.html" TargetMode="External"/><Relationship Id="rId10" Type="http://schemas.openxmlformats.org/officeDocument/2006/relationships/hyperlink" Target="https://italiadomani.gov.it/it/Interventi/investimenti/tutela-e-valorizzazione-del-verde-urbano-ed-extraurbano.html" TargetMode="External"/><Relationship Id="rId31" Type="http://schemas.openxmlformats.org/officeDocument/2006/relationships/hyperlink" Target="https://italiadomani.gov.it/it/Interventi/investimenti/utilizzo-dell-idrogeno-in-settori-hard-to-abate.html" TargetMode="External"/><Relationship Id="rId52" Type="http://schemas.openxmlformats.org/officeDocument/2006/relationships/hyperlink" Target="https://italiadomani.gov.it/it/Interventi/investimenti/aumento-selettivo-della-capacita-portuale.html" TargetMode="External"/><Relationship Id="rId73" Type="http://schemas.openxmlformats.org/officeDocument/2006/relationships/hyperlink" Target="https://italiadomani.gov.it/it/Interventi/investimenti/costruzione-e-miglioramento-dei-padiglioni-e-degli-spazi-dei-penitenziari-per-adulti-e-minori.html" TargetMode="External"/><Relationship Id="rId78" Type="http://schemas.openxmlformats.org/officeDocument/2006/relationships/hyperlink" Target="https://italiadomani.gov.it/it/Interventi/investimenti/sviluppo-logistica-per-i-settori-agroalimentare-pesca-e-acquacoltura-silvicoltura-floricoltura-e-vivaismo.html" TargetMode="External"/><Relationship Id="rId94" Type="http://schemas.openxmlformats.org/officeDocument/2006/relationships/hyperlink" Target="https://www.mite.gov.it/pagina/riforma-1-2-programma-nazionale-la-gestione-dei-rifiuti" TargetMode="External"/><Relationship Id="rId99" Type="http://schemas.openxmlformats.org/officeDocument/2006/relationships/hyperlink" Target="https://www.miur.gov.it/web/guest/-/decreto-ministeriale-n-161-del-14-giugno-2022" TargetMode="External"/><Relationship Id="rId101" Type="http://schemas.openxmlformats.org/officeDocument/2006/relationships/hyperlink" Target="https://www.mur.gov.it/it/atti-e-normativa/decreto-direttoriale-n-703-del-20-4-2022" TargetMode="External"/><Relationship Id="rId122" Type="http://schemas.openxmlformats.org/officeDocument/2006/relationships/hyperlink" Target="https://www.mimit.gov.it/index.php/it/normativa/decreti-direttoriali/decreto-direttoriale-18-marzo-2022-accordi-per-l-innovazione-modalita-e-termini-per-la-presentazione-delle-domande-di-agevolazione" TargetMode="External"/><Relationship Id="rId4" Type="http://schemas.openxmlformats.org/officeDocument/2006/relationships/hyperlink" Target="https://italiadomani.gov.it/it/Interventi/investimenti/infrastrutture-digitali.html" TargetMode="External"/><Relationship Id="rId9" Type="http://schemas.openxmlformats.org/officeDocument/2006/relationships/hyperlink" Target="https://italiadomani.gov.it/it/Interventi/investimenti/realizzazione-di-un-sistema-avanzato-ed-integrato-di-monitoraggio-e-previsione.html" TargetMode="External"/><Relationship Id="rId26" Type="http://schemas.openxmlformats.org/officeDocument/2006/relationships/hyperlink" Target="https://italiadomani.gov.it/it/Interventi/investimenti/task-force-digitalizzazione-monitoraggio-e-performance.html" TargetMode="External"/><Relationship Id="rId47" Type="http://schemas.openxmlformats.org/officeDocument/2006/relationships/hyperlink" Target="https://italiadomani.gov.it/it/Interventi/investimenti/strade-sicure-implementazione-di-un-sistema-di-monitoraggio-dinamico-per-il-controllo-da-remoto-di-ponti-viadotti-e-tunnel-ANAS.html" TargetMode="External"/><Relationship Id="rId68" Type="http://schemas.openxmlformats.org/officeDocument/2006/relationships/hyperlink" Target="https://italiadomani.gov.it/it/Interventi/investimenti/salute-ambiente-e-clima.html" TargetMode="External"/><Relationship Id="rId89" Type="http://schemas.openxmlformats.org/officeDocument/2006/relationships/hyperlink" Target="https://www.beniculturali.it/comunicato/assegnazione-delle-risorse-a-valere-sul-pnrr-assegnazione-delle-risorse-per-la-sicurezza-sismica-nei-luoghi-di-culto-e-il-restauro-del-patrimonio-fondo-edifici-di-culto-fec-rigenerazione-di-piccoli-siti-culturali-pa" TargetMode="External"/><Relationship Id="rId112" Type="http://schemas.openxmlformats.org/officeDocument/2006/relationships/hyperlink" Target="https://www.gazzettaufficiale.it/eli/id/2022/10/25/22A06022/sg" TargetMode="External"/><Relationship Id="rId133" Type="http://schemas.openxmlformats.org/officeDocument/2006/relationships/hyperlink" Target="https://italiadomani.gov.it/it/Interventi/investimenti/salute-ambiente-e-clima.html" TargetMode="External"/></Relationships>
</file>

<file path=xl/worksheets/_rels/sheet12.xml.rels><?xml version="1.0" encoding="UTF-8" standalone="yes"?>
<Relationships xmlns="http://schemas.openxmlformats.org/package/2006/relationships"><Relationship Id="rId117" Type="http://schemas.openxmlformats.org/officeDocument/2006/relationships/hyperlink" Target="https://www.gazzettaufficiale.it/eli/gu/2021/12/27/306/so/47/sg/pdf" TargetMode="External"/><Relationship Id="rId21" Type="http://schemas.openxmlformats.org/officeDocument/2006/relationships/hyperlink" Target="https://italiadomani.gov.it/it/Interventi/investimenti/strategia-nazionale-per-le-aree-interne.html" TargetMode="External"/><Relationship Id="rId42" Type="http://schemas.openxmlformats.org/officeDocument/2006/relationships/hyperlink" Target="https://italiadomani.gov.it/it/Interventi/investimenti/sistema-di-certificazione-della-parita-di-genere.html" TargetMode="External"/><Relationship Id="rId63" Type="http://schemas.openxmlformats.org/officeDocument/2006/relationships/hyperlink" Target="https://italiadomani.gov.it/it/Interventi/investimenti/sicuro-verde-e-sociale-riqualificazione-edilizia-residenziale-pubblica.html" TargetMode="External"/><Relationship Id="rId84" Type="http://schemas.openxmlformats.org/officeDocument/2006/relationships/hyperlink" Target="https://www.gazzettaufficiale.it/atto/serie_generale/caricaDettaglioAtto/originario?atto.dataPubblicazioneGazzetta=2022-10-12&amp;atto.codiceRedazionale=22A05711&amp;elenco30giorni=false" TargetMode="External"/><Relationship Id="rId138" Type="http://schemas.openxmlformats.org/officeDocument/2006/relationships/hyperlink" Target="https://www.mur.gov.it/it/atti-e-normativa/decreto-ministeriale-n-1246-del-28-11-2022" TargetMode="External"/><Relationship Id="rId159" Type="http://schemas.openxmlformats.org/officeDocument/2006/relationships/hyperlink" Target="https://www.ministeroturismo.gov.it/pnrr-m1c3-investimento-4-2-3-sviluppo-e-resilienza-delle-imprese-del-settore-turistico-fondo-dei-fondi-bei-pubblicazione-avviso/" TargetMode="External"/><Relationship Id="rId170" Type="http://schemas.openxmlformats.org/officeDocument/2006/relationships/hyperlink" Target="https://italiadomani.gov.it/it/Interventi/investimenti/servizi-digitali-e-cittadinanza-digitale.html" TargetMode="External"/><Relationship Id="rId191" Type="http://schemas.openxmlformats.org/officeDocument/2006/relationships/hyperlink" Target="https://www.mit.gov.it/normativa/decreto-dirigenziale-numero-318-del-29122022" TargetMode="External"/><Relationship Id="rId107" Type="http://schemas.openxmlformats.org/officeDocument/2006/relationships/hyperlink" Target="https://www.gazzettaufficiale.it/eli/id/2022/12/30/22G00208/sg" TargetMode="External"/><Relationship Id="rId11" Type="http://schemas.openxmlformats.org/officeDocument/2006/relationships/hyperlink" Target="https://italiadomani.gov.it/it/Interventi/investimenti/bonifica-dei-siti-orfani.html" TargetMode="External"/><Relationship Id="rId32" Type="http://schemas.openxmlformats.org/officeDocument/2006/relationships/hyperlink" Target="https://italiadomani.gov.it/it/Interventi/investimenti/attrattivita-dei-borghi.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www.normattiva.it/uri-res/N2Ls?urn:nir:stato:decreto.legge:2022;36~art9-com1" TargetMode="External"/><Relationship Id="rId128" Type="http://schemas.openxmlformats.org/officeDocument/2006/relationships/hyperlink" Target="https://www.normattiva.it/uri-res/N2Ls?urn:nir:stato:decreto.legge:2022-09-23;144" TargetMode="External"/><Relationship Id="rId149" Type="http://schemas.openxmlformats.org/officeDocument/2006/relationships/hyperlink" Target="https://www.politicheagricole.it/flex/cm/pages/ServeBLOB.php/L/IT/IDPagina/19022" TargetMode="External"/><Relationship Id="rId5" Type="http://schemas.openxmlformats.org/officeDocument/2006/relationships/hyperlink" Target="https://italiadomani.gov.it/it/Interventi/investimenti/green-communities.html" TargetMode="External"/><Relationship Id="rId95" Type="http://schemas.openxmlformats.org/officeDocument/2006/relationships/hyperlink" Target="https://www.mase.gov.it/sites/default/files/archivio/allegati/PNRR/Decreti/dm_150_07-04-2022.pdf" TargetMode="External"/><Relationship Id="rId160" Type="http://schemas.openxmlformats.org/officeDocument/2006/relationships/hyperlink" Target="https://www.mase.gov.it/comunicati/pnrr-mite-attuata-anticipo-la-riforma-la-sostenibilita-ambientale-degli-eventi" TargetMode="External"/><Relationship Id="rId181" Type="http://schemas.openxmlformats.org/officeDocument/2006/relationships/hyperlink" Target="https://italiadomani.gov.it/it/Interventi/investimenti/transizione-4-0.html" TargetMode="External"/><Relationship Id="rId22" Type="http://schemas.openxmlformats.org/officeDocument/2006/relationships/hyperlink" Target="https://italiadomani.gov.it/it/Interventi/investimenti/rafforzamento-dell-ufficio-del-processo-per-la-giustizia-amministrativa.html" TargetMode="External"/><Relationship Id="rId43" Type="http://schemas.openxmlformats.org/officeDocument/2006/relationships/hyperlink" Target="https://italiadomani.gov.it/it/Interventi/investimenti/housing-temporaneo-e-stazioni-di-posta.html" TargetMode="External"/><Relationship Id="rId64" Type="http://schemas.openxmlformats.org/officeDocument/2006/relationships/hyperlink" Target="https://italiadomani.gov.it/it/Interventi/investimenti/salute-ambiente-e-clima.html" TargetMode="External"/><Relationship Id="rId118" Type="http://schemas.openxmlformats.org/officeDocument/2006/relationships/hyperlink" Target="https://www.acn.gov.it/strategia/strategia-nazionale-cybersicurezza" TargetMode="External"/><Relationship Id="rId139" Type="http://schemas.openxmlformats.org/officeDocument/2006/relationships/hyperlink" Target="https://www.mur.gov.it/it/atti-e-normativa/decreto-ministeriale-n-1252-del-02-12-2022" TargetMode="External"/><Relationship Id="rId85" Type="http://schemas.openxmlformats.org/officeDocument/2006/relationships/hyperlink" Target="https://bonifichesiticontaminati.mite.gov.it/amianto-e-siti-orfani/siti-orfani/" TargetMode="External"/><Relationship Id="rId150" Type="http://schemas.openxmlformats.org/officeDocument/2006/relationships/hyperlink" Target="https://www.politicheagricole.it/flex/cm/pages/ServeBLOB.php/L/IT/IDPagina/19003" TargetMode="External"/><Relationship Id="rId171" Type="http://schemas.openxmlformats.org/officeDocument/2006/relationships/hyperlink" Target="https://italiadomani.gov.it/it/Interventi/investimenti/servizi-digitali-e-cittadinanza-digitale.html" TargetMode="External"/><Relationship Id="rId192" Type="http://schemas.openxmlformats.org/officeDocument/2006/relationships/hyperlink" Target="https://www.mit.gov.it/normativa/decreto-dirigenziale-numero-319-del-30122022" TargetMode="External"/><Relationship Id="rId12" Type="http://schemas.openxmlformats.org/officeDocument/2006/relationships/hyperlink" Target="https://italiadomani.gov.it/it/Interventi/investimenti/collegamenti-ferroviari-ad-alta-velocita-verso-il-sud-per-passeggeri-e-merci.html" TargetMode="External"/><Relationship Id="rId33" Type="http://schemas.openxmlformats.org/officeDocument/2006/relationships/hyperlink" Target="https://italiadomani.gov.it/it/Interventi/investimenti/tutela-e-valorizzazione-dell-architettura-e-del-paesaggio-rurale.html" TargetMode="External"/><Relationship Id="rId108" Type="http://schemas.openxmlformats.org/officeDocument/2006/relationships/hyperlink" Target="https://www.consip.it/bandi-di-gara/gare-e-avvisi/gara-sanit-digitale-sistemi-informativi-sanitari-e-servizi-al-cittadino-per-le-pubbliche-amministrazioni-del-snn" TargetMode="External"/><Relationship Id="rId129"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75" Type="http://schemas.openxmlformats.org/officeDocument/2006/relationships/hyperlink" Target="https://www.fsnews.it/it/focus-on/infrastrutture/2022/9/20/palermo-catania-messina-gara-tratta-dittaino-catenanuova-rfi.html" TargetMode="External"/><Relationship Id="rId96" Type="http://schemas.openxmlformats.org/officeDocument/2006/relationships/hyperlink" Target="https://www.mase.gov.it/sites/default/files/archivio/bandi/dd_117_20-06-2022.pdf" TargetMode="External"/><Relationship Id="rId140" Type="http://schemas.openxmlformats.org/officeDocument/2006/relationships/hyperlink" Target="https://www.normattiva.it/uri-res/N2Ls?urn:nir:stato:decreto.legge:2022-09-23;144" TargetMode="External"/><Relationship Id="rId161" Type="http://schemas.openxmlformats.org/officeDocument/2006/relationships/hyperlink" Target="https://www.ministeroturismo.gov.it/wp-content/uploads/2022/12/22.09.27_Decreto-prot.-12283.22-trasferimento-FNT-1.pdf" TargetMode="External"/><Relationship Id="rId182" Type="http://schemas.openxmlformats.org/officeDocument/2006/relationships/hyperlink" Target="https://italiadomani.gov.it/it/Interventi/investimenti/piani-urbani-integrati.html" TargetMode="External"/><Relationship Id="rId6" Type="http://schemas.openxmlformats.org/officeDocument/2006/relationships/hyperlink" Target="https://italiadomani.gov.it/it/Interventi/investimenti/isole-verdi.html" TargetMode="External"/><Relationship Id="rId23" Type="http://schemas.openxmlformats.org/officeDocument/2006/relationships/hyperlink" Target="https://italiadomani.gov.it/it/Interventi/investimenti/fondi-integrati-per-la-competitivita-delle-imprese-turistiche.html" TargetMode="External"/><Relationship Id="rId119" Type="http://schemas.openxmlformats.org/officeDocument/2006/relationships/hyperlink" Target="https://www.gazzettaufficiale.it/eli/id/2022/07/15/22G00099/sg" TargetMode="External"/><Relationship Id="rId44" Type="http://schemas.openxmlformats.org/officeDocument/2006/relationships/hyperlink" Target="https://italiadomani.gov.it/it/Interventi/investimenti/piani-urbani-integrati-superamento-degli-insediamenti-abusivi-per-combattere-lo-sfruttamento-dei-lavoratori-in-agricoltura.html" TargetMode="External"/><Relationship Id="rId65" Type="http://schemas.openxmlformats.org/officeDocument/2006/relationships/hyperlink" Target="https://italiadomani.gov.it/it/Interventi/investimenti/ecosistema-innovativo-della-salute.html" TargetMode="External"/><Relationship Id="rId86" Type="http://schemas.openxmlformats.org/officeDocument/2006/relationships/hyperlink" Target="https://www.mase.gov.it/pagina/pnrr-isole-verdi" TargetMode="External"/><Relationship Id="rId130" Type="http://schemas.openxmlformats.org/officeDocument/2006/relationships/hyperlink" Target="https://www.affariregionali.it/attivita/aree-tematiche/pnrr/attuazione-misure-pnrr/avviso-pubblico-green-communities/" TargetMode="External"/><Relationship Id="rId151" Type="http://schemas.openxmlformats.org/officeDocument/2006/relationships/hyperlink" Target="http://riqualificazione.formez.it/content/concorso-pubblico-titoli-e-prova-scritta-base-distrettuale-reclutamento-tempo-determinato" TargetMode="External"/><Relationship Id="rId172" Type="http://schemas.openxmlformats.org/officeDocument/2006/relationships/hyperlink" Target="https://italiadomani.gov.it/it/Interventi/investimenti/servizi-digitali-e-cittadinanza-digitale.html" TargetMode="External"/><Relationship Id="rId193" Type="http://schemas.openxmlformats.org/officeDocument/2006/relationships/hyperlink" Target="https://www.mur.gov.it/it/news/martedi-04102022/piano-complementare-al-pnrr-selezionate-4-iniziative-di-ricerca-ambito" TargetMode="External"/><Relationship Id="rId13" Type="http://schemas.openxmlformats.org/officeDocument/2006/relationships/hyperlink" Target="https://italiadomani.gov.it/it/Interventi/investimenti/sviluppo-del-sistema-europeo-di-gestione-del-trasporto-ferroviario-ERTMS.html" TargetMode="External"/><Relationship Id="rId109" Type="http://schemas.openxmlformats.org/officeDocument/2006/relationships/hyperlink" Target="https://www.consip.it/bandi-di-gara/gare-e-avvisi/gara-sanit-digitale-sistemi-informativi-clinico-assistenziali" TargetMode="External"/><Relationship Id="rId34" Type="http://schemas.openxmlformats.org/officeDocument/2006/relationships/hyperlink" Target="https://italiadomani.gov.it/it/Interventi/investimenti/promozione-impianti-innovativi-incluso-off-shore.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NAS.html" TargetMode="External"/><Relationship Id="rId76" Type="http://schemas.openxmlformats.org/officeDocument/2006/relationships/hyperlink" Target="https://www.gazzettaufficiale.it/do/atto/vediRettifica?dataPubblicazioneRett=2022-07-06&amp;codiceRedazionaleRett=TX22BGA14324&amp;dataPubblicazione=2020-10-09&amp;codiceRedazionale=TX20BFM21284&amp;tipoSerie=contratti&amp;tipovigenza=originario&amp;tiporettifica=rettificato" TargetMode="External"/><Relationship Id="rId97" Type="http://schemas.openxmlformats.org/officeDocument/2006/relationships/hyperlink" Target="https://www.mase.gov.it/sites/default/files/archivio/bandi/PNRR_investimento_2.2_avviso_pubblico.pdf" TargetMode="External"/><Relationship Id="rId104" Type="http://schemas.openxmlformats.org/officeDocument/2006/relationships/hyperlink" Target="https://www.miur.gov.it/documents/20182/6735034/Decreto+MInisteriale+n.272+del+17+ottobre+2022.pdf/96ff0e73-627a-597d-bee9-84b380725295?version=1.0&amp;t=1670931660422" TargetMode="External"/><Relationship Id="rId120" Type="http://schemas.openxmlformats.org/officeDocument/2006/relationships/hyperlink" Target="https://www.gazzettaufficiale.it/eli/id/2022/06/30/22A03773/sg" TargetMode="External"/><Relationship Id="rId125" Type="http://schemas.openxmlformats.org/officeDocument/2006/relationships/hyperlink" Target="https://www.mite.gov.it/sites/default/files/archivio/allegati/trasparenza_valutazione_merito/ATTIGENERALI/dm_315_31_08_2022.pdf" TargetMode="External"/><Relationship Id="rId141" Type="http://schemas.openxmlformats.org/officeDocument/2006/relationships/hyperlink" Target="https://www.mur.gov.it/it/atti-e-normativa/decreto-ministeriale-n-1437-del-27-12-2022" TargetMode="External"/><Relationship Id="rId146" Type="http://schemas.openxmlformats.org/officeDocument/2006/relationships/hyperlink" Target="https://www.lavoro.gov.it/strumenti-e-servizi/attuazione-interventi-pnrr/pagine/m5c2-inv-1-2" TargetMode="External"/><Relationship Id="rId167" Type="http://schemas.openxmlformats.org/officeDocument/2006/relationships/hyperlink" Target="https://www.rgs.mef.gov.it/VERSIONE-I/attivita_istituzionali/monitoraggio/piano_nazionale_per_gli_investimenti_complementari_al_pnrr/" TargetMode="External"/><Relationship Id="rId188" Type="http://schemas.openxmlformats.org/officeDocument/2006/relationships/hyperlink" Target="https://www.mit.gov.it/normativa/decreto-ministeriale-numero-191-del-27062022" TargetMode="External"/><Relationship Id="rId7" Type="http://schemas.openxmlformats.org/officeDocument/2006/relationships/hyperlink" Target="https://italiadomani.gov.it/it/Interventi/investimenti/parco-agrisolare.html" TargetMode="External"/><Relationship Id="rId71" Type="http://schemas.openxmlformats.org/officeDocument/2006/relationships/hyperlink" Target="https://www.senato.it/service/PDF/PDFServer/BGT/01367829.pdf" TargetMode="External"/><Relationship Id="rId92" Type="http://schemas.openxmlformats.org/officeDocument/2006/relationships/hyperlink" Target="https://www.mase.gov.it/sites/default/files/archivio/allegati/PNRR/Decreti/dm_0000146_06-04-2022.pdf" TargetMode="External"/><Relationship Id="rId162" Type="http://schemas.openxmlformats.org/officeDocument/2006/relationships/hyperlink" Target="https://www.ministeroturismo.gov.it/fondo-nazionale-del-turismo/" TargetMode="External"/><Relationship Id="rId183" Type="http://schemas.openxmlformats.org/officeDocument/2006/relationships/hyperlink" Target="https://italiadomani.gov.it/it/Interventi/investimenti/salute-ambiente-e-clima.html" TargetMode="External"/><Relationship Id="rId2" Type="http://schemas.openxmlformats.org/officeDocument/2006/relationships/hyperlink" Target="https://italiadomani.gov.it/it/Interventi/investimenti/dati-e-interoperabilita.html" TargetMode="External"/><Relationship Id="rId29" Type="http://schemas.openxmlformats.org/officeDocument/2006/relationships/hyperlink" Target="https://italiadomani.gov.it/it/Interventi/investimenti/realizzazione-nuovi-impianti-di-gestione-rifiuti-e-ammodernamento-di-impianti-esistenti.html" TargetMode="External"/><Relationship Id="rId24" Type="http://schemas.openxmlformats.org/officeDocument/2006/relationships/hyperlink" Target="https://italiadomani.gov.it/it/Interventi/investimenti/fondi-integrati-per-la-competitivita-delle-imprese-turistiche.html" TargetMode="External"/><Relationship Id="rId40" Type="http://schemas.openxmlformats.org/officeDocument/2006/relationships/hyperlink" Target="https://italiadomani.gov.it/it/Interventi/investimenti/piano-asili-nido.html" TargetMode="External"/><Relationship Id="rId45" Type="http://schemas.openxmlformats.org/officeDocument/2006/relationships/hyperlink" Target="https://italiadomani.gov.it/it/Interventi/investimenti/sport-e-inclusione-sociale.html" TargetMode="External"/><Relationship Id="rId66" Type="http://schemas.openxmlformats.org/officeDocument/2006/relationships/hyperlink" Target="https://italiadomani.gov.it/it/Interventi/investimenti/costruzione-e-miglioramento-dei-padiglioni-e-degli-spazi-dei-penitenziari-per-adulti-e-minori.html" TargetMode="External"/><Relationship Id="rId87" Type="http://schemas.openxmlformats.org/officeDocument/2006/relationships/hyperlink" Target="https://www.mase.gov.it/sites/default/files/styles/media_home_559/public/archivio/allegati/PNRR/Allegato%20DD%20219-2022.pdf" TargetMode="External"/><Relationship Id="rId110" Type="http://schemas.openxmlformats.org/officeDocument/2006/relationships/hyperlink" Target="https://innovazione.gov.it/notizie/articoli/al-via-il-polo-strategico-nazionale/" TargetMode="External"/><Relationship Id="rId115" Type="http://schemas.openxmlformats.org/officeDocument/2006/relationships/hyperlink" Target="https://www.inps.it/docallegatiNP/Mig/file_AT/Mig/Amministrazione_trasparente/Documenti/Provvedimenti/Provvedimenti_altri_organi/DG2021_0141_Caridi.pdf" TargetMode="External"/><Relationship Id="rId131" Type="http://schemas.openxmlformats.org/officeDocument/2006/relationships/hyperlink" Target="https://www.mef.gov.it/ufficio-stampa/comunicati/2021/Accordo-di-Finanziamento-BEI-MEF-per-sostenere-Turismo-e-Rigenerazione-Urbana-in-Italia-con-772-milioni-di-euro-nellambito-delle-risorse-del-PNRR/" TargetMode="External"/><Relationship Id="rId136" Type="http://schemas.openxmlformats.org/officeDocument/2006/relationships/hyperlink" Target="https://www.mur.gov.it/it/atti-e-normativa/decreto-direttoriale-n-602-del-23-12-2022" TargetMode="External"/><Relationship Id="rId157" Type="http://schemas.openxmlformats.org/officeDocument/2006/relationships/hyperlink" Target="https://www.normattiva.it/eli/id/2022/07/01/22G00090/ORIGINAL" TargetMode="External"/><Relationship Id="rId178" Type="http://schemas.openxmlformats.org/officeDocument/2006/relationships/hyperlink" Target="https://italiadomani.gov.it/it/Interventi/investimenti/servizi-digitali-e-cittadinanza-digitale.html" TargetMode="External"/><Relationship Id="rId61" Type="http://schemas.openxmlformats.org/officeDocument/2006/relationships/hyperlink" Target="https://italiadomani.gov.it/it/Interventi/investimenti/strategia-nazionale-per-le-aree-interne.html" TargetMode="External"/><Relationship Id="rId82" Type="http://schemas.openxmlformats.org/officeDocument/2006/relationships/hyperlink" Target="https://www.gazzettaufficiale.it/atto/serie_generale/caricaDettaglioAtto/originario?atto.dataPubblicazioneGazzetta=2023-03-10&amp;atto.codiceRedazionale=23A01535&amp;elenco30giorni=false" TargetMode="External"/><Relationship Id="rId152" Type="http://schemas.openxmlformats.org/officeDocument/2006/relationships/hyperlink" Target="http://riqualificazione.formez.it/content/ministero-giustizia-concorso-pubblico-titoli-ed-esami-base-distrettuale-reclutamento-tempo-3" TargetMode="External"/><Relationship Id="rId173" Type="http://schemas.openxmlformats.org/officeDocument/2006/relationships/hyperlink" Target="https://italiadomani.gov.it/it/Interventi/investimenti/servizi-digitali-e-cittadinanza-digitale.html" TargetMode="External"/><Relationship Id="rId194" Type="http://schemas.openxmlformats.org/officeDocument/2006/relationships/hyperlink" Target="https://www.gazzettaufficiale.it/atto/serie_generale/caricaDettaglioAtto/originario?atto.dataPubblicazioneGazzetta=2022-11-15&amp;atto.codiceRedazionale=22A06434&amp;elenco30giorni=true" TargetMode="External"/><Relationship Id="rId19" Type="http://schemas.openxmlformats.org/officeDocument/2006/relationships/hyperlink" Target="https://italiadomani.gov.it/it/Interventi/investimenti/piani-urbani-integrati.html" TargetMode="External"/><Relationship Id="rId14" Type="http://schemas.openxmlformats.org/officeDocument/2006/relationships/hyperlink" Target="https://italiadomani.gov.it/it/Interventi/investimenti/interventi-per-la-sostenibilita-ambientale-dei-porti-green-ports.html" TargetMode="External"/><Relationship Id="rId30" Type="http://schemas.openxmlformats.org/officeDocument/2006/relationships/hyperlink" Target="https://italiadomani.gov.it/it/Interventi/investimenti/sviluppo-infrastrutture-di-ricarica-elettrica.html" TargetMode="External"/><Relationship Id="rId35" Type="http://schemas.openxmlformats.org/officeDocument/2006/relationships/hyperlink" Target="https://italiadomani.gov.it/it/Interventi/investimenti/sperimentazione-dell-idrogeno-per-il-trasporto-stradale.html" TargetMode="External"/><Relationship Id="rId56" Type="http://schemas.openxmlformats.org/officeDocument/2006/relationships/hyperlink" Target="https://italiadomani.gov.it/it/Interventi/investimenti/sviluppo-accessibilita-marittima-e-resilienza-infrastrutture-portuali-cambiamenti-climatici.html" TargetMode="External"/><Relationship Id="rId77" Type="http://schemas.openxmlformats.org/officeDocument/2006/relationships/hyperlink" Target="https://www.rfi.it/it/news-e-media/comunicati-stampa-e-news/2022/10/20/rfi---linea-palermo-catania-messina--aggiudicata-gara-per-la-tra.html" TargetMode="External"/><Relationship Id="rId100" Type="http://schemas.openxmlformats.org/officeDocument/2006/relationships/hyperlink" Target="https://www.mase.gov.it/comunicati/pnrr-mase-115-milioni-i-porti-verdi" TargetMode="External"/><Relationship Id="rId105" Type="http://schemas.openxmlformats.org/officeDocument/2006/relationships/hyperlink" Target="https://www.miur.gov.it/web/guest/-/decreto-ministeriale-n-328-del-22-dicembre-2022" TargetMode="External"/><Relationship Id="rId126" Type="http://schemas.openxmlformats.org/officeDocument/2006/relationships/hyperlink" Target="https://www.normattiva.it/uri-res/N2Ls?urn:nir:stato:decreto.legislativo:2022-12-23;201" TargetMode="External"/><Relationship Id="rId147" Type="http://schemas.openxmlformats.org/officeDocument/2006/relationships/hyperlink" Target="https://www.politicheagricole.it/flex/cm/pages/ServeBLOB.php/L/IT/IDPagina/19018" TargetMode="External"/><Relationship Id="rId168" Type="http://schemas.openxmlformats.org/officeDocument/2006/relationships/hyperlink" Target="https://italiadomani.gov.it/it/Interventi/investimenti/servizi-digitali-e-cittadinanza-digitale.html" TargetMode="External"/><Relationship Id="rId8" Type="http://schemas.openxmlformats.org/officeDocument/2006/relationships/hyperlink" Target="https://italiadomani.gov.it/it/Interventi/investimenti/interventi-su-resilienza-climatica-reti.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www.normattiva.it/uri-res/N2Ls?urn:nir:stato:decreto.legge:2021-09-10;121" TargetMode="External"/><Relationship Id="rId93" Type="http://schemas.openxmlformats.org/officeDocument/2006/relationships/hyperlink" Target="https://www.mase.gov.it/bandi/avviso-pubblico-la-presentazione-di-proposte-progettuali-finalizzate-ad-incrementare-la" TargetMode="External"/><Relationship Id="rId98" Type="http://schemas.openxmlformats.org/officeDocument/2006/relationships/hyperlink" Target="https://www.mase.gov.it/sites/default/files/archivio/allegati/PNRR/Decreti/decreto_413_16-12-2022_IE.pdf" TargetMode="External"/><Relationship Id="rId121" Type="http://schemas.openxmlformats.org/officeDocument/2006/relationships/hyperlink" Target="https://italiadomani.gov.it/content/dam/sogei-ng/documenti/Avviso1_interventiCyber_v6.zip" TargetMode="External"/><Relationship Id="rId142" Type="http://schemas.openxmlformats.org/officeDocument/2006/relationships/hyperlink" Target="https://www.mur.gov.it/it/atti-e-normativa/decreto-interministeriale-n-1439-del-29-12-2022" TargetMode="External"/><Relationship Id="rId163" Type="http://schemas.openxmlformats.org/officeDocument/2006/relationships/hyperlink" Target="https://www.rgs.mef.gov.it/VERSIONE-I/pubblicazioni/analisi_e_valutazione_della_spesa/la_revisione_della_spesa_del_bilancio_dello_stato/" TargetMode="External"/><Relationship Id="rId184" Type="http://schemas.openxmlformats.org/officeDocument/2006/relationships/hyperlink" Target="https://italiadomani.gov.it/it/Interventi/investimenti/salute-ambiente-e-clima.html" TargetMode="External"/><Relationship Id="rId189" Type="http://schemas.openxmlformats.org/officeDocument/2006/relationships/hyperlink" Target="https://www.mit.gov.it/nfsmitgov/files/media/documentazione/2022-10/-%202022%2009%2030%20DM%20312%20Riparto%20beneficiari.pdf" TargetMode="External"/><Relationship Id="rId3" Type="http://schemas.openxmlformats.org/officeDocument/2006/relationships/hyperlink" Target="https://italiadomani.gov.it/it/Interventi/investimenti/infrastrutture-digitali.html" TargetMode="External"/><Relationship Id="rId25" Type="http://schemas.openxmlformats.org/officeDocument/2006/relationships/hyperlink" Target="https://italiadomani.gov.it/it/Interventi/investimenti/fondi-integrati-per-la-competitivita-delle-imprese-turistiche.html" TargetMode="External"/><Relationship Id="rId46" Type="http://schemas.openxmlformats.org/officeDocument/2006/relationships/hyperlink" Target="https://italiadomani.gov.it/it/Interventi/investimenti/rinnovo-del-materiale-rotabile.html" TargetMode="External"/><Relationship Id="rId67" Type="http://schemas.openxmlformats.org/officeDocument/2006/relationships/hyperlink" Target="https://italiadomani.gov.it/it/Interventi/investimenti/costruzione-e-miglioramento-dei-padiglioni-e-degli-spazi-dei-penitenziari-per-adulti-e-minori.html" TargetMode="External"/><Relationship Id="rId116" Type="http://schemas.openxmlformats.org/officeDocument/2006/relationships/hyperlink" Target="https://www.inps.it/news/pnrr-formazione-personale-su-competenze-informatiche" TargetMode="External"/><Relationship Id="rId137" Type="http://schemas.openxmlformats.org/officeDocument/2006/relationships/hyperlink" Target="https://www.mur.gov.it/it/atti-e-normativa/decreto-ministeriale-n-1046-del-26-8-2022" TargetMode="External"/><Relationship Id="rId158" Type="http://schemas.openxmlformats.org/officeDocument/2006/relationships/hyperlink" Target="https://www.gazzettaufficiale.it/eli/id/2022/10/22/22G00165/sg" TargetMode="External"/><Relationship Id="rId20" Type="http://schemas.openxmlformats.org/officeDocument/2006/relationships/hyperlink" Target="https://italiadomani.gov.it/it/Interventi/investimenti/piani-urbani-integrati-fondo-di-fondi-della-bei.html" TargetMode="External"/><Relationship Id="rId41" Type="http://schemas.openxmlformats.org/officeDocument/2006/relationships/hyperlink" Target="https://italiadomani.gov.it/it/Interventi/investimenti/fondo-per-il-programma-nazionale-ricerca-pnr-e-progetti-di-ricerca-di-significativo-interesse-nazionale-prin.html" TargetMode="External"/><Relationship Id="rId62" Type="http://schemas.openxmlformats.org/officeDocument/2006/relationships/hyperlink" Target="https://italiadomani.gov.it/it/Interventi/investimenti/sicuro-verde-e-sociale-riqualificazione-edilizia-residenziale-pubblica.html" TargetMode="External"/><Relationship Id="rId83" Type="http://schemas.openxmlformats.org/officeDocument/2006/relationships/hyperlink" Target="https://www.mase.gov.it/pagina/riforma-4-2-misure-garantire-la-piena-capacita-gestionale-i-servizi-idrici-integrati" TargetMode="External"/><Relationship Id="rId88" Type="http://schemas.openxmlformats.org/officeDocument/2006/relationships/hyperlink" Target="https://www.mase.gov.it/sites/default/files/archivio/allegati/PNRR/Decreti/2022.07.01_dm_tlr_M2C3-I3.pdf" TargetMode="External"/><Relationship Id="rId111" Type="http://schemas.openxmlformats.org/officeDocument/2006/relationships/hyperlink" Target="https://www.interop.pagopa.it/" TargetMode="External"/><Relationship Id="rId132" Type="http://schemas.openxmlformats.org/officeDocument/2006/relationships/hyperlink" Target="https://www.eib.org/attachments/documents/1683-ceoi-rff-ita-fof.pdf" TargetMode="External"/><Relationship Id="rId153" Type="http://schemas.openxmlformats.org/officeDocument/2006/relationships/hyperlink" Target="http://riqualificazione.formez.it/content/concorsi-ripam-giustizia-totale-5410-unita-tempo-determinato-personale-non-dirigenziale-area" TargetMode="External"/><Relationship Id="rId174" Type="http://schemas.openxmlformats.org/officeDocument/2006/relationships/hyperlink" Target="https://italiadomani.gov.it/it/Interventi/investimenti/servizi-digitali-e-cittadinanza-digitale.html" TargetMode="External"/><Relationship Id="rId179" Type="http://schemas.openxmlformats.org/officeDocument/2006/relationships/hyperlink" Target="https://italiadomani.gov.it/it/Interventi/investimenti/servizi-digitali-e-cittadinanza-digitale.html" TargetMode="External"/><Relationship Id="rId195" Type="http://schemas.openxmlformats.org/officeDocument/2006/relationships/printerSettings" Target="../printerSettings/printerSettings10.bin"/><Relationship Id="rId190" Type="http://schemas.openxmlformats.org/officeDocument/2006/relationships/hyperlink" Target="https://italiadomani.gov.it/it/Interventi/investimenti/salute-ambiente-e-clima.html" TargetMode="External"/><Relationship Id="rId15" Type="http://schemas.openxmlformats.org/officeDocument/2006/relationships/hyperlink" Target="https://italiadomani.gov.it/it/Interventi/investimenti/finanziamento-di-progetti-presentati-da-giovani-ricercatori.html" TargetMode="External"/><Relationship Id="rId36" Type="http://schemas.openxmlformats.org/officeDocument/2006/relationships/hyperlink" Target="https://italiadomani.gov.it/it/Interventi/investimenti/sperimentazione-dell-idrogeno-per-il-trasporto-ferroviario.html" TargetMode="External"/><Relationship Id="rId57" Type="http://schemas.openxmlformats.org/officeDocument/2006/relationships/hyperlink" Target="https://italiadomani.gov.it/it/Interventi/investimenti/aumento-selettivo-della-capacita-portuale.html" TargetMode="External"/><Relationship Id="rId106"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amp;tabID=0.8724464539341996&amp;title=lbl.detta" TargetMode="External"/><Relationship Id="rId127" Type="http://schemas.openxmlformats.org/officeDocument/2006/relationships/hyperlink" Target="https://www.normattiva.it/uri-res/N2Ls?urn:nir:stato:decreto.legislativo:2022;157" TargetMode="External"/><Relationship Id="rId10" Type="http://schemas.openxmlformats.org/officeDocument/2006/relationships/hyperlink" Target="https://italiadomani.gov.it/it/Interventi/investimenti/sviluppo-di-sistemi-di-teleriscaldamento.html" TargetMode="External"/><Relationship Id="rId31" Type="http://schemas.openxmlformats.org/officeDocument/2006/relationships/hyperlink" Target="https://italiadomani.gov.it/it/Interventi/investimenti/rafforzamento-smart-grid.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www.mit.gov.it/normativa/decreto-mit-mef-relativo-alle-concessioni-portuali" TargetMode="External"/><Relationship Id="rId78" Type="http://schemas.openxmlformats.org/officeDocument/2006/relationships/hyperlink" Target="https://www.gare.rfi.it/content/gare_rfi/it/archivio/bandi-e-avvisi/lavori/2021/dac-0155-2021.html" TargetMode="External"/><Relationship Id="rId94" Type="http://schemas.openxmlformats.org/officeDocument/2006/relationships/hyperlink" Target="https://www.mase.gov.it/sites/default/files/styles/media_home_559/public/archivio/allegati/PNRR/DD%20Smart%20Grid%2026.23-12-2022.pdf" TargetMode="External"/><Relationship Id="rId99" Type="http://schemas.openxmlformats.org/officeDocument/2006/relationships/hyperlink" Target="https://www.mase.gov.it/sites/default/files/archivio/allegati/PNRR/Decreti/decreto_414_16-12-2022_IE.pdf" TargetMode="External"/><Relationship Id="rId101" Type="http://schemas.openxmlformats.org/officeDocument/2006/relationships/hyperlink" Target="https://www.mase.gov.it/bandi/progetto-green-ports-pnrr-avviso-pubblico-di-manifestazione-di-interesse-la-formulazione-di" TargetMode="External"/><Relationship Id="rId122" Type="http://schemas.openxmlformats.org/officeDocument/2006/relationships/hyperlink" Target="https://italiadomani.gov.it/content/dam/sogei-ng/bandi/bandi_acn/Avviso2_InterventiCyber_v2.zip" TargetMode="External"/><Relationship Id="rId143" Type="http://schemas.openxmlformats.org/officeDocument/2006/relationships/hyperlink" Target="https://www.lavoro.gov.it/strumenti-e-servizi/Attuazione-Interventi-PNRR/Pagine/M5C1-rif-1-1" TargetMode="External"/><Relationship Id="rId148" Type="http://schemas.openxmlformats.org/officeDocument/2006/relationships/hyperlink" Target="https://www.politicheagricole.it/flex/cm/pages/ServeBLOB.php/L/IT/IDPagina/19021" TargetMode="External"/><Relationship Id="rId164" Type="http://schemas.openxmlformats.org/officeDocument/2006/relationships/hyperlink" Target="https://www.agenziaentrate.gov.it/portale/web/guest/informativa-conseguimento-target-pnrr" TargetMode="External"/><Relationship Id="rId169" Type="http://schemas.openxmlformats.org/officeDocument/2006/relationships/hyperlink" Target="https://italiadomani.gov.it/it/Interventi/investimenti/servizi-digitali-e-cittadinanza-digitale.html" TargetMode="External"/><Relationship Id="rId185" Type="http://schemas.openxmlformats.org/officeDocument/2006/relationships/hyperlink" Target="https://italiadomani.gov.it/it/Interventi/investimenti/rinnovo-flotte-bus-e-treni-verdi.html" TargetMode="External"/><Relationship Id="rId4" Type="http://schemas.openxmlformats.org/officeDocument/2006/relationships/hyperlink" Target="https://italiadomani.gov.it/it/Interventi/investimenti/sviluppo-logistica-per-i-settori-agroalimentare-pesca-e-acquacoltura-silvicoltura-floricoltura-e-vivaismo.html" TargetMode="External"/><Relationship Id="rId9" Type="http://schemas.openxmlformats.org/officeDocument/2006/relationships/hyperlink" Target="https://italiadomani.gov.it/it/Interventi/investimenti/rafforzamento-smart-grid.html" TargetMode="External"/><Relationship Id="rId180" Type="http://schemas.openxmlformats.org/officeDocument/2006/relationships/hyperlink" Target="https://italiadomani.gov.it/it/Interventi/investimenti/servizi-digitali-e-cittadinanza-digitale.html" TargetMode="External"/><Relationship Id="rId26" Type="http://schemas.openxmlformats.org/officeDocument/2006/relationships/hyperlink" Target="https://italiadomani.gov.it/it/Interventi/investimenti/migliorare-l-efficienza-energetica-di-cinema-teatri-e-musei.html" TargetMode="External"/><Relationship Id="rId47" Type="http://schemas.openxmlformats.org/officeDocument/2006/relationships/hyperlink" Target="https://italiadomani.gov.it/it/Interventi/investimenti/rinnovo-del-materiale-rotabile.html" TargetMode="External"/><Relationship Id="rId68" Type="http://schemas.openxmlformats.org/officeDocument/2006/relationships/hyperlink" Target="https://italiadomani.gov.it/it/Interventi/investimenti/costruzione-e-miglioramento-dei-padiglioni-e-degli-spazi-dei-penitenziari-per-adulti-e-minori.html" TargetMode="External"/><Relationship Id="rId89" Type="http://schemas.openxmlformats.org/officeDocument/2006/relationships/hyperlink" Target="https://www.mase.gov.it/sites/default/files/archivio/allegati/PNRR/Decreti/0000094.28-07-2022.pdf" TargetMode="External"/><Relationship Id="rId112" Type="http://schemas.openxmlformats.org/officeDocument/2006/relationships/hyperlink" Target="https://www.datocms-assets.com/38008/1662571578-approvazione-dello-statuto-della-3-i-s-p-a.pdf" TargetMode="External"/><Relationship Id="rId133" Type="http://schemas.openxmlformats.org/officeDocument/2006/relationships/hyperlink" Target="https://www.mase.gov.it/sites/default/files/untitled%20folder/m_amte.MiTE.PNM%20REGISTRO%20DECRETI%28R%29.0000198.19-08-2022.pdf" TargetMode="External"/><Relationship Id="rId154" Type="http://schemas.openxmlformats.org/officeDocument/2006/relationships/hyperlink" Target="https://www.normattiva.it/uri-res/N2Ls?urn:nir:stato:legge:2022-08-31;130" TargetMode="External"/><Relationship Id="rId175" Type="http://schemas.openxmlformats.org/officeDocument/2006/relationships/hyperlink" Target="https://italiadomani.gov.it/it/Interventi/investimenti/servizi-digitali-e-cittadinanza-digitale.html" TargetMode="External"/><Relationship Id="rId196" Type="http://schemas.openxmlformats.org/officeDocument/2006/relationships/drawing" Target="../drawings/drawing6.xml"/><Relationship Id="rId16" Type="http://schemas.openxmlformats.org/officeDocument/2006/relationships/hyperlink" Target="https://italiadomani.gov.it/it/Interventi/investimenti/potenziamento-dei-centri-per-l-impiego.html" TargetMode="External"/><Relationship Id="rId37" Type="http://schemas.openxmlformats.org/officeDocument/2006/relationships/hyperlink" Target="https://italiadomani.gov.it/it/Interventi/investimenti/sviluppo-agro-voltaico.html" TargetMode="External"/><Relationship Id="rId58" Type="http://schemas.openxmlformats.org/officeDocument/2006/relationships/hyperlink" Target="https://italiadomani.gov.it/it/Interventi/investimenti/ultimo-penultimo-miglio-ferroviario-stradale.html" TargetMode="External"/><Relationship Id="rId79" Type="http://schemas.openxmlformats.org/officeDocument/2006/relationships/hyperlink" Target="https://www.gare.rfi.it/content/gare_rfi/it/bandi-e-esiti/esiti/lavori/-dac-0255-2021.html" TargetMode="External"/><Relationship Id="rId102" Type="http://schemas.openxmlformats.org/officeDocument/2006/relationships/hyperlink" Target="https://www.normattiva.it/eli/id/2022/09/23/22G00154/CONSOLIDATED/20230112" TargetMode="External"/><Relationship Id="rId123" Type="http://schemas.openxmlformats.org/officeDocument/2006/relationships/hyperlink" Target="https://italiadomani.gov.it/content/dam/sogei-ng/documenti/Avviso3_InterventiCyber_v5.zip" TargetMode="External"/><Relationship Id="rId144" Type="http://schemas.openxmlformats.org/officeDocument/2006/relationships/hyperlink" Target="https://www.normattiva.it/atto/caricaDettaglioAtto?atto.dataPubblicazioneGazzetta=2022-04-30&amp;atto.codiceRedazionale=22G00049&amp;atto.articolo.numero=0&amp;atto.articolo.sottoArticolo=1&amp;atto.articolo.sottoArticolo1=10&amp;qId=5ef71edc-9e0e-4bd1-b39b-3e1db306086d&amp;tabI" TargetMode="External"/><Relationship Id="rId90" Type="http://schemas.openxmlformats.org/officeDocument/2006/relationships/hyperlink" Target="https://www.mase.gov.it/sites/default/files/styles/media_home_559/public/archivio/allegati/PNRR/DD%20Sviluppo%20reti%20TLR%2023%2012%202022.pdf" TargetMode="External"/><Relationship Id="rId165" Type="http://schemas.openxmlformats.org/officeDocument/2006/relationships/hyperlink" Target="https://www.agenziaentrate.gov.it/portale/web/guest/informativa-conseguimento-target-pnrr" TargetMode="External"/><Relationship Id="rId186" Type="http://schemas.openxmlformats.org/officeDocument/2006/relationships/hyperlink" Target="https://italiadomani.gov.it/it/Interventi/investimenti/rinnovo-flotte-navi-sostenibili.html" TargetMode="External"/><Relationship Id="rId27" Type="http://schemas.openxmlformats.org/officeDocument/2006/relationships/hyperlink" Target="https://italiadomani.gov.it/it/Interventi/investimenti/parco-agrisolare.html" TargetMode="External"/><Relationship Id="rId48" Type="http://schemas.openxmlformats.org/officeDocument/2006/relationships/hyperlink" Target="https://italiadomani.gov.it/it/Interventi/investimenti/rinnovo-del-materiale-rotabile.html" TargetMode="External"/><Relationship Id="rId69" Type="http://schemas.openxmlformats.org/officeDocument/2006/relationships/hyperlink" Target="https://italiadomani.gov.it/it/Interventi/investimenti/costruzione-e-miglioramento-dei-padiglioni-e-degli-spazi-dei-penitenziari-per-adulti-e-minori.html" TargetMode="External"/><Relationship Id="rId113" Type="http://schemas.openxmlformats.org/officeDocument/2006/relationships/hyperlink" Target="https://assets.innovazione.gov.it/1651743256-dpcm-8-settembre-2021.pdf" TargetMode="External"/><Relationship Id="rId134" Type="http://schemas.openxmlformats.org/officeDocument/2006/relationships/hyperlink" Target="https://dait.interno.gov.it/finanza-locale/documentazione/decreto-22-aprile-2022" TargetMode="External"/><Relationship Id="rId80" Type="http://schemas.openxmlformats.org/officeDocument/2006/relationships/hyperlink" Target="https://www.normattiva.it/uri-res/N2Ls?urn:nir:stato:decreto.legge:2021;152~art39" TargetMode="External"/><Relationship Id="rId155" Type="http://schemas.openxmlformats.org/officeDocument/2006/relationships/hyperlink" Target="http://www.normattiva.it/eli/id/2022/10/17/22G00158/ORIGINAL" TargetMode="External"/><Relationship Id="rId176" Type="http://schemas.openxmlformats.org/officeDocument/2006/relationships/hyperlink" Target="https://italiadomani.gov.it/it/Interventi/investimenti/servizi-digitali-e-cittadinanza-digitale.html" TargetMode="External"/><Relationship Id="rId17" Type="http://schemas.openxmlformats.org/officeDocument/2006/relationships/hyperlink" Target="https://italiadomani.gov.it/it/Interventi/investimenti/sistema-di-certificazione-della-parita-di-genere.html" TargetMode="External"/><Relationship Id="rId38" Type="http://schemas.openxmlformats.org/officeDocument/2006/relationships/hyperlink" Target="https://italiadomani.gov.it/it/Interventi/investimenti/creazione-di-imprese-femminili.html" TargetMode="External"/><Relationship Id="rId59" Type="http://schemas.openxmlformats.org/officeDocument/2006/relationships/hyperlink" Target="https://italiadomani.gov.it/it/Interventi/investimenti/elettrificazione-delle-banchine-cold-ironing.html" TargetMode="External"/><Relationship Id="rId103" Type="http://schemas.openxmlformats.org/officeDocument/2006/relationships/hyperlink" Target="https://www.gazzettaufficiale.it/eli/id/2022/07/26/22G00108/sg" TargetMode="External"/><Relationship Id="rId124" Type="http://schemas.openxmlformats.org/officeDocument/2006/relationships/hyperlink" Target="https://www.normattiva.it/uri-res/N2Ls?urn:nir:stato:legge:2022;118" TargetMode="External"/><Relationship Id="rId70" Type="http://schemas.openxmlformats.org/officeDocument/2006/relationships/hyperlink" Target="https://italiadomani.gov.it/it/Interventi/investimenti/iniziative-di-ricerca-per-tecnologie-e-percorsi-innovativi-in-ambito-sanitario-e-assistenziale.html" TargetMode="External"/><Relationship Id="rId91" Type="http://schemas.openxmlformats.org/officeDocument/2006/relationships/hyperlink" Target="https://www.gazzettaufficiale.it/atto/serie_generale/caricaDettaglioAtto/originario?atto.dataPubblicazioneGazzetta=2022-12-02&amp;atto.codiceRedazionale=22A06879" TargetMode="External"/><Relationship Id="rId145" Type="http://schemas.openxmlformats.org/officeDocument/2006/relationships/hyperlink" Target="https://www.lavoro.gov.it/strumenti-e-servizi/Attuazione-Interventi-PNRR/Pagine/M5C1-rif-1-2" TargetMode="External"/><Relationship Id="rId166" Type="http://schemas.openxmlformats.org/officeDocument/2006/relationships/hyperlink" Target="https://www.agenziaentrate.gov.it/portale/web/guest/informativa-conseguimento-target-pnrr" TargetMode="External"/><Relationship Id="rId187" Type="http://schemas.openxmlformats.org/officeDocument/2006/relationships/hyperlink" Target="https://www.mit.gov.it/normativa/decreto-ministeriale-numero-290-del-21092022" TargetMode="External"/><Relationship Id="rId1" Type="http://schemas.openxmlformats.org/officeDocument/2006/relationships/hyperlink" Target="https://italiadomani.gov.it/it/Interventi/investimenti/cybersecurity-sicurezza-informatica.html" TargetMode="External"/><Relationship Id="rId28" Type="http://schemas.openxmlformats.org/officeDocument/2006/relationships/hyperlink" Target="https://italiadomani.gov.it/it/Interventi/investimenti/realizzazione-nuovi-impianti-di-gestione-rifiuti-e-ammodernamento-di-impianti-esistenti.html" TargetMode="External"/><Relationship Id="rId49" Type="http://schemas.openxmlformats.org/officeDocument/2006/relationships/hyperlink" Target="https://italiadomani.gov.it/it/Interventi/investimenti/rinnovo-del-materiale-rotabile.html" TargetMode="External"/><Relationship Id="rId114" Type="http://schemas.openxmlformats.org/officeDocument/2006/relationships/hyperlink" Target="https://presidenza.governo.it/AmministrazioneTrasparente/Organizzazione/ArticolazioneUffici/Dipartimenti/DTD.html" TargetMode="External"/><Relationship Id="rId60" Type="http://schemas.openxmlformats.org/officeDocument/2006/relationships/hyperlink" Target="https://italiadomani.gov.it/it/Interventi/investimenti/strategia-nazionale-per-le-aree-interne.html" TargetMode="External"/><Relationship Id="rId81" Type="http://schemas.openxmlformats.org/officeDocument/2006/relationships/hyperlink" Target="https://www.politicheagricole.it/flex/cm/pages/ServeBLOB.php/L/IT/IDPagina/18588" TargetMode="External"/><Relationship Id="rId135" Type="http://schemas.openxmlformats.org/officeDocument/2006/relationships/hyperlink" Target="https://www.gea.mur.gov.it/docs/GiovaniRicercatori/Avviso/Graduatoria%20giovani%20ricercatori.pdf" TargetMode="External"/><Relationship Id="rId156" Type="http://schemas.openxmlformats.org/officeDocument/2006/relationships/hyperlink" Target="http://www.normattiva.it/eli/id/2022/10/17/22G00159/CONSOLIDATED" TargetMode="External"/><Relationship Id="rId177"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percorsi-di-autonomia-per-persone-con-disabilita.html" TargetMode="External"/><Relationship Id="rId39" Type="http://schemas.openxmlformats.org/officeDocument/2006/relationships/hyperlink" Target="https://italiadomani.gov.it/it/Interventi/investimenti/piano-di-sostituzione-di-edifici-scolastici-e-di-riqualificazione-energetica.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italiadomani.gov.it/it/Interventi/investimenti/piano-di-estensione-del-tempo-pieno-e-mense.html" TargetMode="External"/><Relationship Id="rId117" Type="http://schemas.openxmlformats.org/officeDocument/2006/relationships/hyperlink" Target="https://www.mimit.gov.it/index.php/it/normativa/circolari-note-direttive-e-atti-di-indirizzo/circolare-4-maggio-2022-n-168851-m5c1-investimento-1-2-creazione-di-imprese-femminili-decorrenza-del-sostegno-finanziario-a-valere-sul-pnrr-e-istruttoria-delle-do" TargetMode="External"/><Relationship Id="rId21" Type="http://schemas.openxmlformats.org/officeDocument/2006/relationships/hyperlink" Target="https://italiadomani.gov.it/it/Interventi/investimenti/investimenti-in-infrastrutture-idriche-primarie-per-la-sicurezza-dell-approvvigionamento-idrico.html" TargetMode="External"/><Relationship Id="rId42" Type="http://schemas.openxmlformats.org/officeDocument/2006/relationships/hyperlink" Target="https://italiadomani.gov.it/it/Interventi/investimenti/ultimo-penultimo-miglio-ferroviario-stradale.html" TargetMode="External"/><Relationship Id="rId47" Type="http://schemas.openxmlformats.org/officeDocument/2006/relationships/hyperlink" Target="https://italiadomani.gov.it/it/Interventi/investimenti/sicuro-verde-e-sociale-riqualificazione-edilizia-residenziale-pubblica.html" TargetMode="External"/><Relationship Id="rId63" Type="http://schemas.openxmlformats.org/officeDocument/2006/relationships/hyperlink" Target="https://www.normattiva.it/uri-res/N2Ls?urn:nir:stato:decreto.legislativo:2023-03-31;36" TargetMode="External"/><Relationship Id="rId68" Type="http://schemas.openxmlformats.org/officeDocument/2006/relationships/hyperlink" Target="https://www.miur.gov.it/web/guest/-/pnrr-concluso-l-ulteriore-bando-da-70-mln-per-gli-asili-nido" TargetMode="External"/><Relationship Id="rId84" Type="http://schemas.openxmlformats.org/officeDocument/2006/relationships/hyperlink" Target="https://italiadomani.gov.it/it/Interventi/investimenti/tecnologie-satellitari-ed-economia-spaziale.html" TargetMode="External"/><Relationship Id="rId89" Type="http://schemas.openxmlformats.org/officeDocument/2006/relationships/hyperlink" Target="https://italiadomani.gov.it/it/Interventi/investimenti/tecnologie-satellitari-ed-economia-spaziale.html" TargetMode="External"/><Relationship Id="rId112" Type="http://schemas.openxmlformats.org/officeDocument/2006/relationships/hyperlink" Target="https://www.sport.governo.it/it/pnrr/terza-linea-di-intervento/registrazione-dei-decreti-del-22-e-27-marzo-2023/" TargetMode="External"/><Relationship Id="rId16" Type="http://schemas.openxmlformats.org/officeDocument/2006/relationships/hyperlink" Target="https://italiadomani.gov.it/it/Interventi/investimenti/sviluppo-del-sistema-europeo-di-gestione-del-trasporto-ferroviario-ERTMS.html" TargetMode="External"/><Relationship Id="rId107" Type="http://schemas.openxmlformats.org/officeDocument/2006/relationships/hyperlink" Target="https://mit.gov.it/nfsmitgov/files/media/notizia/2022-07/DECRETO%200000198%2030-06-2022.pdf" TargetMode="External"/><Relationship Id="rId11" Type="http://schemas.openxmlformats.org/officeDocument/2006/relationships/hyperlink" Target="https://italiadomani.gov.it/it/Interventi/investimenti/fondo-per-la-realizzazione-di-un-sistema-integrato-di-infrastrutture-di-ricerca-e-innovazione.html" TargetMode="External"/><Relationship Id="rId32" Type="http://schemas.openxmlformats.org/officeDocument/2006/relationships/hyperlink" Target="https://italiadomani.gov.it/it/Interventi/investimenti/sostegno-alle-persone-vulnerabili-e-prevenzione-dell-istituzionalizzazione-degli-anziani-non-autosufficienti.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3" Type="http://schemas.openxmlformats.org/officeDocument/2006/relationships/hyperlink" Target="https://italiadomani.gov.it/it/Interventi/investimenti/costruzione-e-miglioramento-dei-padiglioni-e-degli-spazi-dei-penitenziari-per-adulti-e-minori.html" TargetMode="External"/><Relationship Id="rId58" Type="http://schemas.openxmlformats.org/officeDocument/2006/relationships/hyperlink" Target="https://italiadomani.gov.it/it/Interventi/investimenti/costruzione-e-miglioramento-dei-padiglioni-e-degli-spazi-dei-penitenziari-per-adulti-e-minori.html" TargetMode="External"/><Relationship Id="rId74" Type="http://schemas.openxmlformats.org/officeDocument/2006/relationships/hyperlink" Target="https://www.normattiva.it/uri-res/N2Ls?urn:nir:stato:legge:2023;33" TargetMode="External"/><Relationship Id="rId79" Type="http://schemas.openxmlformats.org/officeDocument/2006/relationships/hyperlink" Target="https://www.rgs.mef.gov.it/VERSIONE-I/attivita_istituzionali/monitoraggio/piano_nazionale_per_gli_investimenti_complementari_al_pnrr/" TargetMode="External"/><Relationship Id="rId102" Type="http://schemas.openxmlformats.org/officeDocument/2006/relationships/hyperlink" Target="https://www.gdf.gov.it/it/stazioni-appaltanti/bandi-di-gara/archivio/anno-2023/comando-generale/febbraio/acquisizione-di-servizi-professionali-di-201cdata-science201d" TargetMode="External"/><Relationship Id="rId5" Type="http://schemas.openxmlformats.org/officeDocument/2006/relationships/hyperlink" Target="https://italiadomani.gov.it/it/Interventi/investimenti/sviluppo-infrastrutture-di-ricarica-elettrica.html" TargetMode="External"/><Relationship Id="rId90" Type="http://schemas.openxmlformats.org/officeDocument/2006/relationships/hyperlink" Target="https://italiadomani.gov.it/it/Interventi/investimenti/tecnologie-satellitari-ed-economia-spaziale.html" TargetMode="External"/><Relationship Id="rId95" Type="http://schemas.openxmlformats.org/officeDocument/2006/relationships/hyperlink" Target="https://italiadomani.gov.it/it/Interventi/investimenti/salute-ambiente-e-clima.html" TargetMode="External"/><Relationship Id="rId22" Type="http://schemas.openxmlformats.org/officeDocument/2006/relationships/hyperlink" Target="https://italiadomani.gov.it/it/Interventi/investimenti/riduzione-delle-perdite-nelle-reti-di-distribuzione-dell-acqua-compresa-la-digitalizzazione-e-il-monitoraggio-delle-reti.html" TargetMode="External"/><Relationship Id="rId27"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43" Type="http://schemas.openxmlformats.org/officeDocument/2006/relationships/hyperlink" Target="https://italiadomani.gov.it/it/Interventi/investimenti/efficientamento-energetico.html" TargetMode="External"/><Relationship Id="rId48" Type="http://schemas.openxmlformats.org/officeDocument/2006/relationships/hyperlink" Target="https://italiadomani.gov.it/it/Interventi/investimenti/sicuro-verde-e-sociale-riqualificazione-edilizia-residenziale-pubblica.html" TargetMode="External"/><Relationship Id="rId64" Type="http://schemas.openxmlformats.org/officeDocument/2006/relationships/hyperlink" Target="https://www.normattiva.it/uri-res/N2Ls?urn:nir:stato:decreto.legge:2023-02-24;13" TargetMode="External"/><Relationship Id="rId69" Type="http://schemas.openxmlformats.org/officeDocument/2006/relationships/hyperlink" Target="https://www.miur.gov.it/web/guest/-/pnrr-concluso-l-ulteriore-bando-da-70-mln-per-gli-asili-nido" TargetMode="External"/><Relationship Id="rId113" Type="http://schemas.openxmlformats.org/officeDocument/2006/relationships/hyperlink" Target="https://assistenza.agenziaentrate.gov.it/FatturazioneUIKIT/KanaFattElettr.asp?St=322,E=0000000000325286602,K=5543,Sxi=8,t=homeSezione.tem,VARSET_FolderSezione=4748,ts=FatturazioneUIKIT" TargetMode="External"/><Relationship Id="rId118" Type="http://schemas.openxmlformats.org/officeDocument/2006/relationships/hyperlink" Target="https://www.agenziacoesione.gov.it/wp-content/uploads/2023/08/DDG_PE3_AppEleMer_503_7ago23.pdf" TargetMode="External"/><Relationship Id="rId80" Type="http://schemas.openxmlformats.org/officeDocument/2006/relationships/hyperlink" Target="https://italiadomani.gov.it/it/Interventi/investimenti/servizi-digitali-e-cittadinanza-digitale.html" TargetMode="External"/><Relationship Id="rId85" Type="http://schemas.openxmlformats.org/officeDocument/2006/relationships/hyperlink" Target="https://italiadomani.gov.it/it/Interventi/investimenti/tecnologie-satellitari-ed-economia-spaziale.html" TargetMode="External"/><Relationship Id="rId12" Type="http://schemas.openxmlformats.org/officeDocument/2006/relationships/hyperlink" Target="https://italiadomani.gov.it/it/Interventi/investimenti/sport-e-inclusione-sociale.html" TargetMode="External"/><Relationship Id="rId17" Type="http://schemas.openxmlformats.org/officeDocument/2006/relationships/hyperlink" Target="https://italiadomani.gov.it/it/Interventi/investimenti/competenze-competenze-e-capacita-amministrativa.html" TargetMode="External"/><Relationship Id="rId33" Type="http://schemas.openxmlformats.org/officeDocument/2006/relationships/hyperlink" Target="https://italiadomani.gov.it/it/Interventi/investimenti/percorsi-di-autonomia-per-persone-con-disabilita.html" TargetMode="External"/><Relationship Id="rId38" Type="http://schemas.openxmlformats.org/officeDocument/2006/relationships/hyperlink" Target="https://italiadomani.gov.it/it/Interventi/investimenti/strade-sicure-implementazione-di-un-sistema-di-monitoraggio-dinamico-per-il-controllo-da-remoto-di-ponti-viadotti-e-tunnel-ANAS.html" TargetMode="External"/><Relationship Id="rId59" Type="http://schemas.openxmlformats.org/officeDocument/2006/relationships/hyperlink" Target="https://italiadomani.gov.it/it/Interventi/investimenti/costruzione-e-miglioramento-dei-padiglioni-e-degli-spazi-dei-penitenziari-per-adulti-e-minori.html" TargetMode="External"/><Relationship Id="rId103" Type="http://schemas.openxmlformats.org/officeDocument/2006/relationships/hyperlink" Target="https://www.rgs.mef.gov.it/VERSIONE-I/e_government/amministrazioni_centrali/inIt/index.html" TargetMode="External"/><Relationship Id="rId108" Type="http://schemas.openxmlformats.org/officeDocument/2006/relationships/hyperlink" Target="https://www.mit.gov.it/nfsmitgov/files/media/normativa/2023-05/M_DIP.TPL_.REGISTRO%20DECRETI%28R%29.0000181.12-05-2023.pdf" TargetMode="External"/><Relationship Id="rId54" Type="http://schemas.openxmlformats.org/officeDocument/2006/relationships/hyperlink" Target="https://italiadomani.gov.it/it/Interventi/investimenti/costruzione-e-miglioramento-dei-padiglioni-e-degli-spazi-dei-penitenziari-per-adulti-e-minori.html" TargetMode="External"/><Relationship Id="rId70" Type="http://schemas.openxmlformats.org/officeDocument/2006/relationships/hyperlink" Target="https://www.sport.governo.it/it/pnrr/il-piano-nazionale-di-ripresa-e-resilienza-pnrr/" TargetMode="External"/><Relationship Id="rId75" Type="http://schemas.openxmlformats.org/officeDocument/2006/relationships/hyperlink" Target="https://www.trovanorme.salute.gov.it/norme/dettaglioAtto?id=93638" TargetMode="External"/><Relationship Id="rId91" Type="http://schemas.openxmlformats.org/officeDocument/2006/relationships/hyperlink" Target="https://italiadomani.gov.it/it/Interventi/investimenti/tecnologie-satellitari-ed-economia-spaziale.html" TargetMode="External"/><Relationship Id="rId96" Type="http://schemas.openxmlformats.org/officeDocument/2006/relationships/hyperlink" Target="https://cultura.gov.it/comunicato/dm-139-23032023" TargetMode="External"/><Relationship Id="rId1" Type="http://schemas.openxmlformats.org/officeDocument/2006/relationships/hyperlink" Target="https://www.senato.it/service/PDF/PDFServer/BGT/01382830.pdf" TargetMode="External"/><Relationship Id="rId6" Type="http://schemas.openxmlformats.org/officeDocument/2006/relationships/hyperlink" Target="https://italiadomani.gov.it/it/Interventi/investimenti/produzione-in-aree-industriali-dismesse.html" TargetMode="External"/><Relationship Id="rId23" Type="http://schemas.openxmlformats.org/officeDocument/2006/relationships/hyperlink" Target="https://italiadomani.gov.it/it/Interventi/investimenti/investimenti-nella-resilienza-dell-agro-sistema-irriguo-per-una-migliore-gestione-delle-risorse-idriche.html" TargetMode="External"/><Relationship Id="rId28" Type="http://schemas.openxmlformats.org/officeDocument/2006/relationships/hyperlink" Target="https://italiadomani.gov.it/it/Interventi/investimenti/partenariati-allargati-estesi-a-universita-centri-di-ricerca-imprese-e-finanziamento-progetti-di-ricerca-di-base.html" TargetMode="External"/><Relationship Id="rId49" Type="http://schemas.openxmlformats.org/officeDocument/2006/relationships/hyperlink" Target="https://italiadomani.gov.it/it/Interventi/investimenti/salute-ambiente-e-clima.html" TargetMode="External"/><Relationship Id="rId114" Type="http://schemas.openxmlformats.org/officeDocument/2006/relationships/hyperlink" Target="https://pnrr.cultura.gov.it/online-le-gare-del-progetto-cinecitta-investimento-3-2-sviluppo-industria-cinematografica/" TargetMode="External"/><Relationship Id="rId119" Type="http://schemas.openxmlformats.org/officeDocument/2006/relationships/hyperlink" Target="https://www.gazzettaufficiale.it/eli/id/2023/07/19/23A04063/sg" TargetMode="External"/><Relationship Id="rId10" Type="http://schemas.openxmlformats.org/officeDocument/2006/relationships/hyperlink" Target="https://italiadomani.gov.it/it/Interventi/investimenti/piano-asili-nido.html" TargetMode="External"/><Relationship Id="rId31" Type="http://schemas.openxmlformats.org/officeDocument/2006/relationships/hyperlink" Target="https://italiadomani.gov.it/it/Interventi/investimenti/programma-innovativo-della-qualita-dell-abitare.html" TargetMode="External"/><Relationship Id="rId44" Type="http://schemas.openxmlformats.org/officeDocument/2006/relationships/hyperlink" Target="https://italiadomani.gov.it/it/Interventi/investimenti/efficientamento-energetico.html" TargetMode="External"/><Relationship Id="rId52" Type="http://schemas.openxmlformats.org/officeDocument/2006/relationships/hyperlink" Target="https://italiadomani.gov.it/it/Interventi/investimenti/costruzione-e-miglioramento-dei-padiglioni-e-degli-spazi-dei-penitenziari-per-adulti-e-minori.html" TargetMode="External"/><Relationship Id="rId60" Type="http://schemas.openxmlformats.org/officeDocument/2006/relationships/hyperlink" Target="https://italiadomani.gov.it/it/Interventi/investimenti/sviluppo-logistica-per-i-settori-agroalimentare-pesca-e-acquacoltura-silvicoltura-floricoltura-e-vivaismo.html" TargetMode="External"/><Relationship Id="rId65" Type="http://schemas.openxmlformats.org/officeDocument/2006/relationships/hyperlink" Target="https://www.normattiva.it/uri-res/N2Ls?urn:nir:stato:decreto.legislativo:2021-11-08;199" TargetMode="External"/><Relationship Id="rId73" Type="http://schemas.openxmlformats.org/officeDocument/2006/relationships/hyperlink" Target="https://www.beniculturali.it/comunicato/firmati-i-contratti-relativi-alla-costruzione-di-nove-teatristudi-pnrr-m1c332-sviluppo-industria-cinematografica-progetto-cinecitta" TargetMode="External"/><Relationship Id="rId78" Type="http://schemas.openxmlformats.org/officeDocument/2006/relationships/hyperlink" Target="https://www.normattiva.it/uri-res/N2Ls?urn:nir:stato:decreto.legge:2023-02-24;13" TargetMode="External"/><Relationship Id="rId81" Type="http://schemas.openxmlformats.org/officeDocument/2006/relationships/hyperlink" Target="https://italiadomani.gov.it/it/Interventi/investimenti/servizi-digitali-e-cittadinanza-digitale.html" TargetMode="External"/><Relationship Id="rId86" Type="http://schemas.openxmlformats.org/officeDocument/2006/relationships/hyperlink" Target="https://italiadomani.gov.it/it/Interventi/investimenti/tecnologie-satellitari-ed-economia-spaziale.html" TargetMode="External"/><Relationship Id="rId94" Type="http://schemas.openxmlformats.org/officeDocument/2006/relationships/hyperlink" Target="https://italiadomani.gov.it/it/Interventi/investimenti/ecobonus-e-sismabonus-fino-al-110-per-efficienza-energetica-e-la-sicurezza-degli-edifici.html" TargetMode="External"/><Relationship Id="rId99" Type="http://schemas.openxmlformats.org/officeDocument/2006/relationships/hyperlink" Target="http://www.pongovernance1420.gov.it/it/progetto/avvocatura-dello-stato-2020-nuovo-modello-di-governance-digitalizzazione-dei-processi-per-il-potenziamento-dei-servizi-legali-alla-pa/" TargetMode="External"/><Relationship Id="rId101" Type="http://schemas.openxmlformats.org/officeDocument/2006/relationships/hyperlink" Target="https://www.mimit.gov.it/index.php/it/normativa/decreti-direttoriali/decreto-direttoriale-30-marzo-2022-fondo-impresa-femminile-modalita-e-termini-per-la-per-la-presentazione-delle-domande-di-agevolazione" TargetMode="External"/><Relationship Id="rId4" Type="http://schemas.openxmlformats.org/officeDocument/2006/relationships/hyperlink" Target="https://italiadomani.gov.it/it/Interventi/investimenti/sviluppo-industria-cinematografica-progetto-cinecitta.html" TargetMode="External"/><Relationship Id="rId9" Type="http://schemas.openxmlformats.org/officeDocument/2006/relationships/hyperlink" Target="https://italiadomani.gov.it/it/Interventi/investimenti/rinaturazione-dell-area-del-Po.html" TargetMode="External"/><Relationship Id="rId13" Type="http://schemas.openxmlformats.org/officeDocument/2006/relationships/hyperlink" Target="https://italiadomani.gov.it/it/Interventi/investimenti/sperimentazione-dell-idrogeno-per-il-trasporto-stradal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strade-sicure-implementazione-di-un-sistema-di-monitoraggio-dinamico-per-il-controllo-da-remoto-di-ponti-viadotti-e-tunnel-ANAS.html" TargetMode="External"/><Relationship Id="rId109" Type="http://schemas.openxmlformats.org/officeDocument/2006/relationships/hyperlink" Target="https://www.mase.gov.it/sites/default/files/styles/media_home_559/public/archivio/allegati/PNRR/Avviso%20pubblico%20Hard%20to%20Abate%2015%20marzo%202023.pdf"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0" Type="http://schemas.openxmlformats.org/officeDocument/2006/relationships/hyperlink" Target="https://italiadomani.gov.it/it/Interventi/investimenti/salute-ambiente-e-clima.html" TargetMode="External"/><Relationship Id="rId55" Type="http://schemas.openxmlformats.org/officeDocument/2006/relationships/hyperlink" Target="https://italiadomani.gov.it/it/Interventi/investimenti/costruzione-e-miglioramento-dei-padiglioni-e-degli-spazi-dei-penitenziari-per-adulti-e-minori.html" TargetMode="External"/><Relationship Id="rId76" Type="http://schemas.openxmlformats.org/officeDocument/2006/relationships/hyperlink" Target="https://www.trovanorme.salute.gov.it/norme/dettaglioAtto?id=91153" TargetMode="External"/><Relationship Id="rId97" Type="http://schemas.openxmlformats.org/officeDocument/2006/relationships/hyperlink" Target="https://www.politicheagricole.it/flex/cm/pages/ServeBLOB.php/L/IT/IDPagina/19906" TargetMode="External"/><Relationship Id="rId104" Type="http://schemas.openxmlformats.org/officeDocument/2006/relationships/hyperlink" Target="https://www.asi.it/wp-content/uploads/2022/08/Decreto-D.G.-342.pdf" TargetMode="External"/><Relationship Id="rId120" Type="http://schemas.openxmlformats.org/officeDocument/2006/relationships/printerSettings" Target="../printerSettings/printerSettings11.bin"/><Relationship Id="rId7" Type="http://schemas.openxmlformats.org/officeDocument/2006/relationships/hyperlink" Target="https://italiadomani.gov.it/it/Interventi/investimenti/sperimentazione-dell-idrogeno-per-il-trasporto-ferroviario.html" TargetMode="External"/><Relationship Id="rId71" Type="http://schemas.openxmlformats.org/officeDocument/2006/relationships/hyperlink" Target="https://www.corteconti.it/Download?id=0bfb37a9-ada0-41b4-8ed5-443c0b7781f1" TargetMode="External"/><Relationship Id="rId92" Type="http://schemas.openxmlformats.org/officeDocument/2006/relationships/hyperlink" Target="https://italiadomani.gov.it/it/Interventi/investimenti/tecnologie-satellitari-ed-economia-spaziale.html" TargetMode="External"/><Relationship Id="rId2" Type="http://schemas.openxmlformats.org/officeDocument/2006/relationships/hyperlink" Target="https://italiadomani.gov.it/it/Interventi/investimenti/abilitazione-e-facilitazione-migrazione-al-cloud.html" TargetMode="External"/><Relationship Id="rId29" Type="http://schemas.openxmlformats.org/officeDocument/2006/relationships/hyperlink" Target="https://italiadomani.gov.it/it/Interventi/investimenti/piani-urbani-integrati-superamento-degli-insediamenti-abusivi-per-combattere-lo-sfruttamento-dei-lavoratori-in-agricoltura.html" TargetMode="External"/><Relationship Id="rId24" Type="http://schemas.openxmlformats.org/officeDocument/2006/relationships/hyperlink" Target="https://italiadomani.gov.it/it/Interventi/investimenti/valorizzazione-dei-beni-confiscati-alle-mafie.html" TargetMode="External"/><Relationship Id="rId40" Type="http://schemas.openxmlformats.org/officeDocument/2006/relationships/hyperlink" Target="https://italiadomani.gov.it/it/Interventi/investimenti/sviluppo-accessibilita-marittima-e-resilienza-infrastrutture-portuali-cambiamenti-climatici.html" TargetMode="External"/><Relationship Id="rId45" Type="http://schemas.openxmlformats.org/officeDocument/2006/relationships/hyperlink" Target="https://italiadomani.gov.it/it/Interventi/investimenti/strategia-nazionale-per-le-aree-interne.html" TargetMode="External"/><Relationship Id="rId66" Type="http://schemas.openxmlformats.org/officeDocument/2006/relationships/hyperlink" Target="https://www.gazzettaufficiale.it/atto/serie_generale/caricaDettaglioAtto/originario?atto.dataPubblicazioneGazzetta=2022-12-02&amp;atto.codiceRedazionale=22A06807&amp;elenco30giorni=true" TargetMode="External"/><Relationship Id="rId87" Type="http://schemas.openxmlformats.org/officeDocument/2006/relationships/hyperlink" Target="https://italiadomani.gov.it/it/Interventi/investimenti/tecnologie-satellitari-ed-economia-spaziale.html" TargetMode="External"/><Relationship Id="rId110" Type="http://schemas.openxmlformats.org/officeDocument/2006/relationships/hyperlink" Target="https://www.sport.governo.it/it/pnrr/prima-e-seconda-linea-di-intervento-cluster-1-2-e-3/" TargetMode="External"/><Relationship Id="rId115" Type="http://schemas.openxmlformats.org/officeDocument/2006/relationships/hyperlink" Target="https://www.mase.gov.it/sites/default/files/PNRR/m_amte.MASE.IE%20REGISTRO%20DECRETI(R).0000416.30-06-2023.pdf" TargetMode="External"/><Relationship Id="rId61" Type="http://schemas.openxmlformats.org/officeDocument/2006/relationships/hyperlink" Target="https://italiadomani.gov.it/it/Interventi/investimenti/sviluppo-logistica-per-i-settori-agroalimentare-pesca-e-acquacoltura-silvicoltura-floricoltura-e-vivaismo.html" TargetMode="External"/><Relationship Id="rId82" Type="http://schemas.openxmlformats.org/officeDocument/2006/relationships/hyperlink" Target="https://italiadomani.gov.it/it/Interventi/investimenti/servizi-digitali-e-cittadinanza-digitale.html" TargetMode="External"/><Relationship Id="rId19"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14" Type="http://schemas.openxmlformats.org/officeDocument/2006/relationships/hyperlink" Target="https://italiadomani.gov.it/it/Interventi/investimenti/collegamenti-ferroviari-ad-alta-velocita-verso-il-sud-per-passeggeri-e-merci.html" TargetMode="External"/><Relationship Id="rId30" Type="http://schemas.openxmlformats.org/officeDocument/2006/relationships/hyperlink" Target="https://italiadomani.gov.it/it/Interventi/investimenti/piani-urbani-integrati-fondo-di-fondi-della-bei.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costruzione-e-miglioramento-dei-padiglioni-e-degli-spazi-dei-penitenziari-per-adulti-e-minori.html" TargetMode="External"/><Relationship Id="rId77" Type="http://schemas.openxmlformats.org/officeDocument/2006/relationships/hyperlink" Target="https://www.corteconti.it/Download?id=948f14a9-e224-4d66-b370-da1559b9b45d" TargetMode="External"/><Relationship Id="rId100" Type="http://schemas.openxmlformats.org/officeDocument/2006/relationships/hyperlink" Target="https://asi.portaleamministrazionetrasparente.it/archivio11_bandi-gare-e-contratti_0_1136740_876_1.html" TargetMode="External"/><Relationship Id="rId105" Type="http://schemas.openxmlformats.org/officeDocument/2006/relationships/hyperlink" Target="https://www.asi.it/wp-content/uploads/2022/11/Decreto-D.G.-341-1.pdf" TargetMode="External"/><Relationship Id="rId8" Type="http://schemas.openxmlformats.org/officeDocument/2006/relationships/hyperlink" Target="https://italiadomani.gov.it/it/Interventi/investimenti/utilizzo-dell-idrogeno-in-settori-hard-to-abate.html" TargetMode="External"/><Relationship Id="rId51" Type="http://schemas.openxmlformats.org/officeDocument/2006/relationships/hyperlink" Target="https://italiadomani.gov.it/it/Interventi/investimenti/verso-un-nuovo-ospedale-sicuro-e-sostenibile.html" TargetMode="External"/><Relationship Id="rId72" Type="http://schemas.openxmlformats.org/officeDocument/2006/relationships/hyperlink" Target="https://www.mimit.gov.it/it/pnrr/progetti-pnrr/pnrr-ipcei-progetti" TargetMode="External"/><Relationship Id="rId93" Type="http://schemas.openxmlformats.org/officeDocument/2006/relationships/hyperlink" Target="https://italiadomani.gov.it/it/Interventi/investimenti/transizione-4-0.html" TargetMode="External"/><Relationship Id="rId98" Type="http://schemas.openxmlformats.org/officeDocument/2006/relationships/hyperlink" Target="https://www.politicheagricole.it/flex/cm/pages/ServeBLOB.php/L/IT/IDPagina/18066" TargetMode="External"/><Relationship Id="rId3" Type="http://schemas.openxmlformats.org/officeDocument/2006/relationships/hyperlink" Target="https://italiadomani.gov.it/it/Interventi/investimenti/tecnologie-satellitari-ed-economia-spaziale.html" TargetMode="External"/><Relationship Id="rId25" Type="http://schemas.openxmlformats.org/officeDocument/2006/relationships/hyperlink" Target="https://italiadomani.gov.it/it/Interventi/investimenti/linee-ad-alta-velocita-nel-nord-che-collegano-all-europa.html" TargetMode="External"/><Relationship Id="rId46" Type="http://schemas.openxmlformats.org/officeDocument/2006/relationships/hyperlink" Target="https://italiadomani.gov.it/it/Interventi/investimenti/strategia-nazionale-per-le-aree-interne.html" TargetMode="External"/><Relationship Id="rId67" Type="http://schemas.openxmlformats.org/officeDocument/2006/relationships/hyperlink" Target="https://www.corteconti.it/Download?id=1fe4c30d-e505-4ae7-bfcd-9f3b28843dd3" TargetMode="External"/><Relationship Id="rId116" Type="http://schemas.openxmlformats.org/officeDocument/2006/relationships/hyperlink" Target="https://www.agenziapo.it/sites/default/files/_13_03_%20MiTE.REGISTRO%20UFFICIALE.2023.0029046.pdf" TargetMode="External"/><Relationship Id="rId20" Type="http://schemas.openxmlformats.org/officeDocument/2006/relationships/hyperlink" Target="https://italiadomani.gov.it/it/Interventi/investimenti/rinnovabili-e-batterie.html" TargetMode="External"/><Relationship Id="rId41" Type="http://schemas.openxmlformats.org/officeDocument/2006/relationships/hyperlink" Target="https://italiadomani.gov.it/it/Interventi/investimenti/aumento-selettivo-della-capacita-portuale.html" TargetMode="External"/><Relationship Id="rId62" Type="http://schemas.openxmlformats.org/officeDocument/2006/relationships/hyperlink" Target="https://italiadomani.gov.it/it/Interventi/investimenti/iniziative-di-ricerca-per-tecnologie-e-percorsi-innovativi-in-ambito-sanitario-e-assistenziale.html" TargetMode="External"/><Relationship Id="rId83" Type="http://schemas.openxmlformats.org/officeDocument/2006/relationships/hyperlink" Target="https://italiadomani.gov.it/it/Interventi/investimenti/tecnologie-satellitari-ed-economia-spaziale.html" TargetMode="External"/><Relationship Id="rId88" Type="http://schemas.openxmlformats.org/officeDocument/2006/relationships/hyperlink" Target="https://italiadomani.gov.it/it/Interventi/investimenti/tecnologie-satellitari-ed-economia-spaziale.html" TargetMode="External"/><Relationship Id="rId111" Type="http://schemas.openxmlformats.org/officeDocument/2006/relationships/hyperlink" Target="https://www.sport.governo.it/it/pnrr/terza-linea-di-intervento/registrazione-dei-decreti-del-22-e-27-marzo-2023/" TargetMode="External"/><Relationship Id="rId15" Type="http://schemas.openxmlformats.org/officeDocument/2006/relationships/hyperlink" Target="https://italiadomani.gov.it/it/Interventi/investimenti/linee-ad-alta-velocita-nel-nord-che-collegano-all-europa.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57" Type="http://schemas.openxmlformats.org/officeDocument/2006/relationships/hyperlink" Target="https://italiadomani.gov.it/it/Interventi/investimenti/costruzione-e-miglioramento-dei-padiglioni-e-degli-spazi-dei-penitenziari-per-adulti-e-minori.html" TargetMode="External"/><Relationship Id="rId106" Type="http://schemas.openxmlformats.org/officeDocument/2006/relationships/hyperlink" Target="https://trasparenza.mit.gov.it/moduli/downloadFile.php?file=oggetto_allegati/231971219510O__ODECRETI%28R%29.0000160.14-07-2023.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italiadomani.gov.it/it/Interventi/investimenti/salute-ambiente-e-clima.html" TargetMode="External"/><Relationship Id="rId21" Type="http://schemas.openxmlformats.org/officeDocument/2006/relationships/hyperlink" Target="https://italiadomani.gov.it/it/Interventi/investimenti/ultimo-penultimo-miglio-ferroviario-stradale.html" TargetMode="External"/><Relationship Id="rId42" Type="http://schemas.openxmlformats.org/officeDocument/2006/relationships/hyperlink" Target="https://italiadomani.gov.it/it/Interventi/investimenti/salute-ambiente-e-clima.html" TargetMode="External"/><Relationship Id="rId47" Type="http://schemas.openxmlformats.org/officeDocument/2006/relationships/hyperlink" Target="https://italiadomani.gov.it/it/Interventi/investimenti/efficientamento-degli-edifici-giudiziari.html" TargetMode="External"/><Relationship Id="rId63" Type="http://schemas.openxmlformats.org/officeDocument/2006/relationships/hyperlink" Target="https://www.spclotto3.it/contratto-quadro.html" TargetMode="External"/><Relationship Id="rId68" Type="http://schemas.openxmlformats.org/officeDocument/2006/relationships/hyperlink" Target="https://www.acquistinretepa.it/opencms/opencms/index.html" TargetMode="External"/><Relationship Id="rId84" Type="http://schemas.openxmlformats.org/officeDocument/2006/relationships/hyperlink" Target="https://uibm.mise.gov.it/images/circolari/Circolare628.pdf" TargetMode="External"/><Relationship Id="rId89" Type="http://schemas.openxmlformats.org/officeDocument/2006/relationships/hyperlink" Target="https://www.beniculturali.it/comunicato/aggiornamento-graduatorie-dsg-n-1415-del-051223-m1c313-migliorare-lefficienza-energetica-in-cinema-teatri-e-musei" TargetMode="External"/><Relationship Id="rId16" Type="http://schemas.openxmlformats.org/officeDocument/2006/relationships/hyperlink" Target="https://italiadomani.gov.it/it/Interventi/investimenti/strade-sicure-implementazione-di-un-sistema-di-monitoraggio-dinamico-per-il-controllo-da-remoto-di-ponti-viadotti-e-tunnel-A24-A25.html" TargetMode="External"/><Relationship Id="rId11" Type="http://schemas.openxmlformats.org/officeDocument/2006/relationships/hyperlink" Target="https://italiadomani.gov.it/it/Interventi/investimenti/rinnovo-del-materiale-rotabile.html" TargetMode="External"/><Relationship Id="rId32" Type="http://schemas.openxmlformats.org/officeDocument/2006/relationships/hyperlink" Target="https://italiadomani.gov.it/it/Interventi/investimenti/costruzione-e-miglioramento-dei-padiglioni-e-degli-spazi-dei-penitenziari-per-adulti-e-minori.html" TargetMode="External"/><Relationship Id="rId37" Type="http://schemas.openxmlformats.org/officeDocument/2006/relationships/hyperlink" Target="https://italiadomani.gov.it/it/Interventi/investimenti/servizi-digitali-e-cittadinanza-digitale.html" TargetMode="External"/><Relationship Id="rId53" Type="http://schemas.openxmlformats.org/officeDocument/2006/relationships/hyperlink" Target="https://italiadomani.gov.it/it/Interventi/investimenti/potenziamento-elettrificazione-e-aumento-della-resilienza-delle-ferrovie-nel-sud.html" TargetMode="External"/><Relationship Id="rId58" Type="http://schemas.openxmlformats.org/officeDocument/2006/relationships/hyperlink" Target="https://servizisdg.gov.it/" TargetMode="External"/><Relationship Id="rId74" Type="http://schemas.openxmlformats.org/officeDocument/2006/relationships/hyperlink" Target="https://www.mase.gov.it/sites/default/files/PNRR/DECRETI%20MINISTRO(R).262.09-08-2023.pdf" TargetMode="External"/><Relationship Id="rId79" Type="http://schemas.openxmlformats.org/officeDocument/2006/relationships/hyperlink" Target="https://www.gazzettaufficiale.it/eli/id/2023/08/08/23G00104/SG" TargetMode="External"/><Relationship Id="rId5" Type="http://schemas.openxmlformats.org/officeDocument/2006/relationships/hyperlink" Target="https://italiadomani.gov.it/it/Interventi/investimenti/sviluppo-agro-voltaico.html" TargetMode="External"/><Relationship Id="rId90" Type="http://schemas.openxmlformats.org/officeDocument/2006/relationships/hyperlink" Target="https://www.gazzettaufficiale.it/atto/serie_generale/caricaDettaglioAtto/originario?atto.dataPubblicazioneGazzetta=2023-11-20&amp;atto.codiceRedazionale=23A06323&amp;elenco30giorni=true" TargetMode="External"/><Relationship Id="rId22" Type="http://schemas.openxmlformats.org/officeDocument/2006/relationships/hyperlink" Target="https://italiadomani.gov.it/it/Interventi/investimenti/elettrificazione-delle-banchine-cold-ironing.html" TargetMode="External"/><Relationship Id="rId27" Type="http://schemas.openxmlformats.org/officeDocument/2006/relationships/hyperlink" Target="https://italiadomani.gov.it/it/Interventi/investimenti/verso-un-nuovo-ospedale-sicuro-e-sostenibile.html" TargetMode="External"/><Relationship Id="rId43" Type="http://schemas.openxmlformats.org/officeDocument/2006/relationships/hyperlink" Target="https://italiadomani.gov.it/it/Interventi/investimenti/capacity-building-per-gli-operatori-della-cultura-per-gestire-la-transizione-digitale-e-verde.html" TargetMode="External"/><Relationship Id="rId48" Type="http://schemas.openxmlformats.org/officeDocument/2006/relationships/hyperlink" Target="https://italiadomani.gov.it/it/Interventi/investimenti/piano-di-sostituzione-di-edifici-scolastici-e-di-riqualificazione-energetica.html" TargetMode="External"/><Relationship Id="rId64" Type="http://schemas.openxmlformats.org/officeDocument/2006/relationships/hyperlink" Target="https://bdp.giustizia.it/login" TargetMode="External"/><Relationship Id="rId69" Type="http://schemas.openxmlformats.org/officeDocument/2006/relationships/hyperlink" Target="https://www.isprambiente.gov.it/it/pubblicazioni/rapporti/rapporto-rifiuti-urbani-edizione-2023" TargetMode="External"/><Relationship Id="rId8" Type="http://schemas.openxmlformats.org/officeDocument/2006/relationships/hyperlink" Target="https://italiadomani.gov.it/it/Interventi/investimenti/piani-urbani-integrati.html" TargetMode="External"/><Relationship Id="rId51" Type="http://schemas.openxmlformats.org/officeDocument/2006/relationships/hyperlink" Target="https://italiadomani.gov.it/it/Interventi/investimenti/ipcei.html" TargetMode="External"/><Relationship Id="rId72" Type="http://schemas.openxmlformats.org/officeDocument/2006/relationships/hyperlink" Target="https://www.politicheagricole.it/flex/cm/pages/ServeAttachment.php/L/IT/D/1%252F1%252F6%252FD.3e28f11275803afeefdd/P/BLOB%3AID%3D17102/E/zip?mode=download" TargetMode="External"/><Relationship Id="rId80" Type="http://schemas.openxmlformats.org/officeDocument/2006/relationships/hyperlink" Target="https://www.mimit.gov.it/images/stories/normativa/DECRETO_INTERMINISTERIALE_SETT_2023.pdf" TargetMode="External"/><Relationship Id="rId85" Type="http://schemas.openxmlformats.org/officeDocument/2006/relationships/hyperlink" Target="https://www.normattiva.it/uri-res/N2Ls?urn:nir:stato:legge:2023-12-30;214" TargetMode="External"/><Relationship Id="rId93" Type="http://schemas.openxmlformats.org/officeDocument/2006/relationships/hyperlink" Target="https://italiadomani.gov.it/it/Interventi/investimenti/salute-ambiente-e-clima.html" TargetMode="External"/><Relationship Id="rId3" Type="http://schemas.openxmlformats.org/officeDocument/2006/relationships/hyperlink" Target="https://italiadomani.gov.it/it/Interventi/investimenti/realizzazione-nuovi-impianti-di-gestione-rifiuti-e-ammodernamento-di-impianti-esistenti.html" TargetMode="External"/><Relationship Id="rId12" Type="http://schemas.openxmlformats.org/officeDocument/2006/relationships/hyperlink" Target="https://italiadomani.gov.it/it/Interventi/investimenti/rinnovo-del-materiale-rotabile.html" TargetMode="External"/><Relationship Id="rId17" Type="http://schemas.openxmlformats.org/officeDocument/2006/relationships/hyperlink" Target="https://italiadomani.gov.it/it/Interventi/investimenti/strade-sicure-implementazione-di-un-sistema-di-monitoraggio-dinamico-per-il-controllo-da-remoto-di-ponti-viadotti-e-tunnel-A24-A25.html" TargetMode="External"/><Relationship Id="rId25" Type="http://schemas.openxmlformats.org/officeDocument/2006/relationships/hyperlink" Target="https://italiadomani.gov.it/it/Interventi/investimenti/salute-ambiente-e-clima.html" TargetMode="External"/><Relationship Id="rId33" Type="http://schemas.openxmlformats.org/officeDocument/2006/relationships/hyperlink" Target="https://italiadomani.gov.it/it/Interventi/investimenti/costruzione-e-miglioramento-dei-padiglioni-e-degli-spazi-dei-penitenziari-per-adulti-e-minori.html" TargetMode="External"/><Relationship Id="rId38" Type="http://schemas.openxmlformats.org/officeDocument/2006/relationships/hyperlink" Target="https://italiadomani.gov.it/it/Interventi/investimenti/servizi-digitali-e-cittadinanza-digitale.html" TargetMode="External"/><Relationship Id="rId46" Type="http://schemas.openxmlformats.org/officeDocument/2006/relationships/hyperlink" Target="https://italiadomani.gov.it/it/Interventi/investimenti/sviluppo-trasporto-rapido-di-massa.html" TargetMode="External"/><Relationship Id="rId59" Type="http://schemas.openxmlformats.org/officeDocument/2006/relationships/hyperlink" Target="https://innovazione.gov.it/notizie/articoli/pnrr-superata-la-milestone-europea-sulle-notifiche-digitali/" TargetMode="External"/><Relationship Id="rId67" Type="http://schemas.openxmlformats.org/officeDocument/2006/relationships/hyperlink" Target="https://www.anticorruzione.it/-/dal-1%C2%B0-gennaio-digitalizzazione-integrale-degli-appalti-arrivano-indicazioni-congiunte-anac-mit" TargetMode="External"/><Relationship Id="rId20" Type="http://schemas.openxmlformats.org/officeDocument/2006/relationships/hyperlink" Target="https://italiadomani.gov.it/it/Interventi/investimenti/aumento-selettivo-della-capacita-portuale.html" TargetMode="External"/><Relationship Id="rId41" Type="http://schemas.openxmlformats.org/officeDocument/2006/relationships/hyperlink" Target="https://italiadomani.gov.it/it/Interventi/investimenti/piani-urbani-integrati.html" TargetMode="External"/><Relationship Id="rId54" Type="http://schemas.openxmlformats.org/officeDocument/2006/relationships/hyperlink" Target="https://italiadomani.gov.it/it/Interventi/investimenti/fondo-per-il-programma-nazionale-ricerca-pnr-e-progetti-di-ricerca-di-significativo-interesse-nazionale-prin.html" TargetMode="External"/><Relationship Id="rId62" Type="http://schemas.openxmlformats.org/officeDocument/2006/relationships/hyperlink" Target="https://www.spclotto3.it/contratto-quadro.html" TargetMode="External"/><Relationship Id="rId70" Type="http://schemas.openxmlformats.org/officeDocument/2006/relationships/hyperlink" Target="https://www.normattiva.it/uri-res/N2Ls?urn:nir:stato:decreto.legislativo:2022-12-23;213" TargetMode="External"/><Relationship Id="rId75" Type="http://schemas.openxmlformats.org/officeDocument/2006/relationships/hyperlink" Target="https://www.rfi.it/it/news-e-media/comunicati-stampa-e-news/2023/5/12/gruppo-fs---aggiudicati-da-rfi-lavori-da-2-miliardi-per-la-nuova.html" TargetMode="External"/><Relationship Id="rId83" Type="http://schemas.openxmlformats.org/officeDocument/2006/relationships/hyperlink" Target="https://uibm.mise.gov.it/images/Circolare626.pdf" TargetMode="External"/><Relationship Id="rId88" Type="http://schemas.openxmlformats.org/officeDocument/2006/relationships/hyperlink" Target="https://www.mur.gov.it/it/atti-e-normativa/decreti-di-ammissione-al-finanziamento-bando-prin-pnrr-decreto-direttoriale-n-1409" TargetMode="External"/><Relationship Id="rId91" Type="http://schemas.openxmlformats.org/officeDocument/2006/relationships/hyperlink" Target="https://www.agenziacoesione.gov.it/opportunita-e-bandi/avviso-pubblico-farmacie-rurali/" TargetMode="External"/><Relationship Id="rId1" Type="http://schemas.openxmlformats.org/officeDocument/2006/relationships/hyperlink" Target="https://www.senato.it/service/PDF/PDFServer/BGT/01409517.pdf" TargetMode="External"/><Relationship Id="rId6" Type="http://schemas.openxmlformats.org/officeDocument/2006/relationships/hyperlink" Target="https://italiadomani.gov.it/it/Interventi/investimenti/piano-di-messa-in-sicurezza-e-riqualificazione-dell-edilizia-scolastica.html" TargetMode="External"/><Relationship Id="rId15" Type="http://schemas.openxmlformats.org/officeDocument/2006/relationships/hyperlink" Target="https://italiadomani.gov.it/it/Interventi/investimenti/strade-sicure-implementazione-di-un-sistema-di-monitoraggio-dinamico-per-il-controllo-da-remoto-di-ponti-viadotti-e-tunnel-A24-A25.html" TargetMode="External"/><Relationship Id="rId23" Type="http://schemas.openxmlformats.org/officeDocument/2006/relationships/hyperlink" Target="https://italiadomani.gov.it/it/Interventi/investimenti/salute-ambiente-e-clima.html" TargetMode="External"/><Relationship Id="rId28" Type="http://schemas.openxmlformats.org/officeDocument/2006/relationships/hyperlink" Target="https://italiadomani.gov.it/it/Interventi/investimenti/verso-un-nuovo-ospedale-sicuro-e-sostenibile.html" TargetMode="External"/><Relationship Id="rId36" Type="http://schemas.openxmlformats.org/officeDocument/2006/relationships/hyperlink" Target="https://italiadomani.gov.it/it/Interventi/investimenti/iniziative-di-ricerca-per-tecnologie-e-percorsi-innovativi-in-ambito-sanitario-e-assistenziale.html" TargetMode="External"/><Relationship Id="rId49" Type="http://schemas.openxmlformats.org/officeDocument/2006/relationships/hyperlink" Target="https://italiadomani.gov.it/it/Interventi/investimenti/investimenti-in-fognatura-e-depurazione.html" TargetMode="External"/><Relationship Id="rId57" Type="http://schemas.openxmlformats.org/officeDocument/2006/relationships/hyperlink" Target="https://www.formez.it/notizie/al-via-prima-fase-del-progetto-innovazione-organizzativa-strategie-gestione-delle-risorse" TargetMode="External"/><Relationship Id="rId10" Type="http://schemas.openxmlformats.org/officeDocument/2006/relationships/hyperlink" Target="https://italiadomani.gov.it/it/Interventi/investimenti/rinnovo-del-materiale-rotabile.html" TargetMode="External"/><Relationship Id="rId31" Type="http://schemas.openxmlformats.org/officeDocument/2006/relationships/hyperlink" Target="https://italiadomani.gov.it/it/Interventi/investimenti/costruzione-e-miglioramento-dei-padiglioni-e-degli-spazi-dei-penitenziari-per-adulti-e-minori.html" TargetMode="External"/><Relationship Id="rId44" Type="http://schemas.openxmlformats.org/officeDocument/2006/relationships/hyperlink" Target="https://italiadomani.gov.it/it/Interventi/investimenti/rafforzamento-mobilita-ciclistica.html" TargetMode="External"/><Relationship Id="rId52" Type="http://schemas.openxmlformats.org/officeDocument/2006/relationships/hyperlink" Target="https://italiadomani.gov.it/it/Interventi/investimenti/riduzione-delle-perdite-nelle-reti-di-distribuzione-dell-acqua-compresa-la-digitalizzazione-e-il-monitoraggio-delle-reti.html" TargetMode="External"/><Relationship Id="rId60" Type="http://schemas.openxmlformats.org/officeDocument/2006/relationships/hyperlink" Target="https://innovazione.gov.it/notizie/articoli/milano-napoli-e-roma-citta-capofila-per-il-progetto-mobility-as-a-service/" TargetMode="External"/><Relationship Id="rId65" Type="http://schemas.openxmlformats.org/officeDocument/2006/relationships/hyperlink" Target="https://www.giustizia.it/giustizia/page/it/pnrr_edilizia_giudiziaria" TargetMode="External"/><Relationship Id="rId73" Type="http://schemas.openxmlformats.org/officeDocument/2006/relationships/hyperlink" Target="https://www.politicheagricole.it/flex/cm/pages/ServeBLOB.php/L/IT/IDPagina/17102" TargetMode="External"/><Relationship Id="rId78" Type="http://schemas.openxmlformats.org/officeDocument/2006/relationships/hyperlink" Target="https://www.mit.gov.it/nfsmitgov/files/media/normativa/2022-06/DM%20134%202022.PDF" TargetMode="External"/><Relationship Id="rId81" Type="http://schemas.openxmlformats.org/officeDocument/2006/relationships/hyperlink" Target="https://uibm.mise.gov.it/images/Circolare625.pdf" TargetMode="External"/><Relationship Id="rId86" Type="http://schemas.openxmlformats.org/officeDocument/2006/relationships/hyperlink" Target="https://www.mase.gov.it/energia/energia-elettrica/rete-elettrica-di-trasmissione-nazionale/piano-di-sviluppo" TargetMode="External"/><Relationship Id="rId94" Type="http://schemas.openxmlformats.org/officeDocument/2006/relationships/printerSettings" Target="../printerSettings/printerSettings12.bin"/><Relationship Id="rId4" Type="http://schemas.openxmlformats.org/officeDocument/2006/relationships/hyperlink" Target="https://italiadomani.gov.it/it/Interventi/investimenti/investimenti-nella-resilienza-dell-agro-sistema-irriguo-per-una-migliore-gestione-delle-risorse-idriche.html" TargetMode="External"/><Relationship Id="rId9" Type="http://schemas.openxmlformats.org/officeDocument/2006/relationships/hyperlink" Target="https://italiadomani.gov.it/it/Interventi/investimenti/valorizzazione-dei-beni-confiscati-alle-mafie.html" TargetMode="External"/><Relationship Id="rId13" Type="http://schemas.openxmlformats.org/officeDocument/2006/relationships/hyperlink" Target="https://italiadomani.gov.it/it/Interventi/investimenti/rinnovo-del-materiale-rotabile.html" TargetMode="External"/><Relationship Id="rId18" Type="http://schemas.openxmlformats.org/officeDocument/2006/relationships/hyperlink" Target="https://italiadomani.gov.it/it/Interventi/investimenti/strade-sicure-implementazione-di-un-sistema-di-monitoraggio-dinamico-per-il-controllo-da-remoto-di-ponti-viadotti-e-tunnel-ANAS.html" TargetMode="External"/><Relationship Id="rId39" Type="http://schemas.openxmlformats.org/officeDocument/2006/relationships/hyperlink" Target="https://italiadomani.gov.it/it/Interventi/investimenti/servizi-digitali-e-cittadinanza-digitale.html" TargetMode="External"/><Relationship Id="rId34" Type="http://schemas.openxmlformats.org/officeDocument/2006/relationships/hyperlink" Target="https://italiadomani.gov.it/it/Interventi/investimenti/costruzione-e-miglioramento-dei-padiglioni-e-degli-spazi-dei-penitenziari-per-adulti-e-minori.html" TargetMode="External"/><Relationship Id="rId50" Type="http://schemas.openxmlformats.org/officeDocument/2006/relationships/hyperlink" Target="https://italiadomani.gov.it/it/Interventi/investimenti/investimenti-in-infrastrutture-idriche-primarie-per-la-sicurezza-dell-approvvigionamento-idrico.html" TargetMode="External"/><Relationship Id="rId55" Type="http://schemas.openxmlformats.org/officeDocument/2006/relationships/hyperlink" Target="https://italiadomani.gov.it/it/Interventi/investimenti/fondo-per-il-programma-nazionale-ricerca-pnr-e-progetti-di-ricerca-di-significativo-interesse-nazionale-prin.html" TargetMode="External"/><Relationship Id="rId76" Type="http://schemas.openxmlformats.org/officeDocument/2006/relationships/hyperlink" Target="https://www.mit.gov.it/nfsmitgov/files/media/normativa/2023-05/M_INFR.GABINETTO.REG_DECRETI%28R%29.0000120.05-05-2023.pdf" TargetMode="External"/><Relationship Id="rId7" Type="http://schemas.openxmlformats.org/officeDocument/2006/relationships/hyperlink" Target="https://italiadomani.gov.it/it/Interventi/investimenti/sistema-duale.html" TargetMode="External"/><Relationship Id="rId71" Type="http://schemas.openxmlformats.org/officeDocument/2006/relationships/hyperlink" Target="https://mit.gov.it/nfsmitgov/files/media/normativa/2022-01/DM_517_in_data_16-12-2021%20e%20Registrazione%20CdC.pdf" TargetMode="External"/><Relationship Id="rId92" Type="http://schemas.openxmlformats.org/officeDocument/2006/relationships/hyperlink" Target="https://www.rgs.mef.gov.it/VERSIONE-I/attivita_istituzionali/monitoraggio/piano_nazionale_per_gli_investimenti_complementari_al_pnrr/" TargetMode="External"/><Relationship Id="rId2" Type="http://schemas.openxmlformats.org/officeDocument/2006/relationships/hyperlink" Target="https://italiadomani.gov.it/it/Interventi/investimenti/rafforzamento-dell-ufficio-del-processo-per-la-giustizia-amministrativa.html" TargetMode="External"/><Relationship Id="rId29" Type="http://schemas.openxmlformats.org/officeDocument/2006/relationships/hyperlink" Target="https://italiadomani.gov.it/it/Interventi/investimenti/ecosistema-innovativo-della-salute.html" TargetMode="External"/><Relationship Id="rId24" Type="http://schemas.openxmlformats.org/officeDocument/2006/relationships/hyperlink" Target="https://italiadomani.gov.it/it/Interventi/investimenti/salute-ambiente-e-clima.html" TargetMode="External"/><Relationship Id="rId40" Type="http://schemas.openxmlformats.org/officeDocument/2006/relationships/hyperlink" Target="https://italiadomani.gov.it/it/Interventi/investimenti/servizi-digitali-e-cittadinanza-digitale.html" TargetMode="External"/><Relationship Id="rId45" Type="http://schemas.openxmlformats.org/officeDocument/2006/relationships/hyperlink" Target="https://italiadomani.gov.it/it/Interventi/investimenti/rinnovo-flotte-bus-e-treni-verdi.html" TargetMode="External"/><Relationship Id="rId66" Type="http://schemas.openxmlformats.org/officeDocument/2006/relationships/hyperlink" Target="https://www.gazzettaufficiale.it/eli/id/2023/11/23/23A06503/sg" TargetMode="External"/><Relationship Id="rId87" Type="http://schemas.openxmlformats.org/officeDocument/2006/relationships/hyperlink" Target="https://www.arera.it/atti-e-provvedimenti/dettaglio/21/105-21" TargetMode="External"/><Relationship Id="rId61" Type="http://schemas.openxmlformats.org/officeDocument/2006/relationships/hyperlink" Target="https://www.forumpachallenge.it/pa_sostenibile/one-click-by-design-il-nuovo-portale-inps/" TargetMode="External"/><Relationship Id="rId82" Type="http://schemas.openxmlformats.org/officeDocument/2006/relationships/hyperlink" Target="https://uibm.mise.gov.it/images/Circolare627.pdf" TargetMode="External"/><Relationship Id="rId19" Type="http://schemas.openxmlformats.org/officeDocument/2006/relationships/hyperlink" Target="https://italiadomani.gov.it/it/Interventi/investimenti/sviluppo-accessibilita-marittima-e-resilienza-infrastrutture-portuali-cambiamenti-climatici.html" TargetMode="External"/><Relationship Id="rId14" Type="http://schemas.openxmlformats.org/officeDocument/2006/relationships/hyperlink" Target="https://italiadomani.gov.it/it/Interventi/investimenti/rinnovo-del-materiale-rotabile.html" TargetMode="External"/><Relationship Id="rId30" Type="http://schemas.openxmlformats.org/officeDocument/2006/relationships/hyperlink" Target="https://italiadomani.gov.it/it/Interventi/investimenti/costruzione-e-miglioramento-dei-padiglioni-e-degli-spazi-dei-penitenziari-per-adulti-e-minori.html" TargetMode="External"/><Relationship Id="rId35" Type="http://schemas.openxmlformats.org/officeDocument/2006/relationships/hyperlink" Target="https://italiadomani.gov.it/it/Interventi/investimenti/costruzione-e-miglioramento-dei-padiglioni-e-degli-spazi-dei-penitenziari-per-adulti-e-minori.html" TargetMode="External"/><Relationship Id="rId56" Type="http://schemas.openxmlformats.org/officeDocument/2006/relationships/hyperlink" Target="https://italiadomani.gov.it/it/Interventi/investimenti/potenziamento-ed-estensione-tematica-e-territoriale-dei-centri-di-trasferimento-tecnologico-per-segmenti-di-industria.html" TargetMode="External"/><Relationship Id="rId77" Type="http://schemas.openxmlformats.org/officeDocument/2006/relationships/hyperlink" Target="https://www.mit.gov.it/nfsmitgov/files/media/normativa/2024-01/m_inf.A866FAA.REG_DECRETI%28R%29.0000345.22-12-2023.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italiadomani.gov.it/it/Interventi/investimenti/rinnovo-del-materiale-rotabile.html" TargetMode="External"/><Relationship Id="rId21" Type="http://schemas.openxmlformats.org/officeDocument/2006/relationships/hyperlink" Target="https://italiadomani.gov.it/it/Interventi/investimenti/progetti-di-rigenerazione-urbana-volti-a-ridurre-situazioni-di-emarginazione-e-degrado-sociale.html" TargetMode="External"/><Relationship Id="rId42" Type="http://schemas.openxmlformats.org/officeDocument/2006/relationships/hyperlink" Target="https://italiadomani.gov.it/it/Interventi/investimenti/costruzione-e-miglioramento-dei-padiglioni-e-degli-spazi-dei-penitenziari-per-adulti-e-minori.html" TargetMode="External"/><Relationship Id="rId47" Type="http://schemas.openxmlformats.org/officeDocument/2006/relationships/hyperlink" Target="https://www.giustizia.it/giustizia/it/mg_1_8_1.page?contentId=SDC465617" TargetMode="External"/><Relationship Id="rId63" Type="http://schemas.openxmlformats.org/officeDocument/2006/relationships/hyperlink" Target="https://www.lavoro.gov.it/documenti-e-norme/normative/pagine/decreto-interministeriale-del-29-marzo-2024" TargetMode="External"/><Relationship Id="rId68" Type="http://schemas.openxmlformats.org/officeDocument/2006/relationships/hyperlink" Target="https://www.politicheagricole.it/flex/cm/pages/ServeBLOB.php/L/IT/IDPagina/22471" TargetMode="External"/><Relationship Id="rId7" Type="http://schemas.openxmlformats.org/officeDocument/2006/relationships/hyperlink" Target="https://italiadomani.gov.it/it/Interventi/investimenti/rafforzamento-dell-infrastruttura-tecnologica-e-degli-strumenti-per-la-raccolta-l-elaborazione.html" TargetMode="External"/><Relationship Id="rId2" Type="http://schemas.openxmlformats.org/officeDocument/2006/relationships/hyperlink" Target="https://www.politicheagricole.it/" TargetMode="External"/><Relationship Id="rId16" Type="http://schemas.openxmlformats.org/officeDocument/2006/relationships/hyperlink" Target="https://italiadomani.gov.it/it/Interventi/investimenti/sicurezza-sismica-nei-luoghi-di-culto.html" TargetMode="External"/><Relationship Id="rId29" Type="http://schemas.openxmlformats.org/officeDocument/2006/relationships/hyperlink" Target="https://italiadomani.gov.it/it/Interventi/investimenti/strade-sicure-implementazione-di-un-sistema-di-monitoraggio-dinamico-per-il-controllo-da-remoto-di-ponti-viadotti-e-tunnel-A24-A25.html" TargetMode="External"/><Relationship Id="rId11" Type="http://schemas.openxmlformats.org/officeDocument/2006/relationships/hyperlink" Target="https://italiadomani.gov.it/it/Interventi/investimenti/casa-come-primo-luogo-di-cura-assistenza-domiciliare-e-telemedicina.html" TargetMode="External"/><Relationship Id="rId24" Type="http://schemas.openxmlformats.org/officeDocument/2006/relationships/hyperlink" Target="https://italiadomani.gov.it/it/Interventi/investimenti/rinnovo-del-materiale-rotabile.html" TargetMode="External"/><Relationship Id="rId32" Type="http://schemas.openxmlformats.org/officeDocument/2006/relationships/hyperlink" Target="https://italiadomani.gov.it/it/Interventi/investimenti/sviluppo-accessibilita-marittima-e-resilienza-infrastrutture-portuali-cambiamenti-climatici.html" TargetMode="External"/><Relationship Id="rId37" Type="http://schemas.openxmlformats.org/officeDocument/2006/relationships/hyperlink" Target="https://italiadomani.gov.it/it/Interventi/investimenti/elettrificazione-delle-banchine-cold-ironing.html" TargetMode="External"/><Relationship Id="rId40" Type="http://schemas.openxmlformats.org/officeDocument/2006/relationships/hyperlink" Target="https://italiadomani.gov.it/it/Interventi/investimenti/costruzione-e-miglioramento-dei-padiglioni-e-degli-spazi-dei-penitenziari-per-adulti-e-minori.html" TargetMode="External"/><Relationship Id="rId45" Type="http://schemas.openxmlformats.org/officeDocument/2006/relationships/hyperlink" Target="https://italiadomani.gov.it/it/Interventi/investimenti/salute-ambiente-e-clima.html" TargetMode="External"/><Relationship Id="rId53" Type="http://schemas.openxmlformats.org/officeDocument/2006/relationships/hyperlink" Target="https://www.lavoro.gov.it/_layouts/Lavoro.Web/AppPages/GetResource.aspx?ds=pl&amp;rid=20732" TargetMode="External"/><Relationship Id="rId58" Type="http://schemas.openxmlformats.org/officeDocument/2006/relationships/hyperlink" Target="https://www.politicheagricole.it/flex/cm/pages/ServeBLOB.php/L/IT/IDPagina/21484" TargetMode="External"/><Relationship Id="rId66" Type="http://schemas.openxmlformats.org/officeDocument/2006/relationships/hyperlink" Target="https://italiadomani.gov.it/it/Interventi/investimenti/casa-come-primo-luogo-di-cura-assistenza-domiciliare-e-telemedicina.html" TargetMode="External"/><Relationship Id="rId5" Type="http://schemas.openxmlformats.org/officeDocument/2006/relationships/hyperlink" Target="https://italiadomani.gov.it/it/Interventi/investimenti/digitalizzazione-dei-parchi-nazionali.html" TargetMode="External"/><Relationship Id="rId61" Type="http://schemas.openxmlformats.org/officeDocument/2006/relationships/hyperlink" Target="https://www.normattiva.it/uri-res/N2Ls?urn:nir:stato:decreto.legge:2024-05-07;60!vig=2024-06-06" TargetMode="External"/><Relationship Id="rId19" Type="http://schemas.openxmlformats.org/officeDocument/2006/relationships/hyperlink" Target="https://italiadomani.gov.it/it/Interventi/investimenti/rinnovabili-e-batterie.html" TargetMode="External"/><Relationship Id="rId14" Type="http://schemas.openxmlformats.org/officeDocument/2006/relationships/hyperlink" Target="https://italiadomani.gov.it/it/Interventi/investimenti/competenze-competenze-e-capacita-amministrativa.html" TargetMode="External"/><Relationship Id="rId22" Type="http://schemas.openxmlformats.org/officeDocument/2006/relationships/hyperlink" Target="https://italiadomani.gov.it/it/Interventi/investimenti/piani-urbani-integrati-fondo-di-fondi-della-bei.html" TargetMode="External"/><Relationship Id="rId27" Type="http://schemas.openxmlformats.org/officeDocument/2006/relationships/hyperlink" Target="https://italiadomani.gov.it/it/Interventi/investimenti/strade-sicure-implementazione-di-un-sistema-di-monitoraggio-dinamico-per-il-controllo-da-remoto-di-ponti-viadotti-e-tunnel-A24-A25.html" TargetMode="External"/><Relationship Id="rId30" Type="http://schemas.openxmlformats.org/officeDocument/2006/relationships/hyperlink" Target="https://italiadomani.gov.it/it/Interventi/investimenti/strade-sicure-implementazione-di-un-sistema-di-monitoraggio-dinamico-per-il-controllo-da-remoto-di-ponti-viadotti-e-tunnel-A24-A25.html" TargetMode="External"/><Relationship Id="rId35" Type="http://schemas.openxmlformats.org/officeDocument/2006/relationships/hyperlink" Target="https://italiadomani.gov.it/it/Interventi/investimenti/ultimo-penultimo-miglio-ferroviario-stradale.html" TargetMode="External"/><Relationship Id="rId43" Type="http://schemas.openxmlformats.org/officeDocument/2006/relationships/hyperlink" Target="https://italiadomani.gov.it/it/Interventi/investimenti/transizione-4-0.html" TargetMode="External"/><Relationship Id="rId48" Type="http://schemas.openxmlformats.org/officeDocument/2006/relationships/hyperlink" Target="https://www.giustizia.it/giustizia/it/mg_1_8_1.page?contentId=SDC1408803" TargetMode="External"/><Relationship Id="rId56" Type="http://schemas.openxmlformats.org/officeDocument/2006/relationships/hyperlink" Target="https://www.politicheagricole.it/flex/cm/pages/ServeBLOB.php/L/IT/IDPagina/20993" TargetMode="External"/><Relationship Id="rId64" Type="http://schemas.openxmlformats.org/officeDocument/2006/relationships/hyperlink" Target="https://www.normattiva.it/uri-res/N2Ls?urn:nir:stato:decreto.legge:2024-03-02;19!vig" TargetMode="External"/><Relationship Id="rId69" Type="http://schemas.openxmlformats.org/officeDocument/2006/relationships/printerSettings" Target="../printerSettings/printerSettings13.bin"/><Relationship Id="rId8" Type="http://schemas.openxmlformats.org/officeDocument/2006/relationships/hyperlink" Target="https://italiadomani.gov.it/it/Interventi/investimenti/sviluppo-delle-competenze-tecnico-professionali-digitali-e-manageriali-del-personale-del-sistema-sanitario.html" TargetMode="External"/><Relationship Id="rId51" Type="http://schemas.openxmlformats.org/officeDocument/2006/relationships/hyperlink" Target="https://www.miur.gov.it/-/decreto-direttoriale-n-45-del-4-agosto-2022" TargetMode="External"/><Relationship Id="rId3" Type="http://schemas.openxmlformats.org/officeDocument/2006/relationships/hyperlink" Target="https://italiadomani.gov.it/it/Interventi/investimenti/connessioni-diagonali.html" TargetMode="External"/><Relationship Id="rId12" Type="http://schemas.openxmlformats.org/officeDocument/2006/relationships/hyperlink" Target="https://www.rgs.mef.gov.it/VERSIONE-I/attivita_istituzionali/monitoraggio/piano_nazionale_per_gli_investimenti_complementari_al_pnrr/" TargetMode="External"/><Relationship Id="rId17" Type="http://schemas.openxmlformats.org/officeDocument/2006/relationships/hyperlink" Target="https://italiadomani.gov.it/it/Interventi/investimenti/Innovazione-e-meccanizzazione-nel-settore-agricolo-e-alimentare.html" TargetMode="External"/><Relationship Id="rId25" Type="http://schemas.openxmlformats.org/officeDocument/2006/relationships/hyperlink" Target="https://italiadomani.gov.it/it/Interventi/investimenti/rinnovo-del-materiale-rotabile.html" TargetMode="External"/><Relationship Id="rId33" Type="http://schemas.openxmlformats.org/officeDocument/2006/relationships/hyperlink" Target="https://italiadomani.gov.it/it/Interventi/investimenti/sviluppo-accessibilita-marittima-e-resilienza-infrastrutture-portuali-cambiamenti-climatici.html" TargetMode="External"/><Relationship Id="rId38" Type="http://schemas.openxmlformats.org/officeDocument/2006/relationships/hyperlink" Target="https://italiadomani.gov.it/it/Interventi/investimenti/salute-ambiente-e-clima.html" TargetMode="External"/><Relationship Id="rId46" Type="http://schemas.openxmlformats.org/officeDocument/2006/relationships/hyperlink" Target="https://www.normattiva.it/eli/id/2024/03/02/24G00035/CONSOLIDATED" TargetMode="External"/><Relationship Id="rId59" Type="http://schemas.openxmlformats.org/officeDocument/2006/relationships/hyperlink" Target="https://www.politicheagricole.it/flex/cm/pages/ServeBLOB.php/L/IT/IDPagina/21661" TargetMode="External"/><Relationship Id="rId67" Type="http://schemas.openxmlformats.org/officeDocument/2006/relationships/hyperlink" Target="https://italiadomani.gov.it/it/Interventi/investimenti/sviluppo-delle-competenze-tecnico-professionali-digitali-e-manageriali-del-personale-del-sistema-sanitario.html" TargetMode="External"/><Relationship Id="rId20" Type="http://schemas.openxmlformats.org/officeDocument/2006/relationships/hyperlink" Target="https://italiadomani.gov.it/it/Interventi/investimenti/fondo-per-il-programma-nazionale-ricerca-pnr-e-progetti-di-ricerca-di-significativo-interesse-nazionale-prin.html" TargetMode="External"/><Relationship Id="rId41" Type="http://schemas.openxmlformats.org/officeDocument/2006/relationships/hyperlink" Target="https://italiadomani.gov.it/it/Interventi/investimenti/costruzione-e-miglioramento-dei-padiglioni-e-degli-spazi-dei-penitenziari-per-adulti-e-minori.html" TargetMode="External"/><Relationship Id="rId54" Type="http://schemas.openxmlformats.org/officeDocument/2006/relationships/hyperlink" Target="https://www.normattiva.it/uri-res/N2Ls?urn:nir:stato:legge:2023;190" TargetMode="External"/><Relationship Id="rId62" Type="http://schemas.openxmlformats.org/officeDocument/2006/relationships/hyperlink" Target="https://www.normattiva.it/uri-res/N2Ls?urn:nir:stato:decreto.legge:2024-03-02;19!vig" TargetMode="External"/><Relationship Id="rId1" Type="http://schemas.openxmlformats.org/officeDocument/2006/relationships/hyperlink" Target="https://www.senato.it/service/PDF/PDFServer/BGT/01425597.pdf" TargetMode="External"/><Relationship Id="rId6" Type="http://schemas.openxmlformats.org/officeDocument/2006/relationships/hyperlink" Target="https://italiadomani.gov.it/it/Interventi/investimenti/casa-come-primo-luogo-di-cura-assistenza-domiciliare-e-telemedicina.html" TargetMode="External"/><Relationship Id="rId15" Type="http://schemas.openxmlformats.org/officeDocument/2006/relationships/hyperlink" Target="https://italiadomani.gov.it/it/Interventi/investimenti/attrattivita-dei-borghi.html" TargetMode="External"/><Relationship Id="rId23" Type="http://schemas.openxmlformats.org/officeDocument/2006/relationships/hyperlink" Target="https://italiadomani.gov.it/it/Interventi/investimenti/interventi-per-la-resilienza-la-valorizzazione-del-territorio-e-l-efficienza-energetica-dei-comuni.html" TargetMode="External"/><Relationship Id="rId28" Type="http://schemas.openxmlformats.org/officeDocument/2006/relationships/hyperlink" Target="https://italiadomani.gov.it/it/Interventi/investimenti/strade-sicure-implementazione-di-un-sistema-di-monitoraggio-dinamico-per-il-controllo-da-remoto-di-ponti-viadotti-e-tunnel-A24-A25.html" TargetMode="External"/><Relationship Id="rId36" Type="http://schemas.openxmlformats.org/officeDocument/2006/relationships/hyperlink" Target="https://italiadomani.gov.it/it/Interventi/investimenti/elettrificazione-delle-banchine-cold-ironing.html" TargetMode="External"/><Relationship Id="rId49" Type="http://schemas.openxmlformats.org/officeDocument/2006/relationships/hyperlink" Target="https://naturaitalia.mase.gov.it/public" TargetMode="External"/><Relationship Id="rId57" Type="http://schemas.openxmlformats.org/officeDocument/2006/relationships/hyperlink" Target="https://www.politicheagricole.it/flex/cm/pages/ServeBLOB.php/L/IT/IDPagina/21094" TargetMode="External"/><Relationship Id="rId10" Type="http://schemas.openxmlformats.org/officeDocument/2006/relationships/hyperlink" Target="https://italiadomani.gov.it/it/Interventi/investimenti/casa-come-primo-luogo-di-cura-assistenza-domiciliare-e-telemedicina.html" TargetMode="External"/><Relationship Id="rId31" Type="http://schemas.openxmlformats.org/officeDocument/2006/relationships/hyperlink" Target="https://italiadomani.gov.it/it/Interventi/investimenti/strade-sicure-implementazione-di-un-sistema-di-monitoraggio-dinamico-per-il-controllo-da-remoto-di-ponti-viadotti-e-tunnel-ANAS.html" TargetMode="External"/><Relationship Id="rId44" Type="http://schemas.openxmlformats.org/officeDocument/2006/relationships/hyperlink" Target="https://italiadomani.gov.it/it/Interventi/investimenti/salute-ambiente-e-clima.html" TargetMode="External"/><Relationship Id="rId52" Type="http://schemas.openxmlformats.org/officeDocument/2006/relationships/hyperlink" Target="https://www.lavoro.gov.it/notizie/pagine/pnrr-adottato-il-piano-nazionale-emersione-lavoro-sommerso-2022-2025" TargetMode="External"/><Relationship Id="rId60" Type="http://schemas.openxmlformats.org/officeDocument/2006/relationships/hyperlink" Target="https://www.normattiva.it/uri-res/N2Ls?urn:nir:stato:decreto.legislativo:2024;029" TargetMode="External"/><Relationship Id="rId65" Type="http://schemas.openxmlformats.org/officeDocument/2006/relationships/hyperlink" Target="https://www.normattiva.it/uri-res/N2Ls?urn:nir:stato:2024;19~art29!vig" TargetMode="External"/><Relationship Id="rId4" Type="http://schemas.openxmlformats.org/officeDocument/2006/relationships/hyperlink" Target="https://italiadomani.gov.it/it/Interventi/investimenti/potenziamento-infrastrutture-per-lo-sport-a-scuola.html" TargetMode="External"/><Relationship Id="rId9" Type="http://schemas.openxmlformats.org/officeDocument/2006/relationships/hyperlink" Target="https://italiadomani.gov.it/it/Interventi/investimenti/rafforzamento-dell-ufficio-del-processo-per-la-giustizia-amministrativa.html" TargetMode="External"/><Relationship Id="rId13" Type="http://schemas.openxmlformats.org/officeDocument/2006/relationships/hyperlink" Target="https://italiadomani.gov.it/it/Interventi/investimenti/competenze-competenze-e-capacita-amministrativa.html" TargetMode="External"/><Relationship Id="rId18" Type="http://schemas.openxmlformats.org/officeDocument/2006/relationships/hyperlink" Target="https://italiadomani.gov.it/it/Interventi/investimenti/promozione-impianti-innovativi-incluso-off-shore.html" TargetMode="External"/><Relationship Id="rId39" Type="http://schemas.openxmlformats.org/officeDocument/2006/relationships/hyperlink" Target="https://italiadomani.gov.it/it/Interventi/investimenti/costruzione-e-miglioramento-dei-padiglioni-e-degli-spazi-dei-penitenziari-per-adulti-e-minori.html" TargetMode="External"/><Relationship Id="rId34" Type="http://schemas.openxmlformats.org/officeDocument/2006/relationships/hyperlink" Target="https://italiadomani.gov.it/it/Interventi/investimenti/aumento-selettivo-della-capacita-portuale.html" TargetMode="External"/><Relationship Id="rId50" Type="http://schemas.openxmlformats.org/officeDocument/2006/relationships/hyperlink" Target="https://www.normattiva.it/uri-res/N2Ls?urn:nir:stato:decreto.legislativo:2021-11-08;199~art20" TargetMode="External"/><Relationship Id="rId55" Type="http://schemas.openxmlformats.org/officeDocument/2006/relationships/hyperlink" Target="https://www.gazzettaufficiale.it/eli/id/2024/06/28/24G00105/SG"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italiadomani.gov.it/it/Interventi/investimenti/casa-come-primo-luogo-di-cura-assistenza-domiciliare-e-telemedicina.html" TargetMode="External"/><Relationship Id="rId21" Type="http://schemas.openxmlformats.org/officeDocument/2006/relationships/hyperlink" Target="https://italiadomani.gov.it/it/Interventi/investimenti/piani-urbani-integrati-fondo-di-fondi-della-bei.html" TargetMode="External"/><Relationship Id="rId42" Type="http://schemas.openxmlformats.org/officeDocument/2006/relationships/hyperlink" Target="https://datiestatistiche.giustizia.it/it/spc_obiettivi_nazionali.page" TargetMode="External"/><Relationship Id="rId47" Type="http://schemas.openxmlformats.org/officeDocument/2006/relationships/hyperlink" Target="https://www.mimit.gov.it/images/stories/normativa/DD_M1C2_Inv71_net_zero_14062024.pdf" TargetMode="External"/><Relationship Id="rId63" Type="http://schemas.openxmlformats.org/officeDocument/2006/relationships/hyperlink" Target="https://italiadomani.gov.it/it/Interventi/investimenti/sviluppo-delle-competenze-tecnico-professionali-digitali-e-manageriali-del-personale-del-sistema-sanitario.html" TargetMode="External"/><Relationship Id="rId68" Type="http://schemas.openxmlformats.org/officeDocument/2006/relationships/hyperlink" Target="https://www.mase.gov.it/sites/default/files/archivio/allegati/sviluppo_sostenibile/CSA6_Relazione.pdf" TargetMode="External"/><Relationship Id="rId84" Type="http://schemas.openxmlformats.org/officeDocument/2006/relationships/hyperlink" Target="https://italiadomani.gov.it/it/Interventi/investimenti/sviluppo-accessibilita-marittima-e-resilienza-infrastrutture-portuali-cambiamenti-climatici.html" TargetMode="External"/><Relationship Id="rId89" Type="http://schemas.openxmlformats.org/officeDocument/2006/relationships/hyperlink" Target="https://italiadomani.gov.it/it/Interventi/investimenti/sicuro-verde-e-sociale-riqualificazione-edilizia-residenziale-pubblica.html" TargetMode="External"/><Relationship Id="rId112" Type="http://schemas.openxmlformats.org/officeDocument/2006/relationships/printerSettings" Target="../printerSettings/printerSettings14.bin"/><Relationship Id="rId16" Type="http://schemas.openxmlformats.org/officeDocument/2006/relationships/hyperlink" Target="https://italiadomani.gov.it/it/Interventi/investimenti/Innovazione-e-meccanizzazione-nel-settore-agricolo-e-alimentare.html" TargetMode="External"/><Relationship Id="rId107" Type="http://schemas.openxmlformats.org/officeDocument/2006/relationships/hyperlink" Target="https://italiadomani.gov.it/it/Interventi/investimenti/transizione-4-0.html" TargetMode="External"/><Relationship Id="rId11" Type="http://schemas.openxmlformats.org/officeDocument/2006/relationships/hyperlink" Target="https://www.rgs.mef.gov.it/VERSIONE-I/attivita_istituzionali/monitoraggio/piano_nazionale_per_gli_investimenti_complementari_al_pnrr/" TargetMode="External"/><Relationship Id="rId32" Type="http://schemas.openxmlformats.org/officeDocument/2006/relationships/hyperlink" Target="https://www.normattiva.it/eli/id/2024/12/31/24G00231/ORIGINAL" TargetMode="External"/><Relationship Id="rId37" Type="http://schemas.openxmlformats.org/officeDocument/2006/relationships/hyperlink" Target="https://padigitale2026.gov.it/opendata/" TargetMode="External"/><Relationship Id="rId53" Type="http://schemas.openxmlformats.org/officeDocument/2006/relationships/hyperlink" Target="https://www.adbpo.it/download/PNRR_RinaturazionePo/PNRR_Po_PdA_rev_21_07_2022.pdf" TargetMode="External"/><Relationship Id="rId58" Type="http://schemas.openxmlformats.org/officeDocument/2006/relationships/hyperlink" Target="https://miur.gov.it/-/osservatorio-nazionale-per-l-istruzione-tecnica-e-professionale-pubblicato-il-decreto-ministeriale-concernente-le-modalita-di-funzionamento" TargetMode="External"/><Relationship Id="rId74" Type="http://schemas.openxmlformats.org/officeDocument/2006/relationships/hyperlink" Target="https://italiadomani.gov.it/it/Interventi/investimenti/rinnovo-del-materiale-rotabile.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costruzione-e-miglioramento-dei-padiglioni-e-degli-spazi-dei-penitenziari-per-adulti-e-minori.html" TargetMode="External"/><Relationship Id="rId5" Type="http://schemas.openxmlformats.org/officeDocument/2006/relationships/hyperlink" Target="https://italiadomani.gov.it/it/Interventi/investimenti/casa-come-primo-luogo-di-cura-assistenza-domiciliare-e-telemedicina.html" TargetMode="External"/><Relationship Id="rId90" Type="http://schemas.openxmlformats.org/officeDocument/2006/relationships/hyperlink" Target="https://italiadomani.gov.it/it/Interventi/investimenti/salute-ambiente-e-clima.html" TargetMode="External"/><Relationship Id="rId95" Type="http://schemas.openxmlformats.org/officeDocument/2006/relationships/hyperlink" Target="https://italiadomani.gov.it/it/Interventi/investimenti/ecosistema-innovativo-della-salute.html" TargetMode="External"/><Relationship Id="rId22" Type="http://schemas.openxmlformats.org/officeDocument/2006/relationships/hyperlink" Target="https://italiadomani.gov.it/it/Interventi/investimenti/interventi-per-la-resilienza-la-valorizzazione-del-territorio-e-l-efficienza-energetica-dei-comuni.html" TargetMode="External"/><Relationship Id="rId27" Type="http://schemas.openxmlformats.org/officeDocument/2006/relationships/hyperlink" Target="https://italiadomani.gov.it/it/Interventi/investimenti/rafforzamento-dell-infrastruttura-tecnologica-e-degli-strumenti-per-la-raccolta-l-elaborazione.html" TargetMode="External"/><Relationship Id="rId43" Type="http://schemas.openxmlformats.org/officeDocument/2006/relationships/hyperlink" Target="https://www.normattiva.it/uri-res/N2Ls?urn:nir:stato:decreto-legge:2024;155" TargetMode="External"/><Relationship Id="rId48" Type="http://schemas.openxmlformats.org/officeDocument/2006/relationships/hyperlink" Target="https://www.mase.gov.it/sites/default/files/archivio/bandi/dd_n_426_23-12-2022_approvazione_graduatoria.pdf" TargetMode="External"/><Relationship Id="rId64" Type="http://schemas.openxmlformats.org/officeDocument/2006/relationships/hyperlink" Target="https://www.normattiva.it/uri-res/N2Ls?urn:nir:stato:decreto.legislativo:2024;062" TargetMode="External"/><Relationship Id="rId69" Type="http://schemas.openxmlformats.org/officeDocument/2006/relationships/hyperlink" Target="https://www.gazzettaufficiale.it/eli/id/2024/12/31/24G00232/sg?urn:nir:stato:decreto.legge:2024-05-15;63?atto.dataPubblicazioneGazzetta=2024-05-15&amp;atto.codiceRedazionale=24G00081" TargetMode="External"/><Relationship Id="rId113" Type="http://schemas.openxmlformats.org/officeDocument/2006/relationships/drawing" Target="../drawings/drawing7.xml"/><Relationship Id="rId80" Type="http://schemas.openxmlformats.org/officeDocument/2006/relationships/hyperlink" Target="https://italiadomani.gov.it/it/Interventi/investimenti/strade-sicure-implementazione-di-un-sistema-di-monitoraggio-dinamico-per-il-controllo-da-remoto-di-ponti-viadotti-e-tunnel-A24-A25.html" TargetMode="External"/><Relationship Id="rId85" Type="http://schemas.openxmlformats.org/officeDocument/2006/relationships/hyperlink" Target="https://italiadomani.gov.it/it/Interventi/investimenti/aumento-selettivo-della-capacita-portuale.html" TargetMode="External"/><Relationship Id="rId12" Type="http://schemas.openxmlformats.org/officeDocument/2006/relationships/hyperlink" Target="https://italiadomani.gov.it/it/Interventi/investimenti/competenze-competenze-e-capacita-amministrativa.html" TargetMode="External"/><Relationship Id="rId17" Type="http://schemas.openxmlformats.org/officeDocument/2006/relationships/hyperlink" Target="https://italiadomani.gov.it/it/Interventi/investimenti/promozione-impianti-innovativi-incluso-off-shore.html" TargetMode="External"/><Relationship Id="rId33" Type="http://schemas.openxmlformats.org/officeDocument/2006/relationships/hyperlink" Target="https://www.normattiva.it/eli/id/2024/12/31/24G00231/ORIGINAL" TargetMode="External"/><Relationship Id="rId38" Type="http://schemas.openxmlformats.org/officeDocument/2006/relationships/hyperlink" Target="https://padigitale2026.gov.it/opendata/" TargetMode="External"/><Relationship Id="rId59" Type="http://schemas.openxmlformats.org/officeDocument/2006/relationships/hyperlink" Target="https://www.miur.gov.it/-/sviluppo-dei-processi-di-internazionalizzazione-per-la-filiera-tecnica-e-professionale-pubblicato-il-decreto-di-adozione-delle-linee-guida" TargetMode="External"/><Relationship Id="rId103" Type="http://schemas.openxmlformats.org/officeDocument/2006/relationships/hyperlink" Target="https://italiadomani.gov.it/it/Interventi/investimenti/iniziative-di-ricerca-per-tecnologie-e-percorsi-innovativi-in-ambito-sanitario-e-assistenziale.html" TargetMode="External"/><Relationship Id="rId108" Type="http://schemas.openxmlformats.org/officeDocument/2006/relationships/hyperlink" Target="https://italiadomani.gov.it/it/Interventi/investimenti/transizione-4-0.html" TargetMode="External"/><Relationship Id="rId54" Type="http://schemas.openxmlformats.org/officeDocument/2006/relationships/hyperlink" Target="https://www.agenziapo.it/content/aipo-pnrr-progetto" TargetMode="External"/><Relationship Id="rId70" Type="http://schemas.openxmlformats.org/officeDocument/2006/relationships/hyperlink" Target="https://www.mimit.gov.it/images/stories/normativa/Accordo_attuativo_M7_I16.pdf" TargetMode="External"/><Relationship Id="rId75" Type="http://schemas.openxmlformats.org/officeDocument/2006/relationships/hyperlink" Target="https://italiadomani.gov.it/it/Interventi/investimenti/strade-sicure-implementazione-di-un-sistema-di-monitoraggio-dinamico-per-il-controllo-da-remoto-di-ponti-viadotti-e-tunnel-A24-A25.html" TargetMode="External"/><Relationship Id="rId91" Type="http://schemas.openxmlformats.org/officeDocument/2006/relationships/hyperlink" Target="https://italiadomani.gov.it/it/Interventi/investimenti/salute-ambiente-e-clima.html" TargetMode="External"/><Relationship Id="rId96" Type="http://schemas.openxmlformats.org/officeDocument/2006/relationships/hyperlink" Target="https://italiadomani.gov.it/it/Interventi/investimenti/costruzione-e-miglioramento-dei-padiglioni-e-degli-spazi-dei-penitenziari-per-adulti-e-minori.html" TargetMode="External"/><Relationship Id="rId1" Type="http://schemas.openxmlformats.org/officeDocument/2006/relationships/hyperlink" Target="https://www.senato.it/service/PDF/PDFServer/BGT/01445741.pdf" TargetMode="External"/><Relationship Id="rId6" Type="http://schemas.openxmlformats.org/officeDocument/2006/relationships/hyperlink" Target="https://italiadomani.gov.it/it/Interventi/investimenti/rafforzamento-dell-infrastruttura-tecnologica-e-degli-strumenti-per-la-raccolta-l-elaborazione.html" TargetMode="External"/><Relationship Id="rId15" Type="http://schemas.openxmlformats.org/officeDocument/2006/relationships/hyperlink" Target="https://italiadomani.gov.it/it/Interventi/investimenti/sicurezza-sismica-nei-luoghi-di-culto.html" TargetMode="External"/><Relationship Id="rId23" Type="http://schemas.openxmlformats.org/officeDocument/2006/relationships/hyperlink" Target="https://italiadomani.gov.it/it/Interventi/investimenti/connessioni-diagonali.html" TargetMode="External"/><Relationship Id="rId28" Type="http://schemas.openxmlformats.org/officeDocument/2006/relationships/hyperlink" Target="https://italiadomani.gov.it/it/Interventi/investimenti/sviluppo-delle-competenze-tecnico-professionali-digitali-e-manageriali-del-personale-del-sistema-sanitario.html" TargetMode="External"/><Relationship Id="rId36" Type="http://schemas.openxmlformats.org/officeDocument/2006/relationships/hyperlink" Target="https://padigitale2026.gov.it/opendata/" TargetMode="External"/><Relationship Id="rId49" Type="http://schemas.openxmlformats.org/officeDocument/2006/relationships/hyperlink" Target="https://www.mase.gov.it/sites/default/files/PNRR/Bandi%20e%20avvisi%20PNRR/M7I1%20-%20Upscale%20Smart%20Grid/m_amte.MASE.PIF%20REGISTRO%20DECRETI(R).0000064.03-09-2024.pdf" TargetMode="External"/><Relationship Id="rId57" Type="http://schemas.openxmlformats.org/officeDocument/2006/relationships/hyperlink" Target="https://www.politicheagricole.it/flex/cm/pages/ServeBLOB.php/L/IT/IDPagina/17102" TargetMode="External"/><Relationship Id="rId106" Type="http://schemas.openxmlformats.org/officeDocument/2006/relationships/hyperlink" Target="https://italiadomani.gov.it/it/Interventi/investimenti/servizi-digitali-e-cittadinanza-digitale.html" TargetMode="External"/><Relationship Id="rId10" Type="http://schemas.openxmlformats.org/officeDocument/2006/relationships/hyperlink" Target="https://italiadomani.gov.it/it/Interventi/investimenti/casa-come-primo-luogo-di-cura-assistenza-domiciliare-e-telemedicina.html" TargetMode="External"/><Relationship Id="rId31" Type="http://schemas.openxmlformats.org/officeDocument/2006/relationships/hyperlink" Target="https://italiadomani.gov.it/it/Interventi/investimenti/sviluppo-delle-competenze-tecnico-professionali-digitali-e-manageriali-del-personale-del-sistema-sanitario.html" TargetMode="External"/><Relationship Id="rId44" Type="http://schemas.openxmlformats.org/officeDocument/2006/relationships/hyperlink" Target="https://connetti.italia.it/" TargetMode="External"/><Relationship Id="rId52" Type="http://schemas.openxmlformats.org/officeDocument/2006/relationships/hyperlink" Target="https://commissari.gov.it/media/5mpjdh0u/ordinanza-35-2024-pnrr_firmato-25-settembre-2024.pdf" TargetMode="External"/><Relationship Id="rId60" Type="http://schemas.openxmlformats.org/officeDocument/2006/relationships/hyperlink" Target="https://www.mim.gov.it/-/decreto-ministeriale-n-14-del-30-gennaio-2024" TargetMode="External"/><Relationship Id="rId65" Type="http://schemas.openxmlformats.org/officeDocument/2006/relationships/hyperlink" Target="https://www.normattiva.it/uri-res/N2Ls?urn:nir:stato:decreto.legislativo:2024;020" TargetMode="External"/><Relationship Id="rId73" Type="http://schemas.openxmlformats.org/officeDocument/2006/relationships/hyperlink" Target="https://italiadomani.gov.it/it/Interventi/investimenti/rinnovo-del-materiale-rotabile.html" TargetMode="External"/><Relationship Id="rId78" Type="http://schemas.openxmlformats.org/officeDocument/2006/relationships/hyperlink" Target="https://italiadomani.gov.it/it/Interventi/investimenti/strade-sicure-implementazione-di-un-sistema-di-monitoraggio-dinamico-per-il-controllo-da-remoto-di-ponti-viadotti-e-tunnel-A24-A25.html" TargetMode="External"/><Relationship Id="rId81" Type="http://schemas.openxmlformats.org/officeDocument/2006/relationships/hyperlink" Target="https://italiadomani.gov.it/it/Interventi/investimenti/strade-sicure-implementazione-di-un-sistema-di-monitoraggio-dinamico-per-il-controllo-da-remoto-di-ponti-viadotti-e-tunnel-A24-A25.html" TargetMode="External"/><Relationship Id="rId86" Type="http://schemas.openxmlformats.org/officeDocument/2006/relationships/hyperlink" Target="https://italiadomani.gov.it/it/Interventi/investimenti/ultimo-penultimo-miglio-ferroviario-stradale.html" TargetMode="External"/><Relationship Id="rId94" Type="http://schemas.openxmlformats.org/officeDocument/2006/relationships/hyperlink" Target="https://italiadomani.gov.it/it/Interventi/investimenti/salute-ambiente-e-clima.html" TargetMode="External"/><Relationship Id="rId99" Type="http://schemas.openxmlformats.org/officeDocument/2006/relationships/hyperlink" Target="https://italiadomani.gov.it/it/Interventi/investimenti/costruzione-e-miglioramento-dei-padiglioni-e-degli-spazi-dei-penitenziari-per-adulti-e-minori.html" TargetMode="External"/><Relationship Id="rId101" Type="http://schemas.openxmlformats.org/officeDocument/2006/relationships/hyperlink" Target="https://italiadomani.gov.it/it/Interventi/investimenti/costruzione-e-miglioramento-dei-padiglioni-e-degli-spazi-dei-penitenziari-per-adulti-e-minori.html" TargetMode="External"/><Relationship Id="rId4" Type="http://schemas.openxmlformats.org/officeDocument/2006/relationships/hyperlink" Target="https://italiadomani.gov.it/it/Interventi/investimenti/digitalizzazione-dei-parchi-nazionali.html" TargetMode="External"/><Relationship Id="rId9" Type="http://schemas.openxmlformats.org/officeDocument/2006/relationships/hyperlink" Target="https://italiadomani.gov.it/it/Interventi/investimenti/casa-come-primo-luogo-di-cura-assistenza-domiciliare-e-telemedicina.html" TargetMode="External"/><Relationship Id="rId13" Type="http://schemas.openxmlformats.org/officeDocument/2006/relationships/hyperlink" Target="https://italiadomani.gov.it/it/Interventi/investimenti/competenze-competenze-e-capacita-amministrativa.html" TargetMode="External"/><Relationship Id="rId18" Type="http://schemas.openxmlformats.org/officeDocument/2006/relationships/hyperlink" Target="https://italiadomani.gov.it/it/Interventi/investimenti/rinnovabili-e-batterie.html" TargetMode="External"/><Relationship Id="rId39" Type="http://schemas.openxmlformats.org/officeDocument/2006/relationships/hyperlink" Target="https://www.normattiva.it/eli/id/2024/12/31/24G00231/ORIGINAL" TargetMode="External"/><Relationship Id="rId109" Type="http://schemas.openxmlformats.org/officeDocument/2006/relationships/hyperlink" Target="https://italiadomani.gov.it/it/Interventi/investimenti/piani-urbani-integrati.html" TargetMode="External"/><Relationship Id="rId34" Type="http://schemas.openxmlformats.org/officeDocument/2006/relationships/hyperlink" Target="https://portale-servizi.anticorruzione.it/qualificazione" TargetMode="External"/><Relationship Id="rId50" Type="http://schemas.openxmlformats.org/officeDocument/2006/relationships/hyperlink" Target="https://www.mimit.gov.it/images/stories/normativa/Accordo_attuativo_Inv._5.1__M2C2_del_PNRR_di_cui_alla_milestone_M2C2-38_bis.pdf.pdf" TargetMode="External"/><Relationship Id="rId55" Type="http://schemas.openxmlformats.org/officeDocument/2006/relationships/hyperlink" Target="https://dgdighe.mit.gov.it/categoria/articolo/_investimenti/_Programmazione/_PNRR/misura_4_2_" TargetMode="External"/><Relationship Id="rId76" Type="http://schemas.openxmlformats.org/officeDocument/2006/relationships/hyperlink" Target="https://italiadomani.gov.it/it/Interventi/investimenti/strade-sicure-implementazione-di-un-sistema-di-monitoraggio-dinamico-per-il-controllo-da-remoto-di-ponti-viadotti-e-tunnel-A24-A25.html" TargetMode="External"/><Relationship Id="rId97" Type="http://schemas.openxmlformats.org/officeDocument/2006/relationships/hyperlink" Target="https://italiadomani.gov.it/it/Interventi/investimenti/costruzione-e-miglioramento-dei-padiglioni-e-degli-spazi-dei-penitenziari-per-adulti-e-minori.html" TargetMode="External"/><Relationship Id="rId104" Type="http://schemas.openxmlformats.org/officeDocument/2006/relationships/hyperlink" Target="https://italiadomani.gov.it/it/Interventi/investimenti/iniziative-di-ricerca-per-tecnologie-e-percorsi-innovativi-in-ambito-sanitario-e-assistenziale.html" TargetMode="External"/><Relationship Id="rId7" Type="http://schemas.openxmlformats.org/officeDocument/2006/relationships/hyperlink" Target="https://italiadomani.gov.it/it/Interventi/investimenti/sviluppo-delle-competenze-tecnico-professionali-digitali-e-manageriali-del-personale-del-sistema-sanitario.html" TargetMode="External"/><Relationship Id="rId71" Type="http://schemas.openxmlformats.org/officeDocument/2006/relationships/hyperlink" Target="https://italiadomani.gov.it/it/Interventi/investimenti/rinnovo-del-materiale-rotabile.html" TargetMode="External"/><Relationship Id="rId92" Type="http://schemas.openxmlformats.org/officeDocument/2006/relationships/hyperlink" Target="https://italiadomani.gov.it/it/Interventi/investimenti/salute-ambiente-e-clima.html" TargetMode="External"/><Relationship Id="rId2" Type="http://schemas.openxmlformats.org/officeDocument/2006/relationships/hyperlink" Target="https://italiadomani.gov.it/it/Interventi/investimenti/connessioni-diagonali.html" TargetMode="External"/><Relationship Id="rId29" Type="http://schemas.openxmlformats.org/officeDocument/2006/relationships/hyperlink" Target="https://italiadomani.gov.it/it/Interventi/investimenti/rafforzamento-dell-ufficio-del-processo-per-la-giustizia-amministrativa.html" TargetMode="External"/><Relationship Id="rId24" Type="http://schemas.openxmlformats.org/officeDocument/2006/relationships/hyperlink" Target="https://italiadomani.gov.it/it/Interventi/investimenti/potenziamento-infrastrutture-per-lo-sport-a-scuola.html" TargetMode="External"/><Relationship Id="rId40" Type="http://schemas.openxmlformats.org/officeDocument/2006/relationships/hyperlink" Target="http://www.serviziocontrattipubblici.it/" TargetMode="External"/><Relationship Id="rId45" Type="http://schemas.openxmlformats.org/officeDocument/2006/relationships/hyperlink" Target="https://www.normattiva.it/uri-res/N2Ls?urn:nir:stato:legge:2024;193" TargetMode="External"/><Relationship Id="rId66" Type="http://schemas.openxmlformats.org/officeDocument/2006/relationships/hyperlink" Target="https://www.normattiva.it/uri-res/N2Ls?urn:nir:stato:decreto.legislativo:2023;222" TargetMode="External"/><Relationship Id="rId87" Type="http://schemas.openxmlformats.org/officeDocument/2006/relationships/hyperlink" Target="https://italiadomani.gov.it/it/Interventi/investimenti/elettrificazione-delle-banchine-cold-ironing.html" TargetMode="External"/><Relationship Id="rId110" Type="http://schemas.openxmlformats.org/officeDocument/2006/relationships/hyperlink" Target="https://italiadomani.gov.it/it/Interventi/investimenti/salute-ambiente-e-clima.html" TargetMode="External"/><Relationship Id="rId61" Type="http://schemas.openxmlformats.org/officeDocument/2006/relationships/hyperlink" Target="https://www.mim.gov.it/-/decreto-ministeriale-n-118-del-12-giugno-2024" TargetMode="External"/><Relationship Id="rId82" Type="http://schemas.openxmlformats.org/officeDocument/2006/relationships/hyperlink" Target="https://italiadomani.gov.it/it/Interventi/investimenti/strade-sicure-implementazione-di-un-sistema-di-monitoraggio-dinamico-per-il-controllo-da-remoto-di-ponti-viadotti-e-tunnel-ANAS.html" TargetMode="External"/><Relationship Id="rId19" Type="http://schemas.openxmlformats.org/officeDocument/2006/relationships/hyperlink" Target="https://italiadomani.gov.it/it/Interventi/investimenti/fondo-per-il-programma-nazionale-ricerca-pnr-e-progetti-di-ricerca-di-significativo-interesse-nazionale-prin.html" TargetMode="External"/><Relationship Id="rId14" Type="http://schemas.openxmlformats.org/officeDocument/2006/relationships/hyperlink" Target="https://italiadomani.gov.it/it/Interventi/investimenti/attrattivita-dei-borghi.html" TargetMode="External"/><Relationship Id="rId30" Type="http://schemas.openxmlformats.org/officeDocument/2006/relationships/hyperlink" Target="https://italiadomani.gov.it/it/Interventi/investimenti/casa-come-primo-luogo-di-cura-assistenza-domiciliare-e-telemedicina.html" TargetMode="External"/><Relationship Id="rId35" Type="http://schemas.openxmlformats.org/officeDocument/2006/relationships/hyperlink" Target="https://www.interop.pagopa.it/catalogo" TargetMode="External"/><Relationship Id="rId56" Type="http://schemas.openxmlformats.org/officeDocument/2006/relationships/hyperlink" Target="https://www.mit.gov.it/comunicazione/news/pnrr-cabina-di-regia-mit-anticipo-su-tre-obiettivi" TargetMode="External"/><Relationship Id="rId77" Type="http://schemas.openxmlformats.org/officeDocument/2006/relationships/hyperlink" Target="https://italiadomani.gov.it/it/Interventi/investimenti/strade-sicure-implementazione-di-un-sistema-di-monitoraggio-dinamico-per-il-controllo-da-remoto-di-ponti-viadotti-e-tunnel-A24-A25.html" TargetMode="External"/><Relationship Id="rId100" Type="http://schemas.openxmlformats.org/officeDocument/2006/relationships/hyperlink" Target="https://italiadomani.gov.it/it/Interventi/investimenti/costruzione-e-miglioramento-dei-padiglioni-e-degli-spazi-dei-penitenziari-per-adulti-e-minori.html" TargetMode="External"/><Relationship Id="rId105" Type="http://schemas.openxmlformats.org/officeDocument/2006/relationships/hyperlink" Target="https://italiadomani.gov.it/it/Interventi/investimenti/servizi-digitali-e-cittadinanza-digitale.html" TargetMode="External"/><Relationship Id="rId8" Type="http://schemas.openxmlformats.org/officeDocument/2006/relationships/hyperlink" Target="https://italiadomani.gov.it/it/Interventi/investimenti/rafforzamento-dell-ufficio-del-processo-per-la-giustizia-amministrativa.html" TargetMode="External"/><Relationship Id="rId51" Type="http://schemas.openxmlformats.org/officeDocument/2006/relationships/hyperlink" Target="https://www.mit.gov.it/normativa/decreto-ministeriale-n-345-del-22122023" TargetMode="External"/><Relationship Id="rId72" Type="http://schemas.openxmlformats.org/officeDocument/2006/relationships/hyperlink" Target="https://italiadomani.gov.it/it/Interventi/investimenti/rinnovo-del-materiale-rotabile.html" TargetMode="External"/><Relationship Id="rId93" Type="http://schemas.openxmlformats.org/officeDocument/2006/relationships/hyperlink" Target="https://italiadomani.gov.it/it/Interventi/investimenti/salute-ambiente-e-clima.html" TargetMode="External"/><Relationship Id="rId98" Type="http://schemas.openxmlformats.org/officeDocument/2006/relationships/hyperlink" Target="https://italiadomani.gov.it/it/Interventi/investimenti/costruzione-e-miglioramento-dei-padiglioni-e-degli-spazi-dei-penitenziari-per-adulti-e-minori.html" TargetMode="External"/><Relationship Id="rId3" Type="http://schemas.openxmlformats.org/officeDocument/2006/relationships/hyperlink" Target="https://italiadomani.gov.it/it/Interventi/investimenti/potenziamento-infrastrutture-per-lo-sport-a-scuola.html" TargetMode="External"/><Relationship Id="rId25" Type="http://schemas.openxmlformats.org/officeDocument/2006/relationships/hyperlink" Target="https://italiadomani.gov.it/it/Interventi/investimenti/digitalizzazione-dei-parchi-nazionali.html" TargetMode="External"/><Relationship Id="rId46" Type="http://schemas.openxmlformats.org/officeDocument/2006/relationships/hyperlink" Target="https://www.arera.it/atti-e-provvedimenti/dettaglio/24/492-24" TargetMode="External"/><Relationship Id="rId67" Type="http://schemas.openxmlformats.org/officeDocument/2006/relationships/hyperlink" Target="https://www.normattiva.it/uri-res/N2Ls?urn:nir:stato:decreto.legislativo:2024;190" TargetMode="External"/><Relationship Id="rId20" Type="http://schemas.openxmlformats.org/officeDocument/2006/relationships/hyperlink" Target="https://italiadomani.gov.it/it/Interventi/investimenti/progetti-di-rigenerazione-urbana-volti-a-ridurre-situazioni-di-emarginazione-e-degrado-sociale.html" TargetMode="External"/><Relationship Id="rId41" Type="http://schemas.openxmlformats.org/officeDocument/2006/relationships/hyperlink" Target="https://datiestatistiche.giustizia.it/it/spc_obiettivi_nazionali.page" TargetMode="External"/><Relationship Id="rId62" Type="http://schemas.openxmlformats.org/officeDocument/2006/relationships/hyperlink" Target="https://www.politichegiovanili.gov.it/normativa/decreto-direttoriale/decreto-1641_2024_disposizioni-enti-volontari/" TargetMode="External"/><Relationship Id="rId83" Type="http://schemas.openxmlformats.org/officeDocument/2006/relationships/hyperlink" Target="https://italiadomani.gov.it/it/Interventi/investimenti/sviluppo-accessibilita-marittima-e-resilienza-infrastrutture-portuali-cambiamenti-climatici.html" TargetMode="External"/><Relationship Id="rId88" Type="http://schemas.openxmlformats.org/officeDocument/2006/relationships/hyperlink" Target="https://italiadomani.gov.it/it/Interventi/investimenti/elettrificazione-delle-banchine-cold-ironing.html" TargetMode="External"/><Relationship Id="rId111" Type="http://schemas.openxmlformats.org/officeDocument/2006/relationships/hyperlink" Target="https://italiadomani.gov.it/it/Interventi/investimenti/salute-ambiente-e-clima.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17" Type="http://schemas.openxmlformats.org/officeDocument/2006/relationships/hyperlink" Target="https://italiadomani.gov.it/it/Interventi/investimenti/sistema-di-certificazione-della-parita-di-genere.html" TargetMode="External"/><Relationship Id="rId21" Type="http://schemas.openxmlformats.org/officeDocument/2006/relationships/hyperlink" Target="https://italiadomani.gov.it/it/Interventi/investimenti/hub-del-turismo-digital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infrastrutture-idriche-primarie-per-la-sicurezza-dell-approvvigionamento-idrico.html" TargetMode="External"/><Relationship Id="rId84" Type="http://schemas.openxmlformats.org/officeDocument/2006/relationships/hyperlink" Target="https://italiadomani.gov.it/it/Interventi/investimenti/efficientamento-energetico.html" TargetMode="External"/><Relationship Id="rId138" Type="http://schemas.openxmlformats.org/officeDocument/2006/relationships/hyperlink" Target="https://italiadomani.gov.it/it/Interventi/investimenti/iniziative-di-ricerca-per-tecnologie-e-percorsi-innovativi-in-ambito-sanitario-e-assistenziale.html" TargetMode="External"/><Relationship Id="rId159" Type="http://schemas.openxmlformats.org/officeDocument/2006/relationships/hyperlink" Target="https://www.pnrr.salute.gov.it/portale/pnrrsalute/dettaglioContenutiPNRRSalute.jsp?lingua=italiano&amp;id=5854&amp;area=PNRR-Salute&amp;menu=investimenti" TargetMode="External"/><Relationship Id="rId170" Type="http://schemas.openxmlformats.org/officeDocument/2006/relationships/hyperlink" Target="https://www.italiadomani.gov.it/content/sogei-ng/it/it/Interventi/investimenti/linea-adriatica-fase-1-centrale-di-compressione-di-sulmona.html" TargetMode="External"/><Relationship Id="rId107" Type="http://schemas.openxmlformats.org/officeDocument/2006/relationships/hyperlink" Target="https://italiadomani.gov.it/it/Interventi/investimenti/fondo-per-la-realizzazione-di-un-sistema-integrato-di-infrastrutture-di-ricerca-e-innovazione.html" TargetMode="External"/><Relationship Id="rId11" Type="http://schemas.openxmlformats.org/officeDocument/2006/relationships/hyperlink" Target="https://italiadomani.gov.it/it/Interventi/investimenti/investimenti-ad-alto-contenuto-tecnologico.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sviluppo-biometano.html" TargetMode="External"/><Relationship Id="rId74" Type="http://schemas.openxmlformats.org/officeDocument/2006/relationships/hyperlink" Target="https://italiadomani.gov.it/it/Interventi/investimenti/miglioramento-delle-stazioni-ferroviarie-nel-sud.html" TargetMode="External"/><Relationship Id="rId128" Type="http://schemas.openxmlformats.org/officeDocument/2006/relationships/hyperlink" Target="https://italiadomani.gov.it/it/Interventi/investimenti/sport-e-inclusione-sociale.html" TargetMode="External"/><Relationship Id="rId149" Type="http://schemas.openxmlformats.org/officeDocument/2006/relationships/hyperlink" Target="https://www.pnrr.salute.gov.it/portale/pnrrsalute/dettaglioContenutiPNRRSalute.jsp?lingua=italiano&amp;id=5801&amp;area=PNRR-Salute&amp;menu=investimenti"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nuove-competenze-e-nuovi-linguaggi.html" TargetMode="External"/><Relationship Id="rId160" Type="http://schemas.openxmlformats.org/officeDocument/2006/relationships/hyperlink" Target="https://www.mimit.gov.it/it/incentivi/fondo-a-sostegno-dell-impresa-femminile" TargetMode="External"/><Relationship Id="rId181" Type="http://schemas.openxmlformats.org/officeDocument/2006/relationships/hyperlink" Target="https://www.politicheagricole.it/flex/cm/pages/ServeBLOB.php/L/IT/IDPagina/17102" TargetMode="External"/><Relationship Id="rId22" Type="http://schemas.openxmlformats.org/officeDocument/2006/relationships/hyperlink" Target="https://italiadomani.gov.it/it/Interventi/investimenti/migliorare-l-efficienza-energetica-di-cinema-teatri-e-musei.html" TargetMode="External"/><Relationship Id="rId43" Type="http://schemas.openxmlformats.org/officeDocument/2006/relationships/hyperlink" Target="https://italiadomani.gov.it/it/Interventi/investimenti/promozione-rinnovabili-per-le-comunita-energetiche-e-l-auto-consumo.html" TargetMode="External"/><Relationship Id="rId64" Type="http://schemas.openxmlformats.org/officeDocument/2006/relationships/hyperlink" Target="https://italiadomani.gov.it/it/Interventi/investimenti/investimenti-nella-resilienza-dell-agro-sistema-irriguo-per-una-migliore-gestione-delle-risorse-idriche.html" TargetMode="External"/><Relationship Id="rId118" Type="http://schemas.openxmlformats.org/officeDocument/2006/relationships/hyperlink" Target="https://italiadomani.gov.it/it/Interventi/investimenti/sistema-duale.html" TargetMode="External"/><Relationship Id="rId139" Type="http://schemas.openxmlformats.org/officeDocument/2006/relationships/hyperlink" Target="https://italiadomani.gov.it/it/Interventi/investimenti/rafforzamento-dell-infrastruttura-tecnologica-e-degli-strumenti-per-la-raccolta-l-elaborazione.html" TargetMode="External"/><Relationship Id="rId85" Type="http://schemas.openxmlformats.org/officeDocument/2006/relationships/hyperlink" Target="https://italiadomani.gov.it/it/Interventi/investimenti/elettrificazione-delle-banchine-cold-ironing.html" TargetMode="External"/><Relationship Id="rId150" Type="http://schemas.openxmlformats.org/officeDocument/2006/relationships/hyperlink" Target="https://www.pnrr.salute.gov.it/portale/pnrrsalute/dettaglioContenutiPNRRSalute.jsp?lingua=italiano&amp;id=5875&amp;area=PNRR-Salute&amp;menu=investimenti" TargetMode="External"/><Relationship Id="rId171" Type="http://schemas.openxmlformats.org/officeDocument/2006/relationships/hyperlink" Target="https://www.italiadomani.gov.it/content/sogei-ng/it/it/Interventi/investimenti/transizione-5-0.html" TargetMode="External"/><Relationship Id="rId12" Type="http://schemas.openxmlformats.org/officeDocument/2006/relationships/hyperlink" Target="https://italiadomani.gov.it/it/Interventi/investimenti/investimento-sistema-della-proprieta-industriale.html" TargetMode="External"/><Relationship Id="rId33" Type="http://schemas.openxmlformats.org/officeDocument/2006/relationships/hyperlink" Target="https://italiadomani.gov.it/it/Interventi/investimenti/isole-verdi.html" TargetMode="External"/><Relationship Id="rId108" Type="http://schemas.openxmlformats.org/officeDocument/2006/relationships/hyperlink" Target="https://italiadomani.gov.it/it/Interventi/investimenti/introduzione-di-dottorati-innovativi.html" TargetMode="External"/><Relationship Id="rId129" Type="http://schemas.openxmlformats.org/officeDocument/2006/relationships/hyperlink" Target="https://italiadomani.gov.it/it/Interventi/investimenti/ecosistemi-per-l-innovazione-al-sud-in-contesti-urbani-marginalizzati.html" TargetMode="External"/><Relationship Id="rId54" Type="http://schemas.openxmlformats.org/officeDocument/2006/relationships/hyperlink" Target="https://italiadomani.gov.it/it/Interventi/investimenti/sviluppo-trasporto-rapido-di-massa.html" TargetMode="External"/><Relationship Id="rId75" Type="http://schemas.openxmlformats.org/officeDocument/2006/relationships/hyperlink" Target="https://italiadomani.gov.it/it/Interventi/investimenti/Potenziamento-dei-nodi-ferroviari-metropolitani-e-dei-collegamenti-nazionali-chiave.html" TargetMode="External"/><Relationship Id="rId96" Type="http://schemas.openxmlformats.org/officeDocument/2006/relationships/hyperlink" Target="https://italiadomani.gov.it/it/Interventi/investimenti/orientamento-attivo-nella-transizione-scuola-universita.html" TargetMode="External"/><Relationship Id="rId140" Type="http://schemas.openxmlformats.org/officeDocument/2006/relationships/hyperlink" Target="https://italiadomani.gov.it/it/Interventi/investimenti/sviluppo-delle-competenze-tecnico-professionali-digitali-e-manageriali-del-personale-del-sistema-sanitario.html" TargetMode="External"/><Relationship Id="rId161" Type="http://schemas.openxmlformats.org/officeDocument/2006/relationships/hyperlink" Target="https://www.interop.pagopa.it/" TargetMode="External"/><Relationship Id="rId182" Type="http://schemas.openxmlformats.org/officeDocument/2006/relationships/hyperlink" Target="https://www.agenziacoesione.gov.it/opportunita-e-bandi/avviso-pubblico-farmacie-rurali/"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programmi-per-valorizzare-l-identita-di-luoghi-parchi-e-giardini-storici.html" TargetMode="External"/><Relationship Id="rId119" Type="http://schemas.openxmlformats.org/officeDocument/2006/relationships/hyperlink" Target="https://italiadomani.gov.it/it/Interventi/investimenti/costruzione-e-miglioramento-dei-padiglioni-e-degli-spazi-dei-penitenziari-per-adulti-e-minori.html" TargetMode="External"/><Relationship Id="rId44" Type="http://schemas.openxmlformats.org/officeDocument/2006/relationships/hyperlink" Target="https://italiadomani.gov.it/it/Interventi/investimenti/rafforzamento-mobilita-ciclistica.html" TargetMode="External"/><Relationship Id="rId65" Type="http://schemas.openxmlformats.org/officeDocument/2006/relationships/hyperlink" Target="https://italiadomani.gov.it/it/Interventi/investimenti/Misure-per-la-gestione-del-rischio-di-alluvione-e-per-la-riduzione-del-rischio-idrogeologico.html" TargetMode="External"/><Relationship Id="rId86" Type="http://schemas.openxmlformats.org/officeDocument/2006/relationships/hyperlink" Target="https://italiadomani.gov.it/it/Interventi/investimenti/innovazione-digitale-dei-sistemi-aeroportuali.html" TargetMode="External"/><Relationship Id="rId130" Type="http://schemas.openxmlformats.org/officeDocument/2006/relationships/hyperlink" Target="https://italiadomani.gov.it/it/Interventi/investimenti/interventi-infrastrutturali-per-le-zone-economiche-speciali-o-zes.html" TargetMode="External"/><Relationship Id="rId151" Type="http://schemas.openxmlformats.org/officeDocument/2006/relationships/hyperlink" Target="https://www.pnrr.salute.gov.it/portale/pnrrsalute/dettaglioContenutiPNRRSalute.jsp?lingua=italiano&amp;id=5807&amp;area=PNRR-Salute&amp;menu=investimenti" TargetMode="External"/><Relationship Id="rId172" Type="http://schemas.openxmlformats.org/officeDocument/2006/relationships/hyperlink" Target="https://www.italiadomani.gov.it/content/sogei-ng/it/it/Interventi/investimenti/misura-rafforzata-potenziamento-del-parco-ferroviario-regional.html" TargetMode="External"/><Relationship Id="rId13" Type="http://schemas.openxmlformats.org/officeDocument/2006/relationships/hyperlink" Target="https://italiadomani.gov.it/it/Interventi/investimenti/politiche-industriali-di-filiera-e-internazionalizzazione.html" TargetMode="External"/><Relationship Id="rId18" Type="http://schemas.openxmlformats.org/officeDocument/2006/relationships/hyperlink" Target="https://italiadomani.gov.it/it/Interventi/investimenti/capacity-building-per-gli-operatori-della-cultura-per-gestire-la-transizione-digitale-e-verde.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pce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perimentazione-dell-idrogeno-per-il-trasporto-stradale.html" TargetMode="External"/><Relationship Id="rId55" Type="http://schemas.openxmlformats.org/officeDocument/2006/relationships/hyperlink" Target="https://italiadomani.gov.it/it/Interventi/investimenti/utilizzo-dell-idrogeno-in-settori-hard-to-abate.html" TargetMode="External"/><Relationship Id="rId76" Type="http://schemas.openxmlformats.org/officeDocument/2006/relationships/hyperlink" Target="https://italiadomani.gov.it/it/Interventi/investimenti/potenziamento-delle-linee-regionali.html" TargetMode="External"/><Relationship Id="rId97" Type="http://schemas.openxmlformats.org/officeDocument/2006/relationships/hyperlink" Target="https://italiadomani.gov.it/it/Interventi/investimenti/piano-asili-nido.html" TargetMode="External"/><Relationship Id="rId104" Type="http://schemas.openxmlformats.org/officeDocument/2006/relationships/hyperlink" Target="https://italiadomani.gov.it/it/Interventi/investimenti/creazione-e-rafforzamento-di-ecosistemi-dell-innovazione-costruzione-di-leader-territoriali-di-RS.html" TargetMode="External"/><Relationship Id="rId120" Type="http://schemas.openxmlformats.org/officeDocument/2006/relationships/hyperlink" Target="https://italiadomani.gov.it/it/Interventi/investimenti/housing-temporaneo-e-stazioni-di-posta.html" TargetMode="External"/><Relationship Id="rId125" Type="http://schemas.openxmlformats.org/officeDocument/2006/relationships/hyperlink" Target="https://italiadomani.gov.it/it/Interventi/investimenti/progetti-di-rigenerazione-urbana-volti-a-ridurre-situazioni-di-emarginazione-e-degrado-sociale.html" TargetMode="External"/><Relationship Id="rId141" Type="http://schemas.openxmlformats.org/officeDocument/2006/relationships/hyperlink" Target="https://italiadomani.gov.it/it/Interventi/investimenti/valorizzazione-e-potenziamento-della-ricerca-biomedica-del-ssn.html" TargetMode="External"/><Relationship Id="rId146" Type="http://schemas.openxmlformats.org/officeDocument/2006/relationships/hyperlink" Target="https://italiadomani.gov.it/it/Interventi/investimenti/investimento-in-capitale-umano-per-rafforzare-l-ufficio-del-processo-e-superare-le-disparita-tra-tribunali.html" TargetMode="External"/><Relationship Id="rId167" Type="http://schemas.openxmlformats.org/officeDocument/2006/relationships/hyperlink" Target="https://www.italiadomani.gov.it/content/sogei-ng/it/it/Interventi/investimenti/misura-rafforzata-produzione-di-idrogeno-in-aree-industriali.html" TargetMode="External"/><Relationship Id="rId188" Type="http://schemas.openxmlformats.org/officeDocument/2006/relationships/hyperlink" Target="https://dgdighe.mit.gov.it/categoria/articolo/_investimenti/_Programmazione/_PNRR/misura_4_2_"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collegamenti-ferroviari-ad-alta-velocita-verso-il-sud-per-passeggeri-e-merci.html" TargetMode="External"/><Relationship Id="rId92" Type="http://schemas.openxmlformats.org/officeDocument/2006/relationships/hyperlink" Target="https://italiadomani.gov.it/it/Interventi/investimenti/didattica-e-competenze-universitarie-avanzate.html" TargetMode="External"/><Relationship Id="rId162" Type="http://schemas.openxmlformats.org/officeDocument/2006/relationships/hyperlink" Target="https://www.italiadomani.gov.it/content/sogei-ng/it/it/Interventi/investimenti/sovvenzionamento-dello-sviluppo-di-una-leadership-internazional.html" TargetMode="External"/><Relationship Id="rId183" Type="http://schemas.openxmlformats.org/officeDocument/2006/relationships/hyperlink" Target="https://innovazione.gov.it/dipartimento/focus/polo-strategico-nazionale/"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realizzazione-di-un-sistema-avanzato-ed-integrato-di-monitoraggio-e-previsione.html" TargetMode="External"/><Relationship Id="rId87" Type="http://schemas.openxmlformats.org/officeDocument/2006/relationships/hyperlink" Target="https://italiadomani.gov.it/it/Interventi/investimenti/interventi-per-la-sostenibilita-ambientale-dei-porti-green-ports.html" TargetMode="External"/><Relationship Id="rId110" Type="http://schemas.openxmlformats.org/officeDocument/2006/relationships/hyperlink" Target="https://italiadomani.gov.it/it/Interventi/investimenti/partenariati-horizon-europe.html" TargetMode="External"/><Relationship Id="rId115" Type="http://schemas.openxmlformats.org/officeDocument/2006/relationships/hyperlink" Target="https://italiadomani.gov.it/it/Interventi/investimenti/potenziamento-dei-centri-per-l-impiego.html" TargetMode="External"/><Relationship Id="rId131" Type="http://schemas.openxmlformats.org/officeDocument/2006/relationships/hyperlink" Target="https://italiadomani.gov.it/it/Interventi/investimenti/interventi-per-le-aree-del-terremoto.html" TargetMode="External"/><Relationship Id="rId136" Type="http://schemas.openxmlformats.org/officeDocument/2006/relationships/hyperlink" Target="https://italiadomani.gov.it/it/Interventi/investimenti/ammodernamento-tecnologico-degli-ospedali.html" TargetMode="External"/><Relationship Id="rId157" Type="http://schemas.openxmlformats.org/officeDocument/2006/relationships/hyperlink" Target="https://www.pnrr.salute.gov.it/portale/pnrrsalute/dettaglioContenutiPNRRSalute.jsp?lingua=italiano&amp;id=5812&amp;area=PNRR-Salute&amp;menu=investimenti" TargetMode="External"/><Relationship Id="rId178" Type="http://schemas.openxmlformats.org/officeDocument/2006/relationships/hyperlink" Target="https://italiadomani.gov.it/it/Interventi/investimenti/strategia-nazionale-per-le-aree-interne.html" TargetMode="External"/><Relationship Id="rId61" Type="http://schemas.openxmlformats.org/officeDocument/2006/relationships/hyperlink" Target="https://italiadomani.gov.it/it/Interventi/investimenti/digitalizzazione-dei-parchi-nazionali.html" TargetMode="External"/><Relationship Id="rId82" Type="http://schemas.openxmlformats.org/officeDocument/2006/relationships/hyperlink" Target="https://italiadomani.gov.it/it/Interventi/investimenti/aumento-selettivo-della-capacita-portuale.html" TargetMode="External"/><Relationship Id="rId152" Type="http://schemas.openxmlformats.org/officeDocument/2006/relationships/hyperlink" Target="https://www.pnrr.salute.gov.it/portale/pnrrsalute/dettaglioContenutiPNRRSalute.jsp?lingua=italiano&amp;id=5805&amp;area=PNRR-Salute&amp;menu=investimenti" TargetMode="External"/><Relationship Id="rId173" Type="http://schemas.openxmlformats.org/officeDocument/2006/relationships/hyperlink" Target="https://www.italiadomani.gov.it/content/sogei-ng/it/it/Interventi/investimenti/sostegno-per-l-autoproduzione-di-energia-da-fonti-rinnovabili.html" TargetMode="External"/><Relationship Id="rId19" Type="http://schemas.openxmlformats.org/officeDocument/2006/relationships/hyperlink" Target="https://italiadomani.gov.it/it/Interventi/investimenti/caput-mundi-next-generation-EU-per-grandi-eventi-turistici.html" TargetMode="External"/><Relationship Id="rId14" Type="http://schemas.openxmlformats.org/officeDocument/2006/relationships/hyperlink" Target="https://italiadomani.gov.it/it/Interventi/investimenti/reti-ultraveloci-banda-ultra-larga-e-5G.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efficientamento-degli-edifici-giudiziari.html" TargetMode="External"/><Relationship Id="rId77" Type="http://schemas.openxmlformats.org/officeDocument/2006/relationships/hyperlink" Target="https://italiadomani.gov.it/it/Interventi/investimenti/potenziamento-elettrificazione-e-aumento-della-resilienza-delle-ferrovie-nel-sud.html" TargetMode="External"/><Relationship Id="rId100" Type="http://schemas.openxmlformats.org/officeDocument/2006/relationships/hyperlink" Target="https://italiadomani.gov.it/it/Interventi/investimenti/potenziamento-infrastrutture-per-lo-sport-a-scuola.html" TargetMode="External"/><Relationship Id="rId105" Type="http://schemas.openxmlformats.org/officeDocument/2006/relationships/hyperlink" Target="https://italiadomani.gov.it/it/Interventi/investimenti/finanziamento-di-start-up.html" TargetMode="External"/><Relationship Id="rId126" Type="http://schemas.openxmlformats.org/officeDocument/2006/relationships/hyperlink" Target="https://italiadomani.gov.it/it/Interventi/investimenti/programma-innovativo-della-qualita-dell-abitare.html" TargetMode="External"/><Relationship Id="rId147" Type="http://schemas.openxmlformats.org/officeDocument/2006/relationships/hyperlink" Target="https://italiadomani.gov.it/it/Interventi/investimenti/task-force-digitalizzazione-monitoraggio-e-performance.html" TargetMode="External"/><Relationship Id="rId168" Type="http://schemas.openxmlformats.org/officeDocument/2006/relationships/hyperlink" Target="https://www.italiadomani.gov.it/content/sogei-ng/it/it/Interventi/investimenti/rete-di-trasmissione-intelligente.html" TargetMode="External"/><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upporto-a-start-up-e-venture-capital-attivi-nella-transizione-ecologica.html" TargetMode="External"/><Relationship Id="rId72" Type="http://schemas.openxmlformats.org/officeDocument/2006/relationships/hyperlink" Target="https://italiadomani.gov.it/it/Interventi/investimenti/connessioni-diagonali.html" TargetMode="External"/><Relationship Id="rId93" Type="http://schemas.openxmlformats.org/officeDocument/2006/relationships/hyperlink" Target="https://italiadomani.gov.it/it/Interventi/investimenti/estensione-del-numero-di-dottorati-di-ricerca-e-dottorati-innovativi-per-la-pubblica-amministrazione-e-il-patrimonio-culturale.html" TargetMode="External"/><Relationship Id="rId98" Type="http://schemas.openxmlformats.org/officeDocument/2006/relationships/hyperlink" Target="https://italiadomani.gov.it/it/Interventi/investimenti/piano-di-estensione-del-tempo-pieno-e-mense.html" TargetMode="External"/><Relationship Id="rId121" Type="http://schemas.openxmlformats.org/officeDocument/2006/relationships/hyperlink" Target="https://italiadomani.gov.it/it/Interventi/investimenti/percorsi-di-autonomia-per-persone-con-disabilita.html" TargetMode="External"/><Relationship Id="rId142" Type="http://schemas.openxmlformats.org/officeDocument/2006/relationships/hyperlink" Target="https://italiadomani.gov.it/it/Interventi/investimenti/verso-un-nuovo-ospedale-sicuro-e-sostenibile.html" TargetMode="External"/><Relationship Id="rId163" Type="http://schemas.openxmlformats.org/officeDocument/2006/relationships/hyperlink" Target="https://www.italiadomani.gov.it/content/sogei-ng/it/it/Interventi/investimenti/misura-rafforzata--rafforzamento-smart-grid.html" TargetMode="External"/><Relationship Id="rId184" Type="http://schemas.openxmlformats.org/officeDocument/2006/relationships/hyperlink" Target="https://accrual.rgs.mef.gov.it/it/index.html" TargetMode="External"/><Relationship Id="rId189" Type="http://schemas.openxmlformats.org/officeDocument/2006/relationships/printerSettings" Target="../printerSettings/printerSettings2.bin"/><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sicurezza-sismica-nei-luoghi-di-culto.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iduzione-delle-perdite-nelle-reti-di-distribuzione-dell-acqua-compresa-la-digitalizzazione-e-il-monitoraggio-delle-reti.html" TargetMode="External"/><Relationship Id="rId116" Type="http://schemas.openxmlformats.org/officeDocument/2006/relationships/hyperlink" Target="https://italiadomani.gov.it/it/Interventi/investimenti/servizio-civile-universale.html" TargetMode="External"/><Relationship Id="rId137" Type="http://schemas.openxmlformats.org/officeDocument/2006/relationships/hyperlink" Target="https://italiadomani.gov.it/it/Interventi/investimenti/ecosistema-innovativo-della-salute.html" TargetMode="External"/><Relationship Id="rId158" Type="http://schemas.openxmlformats.org/officeDocument/2006/relationships/hyperlink" Target="https://www.pnrr.salute.gov.it/portale/pnrrsalute/dettaglioContenutiPNRRSalute.jsp?lingua=italiano&amp;id=5813&amp;area=PNRR-Salute&amp;menu=investimenti" TargetMode="External"/><Relationship Id="rId20" Type="http://schemas.openxmlformats.org/officeDocument/2006/relationships/hyperlink" Target="https://italiadomani.gov.it/it/Interventi/investimenti/fondi-integrati-per-la-competitivita-delle-imprese-turistiche.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investimenti-in-fognatura-e-depurazione.html" TargetMode="External"/><Relationship Id="rId83" Type="http://schemas.openxmlformats.org/officeDocument/2006/relationships/hyperlink" Target="https://italiadomani.gov.it/it/Interventi/investimenti/digitalizzazione-della-catena-logistica.html" TargetMode="External"/><Relationship Id="rId88" Type="http://schemas.openxmlformats.org/officeDocument/2006/relationships/hyperlink" Target="https://italiadomani.gov.it/it/Interventi/investimenti/sviluppo-accessibilita-marittima-e-resilienza-infrastrutture-portuali-cambiamenti-climatici.html" TargetMode="External"/><Relationship Id="rId111" Type="http://schemas.openxmlformats.org/officeDocument/2006/relationships/hyperlink" Target="https://italiadomani.gov.it/it/Interventi/investimenti/partenariati-allargati-estesi-a-universita-centri-di-ricerca-imprese-e-finanziamento-progetti-di-ricerca-di-base.html" TargetMode="External"/><Relationship Id="rId132" Type="http://schemas.openxmlformats.org/officeDocument/2006/relationships/hyperlink" Target="https://italiadomani.gov.it/it/Interventi/investimenti/interventi-socio-educativi-strutturati-per-combattere-la-poverta-educativa-nel-mezzogiorno-a-sostegno-del-terzo-settore.html" TargetMode="External"/><Relationship Id="rId153" Type="http://schemas.openxmlformats.org/officeDocument/2006/relationships/hyperlink" Target="https://www.pnrr.salute.gov.it/portale/pnrrsalute/dettaglioContenutiPNRRSalute.jsp?lingua=italiano&amp;id=5803&amp;area=PNRR-Salute&amp;menu=investimenti" TargetMode="External"/><Relationship Id="rId174" Type="http://schemas.openxmlformats.org/officeDocument/2006/relationships/hyperlink" Target="https://www.italiadomani.gov.it/content/sogei-ng/it/it/Interventi/investimenti/misura-rafforzata-assistenza-tecnica-e-rafforzamento-delle-cap.html" TargetMode="External"/><Relationship Id="rId179" Type="http://schemas.openxmlformats.org/officeDocument/2006/relationships/hyperlink" Target="https://www.italiadomani.gov.it/content/sogei-ng/it/it/Interventi/investimenti/support-to-qualification-and-eprocurement.html" TargetMode="External"/><Relationship Id="rId15" Type="http://schemas.openxmlformats.org/officeDocument/2006/relationships/hyperlink" Target="https://italiadomani.gov.it/it/Interventi/investimenti/tecnologie-satellitari-ed-economia-spaziale.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piano-di-sostituzione-di-edifici-scolastici-e-di-riqualificazione-energetica.html" TargetMode="External"/><Relationship Id="rId106" Type="http://schemas.openxmlformats.org/officeDocument/2006/relationships/hyperlink" Target="https://italiadomani.gov.it/it/Interventi/investimenti/fondo-per-il-programma-nazionale-ricerca-pnr-e-progetti-di-ricerca-di-significativo-interesse-nazionale-prin.html" TargetMode="External"/><Relationship Id="rId127" Type="http://schemas.openxmlformats.org/officeDocument/2006/relationships/hyperlink" Target="https://italiadomani.gov.it/it/Interventi/investimenti/sostegno-alle-persone-vulnerabili-e-prevenzione-dell-istituzionalizzazione-degli-anziani-non-autosufficienti.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agro-voltaico.html" TargetMode="External"/><Relationship Id="rId73" Type="http://schemas.openxmlformats.org/officeDocument/2006/relationships/hyperlink" Target="https://italiadomani.gov.it/it/Interventi/investimenti/linee-ad-alta-velocita-nel-nord-che-collegano-all-europa.html" TargetMode="External"/><Relationship Id="rId78" Type="http://schemas.openxmlformats.org/officeDocument/2006/relationships/hyperlink" Target="https://italiadomani.gov.it/it/Interventi/investimenti/rinnovo-del-materiale-rotabile.html" TargetMode="External"/><Relationship Id="rId9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9" Type="http://schemas.openxmlformats.org/officeDocument/2006/relationships/hyperlink" Target="https://italiadomani.gov.it/it/Interventi/investimenti/piano-di-messa-in-sicurezza-e-riqualificazione-dell-edilizia-scolastica.html" TargetMode="External"/><Relationship Id="rId101" Type="http://schemas.openxmlformats.org/officeDocument/2006/relationships/hyperlink" Target="https://italiadomani.gov.it/it/Interventi/investimenti/scuola-4-0-scuole-innovative-nuove-aule-didattiche-e-laboratori.html" TargetMode="External"/><Relationship Id="rId122" Type="http://schemas.openxmlformats.org/officeDocument/2006/relationships/hyperlink" Target="https://italiadomani.gov.it/it/Interventi/investimenti/piani-urbani-integrati.html" TargetMode="External"/><Relationship Id="rId143" Type="http://schemas.openxmlformats.org/officeDocument/2006/relationships/hyperlink" Target="https://italiadomani.gov.it/it/Interventi/investimenti/rinnovo-flotte-navi-sostenibili.html" TargetMode="External"/><Relationship Id="rId148" Type="http://schemas.openxmlformats.org/officeDocument/2006/relationships/hyperlink" Target="https://italiadomani.gov.it/it/Interventi/investimenti/interventi-per-la-resilienza-la-valorizzazione-del-territorio-e-l-efficienza-energetica-dei-comuni.html" TargetMode="External"/><Relationship Id="rId164" Type="http://schemas.openxmlformats.org/officeDocument/2006/relationships/hyperlink" Target="https://www.italiadomani.gov.it/content/sogei-ng/it/it/Interventi/investimenti/misura-rafforzata-interventi-su-resilienza-climatica-delle-reti.html" TargetMode="External"/><Relationship Id="rId169" Type="http://schemas.openxmlformats.org/officeDocument/2006/relationships/hyperlink" Target="https://www.italiadomani.gov.it/content/sogei-ng/it/it/Interventi/investimenti/approvvigionamento-sostenibile-circolare-e-sicuro-delle-materi.html" TargetMode="External"/><Relationship Id="rId185" Type="http://schemas.openxmlformats.org/officeDocument/2006/relationships/hyperlink" Target="https://www.mimit.gov.it/it/incentivi/piano-transizione-5-0" TargetMode="External"/><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180" Type="http://schemas.openxmlformats.org/officeDocument/2006/relationships/hyperlink" Target="file:///C:\Users\Franco\AppData\Roaming\Microsoft\Excel\Investimento%201.1:%20Realizzazione%20di%20nuovi%20impianti%20di%20gestione%20dei%20rifiuti%20e%20ammodernamento%20degli%20impianti%20esistenti" TargetMode="External"/><Relationship Id="rId26" Type="http://schemas.openxmlformats.org/officeDocument/2006/relationships/hyperlink" Target="https://italiadomani.gov.it/it/Interventi/investimenti/strategia-digitale-e-piattaforme-per-il-patrimonio-culturale.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naturazione-dell-area-del-Po.html" TargetMode="External"/><Relationship Id="rId89" Type="http://schemas.openxmlformats.org/officeDocument/2006/relationships/hyperlink" Target="https://italiadomani.gov.it/it/Interventi/investimenti/ultimo-penultimo-miglio-ferroviario-stradale.html" TargetMode="External"/><Relationship Id="rId112" Type="http://schemas.openxmlformats.org/officeDocument/2006/relationships/hyperlink" Target="https://italiadomani.gov.it/it/Interventi/investimenti/potenziamento-ed-estensione-tematica-e-territoriale-dei-centri-di-trasferimento-tecnologico-per-segmenti-di-industria.html" TargetMode="External"/><Relationship Id="rId133" Type="http://schemas.openxmlformats.org/officeDocument/2006/relationships/hyperlink" Target="https://italiadomani.gov.it/it/Interventi/investimenti/valorizzazione-dei-beni-confiscati-alle-mafie.html" TargetMode="External"/><Relationship Id="rId154" Type="http://schemas.openxmlformats.org/officeDocument/2006/relationships/hyperlink" Target="https://www.pnrr.salute.gov.it/portale/pnrrsalute/dettaglioContenutiPNRRSalute.jsp?lingua=italiano&amp;id=5855&amp;area=PNRR-Salute&amp;menu=investimenti" TargetMode="External"/><Relationship Id="rId175" Type="http://schemas.openxmlformats.org/officeDocument/2006/relationships/hyperlink" Target="https://www.italiadomani.gov.it/content/sogei-ng/it/it/Interventi/investimenti/strumento-finanziario-per-l-efficientamento-dell-edilizia-pubbl.html" TargetMode="External"/><Relationship Id="rId16"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bus-elettrici.html" TargetMode="External"/><Relationship Id="rId58" Type="http://schemas.openxmlformats.org/officeDocument/2006/relationships/hyperlink" Target="https://italiadomani.gov.it/it/Interventi/investimenti/sviluppo-di-sistemi-di-teleriscaldamento.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Sviluppo-del-sistema-di-formazione-professionale-terziaria.html" TargetMode="External"/><Relationship Id="rId123" Type="http://schemas.openxmlformats.org/officeDocument/2006/relationships/hyperlink" Target="https://italiadomani.gov.it/it/Interventi/investimenti/piani-urbani-integrati-fondo-di-fondi-della-bei.html" TargetMode="External"/><Relationship Id="rId144" Type="http://schemas.openxmlformats.org/officeDocument/2006/relationships/hyperlink" Target="https://italiadomani.gov.it/it/Interventi/investimenti/rafforzamento-dell-assistenza-sanitaria-intermedia-e-delle-sue-strutture-ospedali-di-comunita.html" TargetMode="External"/><Relationship Id="rId90" Type="http://schemas.openxmlformats.org/officeDocument/2006/relationships/hyperlink" Target="https://italiadomani.gov.it/it/Interventi/investimenti/borse-di-studio-per-l-accesso-all-universita.html" TargetMode="External"/><Relationship Id="rId165" Type="http://schemas.openxmlformats.org/officeDocument/2006/relationships/hyperlink" Target="https://www.italiadomani.gov.it/content/sogei-ng/it/it/Interventi/investimenti/sa-co-i-3.html" TargetMode="External"/><Relationship Id="rId186" Type="http://schemas.openxmlformats.org/officeDocument/2006/relationships/hyperlink" Target="https://www.agid.gov.it/it/agenzia/attuazione-misure-pnrr/citizen-inclusion" TargetMode="External"/><Relationship Id="rId27" Type="http://schemas.openxmlformats.org/officeDocument/2006/relationships/hyperlink" Target="https://italiadomani.gov.it/it/Interventi/investimenti/sviluppo-industria-cinematografica-progetto-cinecitta.html" TargetMode="External"/><Relationship Id="rId48" Type="http://schemas.openxmlformats.org/officeDocument/2006/relationships/hyperlink" Target="https://italiadomani.gov.it/it/Interventi/investimenti/rinnovo-flotte-bus-e-treni-verdi.html" TargetMode="External"/><Relationship Id="rId69" Type="http://schemas.openxmlformats.org/officeDocument/2006/relationships/hyperlink" Target="https://italiadomani.gov.it/it/Interventi/investimenti/ripristino-e-tutela-dei-fondali-e-degli-habitat-marini.html" TargetMode="External"/><Relationship Id="rId113" Type="http://schemas.openxmlformats.org/officeDocument/2006/relationships/hyperlink" Target="https://italiadomani.gov.it/it/Interventi/investimenti/potenziamento-strutture-di-ricerca-e-creazione-di-campioni-nazionali-di-R-S-su-alcune-key-enabling-technologies.html" TargetMode="External"/><Relationship Id="rId134" Type="http://schemas.openxmlformats.org/officeDocument/2006/relationships/hyperlink" Target="https://italiadomani.gov.it/it/Interventi/investimenti/casa-come-primo-luogo-di-cura-assistenza-domiciliare-e-telemedicina.html" TargetMode="External"/><Relationship Id="rId80" Type="http://schemas.openxmlformats.org/officeDocument/2006/relationships/hyperlink" Target="https://italiadomani.gov.it/it/Interventi/investimenti/strade-sicure-implementazione-di-un-sistema-di-monitoraggio-dinamico-per-il-controllo-da-remoto-di-ponti-viadotti-e-tunnel-ANAS.html" TargetMode="External"/><Relationship Id="rId155" Type="http://schemas.openxmlformats.org/officeDocument/2006/relationships/hyperlink" Target="https://www.pnrr.salute.gov.it/portale/pnrrsalute/dettaglioContenutiPNRRSalute.jsp?lingua=italiano&amp;id=5808&amp;area=PNRR-Salute&amp;menu=investimenti" TargetMode="External"/><Relationship Id="rId176" Type="http://schemas.openxmlformats.org/officeDocument/2006/relationships/hyperlink" Target="https://www.italiadomani.gov.it/content/sogei-ng/it/it/Interventi/investimenti/contratti-di-filiera-e-distrettuali.html" TargetMode="External"/><Relationship Id="rId17" Type="http://schemas.openxmlformats.org/officeDocument/2006/relationships/hyperlink" Target="https://italiadomani.gov.it/it/Interventi/investimenti/attrattivita-dei-borgh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sicuro-verde-e-sociale-riqualificazione-edilizia-residenziale-pubblica.html" TargetMode="External"/><Relationship Id="rId103" Type="http://schemas.openxmlformats.org/officeDocument/2006/relationships/hyperlink" Target="https://italiadomani.gov.it/it/Interventi/investimenti/finanziamento-di-progetti-presentati-da-giovani-ricercatori.html" TargetMode="External"/><Relationship Id="rId124" Type="http://schemas.openxmlformats.org/officeDocument/2006/relationships/hyperlink" Target="https://italiadomani.gov.it/it/Interventi/investimenti/piani-urbani-integrati-superamento-degli-insediamenti-abusivi-per-combattere-lo-sfruttamento-dei-lavoratori-in-agricoltura.html" TargetMode="External"/><Relationship Id="rId70" Type="http://schemas.openxmlformats.org/officeDocument/2006/relationships/hyperlink" Target="https://italiadomani.gov.it/it/Interventi/investimenti/tutela-e-valorizzazione-del-verde-urbano-ed-extraurbano.html" TargetMode="External"/><Relationship Id="rId91" Type="http://schemas.openxmlformats.org/officeDocument/2006/relationships/hyperlink" Target="https://italiadomani.gov.it/it/Interventi/investimenti/didattica-digitale-integrata-e-formazione-sulla-transizione-digitale-del-personale-scolastico.html" TargetMode="External"/><Relationship Id="rId145" Type="http://schemas.openxmlformats.org/officeDocument/2006/relationships/hyperlink" Target="https://italiadomani.gov.it/it/Interventi/investimenti/salute-ambiente-e-clima.html" TargetMode="External"/><Relationship Id="rId166" Type="http://schemas.openxmlformats.org/officeDocument/2006/relationships/hyperlink" Target="https://www.italiadomani.gov.it/content/sogei-ng/it/it/Interventi/investimenti/tyrrhenian-link.html" TargetMode="External"/><Relationship Id="rId187" Type="http://schemas.openxmlformats.org/officeDocument/2006/relationships/hyperlink" Target="https://www.ministeroturismo.gov.it/miglioramento-infrastrutture-di-ricettivita-attraverso-lo-strumento-del-tax-credit/" TargetMode="External"/><Relationship Id="rId1" Type="http://schemas.openxmlformats.org/officeDocument/2006/relationships/hyperlink" Target="https://italiadomani.gov.it/it/Interventi/investimenti/abilitazione-e-facilitazione-migrazione-al-cloud.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perimentazione-dell-idrogeno-per-il-trasporto-ferroviario.html" TargetMode="External"/><Relationship Id="rId114" Type="http://schemas.openxmlformats.org/officeDocument/2006/relationships/hyperlink" Target="https://italiadomani.gov.it/it/Interventi/investimenti/creazione-di-imprese-femminili.html" TargetMode="External"/><Relationship Id="rId60" Type="http://schemas.openxmlformats.org/officeDocument/2006/relationships/hyperlink" Target="https://italiadomani.gov.it/it/Interventi/investimenti/bonifica-dei-siti-orfani.html" TargetMode="External"/><Relationship Id="rId81" Type="http://schemas.openxmlformats.org/officeDocument/2006/relationships/hyperlink" Target="https://italiadomani.gov.it/it/Interventi/investimenti/sviluppo-del-sistema-europeo-di-gestione-del-trasporto-ferroviario-ERTMS.html" TargetMode="External"/><Relationship Id="rId135" Type="http://schemas.openxmlformats.org/officeDocument/2006/relationships/hyperlink" Target="https://italiadomani.gov.it/it/Interventi/investimenti/case-della-comunita-e-presa-in-carico-della-persona.html" TargetMode="External"/><Relationship Id="rId156" Type="http://schemas.openxmlformats.org/officeDocument/2006/relationships/hyperlink" Target="https://www.pnrr.salute.gov.it/portale/pnrrsalute/dettaglioContenutiPNRRSalute.jsp?lingua=italiano&amp;id=5809&amp;area=PNRR-Salute&amp;menu=investimenti" TargetMode="External"/><Relationship Id="rId177" Type="http://schemas.openxmlformats.org/officeDocument/2006/relationships/hyperlink" Target="https://www.italiadomani.gov.it/content/sogei-ng/it/it/Interventi/investimenti/rafforzamento-dell-ecobonus-per-efficienza-energetica.html"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www.lavoro.gov.it/strumenti-e-servizi/Attuazione-Interventi-PNRR/Pagine/default" TargetMode="External"/><Relationship Id="rId18" Type="http://schemas.openxmlformats.org/officeDocument/2006/relationships/hyperlink" Target="https://www.funzionepubblica.gov.it/" TargetMode="External"/><Relationship Id="rId26" Type="http://schemas.openxmlformats.org/officeDocument/2006/relationships/hyperlink" Target="https://pnrr.istruzione.it/" TargetMode="External"/><Relationship Id="rId39" Type="http://schemas.openxmlformats.org/officeDocument/2006/relationships/hyperlink" Target="https://www.difesaservizi.it/home" TargetMode="External"/><Relationship Id="rId21" Type="http://schemas.openxmlformats.org/officeDocument/2006/relationships/hyperlink" Target="https://www.regione.vda.it/pnrr/default_i.aspx" TargetMode="External"/><Relationship Id="rId34" Type="http://schemas.openxmlformats.org/officeDocument/2006/relationships/hyperlink" Target="https://www.regione.basilicata.it/giunta/site/giunta/home.jsp" TargetMode="External"/><Relationship Id="rId42" Type="http://schemas.openxmlformats.org/officeDocument/2006/relationships/hyperlink" Target="https://www.comune.siracusa.it/area_tematica/attuazione-misure-pnrr-2" TargetMode="External"/><Relationship Id="rId7" Type="http://schemas.openxmlformats.org/officeDocument/2006/relationships/hyperlink" Target="https://www.agenziacoesione.gov.it/pnrr-attuazione-misure/" TargetMode="External"/><Relationship Id="rId2" Type="http://schemas.openxmlformats.org/officeDocument/2006/relationships/hyperlink" Target="https://www.mimit.gov.it/it/pnrr" TargetMode="External"/><Relationship Id="rId16" Type="http://schemas.openxmlformats.org/officeDocument/2006/relationships/hyperlink" Target="https://www.politicheagricole.it/flex/cm/pages/ServeBLOB.php/L/IT/IDPagina/17911" TargetMode="External"/><Relationship Id="rId20" Type="http://schemas.openxmlformats.org/officeDocument/2006/relationships/hyperlink" Target="https://www.regione.piemonte.it/datipnrr/" TargetMode="External"/><Relationship Id="rId29" Type="http://schemas.openxmlformats.org/officeDocument/2006/relationships/hyperlink" Target="https://www.provincia.tn.it/Argomenti/Focus/PNRR-Piano-Nazionale-di-Ripresa-e-Resilienza" TargetMode="External"/><Relationship Id="rId41" Type="http://schemas.openxmlformats.org/officeDocument/2006/relationships/hyperlink" Target="http://smart.comune.vibovalentia.vv.it/?q=node/1478" TargetMode="External"/><Relationship Id="rId1" Type="http://schemas.openxmlformats.org/officeDocument/2006/relationships/hyperlink" Target="https://calabriaeuropa.regione.calabria.it/il-piano-nazionale-di-ripresa-e-resilienza/" TargetMode="External"/><Relationship Id="rId6" Type="http://schemas.openxmlformats.org/officeDocument/2006/relationships/hyperlink" Target="https://www.mef.gov.it/attuazione-misure-pnrr/index.html" TargetMode="External"/><Relationship Id="rId11" Type="http://schemas.openxmlformats.org/officeDocument/2006/relationships/hyperlink" Target="https://www.infratelitalia.it/infratel-italia-per-il-pnrr" TargetMode="External"/><Relationship Id="rId24" Type="http://schemas.openxmlformats.org/officeDocument/2006/relationships/hyperlink" Target="https://www.driditalia.it/" TargetMode="External"/><Relationship Id="rId32" Type="http://schemas.openxmlformats.org/officeDocument/2006/relationships/hyperlink" Target="https://www.territorio.regione.campania.it/news-blog/tag/PNRR" TargetMode="External"/><Relationship Id="rId37" Type="http://schemas.openxmlformats.org/officeDocument/2006/relationships/hyperlink" Target="https://www.rgs.mef.gov.it/VERSIONE-I/attivita_istituzionali/monitoraggio/piano_nazionale_per_gli_investimenti_complementari_al_pnrr/" TargetMode="External"/><Relationship Id="rId40" Type="http://schemas.openxmlformats.org/officeDocument/2006/relationships/hyperlink" Target="https://www.comune.crotone.it/PNRR" TargetMode="External"/><Relationship Id="rId5" Type="http://schemas.openxmlformats.org/officeDocument/2006/relationships/hyperlink" Target="https://www.mase.gov.it/pagina/pnrr" TargetMode="External"/><Relationship Id="rId15" Type="http://schemas.openxmlformats.org/officeDocument/2006/relationships/hyperlink" Target="https://www.giustizia.it/giustizia/page/it/pnrr" TargetMode="External"/><Relationship Id="rId23" Type="http://schemas.openxmlformats.org/officeDocument/2006/relationships/hyperlink" Target="https://www.regione.lazio.it/" TargetMode="External"/><Relationship Id="rId28" Type="http://schemas.openxmlformats.org/officeDocument/2006/relationships/hyperlink" Target="https://home.provincia.bz.it/it/home" TargetMode="External"/><Relationship Id="rId36" Type="http://schemas.openxmlformats.org/officeDocument/2006/relationships/hyperlink" Target="https://www.cittametropolitanaroma.it/homepage/aree-tematiche/pnrr-piano-nazionale-ripresa-e-resilienza-della-citta-metropolitana-di-roma-capitale/" TargetMode="External"/><Relationship Id="rId10" Type="http://schemas.openxmlformats.org/officeDocument/2006/relationships/hyperlink" Target="https://www.pnrr.salute.gov.it/portale/pnrrsalute/homePNRRSalute.jsp" TargetMode="External"/><Relationship Id="rId19" Type="http://schemas.openxmlformats.org/officeDocument/2006/relationships/hyperlink" Target="https://www.politichegiovanili.gov.it/servizio-civile/pnrr/" TargetMode="External"/><Relationship Id="rId31" Type="http://schemas.openxmlformats.org/officeDocument/2006/relationships/hyperlink" Target="https://www.regione.molise.it/flex/cm/pages/ServeBLOB.php/L/IT/IDPagina/1" TargetMode="External"/><Relationship Id="rId4" Type="http://schemas.openxmlformats.org/officeDocument/2006/relationships/hyperlink" Target="https://www.regione.veneto.it/web/pnrr-in-veneto" TargetMode="External"/><Relationship Id="rId9" Type="http://schemas.openxmlformats.org/officeDocument/2006/relationships/hyperlink" Target="https://pnrr.cultura.gov.it/" TargetMode="External"/><Relationship Id="rId14" Type="http://schemas.openxmlformats.org/officeDocument/2006/relationships/hyperlink" Target="https://www.mur.gov.it/it/pnrr/missione-istruzione-e-ricerca" TargetMode="External"/><Relationship Id="rId22" Type="http://schemas.openxmlformats.org/officeDocument/2006/relationships/hyperlink" Target="https://www.regione.sicilia.it/" TargetMode="External"/><Relationship Id="rId27" Type="http://schemas.openxmlformats.org/officeDocument/2006/relationships/hyperlink" Target="https://www.difesa.it/Pagine/default.aspx" TargetMode="External"/><Relationship Id="rId30" Type="http://schemas.openxmlformats.org/officeDocument/2006/relationships/hyperlink" Target="https://www.regione.abruzzo.it/" TargetMode="External"/><Relationship Id="rId35" Type="http://schemas.openxmlformats.org/officeDocument/2006/relationships/hyperlink" Target="https://www.cittametropolitana.mi.it/PNRR/" TargetMode="External"/><Relationship Id="rId43" Type="http://schemas.openxmlformats.org/officeDocument/2006/relationships/printerSettings" Target="../printerSettings/printerSettings18.bin"/><Relationship Id="rId8" Type="http://schemas.openxmlformats.org/officeDocument/2006/relationships/hyperlink" Target="https://mit.gov.it/pnrr-news" TargetMode="External"/><Relationship Id="rId3" Type="http://schemas.openxmlformats.org/officeDocument/2006/relationships/hyperlink" Target="https://www.regione.marche.it/easypnrr" TargetMode="External"/><Relationship Id="rId12" Type="http://schemas.openxmlformats.org/officeDocument/2006/relationships/hyperlink" Target="https://www.affariregionali.it/attivita/aree-tematiche/pnrr/pnrr-le-iniziative-del-dipartimento/" TargetMode="External"/><Relationship Id="rId17" Type="http://schemas.openxmlformats.org/officeDocument/2006/relationships/hyperlink" Target="https://www.ministeroturismo.gov.it/pnrr/" TargetMode="External"/><Relationship Id="rId25" Type="http://schemas.openxmlformats.org/officeDocument/2006/relationships/hyperlink" Target="https://www.invitalia.it/cosa-facciamo/invitalia-per-il-pnrr/cosa-e---il-ruolo-di-invitalia" TargetMode="External"/><Relationship Id="rId33" Type="http://schemas.openxmlformats.org/officeDocument/2006/relationships/hyperlink" Target="https://www.regione.puglia.it/web/guest" TargetMode="External"/><Relationship Id="rId38" Type="http://schemas.openxmlformats.org/officeDocument/2006/relationships/hyperlink" Target="https://home.infn.it/it/pnrr-2/presentazione-infn-pnrr"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17" Type="http://schemas.openxmlformats.org/officeDocument/2006/relationships/hyperlink" Target="https://italiadomani.gov.it/it/Interventi/investimenti/task-force-digitalizzazione-monitoraggio-e-performance.html" TargetMode="External"/><Relationship Id="rId2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2" Type="http://schemas.openxmlformats.org/officeDocument/2006/relationships/hyperlink" Target="https://italiadomani.gov.it/it/Interventi/investimenti/rinnovo-flotte-bus-e-treni-verdi.html" TargetMode="External"/><Relationship Id="rId63" Type="http://schemas.openxmlformats.org/officeDocument/2006/relationships/hyperlink" Target="https://italiadomani.gov.it/it/Interventi/investimenti/tutela-e-valorizzazione-del-verde-urbano-ed-extraurbano.html" TargetMode="External"/><Relationship Id="rId84" Type="http://schemas.openxmlformats.org/officeDocument/2006/relationships/hyperlink" Target="https://italiadomani.gov.it/it/Interventi/investimenti/finanziamento-di-start-up.html" TargetMode="External"/><Relationship Id="rId138" Type="http://schemas.openxmlformats.org/officeDocument/2006/relationships/hyperlink" Target="https://italiadomani.gov.it/it/Interventi/investimenti/promozione-impianti-innovativi-incluso-off-shore.html" TargetMode="External"/><Relationship Id="rId159" Type="http://schemas.openxmlformats.org/officeDocument/2006/relationships/hyperlink" Target="https://italiadomani.gov.it/it/Interventi/investimenti/investimenti-nella-resilienza-dell-agro-sistema-irriguo-per-una-migliore-gestione-delle-risorse-idriche.html" TargetMode="External"/><Relationship Id="rId170" Type="http://schemas.openxmlformats.org/officeDocument/2006/relationships/hyperlink" Target="https://italiadomani.gov.it/it/Interventi/investimenti/interventi-per-la-sostenibilita-ambientale-dei-porti-green-ports.html" TargetMode="External"/><Relationship Id="rId191" Type="http://schemas.openxmlformats.org/officeDocument/2006/relationships/hyperlink" Target="https://italiadomani.gov.it/it/Interventi/investimenti/interventi-infrastrutturali-per-le-zone-economiche-speciali-o-zes.html" TargetMode="External"/><Relationship Id="rId205" Type="http://schemas.openxmlformats.org/officeDocument/2006/relationships/hyperlink" Target="https://italiadomani.gov.it/it/Interventi/investimenti/competenze-competenze-e-capacita-amministrativa.html" TargetMode="External"/><Relationship Id="rId107" Type="http://schemas.openxmlformats.org/officeDocument/2006/relationships/hyperlink" Target="https://italiadomani.gov.it/it/Interventi/investimenti/casa-come-primo-luogo-di-cura-assistenza-domiciliare-e-telemedicina.html" TargetMode="External"/><Relationship Id="rId11" Type="http://schemas.openxmlformats.org/officeDocument/2006/relationships/hyperlink" Target="https://italiadomani.gov.it/it/Interventi/investimenti/politiche-industriali-di-filiera-e-internazionalizzazione.html" TargetMode="External"/><Relationship Id="rId32" Type="http://schemas.openxmlformats.org/officeDocument/2006/relationships/hyperlink" Target="https://italiadomani.gov.it/it/Interventi/investimenti/idrogeno.html" TargetMode="External"/><Relationship Id="rId53" Type="http://schemas.openxmlformats.org/officeDocument/2006/relationships/hyperlink" Target="https://italiadomani.gov.it/it/Interventi/investimenti/bonifica-dei-siti-orfani.html" TargetMode="External"/><Relationship Id="rId7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28" Type="http://schemas.openxmlformats.org/officeDocument/2006/relationships/hyperlink" Target="https://italiadomani.gov.it/it/Interventi/investimenti/green-communities.html" TargetMode="External"/><Relationship Id="rId149" Type="http://schemas.openxmlformats.org/officeDocument/2006/relationships/hyperlink" Target="https://italiadomani.gov.it/it/Interventi/investimenti/sviluppo-biometano.html" TargetMode="External"/><Relationship Id="rId5" Type="http://schemas.openxmlformats.org/officeDocument/2006/relationships/hyperlink" Target="https://italiadomani.gov.it/it/Interventi/investimenti/competenze-digitali-di-base.html" TargetMode="External"/><Relationship Id="rId95" Type="http://schemas.openxmlformats.org/officeDocument/2006/relationships/hyperlink" Target="https://italiadomani.gov.it/it/Interventi/investimenti/housing-temporaneo-e-stazioni-di-posta.html" TargetMode="External"/><Relationship Id="rId160" Type="http://schemas.openxmlformats.org/officeDocument/2006/relationships/hyperlink" Target="https://italiadomani.gov.it/it/Interventi/investimenti/riduzione-delle-perdite-nelle-reti-di-distribuzione-dell-acqua-compresa-la-digitalizzazione-e-il-monitoraggio-delle-reti.html" TargetMode="External"/><Relationship Id="rId181" Type="http://schemas.openxmlformats.org/officeDocument/2006/relationships/hyperlink" Target="https://italiadomani.gov.it/it/Interventi/investimenti/creazione-di-imprese-femminili.html" TargetMode="External"/><Relationship Id="rId22" Type="http://schemas.openxmlformats.org/officeDocument/2006/relationships/hyperlink" Target="https://italiadomani.gov.it/it/Interventi/investimenti/sicurezza-sismica-nei-luoghi-di-culto.html" TargetMode="External"/><Relationship Id="rId43" Type="http://schemas.openxmlformats.org/officeDocument/2006/relationships/hyperlink" Target="https://italiadomani.gov.it/it/Interventi/investimenti/sperimentazione-dell-idrogeno-per-il-trasporto-ferroviario.html" TargetMode="External"/><Relationship Id="rId64" Type="http://schemas.openxmlformats.org/officeDocument/2006/relationships/hyperlink" Target="https://italiadomani.gov.it/it/Interventi/investimenti/collegamenti-ferroviari-ad-alta-velocita-verso-il-sud-per-passeggeri-e-merci.html" TargetMode="External"/><Relationship Id="rId118" Type="http://schemas.openxmlformats.org/officeDocument/2006/relationships/hyperlink" Target="https://italiadomani.gov.it/it/Interventi/investimenti/politiche-industriali-di-filiera-e-internazionalizzazione.html" TargetMode="External"/><Relationship Id="rId139" Type="http://schemas.openxmlformats.org/officeDocument/2006/relationships/hyperlink" Target="https://italiadomani.gov.it/it/Interventi/investimenti/promozione-rinnovabili-per-le-comunita-energetiche-e-l-auto-consumo.html" TargetMode="External"/><Relationship Id="rId85" Type="http://schemas.openxmlformats.org/officeDocument/2006/relationships/hyperlink" Target="https://italiadomani.gov.it/it/Interventi/investimenti/fondo-per-il-programma-nazionale-ricerca-pnr-e-progetti-di-ricerca-di-significativo-interesse-nazionale-prin.html" TargetMode="External"/><Relationship Id="rId150" Type="http://schemas.openxmlformats.org/officeDocument/2006/relationships/hyperlink" Target="https://italiadomani.gov.it/it/Interventi/investimenti/sviluppo-trasporto-rapido-di-massa.html" TargetMode="External"/><Relationship Id="rId171" Type="http://schemas.openxmlformats.org/officeDocument/2006/relationships/hyperlink" Target="https://italiadomani.gov.it/it/Interventi/investimenti/borse-di-studio-per-l-accesso-all-universita.html" TargetMode="External"/><Relationship Id="rId192" Type="http://schemas.openxmlformats.org/officeDocument/2006/relationships/hyperlink" Target="https://italiadomani.gov.it/it/Interventi/investimenti/interventi-socio-educativi-strutturati-per-combattere-la-poverta-educativa-nel-mezzogiorno-a-sostegno-del-terzo-settore.html" TargetMode="External"/><Relationship Id="rId206" Type="http://schemas.openxmlformats.org/officeDocument/2006/relationships/hyperlink" Target="https://italiadomani.gov.it/it/Interventi/investimenti/competenze-competenze-e-capacita-amministrativa.html" TargetMode="External"/><Relationship Id="rId12" Type="http://schemas.openxmlformats.org/officeDocument/2006/relationships/hyperlink" Target="https://italiadomani.gov.it/it/Interventi/investimenti/reti-ultraveloci-banda-ultra-larga-e-5G.html" TargetMode="External"/><Relationship Id="rId33" Type="http://schemas.openxmlformats.org/officeDocument/2006/relationships/hyperlink" Target="https://italiadomani.gov.it/it/Interventi/investimenti/sviluppo-infrastrutture-di-ricarica-elettrica.html" TargetMode="External"/><Relationship Id="rId108" Type="http://schemas.openxmlformats.org/officeDocument/2006/relationships/hyperlink" Target="https://italiadomani.gov.it/it/Interventi/investimenti/case-della-comunita-e-presa-in-carico-della-persona.html" TargetMode="External"/><Relationship Id="rId129" Type="http://schemas.openxmlformats.org/officeDocument/2006/relationships/hyperlink" Target="https://italiadomani.gov.it/it/Interventi/investimenti/Innovazione-e-meccanizzazione-nel-settore-agricolo-e-alimentare.html" TargetMode="External"/><Relationship Id="rId54" Type="http://schemas.openxmlformats.org/officeDocument/2006/relationships/hyperlink" Target="https://italiadomani.gov.it/it/Interventi/investimenti/digitalizzazione-dei-parchi-nazionali.html" TargetMode="External"/><Relationship Id="rId75" Type="http://schemas.openxmlformats.org/officeDocument/2006/relationships/hyperlink" Target="https://italiadomani.gov.it/it/Interventi/investimenti/orientamento-attivo-nella-transizione-scuola-universita.html" TargetMode="External"/><Relationship Id="rId96" Type="http://schemas.openxmlformats.org/officeDocument/2006/relationships/hyperlink" Target="https://italiadomani.gov.it/it/Interventi/investimenti/percorsi-di-autonomia-per-persone-con-disabilita.html" TargetMode="External"/><Relationship Id="rId140" Type="http://schemas.openxmlformats.org/officeDocument/2006/relationships/hyperlink" Target="https://italiadomani.gov.it/it/Interventi/investimenti/rafforzamento-mobilita-ciclistica.html" TargetMode="External"/><Relationship Id="rId161" Type="http://schemas.openxmlformats.org/officeDocument/2006/relationships/hyperlink" Target="https://italiadomani.gov.it/it/Interventi/investimenti/rinaturazione-dell-area-del-Po.html" TargetMode="External"/><Relationship Id="rId182" Type="http://schemas.openxmlformats.org/officeDocument/2006/relationships/hyperlink" Target="https://italiadomani.gov.it/it/Interventi/investimenti/potenziamento-dei-centri-per-l-impiego.html" TargetMode="External"/><Relationship Id="rId6" Type="http://schemas.openxmlformats.org/officeDocument/2006/relationships/hyperlink" Target="https://italiadomani.gov.it/it/Interventi/investimenti/cybersecurity-sicurezza-informatica.html" TargetMode="External"/><Relationship Id="rId23" Type="http://schemas.openxmlformats.org/officeDocument/2006/relationships/hyperlink" Target="https://italiadomani.gov.it/it/Interventi/investimenti/sviluppo-industria-cinematografica-progetto-cinecitta.html" TargetMode="External"/><Relationship Id="rId119" Type="http://schemas.openxmlformats.org/officeDocument/2006/relationships/hyperlink" Target="https://italiadomani.gov.it/it/Interventi/investimenti/attrattivita-dei-borghi.html" TargetMode="External"/><Relationship Id="rId44" Type="http://schemas.openxmlformats.org/officeDocument/2006/relationships/hyperlink" Target="https://italiadomani.gov.it/it/Interventi/investimenti/supporto-a-start-up-e-venture-capital-attivi-nella-transizione-ecologica.html" TargetMode="External"/><Relationship Id="rId65" Type="http://schemas.openxmlformats.org/officeDocument/2006/relationships/hyperlink" Target="https://italiadomani.gov.it/it/Interventi/investimenti/connessioni-diagonali.html" TargetMode="External"/><Relationship Id="rId86" Type="http://schemas.openxmlformats.org/officeDocument/2006/relationships/hyperlink" Target="https://italiadomani.gov.it/it/Interventi/investimenti/fondo-per-la-realizzazione-di-un-sistema-integrato-di-infrastrutture-di-ricerca-e-innovazione.html" TargetMode="External"/><Relationship Id="rId130" Type="http://schemas.openxmlformats.org/officeDocument/2006/relationships/hyperlink" Target="https://italiadomani.gov.it/it/Interventi/investimenti/sistema-di-certificazione-della-parita-di-genere.html" TargetMode="External"/><Relationship Id="rId151" Type="http://schemas.openxmlformats.org/officeDocument/2006/relationships/hyperlink" Target="https://italiadomani.gov.it/it/Interventi/investimenti/utilizzo-dell-idrogeno-in-settori-hard-to-abate.html" TargetMode="External"/><Relationship Id="rId1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93" Type="http://schemas.openxmlformats.org/officeDocument/2006/relationships/hyperlink" Target="https://italiadomani.gov.it/it/Interventi/investimenti/valorizzazione-dei-beni-confiscati-alle-mafie.html" TargetMode="External"/><Relationship Id="rId207" Type="http://schemas.openxmlformats.org/officeDocument/2006/relationships/hyperlink" Target="https://italiadomani.gov.it/it/Interventi/investimenti/interventi-per-la-resilienza-la-valorizzazione-del-territorio-e-l-efficienza-energetica-dei-comuni.html" TargetMode="External"/><Relationship Id="rId13" Type="http://schemas.openxmlformats.org/officeDocument/2006/relationships/hyperlink" Target="https://italiadomani.gov.it/it/Interventi/investimenti/tecnologie-satellitari-ed-economia-spaziale.html" TargetMode="External"/><Relationship Id="rId109" Type="http://schemas.openxmlformats.org/officeDocument/2006/relationships/hyperlink" Target="https://italiadomani.gov.it/it/Interventi/investimenti/ammodernamento-tecnologico-degli-ospedali.html" TargetMode="External"/><Relationship Id="rId34" Type="http://schemas.openxmlformats.org/officeDocument/2006/relationships/hyperlink" Target="https://italiadomani.gov.it/it/Interventi/investimenti/interventi-su-resilienza-climatica-reti.html" TargetMode="External"/><Relationship Id="rId55" Type="http://schemas.openxmlformats.org/officeDocument/2006/relationships/hyperlink" Target="https://italiadomani.gov.it/it/Interventi/investimenti/investimenti-in-fognatura-e-depurazione.html" TargetMode="External"/><Relationship Id="rId76" Type="http://schemas.openxmlformats.org/officeDocument/2006/relationships/hyperlink" Target="https://italiadomani.gov.it/it/Interventi/investimenti/piano-asili-nido.html" TargetMode="External"/><Relationship Id="rId97" Type="http://schemas.openxmlformats.org/officeDocument/2006/relationships/hyperlink" Target="https://italiadomani.gov.it/it/Interventi/investimenti/piani-urbani-integrati.html" TargetMode="External"/><Relationship Id="rId120" Type="http://schemas.openxmlformats.org/officeDocument/2006/relationships/hyperlink" Target="https://italiadomani.gov.it/it/Interventi/investimenti/caput-mundi-next-generation-EU-per-grandi-eventi-turistici.html" TargetMode="External"/><Relationship Id="rId141" Type="http://schemas.openxmlformats.org/officeDocument/2006/relationships/hyperlink" Target="https://italiadomani.gov.it/it/Interventi/investimenti/rafforzamento-smart-grid.html" TargetMode="External"/><Relationship Id="rId7" Type="http://schemas.openxmlformats.org/officeDocument/2006/relationships/hyperlink" Target="https://italiadomani.gov.it/it/Interventi/investimenti/dati-e-interoperabilita.html" TargetMode="External"/><Relationship Id="rId162" Type="http://schemas.openxmlformats.org/officeDocument/2006/relationships/hyperlink" Target="https://italiadomani.gov.it/it/Interventi/investimenti/tutela-e-valorizzazione-del-verde-urbano-ed-extraurbano.html" TargetMode="External"/><Relationship Id="rId183" Type="http://schemas.openxmlformats.org/officeDocument/2006/relationships/hyperlink" Target="https://italiadomani.gov.it/it/Interventi/investimenti/housing-temporaneo-e-stazioni-di-posta.html" TargetMode="External"/><Relationship Id="rId24" Type="http://schemas.openxmlformats.org/officeDocument/2006/relationships/hyperlink" Target="https://italiadomani.gov.it/it/Interventi/investimenti/tutela-e-valorizzazione-dell-architettura-e-del-paesaggio-rurale.html" TargetMode="External"/><Relationship Id="rId45" Type="http://schemas.openxmlformats.org/officeDocument/2006/relationships/hyperlink" Target="https://italiadomani.gov.it/it/Interventi/investimenti/sviluppo-agro-voltaico.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ipcei.html" TargetMode="External"/><Relationship Id="rId110" Type="http://schemas.openxmlformats.org/officeDocument/2006/relationships/hyperlink" Target="https://italiadomani.gov.it/it/Interventi/investimenti/rafforzamento-dell-infrastruttura-tecnologica-e-degli-strumenti-per-la-raccolta-l-elaborazione.html" TargetMode="External"/><Relationship Id="rId131" Type="http://schemas.openxmlformats.org/officeDocument/2006/relationships/hyperlink" Target="https://italiadomani.gov.it/it/Interventi/investimenti/parco-agrisolare.html" TargetMode="External"/><Relationship Id="rId61" Type="http://schemas.openxmlformats.org/officeDocument/2006/relationships/hyperlink" Target="https://italiadomani.gov.it/it/Interventi/investimenti/rinaturazione-dell-area-del-Po.html" TargetMode="External"/><Relationship Id="rId82" Type="http://schemas.openxmlformats.org/officeDocument/2006/relationships/hyperlink" Target="https://italiadomani.gov.it/it/Interventi/investimenti/creazione-e-rafforzamento-di-ecosistemi-dell-innovazione-costruzione-di-leader-territoriali-di-RS.html" TargetMode="External"/><Relationship Id="rId152" Type="http://schemas.openxmlformats.org/officeDocument/2006/relationships/hyperlink" Target="https://italiadomani.gov.it/it/Interventi/investimenti/ecobonus-e-sismabonus-fino-al-110-per-efficienza-energetica-e-la-sicurezza-degli-edifici.html" TargetMode="External"/><Relationship Id="rId173" Type="http://schemas.openxmlformats.org/officeDocument/2006/relationships/hyperlink" Target="https://italiadomani.gov.it/it/Interventi/investimenti/nuove-competenze-e-nuovi-linguaggi.html" TargetMode="External"/><Relationship Id="rId194" Type="http://schemas.openxmlformats.org/officeDocument/2006/relationships/hyperlink" Target="https://italiadomani.gov.it/it/Interventi/investimenti/casa-come-primo-luogo-di-cura-assistenza-domiciliare-e-telemedicina.html" TargetMode="External"/><Relationship Id="rId199" Type="http://schemas.openxmlformats.org/officeDocument/2006/relationships/hyperlink" Target="https://italiadomani.gov.it/it/Interventi/investimenti/rafforzamento-dell-ufficio-del-processo-per-la-giustizia-amministrativa.html" TargetMode="External"/><Relationship Id="rId203" Type="http://schemas.openxmlformats.org/officeDocument/2006/relationships/hyperlink" Target="https://italiadomani.gov.it/it/Interventi/investimenti/competenze-competenze-e-capacita-amministrativa.html" TargetMode="External"/><Relationship Id="rId208" Type="http://schemas.openxmlformats.org/officeDocument/2006/relationships/hyperlink" Target="https://italiadomani.gov.it/it/Interventi/investimenti/interventi-per-la-resilienza-la-valorizzazione-del-territorio-e-l-efficienza-energetica-dei-comuni.html" TargetMode="External"/><Relationship Id="rId19" Type="http://schemas.openxmlformats.org/officeDocument/2006/relationships/hyperlink" Target="https://italiadomani.gov.it/it/Interventi/investimenti/hub-del-turismo-digitale.html" TargetMode="External"/><Relationship Id="rId14"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ealizzazione-nuovi-impianti-di-gestione-rifiuti-e-ammodernamento-di-impianti-esistenti.html" TargetMode="External"/><Relationship Id="rId35" Type="http://schemas.openxmlformats.org/officeDocument/2006/relationships/hyperlink" Target="https://italiadomani.gov.it/it/Interventi/investimenti/produzione-in-aree-industriali-dismesse.html" TargetMode="External"/><Relationship Id="rId56" Type="http://schemas.openxmlformats.org/officeDocument/2006/relationships/hyperlink" Target="https://italiadomani.gov.it/it/Interventi/investimenti/investimenti-in-infrastrutture-idriche-primarie-per-la-sicurezza-dell-approvvigionamento-idrico.html" TargetMode="External"/><Relationship Id="rId77" Type="http://schemas.openxmlformats.org/officeDocument/2006/relationships/hyperlink" Target="https://italiadomani.gov.it/it/Interventi/investimenti/piano-di-estensione-del-tempo-pieno-e-mense.html" TargetMode="External"/><Relationship Id="rId100" Type="http://schemas.openxmlformats.org/officeDocument/2006/relationships/hyperlink" Target="https://italiadomani.gov.it/it/Interventi/investimenti/progetti-di-rigenerazione-urbana-volti-a-ridurre-situazioni-di-emarginazione-e-degrado-sociale.html" TargetMode="External"/><Relationship Id="rId105" Type="http://schemas.openxmlformats.org/officeDocument/2006/relationships/hyperlink" Target="https://italiadomani.gov.it/it/Interventi/investimenti/strategia-nazionale-per-le-aree-interne.html" TargetMode="External"/><Relationship Id="rId126" Type="http://schemas.openxmlformats.org/officeDocument/2006/relationships/hyperlink" Target="https://italiadomani.gov.it/it/Interventi/investimenti/sviluppo-logistica-per-i-settori-agroalimentare-pesca-e-acquacoltura-silvicoltura-floricoltura-e-vivaismo.html" TargetMode="External"/><Relationship Id="rId147" Type="http://schemas.openxmlformats.org/officeDocument/2006/relationships/hyperlink" Target="https://italiadomani.gov.it/it/Interventi/investimenti/supporto-a-start-up-e-venture-capital-attivi-nella-transizione-ecologica.html" TargetMode="External"/><Relationship Id="rId168" Type="http://schemas.openxmlformats.org/officeDocument/2006/relationships/hyperlink" Target="https://italiadomani.gov.it/it/Interventi/investimenti/sviluppo-del-sistema-europeo-di-gestione-del-trasporto-ferroviario-ERTMS.html" TargetMode="External"/><Relationship Id="rId8" Type="http://schemas.openxmlformats.org/officeDocument/2006/relationships/hyperlink" Target="https://italiadomani.gov.it/it/Interventi/investimenti/infrastrutture-digitali.html" TargetMode="External"/><Relationship Id="rId51" Type="http://schemas.openxmlformats.org/officeDocument/2006/relationships/hyperlink" Target="https://italiadomani.gov.it/it/Interventi/investimenti/piano-di-sostituzione-di-edifici-scolastici-e-di-riqualificazione-energetica.html" TargetMode="External"/><Relationship Id="rId72" Type="http://schemas.openxmlformats.org/officeDocument/2006/relationships/hyperlink" Target="https://italiadomani.gov.it/it/Interventi/investimenti/didattica-e-competenze-universitarie-avanzate.html" TargetMode="External"/><Relationship Id="rId93" Type="http://schemas.openxmlformats.org/officeDocument/2006/relationships/hyperlink" Target="https://italiadomani.gov.it/it/Interventi/investimenti/sistema-di-certificazione-della-parita-di-genere.html" TargetMode="External"/><Relationship Id="rId98" Type="http://schemas.openxmlformats.org/officeDocument/2006/relationships/hyperlink" Target="https://italiadomani.gov.it/it/Interventi/investimenti/piani-urbani-integrati-fondo-di-fondi-della-bei.html" TargetMode="External"/><Relationship Id="rId121" Type="http://schemas.openxmlformats.org/officeDocument/2006/relationships/hyperlink" Target="https://italiadomani.gov.it/it/Interventi/investimenti/fondi-integrati-per-la-competitivita-delle-imprese-turistiche.html" TargetMode="External"/><Relationship Id="rId142" Type="http://schemas.openxmlformats.org/officeDocument/2006/relationships/hyperlink" Target="https://italiadomani.gov.it/it/Interventi/investimenti/ricerca-e-sviluppo-sull-idrogeno.html" TargetMode="External"/><Relationship Id="rId163" Type="http://schemas.openxmlformats.org/officeDocument/2006/relationships/hyperlink" Target="https://italiadomani.gov.it/it/Interventi/investimenti/collegamenti-ferroviari-ad-alta-velocita-verso-il-sud-per-passeggeri-e-merci.html" TargetMode="External"/><Relationship Id="rId184" Type="http://schemas.openxmlformats.org/officeDocument/2006/relationships/hyperlink" Target="https://italiadomani.gov.it/it/Interventi/investimenti/percorsi-di-autonomia-per-persone-con-disabilita.html" TargetMode="External"/><Relationship Id="rId189" Type="http://schemas.openxmlformats.org/officeDocument/2006/relationships/hyperlink" Target="https://italiadomani.gov.it/it/Interventi/investimenti/sostegno-alle-persone-vulnerabili-e-prevenzione-dell-istituzionalizzazione-degli-anziani-non-autosufficienti.html" TargetMode="External"/><Relationship Id="rId3" Type="http://schemas.openxmlformats.org/officeDocument/2006/relationships/hyperlink" Target="http://www.inps.it/" TargetMode="External"/><Relationship Id="rId25" Type="http://schemas.openxmlformats.org/officeDocument/2006/relationships/hyperlink" Target="https://italiadomani.gov.it/it/Interventi/investimenti/sviluppo-logistica-per-i-settori-agroalimentare-pesca-e-acquacoltura-silvicoltura-floricoltura-e-vivaismo.html" TargetMode="External"/><Relationship Id="rId46" Type="http://schemas.openxmlformats.org/officeDocument/2006/relationships/hyperlink" Target="https://italiadomani.gov.it/it/Interventi/investimenti/sviluppo-biometano.html" TargetMode="External"/><Relationship Id="rId67" Type="http://schemas.openxmlformats.org/officeDocument/2006/relationships/hyperlink" Target="https://italiadomani.gov.it/it/Interventi/investimenti/potenziamento-delle-linee-regionali.html" TargetMode="External"/><Relationship Id="rId116" Type="http://schemas.openxmlformats.org/officeDocument/2006/relationships/hyperlink" Target="https://italiadomani.gov.it/it/Interventi/investimenti/servizi-digitali-e-cittadinanza-digitale.html" TargetMode="External"/><Relationship Id="rId137" Type="http://schemas.openxmlformats.org/officeDocument/2006/relationships/hyperlink" Target="https://italiadomani.gov.it/it/Interventi/investimenti/produzione-in-aree-industriali-dismesse.html" TargetMode="External"/><Relationship Id="rId158" Type="http://schemas.openxmlformats.org/officeDocument/2006/relationships/hyperlink" Target="https://italiadomani.gov.it/it/Interventi/investimenti/investimenti-in-infrastrutture-idriche-primarie-per-la-sicurezza-dell-approvvigionamento-idrico.html" TargetMode="External"/><Relationship Id="rId20" Type="http://schemas.openxmlformats.org/officeDocument/2006/relationships/hyperlink" Target="https://italiadomani.gov.it/it/Interventi/investimenti/programmi-per-valorizzare-l-identita-di-luoghi-parchi-e-giardini-storici.html" TargetMode="External"/><Relationship Id="rId41" Type="http://schemas.openxmlformats.org/officeDocument/2006/relationships/hyperlink" Target="https://italiadomani.gov.it/it/Interventi/investimenti/rinnovabili-e-batterie.html" TargetMode="External"/><Relationship Id="rId62" Type="http://schemas.openxmlformats.org/officeDocument/2006/relationships/hyperlink" Target="https://italiadomani.gov.it/it/Interventi/investimenti/ripristino-e-tutela-dei-fondali-e-degli-habitat-marini.html" TargetMode="External"/><Relationship Id="rId83" Type="http://schemas.openxmlformats.org/officeDocument/2006/relationships/hyperlink" Target="https://italiadomani.gov.it/it/Interventi/investimenti/finanziamento-di-progetti-presentati-da-giovani-ricercatori.html" TargetMode="External"/><Relationship Id="rId88" Type="http://schemas.openxmlformats.org/officeDocument/2006/relationships/hyperlink" Target="https://italiadomani.gov.it/it/Interventi/investimenti/partenariati-horizon-europe.html" TargetMode="External"/><Relationship Id="rId111" Type="http://schemas.openxmlformats.org/officeDocument/2006/relationships/hyperlink" Target="https://italiadomani.gov.it/it/Interventi/investimenti/valorizzazione-e-potenziamento-della-ricerca-biomedica-del-ssn.html" TargetMode="External"/><Relationship Id="rId132" Type="http://schemas.openxmlformats.org/officeDocument/2006/relationships/hyperlink" Target="https://italiadomani.gov.it/it/Interventi/investimenti/progetti-faro-di-economia-circolare.html" TargetMode="External"/><Relationship Id="rId153" Type="http://schemas.openxmlformats.org/officeDocument/2006/relationships/hyperlink" Target="https://italiadomani.gov.it/it/Interventi/investimenti/sviluppo-di-sistemi-di-teleriscaldamento.html" TargetMode="External"/><Relationship Id="rId174" Type="http://schemas.openxmlformats.org/officeDocument/2006/relationships/hyperlink" Target="https://italiadomani.gov.it/it/Interventi/investimenti/potenziamento-infrastrutture-per-lo-sport-a-scuola.html" TargetMode="External"/><Relationship Id="rId179" Type="http://schemas.openxmlformats.org/officeDocument/2006/relationships/hyperlink" Target="https://italiadomani.gov.it/it/Interventi/investimenti/potenziamento-ed-estensione-tematica-e-territoriale-dei-centri-di-trasferimento-tecnologico-per-segmenti-di-industria.html" TargetMode="External"/><Relationship Id="rId195" Type="http://schemas.openxmlformats.org/officeDocument/2006/relationships/hyperlink" Target="https://italiadomani.gov.it/it/Interventi/investimenti/case-della-comunita-e-presa-in-carico-della-persona.html" TargetMode="External"/><Relationship Id="rId209" Type="http://schemas.openxmlformats.org/officeDocument/2006/relationships/printerSettings" Target="../printerSettings/printerSettings22.bin"/><Relationship Id="rId190" Type="http://schemas.openxmlformats.org/officeDocument/2006/relationships/hyperlink" Target="https://italiadomani.gov.it/it/Interventi/investimenti/sport-e-inclusione-sociale.html" TargetMode="External"/><Relationship Id="rId204" Type="http://schemas.openxmlformats.org/officeDocument/2006/relationships/hyperlink" Target="https://italiadomani.gov.it/it/Interventi/investimenti/competenze-competenze-e-capacita-amministrativa.html" TargetMode="External"/><Relationship Id="rId15"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promozione-impianti-innovativi-incluso-off-shore.html" TargetMode="External"/><Relationship Id="rId57" Type="http://schemas.openxmlformats.org/officeDocument/2006/relationships/hyperlink" Target="https://italiadomani.gov.it/it/Interventi/investimenti/investimenti-nella-resilienza-dell-agro-sistema-irriguo-per-una-migliore-gestione-delle-risorse-idriche.html" TargetMode="External"/><Relationship Id="rId106" Type="http://schemas.openxmlformats.org/officeDocument/2006/relationships/hyperlink" Target="https://italiadomani.gov.it/it/Interventi/investimenti/valorizzazione-dei-beni-confiscati-alle-mafie.html" TargetMode="External"/><Relationship Id="rId127" Type="http://schemas.openxmlformats.org/officeDocument/2006/relationships/hyperlink" Target="https://italiadomani.gov.it/it/Interventi/investimenti/cultura-e-consapevolezza-delle-sfide-ambientali.html" TargetMode="External"/><Relationship Id="rId10" Type="http://schemas.openxmlformats.org/officeDocument/2006/relationships/hyperlink" Target="https://italiadomani.gov.it/it/Interventi/investimenti/investimenti-ad-alto-contenuto-tecnologico.html" TargetMode="External"/><Relationship Id="rId31" Type="http://schemas.openxmlformats.org/officeDocument/2006/relationships/hyperlink" Target="https://italiadomani.gov.it/it/Interventi/investimenti/bus-elettrici.html" TargetMode="External"/><Relationship Id="rId52" Type="http://schemas.openxmlformats.org/officeDocument/2006/relationships/hyperlink" Target="https://italiadomani.gov.it/it/Interventi/investimenti/sviluppo-di-sistemi-di-teleriscaldamento.html" TargetMode="External"/><Relationship Id="rId73" Type="http://schemas.openxmlformats.org/officeDocument/2006/relationships/hyperlink" Target="https://italiadomani.gov.it/it/Interventi/investimenti/estensione-del-numero-di-dottorati-di-ricerca-e-dottorati-innovativi-per-la-pubblica-amministrazione-e-il-patrimonio-culturale.html" TargetMode="External"/><Relationship Id="rId78" Type="http://schemas.openxmlformats.org/officeDocument/2006/relationships/hyperlink" Target="https://italiadomani.gov.it/it/Interventi/investimenti/piano-di-messa-in-sicurezza-e-riqualificazione-dell-edilizia-scolastica.html" TargetMode="External"/><Relationship Id="rId94" Type="http://schemas.openxmlformats.org/officeDocument/2006/relationships/hyperlink" Target="https://italiadomani.gov.it/it/Interventi/investimenti/sistema-duale.html" TargetMode="External"/><Relationship Id="rId99" Type="http://schemas.openxmlformats.org/officeDocument/2006/relationships/hyperlink" Target="https://italiadomani.gov.it/it/Interventi/investimenti/piani-urbani-integrati-superamento-degli-insediamenti-abusivi-per-combattere-lo-sfruttamento-dei-lavoratori-in-agricoltura.html" TargetMode="External"/><Relationship Id="rId101" Type="http://schemas.openxmlformats.org/officeDocument/2006/relationships/hyperlink" Target="https://italiadomani.gov.it/it/Interventi/investimenti/programma-innovativo-della-qualita-dell-abitare.html" TargetMode="External"/><Relationship Id="rId122" Type="http://schemas.openxmlformats.org/officeDocument/2006/relationships/hyperlink" Target="https://italiadomani.gov.it/it/Interventi/investimenti/programmi-per-valorizzare-l-identita-di-luoghi-parchi-e-giardini-storici.html" TargetMode="External"/><Relationship Id="rId143" Type="http://schemas.openxmlformats.org/officeDocument/2006/relationships/hyperlink" Target="https://italiadomani.gov.it/it/Interventi/investimenti/rinnovo-flotte-bus-e-treni-verdi.html" TargetMode="External"/><Relationship Id="rId148" Type="http://schemas.openxmlformats.org/officeDocument/2006/relationships/hyperlink" Target="https://italiadomani.gov.it/it/Interventi/investimenti/sviluppo-agro-voltaico.html" TargetMode="External"/><Relationship Id="rId164" Type="http://schemas.openxmlformats.org/officeDocument/2006/relationships/hyperlink" Target="https://italiadomani.gov.it/it/Interventi/investimenti/connessioni-diagonali.html" TargetMode="External"/><Relationship Id="rId169" Type="http://schemas.openxmlformats.org/officeDocument/2006/relationships/hyperlink" Target="https://italiadomani.gov.it/it/Interventi/investimenti/innovazione-digitale-dei-sistemi-aeroportuali.html" TargetMode="External"/><Relationship Id="rId185" Type="http://schemas.openxmlformats.org/officeDocument/2006/relationships/hyperlink" Target="https://italiadomani.gov.it/it/Interventi/investimenti/piani-urbani-integrati.html" TargetMode="External"/><Relationship Id="rId4" Type="http://schemas.openxmlformats.org/officeDocument/2006/relationships/hyperlink" Target="https://italiadomani.gov.it/it/Interventi/investimenti/abilitazione-e-facilitazione-migrazione-al-cloud.html" TargetMode="External"/><Relationship Id="rId9" Type="http://schemas.openxmlformats.org/officeDocument/2006/relationships/hyperlink" Target="https://italiadomani.gov.it/it/Interventi/investimenti/task-force-digitalizzazione-monitoraggio-e-performance.html" TargetMode="External"/><Relationship Id="rId180" Type="http://schemas.openxmlformats.org/officeDocument/2006/relationships/hyperlink" Target="https://italiadomani.gov.it/it/Interventi/investimenti/potenziamento-strutture-di-ricerca-e-creazione-di-campioni-nazionali-di-R-S-su-alcune-key-enabling-technologies.html" TargetMode="External"/><Relationship Id="rId210" Type="http://schemas.openxmlformats.org/officeDocument/2006/relationships/drawing" Target="../drawings/drawing8.xml"/><Relationship Id="rId26" Type="http://schemas.openxmlformats.org/officeDocument/2006/relationships/hyperlink" Target="https://italiadomani.gov.it/it/Interventi/investimenti/cultura-e-consapevolezza-delle-sfide-ambientali.html" TargetMode="External"/><Relationship Id="rId47" Type="http://schemas.openxmlformats.org/officeDocument/2006/relationships/hyperlink" Target="https://italiadomani.gov.it/it/Interventi/investimenti/sviluppo-trasporto-rapido-di-massa.html" TargetMode="External"/><Relationship Id="rId68" Type="http://schemas.openxmlformats.org/officeDocument/2006/relationships/hyperlink" Target="https://italiadomani.gov.it/it/Interventi/investimenti/potenziamento-elettrificazione-e-aumento-della-resilienza-delle-ferrovie-nel-sud.html" TargetMode="External"/><Relationship Id="rId89" Type="http://schemas.openxmlformats.org/officeDocument/2006/relationships/hyperlink" Target="https://italiadomani.gov.it/it/Interventi/investimenti/partenariati-allargati-estesi-a-universita-centri-di-ricerca-imprese-e-finanziamento-progetti-di-ricerca-di-base.html" TargetMode="External"/><Relationship Id="rId112" Type="http://schemas.openxmlformats.org/officeDocument/2006/relationships/hyperlink" Target="https://italiadomani.gov.it/it/Interventi/investimenti/verso-un-nuovo-ospedale-sicuro-e-sostenibile.html" TargetMode="External"/><Relationship Id="rId133" Type="http://schemas.openxmlformats.org/officeDocument/2006/relationships/hyperlink" Target="https://italiadomani.gov.it/it/Interventi/investimenti/realizzazione-nuovi-impianti-di-gestione-rifiuti-e-ammodernamento-di-impianti-esistenti.html" TargetMode="External"/><Relationship Id="rId154" Type="http://schemas.openxmlformats.org/officeDocument/2006/relationships/hyperlink" Target="https://italiadomani.gov.it/it/Interventi/investimenti/bonifica-dei-siti-orfani.html" TargetMode="External"/><Relationship Id="rId175" Type="http://schemas.openxmlformats.org/officeDocument/2006/relationships/hyperlink" Target="https://italiadomani.gov.it/it/Interventi/investimenti/finanziamento-di-start-up.html" TargetMode="External"/><Relationship Id="rId196" Type="http://schemas.openxmlformats.org/officeDocument/2006/relationships/hyperlink" Target="https://italiadomani.gov.it/it/Interventi/investimenti/ammodernamento-tecnologico-degli-ospedali.html" TargetMode="External"/><Relationship Id="rId200" Type="http://schemas.openxmlformats.org/officeDocument/2006/relationships/hyperlink" Target="https://italiadomani.gov.it/it/Interventi/investimenti/rafforzamento-dell-ufficio-del-processo-per-la-giustizia-amministrativa.html" TargetMode="External"/><Relationship Id="rId16" Type="http://schemas.openxmlformats.org/officeDocument/2006/relationships/hyperlink" Target="https://italiadomani.gov.it/it/Interventi/investimenti/capacity-building-per-gli-operatori-della-cultura-per-gestire-la-transizione-digitale-e-verde.html" TargetMode="External"/><Relationship Id="rId37" Type="http://schemas.openxmlformats.org/officeDocument/2006/relationships/hyperlink" Target="https://italiadomani.gov.it/it/Interventi/investimenti/promozione-rinnovabili-per-le-comunita-energetiche-e-l-auto-consumo.html" TargetMode="External"/><Relationship Id="rId58" Type="http://schemas.openxmlformats.org/officeDocument/2006/relationships/hyperlink" Target="https://italiadomani.gov.it/it/Interventi/investimenti/Misure-per-la-gestione-del-rischio-di-alluvione-e-per-la-riduzione-del-rischio-idrogeologico.html" TargetMode="External"/><Relationship Id="rId79" Type="http://schemas.openxmlformats.org/officeDocument/2006/relationships/hyperlink" Target="https://italiadomani.gov.it/it/Interventi/investimenti/potenziamento-infrastrutture-per-lo-sport-a-scuola.html" TargetMode="External"/><Relationship Id="rId102" Type="http://schemas.openxmlformats.org/officeDocument/2006/relationships/hyperlink" Target="https://italiadomani.gov.it/it/Interventi/investimenti/sostegno-alle-persone-vulnerabili-e-prevenzione-dell-istituzionalizzazione-degli-anziani-non-autosufficienti.html" TargetMode="External"/><Relationship Id="rId123" Type="http://schemas.openxmlformats.org/officeDocument/2006/relationships/hyperlink" Target="https://italiadomani.gov.it/it/Interventi/investimenti/sicurezza-sismica-nei-luoghi-di-culto.html" TargetMode="External"/><Relationship Id="rId144" Type="http://schemas.openxmlformats.org/officeDocument/2006/relationships/hyperlink" Target="https://italiadomani.gov.it/it/Interventi/investimenti/sperimentazione-dell-idrogeno-per-il-trasporto-stradale.html" TargetMode="External"/><Relationship Id="rId90" Type="http://schemas.openxmlformats.org/officeDocument/2006/relationships/hyperlink" Target="https://italiadomani.gov.it/it/Interventi/investimenti/potenziamento-strutture-di-ricerca-e-creazione-di-campioni-nazionali-di-R-S-su-alcune-key-enabling-technologies.html" TargetMode="External"/><Relationship Id="rId165" Type="http://schemas.openxmlformats.org/officeDocument/2006/relationships/hyperlink" Target="https://italiadomani.gov.it/it/Interventi/investimenti/linee-ad-alta-velocita-nel-nord-che-collegano-all-europa.html" TargetMode="External"/><Relationship Id="rId186" Type="http://schemas.openxmlformats.org/officeDocument/2006/relationships/hyperlink" Target="https://italiadomani.gov.it/it/Interventi/investimenti/piani-urbani-integrati-fondo-di-fondi-della-bei.html" TargetMode="External"/><Relationship Id="rId27" Type="http://schemas.openxmlformats.org/officeDocument/2006/relationships/hyperlink" Target="https://italiadomani.gov.it/it/Interventi/investimenti/green-communities.html" TargetMode="External"/><Relationship Id="rId48" Type="http://schemas.openxmlformats.org/officeDocument/2006/relationships/hyperlink" Target="https://italiadomani.gov.it/it/Interventi/investimenti/utilizzo-dell-idrogeno-in-settori-hard-to-abate.html" TargetMode="External"/><Relationship Id="rId69" Type="http://schemas.openxmlformats.org/officeDocument/2006/relationships/hyperlink" Target="https://italiadomani.gov.it/it/Interventi/investimenti/sviluppo-del-sistema-europeo-di-gestione-del-trasporto-ferroviario-ERTMS.html" TargetMode="External"/><Relationship Id="rId113" Type="http://schemas.openxmlformats.org/officeDocument/2006/relationships/hyperlink" Target="https://italiadomani.gov.it/it/Interventi/investimenti/rafforzamento-dell-assistenza-sanitaria-intermedia-e-delle-sue-strutture-ospedali-di-comunita.html" TargetMode="External"/><Relationship Id="rId134" Type="http://schemas.openxmlformats.org/officeDocument/2006/relationships/hyperlink" Target="https://italiadomani.gov.it/it/Interventi/investimenti/idrogeno.html" TargetMode="External"/><Relationship Id="rId80" Type="http://schemas.openxmlformats.org/officeDocument/2006/relationships/hyperlink" Target="https://italiadomani.gov.it/it/Interventi/investimenti/scuola-4-0-scuole-innovative-nuove-aule-didattiche-e-laboratori.html" TargetMode="External"/><Relationship Id="rId155" Type="http://schemas.openxmlformats.org/officeDocument/2006/relationships/hyperlink" Target="https://italiadomani.gov.it/it/Interventi/investimenti/digitalizzazione-dei-parchi-nazionali.html" TargetMode="External"/><Relationship Id="rId176" Type="http://schemas.openxmlformats.org/officeDocument/2006/relationships/hyperlink" Target="https://italiadomani.gov.it/it/Interventi/investimenti/fondo-per-il-programma-nazionale-ricerca-pnr-e-progetti-di-ricerca-di-significativo-interesse-nazionale-prin.html" TargetMode="External"/><Relationship Id="rId197" Type="http://schemas.openxmlformats.org/officeDocument/2006/relationships/hyperlink" Target="https://italiadomani.gov.it/it/Interventi/investimenti/rafforzamento-dell-infrastruttura-tecnologica-e-degli-strumenti-per-la-raccolta-l-elaborazione.html" TargetMode="External"/><Relationship Id="rId201"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aput-mundi-next-generation-EU-per-grandi-eventi-turistici.html" TargetMode="External"/><Relationship Id="rId38" Type="http://schemas.openxmlformats.org/officeDocument/2006/relationships/hyperlink" Target="https://italiadomani.gov.it/it/Interventi/investimenti/rafforzamento-mobilita-ciclistica.html" TargetMode="External"/><Relationship Id="rId59" Type="http://schemas.openxmlformats.org/officeDocument/2006/relationships/hyperlink" Target="https://italiadomani.gov.it/it/Interventi/investimenti/realizzazione-di-un-sistema-avanzato-ed-integrato-di-monitoraggio-e-previsione.html" TargetMode="External"/><Relationship Id="rId103" Type="http://schemas.openxmlformats.org/officeDocument/2006/relationships/hyperlink" Target="https://italiadomani.gov.it/it/Interventi/investimenti/sport-e-inclusione-sociale.html" TargetMode="External"/><Relationship Id="rId124" Type="http://schemas.openxmlformats.org/officeDocument/2006/relationships/hyperlink" Target="https://italiadomani.gov.it/it/Interventi/investimenti/sviluppo-industria-cinematografica-progetto-cinecitta.html" TargetMode="External"/><Relationship Id="rId70" Type="http://schemas.openxmlformats.org/officeDocument/2006/relationships/hyperlink" Target="https://italiadomani.gov.it/it/Interventi/investimenti/borse-di-studio-per-l-accesso-all-universita.html" TargetMode="External"/><Relationship Id="rId91" Type="http://schemas.openxmlformats.org/officeDocument/2006/relationships/hyperlink" Target="https://italiadomani.gov.it/it/Interventi/investimenti/creazione-di-imprese-femminili.html" TargetMode="External"/><Relationship Id="rId145" Type="http://schemas.openxmlformats.org/officeDocument/2006/relationships/hyperlink" Target="https://italiadomani.gov.it/it/Interventi/investimenti/sperimentazione-dell-idrogeno-per-il-trasporto-ferroviario.html" TargetMode="External"/><Relationship Id="rId166" Type="http://schemas.openxmlformats.org/officeDocument/2006/relationships/hyperlink" Target="https://italiadomani.gov.it/it/Interventi/investimenti/miglioramento-delle-stazioni-ferroviarie-nel-sud.html" TargetMode="External"/><Relationship Id="rId187" Type="http://schemas.openxmlformats.org/officeDocument/2006/relationships/hyperlink" Target="https://italiadomani.gov.it/it/Interventi/investimenti/progetti-di-rigenerazione-urbana-volti-a-ridurre-situazioni-di-emarginazione-e-degrado-sociale.html" TargetMode="External"/><Relationship Id="rId1" Type="http://schemas.openxmlformats.org/officeDocument/2006/relationships/hyperlink" Target="https://www.politicheagricole.it/" TargetMode="External"/><Relationship Id="rId28" Type="http://schemas.openxmlformats.org/officeDocument/2006/relationships/hyperlink" Target="https://italiadomani.gov.it/it/Interventi/investimenti/isole-verdi.html" TargetMode="External"/><Relationship Id="rId49" Type="http://schemas.openxmlformats.org/officeDocument/2006/relationships/hyperlink" Target="https://italiadomani.gov.it/it/Interventi/investimenti/ecobonus-e-sismabonus-fino-al-110-per-efficienza-energetica-e-la-sicurezza-degli-edifici.html" TargetMode="External"/><Relationship Id="rId114" Type="http://schemas.openxmlformats.org/officeDocument/2006/relationships/hyperlink" Target="https://italiadomani.gov.it/it/Interventi/investimenti/investimento-in-capitale-umano-per-rafforzare-l-ufficio-del-processo-e-superare-le-disparita-tra-tribunali.html" TargetMode="External"/><Relationship Id="rId60" Type="http://schemas.openxmlformats.org/officeDocument/2006/relationships/hyperlink" Target="https://italiadomani.gov.it/it/Interventi/investimenti/riduzione-delle-perdite-nelle-reti-di-distribuzione-dell-acqua-compresa-la-digitalizzazione-e-il-monitoraggio-delle-reti.html" TargetMode="External"/><Relationship Id="rId81" Type="http://schemas.openxmlformats.org/officeDocument/2006/relationships/hyperlink" Target="https://italiadomani.gov.it/it/Interventi/investimenti/Sviluppo-del-sistema-di-formazione-professionale-terziaria.html" TargetMode="External"/><Relationship Id="rId135" Type="http://schemas.openxmlformats.org/officeDocument/2006/relationships/hyperlink" Target="https://italiadomani.gov.it/it/Interventi/investimenti/sviluppo-infrastrutture-di-ricarica-elettrica.html" TargetMode="External"/><Relationship Id="rId156" Type="http://schemas.openxmlformats.org/officeDocument/2006/relationships/hyperlink" Target="https://italiadomani.gov.it/it/Interventi/it/investimenti/interventi-per-la-resilienza-la-valorizzazione-del-territorio-e-l-efficienza-energetica-dei-comuni.html" TargetMode="External"/><Relationship Id="rId177" Type="http://schemas.openxmlformats.org/officeDocument/2006/relationships/hyperlink" Target="https://italiadomani.gov.it/it/Interventi/investimenti/fondo-per-la-realizzazione-di-un-sistema-integrato-di-infrastrutture-di-ricerca-e-innovazione.html" TargetMode="External"/><Relationship Id="rId198" Type="http://schemas.openxmlformats.org/officeDocument/2006/relationships/hyperlink" Target="https://italiadomani.gov.it/it/Interventi/investimenti/sviluppo-delle-competenze-tecnico-professionali-digitali-e-manageriali-del-personale-del-sistema-sanitario.html" TargetMode="External"/><Relationship Id="rId202" Type="http://schemas.openxmlformats.org/officeDocument/2006/relationships/hyperlink" Target="https://italiadomani.gov.it/it/Interventi/investimenti/portale-unico-del-reclutamento.html" TargetMode="External"/><Relationship Id="rId18" Type="http://schemas.openxmlformats.org/officeDocument/2006/relationships/hyperlink" Target="https://italiadomani.gov.it/it/Interventi/investimenti/infrastrutture-digitali.html" TargetMode="External"/><Relationship Id="rId39" Type="http://schemas.openxmlformats.org/officeDocument/2006/relationships/hyperlink" Target="https://italiadomani.gov.it/it/Interventi/investimenti/rafforzamento-smart-grid.html" TargetMode="External"/><Relationship Id="rId50" Type="http://schemas.openxmlformats.org/officeDocument/2006/relationships/hyperlink" Target="https://italiadomani.gov.it/it/Interventi/investimenti/efficientamento-degli-edifici-giudiziari.html" TargetMode="External"/><Relationship Id="rId104" Type="http://schemas.openxmlformats.org/officeDocument/2006/relationships/hyperlink" Target="https://italiadomani.gov.it/it/Interventi/investimenti/interventi-infrastrutturali-per-le-zone-economiche-speciali-o-zes.html" TargetMode="External"/><Relationship Id="rId125" Type="http://schemas.openxmlformats.org/officeDocument/2006/relationships/hyperlink" Target="https://italiadomani.gov.it/it/Interventi/investimenti/tutela-e-valorizzazione-dell-architettura-e-del-paesaggio-rurale.html" TargetMode="External"/><Relationship Id="rId146" Type="http://schemas.openxmlformats.org/officeDocument/2006/relationships/hyperlink" Target="https://italiadomani.gov.it/it/Interventi/investimenti/sperimentazione-dell-idrogeno-per-il-trasporto-stradale.html" TargetMode="External"/><Relationship Id="rId167" Type="http://schemas.openxmlformats.org/officeDocument/2006/relationships/hyperlink" Target="https://italiadomani.gov.it/it/Interventi/investimenti/Potenziamento-dei-nodi-ferroviari-metropolitani-e-dei-collegamenti-nazionali-chiave.html" TargetMode="External"/><Relationship Id="rId188" Type="http://schemas.openxmlformats.org/officeDocument/2006/relationships/hyperlink" Target="https://italiadomani.gov.it/it/Interventi/investimenti/programma-innovativo-della-qualita-dell-abitare.html" TargetMode="External"/><Relationship Id="rId71" Type="http://schemas.openxmlformats.org/officeDocument/2006/relationships/hyperlink" Target="https://italiadomani.gov.it/it/Interventi/investimenti/didattica-digitale-integrata-e-formazione-sulla-transizione-digitale-del-personale-scolastico.html" TargetMode="External"/><Relationship Id="rId92" Type="http://schemas.openxmlformats.org/officeDocument/2006/relationships/hyperlink" Target="https://italiadomani.gov.it/it/Interventi/investimenti/potenziamento-dei-centri-per-l-impiego.html" TargetMode="External"/><Relationship Id="rId2" Type="http://schemas.openxmlformats.org/officeDocument/2006/relationships/hyperlink" Target="https://www.politicheagricole.it/" TargetMode="External"/><Relationship Id="rId29" Type="http://schemas.openxmlformats.org/officeDocument/2006/relationships/hyperlink" Target="https://italiadomani.gov.it/it/Interventi/investimenti/progetti-faro-di-economia-circolare.html" TargetMode="External"/><Relationship Id="rId40" Type="http://schemas.openxmlformats.org/officeDocument/2006/relationships/hyperlink" Target="https://italiadomani.gov.it/it/Interventi/investimenti/ricerca-e-sviluppo-sull-idrogeno.html" TargetMode="External"/><Relationship Id="rId115" Type="http://schemas.openxmlformats.org/officeDocument/2006/relationships/hyperlink" Target="https://italiadomani.gov.it/it/Interventi/investimenti/digitalizzazione-delle-grandi-amministrazioni-centrali.html" TargetMode="External"/><Relationship Id="rId136" Type="http://schemas.openxmlformats.org/officeDocument/2006/relationships/hyperlink" Target="https://italiadomani.gov.it/it/Interventi/investimenti/interventi-su-resilienza-climatica-reti.html" TargetMode="External"/><Relationship Id="rId157" Type="http://schemas.openxmlformats.org/officeDocument/2006/relationships/hyperlink" Target="https://italiadomani.gov.it/it/Interventi/investimenti/investimenti-in-fognatura-e-depurazione.html" TargetMode="External"/><Relationship Id="rId178" Type="http://schemas.openxmlformats.org/officeDocument/2006/relationships/hyperlink" Target="https://italiadomani.gov.it/it/Interventi/investimenti/ipcei.html"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italiadomani.gov.it/it/Interventi/investimenti/linee-ad-alta-velocita-nel-nord-che-collegano-all-europa.html" TargetMode="External"/><Relationship Id="rId7" Type="http://schemas.openxmlformats.org/officeDocument/2006/relationships/hyperlink" Target="https://italiadomani.gov.it/it/Interventi/investimenti/interventi-per-la-resilienza-la-valorizzazione-del-territorio-e-l-efficienza-energetica-dei-comuni.html" TargetMode="External"/><Relationship Id="rId2" Type="http://schemas.openxmlformats.org/officeDocument/2006/relationships/hyperlink" Target="https://italiadomani.gov.it/it/Interventi/investimenti/Misure-per-la-gestione-del-rischio-di-alluvione-e-per-la-riduzione-del-rischio-idrogeologico.html" TargetMode="External"/><Relationship Id="rId1" Type="http://schemas.openxmlformats.org/officeDocument/2006/relationships/hyperlink" Target="https://italiadomani.gov.it/it/Interventi/investimenti/promozione-impianti-innovativi-incluso-off-shore.html" TargetMode="External"/><Relationship Id="rId6" Type="http://schemas.openxmlformats.org/officeDocument/2006/relationships/hyperlink" Target="https://italiadomani.gov.it/it/Interventi/investimenti/interventi-per-la-resilienza-la-valorizzazione-del-territorio-e-l-efficienza-energetica-dei-comuni.html" TargetMode="External"/><Relationship Id="rId5" Type="http://schemas.openxmlformats.org/officeDocument/2006/relationships/hyperlink" Target="https://italiadomani.gov.it/it/Interventi/investimenti/promozione-impianti-innovativi-incluso-off-shore.html" TargetMode="External"/><Relationship Id="rId4" Type="http://schemas.openxmlformats.org/officeDocument/2006/relationships/hyperlink" Target="https://italiadomani.gov.it/it/Interventi/investimenti/valorizzazione-dei-beni-confiscati-alle-mafie.html"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italiadomani.gov.it/it/Interventi/investimenti/servizio-civile-universale.html" TargetMode="External"/><Relationship Id="rId21" Type="http://schemas.openxmlformats.org/officeDocument/2006/relationships/hyperlink" Target="https://italiadomani.gov.it/it/Interventi/investimenti/fondi-integrati-per-la-competitivita-delle-imprese-turistiche.html" TargetMode="External"/><Relationship Id="rId42" Type="http://schemas.openxmlformats.org/officeDocument/2006/relationships/hyperlink" Target="https://italiadomani.gov.it/it/Interventi/investimenti/promozione-impianti-innovativi-incluso-off-shore.html" TargetMode="External"/><Relationship Id="rId63" Type="http://schemas.openxmlformats.org/officeDocument/2006/relationships/hyperlink" Target="https://italiadomani.gov.it/it/Interventi/investimenti/investimenti-in-infrastrutture-idriche-primarie-per-la-sicurezza-dell-approvvigionamento-idrico.html" TargetMode="External"/><Relationship Id="rId84" Type="http://schemas.openxmlformats.org/officeDocument/2006/relationships/hyperlink" Target="https://italiadomani.gov.it/it/Interventi/investimenti/efficientamento-energetico.html" TargetMode="External"/><Relationship Id="rId138" Type="http://schemas.openxmlformats.org/officeDocument/2006/relationships/hyperlink" Target="https://italiadomani.gov.it/it/Interventi/investimenti/ammodernamento-tecnologico-degli-ospedali.html" TargetMode="External"/><Relationship Id="rId159" Type="http://schemas.openxmlformats.org/officeDocument/2006/relationships/hyperlink" Target="https://www.italiadomani.gov.it/content/sogei-ng/it/it/Interventi/investimenti/approvvigionamento-sostenibile-circolare-e-sicuro-delle-materi.html" TargetMode="External"/><Relationship Id="rId107" Type="http://schemas.openxmlformats.org/officeDocument/2006/relationships/hyperlink" Target="https://italiadomani.gov.it/it/Interventi/investimenti/fondo-per-il-programma-nazionale-ricerca-pnr-e-progetti-di-ricerca-di-significativo-interesse-nazionale-prin.html" TargetMode="External"/><Relationship Id="rId11" Type="http://schemas.openxmlformats.org/officeDocument/2006/relationships/hyperlink" Target="https://italiadomani.gov.it/it/Interventi/investimenti/task-force-digitalizzazione-monitoraggio-e-performance.html" TargetMode="External"/><Relationship Id="rId32" Type="http://schemas.openxmlformats.org/officeDocument/2006/relationships/hyperlink" Target="https://italiadomani.gov.it/it/Interventi/investimenti/Innovazione-e-meccanizzazione-nel-settore-agricolo-e-alimentare.html" TargetMode="External"/><Relationship Id="rId53" Type="http://schemas.openxmlformats.org/officeDocument/2006/relationships/hyperlink" Target="https://italiadomani.gov.it/it/Interventi/investimenti/utilizzo-dell-idrogeno-in-settori-hard-to-abate.html" TargetMode="External"/><Relationship Id="rId74" Type="http://schemas.openxmlformats.org/officeDocument/2006/relationships/hyperlink" Target="https://italiadomani.gov.it/it/Interventi/investimenti/miglioramento-delle-stazioni-ferroviarie-nel-sud.html" TargetMode="External"/><Relationship Id="rId128" Type="http://schemas.openxmlformats.org/officeDocument/2006/relationships/hyperlink" Target="https://italiadomani.gov.it/it/Interventi/investimenti/sostegno-alle-persone-vulnerabili-e-prevenzione-dell-istituzionalizzazione-degli-anziani-non-autosufficienti.html" TargetMode="External"/><Relationship Id="rId149" Type="http://schemas.openxmlformats.org/officeDocument/2006/relationships/hyperlink" Target="https://italiadomani.gov.it/it/Interventi/investimenti/sperimentazione-dell-idrogeno-per-il-trasporto-ferroviario.html" TargetMode="External"/><Relationship Id="rId5" Type="http://schemas.openxmlformats.org/officeDocument/2006/relationships/hyperlink" Target="https://italiadomani.gov.it/it/Interventi/investimenti/dati-e-interoperabilita.html" TargetMode="External"/><Relationship Id="rId95" Type="http://schemas.openxmlformats.org/officeDocument/2006/relationships/hyperlink" Target="https://italiadomani.gov.it/it/Interventi/investimenti/nuove-competenze-e-nuovi-linguaggi.html" TargetMode="External"/><Relationship Id="rId160" Type="http://schemas.openxmlformats.org/officeDocument/2006/relationships/hyperlink" Target="https://www.italiadomani.gov.it/content/sogei-ng/it/it/Interventi/investimenti/linea-adriatica-fase-1-centrale-di-compressione-di-sulmona.html" TargetMode="External"/><Relationship Id="rId22" Type="http://schemas.openxmlformats.org/officeDocument/2006/relationships/hyperlink" Target="https://italiadomani.gov.it/it/Interventi/investimenti/hub-del-turismo-digitale.html" TargetMode="External"/><Relationship Id="rId43" Type="http://schemas.openxmlformats.org/officeDocument/2006/relationships/hyperlink" Target="https://italiadomani.gov.it/it/Interventi/investimenti/promozione-rinnovabili-per-le-comunita-energetiche-e-l-auto-consumo.html" TargetMode="External"/><Relationship Id="rId64" Type="http://schemas.openxmlformats.org/officeDocument/2006/relationships/hyperlink" Target="https://italiadomani.gov.it/it/Interventi/investimenti/investimenti-nella-resilienza-dell-agro-sistema-irriguo-per-una-migliore-gestione-delle-risorse-idriche.html" TargetMode="External"/><Relationship Id="rId118" Type="http://schemas.openxmlformats.org/officeDocument/2006/relationships/hyperlink" Target="https://italiadomani.gov.it/it/Interventi/investimenti/sistema-di-certificazione-della-parita-di-genere.html" TargetMode="External"/><Relationship Id="rId139" Type="http://schemas.openxmlformats.org/officeDocument/2006/relationships/hyperlink" Target="https://italiadomani.gov.it/it/Interventi/investimenti/ecosistema-innovativo-della-salute.html" TargetMode="External"/><Relationship Id="rId85" Type="http://schemas.openxmlformats.org/officeDocument/2006/relationships/hyperlink" Target="https://italiadomani.gov.it/it/Interventi/investimenti/elettrificazione-delle-banchine-cold-ironing.html" TargetMode="External"/><Relationship Id="rId150" Type="http://schemas.openxmlformats.org/officeDocument/2006/relationships/hyperlink" Target="https://italiadomani.gov.it/it/Interventi/investimenti/sperimentazione-dell-idrogeno-per-il-trasporto-stradale.html" TargetMode="External"/><Relationship Id="rId12" Type="http://schemas.openxmlformats.org/officeDocument/2006/relationships/hyperlink" Target="https://italiadomani.gov.it/it/Interventi/investimenti/investimenti-ad-alto-contenuto-tecnologico.html" TargetMode="External"/><Relationship Id="rId17" Type="http://schemas.openxmlformats.org/officeDocument/2006/relationships/hyperlink" Target="https://italiadomani.gov.it/it/Interventi/investimenti/transizione-4-0.html" TargetMode="External"/><Relationship Id="rId33" Type="http://schemas.openxmlformats.org/officeDocument/2006/relationships/hyperlink" Target="https://italiadomani.gov.it/it/Interventi/investimenti/isole-verdi.html" TargetMode="External"/><Relationship Id="rId38" Type="http://schemas.openxmlformats.org/officeDocument/2006/relationships/hyperlink" Target="https://italiadomani.gov.it/it/Interventi/investimenti/idrogeno.html" TargetMode="External"/><Relationship Id="rId59" Type="http://schemas.openxmlformats.org/officeDocument/2006/relationships/hyperlink" Target="https://italiadomani.gov.it/it/Interventi/investimenti/bonifica-dei-siti-orfani.html" TargetMode="External"/><Relationship Id="rId103" Type="http://schemas.openxmlformats.org/officeDocument/2006/relationships/hyperlink" Target="https://italiadomani.gov.it/it/Interventi/investimenti/accordi-per-l-innovazione.html" TargetMode="External"/><Relationship Id="rId108" Type="http://schemas.openxmlformats.org/officeDocument/2006/relationships/hyperlink" Target="https://italiadomani.gov.it/it/Interventi/investimenti/fondo-per-la-realizzazione-di-un-sistema-integrato-di-infrastrutture-di-ricerca-e-innovazione.html" TargetMode="External"/><Relationship Id="rId124" Type="http://schemas.openxmlformats.org/officeDocument/2006/relationships/hyperlink" Target="https://italiadomani.gov.it/it/Interventi/investimenti/piani-urbani-integrati-fondo-di-fondi-della-bei.html" TargetMode="External"/><Relationship Id="rId129" Type="http://schemas.openxmlformats.org/officeDocument/2006/relationships/hyperlink" Target="https://italiadomani.gov.it/it/Interventi/investimenti/sport-e-inclusione-sociale.html" TargetMode="External"/><Relationship Id="rId54" Type="http://schemas.openxmlformats.org/officeDocument/2006/relationships/hyperlink" Target="https://www.italiadomani.gov.it/content/sogei-ng/it/it/Interventi/investimenti/rafforzamento-dell-ecobonus-per-efficienza-energetica.html" TargetMode="External"/><Relationship Id="rId70" Type="http://schemas.openxmlformats.org/officeDocument/2006/relationships/hyperlink" Target="https://italiadomani.gov.it/it/Interventi/investimenti/tutela-e-valorizzazione-del-verde-urbano-ed-extraurbano.html" TargetMode="External"/><Relationship Id="rId75" Type="http://schemas.openxmlformats.org/officeDocument/2006/relationships/hyperlink" Target="https://italiadomani.gov.it/it/Interventi/investimenti/Potenziamento-dei-nodi-ferroviari-metropolitani-e-dei-collegamenti-nazionali-chiave.html" TargetMode="External"/><Relationship Id="rId91" Type="http://schemas.openxmlformats.org/officeDocument/2006/relationships/hyperlink" Target="https://italiadomani.gov.it/it/Interventi/investimenti/didattica-digitale-integrata-e-formazione-sulla-transizione-digitale-del-personale-scolastico.html" TargetMode="External"/><Relationship Id="rId96" Type="http://schemas.openxmlformats.org/officeDocument/2006/relationships/hyperlink" Target="https://italiadomani.gov.it/it/Interventi/investimenti/orientamento-attivo-nella-transizione-scuola-universita.html" TargetMode="External"/><Relationship Id="rId140" Type="http://schemas.openxmlformats.org/officeDocument/2006/relationships/hyperlink" Target="https://italiadomani.gov.it/it/Interventi/investimenti/iniziative-di-ricerca-per-tecnologie-e-percorsi-innovativi-in-ambito-sanitario-e-assistenziale.html" TargetMode="External"/><Relationship Id="rId145" Type="http://schemas.openxmlformats.org/officeDocument/2006/relationships/hyperlink" Target="https://italiadomani.gov.it/it/Interventi/investimenti/rinnovo-flotte-navi-sostenibili.html" TargetMode="External"/><Relationship Id="rId161" Type="http://schemas.openxmlformats.org/officeDocument/2006/relationships/hyperlink" Target="https://www.italiadomani.gov.it/content/sogei-ng/it/it/Interventi/investimenti/transizione-5-0.html" TargetMode="External"/><Relationship Id="rId166" Type="http://schemas.openxmlformats.org/officeDocument/2006/relationships/hyperlink" Target="https://www.italiadomani.gov.it/content/sogei-ng/it/it/Interventi/investimenti/contratti-di-filiera-e-distrettuali.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digitalizzazione-delle-grandi-amministrazioni-centrali.html" TargetMode="External"/><Relationship Id="rId23" Type="http://schemas.openxmlformats.org/officeDocument/2006/relationships/hyperlink" Target="https://italiadomani.gov.it/it/Interventi/investimenti/migliorare-l-efficienza-energetica-di-cinema-teatri-e-musei.html" TargetMode="External"/><Relationship Id="rId28" Type="http://schemas.openxmlformats.org/officeDocument/2006/relationships/hyperlink" Target="https://italiadomani.gov.it/it/Interventi/investimenti/tutela-e-valorizzazione-dell-architettura-e-del-paesaggio-rurale.html" TargetMode="External"/><Relationship Id="rId49" Type="http://schemas.openxmlformats.org/officeDocument/2006/relationships/hyperlink" Target="https://italiadomani.gov.it/it/Interventi/investimenti/supporto-a-start-up-e-venture-capital-attivi-nella-transizione-ecologica.html" TargetMode="External"/><Relationship Id="rId114" Type="http://schemas.openxmlformats.org/officeDocument/2006/relationships/hyperlink" Target="https://italiadomani.gov.it/it/Interventi/investimenti/potenziamento-strutture-di-ricerca-e-creazione-di-campioni-nazionali-di-R-S-su-alcune-key-enabling-technologies.html" TargetMode="External"/><Relationship Id="rId119" Type="http://schemas.openxmlformats.org/officeDocument/2006/relationships/hyperlink" Target="https://italiadomani.gov.it/it/Interventi/investimenti/sistema-duale.html" TargetMode="External"/><Relationship Id="rId44" Type="http://schemas.openxmlformats.org/officeDocument/2006/relationships/hyperlink" Target="https://italiadomani.gov.it/it/Interventi/investimenti/rafforzamento-mobilita-ciclistica.html" TargetMode="External"/><Relationship Id="rId60" Type="http://schemas.openxmlformats.org/officeDocument/2006/relationships/hyperlink" Target="https://italiadomani.gov.it/it/Interventi/investimenti/digitalizzazione-dei-parchi-nazionali.html" TargetMode="External"/><Relationship Id="rId65" Type="http://schemas.openxmlformats.org/officeDocument/2006/relationships/hyperlink" Target="https://italiadomani.gov.it/it/Interventi/investimenti/Misure-per-la-gestione-del-rischio-di-alluvione-e-per-la-riduzione-del-rischio-idrogeologico.html" TargetMode="External"/><Relationship Id="rId81" Type="http://schemas.openxmlformats.org/officeDocument/2006/relationships/hyperlink" Target="https://italiadomani.gov.it/it/Interventi/investimenti/sviluppo-del-sistema-europeo-di-gestione-del-trasporto-ferroviario-ERTMS.html" TargetMode="External"/><Relationship Id="rId86" Type="http://schemas.openxmlformats.org/officeDocument/2006/relationships/hyperlink" Target="https://italiadomani.gov.it/it/Interventi/investimenti/innovazione-digitale-dei-sistemi-aeroportuali.html" TargetMode="External"/><Relationship Id="rId130" Type="http://schemas.openxmlformats.org/officeDocument/2006/relationships/hyperlink" Target="https://italiadomani.gov.it/it/Interventi/investimenti/ecosistemi-per-l-innovazione-al-sud-in-contesti-urbani-marginalizzati.html" TargetMode="External"/><Relationship Id="rId135" Type="http://schemas.openxmlformats.org/officeDocument/2006/relationships/hyperlink" Target="https://italiadomani.gov.it/it/Interventi/investimenti/valorizzazione-dei-beni-confiscati-alle-mafie.html" TargetMode="External"/><Relationship Id="rId151" Type="http://schemas.openxmlformats.org/officeDocument/2006/relationships/hyperlink" Target="https://italiadomani.gov.it/it/Interventi/investimenti/strategia-digitale-e-piattaforme-per-il-patrimonio-culturale.html" TargetMode="External"/><Relationship Id="rId156" Type="http://schemas.openxmlformats.org/officeDocument/2006/relationships/hyperlink" Target="https://www.italiadomani.gov.it/content/sogei-ng/it/it/Interventi/investimenti/tyrrhenian-link.html" TargetMode="External"/><Relationship Id="rId13" Type="http://schemas.openxmlformats.org/officeDocument/2006/relationships/hyperlink" Target="https://italiadomani.gov.it/it/Interventi/investimenti/investimento-sistema-della-proprieta-industriale.html" TargetMode="External"/><Relationship Id="rId18" Type="http://schemas.openxmlformats.org/officeDocument/2006/relationships/hyperlink" Target="https://italiadomani.gov.it/it/Interventi/investimenti/attrattivita-dei-borghi.html" TargetMode="External"/><Relationship Id="rId39" Type="http://schemas.openxmlformats.org/officeDocument/2006/relationships/hyperlink" Target="https://italiadomani.gov.it/it/Interventi/investimenti/sviluppo-infrastrutture-di-ricarica-elettrica.html" TargetMode="External"/><Relationship Id="rId109" Type="http://schemas.openxmlformats.org/officeDocument/2006/relationships/hyperlink" Target="https://italiadomani.gov.it/it/Interventi/investimenti/introduzione-di-dottorati-innovativi.html" TargetMode="External"/><Relationship Id="rId34" Type="http://schemas.openxmlformats.org/officeDocument/2006/relationships/hyperlink" Target="https://italiadomani.gov.it/it/Interventi/investimenti/parco-agrisolare.html" TargetMode="External"/><Relationship Id="rId50" Type="http://schemas.openxmlformats.org/officeDocument/2006/relationships/hyperlink" Target="https://italiadomani.gov.it/it/Interventi/investimenti/sviluppo-agro-voltaico.html" TargetMode="External"/><Relationship Id="rId55" Type="http://schemas.openxmlformats.org/officeDocument/2006/relationships/hyperlink" Target="https://italiadomani.gov.it/it/Interventi/investimenti/efficientamento-degli-edifici-giudiziari.html" TargetMode="External"/><Relationship Id="rId76" Type="http://schemas.openxmlformats.org/officeDocument/2006/relationships/hyperlink" Target="https://italiadomani.gov.it/it/Interventi/investimenti/potenziamento-delle-linee-regionali.html" TargetMode="External"/><Relationship Id="rId97" Type="http://schemas.openxmlformats.org/officeDocument/2006/relationships/hyperlink" Target="https://italiadomani.gov.it/it/Interventi/investimenti/piano-asili-nido.html" TargetMode="External"/><Relationship Id="rId104" Type="http://schemas.openxmlformats.org/officeDocument/2006/relationships/hyperlink" Target="https://italiadomani.gov.it/it/Interventi/investimenti/creazione-e-rafforzamento-di-ecosistemi-dell-innovazione-costruzione-di-leader-territoriali-di-RS.html" TargetMode="External"/><Relationship Id="rId120" Type="http://schemas.openxmlformats.org/officeDocument/2006/relationships/hyperlink" Target="https://italiadomani.gov.it/it/Interventi/investimenti/costruzione-e-miglioramento-dei-padiglioni-e-degli-spazi-dei-penitenziari-per-adulti-e-minori.html" TargetMode="External"/><Relationship Id="rId125" Type="http://schemas.openxmlformats.org/officeDocument/2006/relationships/hyperlink" Target="https://italiadomani.gov.it/it/Interventi/investimenti/piani-urbani-integrati-superamento-degli-insediamenti-abusivi-per-combattere-lo-sfruttamento-dei-lavoratori-in-agricoltura.html" TargetMode="External"/><Relationship Id="rId141" Type="http://schemas.openxmlformats.org/officeDocument/2006/relationships/hyperlink" Target="https://italiadomani.gov.it/it/Interventi/investimenti/rafforzamento-dell-infrastruttura-tecnologica-e-degli-strumenti-per-la-raccolta-l-elaborazione.html" TargetMode="External"/><Relationship Id="rId146" Type="http://schemas.openxmlformats.org/officeDocument/2006/relationships/hyperlink" Target="https://italiadomani.gov.it/it/Interventi/investimenti/rafforzamento-dell-assistenza-sanitaria-intermedia-e-delle-sue-strutture-ospedali-di-comunita.html" TargetMode="External"/><Relationship Id="rId167" Type="http://schemas.openxmlformats.org/officeDocument/2006/relationships/hyperlink" Target="https://www.italiadomani.gov.it/content/sogei-ng/it/it/Interventi/investimenti/support-to-qualification-and-eprocurement.html" TargetMode="External"/><Relationship Id="rId7" Type="http://schemas.openxmlformats.org/officeDocument/2006/relationships/hyperlink" Target="https://italiadomani.gov.it/it/Interventi/investimenti/infrastrutture-digitali.html" TargetMode="External"/><Relationship Id="rId71" Type="http://schemas.openxmlformats.org/officeDocument/2006/relationships/hyperlink" Target="https://italiadomani.gov.it/it/Interventi/investimenti/collegamenti-ferroviari-ad-alta-velocita-verso-il-sud-per-passeggeri-e-merci.html" TargetMode="External"/><Relationship Id="rId92" Type="http://schemas.openxmlformats.org/officeDocument/2006/relationships/hyperlink" Target="https://italiadomani.gov.it/it/Interventi/investimenti/didattica-e-competenze-universitarie-avanzate.html" TargetMode="External"/><Relationship Id="rId162" Type="http://schemas.openxmlformats.org/officeDocument/2006/relationships/hyperlink" Target="https://www.italiadomani.gov.it/content/sogei-ng/it/it/Interventi/investimenti/misura-rafforzata-potenziamento-del-parco-ferroviario-regional.html" TargetMode="External"/><Relationship Id="rId2" Type="http://schemas.openxmlformats.org/officeDocument/2006/relationships/hyperlink" Target="https://italiadomani.gov.it/it/Interventi/investimenti/competenze-digitali-di-base.html" TargetMode="External"/><Relationship Id="rId29" Type="http://schemas.openxmlformats.org/officeDocument/2006/relationships/hyperlink" Target="https://italiadomani.gov.it/it/Interventi/investimenti/sviluppo-logistica-per-i-settori-agroalimentare-pesca-e-acquacoltura-silvicoltura-floricoltura-e-vivaismo.html" TargetMode="External"/><Relationship Id="rId24" Type="http://schemas.openxmlformats.org/officeDocument/2006/relationships/hyperlink" Target="https://italiadomani.gov.it/it/Interventi/investimenti/programmi-per-valorizzare-l-identita-di-luoghi-parchi-e-giardini-storici.html" TargetMode="External"/><Relationship Id="rId40" Type="http://schemas.openxmlformats.org/officeDocument/2006/relationships/hyperlink" Target="https://italiadomani.gov.it/it/Interventi/investimenti/interventi-su-resilienza-climatica-reti.html" TargetMode="External"/><Relationship Id="rId45" Type="http://schemas.openxmlformats.org/officeDocument/2006/relationships/hyperlink" Target="https://italiadomani.gov.it/it/Interventi/investimenti/rafforzamento-smart-grid.html" TargetMode="External"/><Relationship Id="rId66" Type="http://schemas.openxmlformats.org/officeDocument/2006/relationships/hyperlink" Target="https://italiadomani.gov.it/it/Interventi/investimenti/realizzazione-di-un-sistema-avanzato-ed-integrato-di-monitoraggio-e-previsione.html" TargetMode="External"/><Relationship Id="rId87" Type="http://schemas.openxmlformats.org/officeDocument/2006/relationships/hyperlink" Target="https://italiadomani.gov.it/it/Interventi/investimenti/interventi-per-la-sostenibilita-ambientale-dei-porti-green-ports.html" TargetMode="External"/><Relationship Id="rId110" Type="http://schemas.openxmlformats.org/officeDocument/2006/relationships/hyperlink" Target="https://italiadomani.gov.it/it/Interventi/investimenti/ipcei.html" TargetMode="External"/><Relationship Id="rId115" Type="http://schemas.openxmlformats.org/officeDocument/2006/relationships/hyperlink" Target="https://italiadomani.gov.it/it/Interventi/investimenti/creazione-di-imprese-femminili.html" TargetMode="External"/><Relationship Id="rId131" Type="http://schemas.openxmlformats.org/officeDocument/2006/relationships/hyperlink" Target="https://italiadomani.gov.it/it/Interventi/investimenti/interventi-infrastrutturali-per-le-zone-economiche-speciali-o-zes.html" TargetMode="External"/><Relationship Id="rId136" Type="http://schemas.openxmlformats.org/officeDocument/2006/relationships/hyperlink" Target="https://italiadomani.gov.it/it/Interventi/investimenti/casa-come-primo-luogo-di-cura-assistenza-domiciliare-e-telemedicina.html" TargetMode="External"/><Relationship Id="rId157" Type="http://schemas.openxmlformats.org/officeDocument/2006/relationships/hyperlink" Target="https://www.italiadomani.gov.it/content/sogei-ng/it/it/Interventi/investimenti/misura-rafforzata-produzione-di-idrogeno-in-aree-industriali.html" TargetMode="External"/><Relationship Id="rId61" Type="http://schemas.openxmlformats.org/officeDocument/2006/relationships/hyperlink" Target="https://italiadomani.gov.it/it/Interventi/investimenti/interventi-per-la-resilienza-la-valorizzazione-del-territorio-e-l-efficienza-energetica-dei-comuni.html" TargetMode="External"/><Relationship Id="rId82" Type="http://schemas.openxmlformats.org/officeDocument/2006/relationships/hyperlink" Target="https://italiadomani.gov.it/it/Interventi/investimenti/aumento-selettivo-della-capacita-portuale.html" TargetMode="External"/><Relationship Id="rId152" Type="http://schemas.openxmlformats.org/officeDocument/2006/relationships/hyperlink" Target="https://www.italiadomani.gov.it/content/sogei-ng/it/it/Interventi/investimenti/supporto-alla-transizione-ecologica-del-sistema-produttivo-e-all.html" TargetMode="External"/><Relationship Id="rId19" Type="http://schemas.openxmlformats.org/officeDocument/2006/relationships/hyperlink" Target="https://italiadomani.gov.it/it/Interventi/investimenti/capacity-building-per-gli-operatori-della-cultura-per-gestire-la-transizione-digitale-e-verde.html" TargetMode="External"/><Relationship Id="rId14" Type="http://schemas.openxmlformats.org/officeDocument/2006/relationships/hyperlink" Target="https://italiadomani.gov.it/it/Interventi/investimenti/politiche-industriali-di-filiera-e-internazionalizzazione.html" TargetMode="External"/><Relationship Id="rId30" Type="http://schemas.openxmlformats.org/officeDocument/2006/relationships/hyperlink" Target="https://italiadomani.gov.it/it/Interventi/investimenti/cultura-e-consapevolezza-delle-sfide-ambientali.html" TargetMode="External"/><Relationship Id="rId35" Type="http://schemas.openxmlformats.org/officeDocument/2006/relationships/hyperlink" Target="https://italiadomani.gov.it/it/Interventi/investimenti/progetti-faro-di-economia-circolare.html" TargetMode="External"/><Relationship Id="rId56" Type="http://schemas.openxmlformats.org/officeDocument/2006/relationships/hyperlink" Target="https://italiadomani.gov.it/it/Interventi/investimenti/piano-di-sostituzione-di-edifici-scolastici-e-di-riqualificazione-energetica.html" TargetMode="External"/><Relationship Id="rId77" Type="http://schemas.openxmlformats.org/officeDocument/2006/relationships/hyperlink" Target="https://italiadomani.gov.it/it/Interventi/investimenti/potenziamento-elettrificazione-e-aumento-della-resilienza-delle-ferrovie-nel-sud.html" TargetMode="External"/><Relationship Id="rId100" Type="http://schemas.openxmlformats.org/officeDocument/2006/relationships/hyperlink" Target="https://italiadomani.gov.it/it/Interventi/investimenti/potenziamento-infrastrutture-per-lo-sport-a-scuola.html" TargetMode="External"/><Relationship Id="rId105" Type="http://schemas.openxmlformats.org/officeDocument/2006/relationships/hyperlink" Target="https://italiadomani.gov.it/it/Interventi/investimenti/finanziamento-di-progetti-presentati-da-giovani-ricercatori.html" TargetMode="External"/><Relationship Id="rId126" Type="http://schemas.openxmlformats.org/officeDocument/2006/relationships/hyperlink" Target="https://italiadomani.gov.it/it/Interventi/investimenti/progetti-di-rigenerazione-urbana-volti-a-ridurre-situazioni-di-emarginazione-e-degrado-sociale.html" TargetMode="External"/><Relationship Id="rId147" Type="http://schemas.openxmlformats.org/officeDocument/2006/relationships/hyperlink" Target="https://italiadomani.gov.it/it/Interventi/investimenti/salute-ambiente-e-clima.html" TargetMode="External"/><Relationship Id="rId168" Type="http://schemas.openxmlformats.org/officeDocument/2006/relationships/printerSettings" Target="../printerSettings/printerSettings4.bin"/><Relationship Id="rId8" Type="http://schemas.openxmlformats.org/officeDocument/2006/relationships/hyperlink" Target="https://italiadomani.gov.it/it/Interventi/investimenti/portale-unico-del-reclutamento.html" TargetMode="External"/><Relationship Id="rId51" Type="http://schemas.openxmlformats.org/officeDocument/2006/relationships/hyperlink" Target="https://italiadomani.gov.it/it/Interventi/investimenti/sviluppo-biometano.html" TargetMode="External"/><Relationship Id="rId72" Type="http://schemas.openxmlformats.org/officeDocument/2006/relationships/hyperlink" Target="https://italiadomani.gov.it/it/Interventi/investimenti/connessioni-diagonali.html" TargetMode="External"/><Relationship Id="rId93" Type="http://schemas.openxmlformats.org/officeDocument/2006/relationships/hyperlink" Target="https://italiadomani.gov.it/it/Interventi/investimenti/estensione-del-numero-di-dottorati-di-ricerca-e-dottorati-innovativi-per-la-pubblica-amministrazione-e-il-patrimonio-culturale.html" TargetMode="External"/><Relationship Id="rId98" Type="http://schemas.openxmlformats.org/officeDocument/2006/relationships/hyperlink" Target="https://italiadomani.gov.it/it/Interventi/investimenti/piano-di-estensione-del-tempo-pieno-e-mense.html" TargetMode="External"/><Relationship Id="rId121" Type="http://schemas.openxmlformats.org/officeDocument/2006/relationships/hyperlink" Target="https://italiadomani.gov.it/it/Interventi/investimenti/housing-temporaneo-e-stazioni-di-posta.html" TargetMode="External"/><Relationship Id="rId142" Type="http://schemas.openxmlformats.org/officeDocument/2006/relationships/hyperlink" Target="https://italiadomani.gov.it/it/Interventi/investimenti/sviluppo-delle-competenze-tecnico-professionali-digitali-e-manageriali-del-personale-del-sistema-sanitario.html" TargetMode="External"/><Relationship Id="rId163" Type="http://schemas.openxmlformats.org/officeDocument/2006/relationships/hyperlink" Target="https://www.italiadomani.gov.it/content/sogei-ng/it/it/Interventi/investimenti/sostegno-per-l-autoproduzione-di-energia-da-fonti-rinnovabili.html" TargetMode="External"/><Relationship Id="rId3" Type="http://schemas.openxmlformats.org/officeDocument/2006/relationships/hyperlink" Target="https://italiadomani.gov.it/it/Interventi/investimenti/competenze-competenze-e-capacita-amministrativa.html" TargetMode="External"/><Relationship Id="rId25"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6" Type="http://schemas.openxmlformats.org/officeDocument/2006/relationships/hyperlink" Target="https://italiadomani.gov.it/it/Interventi/investimenti/ricerca-e-sviluppo-sull-idrogeno.html" TargetMode="External"/><Relationship Id="rId67" Type="http://schemas.openxmlformats.org/officeDocument/2006/relationships/hyperlink" Target="https://italiadomani.gov.it/it/Interventi/investimenti/riduzione-delle-perdite-nelle-reti-di-distribuzione-dell-acqua-compresa-la-digitalizzazione-e-il-monitoraggio-delle-reti.html" TargetMode="External"/><Relationship Id="rId116" Type="http://schemas.openxmlformats.org/officeDocument/2006/relationships/hyperlink" Target="https://italiadomani.gov.it/it/Interventi/investimenti/potenziamento-dei-centri-per-l-impiego.html" TargetMode="External"/><Relationship Id="rId137" Type="http://schemas.openxmlformats.org/officeDocument/2006/relationships/hyperlink" Target="https://italiadomani.gov.it/it/Interventi/investimenti/case-della-comunita-e-presa-in-carico-della-persona.html" TargetMode="External"/><Relationship Id="rId158" Type="http://schemas.openxmlformats.org/officeDocument/2006/relationships/hyperlink" Target="https://www.italiadomani.gov.it/content/sogei-ng/it/it/Interventi/investimenti/rete-di-trasmissione-intelligente.html" TargetMode="External"/><Relationship Id="rId20" Type="http://schemas.openxmlformats.org/officeDocument/2006/relationships/hyperlink" Target="https://italiadomani.gov.it/it/Interventi/investimenti/caput-mundi-next-generation-EU-per-grandi-eventi-turistici.html" TargetMode="External"/><Relationship Id="rId41" Type="http://schemas.openxmlformats.org/officeDocument/2006/relationships/hyperlink" Target="https://italiadomani.gov.it/it/Interventi/investimenti/produzione-in-aree-industriali-dismesse.html" TargetMode="External"/><Relationship Id="rId62" Type="http://schemas.openxmlformats.org/officeDocument/2006/relationships/hyperlink" Target="https://italiadomani.gov.it/it/Interventi/investimenti/investimenti-in-fognatura-e-depurazione.html" TargetMode="External"/><Relationship Id="rId83" Type="http://schemas.openxmlformats.org/officeDocument/2006/relationships/hyperlink" Target="https://italiadomani.gov.it/it/Interventi/investimenti/digitalizzazione-della-catena-logistica.html" TargetMode="External"/><Relationship Id="rId88" Type="http://schemas.openxmlformats.org/officeDocument/2006/relationships/hyperlink" Target="https://italiadomani.gov.it/it/Interventi/investimenti/sviluppo-accessibilita-marittima-e-resilienza-infrastrutture-portuali-cambiamenti-climatici.html" TargetMode="External"/><Relationship Id="rId111" Type="http://schemas.openxmlformats.org/officeDocument/2006/relationships/hyperlink" Target="https://italiadomani.gov.it/it/Interventi/investimenti/partenariati-horizon-europe.html" TargetMode="External"/><Relationship Id="rId132" Type="http://schemas.openxmlformats.org/officeDocument/2006/relationships/hyperlink" Target="https://italiadomani.gov.it/it/Interventi/investimenti/interventi-per-le-aree-del-terremoto.html" TargetMode="External"/><Relationship Id="rId153" Type="http://schemas.openxmlformats.org/officeDocument/2006/relationships/hyperlink" Target="https://www.italiadomani.gov.it/content/sogei-ng/it/it/Interventi/investimenti/misura-rafforzata--rafforzamento-smart-grid.html" TargetMode="External"/><Relationship Id="rId15" Type="http://schemas.openxmlformats.org/officeDocument/2006/relationships/hyperlink" Target="https://italiadomani.gov.it/it/Interventi/investimenti/reti-ultraveloci-banda-ultra-larga-e-5G.html" TargetMode="External"/><Relationship Id="rId36" Type="http://schemas.openxmlformats.org/officeDocument/2006/relationships/hyperlink" Target="https://italiadomani.gov.it/it/Interventi/investimenti/realizzazione-nuovi-impianti-di-gestione-rifiuti-e-ammodernamento-di-impianti-esistenti.html" TargetMode="External"/><Relationship Id="rId57" Type="http://schemas.openxmlformats.org/officeDocument/2006/relationships/hyperlink" Target="https://italiadomani.gov.it/it/Interventi/investimenti/sviluppo-di-sistemi-di-teleriscaldamento.html" TargetMode="External"/><Relationship Id="rId106" Type="http://schemas.openxmlformats.org/officeDocument/2006/relationships/hyperlink" Target="https://italiadomani.gov.it/it/Interventi/investimenti/finanziamento-di-start-up.html" TargetMode="External"/><Relationship Id="rId127" Type="http://schemas.openxmlformats.org/officeDocument/2006/relationships/hyperlink" Target="https://italiadomani.gov.it/it/Interventi/investimenti/programma-innovativo-della-qualita-dell-abitare.html" TargetMode="External"/><Relationship Id="rId10" Type="http://schemas.openxmlformats.org/officeDocument/2006/relationships/hyperlink" Target="https://italiadomani.gov.it/it/Interventi/investimenti/servizi-digitali-e-cittadinanza-digitale.html" TargetMode="External"/><Relationship Id="rId31" Type="http://schemas.openxmlformats.org/officeDocument/2006/relationships/hyperlink" Target="https://italiadomani.gov.it/it/Interventi/investimenti/green-communities.html" TargetMode="External"/><Relationship Id="rId52" Type="http://schemas.openxmlformats.org/officeDocument/2006/relationships/hyperlink" Target="https://italiadomani.gov.it/it/Interventi/investimenti/sviluppo-trasporto-rapido-di-massa.html" TargetMode="External"/><Relationship Id="rId73" Type="http://schemas.openxmlformats.org/officeDocument/2006/relationships/hyperlink" Target="https://italiadomani.gov.it/it/Interventi/investimenti/linee-ad-alta-velocita-nel-nord-che-collegano-all-europa.html" TargetMode="External"/><Relationship Id="rId78" Type="http://schemas.openxmlformats.org/officeDocument/2006/relationships/hyperlink" Target="https://italiadomani.gov.it/it/Interventi/investimenti/rinnovo-del-materiale-rotabile.html" TargetMode="External"/><Relationship Id="rId94"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9" Type="http://schemas.openxmlformats.org/officeDocument/2006/relationships/hyperlink" Target="https://italiadomani.gov.it/it/Interventi/investimenti/piano-di-messa-in-sicurezza-e-riqualificazione-dell-edilizia-scolastica.html" TargetMode="External"/><Relationship Id="rId101" Type="http://schemas.openxmlformats.org/officeDocument/2006/relationships/hyperlink" Target="https://italiadomani.gov.it/it/Interventi/investimenti/scuola-4-0-scuole-innovative-nuove-aule-didattiche-e-laboratori.html" TargetMode="External"/><Relationship Id="rId122" Type="http://schemas.openxmlformats.org/officeDocument/2006/relationships/hyperlink" Target="https://italiadomani.gov.it/it/Interventi/investimenti/percorsi-di-autonomia-per-persone-con-disabilita.html" TargetMode="External"/><Relationship Id="rId143" Type="http://schemas.openxmlformats.org/officeDocument/2006/relationships/hyperlink" Target="https://italiadomani.gov.it/it/Interventi/investimenti/valorizzazione-e-potenziamento-della-ricerca-biomedica-del-ssn.html" TargetMode="External"/><Relationship Id="rId148" Type="http://schemas.openxmlformats.org/officeDocument/2006/relationships/hyperlink" Target="https://italiadomani.gov.it/it/Interventi/investimenti/investimento-in-capitale-umano-per-rafforzare-l-ufficio-del-processo-e-superare-le-disparita-tra-tribunali.html" TargetMode="External"/><Relationship Id="rId164" Type="http://schemas.openxmlformats.org/officeDocument/2006/relationships/hyperlink" Target="https://www.italiadomani.gov.it/content/sogei-ng/it/it/Interventi/investimenti/misura-rafforzata-assistenza-tecnica-e-rafforzamento-delle-cap.html" TargetMode="External"/><Relationship Id="rId4" Type="http://schemas.openxmlformats.org/officeDocument/2006/relationships/hyperlink" Target="https://italiadomani.gov.it/it/Interventi/investimenti/cybersecurity-sicurezza-informatica.html" TargetMode="External"/><Relationship Id="rId9" Type="http://schemas.openxmlformats.org/officeDocument/2006/relationships/hyperlink" Target="https://italiadomani.gov.it/it/Interventi/investimenti/rafforzamento-dell-ufficio-del-processo-per-la-giustizia-amministrativa.html" TargetMode="External"/><Relationship Id="rId26" Type="http://schemas.openxmlformats.org/officeDocument/2006/relationships/hyperlink" Target="https://italiadomani.gov.it/it/Interventi/investimenti/sicurezza-sismica-nei-luoghi-di-culto.html" TargetMode="External"/><Relationship Id="rId47" Type="http://schemas.openxmlformats.org/officeDocument/2006/relationships/hyperlink" Target="https://italiadomani.gov.it/it/Interventi/investimenti/rinnovabili-e-batterie.html" TargetMode="External"/><Relationship Id="rId68" Type="http://schemas.openxmlformats.org/officeDocument/2006/relationships/hyperlink" Target="https://italiadomani.gov.it/it/Interventi/investimenti/rinaturazione-dell-area-del-Po.html" TargetMode="External"/><Relationship Id="rId89" Type="http://schemas.openxmlformats.org/officeDocument/2006/relationships/hyperlink" Target="https://italiadomani.gov.it/it/Interventi/investimenti/ultimo-penultimo-miglio-ferroviario-stradale.html" TargetMode="External"/><Relationship Id="rId112" Type="http://schemas.openxmlformats.org/officeDocument/2006/relationships/hyperlink" Target="https://italiadomani.gov.it/it/Interventi/investimenti/partenariati-allargati-estesi-a-universita-centri-di-ricerca-imprese-e-finanziamento-progetti-di-ricerca-di-base.html" TargetMode="External"/><Relationship Id="rId133" Type="http://schemas.openxmlformats.org/officeDocument/2006/relationships/hyperlink" Target="https://italiadomani.gov.it/it/Interventi/investimenti/interventi-socio-educativi-strutturati-per-combattere-la-poverta-educativa-nel-mezzogiorno-a-sostegno-del-terzo-settore.html" TargetMode="External"/><Relationship Id="rId154" Type="http://schemas.openxmlformats.org/officeDocument/2006/relationships/hyperlink" Target="https://www.italiadomani.gov.it/content/sogei-ng/it/it/Interventi/investimenti/misura-rafforzata-interventi-su-resilienza-climatica-delle-reti.html" TargetMode="External"/><Relationship Id="rId16" Type="http://schemas.openxmlformats.org/officeDocument/2006/relationships/hyperlink" Target="https://italiadomani.gov.it/it/Interventi/investimenti/tecnologie-satellitari-ed-economia-spaziale.html" TargetMode="External"/><Relationship Id="rId37" Type="http://schemas.openxmlformats.org/officeDocument/2006/relationships/hyperlink" Target="https://www.italiadomani.gov.it/content/sogei-ng/it/it/Interventi/investimenti/sovvenzionamento-dello-sviluppo-di-una-leadership-internazional.html" TargetMode="External"/><Relationship Id="rId58" Type="http://schemas.openxmlformats.org/officeDocument/2006/relationships/hyperlink" Target="https://italiadomani.gov.it/it/Interventi/investimenti/sicuro-verde-e-sociale-riqualificazione-edilizia-residenziale-pubblica.html" TargetMode="External"/><Relationship Id="rId7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2" Type="http://schemas.openxmlformats.org/officeDocument/2006/relationships/hyperlink" Target="https://italiadomani.gov.it/it/Interventi/investimenti/Sviluppo-del-sistema-di-formazione-professionale-terziaria.html" TargetMode="External"/><Relationship Id="rId123" Type="http://schemas.openxmlformats.org/officeDocument/2006/relationships/hyperlink" Target="https://italiadomani.gov.it/it/Interventi/investimenti/piani-urbani-integrati.html" TargetMode="External"/><Relationship Id="rId144" Type="http://schemas.openxmlformats.org/officeDocument/2006/relationships/hyperlink" Target="https://italiadomani.gov.it/it/Interventi/investimenti/verso-un-nuovo-ospedale-sicuro-e-sostenibile.html" TargetMode="External"/><Relationship Id="rId90" Type="http://schemas.openxmlformats.org/officeDocument/2006/relationships/hyperlink" Target="https://italiadomani.gov.it/it/Interventi/investimenti/borse-di-studio-per-l-accesso-all-universita.html" TargetMode="External"/><Relationship Id="rId165" Type="http://schemas.openxmlformats.org/officeDocument/2006/relationships/hyperlink" Target="https://www.italiadomani.gov.it/content/sogei-ng/it/it/Interventi/investimenti/strumento-finanziario-per-l-efficientamento-dell-edilizia-pubbl.html" TargetMode="External"/><Relationship Id="rId27" Type="http://schemas.openxmlformats.org/officeDocument/2006/relationships/hyperlink" Target="https://italiadomani.gov.it/it/Interventi/investimenti/sviluppo-industria-cinematografica-progetto-cinecitta.html" TargetMode="External"/><Relationship Id="rId48" Type="http://schemas.openxmlformats.org/officeDocument/2006/relationships/hyperlink" Target="https://italiadomani.gov.it/it/Interventi/investimenti/rinnovo-flotte-bus-e-treni-verdi.html" TargetMode="External"/><Relationship Id="rId69" Type="http://schemas.openxmlformats.org/officeDocument/2006/relationships/hyperlink" Target="https://italiadomani.gov.it/it/Interventi/investimenti/ripristino-e-tutela-dei-fondali-e-degli-habitat-marini.html" TargetMode="External"/><Relationship Id="rId113" Type="http://schemas.openxmlformats.org/officeDocument/2006/relationships/hyperlink" Target="https://italiadomani.gov.it/it/Interventi/investimenti/potenziamento-ed-estensione-tematica-e-territoriale-dei-centri-di-trasferimento-tecnologico-per-segmenti-di-industria.html" TargetMode="External"/><Relationship Id="rId134" Type="http://schemas.openxmlformats.org/officeDocument/2006/relationships/hyperlink" Target="https://italiadomani.gov.it/it/Interventi/investimenti/strategia-nazionale-per-le-aree-interne.html" TargetMode="External"/><Relationship Id="rId80" Type="http://schemas.openxmlformats.org/officeDocument/2006/relationships/hyperlink" Target="https://italiadomani.gov.it/it/Interventi/investimenti/strade-sicure-implementazione-di-un-sistema-di-monitoraggio-dinamico-per-il-controllo-da-remoto-di-ponti-viadotti-e-tunnel-ANAS.html" TargetMode="External"/><Relationship Id="rId155" Type="http://schemas.openxmlformats.org/officeDocument/2006/relationships/hyperlink" Target="https://www.italiadomani.gov.it/content/sogei-ng/it/it/Interventi/investimenti/sa-co-i-3.html"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areariservata.padigitale2026.gov.it/Pa_digitale2026_dettagli_avviso?id=a017Q00001OIpwrQAD" TargetMode="External"/><Relationship Id="rId1827" Type="http://schemas.openxmlformats.org/officeDocument/2006/relationships/hyperlink" Target="https://italiadomani.gov.it/it/Interventi/investimenti/competenze-competenze-e-capacita-amministrativa.html" TargetMode="External"/><Relationship Id="rId21" Type="http://schemas.openxmlformats.org/officeDocument/2006/relationships/hyperlink" Target="https://italiadomani.gov.it/it/Interventi/investimenti/valorizzazione-dei-beni-confiscati-alle-mafie.html" TargetMode="External"/><Relationship Id="rId170" Type="http://schemas.openxmlformats.org/officeDocument/2006/relationships/hyperlink" Target="https://www.politichegiovanili.gov.it/comunicazione/avvisi-e-bandi/servizio-civile/avvisi-di-presentazione-programmi-e-progetti/avviso-presentazione-programmi-scu-sca-scd-2022/" TargetMode="External"/><Relationship Id="rId268" Type="http://schemas.openxmlformats.org/officeDocument/2006/relationships/hyperlink" Target="https://trasparenza.mit.gov.it/index.php?id_oggetto=11&amp;id_doc=265945" TargetMode="External"/><Relationship Id="rId475" Type="http://schemas.openxmlformats.org/officeDocument/2006/relationships/hyperlink" Target="https://portale.inpa.gov.it/ui/public-area/concoursedetail/425f8f1ffa33422496205c55838f0102" TargetMode="External"/><Relationship Id="rId682" Type="http://schemas.openxmlformats.org/officeDocument/2006/relationships/hyperlink" Target="https://lavoro.regione.vda.it/iniziative-in-atto/avviso-22-ak-avviso-pubblico-n-2-per-l-attuazione-del-programma-garanzia-occupabilita-dei-lavoratori-da-finanziare-nell-ambito-del-piano-nazionale-di-ripresa-e-resilienza-pnrr-2" TargetMode="External"/><Relationship Id="rId128" Type="http://schemas.openxmlformats.org/officeDocument/2006/relationships/hyperlink" Target="https://italiadomani.gov.it/it/Interventi/investimenti/piano-di-messa-in-sicurezza-e-riqualificazione-dell-edilizia-scolastica.html" TargetMode="External"/><Relationship Id="rId335" Type="http://schemas.openxmlformats.org/officeDocument/2006/relationships/hyperlink" Target="https://italiadomani.gov.it/it/Interventi/investimenti/servizi-digitali-e-cittadinanza-digitale.html" TargetMode="External"/><Relationship Id="rId542" Type="http://schemas.openxmlformats.org/officeDocument/2006/relationships/hyperlink" Target="https://areariservata.padigitale2026.gov.it/Pa_digitale2026_dettagli_avviso?id=a017Q000015cZ1UQAU" TargetMode="External"/><Relationship Id="rId987" Type="http://schemas.openxmlformats.org/officeDocument/2006/relationships/hyperlink" Target="https://www.territorio.regione.campania.it/news-blog/pnrr-piano-complementare-pubblicato-il-bando-per-la-riqualificazione-erp" TargetMode="External"/><Relationship Id="rId1172" Type="http://schemas.openxmlformats.org/officeDocument/2006/relationships/hyperlink" Target="https://www.ministeroturismo.gov.it/miglioramento-infrastrutture-di-ricettivita-attraverso-lo-strumento-del-tax-credit/" TargetMode="External"/><Relationship Id="rId402" Type="http://schemas.openxmlformats.org/officeDocument/2006/relationships/hyperlink" Target="https://www.inpa.gov.it/bandi-e-avvisi/dettaglio-bando-avviso/?concorso_id=7d77a7d3f18642a6922522955771797c" TargetMode="External"/><Relationship Id="rId847" Type="http://schemas.openxmlformats.org/officeDocument/2006/relationships/hyperlink" Target="https://www.acn.gov.it/agenzia/avvisi/attivazione-e-potenziamento-csirt-regionali" TargetMode="External"/><Relationship Id="rId1032" Type="http://schemas.openxmlformats.org/officeDocument/2006/relationships/hyperlink" Target="https://ted.europa.eu/udl?uri=TED:NOTICE:416066-2022:TEXT:IT:HTML" TargetMode="External"/><Relationship Id="rId1477" Type="http://schemas.openxmlformats.org/officeDocument/2006/relationships/hyperlink" Target="https://italiadomani.gov.it/it/Interventi/investimenti/rinnovo-flotte-bus-e-treni-verdi.html" TargetMode="External"/><Relationship Id="rId1684" Type="http://schemas.openxmlformats.org/officeDocument/2006/relationships/hyperlink" Target="https://www.gazzettaufficiale.it/atto/contratti/caricaDettaglioAtto/originario?atto.dataPubblicazioneGazzetta=2018-04-06&amp;atto.codiceRedazionale=TX18BGA6451" TargetMode="External"/><Relationship Id="rId1891" Type="http://schemas.openxmlformats.org/officeDocument/2006/relationships/hyperlink" Target="https://lavoro.provincia.bz.it/it/gol" TargetMode="External"/><Relationship Id="rId707" Type="http://schemas.openxmlformats.org/officeDocument/2006/relationships/hyperlink" Target="https://italiadomani.gov.it/it/Interventi/investimenti/programmi-per-valorizzare-l-identita-di-luoghi-parchi-e-giardini-storici.html" TargetMode="External"/><Relationship Id="rId914" Type="http://schemas.openxmlformats.org/officeDocument/2006/relationships/hyperlink" Target="https://www.infratelitalia.it/archivio-documenti/documenti/avviso-di-aggiudicazione-italia-5g-backhaul" TargetMode="External"/><Relationship Id="rId1337" Type="http://schemas.openxmlformats.org/officeDocument/2006/relationships/hyperlink" Target="https://italiadomani.gov.it/it/Interventi/investimenti/task-force-digitalizzazione-monitoraggio-e-performance.html" TargetMode="External"/><Relationship Id="rId1544" Type="http://schemas.openxmlformats.org/officeDocument/2006/relationships/hyperlink" Target="https://lucelabcinecitta.com/wp-content/uploads/2024/04/Bando-di-selezione-Bottega-Artigiana-Sartoria_FC-1.pdf" TargetMode="External"/><Relationship Id="rId1751" Type="http://schemas.openxmlformats.org/officeDocument/2006/relationships/hyperlink" Target="https://italiadomani.gov.it/it/Interventi/investimenti/dati-e-interoperabilita.html" TargetMode="External"/><Relationship Id="rId43" Type="http://schemas.openxmlformats.org/officeDocument/2006/relationships/hyperlink" Target="https://www.inpa.gov.it/bandi-e-avvisi/dettaglio-bando-avviso/?concorso_id=89aec73c061140728ecde4618f2b2a8f" TargetMode="External"/><Relationship Id="rId1404" Type="http://schemas.openxmlformats.org/officeDocument/2006/relationships/hyperlink" Target="https://agricoltura.regione.emilia-romagna.it/bandi/bandi-2023/ammodernamento-dei-frantoi-oleari" TargetMode="External"/><Relationship Id="rId1611" Type="http://schemas.openxmlformats.org/officeDocument/2006/relationships/hyperlink" Target="https://italiadomani.gov.it/it/Interventi/investimenti/sviluppo-industria-cinematografica-progetto-cinecitta.html" TargetMode="External"/><Relationship Id="rId1849" Type="http://schemas.openxmlformats.org/officeDocument/2006/relationships/hyperlink" Target="https://italiadomani.gov.it/it/Interventi/investimenti/programmi-per-valorizzare-l-identita-di-luoghi-parchi-e-giardini-storici.html" TargetMode="External"/><Relationship Id="rId192" Type="http://schemas.openxmlformats.org/officeDocument/2006/relationships/hyperlink" Target="https://italiadomani.gov.it/it/Interventi/investimenti/rafforzamento-dell-ufficio-del-processo-per-la-giustizia-amministrativa.html" TargetMode="External"/><Relationship Id="rId1709" Type="http://schemas.openxmlformats.org/officeDocument/2006/relationships/hyperlink" Target="https://www.terzovalico.it/bandi-di-gara.html" TargetMode="External"/><Relationship Id="rId1916" Type="http://schemas.openxmlformats.org/officeDocument/2006/relationships/hyperlink" Target="https://www.inpa.gov.it/bandi-e-avvisi/dettaglio-bando-avviso/?concorso_id=03dfba3c42e3404cb64c9cf5501506a3" TargetMode="External"/><Relationship Id="rId497" Type="http://schemas.openxmlformats.org/officeDocument/2006/relationships/hyperlink" Target="https://italiadomani.gov.it/it/Interventi/investimenti/abilitazione-e-facilitazione-migrazione-al-cloud.html" TargetMode="External"/><Relationship Id="rId357" Type="http://schemas.openxmlformats.org/officeDocument/2006/relationships/hyperlink" Target="https://italiadomani.gov.it/it/Interventi/investimenti/tutela-e-valorizzazione-dell-architettura-e-del-paesaggio-rurale.html" TargetMode="External"/><Relationship Id="rId1194" Type="http://schemas.openxmlformats.org/officeDocument/2006/relationships/hyperlink" Target="https://portale.regione.calabria.it/website/portaltemplates/view/view_bando.cfm?4481%20" TargetMode="External"/><Relationship Id="rId217" Type="http://schemas.openxmlformats.org/officeDocument/2006/relationships/hyperlink" Target="https://www.regione.toscana.it/-/progetto-pilota-rigenerazione-culturale?inheritRedirect=true&amp;redirect=%2Fbandi-aperti%3FsortBy%3Ddesc%26orderBy%3DmodifiedDate" TargetMode="External"/><Relationship Id="rId564" Type="http://schemas.openxmlformats.org/officeDocument/2006/relationships/hyperlink" Target="https://italiadomani.gov.it/it/Interventi/investimenti/strategia-digitale-e-piattaforme-per-il-patrimonio-culturale.html" TargetMode="External"/><Relationship Id="rId771" Type="http://schemas.openxmlformats.org/officeDocument/2006/relationships/hyperlink" Target="https://www.inpa.gov.it/bandi-e-avvisi/dettaglio-bando-avviso/?concorso_id=a8b6d2386f8349c3a6eefc4a70b1d5e0" TargetMode="External"/><Relationship Id="rId869" Type="http://schemas.openxmlformats.org/officeDocument/2006/relationships/hyperlink" Target="https://www.mimit.gov.it/index.php/it/pnrr/progetti-pnrr/pnrr-finanziamento-di-start-up" TargetMode="External"/><Relationship Id="rId1499" Type="http://schemas.openxmlformats.org/officeDocument/2006/relationships/hyperlink" Target="https://italiadomani.gov.it/it/Interventi/investimenti/infrastrutture-digitali.html" TargetMode="External"/><Relationship Id="rId424" Type="http://schemas.openxmlformats.org/officeDocument/2006/relationships/hyperlink" Target="https://www.inpa.gov.it/bandi-e-avvisi/dettaglio-bando-avviso/?concorso_id=f337ee09e3864f069ed3a39873a1e5d2" TargetMode="External"/><Relationship Id="rId631" Type="http://schemas.openxmlformats.org/officeDocument/2006/relationships/hyperlink" Target="https://ingate.invitalia.it/esop/toolkit/opportunity/ns/10230/detail.si?isOnModification=false&amp;_ncp=1689330654492.2023691-2" TargetMode="External"/><Relationship Id="rId729" Type="http://schemas.openxmlformats.org/officeDocument/2006/relationships/hyperlink" Target="https://www.regione.toscana.it/-/bando-per-progetti-formativi-giardiniere-d-arte-per-giardini-e-parchi-storici" TargetMode="External"/><Relationship Id="rId1054" Type="http://schemas.openxmlformats.org/officeDocument/2006/relationships/hyperlink" Target="https://www.infratelitalia.it/archivio-documenti/documenti/gara-scuole-2022" TargetMode="External"/><Relationship Id="rId1261" Type="http://schemas.openxmlformats.org/officeDocument/2006/relationships/hyperlink" Target="https://italiadomani.gov.it/it/Interventi/investimenti/dati-e-interoperabilita.html" TargetMode="External"/><Relationship Id="rId1359" Type="http://schemas.openxmlformats.org/officeDocument/2006/relationships/hyperlink" Target="https://italiadomani.gov.it/it/Interventi/investimenti/task-force-digitalizzazione-monitoraggio-e-performance.html" TargetMode="External"/><Relationship Id="rId936" Type="http://schemas.openxmlformats.org/officeDocument/2006/relationships/hyperlink" Target="https://italiadomani.gov.it/it/Interventi/investimenti/abilitazione-e-facilitazione-migrazione-al-cloud.html" TargetMode="External"/><Relationship Id="rId1121" Type="http://schemas.openxmlformats.org/officeDocument/2006/relationships/hyperlink" Target="https://italiadomani.gov.it/it/Interventi/investimenti/servizi-digitali-e-cittadinanza-digitale.html" TargetMode="External"/><Relationship Id="rId1219" Type="http://schemas.openxmlformats.org/officeDocument/2006/relationships/hyperlink" Target="https://italiadomani.gov.it/it/Interventi/investimenti/strategia-digitale-e-piattaforme-per-il-patrimonio-culturale.html" TargetMode="External"/><Relationship Id="rId1566" Type="http://schemas.openxmlformats.org/officeDocument/2006/relationships/hyperlink" Target="https://www.fondazionecsc.it/corso/scrittura-nomi-cose-citta/" TargetMode="External"/><Relationship Id="rId1773" Type="http://schemas.openxmlformats.org/officeDocument/2006/relationships/hyperlink" Target="https://italiadomani.gov.it/it/Interventi/investimenti/digitalizzazione-delle-grandi-amministrazioni-centrali.html" TargetMode="External"/><Relationship Id="rId65" Type="http://schemas.openxmlformats.org/officeDocument/2006/relationships/hyperlink" Target="https://pnrr.istruzione.it/avviso/mense/" TargetMode="External"/><Relationship Id="rId1426" Type="http://schemas.openxmlformats.org/officeDocument/2006/relationships/hyperlink" Target="https://italiadomani.gov.it/it/Interventi/investimenti/Innovazione-e-meccanizzazione-nel-settore-agricolo-e-alimentare.html" TargetMode="External"/><Relationship Id="rId1633" Type="http://schemas.openxmlformats.org/officeDocument/2006/relationships/hyperlink" Target="https://italiadomani.gov.it/it/Interventi/investimenti/collegamenti-ferroviari-ad-alta-velocita-verso-il-sud-per-passeggeri-e-merci.html" TargetMode="External"/><Relationship Id="rId1840" Type="http://schemas.openxmlformats.org/officeDocument/2006/relationships/hyperlink" Target="https://italiadomani.gov.it/it/Interventi/investimenti/strategia-digitale-e-piattaforme-per-il-patrimonio-culturale.html" TargetMode="External"/><Relationship Id="rId1700" Type="http://schemas.openxmlformats.org/officeDocument/2006/relationships/hyperlink" Target="https://italiadomani.gov.it/it/Interventi/investimenti/linee-ad-alta-velocita-nel-nord-che-collegano-all-europa.html" TargetMode="External"/><Relationship Id="rId1938" Type="http://schemas.openxmlformats.org/officeDocument/2006/relationships/hyperlink" Target="https://arti.toscana.it/-/gol-avviso-pubblico-n.-12-per-l-attuazione-del-programma-garanzia-occupabilita-dei-lavoratori-da-finanziare-nell-ambito-del-piano-nazionale-di-ripresa-e-resilienza-pnrr" TargetMode="External"/><Relationship Id="rId281" Type="http://schemas.openxmlformats.org/officeDocument/2006/relationships/hyperlink" Target="https://italiadomani.gov.it/it/Interventi/investimenti/tutela-e-valorizzazione-dell-architettura-e-del-paesaggio-rurale.html" TargetMode="External"/><Relationship Id="rId141" Type="http://schemas.openxmlformats.org/officeDocument/2006/relationships/hyperlink" Target="https://italiadomani.gov.it/it/Interventi/investimenti/efficientamento-degli-edifici-giudiziari.html" TargetMode="External"/><Relationship Id="rId379" Type="http://schemas.openxmlformats.org/officeDocument/2006/relationships/hyperlink" Target="https://supportoformazione.regione.veneto.it/bandi/fi/2022-23/0805" TargetMode="External"/><Relationship Id="rId586" Type="http://schemas.openxmlformats.org/officeDocument/2006/relationships/hyperlink" Target="https://www.inpa.gov.it/bandi-e-avvisi/dettaglio-bando-avviso/?concorso_id=c56091170a864839bb0b670fd80c4e67" TargetMode="External"/><Relationship Id="rId793" Type="http://schemas.openxmlformats.org/officeDocument/2006/relationships/hyperlink" Target="https://www.inpa.gov.it/bandi-e-avvisi/dettaglio-bando-avviso/?concorso_id=c67e9bcab4eb4aa09e732dfb67fd7b85" TargetMode="External"/><Relationship Id="rId7" Type="http://schemas.openxmlformats.org/officeDocument/2006/relationships/hyperlink" Target="https://italiadomani.gov.it/it/Interventi/investimenti/attrattivita-dei-borghi.html" TargetMode="External"/><Relationship Id="rId239" Type="http://schemas.openxmlformats.org/officeDocument/2006/relationships/hyperlink" Target="https://italiadomani.gov.it/content/dam/sogei-ng/bandi/bandi_acn/Avviso1_InterventiCyber_v3.zip" TargetMode="External"/><Relationship Id="rId446" Type="http://schemas.openxmlformats.org/officeDocument/2006/relationships/hyperlink" Target="https://italiadomani.gov.it/it/Interventi/investimenti/partenariati-horizon-europe.html" TargetMode="External"/><Relationship Id="rId653" Type="http://schemas.openxmlformats.org/officeDocument/2006/relationships/hyperlink" Target="https://italiadomani.gov.it/it/Interventi/investimenti/didattica-e-competenze-universitarie-avanzate.html" TargetMode="External"/><Relationship Id="rId1076" Type="http://schemas.openxmlformats.org/officeDocument/2006/relationships/hyperlink" Target="https://www.mase.gov.it/sites/default/files/PNRR/DECRETI%20MINISTRO(R).262.09-08-2023.pdf" TargetMode="External"/><Relationship Id="rId1283" Type="http://schemas.openxmlformats.org/officeDocument/2006/relationships/hyperlink" Target="https://www.inpa.gov.it/bandi-e-avvisi/dettaglio-bando-avviso/?concorso_id=eb75fdfc1b084a91b76baf98e052458a" TargetMode="External"/><Relationship Id="rId1490" Type="http://schemas.openxmlformats.org/officeDocument/2006/relationships/hyperlink" Target="https://www.vigilfuoco.it/documentiat/bandi/bando?idBando=49523&amp;flgSgf=1&amp;idApp=10" TargetMode="External"/><Relationship Id="rId306" Type="http://schemas.openxmlformats.org/officeDocument/2006/relationships/hyperlink" Target="https://www.consip.it/bandi-di-gara/gare-e-avvisi/aq-tomografi-petctper-le-pa-ed1" TargetMode="External"/><Relationship Id="rId860" Type="http://schemas.openxmlformats.org/officeDocument/2006/relationships/hyperlink" Target="https://italiadomani.gov.it/it/Interventi/investimenti/tecnologie-satellitari-ed-economia-spaziale.html" TargetMode="External"/><Relationship Id="rId958" Type="http://schemas.openxmlformats.org/officeDocument/2006/relationships/hyperlink" Target="https://italiadomani.gov.it/it/Interventi/investimenti/potenziamento-delle-linee-regionali.html" TargetMode="External"/><Relationship Id="rId1143" Type="http://schemas.openxmlformats.org/officeDocument/2006/relationships/hyperlink" Target="https://www.inpa.gov.it/bandi-e-avvisi/dettaglio-bando-avviso/?concorso_id=127ffb8a31b548d9861d39798c33c826" TargetMode="External"/><Relationship Id="rId1588" Type="http://schemas.openxmlformats.org/officeDocument/2006/relationships/hyperlink" Target="https://www.sistema.puglia.it/portal/page/portal/SistemaPuglia/OffertaFormativa2024_2027" TargetMode="External"/><Relationship Id="rId1795" Type="http://schemas.openxmlformats.org/officeDocument/2006/relationships/hyperlink" Target="https://fondazionescuolapatrimonio.acquistitelematici.it/tender/118" TargetMode="External"/><Relationship Id="rId87" Type="http://schemas.openxmlformats.org/officeDocument/2006/relationships/hyperlink" Target="https://italiadomani.gov.it/it/Interventi/investimenti/task-force-digitalizzazione-monitoraggio-e-performance.html" TargetMode="External"/><Relationship Id="rId513" Type="http://schemas.openxmlformats.org/officeDocument/2006/relationships/hyperlink" Target="https://www.inpa.gov.it/bandi-e-avvisi/dettaglio-bando-avviso/?concorso_id=1f548317537449d2ae8e472f6ec14c72" TargetMode="External"/><Relationship Id="rId720" Type="http://schemas.openxmlformats.org/officeDocument/2006/relationships/hyperlink" Target="https://italiadomani.gov.it/it/Interventi/investimenti/sviluppo-industria-cinematografica-progetto-cinecitta.html" TargetMode="External"/><Relationship Id="rId818" Type="http://schemas.openxmlformats.org/officeDocument/2006/relationships/hyperlink" Target="https://italiadomani.gov.it/it/Interventi/investimenti/sistema-duale.html" TargetMode="External"/><Relationship Id="rId1350" Type="http://schemas.openxmlformats.org/officeDocument/2006/relationships/hyperlink" Target="https://www.inpa.gov.it/bandi-e-avvisi/dettaglio-bando-avviso/?concorso_id=9ddce90113d24c3cb9309f6efec23a55" TargetMode="External"/><Relationship Id="rId1448" Type="http://schemas.openxmlformats.org/officeDocument/2006/relationships/hyperlink" Target="https://italiadomani.gov.it/it/Interventi/investimenti/strategia-digitale-e-piattaforme-per-il-patrimonio-culturale.html" TargetMode="External"/><Relationship Id="rId1655" Type="http://schemas.openxmlformats.org/officeDocument/2006/relationships/hyperlink" Target="https://italiadomani.gov.it/it/Interventi/investimenti/linee-ad-alta-velocita-nel-nord-che-collegano-all-europa.html" TargetMode="External"/><Relationship Id="rId1003" Type="http://schemas.openxmlformats.org/officeDocument/2006/relationships/hyperlink" Target="https://trasparenza.mit.gov.it/archivio11_bandi-gare-e-contratti_0_281446_876_1.html" TargetMode="External"/><Relationship Id="rId1210" Type="http://schemas.openxmlformats.org/officeDocument/2006/relationships/hyperlink" Target="https://italiadomani.gov.it/it/Interventi/investimenti/strategia-digitale-e-piattaforme-per-il-patrimonio-culturale.html" TargetMode="External"/><Relationship Id="rId1308" Type="http://schemas.openxmlformats.org/officeDocument/2006/relationships/hyperlink" Target="https://lucelabcinecitta.com/wp-content/uploads/2024/02/Bando-di-selezione-Archivisti-Audiovisivi-riv-3.pdf" TargetMode="External"/><Relationship Id="rId1862" Type="http://schemas.openxmlformats.org/officeDocument/2006/relationships/hyperlink" Target="https://italiadomani.gov.it/it/Interventi/investimenti/sviluppo-industria-cinematografica-progetto-cinecitta.html" TargetMode="External"/><Relationship Id="rId1515" Type="http://schemas.openxmlformats.org/officeDocument/2006/relationships/hyperlink" Target="https://www.mur.gov.it/it/atti-e-normativa/decreto-ministeriale-n-629-del-24-04-2024" TargetMode="External"/><Relationship Id="rId1722" Type="http://schemas.openxmlformats.org/officeDocument/2006/relationships/hyperlink" Target="https://areariservata.padigitale2026.gov.it/Pa_digitale2026_dettagli_avviso?id=a017Q00001KHi2hQAD" TargetMode="External"/><Relationship Id="rId14" Type="http://schemas.openxmlformats.org/officeDocument/2006/relationships/hyperlink" Target="https://italiadomani.gov.it/it/Interventi/investimenti/piano-asili-nido.html" TargetMode="External"/><Relationship Id="rId163" Type="http://schemas.openxmlformats.org/officeDocument/2006/relationships/hyperlink" Target="https://italiadomani.gov.it/it/Interventi/investimenti/potenziamento-strutture-di-ricerca-e-creazione-di-campioni-nazionali-di-R-S-su-alcune-key-enabling-technologies.html" TargetMode="External"/><Relationship Id="rId370" Type="http://schemas.openxmlformats.org/officeDocument/2006/relationships/hyperlink" Target="https://www.mite.gov.it/sites/default/files/archivio/bandi/avviso_R_S_H2_tipo_a_dd_126_27_06_2022.pdf" TargetMode="External"/><Relationship Id="rId230" Type="http://schemas.openxmlformats.org/officeDocument/2006/relationships/hyperlink" Target="https://www.ministeroturismo.gov.it/gara-sdapa-a-5-lotti-per-hub-del-turismo-digitale/" TargetMode="External"/><Relationship Id="rId468" Type="http://schemas.openxmlformats.org/officeDocument/2006/relationships/hyperlink" Target="https://italiadomani.gov.it/it/Interventi/investimenti/competenze-competenze-e-capacita-amministrativa.html" TargetMode="External"/><Relationship Id="rId675" Type="http://schemas.openxmlformats.org/officeDocument/2006/relationships/hyperlink" Target="https://italiadomani.gov.it/it/Interventi/investimenti/sistema-duale.html" TargetMode="External"/><Relationship Id="rId882" Type="http://schemas.openxmlformats.org/officeDocument/2006/relationships/hyperlink" Target="https://www.isprambiente.gov.it/it/progetti/cartella-progetti-in-corso/progetti-mare/pnrr-mer-marine-ecosystem-restoration" TargetMode="External"/><Relationship Id="rId1098" Type="http://schemas.openxmlformats.org/officeDocument/2006/relationships/hyperlink" Target="https://italiadomani.gov.it/it/Interventi/investimenti/partenariati-horizon-europe.html" TargetMode="External"/><Relationship Id="rId328" Type="http://schemas.openxmlformats.org/officeDocument/2006/relationships/hyperlink" Target="https://www.infratelitalia.it/archivio-documenti/documenti/avviso-di-gara-province-autonome-di-trento-e-bolzano-italia-1giga" TargetMode="External"/><Relationship Id="rId535" Type="http://schemas.openxmlformats.org/officeDocument/2006/relationships/hyperlink" Target="https://italiadomani.gov.it/it/Interventi/investimenti/task-force-digitalizzazione-monitoraggio-e-performance.html" TargetMode="External"/><Relationship Id="rId742" Type="http://schemas.openxmlformats.org/officeDocument/2006/relationships/hyperlink" Target="https://www.regione.puglia.it/web/lavoro-e-formazione/-/avviso-pubblico-giardiniere-d-arte-per-giardini-e-parchi-storici-?inheritRedirect=true&amp;redirect=%2Fweb%2Fguest%2Fricerca%3Fq%3Dordinanza%2Bn%2B240%26modified%3Dpast-24-hours%26delta%3D75" TargetMode="External"/><Relationship Id="rId1165" Type="http://schemas.openxmlformats.org/officeDocument/2006/relationships/hyperlink" Target="https://www.mimit.gov.it/it/incentivi/progetti-di-ricerca-sui-cambiamenti-urbanistici-dut" TargetMode="External"/><Relationship Id="rId1372" Type="http://schemas.openxmlformats.org/officeDocument/2006/relationships/hyperlink" Target="https://www.inpa.gov.it/bandi-e-avvisi/dettaglio-bando-avviso/?concorso_id=2d7c1805c657498997c17ff42a2add92" TargetMode="External"/><Relationship Id="rId602" Type="http://schemas.openxmlformats.org/officeDocument/2006/relationships/hyperlink" Target="https://italiadomani.gov.it/it/Interventi/investimenti/task-force-digitalizzazione-monitoraggio-e-performance.html" TargetMode="External"/><Relationship Id="rId1025" Type="http://schemas.openxmlformats.org/officeDocument/2006/relationships/hyperlink" Target="https://www.poste.it/avviso-procedura-aperta-filtri-accesso-up-28-04-23.html" TargetMode="External"/><Relationship Id="rId1232" Type="http://schemas.openxmlformats.org/officeDocument/2006/relationships/hyperlink" Target="https://cinecitta-appalti.maggiolicloud.it/PortaleAppalti/it/ppgare_bandi_scaduti_lista.wp?actionPath=/ExtStr2/do/FrontEnd/Bandi/view.action&amp;currentFrame=7&amp;codice=2023/005&amp;_csrf=6IR1I67VNY1CYIMQIEJJHFL2ZDI26V3" TargetMode="External"/><Relationship Id="rId1677" Type="http://schemas.openxmlformats.org/officeDocument/2006/relationships/hyperlink" Target="https://italiadomani.gov.it/it/Interventi/investimenti/linee-ad-alta-velocita-nel-nord-che-collegano-all-europa.html" TargetMode="External"/><Relationship Id="rId1884" Type="http://schemas.openxmlformats.org/officeDocument/2006/relationships/hyperlink" Target="https://www.fondazionecsc.it/corso/trucco-cinematografico/" TargetMode="External"/><Relationship Id="rId907" Type="http://schemas.openxmlformats.org/officeDocument/2006/relationships/hyperlink" Target="https://www.regione.umbria.it/la-regione/bandi?p_p_id=48_INSTANCE_murcPC6Xfznf&amp;_48_INSTANCE_murcPC6Xfznf_iframe_fromExt=1&amp;_48_INSTANCE_murcPC6Xfznf_iframe_codBando=2022-002-4177" TargetMode="External"/><Relationship Id="rId1537" Type="http://schemas.openxmlformats.org/officeDocument/2006/relationships/hyperlink" Target="https://www.mimit.gov.it/it/normativa/decreti-direttoriali/decreto-direttoriale-6-agosto-2024-credito-dimposta-transizione-5-0-termini-e-modalita-presentazione-domande" TargetMode="External"/><Relationship Id="rId1744" Type="http://schemas.openxmlformats.org/officeDocument/2006/relationships/hyperlink" Target="https://italiadomani.gov.it/it/Interventi/investimenti/dati-e-interoperabilita.html" TargetMode="External"/><Relationship Id="rId36" Type="http://schemas.openxmlformats.org/officeDocument/2006/relationships/hyperlink" Target="https://www.inpa.gov.it/bandi-e-avvisi/dettaglio-bando-avviso/?concorso_id=e7b1ba31e5814c3e89b1dfd486cd3e25" TargetMode="External"/><Relationship Id="rId1604" Type="http://schemas.openxmlformats.org/officeDocument/2006/relationships/hyperlink" Target="https://www.isprambiente.gov.it/it/progetti/cartella-progetti-in-corso/progetti-mare/pnrr-mer-marine-ecosystem-restoration" TargetMode="External"/><Relationship Id="rId185" Type="http://schemas.openxmlformats.org/officeDocument/2006/relationships/hyperlink" Target="https://italiadomani.gov.it/it/Interventi/investimenti/hub-del-turismo-digitale.html" TargetMode="External"/><Relationship Id="rId1811" Type="http://schemas.openxmlformats.org/officeDocument/2006/relationships/hyperlink" Target="https://www.affariregionali.it/attivita/aree-tematiche/pnrr/attuazione-misure-pnrr/avviso-pubblico-green-communities" TargetMode="External"/><Relationship Id="rId1909" Type="http://schemas.openxmlformats.org/officeDocument/2006/relationships/hyperlink" Target="https://fondazionescuolapatrimonio.acquistitelematici.it/tender/260" TargetMode="External"/><Relationship Id="rId392" Type="http://schemas.openxmlformats.org/officeDocument/2006/relationships/hyperlink" Target="https://www.affariregionali.it/attivita/aree-tematiche/pnrr/attuazione-misure-pnrr/avviso-pubblico-green-communities" TargetMode="External"/><Relationship Id="rId697" Type="http://schemas.openxmlformats.org/officeDocument/2006/relationships/hyperlink" Target="https://italiadomani.gov.it/it/Interventi/investimenti/cybersecurity-sicurezza-informatica.html" TargetMode="External"/><Relationship Id="rId252" Type="http://schemas.openxmlformats.org/officeDocument/2006/relationships/hyperlink" Target="https://italiadomani.gov.it/it/Interventi/investimenti/sport-e-inclusione-sociale.html" TargetMode="External"/><Relationship Id="rId1187" Type="http://schemas.openxmlformats.org/officeDocument/2006/relationships/hyperlink" Target="https://italiadomani.gov.it/it/Interventi/investimenti/sviluppo-industria-cinematografica-progetto-cinecitta.html" TargetMode="External"/><Relationship Id="rId112" Type="http://schemas.openxmlformats.org/officeDocument/2006/relationships/hyperlink" Target="https://italiadomani.gov.it/it/Interventi/investimenti/realizzazione-nuovi-impianti-di-gestione-rifiuti-e-ammodernamento-di-impianti-esistenti.html" TargetMode="External"/><Relationship Id="rId557" Type="http://schemas.openxmlformats.org/officeDocument/2006/relationships/hyperlink" Target="https://italiadomani.gov.it/it/Interventi/investimenti/partenariati-horizon-europe.html" TargetMode="External"/><Relationship Id="rId764" Type="http://schemas.openxmlformats.org/officeDocument/2006/relationships/hyperlink" Target="https://italiadomani.gov.it/it/Interventi/investimenti/sistema-duale.html" TargetMode="External"/><Relationship Id="rId971" Type="http://schemas.openxmlformats.org/officeDocument/2006/relationships/hyperlink" Target="https://www.regione.sicilia.it/la-regione-informa/fondo-complementare-al-piano-nazionale-ripresa-resilienza-sicuro-verde-sociale" TargetMode="External"/><Relationship Id="rId1394" Type="http://schemas.openxmlformats.org/officeDocument/2006/relationships/hyperlink" Target="https://ingate.invitalia.it/esop/toolkit/opportunity/past/11121/detail.si" TargetMode="External"/><Relationship Id="rId1699" Type="http://schemas.openxmlformats.org/officeDocument/2006/relationships/hyperlink" Target="https://www.terzovalico.it/bandi-di-gara.html" TargetMode="External"/><Relationship Id="rId417" Type="http://schemas.openxmlformats.org/officeDocument/2006/relationships/hyperlink" Target="https://www.inpa.gov.it/bandi-e-avvisi/dettaglio-bando-avviso/?concorso_id=d3f0b117defa473393938cc689324342" TargetMode="External"/><Relationship Id="rId624" Type="http://schemas.openxmlformats.org/officeDocument/2006/relationships/hyperlink" Target="https://ingate.invitalia.it/esop/toolkit/opportunity/past/10160/detail.si" TargetMode="External"/><Relationship Id="rId831" Type="http://schemas.openxmlformats.org/officeDocument/2006/relationships/hyperlink" Target="https://italiadomani.gov.it/it/Interventi/investimenti/task-force-digitalizzazione-monitoraggio-e-performance.html" TargetMode="External"/><Relationship Id="rId1047" Type="http://schemas.openxmlformats.org/officeDocument/2006/relationships/hyperlink" Target="https://www.politicheagricole.it/flex/cm/pages/ServeBLOB.php/L/IT/IDPagina/18066" TargetMode="External"/><Relationship Id="rId1254" Type="http://schemas.openxmlformats.org/officeDocument/2006/relationships/hyperlink" Target="https://www.inpa.gov.it/bandi-e-avvisi/dettaglio-bando-avviso/?concorso_id=80f6796abb4c42b1a2d475497d4bbf3b" TargetMode="External"/><Relationship Id="rId1461" Type="http://schemas.openxmlformats.org/officeDocument/2006/relationships/hyperlink" Target="https://lavoro.regione.vda.it/focus/pnrr-sistema-duale" TargetMode="External"/><Relationship Id="rId929" Type="http://schemas.openxmlformats.org/officeDocument/2006/relationships/hyperlink" Target="https://italiadomani.gov.it/it/Interventi/investimenti/programma-innovativo-della-qualita-dell-abitare.html" TargetMode="External"/><Relationship Id="rId1114" Type="http://schemas.openxmlformats.org/officeDocument/2006/relationships/hyperlink" Target="https://innovazione.gov.it/innova-con-noi/posizioni-lavorative/project-manager-sanita-digitale/" TargetMode="External"/><Relationship Id="rId1321" Type="http://schemas.openxmlformats.org/officeDocument/2006/relationships/hyperlink" Target="https://italiadomani.gov.it/it/Interventi/investimenti/Innovazione-e-meccanizzazione-nel-settore-agricolo-e-alimentare.html" TargetMode="External"/><Relationship Id="rId1559" Type="http://schemas.openxmlformats.org/officeDocument/2006/relationships/hyperlink" Target="https://www.fondazionecsc.it/corso/recitazione-il-provino-cinematografico/" TargetMode="External"/><Relationship Id="rId1766" Type="http://schemas.openxmlformats.org/officeDocument/2006/relationships/hyperlink" Target="https://presidenza.governo.it/AmministrazioneTrasparente/Sovvenzioni/CriteriModalita/index.html" TargetMode="External"/><Relationship Id="rId58" Type="http://schemas.openxmlformats.org/officeDocument/2006/relationships/hyperlink" Target="https://trasparenza.mit.gov.it/archivio11_bandi-gare-e-contratti_0_266163_636_1.html" TargetMode="External"/><Relationship Id="rId1419" Type="http://schemas.openxmlformats.org/officeDocument/2006/relationships/hyperlink" Target="https://lucelabcinecitta.com/wp-content/uploads/2024/02/Bando-di-selezione-comm.-e-gestione-1.pdf" TargetMode="External"/><Relationship Id="rId1626" Type="http://schemas.openxmlformats.org/officeDocument/2006/relationships/hyperlink" Target="https://www.regione.sicilia.it/la-regione-informa/nota-prot-n-24000istruzione-17072024-avviso-pubblico-n-16-16072024" TargetMode="External"/><Relationship Id="rId1833" Type="http://schemas.openxmlformats.org/officeDocument/2006/relationships/hyperlink" Target="https://italiadomani.gov.it/it/Interventi/investimenti/competenze-competenze-e-capacita-amministrativa.html" TargetMode="External"/><Relationship Id="rId1900" Type="http://schemas.openxmlformats.org/officeDocument/2006/relationships/hyperlink" Target="https://www.fondazionecsc.it/corso/la-serialita-nel-documentario-2-13-dicembre-sede-sicilia-scadenza-bando-25-novembre-2024/" TargetMode="External"/><Relationship Id="rId274" Type="http://schemas.openxmlformats.org/officeDocument/2006/relationships/hyperlink" Target="https://centraleacquisti.regione.lazio.it/dettaglio-bando?id_doc=774919&amp;tipo_doc=BANDO_GARA_PORTALE" TargetMode="External"/><Relationship Id="rId481" Type="http://schemas.openxmlformats.org/officeDocument/2006/relationships/hyperlink" Target="https://portale.inpa.gov.it/ui/public-area/concoursedetail/d0a7fbf8fa504060a81ff9bd6b12cadc" TargetMode="External"/><Relationship Id="rId134" Type="http://schemas.openxmlformats.org/officeDocument/2006/relationships/hyperlink" Target="https://trasparenza.mit.gov.it/index.php?id_oggetto=11&amp;id_doc=265907" TargetMode="External"/><Relationship Id="rId579" Type="http://schemas.openxmlformats.org/officeDocument/2006/relationships/hyperlink" Target="https://portale.inpa.gov.it/ui/public-area/concoursedetail/a6a777c26d204d68b4f002c0d46779b6" TargetMode="External"/><Relationship Id="rId786" Type="http://schemas.openxmlformats.org/officeDocument/2006/relationships/hyperlink" Target="https://italiadomani.gov.it/it/Interventi/investimenti/task-force-digitalizzazione-monitoraggio-e-performance.html" TargetMode="External"/><Relationship Id="rId993" Type="http://schemas.openxmlformats.org/officeDocument/2006/relationships/hyperlink" Target="https://trasparenza.mit.gov.it/archivio11_bandi-gare-e-contratti_0_299485_876_1.html" TargetMode="External"/><Relationship Id="rId341" Type="http://schemas.openxmlformats.org/officeDocument/2006/relationships/hyperlink" Target="https://www.beniculturali.it/comunicato/assegnazione-delle-risorse-a-valere-sul-pnrr-migliorare-lefficienza-energetica-di-cinema-teatri-e-musei-finanziato-dallunione-europea-nextgenerationeu" TargetMode="External"/><Relationship Id="rId439" Type="http://schemas.openxmlformats.org/officeDocument/2006/relationships/hyperlink" Target="https://ingate.invitalia.it/esop/toolkit/opportunity/past/8330/detail.si" TargetMode="External"/><Relationship Id="rId646" Type="http://schemas.openxmlformats.org/officeDocument/2006/relationships/hyperlink" Target="https://www.mimit.gov.it/it/normativa/decreti-ministeriali/decreto-ministeriale-16-dicembre-2022-partenariati-per-la-ricerca-e-linnovazione-horizon-europe" TargetMode="External"/><Relationship Id="rId1069" Type="http://schemas.openxmlformats.org/officeDocument/2006/relationships/hyperlink" Target="https://assets.innovazione.gov.it/1693408491-decreto-di-finanziamento-avviso-1-1-pac-pilota-febbraio-2023.pdf" TargetMode="External"/><Relationship Id="rId1276" Type="http://schemas.openxmlformats.org/officeDocument/2006/relationships/hyperlink" Target="https://www.inpa.gov.it/bandi-e-avvisi/dettaglio-bando-avviso/?concorso_id=b29c851dceb94f75900453403d8cbc10" TargetMode="External"/><Relationship Id="rId1483" Type="http://schemas.openxmlformats.org/officeDocument/2006/relationships/hyperlink" Target="https://italiadomani.gov.it/it/Interventi/investimenti/rinnovo-flotte-bus-e-treni-verdi.html" TargetMode="External"/><Relationship Id="rId201" Type="http://schemas.openxmlformats.org/officeDocument/2006/relationships/hyperlink" Target="https://concorsionline.giustizia-amministrativa.it/pnrr/concorsipnrr2021/Pagine/home.aspx" TargetMode="External"/><Relationship Id="rId506" Type="http://schemas.openxmlformats.org/officeDocument/2006/relationships/hyperlink" Target="https://www.politichegiovanili.gov.it/comunicazione/news/2022/12/bando-ordinario-2022/" TargetMode="External"/><Relationship Id="rId853" Type="http://schemas.openxmlformats.org/officeDocument/2006/relationships/hyperlink" Target="https://italiadomani.gov.it/it/Interventi/investimenti/sistema-duale.html" TargetMode="External"/><Relationship Id="rId1136" Type="http://schemas.openxmlformats.org/officeDocument/2006/relationships/hyperlink" Target="https://italiadomani.gov.it/it/Interventi/investimenti/task-force-digitalizzazione-monitoraggio-e-performance.html" TargetMode="External"/><Relationship Id="rId1690" Type="http://schemas.openxmlformats.org/officeDocument/2006/relationships/hyperlink" Target="https://italiadomani.gov.it/it/Interventi/investimenti/linee-ad-alta-velocita-nel-nord-che-collegano-all-europa.html" TargetMode="External"/><Relationship Id="rId1788" Type="http://schemas.openxmlformats.org/officeDocument/2006/relationships/hyperlink" Target="https://italiadomani.gov.it/it/Interventi/investimenti/investimento-sistema-della-proprieta-industriale.html" TargetMode="External"/><Relationship Id="rId713" Type="http://schemas.openxmlformats.org/officeDocument/2006/relationships/hyperlink" Target="https://www.acn.gov.it/agenzia/avvisi/avviso-pubblico-per-l-erogazione-di-contributi-per-l-attivazione-di-laboratori-di-prova-per-l-area-di-accreditamento-software-e-network" TargetMode="External"/><Relationship Id="rId920" Type="http://schemas.openxmlformats.org/officeDocument/2006/relationships/hyperlink" Target="https://www.regione.lazio.it/amministrazione-trasparente/atti-procedure-affidamento/2614" TargetMode="External"/><Relationship Id="rId1343" Type="http://schemas.openxmlformats.org/officeDocument/2006/relationships/hyperlink" Target="https://italiadomani.gov.it/it/Interventi/investimenti/task-force-digitalizzazione-monitoraggio-e-performance.html" TargetMode="External"/><Relationship Id="rId1550" Type="http://schemas.openxmlformats.org/officeDocument/2006/relationships/hyperlink" Target="https://bandi.regione.piemonte.it/contributi-finanziamenti/pnrr-m2c1-investimento-23-ammodernamento-macchine-agricole" TargetMode="External"/><Relationship Id="rId1648" Type="http://schemas.openxmlformats.org/officeDocument/2006/relationships/hyperlink" Target="https://www.cepavdue.it/bando/bando-n-1-ic-brescia-est-calcinato-e-lonato-ovest/" TargetMode="External"/><Relationship Id="rId1203" Type="http://schemas.openxmlformats.org/officeDocument/2006/relationships/hyperlink" Target="https://italiadomani.gov.it/it/Interventi/investimenti/task-force-digitalizzazione-monitoraggio-e-performance.html" TargetMode="External"/><Relationship Id="rId1410" Type="http://schemas.openxmlformats.org/officeDocument/2006/relationships/hyperlink" Target="https://italiadomani.gov.it/it/Interventi/investimenti/task-force-digitalizzazione-monitoraggio-e-performance.html" TargetMode="External"/><Relationship Id="rId1508" Type="http://schemas.openxmlformats.org/officeDocument/2006/relationships/hyperlink" Target="https://www.inpa.gov.it/bandi-e-avvisi/dettaglio-bando-avviso/?concorso_id=b8d7e40100e944a49690e7c1728a179f" TargetMode="External"/><Relationship Id="rId1855" Type="http://schemas.openxmlformats.org/officeDocument/2006/relationships/hyperlink" Target="https://italiadomani.gov.it/it/Interventi/investimenti/sviluppo-industria-cinematografica-progetto-cinecitta.html" TargetMode="External"/><Relationship Id="rId1715" Type="http://schemas.openxmlformats.org/officeDocument/2006/relationships/hyperlink" Target="https://www.gare.rfi.it/content/gare_rfi/it/archivio/bandi-e-avvisi/lavori/2022/-dac-0273-2022.html" TargetMode="External"/><Relationship Id="rId1922" Type="http://schemas.openxmlformats.org/officeDocument/2006/relationships/hyperlink" Target="https://italiadomani.gov.it/it/Interventi/investimenti/sviluppo-industria-cinematografica-progetto-cinecitta.html" TargetMode="External"/><Relationship Id="rId296" Type="http://schemas.openxmlformats.org/officeDocument/2006/relationships/hyperlink" Target="https://areariservata.padigitale2026.gov.it/Pa_digitale2026_dettagli_avviso?id=a017Q00000Z9vFUQAZ" TargetMode="External"/><Relationship Id="rId156" Type="http://schemas.openxmlformats.org/officeDocument/2006/relationships/hyperlink" Target="https://cultura.gov.it/comunicato/21911" TargetMode="External"/><Relationship Id="rId363" Type="http://schemas.openxmlformats.org/officeDocument/2006/relationships/hyperlink" Target="https://www.regione.vda.it/cultura/pnrr/rurale_i.aspx" TargetMode="External"/><Relationship Id="rId570" Type="http://schemas.openxmlformats.org/officeDocument/2006/relationships/hyperlink" Target="https://italiadomani.gov.it/it/Interventi/investimenti/strategia-digitale-e-piattaforme-per-il-patrimonio-culturale.html" TargetMode="External"/><Relationship Id="rId223" Type="http://schemas.openxmlformats.org/officeDocument/2006/relationships/hyperlink" Target="https://www.ministeroturismo.gov.it/wp-content/uploads/2022/01/DI-art.4_29-signed-bollinato_signed.pdf" TargetMode="External"/><Relationship Id="rId430" Type="http://schemas.openxmlformats.org/officeDocument/2006/relationships/hyperlink" Target="https://italiadomani.gov.it/it/Interventi/investimenti/parco-agrisolare.html" TargetMode="External"/><Relationship Id="rId668" Type="http://schemas.openxmlformats.org/officeDocument/2006/relationships/hyperlink" Target="https://italiadomani.gov.it/it/Interventi/investimenti/potenziamento-dei-centri-per-l-impiego.html" TargetMode="External"/><Relationship Id="rId875" Type="http://schemas.openxmlformats.org/officeDocument/2006/relationships/hyperlink" Target="https://italiadomani.gov.it/it/Interventi/investimenti/ripristino-e-tutela-dei-fondali-e-degli-habitat-marini.html" TargetMode="External"/><Relationship Id="rId1060" Type="http://schemas.openxmlformats.org/officeDocument/2006/relationships/hyperlink" Target="https://italiadomani.gov.it/it/Interventi/investimenti/sperimentazione-dell-idrogeno-per-il-trasporto-stradale.html" TargetMode="External"/><Relationship Id="rId1298" Type="http://schemas.openxmlformats.org/officeDocument/2006/relationships/hyperlink" Target="https://www.inpa.gov.it/bandi-e-avvisi/dettaglio-bando-avviso/?concorso_id=8ad6858e8f884f00af0c203378135fe4" TargetMode="External"/><Relationship Id="rId528" Type="http://schemas.openxmlformats.org/officeDocument/2006/relationships/hyperlink" Target="https://areariservata.padigitale2026.gov.it/Pa_digitale2026_dettagli_avviso?id=a017Q000015cuUVQAY" TargetMode="External"/><Relationship Id="rId735" Type="http://schemas.openxmlformats.org/officeDocument/2006/relationships/hyperlink" Target="https://cinecitta-appalti.maggiolicloud.it/PortaleAppalti/it/ppgare_bandi_lista.wp?actionPath=/ExtStr2/do/FrontEnd/Bandi/view.action&amp;currentFrame=7&amp;codice=2022/024&amp;_csrf=OKRKWDXG1K37GZ01BDAE1S7Z4QBCQXA5" TargetMode="External"/><Relationship Id="rId942" Type="http://schemas.openxmlformats.org/officeDocument/2006/relationships/hyperlink" Target="https://www.mase.gov.it/bandi/avviso-pubblico-acquisire-manifestazioni-di-interesse-la-realizzazione-di-interventi" TargetMode="External"/><Relationship Id="rId1158" Type="http://schemas.openxmlformats.org/officeDocument/2006/relationships/hyperlink" Target="https://italiadomani.gov.it/it/Interventi/investimenti/abilitazione-e-facilitazione-migrazione-al-cloud.html" TargetMode="External"/><Relationship Id="rId1365" Type="http://schemas.openxmlformats.org/officeDocument/2006/relationships/hyperlink" Target="https://italiadomani.gov.it/it/Interventi/investimenti/task-force-digitalizzazione-monitoraggio-e-performance.html" TargetMode="External"/><Relationship Id="rId1572" Type="http://schemas.openxmlformats.org/officeDocument/2006/relationships/hyperlink" Target="https://italiadomani.gov.it/it/Interventi/investimenti/strategia-digitale-e-piattaforme-per-il-patrimonio-culturale.html" TargetMode="External"/><Relationship Id="rId1018" Type="http://schemas.openxmlformats.org/officeDocument/2006/relationships/hyperlink" Target="https://www.mit.gov.it/normativa/decreto-ministeriale-numero-191-del-27062022" TargetMode="External"/><Relationship Id="rId1225" Type="http://schemas.openxmlformats.org/officeDocument/2006/relationships/hyperlink" Target="https://www.fondazionescuolapatrimonio.it/avviso-di-selezione-2-unita-segreteria-didattica-parchi-e-giardini-storici-td/" TargetMode="External"/><Relationship Id="rId1432" Type="http://schemas.openxmlformats.org/officeDocument/2006/relationships/hyperlink" Target="https://italiadomani.gov.it/it/Interventi/investimenti/Innovazione-e-meccanizzazione-nel-settore-agricolo-e-alimentare.html" TargetMode="External"/><Relationship Id="rId1877" Type="http://schemas.openxmlformats.org/officeDocument/2006/relationships/hyperlink" Target="https://italiadomani.gov.it/it/Interventi/investimenti/sistema-duale.html" TargetMode="External"/><Relationship Id="rId71" Type="http://schemas.openxmlformats.org/officeDocument/2006/relationships/hyperlink" Target="https://www.mite.gov.it/pagina/pnrr-isole-verdi" TargetMode="External"/><Relationship Id="rId802" Type="http://schemas.openxmlformats.org/officeDocument/2006/relationships/hyperlink" Target="https://www.inpa.gov.it/bandi-e-avvisi/dettaglio-bando-avviso/?concorso_id=c42d67a8aaef42c28a83d320cc1942ed" TargetMode="External"/><Relationship Id="rId1737" Type="http://schemas.openxmlformats.org/officeDocument/2006/relationships/hyperlink" Target="https://www.gazzettaufficiale.it/eli/id/2021/12/20/21A07366/sg" TargetMode="External"/><Relationship Id="rId29" Type="http://schemas.openxmlformats.org/officeDocument/2006/relationships/hyperlink" Target="https://www.inpa.gov.it/bandi-e-avvisi/dettaglio-bando-avviso/?concorso_id=169ac6cc4dae4c89839887b44f0f9e2f" TargetMode="External"/><Relationship Id="rId178" Type="http://schemas.openxmlformats.org/officeDocument/2006/relationships/hyperlink" Target="https://italiadomani.gov.it/it/Interventi/investimenti/produzione-in-aree-industriali-dismesse.html" TargetMode="External"/><Relationship Id="rId1804"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385" Type="http://schemas.openxmlformats.org/officeDocument/2006/relationships/hyperlink" Target="https://www.regione.toscana.it/-/finanziamenti-per-progetti-progetti-formativi-di-aggiornamento-upskilling" TargetMode="External"/><Relationship Id="rId592" Type="http://schemas.openxmlformats.org/officeDocument/2006/relationships/hyperlink" Target="https://www.pnrr.salute.gov.it/portale/pnrrsalute/dettaglioBandiPNRRSalute.jsp?lingua=italiano&amp;id=377" TargetMode="External"/><Relationship Id="rId245" Type="http://schemas.openxmlformats.org/officeDocument/2006/relationships/hyperlink" Target="https://dgdighe.mit.gov.it/categoria/articolo/_investimenti/misura_4_2" TargetMode="External"/><Relationship Id="rId452" Type="http://schemas.openxmlformats.org/officeDocument/2006/relationships/hyperlink" Target="https://italiadomani.gov.it/it/Interventi/investimenti/strategia-digitale-e-piattaforme-per-il-patrimonio-culturale.html" TargetMode="External"/><Relationship Id="rId897" Type="http://schemas.openxmlformats.org/officeDocument/2006/relationships/hyperlink" Target="https://www.regione.fvg.it/rafvg/cms/RAFVG/cultura-sport/patrimonio-culturale/FOGLIA01/FOGLIA02/articolo.html" TargetMode="External"/><Relationship Id="rId1082" Type="http://schemas.openxmlformats.org/officeDocument/2006/relationships/hyperlink" Target="http://www.spettacolodalvivo.beniculturali.it/avviso-pubblico-per-la-presentazione-di-proposte-di-intervento-per-la-promozione-dellecoefficienza-e-riduzione-dei-consumi-energetici-nelle-sale-teatrali-e-nei-cinema-pubblici-e-privati-da/" TargetMode="External"/><Relationship Id="rId105" Type="http://schemas.openxmlformats.org/officeDocument/2006/relationships/hyperlink" Target="https://italiadomani.gov.it/it/Interventi/investimenti/task-force-digitalizzazione-monitoraggio-e-performance.html" TargetMode="External"/><Relationship Id="rId312" Type="http://schemas.openxmlformats.org/officeDocument/2006/relationships/hyperlink" Target="https://areariservata.padigitale2026.gov.it/Pa_digitale2026_dettagli_avviso?id=a017Q00000dk80MQAQ" TargetMode="External"/><Relationship Id="rId757" Type="http://schemas.openxmlformats.org/officeDocument/2006/relationships/hyperlink" Target="https://italiadomani.gov.it/it/Interventi/investimenti/task-force-digitalizzazione-monitoraggio-e-performance.html" TargetMode="External"/><Relationship Id="rId964" Type="http://schemas.openxmlformats.org/officeDocument/2006/relationships/hyperlink" Target="https://italiadomani.gov.it/it/Interventi/investimenti/sicuro-verde-e-sociale-riqualificazione-edilizia-residenziale-pubblica.html" TargetMode="External"/><Relationship Id="rId1387" Type="http://schemas.openxmlformats.org/officeDocument/2006/relationships/hyperlink" Target="https://italiadomani.gov.it/it/Interventi/investimenti/ripristino-e-tutela-dei-fondali-e-degli-habitat-marini.html" TargetMode="External"/><Relationship Id="rId1594" Type="http://schemas.openxmlformats.org/officeDocument/2006/relationships/hyperlink" Target="https://www.regione.sicilia.it/la-regione-informa/ddg-621-03072024" TargetMode="External"/><Relationship Id="rId93" Type="http://schemas.openxmlformats.org/officeDocument/2006/relationships/hyperlink" Target="https://italiadomani.gov.it/it/Interventi/investimenti/task-force-digitalizzazione-monitoraggio-e-performance.html" TargetMode="External"/><Relationship Id="rId617" Type="http://schemas.openxmlformats.org/officeDocument/2006/relationships/hyperlink" Target="https://italiadomani.gov.it/it/Interventi/investimenti/infrastrutture-digitali.html" TargetMode="External"/><Relationship Id="rId824" Type="http://schemas.openxmlformats.org/officeDocument/2006/relationships/hyperlink" Target="https://italiadomani.gov.it/it/Interventi/investimenti/sistema-duale.html" TargetMode="External"/><Relationship Id="rId1247" Type="http://schemas.openxmlformats.org/officeDocument/2006/relationships/hyperlink" Target="https://italiadomani.gov.it/it/Interventi/investimenti/task-force-digitalizzazione-monitoraggio-e-performance.html" TargetMode="External"/><Relationship Id="rId1454" Type="http://schemas.openxmlformats.org/officeDocument/2006/relationships/hyperlink" Target="https://italiadomani.gov.it/it/Interventi/investimenti/sistema-duale.html" TargetMode="External"/><Relationship Id="rId1661" Type="http://schemas.openxmlformats.org/officeDocument/2006/relationships/hyperlink" Target="https://italiadomani.gov.it/it/Interventi/investimenti/linee-ad-alta-velocita-nel-nord-che-collegano-all-europa.html" TargetMode="External"/><Relationship Id="rId1899" Type="http://schemas.openxmlformats.org/officeDocument/2006/relationships/hyperlink" Target="https://italiadomani.gov.it/it/Interventi/investimenti/sviluppo-industria-cinematografica-progetto-cinecitta.html" TargetMode="External"/><Relationship Id="rId1107" Type="http://schemas.openxmlformats.org/officeDocument/2006/relationships/hyperlink" Target="https://italiadomani.gov.it/it/Interventi/investimenti/strategia-digitale-e-piattaforme-per-il-patrimonio-culturale.html" TargetMode="External"/><Relationship Id="rId1314" Type="http://schemas.openxmlformats.org/officeDocument/2006/relationships/hyperlink" Target="https://ingate.invitalia.it/esop/toolkit/opportunity/past/11043/detail.si" TargetMode="External"/><Relationship Id="rId1521" Type="http://schemas.openxmlformats.org/officeDocument/2006/relationships/hyperlink" Target="https://presidenza.governo.it/AmministrazioneTrasparente/Sovvenzioni/CriteriModalita/index.html" TargetMode="External"/><Relationship Id="rId1759" Type="http://schemas.openxmlformats.org/officeDocument/2006/relationships/hyperlink" Target="https://areariservata.padigitale2026.gov.it/Pa_digitale2026_dettagli_avviso?id=a017Q00000koKymQAE" TargetMode="External"/><Relationship Id="rId1619" Type="http://schemas.openxmlformats.org/officeDocument/2006/relationships/hyperlink" Target="https://selfi.regione.abruzzo.it/pages/avviso-5-ricollocazione-collettiva" TargetMode="External"/><Relationship Id="rId1826" Type="http://schemas.openxmlformats.org/officeDocument/2006/relationships/hyperlink" Target="https://www.inpa.gov.it/bandi-e-avvisi/dettaglio-bando-avviso/?concorso_id=fb59cf11698f4281a5ec558ceaa1d7ce" TargetMode="External"/><Relationship Id="rId20" Type="http://schemas.openxmlformats.org/officeDocument/2006/relationships/hyperlink" Target="https://italiadomani.gov.it/it/Interventi/investimenti/strategia-nazionale-per-le-aree-interne.html" TargetMode="External"/><Relationship Id="rId267" Type="http://schemas.openxmlformats.org/officeDocument/2006/relationships/hyperlink" Target="https://italiadomani.gov.it/it/Interventi/investimenti/efficientamento-degli-edifici-giudiziari.html" TargetMode="External"/><Relationship Id="rId474" Type="http://schemas.openxmlformats.org/officeDocument/2006/relationships/hyperlink" Target="https://portale.inpa.gov.it/ui/public-area/concoursedetail/a0ed47620bd2478b9c5692e8ded6d116" TargetMode="External"/><Relationship Id="rId127" Type="http://schemas.openxmlformats.org/officeDocument/2006/relationships/hyperlink" Target="https://dait.interno.gov.it/documenti/dcp_14_gen_2020_0.pdf" TargetMode="External"/><Relationship Id="rId681" Type="http://schemas.openxmlformats.org/officeDocument/2006/relationships/hyperlink" Target="https://bandi.regione.piemonte.it/contributi-finanziamenti/programma-gol-direttiva-formazione-lavoro-20212024-macro-ambito-formativo-1-periodo-20222023" TargetMode="External"/><Relationship Id="rId779" Type="http://schemas.openxmlformats.org/officeDocument/2006/relationships/hyperlink" Target="https://italiadomani.gov.it/it/Interventi/investimenti/sistema-duale.html" TargetMode="External"/><Relationship Id="rId986" Type="http://schemas.openxmlformats.org/officeDocument/2006/relationships/hyperlink" Target="https://italiadomani.gov.it/it/Interventi/investimenti/sicuro-verde-e-sociale-riqualificazione-edilizia-residenziale-pubblica.html" TargetMode="External"/><Relationship Id="rId334" Type="http://schemas.openxmlformats.org/officeDocument/2006/relationships/hyperlink" Target="https://www.infratelitalia.it/archivio-documenti/documenti/bando-per-la-concessione-di-contributi-pubblici-piano-italia-5g" TargetMode="External"/><Relationship Id="rId541" Type="http://schemas.openxmlformats.org/officeDocument/2006/relationships/hyperlink" Target="https://areariservata.padigitale2026.gov.it/Pa_digitale2026_dettagli_avviso?id=a017Q000015cuUGQAY" TargetMode="External"/><Relationship Id="rId639" Type="http://schemas.openxmlformats.org/officeDocument/2006/relationships/hyperlink" Target="https://areariservata.padigitale2026.gov.it/Pa_digitale2026_dettagli_avviso?id=a017Q00001HAufCQAT" TargetMode="External"/><Relationship Id="rId1171" Type="http://schemas.openxmlformats.org/officeDocument/2006/relationships/hyperlink" Target="https://areariservata.padigitale2026.gov.it/Pa_digitale2026_dettagli_avviso?id=a017Q00001MQRHgQAP" TargetMode="External"/><Relationship Id="rId1269" Type="http://schemas.openxmlformats.org/officeDocument/2006/relationships/hyperlink" Target="https://italiadomani.gov.it/it/Interventi/investimenti/programmi-per-valorizzare-l-identita-di-luoghi-parchi-e-giardini-storici.html" TargetMode="External"/><Relationship Id="rId1476" Type="http://schemas.openxmlformats.org/officeDocument/2006/relationships/hyperlink" Target="https://www.vigilfuoco.it/documentiat/bandi/bando?idBando=52819&amp;flgSgf=1&amp;idApp=10" TargetMode="External"/><Relationship Id="rId401" Type="http://schemas.openxmlformats.org/officeDocument/2006/relationships/hyperlink" Target="https://www.inpa.gov.it/bandi-e-avvisi/dettaglio-bando-avviso/?concorso_id=aea0ef524c2c441aad72eebeef68f5c3" TargetMode="External"/><Relationship Id="rId846" Type="http://schemas.openxmlformats.org/officeDocument/2006/relationships/hyperlink" Target="https://italiadomani.gov.it/it/Interventi/investimenti/cybersecurity-sicurezza-informatica.html" TargetMode="External"/><Relationship Id="rId1031" Type="http://schemas.openxmlformats.org/officeDocument/2006/relationships/hyperlink" Target="https://ted.europa.eu/udl?uri=TED:NOTICE:419146-2022:TEXT:IT:HTML" TargetMode="External"/><Relationship Id="rId1129" Type="http://schemas.openxmlformats.org/officeDocument/2006/relationships/hyperlink" Target="https://innovazione.gov.it/innova-con-noi/posizioni-lavorative/fullstack-developer/" TargetMode="External"/><Relationship Id="rId1683" Type="http://schemas.openxmlformats.org/officeDocument/2006/relationships/hyperlink" Target="https://italiadomani.gov.it/it/Interventi/investimenti/linee-ad-alta-velocita-nel-nord-che-collegano-all-europa.html" TargetMode="External"/><Relationship Id="rId1890" Type="http://schemas.openxmlformats.org/officeDocument/2006/relationships/hyperlink" Target="https://www.fondazionescuolapatrimonio.it/manifestazione-di-interesse-comitato-di-indirizzo-accessibilita-e-inclusione/" TargetMode="External"/><Relationship Id="rId706" Type="http://schemas.openxmlformats.org/officeDocument/2006/relationships/hyperlink" Target="https://italiadomani.gov.it/it/Interventi/investimenti/sistema-duale.html" TargetMode="External"/><Relationship Id="rId913" Type="http://schemas.openxmlformats.org/officeDocument/2006/relationships/hyperlink" Target="https://www.infratelitalia.it/archivio-documenti/documenti/avviso-di-aggiudicazione-5g-copertura" TargetMode="External"/><Relationship Id="rId1336" Type="http://schemas.openxmlformats.org/officeDocument/2006/relationships/hyperlink" Target="https://www.regione.marche.it/Regione-Utile/Agricoltura-Sviluppo-Rurale-e-Pesca/Bandi-di-finanziamento/id_8293/6824" TargetMode="External"/><Relationship Id="rId1543" Type="http://schemas.openxmlformats.org/officeDocument/2006/relationships/hyperlink" Target="https://italiadomani.gov.it/it/Interventi/investimenti/sviluppo-industria-cinematografica-progetto-cinecitta.html" TargetMode="External"/><Relationship Id="rId1750" Type="http://schemas.openxmlformats.org/officeDocument/2006/relationships/hyperlink" Target="https://italiadomani.gov.it/it/Interventi/investimenti/dati-e-interoperabilita.html" TargetMode="External"/><Relationship Id="rId42" Type="http://schemas.openxmlformats.org/officeDocument/2006/relationships/hyperlink" Target="https://www.inpa.gov.it/bandi-e-avvisi/dettaglio-bando-avviso/?concorso_id=0a431bc9a2f04ec9a16ea798dcf2ee30" TargetMode="External"/><Relationship Id="rId1403" Type="http://schemas.openxmlformats.org/officeDocument/2006/relationships/hyperlink" Target="https://italiadomani.gov.it/it/Interventi/investimenti/Innovazione-e-meccanizzazione-nel-settore-agricolo-e-alimentare.html" TargetMode="External"/><Relationship Id="rId1610" Type="http://schemas.openxmlformats.org/officeDocument/2006/relationships/hyperlink" Target="https://formazionelavoro.regione.emilia-romagna.it/entra-in-regione/bandi-regionali/2024/candidature-dei-soggetti-accreditati-per-l-erogazione-di-prestazioni-per-il-lavoro-programma-gol" TargetMode="External"/><Relationship Id="rId1848" Type="http://schemas.openxmlformats.org/officeDocument/2006/relationships/hyperlink" Target="https://www.politichegiovanili.gov.it/comunicazione/news/2024/12/bando-ordinario-2024/" TargetMode="External"/><Relationship Id="rId191" Type="http://schemas.openxmlformats.org/officeDocument/2006/relationships/hyperlink" Target="https://italiadomani.gov.it/it/Interventi/investimenti/investimento-in-capitale-umano-per-rafforzare-l-ufficio-del-processo-e-superare-le-disparita-tra-tribunali.html" TargetMode="External"/><Relationship Id="rId1708" Type="http://schemas.openxmlformats.org/officeDocument/2006/relationships/hyperlink" Target="https://italiadomani.gov.it/it/Interventi/investimenti/linee-ad-alta-velocita-nel-nord-che-collegano-all-europa.html" TargetMode="External"/><Relationship Id="rId1915" Type="http://schemas.openxmlformats.org/officeDocument/2006/relationships/hyperlink" Target="https://www.inpa.gov.it/bandi-e-avvisi/dettaglio-bando-avviso/?concorso_id=f8f5efa55b14463eb2c3e46544e0324d" TargetMode="External"/><Relationship Id="rId289" Type="http://schemas.openxmlformats.org/officeDocument/2006/relationships/hyperlink" Target="https://www.invitalia.it/cosa-facciamo/creiamo-nuove-aziende/fondo-impresa-femminile" TargetMode="External"/><Relationship Id="rId496" Type="http://schemas.openxmlformats.org/officeDocument/2006/relationships/hyperlink" Target="https://areariservata.padigitale2026.gov.it/Pa_digitale2026_dettagli_avviso?id=a017Q00001B0xPWQAZ" TargetMode="External"/><Relationship Id="rId149" Type="http://schemas.openxmlformats.org/officeDocument/2006/relationships/hyperlink" Target="https://italiadomani.gov.it/it/Interventi/investimenti/efficientamento-degli-edifici-giudiziari.html" TargetMode="External"/><Relationship Id="rId356" Type="http://schemas.openxmlformats.org/officeDocument/2006/relationships/hyperlink" Target="https://italiadomani.gov.it/it/Interventi/investimenti/tutela-e-valorizzazione-dell-architettura-e-del-paesaggio-rurale.html" TargetMode="External"/><Relationship Id="rId563" Type="http://schemas.openxmlformats.org/officeDocument/2006/relationships/hyperlink" Target="https://portale.inpa.gov.it/ui/public-area/concoursedetail/fc7072ae60804276b12c52ad54df3233" TargetMode="External"/><Relationship Id="rId770" Type="http://schemas.openxmlformats.org/officeDocument/2006/relationships/hyperlink" Target="https://italiadomani.gov.it/it/Interventi/investimenti/task-force-digitalizzazione-monitoraggio-e-performance.html" TargetMode="External"/><Relationship Id="rId1193" Type="http://schemas.openxmlformats.org/officeDocument/2006/relationships/hyperlink" Target="https://italiadomani.gov.it/it/Interventi/investimenti/sistema-duale.html" TargetMode="External"/><Relationship Id="rId216" Type="http://schemas.openxmlformats.org/officeDocument/2006/relationships/hyperlink" Target="https://www.regione.emilia-romagna.it/notizie/2022/gennaio/borghi-dell2019emilia-romagna-a-rischio-di-abbandono-dal-pnrr-20-milioni-di-euro-per-la-rigenerazione-culturale-sociale-ed-economica" TargetMode="External"/><Relationship Id="rId423" Type="http://schemas.openxmlformats.org/officeDocument/2006/relationships/hyperlink" Target="https://italiadomani.gov.it/it/Interventi/investimenti/dati-e-interoperabilita.html" TargetMode="External"/><Relationship Id="rId868" Type="http://schemas.openxmlformats.org/officeDocument/2006/relationships/hyperlink" Target="https://italiadomani.gov.it/it/Interventi/investimenti/finanziamento-di-start-up.html" TargetMode="External"/><Relationship Id="rId1053" Type="http://schemas.openxmlformats.org/officeDocument/2006/relationships/hyperlink" Target="https://italiadomani.gov.it/it/Interventi/investimenti/ammodernamento-tecnologico-degli-ospedali.html" TargetMode="External"/><Relationship Id="rId1260" Type="http://schemas.openxmlformats.org/officeDocument/2006/relationships/hyperlink" Target="https://www.inpa.gov.it/bandi-e-avvisi/dettaglio-bando-avviso/?concorso_id=0bd8b2239127454594a9139e0290ec46" TargetMode="External"/><Relationship Id="rId1498" Type="http://schemas.openxmlformats.org/officeDocument/2006/relationships/hyperlink" Target="https://www.mur.gov.it/it/atti-e-normativa/avviso-n-594-del-26-04-2024" TargetMode="External"/><Relationship Id="rId630" Type="http://schemas.openxmlformats.org/officeDocument/2006/relationships/hyperlink" Target="https://italiadomani.gov.it/it/Interventi/investimenti/strategia-digitale-e-piattaforme-per-il-patrimonio-culturale.html" TargetMode="External"/><Relationship Id="rId728" Type="http://schemas.openxmlformats.org/officeDocument/2006/relationships/hyperlink" Target="https://italiadomani.gov.it/it/Interventi/investimenti/programmi-per-valorizzare-l-identita-di-luoghi-parchi-e-giardini-storici.html" TargetMode="External"/><Relationship Id="rId935" Type="http://schemas.openxmlformats.org/officeDocument/2006/relationships/hyperlink" Target="https://areariservata.padigitale2026.gov.it/Pa_digitale2026_dettagli_avviso?id=a017Q00001DrNiyQAF" TargetMode="External"/><Relationship Id="rId1358" Type="http://schemas.openxmlformats.org/officeDocument/2006/relationships/hyperlink" Target="https://www.regione.abruzzo.it/system/files/contributi-finanziamenti/agricoltura/172190/bando-frantoi-2023-signed.pdf" TargetMode="External"/><Relationship Id="rId1565" Type="http://schemas.openxmlformats.org/officeDocument/2006/relationships/hyperlink" Target="https://italiadomani.gov.it/it/Interventi/investimenti/sviluppo-industria-cinematografica-progetto-cinecitta.html" TargetMode="External"/><Relationship Id="rId1772" Type="http://schemas.openxmlformats.org/officeDocument/2006/relationships/hyperlink" Target="https://www.giustizia.it/giustizia/it/mg_1_4_1.page?contentId=SBG367180" TargetMode="External"/><Relationship Id="rId64" Type="http://schemas.openxmlformats.org/officeDocument/2006/relationships/hyperlink" Target="https://pnrr.istruzione.it/avviso/potenziamento-delle-infrastrutture-per-lo-sport-a-scuola/" TargetMode="External"/><Relationship Id="rId1120" Type="http://schemas.openxmlformats.org/officeDocument/2006/relationships/hyperlink" Target="https://www.mur.gov.it/it/atti-e-normativa/decreto-direttoriale-n-2100-del-15-12-2023" TargetMode="External"/><Relationship Id="rId1218" Type="http://schemas.openxmlformats.org/officeDocument/2006/relationships/hyperlink" Target="https://bur.regione.veneto.it/BurvServices/pubblica/DettaglioDgr.aspx?id=512642" TargetMode="External"/><Relationship Id="rId1425" Type="http://schemas.openxmlformats.org/officeDocument/2006/relationships/hyperlink" Target="https://europa.regione.fvg.it/it/programmi-36605/piano-strategico-della-politica-agricola-comune-2023-2027-del-friuli-venezia-giulia39986/dududu-103414/pnrr-innovazione-e-meccanizzazione-nel-settore-agricolo-e-alimentare-103419" TargetMode="External"/><Relationship Id="rId1632" Type="http://schemas.openxmlformats.org/officeDocument/2006/relationships/hyperlink" Target="https://www.vigilfuoco.it/documentiat/bandi/bando?idBando=49523&amp;flgSgf=1&amp;idApp=10" TargetMode="External"/><Relationship Id="rId1937" Type="http://schemas.openxmlformats.org/officeDocument/2006/relationships/hyperlink" Target="https://www.sistema.puglia.it/SistemaPuglia/gol" TargetMode="External"/><Relationship Id="rId280" Type="http://schemas.openxmlformats.org/officeDocument/2006/relationships/hyperlink" Target="https://www.regione.sardegna.it/j/v/2644?s=1&amp;v=9&amp;c=389&amp;c1=1346&amp;id=98970" TargetMode="External"/><Relationship Id="rId140" Type="http://schemas.openxmlformats.org/officeDocument/2006/relationships/hyperlink" Target="https://trasparenza.mit.gov.it/index.php?id_oggetto=11&amp;id_doc=265945" TargetMode="External"/><Relationship Id="rId378" Type="http://schemas.openxmlformats.org/officeDocument/2006/relationships/hyperlink" Target="https://italiadomani.gov.it/it/Interventi/investimenti/sistema-duale.html" TargetMode="External"/><Relationship Id="rId585" Type="http://schemas.openxmlformats.org/officeDocument/2006/relationships/hyperlink" Target="https://www.mimit.gov.it/it/normativa/decreti-ministeriali/decreto-ministeriale-16-dicembre-2022-partenariati-per-la-ricerca-e-linnovazione-horizon-europe" TargetMode="External"/><Relationship Id="rId792" Type="http://schemas.openxmlformats.org/officeDocument/2006/relationships/hyperlink" Target="https://www.inpa.gov.it/bandi-e-avvisi/dettaglio-bando-avviso/?concorso_id=cb7c355697ff4c4fa2ed3c56a7039079" TargetMode="External"/><Relationship Id="rId6" Type="http://schemas.openxmlformats.org/officeDocument/2006/relationships/hyperlink" Target="https://italiadomani.gov.it/it/Interventi/investimenti/politiche-industriali-di-filiera-e-internazionalizzazione.html" TargetMode="External"/><Relationship Id="rId238" Type="http://schemas.openxmlformats.org/officeDocument/2006/relationships/hyperlink" Target="https://italiadomani.gov.it/it/Interventi/investimenti/cybersecurity-sicurezza-informatica.html" TargetMode="External"/><Relationship Id="rId445" Type="http://schemas.openxmlformats.org/officeDocument/2006/relationships/hyperlink" Target="https://ingate.invitalia.it/esop/toolkit/opportunity/past/8356/detail.si" TargetMode="External"/><Relationship Id="rId652" Type="http://schemas.openxmlformats.org/officeDocument/2006/relationships/hyperlink" Target="https://areariservata.padigitale2026.gov.it/Pa_digitale2026_dettagli_avviso?id=a017Q00001I9OHeQAN" TargetMode="External"/><Relationship Id="rId1075" Type="http://schemas.openxmlformats.org/officeDocument/2006/relationships/hyperlink" Target="https://italiadomani.gov.it/it/Interventi/investimenti/investimenti-in-fognatura-e-depurazione.html" TargetMode="External"/><Relationship Id="rId1282" Type="http://schemas.openxmlformats.org/officeDocument/2006/relationships/hyperlink" Target="https://italiadomani.gov.it/it/Interventi/investimenti/task-force-digitalizzazione-monitoraggio-e-performance.html" TargetMode="External"/><Relationship Id="rId305" Type="http://schemas.openxmlformats.org/officeDocument/2006/relationships/hyperlink" Target="https://italiadomani.gov.it/it/Interventi/investimenti/ammodernamento-tecnologico-degli-ospedali.html" TargetMode="External"/><Relationship Id="rId512" Type="http://schemas.openxmlformats.org/officeDocument/2006/relationships/hyperlink" Target="https://italiadomani.gov.it/it/Interventi/investimenti/strategia-digitale-e-piattaforme-per-il-patrimonio-culturale.html" TargetMode="External"/><Relationship Id="rId957" Type="http://schemas.openxmlformats.org/officeDocument/2006/relationships/hyperlink" Target="https://www.politicheagricole.it/flex/cm/pages/ServeBLOB.php/L/IT/IDPagina/17386" TargetMode="External"/><Relationship Id="rId1142" Type="http://schemas.openxmlformats.org/officeDocument/2006/relationships/hyperlink" Target="https://italiadomani.gov.it/it/Interventi/investimenti/task-force-digitalizzazione-monitoraggio-e-performance.html" TargetMode="External"/><Relationship Id="rId1587" Type="http://schemas.openxmlformats.org/officeDocument/2006/relationships/hyperlink" Target="https://italiadomani.gov.it/it/Interventi/investimenti/sistema-duale.html" TargetMode="External"/><Relationship Id="rId1794" Type="http://schemas.openxmlformats.org/officeDocument/2006/relationships/hyperlink" Target="https://italiadomani.gov.it/it/Interventi/investimenti/strategia-digitale-e-piattaforme-per-il-patrimonio-culturale.html" TargetMode="External"/><Relationship Id="rId86" Type="http://schemas.openxmlformats.org/officeDocument/2006/relationships/hyperlink" Target="https://italiadomani.gov.it/it/Interventi/investimenti/task-force-digitalizzazione-monitoraggio-e-performance.html" TargetMode="External"/><Relationship Id="rId817" Type="http://schemas.openxmlformats.org/officeDocument/2006/relationships/hyperlink" Target="https://lavoro.regione.campania.it/images/DocumentiRepository/GOL/Allegato_AVVISO.pdf" TargetMode="External"/><Relationship Id="rId1002" Type="http://schemas.openxmlformats.org/officeDocument/2006/relationships/hyperlink" Target="https://trasparenza.mit.gov.it/archivio11_bandi-gare-e-contratti_0_286264_876_1.html" TargetMode="External"/><Relationship Id="rId1447" Type="http://schemas.openxmlformats.org/officeDocument/2006/relationships/hyperlink" Target="https://ingate.invitalia.it/esop/toolkit/opportunity/ns/11679/detail.si?isOnModification=false&amp;_ncp=1711734675196.2263230-2" TargetMode="External"/><Relationship Id="rId1654" Type="http://schemas.openxmlformats.org/officeDocument/2006/relationships/hyperlink" Target="https://www.cepavdue.it/bando/bando-n-4-lugana-frassino-ovest-2/" TargetMode="External"/><Relationship Id="rId1861" Type="http://schemas.openxmlformats.org/officeDocument/2006/relationships/hyperlink" Target="https://www.regione.marche.it/RicercaBandi/id_32790/8443" TargetMode="External"/><Relationship Id="rId1307" Type="http://schemas.openxmlformats.org/officeDocument/2006/relationships/hyperlink" Target="https://italiadomani.gov.it/it/Interventi/investimenti/sviluppo-industria-cinematografica-progetto-cinecitta.html" TargetMode="External"/><Relationship Id="rId1514" Type="http://schemas.openxmlformats.org/officeDocument/2006/relationships/hyperlink" Target="https://italiadomani.gov.it/it/Interventi/investimenti/estensione-del-numero-di-dottorati-di-ricerca-e-dottorati-innovativi-per-la-pubblica-amministrazione-e-il-patrimonio-culturale.html" TargetMode="External"/><Relationship Id="rId1721" Type="http://schemas.openxmlformats.org/officeDocument/2006/relationships/hyperlink" Target="https://italiadomani.gov.it/it/Interventi/investimenti/servizi-digitali-e-cittadinanza-digitale.html" TargetMode="External"/><Relationship Id="rId13" Type="http://schemas.openxmlformats.org/officeDocument/2006/relationships/hyperlink" Target="https://italiadomani.gov.it/it/Interventi/investimenti/interventi-per-la-sostenibilita-ambientale-dei-porti-green-ports.html" TargetMode="External"/><Relationship Id="rId1819" Type="http://schemas.openxmlformats.org/officeDocument/2006/relationships/hyperlink" Target="https://italiadomani.gov.it/it/Interventi/investimenti/didattica-e-competenze-universitarie-avanzate.html" TargetMode="External"/><Relationship Id="rId162" Type="http://schemas.openxmlformats.org/officeDocument/2006/relationships/hyperlink" Target="https://www.infratelitalia.it/archivio-documenti/documenti/avviso-bando-italia-1-giga" TargetMode="External"/><Relationship Id="rId467" Type="http://schemas.openxmlformats.org/officeDocument/2006/relationships/hyperlink" Target="https://italiadomani.gov.it/it/Interventi/investimenti/competenze-competenze-e-capacita-amministrativa.html" TargetMode="External"/><Relationship Id="rId1097" Type="http://schemas.openxmlformats.org/officeDocument/2006/relationships/hyperlink" Target="https://www.mimit.gov.it/images/stories/normativa/REGISTRO_UFFICIALEI_0158733-07-08-2023.pdf" TargetMode="External"/><Relationship Id="rId674" Type="http://schemas.openxmlformats.org/officeDocument/2006/relationships/hyperlink" Target="https://italiadomani.gov.it/it/Interventi/investimenti/sistema-duale.html" TargetMode="External"/><Relationship Id="rId881" Type="http://schemas.openxmlformats.org/officeDocument/2006/relationships/hyperlink" Target="https://italiadomani.gov.it/it/Interventi/investimenti/ripristino-e-tutela-dei-fondali-e-degli-habitat-marini.html" TargetMode="External"/><Relationship Id="rId979" Type="http://schemas.openxmlformats.org/officeDocument/2006/relationships/hyperlink" Target="https://italiadomani.gov.it/it/Interventi/investimenti/sicuro-verde-e-sociale-riqualificazione-edilizia-residenziale-pubblica.html" TargetMode="External"/><Relationship Id="rId327" Type="http://schemas.openxmlformats.org/officeDocument/2006/relationships/hyperlink" Target="https://www.vigilfuoco.it/documentiat/bandi/bando?idBando=35840&amp;flgSgf=1&amp;idApp=10" TargetMode="External"/><Relationship Id="rId534" Type="http://schemas.openxmlformats.org/officeDocument/2006/relationships/hyperlink" Target="https://www.mimit.gov.it/it/incentivi/gestione-delle-risorse-idriche-water4all" TargetMode="External"/><Relationship Id="rId741" Type="http://schemas.openxmlformats.org/officeDocument/2006/relationships/hyperlink" Target="https://italiadomani.gov.it/it/Interventi/investimenti/programmi-per-valorizzare-l-identita-di-luoghi-parchi-e-giardini-storici.html" TargetMode="External"/><Relationship Id="rId839" Type="http://schemas.openxmlformats.org/officeDocument/2006/relationships/hyperlink" Target="https://italiadomani.gov.it/it/Interventi/investimenti/sistema-duale.html" TargetMode="External"/><Relationship Id="rId1164" Type="http://schemas.openxmlformats.org/officeDocument/2006/relationships/hyperlink" Target="https://italiadomani.gov.it/it/Interventi/investimenti/partenariati-horizon-europe.html" TargetMode="External"/><Relationship Id="rId1371" Type="http://schemas.openxmlformats.org/officeDocument/2006/relationships/hyperlink" Target="https://www.inpa.gov.it/bandi-e-avvisi/dettaglio-bando-avviso/?concorso_id=93317316cb504ae7b10dcb2c7d063438%20" TargetMode="External"/><Relationship Id="rId1469" Type="http://schemas.openxmlformats.org/officeDocument/2006/relationships/hyperlink" Target="https://italiadomani.gov.it/it/Interventi/investimenti/connessioni-diagonali.html" TargetMode="External"/><Relationship Id="rId601" Type="http://schemas.openxmlformats.org/officeDocument/2006/relationships/hyperlink" Target="https://ingate.invitalia.it/esop/toolkit/opportunity/past/9590/detail.si" TargetMode="External"/><Relationship Id="rId1024" Type="http://schemas.openxmlformats.org/officeDocument/2006/relationships/hyperlink" Target="https://www.pnrr.salute.gov.it/portale/pnrrsalute/dettaglioBandiPNRRSalute.jsp?lingua=italiano&amp;id=308" TargetMode="External"/><Relationship Id="rId1231" Type="http://schemas.openxmlformats.org/officeDocument/2006/relationships/hyperlink" Target="https://italiadomani.gov.it/it/Interventi/investimenti/sviluppo-industria-cinematografica-progetto-cinecitta.html" TargetMode="External"/><Relationship Id="rId1676" Type="http://schemas.openxmlformats.org/officeDocument/2006/relationships/hyperlink" Target="https://dev7.lovemark.it/iricav/gare-area-trasparenza/i-bandi-di-gara/affidamento-4-lonigo/atti-di-gara/" TargetMode="External"/><Relationship Id="rId1883" Type="http://schemas.openxmlformats.org/officeDocument/2006/relationships/hyperlink" Target="https://italiadomani.gov.it/it/Interventi/investimenti/sviluppo-industria-cinematografica-progetto-cinecitta.html" TargetMode="External"/><Relationship Id="rId906" Type="http://schemas.openxmlformats.org/officeDocument/2006/relationships/hyperlink" Target="https://regione.calabria.it/website/portaltemplates/view/view.cfm?28124" TargetMode="External"/><Relationship Id="rId1329" Type="http://schemas.openxmlformats.org/officeDocument/2006/relationships/hyperlink" Target="https://italiadomani.gov.it/it/Interventi/investimenti/Innovazione-e-meccanizzazione-nel-settore-agricolo-e-alimentare.html" TargetMode="External"/><Relationship Id="rId1536" Type="http://schemas.openxmlformats.org/officeDocument/2006/relationships/hyperlink" Target="https://www.italiadomani.gov.it/content/sogei-ng/it/it/Interventi/investimenti/transizione-5-0.html" TargetMode="External"/><Relationship Id="rId1743" Type="http://schemas.openxmlformats.org/officeDocument/2006/relationships/hyperlink" Target="https://italiadomani.gov.it/it/Interventi/investimenti/dati-e-interoperabilita.html" TargetMode="External"/><Relationship Id="rId35" Type="http://schemas.openxmlformats.org/officeDocument/2006/relationships/hyperlink" Target="https://www.inpa.gov.it/bandi-e-avvisi/dettaglio-bando-avviso/?concorso_id=3591054c22d94077a73ed0c4133d6aeb" TargetMode="External"/><Relationship Id="rId1603" Type="http://schemas.openxmlformats.org/officeDocument/2006/relationships/hyperlink" Target="https://italiadomani.gov.it/it/Interventi/investimenti/ripristino-e-tutela-dei-fondali-e-degli-habitat-marini.html" TargetMode="External"/><Relationship Id="rId1810" Type="http://schemas.openxmlformats.org/officeDocument/2006/relationships/hyperlink" Target="https://italiadomani.gov.it/it/Interventi/investimenti/green-communities.html" TargetMode="External"/><Relationship Id="rId184" Type="http://schemas.openxmlformats.org/officeDocument/2006/relationships/hyperlink" Target="https://italiadomani.gov.it/it/Interventi/investimenti/efficientamento-degli-edifici-giudiziari.html" TargetMode="External"/><Relationship Id="rId391" Type="http://schemas.openxmlformats.org/officeDocument/2006/relationships/hyperlink" Target="https://italiadomani.gov.it/it/Interventi/investimenti/green-communities.html" TargetMode="External"/><Relationship Id="rId1908" Type="http://schemas.openxmlformats.org/officeDocument/2006/relationships/hyperlink" Target="https://italiadomani.gov.it/it/Interventi/investimenti/strategia-digitale-e-piattaforme-per-il-patrimonio-culturale.html" TargetMode="External"/><Relationship Id="rId251" Type="http://schemas.openxmlformats.org/officeDocument/2006/relationships/hyperlink" Target="https://www.sport.governo.it/it/pnrr/sport-e-inclusione-sociale-avvisi-a-manifestare-interesse/" TargetMode="External"/><Relationship Id="rId489" Type="http://schemas.openxmlformats.org/officeDocument/2006/relationships/hyperlink" Target="https://italiadomani.gov.it/it/Interventi/investimenti/ipcei.html" TargetMode="External"/><Relationship Id="rId696" Type="http://schemas.openxmlformats.org/officeDocument/2006/relationships/hyperlink" Target="https://centraleacquisti.regione.lazio.it/it/bandi-e-strumenti-di-acquisto/bandi-di-gara-scaduti-ed-esiti/dettaglio-bando?id_doc=1109200&amp;tipo_doc=BANDO_GARA_PORTALE" TargetMode="External"/><Relationship Id="rId349" Type="http://schemas.openxmlformats.org/officeDocument/2006/relationships/hyperlink" Target="https://www.territorio.regione.campania.it/news-blog/pnrr-bando-architettura-rurale-approvate-le-linee-di-indirizzo-regionali" TargetMode="External"/><Relationship Id="rId556" Type="http://schemas.openxmlformats.org/officeDocument/2006/relationships/hyperlink" Target="https://www.eurekanetwork.org/open-calls/eurostars-funding-programme-2023-call-4" TargetMode="External"/><Relationship Id="rId763" Type="http://schemas.openxmlformats.org/officeDocument/2006/relationships/hyperlink" Target="https://www.agenziademanio.it/it/gare-aste/lavori/gara/Servizi-tecnici-per-ladeguamento-sismico-e-rifunzionalizzazione-in-modalita-BIM-presso-le-Ex-Casermette-site-nel-Comune-di-Camerino-MC" TargetMode="External"/><Relationship Id="rId1186" Type="http://schemas.openxmlformats.org/officeDocument/2006/relationships/hyperlink" Target="https://www.regione.calabria.it/website/organizzazione/dipartimento7/subsite/mercatodellavoro/programmagol/avviso1/index.cfm" TargetMode="External"/><Relationship Id="rId1393" Type="http://schemas.openxmlformats.org/officeDocument/2006/relationships/hyperlink" Target="https://ingate.invitalia.it/esop/toolkit/opportunity/past/11259/detail.si" TargetMode="External"/><Relationship Id="rId111" Type="http://schemas.openxmlformats.org/officeDocument/2006/relationships/hyperlink" Target="https://italiadomani.gov.it/it/Interventi/investimenti/task-force-digitalizzazione-monitoraggio-e-performance.html" TargetMode="External"/><Relationship Id="rId209" Type="http://schemas.openxmlformats.org/officeDocument/2006/relationships/hyperlink" Target="https://www.culturaveneto.it/it/la-tua-regione/strumenti-e-progetti-per-la-cultura/contributi-finanziamenti-regionali/borgo-storico-acquisizione-manifestazioni-d-interesse" TargetMode="External"/><Relationship Id="rId416" Type="http://schemas.openxmlformats.org/officeDocument/2006/relationships/hyperlink" Target="https://italiadomani.gov.it/it/Interventi/investimenti/dati-e-interoperabilita.html" TargetMode="External"/><Relationship Id="rId970" Type="http://schemas.openxmlformats.org/officeDocument/2006/relationships/hyperlink" Target="https://italiadomani.gov.it/it/Interventi/investimenti/sicuro-verde-e-sociale-riqualificazione-edilizia-residenziale-pubblica.html" TargetMode="External"/><Relationship Id="rId1046" Type="http://schemas.openxmlformats.org/officeDocument/2006/relationships/hyperlink" Target="https://www.politicheagricole.it/flex/cm/pages/ServeBLOB.php/L/IT/IDPagina/19906" TargetMode="External"/><Relationship Id="rId1253" Type="http://schemas.openxmlformats.org/officeDocument/2006/relationships/hyperlink" Target="https://www.inpa.gov.it/bandi-e-avvisi/dettaglio-bando-avviso/?concorso_id=42fe6a96577c4f7ca62567c4cd237c1a" TargetMode="External"/><Relationship Id="rId1698" Type="http://schemas.openxmlformats.org/officeDocument/2006/relationships/hyperlink" Target="https://italiadomani.gov.it/it/Interventi/investimenti/linee-ad-alta-velocita-nel-nord-che-collegano-all-europa.html" TargetMode="External"/><Relationship Id="rId623" Type="http://schemas.openxmlformats.org/officeDocument/2006/relationships/hyperlink" Target="https://italiadomani.gov.it/it/Interventi/investimenti/programmi-per-valorizzare-l-identita-di-luoghi-parchi-e-giardini-storici.html" TargetMode="External"/><Relationship Id="rId830" Type="http://schemas.openxmlformats.org/officeDocument/2006/relationships/hyperlink" Target="https://bandi.regione.piemonte.it/contributi-finanziamenti/programmazione-triennale-materia-offerta-formativa-iefp-ciclo-formativo-20232027" TargetMode="External"/><Relationship Id="rId928" Type="http://schemas.openxmlformats.org/officeDocument/2006/relationships/hyperlink" Target="https://www.lavoro.gov.it/temi-e-priorita/poverta-ed-esclusione-sociale/Documents/DD-5-del-15022022-Avviso-1-2022-PNRR.pdf" TargetMode="External"/><Relationship Id="rId1460" Type="http://schemas.openxmlformats.org/officeDocument/2006/relationships/hyperlink" Target="https://italiadomani.gov.it/it/Interventi/investimenti/sistema-duale.html" TargetMode="External"/><Relationship Id="rId1558" Type="http://schemas.openxmlformats.org/officeDocument/2006/relationships/hyperlink" Target="https://italiadomani.gov.it/it/Interventi/investimenti/sviluppo-industria-cinematografica-progetto-cinecitta.html" TargetMode="External"/><Relationship Id="rId1765" Type="http://schemas.openxmlformats.org/officeDocument/2006/relationships/hyperlink" Target="https://italiadomani.gov.it/it/Interventi/investimenti/servizi-digitali-e-cittadinanza-digitale.html" TargetMode="External"/><Relationship Id="rId57" Type="http://schemas.openxmlformats.org/officeDocument/2006/relationships/hyperlink" Target="https://dait.interno.gov.it/documenti/decreto_fl_05-08-2020.pdf" TargetMode="External"/><Relationship Id="rId1113" Type="http://schemas.openxmlformats.org/officeDocument/2006/relationships/hyperlink" Target="https://innovazione.gov.it/innova-con-noi/posizioni-lavorative/project-manager-piattaforme-interoperabilita/" TargetMode="External"/><Relationship Id="rId1320" Type="http://schemas.openxmlformats.org/officeDocument/2006/relationships/hyperlink" Target="https://www.cro.sanita.fvg.it/it/concorsi/2023/BORSE-DI-STUDIO/21827_2023-avviso-pubblico-di-selezione-per-titoli-e-colloquio-per-il-conferimento-di-n.-1-Borsa-di-studio-G-Direzione-Scientifica-CRO-Ufficio-Trasferimento-Tecnologico-" TargetMode="External"/><Relationship Id="rId1418" Type="http://schemas.openxmlformats.org/officeDocument/2006/relationships/hyperlink" Target="https://lucelabcinecitta.com/wp-content/uploads/2024/02/Bando-di-selezione-Comunicazione-in-rete-1.pdf" TargetMode="External"/><Relationship Id="rId1625" Type="http://schemas.openxmlformats.org/officeDocument/2006/relationships/hyperlink" Target="https://italiadomani.gov.it/it/Interventi/investimenti/sistema-duale.html" TargetMode="External"/><Relationship Id="rId1832" Type="http://schemas.openxmlformats.org/officeDocument/2006/relationships/hyperlink" Target="https://areariservata.padigitale2026.gov.it/Pa_digitale2026_dettagli_avviso?id=a01J7000000OkGuIAK" TargetMode="External"/><Relationship Id="rId273" Type="http://schemas.openxmlformats.org/officeDocument/2006/relationships/hyperlink" Target="https://italiadomani.gov.it/it/Interventi/investimenti/ammodernamento-tecnologico-degli-ospedali.html" TargetMode="External"/><Relationship Id="rId480" Type="http://schemas.openxmlformats.org/officeDocument/2006/relationships/hyperlink" Target="https://portale.inpa.gov.it/ui/public-area/concoursedetail/c185b2df3c6849da96d41f1c5d249644" TargetMode="External"/><Relationship Id="rId133" Type="http://schemas.openxmlformats.org/officeDocument/2006/relationships/hyperlink" Target="https://italiadomani.gov.it/it/Interventi/investimenti/efficientamento-degli-edifici-giudiziari.html" TargetMode="External"/><Relationship Id="rId340" Type="http://schemas.openxmlformats.org/officeDocument/2006/relationships/hyperlink" Target="https://www.mef.gov.it/bandi/bandi-di-gara/2022/Gara-a-procedura-aperta-ai-sensi-del-D.-lgs.-n.-50-2016-e-s.m.i.-per-laffidamento-di-un-Accordo-Quadro-per-ciascun-lotto-avente-ad-oggetto-la-fornitura-di-Gamma-Camere-e-Sistemi-Gamma-Camera-CT-servizi-conne" TargetMode="External"/><Relationship Id="rId578" Type="http://schemas.openxmlformats.org/officeDocument/2006/relationships/hyperlink" Target="https://portale.inpa.gov.it/ui/public-area/concoursedetail/ef8d837b86614159a8e1757cf988309a" TargetMode="External"/><Relationship Id="rId785" Type="http://schemas.openxmlformats.org/officeDocument/2006/relationships/hyperlink" Target="https://italiadomani.gov.it/it/Interventi/investimenti/task-force-digitalizzazione-monitoraggio-e-performance.html" TargetMode="External"/><Relationship Id="rId992" Type="http://schemas.openxmlformats.org/officeDocument/2006/relationships/hyperlink" Target="https://italiadomani.gov.it/it/Interventi/investimenti/costruzione-e-miglioramento-dei-padiglioni-e-degli-spazi-dei-penitenziari-per-adulti-e-minori.html" TargetMode="External"/><Relationship Id="rId200" Type="http://schemas.openxmlformats.org/officeDocument/2006/relationships/hyperlink" Target="http://www.formez.it/notizie/ufficio-processo-concorso-79-posti-presso-corte-appello-trento" TargetMode="External"/><Relationship Id="rId438" Type="http://schemas.openxmlformats.org/officeDocument/2006/relationships/hyperlink" Target="https://italiadomani.gov.it/it/Interventi/investimenti/strategia-digitale-e-piattaforme-per-il-patrimonio-culturale.html" TargetMode="External"/><Relationship Id="rId645" Type="http://schemas.openxmlformats.org/officeDocument/2006/relationships/hyperlink" Target="https://www.kdt-ju.europa.eu/calls/kdt-ju-calls-2023" TargetMode="External"/><Relationship Id="rId852" Type="http://schemas.openxmlformats.org/officeDocument/2006/relationships/hyperlink" Target="http://surap.regione.campania.it/index.php/incentivi-e-agevolazioni/72-lavoro/685-programma-garanzia-di-occupabilita-dei-lavoratori-gol.html" TargetMode="External"/><Relationship Id="rId1068" Type="http://schemas.openxmlformats.org/officeDocument/2006/relationships/hyperlink" Target="https://www.agenziacoesione.gov.it/wp-content/uploads/2023/08/DDG_PE3_AppEleMer_503_7ago23.pdf" TargetMode="External"/><Relationship Id="rId1275" Type="http://schemas.openxmlformats.org/officeDocument/2006/relationships/hyperlink" Target="https://italiadomani.gov.it/it/Interventi/investimenti/task-force-digitalizzazione-monitoraggio-e-performance.html" TargetMode="External"/><Relationship Id="rId1482" Type="http://schemas.openxmlformats.org/officeDocument/2006/relationships/hyperlink" Target="https://www.vigilfuoco.it/documentiat/bandi/bando?idBando=55775&amp;flgSgf=1&amp;idApp=10" TargetMode="External"/><Relationship Id="rId505" Type="http://schemas.openxmlformats.org/officeDocument/2006/relationships/hyperlink" Target="https://italiadomani.gov.it/it/Interventi/investimenti/servizio-civile-universale.html" TargetMode="External"/><Relationship Id="rId712" Type="http://schemas.openxmlformats.org/officeDocument/2006/relationships/hyperlink" Target="https://italiadomani.gov.it/it/Interventi/investimenti/cybersecurity-sicurezza-informatica.html" TargetMode="External"/><Relationship Id="rId1135" Type="http://schemas.openxmlformats.org/officeDocument/2006/relationships/hyperlink" Target="https://www.inpa.gov.it/bandi-e-avvisi/dettaglio-bando-avviso/?concorso_id=c8df96a446f04340a48af122f2aca364" TargetMode="External"/><Relationship Id="rId1342" Type="http://schemas.openxmlformats.org/officeDocument/2006/relationships/hyperlink" Target="https://italiadomani.gov.it/it/Interventi/investimenti/task-force-digitalizzazione-monitoraggio-e-performance.html" TargetMode="External"/><Relationship Id="rId1787" Type="http://schemas.openxmlformats.org/officeDocument/2006/relationships/hyperlink" Target="https://italiadomani.gov.it/it/Interventi/investimenti/tecnologie-satellitari-ed-economia-spaziale.html" TargetMode="External"/><Relationship Id="rId79"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1202" Type="http://schemas.openxmlformats.org/officeDocument/2006/relationships/hyperlink" Target="https://www.inpa.gov.it/bandi-e-avvisi/dettaglio-bando-avviso/?concorso_id=7c5a1e1e994e447d8b706d3034e01721" TargetMode="External"/><Relationship Id="rId1647" Type="http://schemas.openxmlformats.org/officeDocument/2006/relationships/hyperlink" Target="https://www.gare.rfi.it/content/dam/gare_rfi/it/bandi-e-esiti/bandi-e-avvisi/lavori/dac-0255-2021/Bandi/DAC_255_2021_BANDO_GUUE.pdf" TargetMode="External"/><Relationship Id="rId1854" Type="http://schemas.openxmlformats.org/officeDocument/2006/relationships/hyperlink" Target="https://italiadomani.gov.it/it/Interventi/investimenti/sviluppo-industria-cinematografica-progetto-cinecitta.html" TargetMode="External"/><Relationship Id="rId1507" Type="http://schemas.openxmlformats.org/officeDocument/2006/relationships/hyperlink" Target="https://italiadomani.gov.it/it/Interventi/investimenti/strategia-digitale-e-piattaforme-per-il-patrimonio-culturale.html" TargetMode="External"/><Relationship Id="rId1714" Type="http://schemas.openxmlformats.org/officeDocument/2006/relationships/hyperlink" Target="https://italiadomani.gov.it/it/Interventi/investimenti/linee-ad-alta-velocita-nel-nord-che-collegano-all-europa.html" TargetMode="External"/><Relationship Id="rId295" Type="http://schemas.openxmlformats.org/officeDocument/2006/relationships/hyperlink" Target="https://italiadomani.gov.it/it/Interventi/investimenti/servizi-digitali-e-cittadinanza-digitale.html" TargetMode="External"/><Relationship Id="rId1921" Type="http://schemas.openxmlformats.org/officeDocument/2006/relationships/hyperlink" Target="https://italiadomani.gov.it/it/Interventi/investimenti/sviluppo-industria-cinematografica-progetto-cinecitta.html" TargetMode="External"/><Relationship Id="rId155" Type="http://schemas.openxmlformats.org/officeDocument/2006/relationships/hyperlink" Target="https://italiadomani.gov.it/it/Interventi/investimenti/attrattivita-dei-borghi.html" TargetMode="External"/><Relationship Id="rId362" Type="http://schemas.openxmlformats.org/officeDocument/2006/relationships/hyperlink" Target="https://italiadomani.gov.it/it/Interventi/investimenti/tutela-e-valorizzazione-dell-architettura-e-del-paesaggio-rurale.html" TargetMode="External"/><Relationship Id="rId1297" Type="http://schemas.openxmlformats.org/officeDocument/2006/relationships/hyperlink" Target="https://italiadomani.gov.it/it/Interventi/investimenti/task-force-digitalizzazione-monitoraggio-e-performance.html" TargetMode="External"/><Relationship Id="rId222" Type="http://schemas.openxmlformats.org/officeDocument/2006/relationships/hyperlink" Target="http://www.regione.campania.it/regione/it/news/regione-informa/manifestazione-di-interesse-progetto-pilota-per-la-rigenerazione-culturale-sociale-ed-economica-dei-borghi-a-rischio-abbandono-e-abbandonati" TargetMode="External"/><Relationship Id="rId667" Type="http://schemas.openxmlformats.org/officeDocument/2006/relationships/hyperlink" Target="http://bandiformazione.regione.fvg.it/fop2011/Bandi/Dettaglio.aspx?Id=6481" TargetMode="External"/><Relationship Id="rId874" Type="http://schemas.openxmlformats.org/officeDocument/2006/relationships/hyperlink" Target="https://italiadomani.gov.it/it/Interventi/investimenti/ripristino-e-tutela-dei-fondali-e-degli-habitat-marini.html" TargetMode="External"/><Relationship Id="rId527" Type="http://schemas.openxmlformats.org/officeDocument/2006/relationships/hyperlink" Target="https://italiadomani.gov.it/it/Interventi/investimenti/servizi-digitali-e-cittadinanza-digitale.html" TargetMode="External"/><Relationship Id="rId734" Type="http://schemas.openxmlformats.org/officeDocument/2006/relationships/hyperlink" Target="https://lavoro.regione.campania.it/index.php/home/formazione/formazione-professionale/corsi-per-giardiniere-d-arte" TargetMode="External"/><Relationship Id="rId941" Type="http://schemas.openxmlformats.org/officeDocument/2006/relationships/hyperlink" Target="https://italiadomani.gov.it/it/Interventi/investimenti/interventi-su-resilienza-climatica-reti.html" TargetMode="External"/><Relationship Id="rId1157" Type="http://schemas.openxmlformats.org/officeDocument/2006/relationships/hyperlink" Target="https://italiadomani.gov.it/it/Interventi/investimenti/sistema-di-certificazione-della-parita-di-genere.html" TargetMode="External"/><Relationship Id="rId1364" Type="http://schemas.openxmlformats.org/officeDocument/2006/relationships/hyperlink" Target="https://italiadomani.gov.it/it/Interventi/investimenti/task-force-digitalizzazione-monitoraggio-e-performance.html" TargetMode="External"/><Relationship Id="rId1571" Type="http://schemas.openxmlformats.org/officeDocument/2006/relationships/hyperlink" Target="https://www.regione.toscana.it/-/individuazione-di-soggetti-privati-accreditati-ai-servizi-al-lavoro" TargetMode="External"/><Relationship Id="rId70" Type="http://schemas.openxmlformats.org/officeDocument/2006/relationships/hyperlink" Target="https://www.mase.gov.it/bandi/avviso-m2c1-1-i1-1-linea-b-ammodernamento-e-realizzazione-di-nuovi-impianti-di-trattamento" TargetMode="External"/><Relationship Id="rId801" Type="http://schemas.openxmlformats.org/officeDocument/2006/relationships/hyperlink" Target="https://www.inpa.gov.it/bandi-e-avvisi/dettaglio-bando-avviso/?concorso_id=f38f1683647b44169d2a0a8c9cf76e1e" TargetMode="External"/><Relationship Id="rId1017" Type="http://schemas.openxmlformats.org/officeDocument/2006/relationships/hyperlink" Target="https://www.mit.gov.it/normativa/decreto-ministeriale-numero-191-del-27062022" TargetMode="External"/><Relationship Id="rId1224" Type="http://schemas.openxmlformats.org/officeDocument/2006/relationships/hyperlink" Target="https://www.fondazionescuolapatrimonio.it/avviso-di-selezione-1-unita-segretario-produzione-audio-video-td/" TargetMode="External"/><Relationship Id="rId1431" Type="http://schemas.openxmlformats.org/officeDocument/2006/relationships/hyperlink" Target="https://www.regione.abruzzo.it/content/bando-missione-2-investimento-23-ammodernamento-dei-macchinari-agricoli-che-permettano" TargetMode="External"/><Relationship Id="rId1669" Type="http://schemas.openxmlformats.org/officeDocument/2006/relationships/hyperlink" Target="https://italiadomani.gov.it/it/Interventi/investimenti/linee-ad-alta-velocita-nel-nord-che-collegano-all-europa.html" TargetMode="External"/><Relationship Id="rId1876" Type="http://schemas.openxmlformats.org/officeDocument/2006/relationships/hyperlink" Target="https://ingate.invitalia.it/esop/toolkit/opportunity/past/13626/detail.si" TargetMode="External"/><Relationship Id="rId1529" Type="http://schemas.openxmlformats.org/officeDocument/2006/relationships/hyperlink" Target="https://www.mur.gov.it/it/atti-e-normativa/decreto-direttoriale-n-201-del-03-07-2024" TargetMode="External"/><Relationship Id="rId1736" Type="http://schemas.openxmlformats.org/officeDocument/2006/relationships/hyperlink" Target="https://www.gazzettaufficiale.it/atto/contratti/caricaDettaglioAtto/originario?atto.dataPubblicazioneGazzetta=2023-11-17&amp;atto.codiceRedazionale=TX23BGA31507" TargetMode="External"/><Relationship Id="rId28" Type="http://schemas.openxmlformats.org/officeDocument/2006/relationships/hyperlink" Target="https://www.inpa.gov.it/bandi-e-avvisi/dettaglio-bando-avviso/?concorso_id=1b5e51df93c343439a6c0f410a34e315" TargetMode="External"/><Relationship Id="rId1803" Type="http://schemas.openxmlformats.org/officeDocument/2006/relationships/hyperlink" Target="http://musei.beniculturali.it/notizie/notifiche/avviso-pubblico-per-proposte-di-intervento-per-la-rimozione-delle-barriere-fisiche-cognitive-e-sensoriali-dei-musei-e-luoghi-della-cultura-pubblici-non-appartenenti-al-mic" TargetMode="External"/><Relationship Id="rId177" Type="http://schemas.openxmlformats.org/officeDocument/2006/relationships/hyperlink" Target="https://www.difesaservizi.it/gare/pubblicazione-gara-per-il-polo-strategico-nazionale" TargetMode="External"/><Relationship Id="rId384" Type="http://schemas.openxmlformats.org/officeDocument/2006/relationships/hyperlink" Target="https://formazionelavoro.regione.emilia-romagna.it/entra-in-regione/bandi-regionali/2022/candidature-elenco-dei-soggetti-accreditati-per-erogazione-prestazioni-per-il-lavoro-destinatari-gol" TargetMode="External"/><Relationship Id="rId591" Type="http://schemas.openxmlformats.org/officeDocument/2006/relationships/hyperlink" Target="https://italiadomani.gov.it/it/Interventi/investimenti/valorizzazione-e-potenziamento-della-ricerca-biomedica-del-ssn.html" TargetMode="External"/><Relationship Id="rId244" Type="http://schemas.openxmlformats.org/officeDocument/2006/relationships/hyperlink" Target="https://italiadomani.gov.it/it/Interventi/investimenti/riduzione-delle-perdite-nelle-reti-di-distribuzione-dell-acqua-compresa-la-digitalizzazione-e-il-monitoraggio-delle-reti.html" TargetMode="External"/><Relationship Id="rId689" Type="http://schemas.openxmlformats.org/officeDocument/2006/relationships/hyperlink" Target="https://www.acn.gov.it/agenzia/avvisi/interventi-di-potenziamento-delle-capacita-di-analisi-e-scrutinio-software-nella-pa-centrale" TargetMode="External"/><Relationship Id="rId896" Type="http://schemas.openxmlformats.org/officeDocument/2006/relationships/hyperlink" Target="https://www.regione.puglia.it/web/turismo-e-cultura/-/avviso-pubblico-per-la-presentazione-di-proposte-di-intervento-per-il-restauro-e-la-valorizzazione-del-patrimonio-architettonico-e-paesaggistico-rurale" TargetMode="External"/><Relationship Id="rId1081" Type="http://schemas.openxmlformats.org/officeDocument/2006/relationships/hyperlink" Target="https://italiadomani.gov.it/it/Interventi/investimenti/sviluppo-trasporto-rapido-di-massa.html" TargetMode="External"/><Relationship Id="rId451" Type="http://schemas.openxmlformats.org/officeDocument/2006/relationships/hyperlink" Target="https://www.politicheagricole.it/flex/cm/pages/ServeBLOB.php/L/IT/IDPagina/18702" TargetMode="External"/><Relationship Id="rId549" Type="http://schemas.openxmlformats.org/officeDocument/2006/relationships/hyperlink" Target="https://italiadomani.gov.it/it/Interventi/investimenti/competenze-digitali-di-base.html" TargetMode="External"/><Relationship Id="rId756" Type="http://schemas.openxmlformats.org/officeDocument/2006/relationships/hyperlink" Target="https://italiadomani.gov.it/it/Interventi/investimenti/task-force-digitalizzazione-monitoraggio-e-performance.html" TargetMode="External"/><Relationship Id="rId1179" Type="http://schemas.openxmlformats.org/officeDocument/2006/relationships/hyperlink" Target="https://italiadomani.gov.it/it/Interventi/investimenti/sistema-duale.html" TargetMode="External"/><Relationship Id="rId1386" Type="http://schemas.openxmlformats.org/officeDocument/2006/relationships/hyperlink" Target="https://ingate.invitalia.it/esop/toolkit/opportunity/past/11138/detail.si" TargetMode="External"/><Relationship Id="rId1593" Type="http://schemas.openxmlformats.org/officeDocument/2006/relationships/hyperlink" Target="https://italiadomani.gov.it/it/Interventi/investimenti/sistema-duale.html" TargetMode="External"/><Relationship Id="rId104" Type="http://schemas.openxmlformats.org/officeDocument/2006/relationships/hyperlink" Target="https://italiadomani.gov.it/it/Interventi/investimenti/task-force-digitalizzazione-monitoraggio-e-performance.html" TargetMode="External"/><Relationship Id="rId311" Type="http://schemas.openxmlformats.org/officeDocument/2006/relationships/hyperlink" Target="https://italiadomani.gov.it/it/Interventi/investimenti/abilitazione-e-facilitazione-migrazione-al-cloud.html" TargetMode="External"/><Relationship Id="rId409" Type="http://schemas.openxmlformats.org/officeDocument/2006/relationships/hyperlink" Target="https://portale.inpa.gov.it/ui/public-area/concoursedetail/f3c49c1530014d52acb6416721ecde90" TargetMode="External"/><Relationship Id="rId963" Type="http://schemas.openxmlformats.org/officeDocument/2006/relationships/hyperlink" Target="https://www.bandi.regione.lombardia.it/procedimenti/new/bandi/bandi/edilizia/edilizia-residenziale/programma-sicuro-verde-sociale-RLH12021022023" TargetMode="External"/><Relationship Id="rId1039" Type="http://schemas.openxmlformats.org/officeDocument/2006/relationships/hyperlink" Target="https://www.mit.gov.it/normativa/decreto-dirigenziale-numero-318-del-29122022" TargetMode="External"/><Relationship Id="rId1246" Type="http://schemas.openxmlformats.org/officeDocument/2006/relationships/hyperlink" Target="https://www.inpa.gov.it/bandi-e-avvisi/dettaglio-bando-avviso/?concorso_id=0a088914d32a4bd187201f8fa18f9ec9" TargetMode="External"/><Relationship Id="rId1898" Type="http://schemas.openxmlformats.org/officeDocument/2006/relationships/hyperlink" Target="https://italiadomani.gov.it/it/Interventi/investimenti/sviluppo-industria-cinematografica-progetto-cinecitta.html" TargetMode="External"/><Relationship Id="rId92" Type="http://schemas.openxmlformats.org/officeDocument/2006/relationships/hyperlink" Target="https://italiadomani.gov.it/it/Interventi/investimenti/task-force-digitalizzazione-monitoraggio-e-performance.html" TargetMode="External"/><Relationship Id="rId616" Type="http://schemas.openxmlformats.org/officeDocument/2006/relationships/hyperlink" Target="https://areariservata.padigitale2026.gov.it/Pa_digitale2026_dettagli_avviso?id=a017Q00001DrNiyQAF" TargetMode="External"/><Relationship Id="rId823" Type="http://schemas.openxmlformats.org/officeDocument/2006/relationships/hyperlink" Target="https://spazio-operatori.regione.veneto.it/w/bandi/fi/2023-24/781" TargetMode="External"/><Relationship Id="rId1453" Type="http://schemas.openxmlformats.org/officeDocument/2006/relationships/hyperlink" Target="https://www.sistema.puglia.it/SistemaPuglia/ifts2023" TargetMode="External"/><Relationship Id="rId1660" Type="http://schemas.openxmlformats.org/officeDocument/2006/relationships/hyperlink" Target="https://www.cepavdue.it/bando/procedura-ad-evidenza-pubblica-bando-n-7-san-giorgio-in-salici/" TargetMode="External"/><Relationship Id="rId1758" Type="http://schemas.openxmlformats.org/officeDocument/2006/relationships/hyperlink" Target="https://italiadomani.gov.it/it/Interventi/investimenti/servizi-digitali-e-cittadinanza-digitale.html" TargetMode="External"/><Relationship Id="rId1106" Type="http://schemas.openxmlformats.org/officeDocument/2006/relationships/hyperlink" Target="https://pnrr.cultura.gov.it/avviso-pubblico-a-supporto-delle-imprese-che-operano-nei-borghi-destinatari-di-finanziamenti-pnrr-m1c32-1-attrattivita-dei-borghi/" TargetMode="External"/><Relationship Id="rId1313" Type="http://schemas.openxmlformats.org/officeDocument/2006/relationships/hyperlink" Target="https://italiadomani.gov.it/it/Interventi/investimenti/ripristino-e-tutela-dei-fondali-e-degli-habitat-marini.html" TargetMode="External"/><Relationship Id="rId1520" Type="http://schemas.openxmlformats.org/officeDocument/2006/relationships/hyperlink" Target="https://italiadomani.gov.it/it/Interventi/investimenti/servizi-digitali-e-cittadinanza-digitale.html" TargetMode="External"/><Relationship Id="rId1618" Type="http://schemas.openxmlformats.org/officeDocument/2006/relationships/hyperlink" Target="https://www.fondazionecsc.it/corso/location-manager-9-13-dicembre-sede-sicilia-scadenza-bando-25-novembre-2024/" TargetMode="External"/><Relationship Id="rId1825" Type="http://schemas.openxmlformats.org/officeDocument/2006/relationships/hyperlink" Target="https://italiadomani.gov.it/it/Interventi/investimenti/competenze-competenze-e-capacita-amministrativa.html" TargetMode="External"/><Relationship Id="rId199" Type="http://schemas.openxmlformats.org/officeDocument/2006/relationships/hyperlink" Target="https://www.politichegiovanili.gov.it/comunicazione/avvisi-e-bandi/servizio-civile/avvisi-di-presentazione-programmi-e-progetti/avviso-presentazione-programmi-scu-sca-scd-2022/" TargetMode="External"/><Relationship Id="rId266" Type="http://schemas.openxmlformats.org/officeDocument/2006/relationships/hyperlink" Target="https://trasparenza.mit.gov.it/archivio11_bandi-gare-e-contratti_0_282350_876_1.html" TargetMode="External"/><Relationship Id="rId473" Type="http://schemas.openxmlformats.org/officeDocument/2006/relationships/hyperlink" Target="https://italiadomani.gov.it/it/Interventi/investimenti/competenze-competenze-e-capacita-amministrativa.html" TargetMode="External"/><Relationship Id="rId680" Type="http://schemas.openxmlformats.org/officeDocument/2006/relationships/hyperlink" Target="https://bur.regione.veneto.it/BurvServices/pubblica/DettaglioDgr.aspx?id=481919" TargetMode="External"/><Relationship Id="rId126" Type="http://schemas.openxmlformats.org/officeDocument/2006/relationships/hyperlink" Target="https://italiadomani.gov.it/it/Interventi/investimenti/piano-di-messa-in-sicurezza-e-riqualificazione-dell-edilizia-scolastica.html" TargetMode="External"/><Relationship Id="rId333" Type="http://schemas.openxmlformats.org/officeDocument/2006/relationships/hyperlink" Target="https://italiadomani.gov.it/it/Interventi/investimenti/reti-ultraveloci-banda-ultra-larga-e-5G.html" TargetMode="External"/><Relationship Id="rId540" Type="http://schemas.openxmlformats.org/officeDocument/2006/relationships/hyperlink" Target="https://areariservata.padigitale2026.gov.it/Pa_digitale2026_dettagli_avviso?id=a017Q000015cmRzQAI" TargetMode="External"/><Relationship Id="rId778" Type="http://schemas.openxmlformats.org/officeDocument/2006/relationships/hyperlink" Target="https://www.inpa.gov.it/bandi-e-avvisi/dettaglio-bando-avviso/?concorso_id=4b25e6df12ec433d87de1182c01ad9d9" TargetMode="External"/><Relationship Id="rId985" Type="http://schemas.openxmlformats.org/officeDocument/2006/relationships/hyperlink" Target="https://italiadomani.gov.it/it/Interventi/investimenti/sicuro-verde-e-sociale-riqualificazione-edilizia-residenziale-pubblica.html" TargetMode="External"/><Relationship Id="rId1170" Type="http://schemas.openxmlformats.org/officeDocument/2006/relationships/hyperlink" Target="https://italiadomani.gov.it/it/Interventi/investimenti/abilitazione-e-facilitazione-migrazione-al-cloud.html" TargetMode="External"/><Relationship Id="rId638" Type="http://schemas.openxmlformats.org/officeDocument/2006/relationships/hyperlink" Target="https://italiadomani.gov.it/it/Interventi/investimenti/servizi-digitali-e-cittadinanza-digitale.html" TargetMode="External"/><Relationship Id="rId845" Type="http://schemas.openxmlformats.org/officeDocument/2006/relationships/hyperlink" Target="https://ingate.invitalia.it/esop/toolkit/opportunity/current/10011/detail.si" TargetMode="External"/><Relationship Id="rId1030" Type="http://schemas.openxmlformats.org/officeDocument/2006/relationships/hyperlink" Target="https://www.poste.it/bando-gara-polis-colonnine-9-01-2022.html" TargetMode="External"/><Relationship Id="rId1268" Type="http://schemas.openxmlformats.org/officeDocument/2006/relationships/hyperlink" Target="https://cinecitta-appalti.maggiolicloud.it/PortaleAppalti/it/ppgare_bandi_scaduti_lista.wp?actionPath=/ExtStr2/do/FrontEnd/Bandi/view.action&amp;currentFrame=7&amp;codice=2023/013&amp;_csrf=8E63I93RPF90CI2W8L70FS6EDY3A8L8P" TargetMode="External"/><Relationship Id="rId1475" Type="http://schemas.openxmlformats.org/officeDocument/2006/relationships/hyperlink" Target="https://italiadomani.gov.it/it/Interventi/investimenti/rinnovo-flotte-bus-e-treni-verdi.html" TargetMode="External"/><Relationship Id="rId1682" Type="http://schemas.openxmlformats.org/officeDocument/2006/relationships/hyperlink" Target="https://veronapadova.it/gare-area-trasparenza/i-bandi-di-gara/affidamento-5-bis-cavazza/affidamento-5-bis-atti-di-gara/" TargetMode="External"/><Relationship Id="rId400" Type="http://schemas.openxmlformats.org/officeDocument/2006/relationships/hyperlink" Target="https://www.inpa.gov.it/bandi-e-avvisi/dettaglio-bando-avviso/?concorso_id=195a714b945d482abe6ce54f1ce44b38" TargetMode="External"/><Relationship Id="rId705" Type="http://schemas.openxmlformats.org/officeDocument/2006/relationships/hyperlink" Target="https://www.regione.marche.it/Regione-Utile/Lavoro-e-Formazione-Professionale/Bandi-di-finanziamento/id_9081/5970" TargetMode="External"/><Relationship Id="rId1128" Type="http://schemas.openxmlformats.org/officeDocument/2006/relationships/hyperlink" Target="https://innovazione.gov.it/innova-con-noi/posizioni-lavorative/project-manager-2024-a/" TargetMode="External"/><Relationship Id="rId1335" Type="http://schemas.openxmlformats.org/officeDocument/2006/relationships/hyperlink" Target="https://italiadomani.gov.it/it/Interventi/investimenti/Innovazione-e-meccanizzazione-nel-settore-agricolo-e-alimentare.html" TargetMode="External"/><Relationship Id="rId1542" Type="http://schemas.openxmlformats.org/officeDocument/2006/relationships/hyperlink" Target="https://www.fondazionescuolapatrimonio.it/faculty-progetto-digital-mab-manifestazione-di-interesse/" TargetMode="External"/><Relationship Id="rId912" Type="http://schemas.openxmlformats.org/officeDocument/2006/relationships/hyperlink" Target="https://www.agenziacoesione.gov.it/wp-content/uploads/2022/12/Decreto_462_2022_All.Avviso-2.pdf" TargetMode="External"/><Relationship Id="rId1847" Type="http://schemas.openxmlformats.org/officeDocument/2006/relationships/hyperlink" Target="https://italiadomani.gov.it/it/Interventi/investimenti/servizio-civile-universale.html" TargetMode="External"/><Relationship Id="rId41" Type="http://schemas.openxmlformats.org/officeDocument/2006/relationships/hyperlink" Target="https://www.inpa.gov.it/bandi-e-avvisi/dettaglio-bando-avviso/?concorso_id=e81ce61068f548eb937fb8aff369098f" TargetMode="External"/><Relationship Id="rId1402" Type="http://schemas.openxmlformats.org/officeDocument/2006/relationships/hyperlink" Target="https://www.regione.puglia.it/web/agricoltura/-/ammodernamento-dei-frantoi-oleari-il-bando-pnrr%C2%A0m2c1-investimento-2.3" TargetMode="External"/><Relationship Id="rId1707" Type="http://schemas.openxmlformats.org/officeDocument/2006/relationships/hyperlink" Target="https://www.terzovalico.it/bandi-di-gara.html" TargetMode="External"/><Relationship Id="rId190" Type="http://schemas.openxmlformats.org/officeDocument/2006/relationships/hyperlink" Target="https://italiadomani.gov.it/it/Interventi/investimenti/rafforzamento-dell-ufficio-del-processo-per-la-giustizia-amministrativa.html" TargetMode="External"/><Relationship Id="rId288" Type="http://schemas.openxmlformats.org/officeDocument/2006/relationships/hyperlink" Target="https://italiadomani.gov.it/it/Interventi/investimenti/creazione-di-imprese-femminili.html" TargetMode="External"/><Relationship Id="rId1914" Type="http://schemas.openxmlformats.org/officeDocument/2006/relationships/hyperlink" Target="https://italiadomani.gov.it/it/Interventi/investimenti/task-force-digitalizzazione-monitoraggio-e-performance.html" TargetMode="External"/><Relationship Id="rId495" Type="http://schemas.openxmlformats.org/officeDocument/2006/relationships/hyperlink" Target="https://italiadomani.gov.it/it/Interventi/investimenti/servizi-digitali-e-cittadinanza-digitale.html" TargetMode="External"/><Relationship Id="rId148" Type="http://schemas.openxmlformats.org/officeDocument/2006/relationships/hyperlink" Target="https://trasparenza.mit.gov.it/index.php?id_oggetto=11&amp;id_doc=269298" TargetMode="External"/><Relationship Id="rId355" Type="http://schemas.openxmlformats.org/officeDocument/2006/relationships/hyperlink" Target="https://italiadomani.gov.it/it/Interventi/investimenti/tutela-e-valorizzazione-dell-architettura-e-del-paesaggio-rurale.html" TargetMode="External"/><Relationship Id="rId562" Type="http://schemas.openxmlformats.org/officeDocument/2006/relationships/hyperlink" Target="https://italiadomani.gov.it/it/Interventi/investimenti/strategia-digitale-e-piattaforme-per-il-patrimonio-culturale.html" TargetMode="External"/><Relationship Id="rId1192" Type="http://schemas.openxmlformats.org/officeDocument/2006/relationships/hyperlink" Target="https://lucelabcinecitta.com/wp-content/uploads/2023/07/Bando-Virtual-Production.pd" TargetMode="External"/><Relationship Id="rId215" Type="http://schemas.openxmlformats.org/officeDocument/2006/relationships/hyperlink" Target="https://news.provincia.bz.it/it/news/pnrr-20-milioni-di-euro-per-l-attrattivita-dei-borghi" TargetMode="External"/><Relationship Id="rId422" Type="http://schemas.openxmlformats.org/officeDocument/2006/relationships/hyperlink" Target="https://italiadomani.gov.it/it/Interventi/investimenti/dati-e-interoperabilita.html" TargetMode="External"/><Relationship Id="rId867" Type="http://schemas.openxmlformats.org/officeDocument/2006/relationships/hyperlink" Target="https://www.mimit.gov.it/index.php/it/pnrr/progetti-pnrr/pnrr-finanziamento-di-start-up" TargetMode="External"/><Relationship Id="rId1052" Type="http://schemas.openxmlformats.org/officeDocument/2006/relationships/hyperlink" Target="https://italiadomani.gov.it/it/Interventi/investimenti/ammodernamento-tecnologico-degli-ospedali.html" TargetMode="External"/><Relationship Id="rId1497" Type="http://schemas.openxmlformats.org/officeDocument/2006/relationships/hyperlink" Target="https://italiadomani.gov.it/it/Interventi/investimenti/didattica-e-competenze-universitarie-avanzate.html" TargetMode="External"/><Relationship Id="rId727" Type="http://schemas.openxmlformats.org/officeDocument/2006/relationships/hyperlink" Target="https://www.regione.marche.it/Regione-Utile/Lavoro-e-Formazione-Professionale/Bandi-di-finanziamento/id_9081/6323" TargetMode="External"/><Relationship Id="rId934" Type="http://schemas.openxmlformats.org/officeDocument/2006/relationships/hyperlink" Target="https://www.mimit.gov.it/it/normativa/decreti-direttoriali/decreto-direttoriale-16-novembre-2022-rinnovabili-e-batterie-riapertura-dei-termini" TargetMode="External"/><Relationship Id="rId1357" Type="http://schemas.openxmlformats.org/officeDocument/2006/relationships/hyperlink" Target="https://italiadomani.gov.it/it/Interventi/investimenti/Innovazione-e-meccanizzazione-nel-settore-agricolo-e-alimentare.html" TargetMode="External"/><Relationship Id="rId1564" Type="http://schemas.openxmlformats.org/officeDocument/2006/relationships/hyperlink" Target="https://www.fondazionecsc.it/corso/color-grading-2/" TargetMode="External"/><Relationship Id="rId1771" Type="http://schemas.openxmlformats.org/officeDocument/2006/relationships/hyperlink" Target="https://italiadomani.gov.it/it/Interventi/investimenti/digitalizzazione-delle-grandi-amministrazioni-centrali.html" TargetMode="External"/><Relationship Id="rId63" Type="http://schemas.openxmlformats.org/officeDocument/2006/relationships/hyperlink" Target="https://www.inpa.gov.it/bandi-e-avvisi/dettaglio-bando-avviso/?concorso_id=fac7ace320e04776ae9b93065f5223a7" TargetMode="External"/><Relationship Id="rId1217" Type="http://schemas.openxmlformats.org/officeDocument/2006/relationships/hyperlink" Target="https://www.fondazionescuolapatrimonio.it/avviso-di-selezione-2-unita-data-analyst-td/" TargetMode="External"/><Relationship Id="rId1424" Type="http://schemas.openxmlformats.org/officeDocument/2006/relationships/hyperlink" Target="https://italiadomani.gov.it/it/Interventi/investimenti/Innovazione-e-meccanizzazione-nel-settore-agricolo-e-alimentare.html" TargetMode="External"/><Relationship Id="rId1631" Type="http://schemas.openxmlformats.org/officeDocument/2006/relationships/hyperlink" Target="https://italiadomani.gov.it/it/Interventi/investimenti/rinnovo-flotte-bus-e-treni-verdi.html" TargetMode="External"/><Relationship Id="rId1869" Type="http://schemas.openxmlformats.org/officeDocument/2006/relationships/hyperlink" Target="https://www.regione.abruzzo.it/content/mille-esperti-l%E2%80%99attuazione-del-pnrr" TargetMode="External"/><Relationship Id="rId1729" Type="http://schemas.openxmlformats.org/officeDocument/2006/relationships/hyperlink" Target="https://italiadomani.gov.it/it/Interventi/investimenti/servizi-digitali-e-cittadinanza-digitale.html" TargetMode="External"/><Relationship Id="rId1936" Type="http://schemas.openxmlformats.org/officeDocument/2006/relationships/hyperlink" Target="https://www.fondazionescuolapatrimonio.it/bando-digital-mab-ricerca-azione-procedure-e-esiti/" TargetMode="External"/><Relationship Id="rId377" Type="http://schemas.openxmlformats.org/officeDocument/2006/relationships/hyperlink" Target="https://centraleacquisti.regione.lazio.it/dettaglio-bando?id_doc=1080141&amp;tipo_doc=BANDO_GARA_PORTALE" TargetMode="External"/><Relationship Id="rId584" Type="http://schemas.openxmlformats.org/officeDocument/2006/relationships/hyperlink" Target="https://www.mimit.gov.it/it/incentivi/elettronica" TargetMode="External"/><Relationship Id="rId5" Type="http://schemas.openxmlformats.org/officeDocument/2006/relationships/hyperlink" Target="https://italiadomani.gov.it/it/Interventi/investimenti/task-force-digitalizzazione-monitoraggio-e-performance.html" TargetMode="External"/><Relationship Id="rId237" Type="http://schemas.openxmlformats.org/officeDocument/2006/relationships/hyperlink" Target="https://www.lavoro.gov.it/temi-e-priorita/poverta-ed-esclusione-sociale/Documents/DD-5-del-15022022-Avviso-1-2022-PNRR.pdf" TargetMode="External"/><Relationship Id="rId791" Type="http://schemas.openxmlformats.org/officeDocument/2006/relationships/hyperlink" Target="https://www.inpa.gov.it/bandi-e-avvisi/dettaglio-bando-avviso/?concorso_id=2cfd2fe9965d4299bd2568a42a32e806" TargetMode="External"/><Relationship Id="rId889" Type="http://schemas.openxmlformats.org/officeDocument/2006/relationships/hyperlink" Target="https://www.isprambiente.gov.it/it/progetti/cartella-progetti-in-corso/progetti-mare/pnrr-mer-marine-ecosystem-restoration" TargetMode="External"/><Relationship Id="rId1074" Type="http://schemas.openxmlformats.org/officeDocument/2006/relationships/hyperlink" Target="https://www.gazzettaufficiale.it/eli/id/2022/06/23/22A03638/sg" TargetMode="External"/><Relationship Id="rId444" Type="http://schemas.openxmlformats.org/officeDocument/2006/relationships/hyperlink" Target="https://italiadomani.gov.it/it/Interventi/investimenti/strategia-digitale-e-piattaforme-per-il-patrimonio-culturale.html" TargetMode="External"/><Relationship Id="rId651" Type="http://schemas.openxmlformats.org/officeDocument/2006/relationships/hyperlink" Target="https://italiadomani.gov.it/it/Interventi/investimenti/infrastrutture-digitali.html" TargetMode="External"/><Relationship Id="rId749" Type="http://schemas.openxmlformats.org/officeDocument/2006/relationships/hyperlink" Target="https://italiadomani.gov.it/it/Interventi/investimenti/attrattivita-dei-borghi.html" TargetMode="External"/><Relationship Id="rId1281" Type="http://schemas.openxmlformats.org/officeDocument/2006/relationships/hyperlink" Target="https://www.inpa.gov.it/bandi-e-avvisi/dettaglio-bando-avviso/?concorso_id=66eeb694698348b4a247f8425830d802" TargetMode="External"/><Relationship Id="rId1379" Type="http://schemas.openxmlformats.org/officeDocument/2006/relationships/hyperlink" Target="https://italiadomani.gov.it/it/Interventi/investimenti/Innovazione-e-meccanizzazione-nel-settore-agricolo-e-alimentare.html" TargetMode="External"/><Relationship Id="rId1586" Type="http://schemas.openxmlformats.org/officeDocument/2006/relationships/hyperlink" Target="https://bandi.regione.piemonte.it/contributi-finanziamenti/programmazione-triennale-materia-offerta-formativa-iefp-ciclo-20242028" TargetMode="External"/><Relationship Id="rId304" Type="http://schemas.openxmlformats.org/officeDocument/2006/relationships/hyperlink" Target="https://areariservata.padigitale2026.gov.it/Pa_digitale2026_dettagli_avviso?id=a017Q00000c8mFyQAI" TargetMode="External"/><Relationship Id="rId511" Type="http://schemas.openxmlformats.org/officeDocument/2006/relationships/hyperlink" Target="https://portale.inpa.gov.it/ui/public-area/concoursedetail/7d0b7c375db249f0a6b96e40910d77d0" TargetMode="External"/><Relationship Id="rId609" Type="http://schemas.openxmlformats.org/officeDocument/2006/relationships/hyperlink" Target="https://reggiadicaserta.cultura.gov.it/recupero-e-valorizzazione-delle-sorgenti-del-fizzo-e-dellacquedotto-carolino/" TargetMode="External"/><Relationship Id="rId956" Type="http://schemas.openxmlformats.org/officeDocument/2006/relationships/hyperlink" Target="https://italiadomani.gov.it/it/Interventi/investimenti/accordi-per-l-innovazione.html" TargetMode="External"/><Relationship Id="rId1141" Type="http://schemas.openxmlformats.org/officeDocument/2006/relationships/hyperlink" Target="https://www.inpa.gov.it/bandi-e-avvisi/dettaglio-bando-avviso/?concorso_id=a93ec860e0154d088770cab2f75781c5" TargetMode="External"/><Relationship Id="rId1239" Type="http://schemas.openxmlformats.org/officeDocument/2006/relationships/hyperlink" Target="https://italiadomani.gov.it/it/Interventi/investimenti/task-force-digitalizzazione-monitoraggio-e-performance.html" TargetMode="External"/><Relationship Id="rId1793" Type="http://schemas.openxmlformats.org/officeDocument/2006/relationships/hyperlink" Target="https://www.inpa.gov.it/bandi-e-avvisi/dettaglio-bando-avviso/?concorso_id=3784eccea846413ab999ae43c1c60851" TargetMode="External"/><Relationship Id="rId85" Type="http://schemas.openxmlformats.org/officeDocument/2006/relationships/hyperlink" Target="https://italiadomani.gov.it/it/Interventi/investimenti/task-force-digitalizzazione-monitoraggio-e-performance.html" TargetMode="External"/><Relationship Id="rId816" Type="http://schemas.openxmlformats.org/officeDocument/2006/relationships/hyperlink" Target="https://www.inpa.gov.it/bandi-e-avvisi/dettaglio-bando-avviso/?concorso_id=9c6718dcac804360b6b5a43180c5def6" TargetMode="External"/><Relationship Id="rId1001" Type="http://schemas.openxmlformats.org/officeDocument/2006/relationships/hyperlink" Target="https://italiadomani.gov.it/it/Interventi/investimenti/costruzione-e-miglioramento-dei-padiglioni-e-degli-spazi-dei-penitenziari-per-adulti-e-minori.html" TargetMode="External"/><Relationship Id="rId1446" Type="http://schemas.openxmlformats.org/officeDocument/2006/relationships/hyperlink" Target="https://italiadomani.gov.it/it/Interventi/investimenti/ripristino-e-tutela-dei-fondali-e-degli-habitat-marini.html" TargetMode="External"/><Relationship Id="rId1653" Type="http://schemas.openxmlformats.org/officeDocument/2006/relationships/hyperlink" Target="https://italiadomani.gov.it/it/Interventi/investimenti/linee-ad-alta-velocita-nel-nord-che-collegano-all-europa.html" TargetMode="External"/><Relationship Id="rId1860" Type="http://schemas.openxmlformats.org/officeDocument/2006/relationships/hyperlink" Target="https://italiadomani.gov.it/it/Interventi/investimenti/sistema-duale.html" TargetMode="External"/><Relationship Id="rId1306" Type="http://schemas.openxmlformats.org/officeDocument/2006/relationships/hyperlink" Target="https://ingate.invitalia.it/esop/toolkit/opportunity/past/10988/detail.si" TargetMode="External"/><Relationship Id="rId1513" Type="http://schemas.openxmlformats.org/officeDocument/2006/relationships/hyperlink" Target="https://www.mur.gov.it/it/atti-e-normativa/decreto-ministeriale-n-630-del-24-04-2024" TargetMode="External"/><Relationship Id="rId1720" Type="http://schemas.openxmlformats.org/officeDocument/2006/relationships/hyperlink" Target="https://areariservata.padigitale2026.gov.it/Pa_digitale2026_dettagli_avviso?id=a01J7000000O59jIAC" TargetMode="External"/><Relationship Id="rId12" Type="http://schemas.openxmlformats.org/officeDocument/2006/relationships/hyperlink" Target="https://italiadomani.gov.it/it/Interventi/investimenti/investimenti-nella-resilienza-dell-agro-sistema-irriguo-per-una-migliore-gestione-delle-risorse-idriche.html" TargetMode="External"/><Relationship Id="rId1818" Type="http://schemas.openxmlformats.org/officeDocument/2006/relationships/hyperlink" Target="https://www.mur.gov.it/it/atti-e-normativa/decreto-direttoriale-n-167-del-03-10-2023" TargetMode="External"/><Relationship Id="rId161" Type="http://schemas.openxmlformats.org/officeDocument/2006/relationships/hyperlink" Target="https://italiadomani.gov.it/it/Interventi/investimenti/reti-ultraveloci-banda-ultra-larga-e-5G.html" TargetMode="External"/><Relationship Id="rId399" Type="http://schemas.openxmlformats.org/officeDocument/2006/relationships/hyperlink" Target="https://www.inpa.gov.it/bandi-e-avvisi/dettaglio-bando-avviso/?concorso_id=77aacc1beb804a4389b2be29c9c0ee16" TargetMode="External"/><Relationship Id="rId259" Type="http://schemas.openxmlformats.org/officeDocument/2006/relationships/hyperlink" Target="https://trasparenza.mit.gov.it/archivio11_bandi-gare-e-contratti_0_282273_876_1.html" TargetMode="External"/><Relationship Id="rId466" Type="http://schemas.openxmlformats.org/officeDocument/2006/relationships/hyperlink" Target="https://italiadomani.gov.it/it/Interventi/investimenti/competenze-competenze-e-capacita-amministrativa.html" TargetMode="External"/><Relationship Id="rId673" Type="http://schemas.openxmlformats.org/officeDocument/2006/relationships/hyperlink" Target="https://bandi.regione.piemonte.it/contributi-finanziamenti/programmazione-materia-offerta-formativa-iefp-ciclo-formativo-20222026" TargetMode="External"/><Relationship Id="rId880" Type="http://schemas.openxmlformats.org/officeDocument/2006/relationships/hyperlink" Target="https://italiadomani.gov.it/it/Interventi/investimenti/ripristino-e-tutela-dei-fondali-e-degli-habitat-marini.html" TargetMode="External"/><Relationship Id="rId1096" Type="http://schemas.openxmlformats.org/officeDocument/2006/relationships/hyperlink" Target="https://italiadomani.gov.it/it/Interventi/investimenti/partenariati-horizon-europe.html" TargetMode="External"/><Relationship Id="rId119" Type="http://schemas.openxmlformats.org/officeDocument/2006/relationships/hyperlink" Target="https://italiadomani.gov.it/it/Interventi/investimenti/efficientamento-degli-edifici-giudiziari.html" TargetMode="External"/><Relationship Id="rId326" Type="http://schemas.openxmlformats.org/officeDocument/2006/relationships/hyperlink" Target="https://italiadomani.gov.it/it/Interventi/investimenti/rinnovo-flotte-bus-e-treni-verdi.html" TargetMode="External"/><Relationship Id="rId533" Type="http://schemas.openxmlformats.org/officeDocument/2006/relationships/hyperlink" Target="https://italiadomani.gov.it/it/Interventi/investimenti/partenariati-horizon-europe.html" TargetMode="External"/><Relationship Id="rId978" Type="http://schemas.openxmlformats.org/officeDocument/2006/relationships/hyperlink" Target="https://italiadomani.gov.it/it/Interventi/investimenti/sicuro-verde-e-sociale-riqualificazione-edilizia-residenziale-pubblica.html" TargetMode="External"/><Relationship Id="rId1163" Type="http://schemas.openxmlformats.org/officeDocument/2006/relationships/hyperlink" Target="https://www.mimit.gov.it/it/incentivi/gestione-delle-risorse-idriche-water4all" TargetMode="External"/><Relationship Id="rId1370" Type="http://schemas.openxmlformats.org/officeDocument/2006/relationships/hyperlink" Target="https://www.inpa.gov.it/bandi-e-avvisi/dettaglio-bando-avviso/?concorso_id=71ffc63eee974c43ad7d3ea195e80cd6" TargetMode="External"/><Relationship Id="rId740" Type="http://schemas.openxmlformats.org/officeDocument/2006/relationships/hyperlink" Target="https://deltapo.maggiolicloud.it/PortaleAppalti/it/ppgare_bandi_scaduti_lista.wp?actionPath=/ExtStr2/do/FrontEnd/Bandi/view.action&amp;currentFrame=7&amp;codice=G04548&amp;_csrf=4BFTVMYHCKF1I5Y0UMKSJRWQSUKM8DF5" TargetMode="External"/><Relationship Id="rId838" Type="http://schemas.openxmlformats.org/officeDocument/2006/relationships/hyperlink" Target="https://intercenter.regione.emilia-romagna.it/servizi-imprese/bandi-e-avvisi_new/bandi-aperti/BANDO_GARA_PORTALE@7806649" TargetMode="External"/><Relationship Id="rId1023" Type="http://schemas.openxmlformats.org/officeDocument/2006/relationships/hyperlink" Target="https://italiadomani.gov.it/it/Interventi/investimenti/ecosistema-innovativo-della-salute.html" TargetMode="External"/><Relationship Id="rId1468" Type="http://schemas.openxmlformats.org/officeDocument/2006/relationships/hyperlink" Target="https://www.gare.rfi.it/content/gare_rfi/it/archivio/bandi-e-avvisi/lavori/2023/-dac-0123-2023.html" TargetMode="External"/><Relationship Id="rId1675" Type="http://schemas.openxmlformats.org/officeDocument/2006/relationships/hyperlink" Target="https://italiadomani.gov.it/it/Interventi/investimenti/linee-ad-alta-velocita-nel-nord-che-collegano-all-europa.html" TargetMode="External"/><Relationship Id="rId1882" Type="http://schemas.openxmlformats.org/officeDocument/2006/relationships/hyperlink" Target="https://lucelabcinecitta.com/corsi/bottega-artigiana-attrezzeria-e-props-corso-professionale-per-la-formazione-di-attrezzisti-e-macchinisti/" TargetMode="External"/><Relationship Id="rId600" Type="http://schemas.openxmlformats.org/officeDocument/2006/relationships/hyperlink" Target="https://italiadomani.gov.it/it/Interventi/investimenti/programmi-per-valorizzare-l-identita-di-luoghi-parchi-e-giardini-storici.html" TargetMode="External"/><Relationship Id="rId1230" Type="http://schemas.openxmlformats.org/officeDocument/2006/relationships/hyperlink" Target="https://cinecitta-appalti.maggiolicloud.it/PortaleAppalti/it/ppgare_bandi_scaduti_lista.wp?actionPath=/ExtStr2/do/FrontEnd/Bandi/view.action&amp;currentFrame=7&amp;codice=2023/003&amp;_csrf=IGL5EZ2EM0B3Y25EA2YO32I7FEOSNEH8" TargetMode="External"/><Relationship Id="rId1328" Type="http://schemas.openxmlformats.org/officeDocument/2006/relationships/hyperlink" Target="https://www.fondazionescuolapatrimonio.it/avviso-di-selezione-4-unita-instructional-designer-td/" TargetMode="External"/><Relationship Id="rId1535" Type="http://schemas.openxmlformats.org/officeDocument/2006/relationships/hyperlink" Target="https://www.mur.gov.it/it/atti-e-normativa/decreto-direttoriale-n-644-del-15-05-2024" TargetMode="External"/><Relationship Id="rId905" Type="http://schemas.openxmlformats.org/officeDocument/2006/relationships/hyperlink" Target="https://www.regione.basilicata.it/giunta/site/giunta/department.jsp?dep=100050&amp;area=3081985&amp;level=0" TargetMode="External"/><Relationship Id="rId1742" Type="http://schemas.openxmlformats.org/officeDocument/2006/relationships/hyperlink" Target="https://italiadomani.gov.it/it/Interventi/investimenti/dati-e-interoperabilita.html" TargetMode="External"/><Relationship Id="rId34" Type="http://schemas.openxmlformats.org/officeDocument/2006/relationships/hyperlink" Target="https://www.inpa.gov.it/bandi-e-avvisi/dettaglio-bando-avviso/?concorso_id=c86e6b49138a4dc79ed115a4b05999a3" TargetMode="External"/><Relationship Id="rId1602" Type="http://schemas.openxmlformats.org/officeDocument/2006/relationships/hyperlink" Target="https://www.isprambiente.gov.it/it/amministrazione-trasparente/bandi-di-gara-e-contratti/bandi/B290420BD1" TargetMode="External"/><Relationship Id="rId183" Type="http://schemas.openxmlformats.org/officeDocument/2006/relationships/hyperlink" Target="https://italiadomani.gov.it/it/Interventi/investimenti/efficientamento-degli-edifici-giudiziari.html" TargetMode="External"/><Relationship Id="rId390" Type="http://schemas.openxmlformats.org/officeDocument/2006/relationships/hyperlink" Target="https://areariservata.padigitale2026.gov.it/Pa_digitale2026_dettagli_avviso?id=a017Q00000ocbtrQAA" TargetMode="External"/><Relationship Id="rId1907" Type="http://schemas.openxmlformats.org/officeDocument/2006/relationships/hyperlink" Target="https://www.fondazionescuolapatrimonio.it/avviso-bdc-2-esperti-assistenti-progettazione-formativa/" TargetMode="External"/><Relationship Id="rId250" Type="http://schemas.openxmlformats.org/officeDocument/2006/relationships/hyperlink" Target="https://italiadomani.gov.it/it/Interventi/investimenti/sport-e-inclusione-sociale.html" TargetMode="External"/><Relationship Id="rId488" Type="http://schemas.openxmlformats.org/officeDocument/2006/relationships/hyperlink" Target="https://ingate.invitalia.it/esop/toolkit/opportunity/past/8643/detail.si" TargetMode="External"/><Relationship Id="rId695" Type="http://schemas.openxmlformats.org/officeDocument/2006/relationships/hyperlink" Target="https://italiadomani.gov.it/it/Interventi/investimenti/ammodernamento-tecnologico-degli-ospedali.html" TargetMode="External"/><Relationship Id="rId110" Type="http://schemas.openxmlformats.org/officeDocument/2006/relationships/hyperlink" Target="https://italiadomani.gov.it/it/Interventi/investimenti/task-force-digitalizzazione-monitoraggio-e-performance.html" TargetMode="External"/><Relationship Id="rId348" Type="http://schemas.openxmlformats.org/officeDocument/2006/relationships/hyperlink" Target="https://italiadomani.gov.it/it/Interventi/investimenti/tutela-e-valorizzazione-dell-architettura-e-del-paesaggio-rurale.html" TargetMode="External"/><Relationship Id="rId555" Type="http://schemas.openxmlformats.org/officeDocument/2006/relationships/hyperlink" Target="https://italiadomani.gov.it/it/Interventi/investimenti/partenariati-horizon-europe.html" TargetMode="External"/><Relationship Id="rId762" Type="http://schemas.openxmlformats.org/officeDocument/2006/relationships/hyperlink" Target="https://italiadomani.gov.it/it/Interventi/investimenti/sicurezza-sismica-nei-luoghi-di-culto.html" TargetMode="External"/><Relationship Id="rId1185" Type="http://schemas.openxmlformats.org/officeDocument/2006/relationships/hyperlink" Target="https://spazio-operatori.regione.veneto.it/w/bandi/fse/2022/0876" TargetMode="External"/><Relationship Id="rId1392" Type="http://schemas.openxmlformats.org/officeDocument/2006/relationships/hyperlink" Target="https://italiadomani.gov.it/it/Interventi/investimenti/ripristino-e-tutela-dei-fondali-e-degli-habitat-marini.html" TargetMode="External"/><Relationship Id="rId208" Type="http://schemas.openxmlformats.org/officeDocument/2006/relationships/hyperlink" Target="https://www.infratelitalia.it/archivio-documenti/documenti/gara-sanita-2022" TargetMode="External"/><Relationship Id="rId415" Type="http://schemas.openxmlformats.org/officeDocument/2006/relationships/hyperlink" Target="https://www.mimit.gov.it/index.php/it/incentivi/elettronica" TargetMode="External"/><Relationship Id="rId622" Type="http://schemas.openxmlformats.org/officeDocument/2006/relationships/hyperlink" Target="https://ingate.invitalia.it/esop/toolkit/opportunity/past/9767/detail.si" TargetMode="External"/><Relationship Id="rId1045" Type="http://schemas.openxmlformats.org/officeDocument/2006/relationships/hyperlink" Target="https://cultura.gov.it/comunicato/dm-139-23032023" TargetMode="External"/><Relationship Id="rId1252" Type="http://schemas.openxmlformats.org/officeDocument/2006/relationships/hyperlink" Target="https://italiadomani.gov.it/it/Interventi/investimenti/sistema-duale.html" TargetMode="External"/><Relationship Id="rId1697" Type="http://schemas.openxmlformats.org/officeDocument/2006/relationships/hyperlink" Target="https://www.terzovalico.it/bandi-di-gara.html" TargetMode="External"/><Relationship Id="rId927" Type="http://schemas.openxmlformats.org/officeDocument/2006/relationships/hyperlink" Target="https://italiadomani.gov.it/it/Interventi/investimenti/sostegno-alle-persone-vulnerabili-e-prevenzione-dell-istituzionalizzazione-degli-anziani-non-autosufficienti.html" TargetMode="External"/><Relationship Id="rId1112" Type="http://schemas.openxmlformats.org/officeDocument/2006/relationships/hyperlink" Target="https://innovazione.gov.it/innova-con-noi/posizioni-lavorative/technical-project-manager-padigitale2026-b/" TargetMode="External"/><Relationship Id="rId1557" Type="http://schemas.openxmlformats.org/officeDocument/2006/relationships/hyperlink" Target="https://arti.toscana.it/gol-avviso-pubblico-9-individuazione-soggetti-coinvolti-nella-realizzazione-percorsi-ricollocazione-collettiva" TargetMode="External"/><Relationship Id="rId1764" Type="http://schemas.openxmlformats.org/officeDocument/2006/relationships/hyperlink" Target="https://italiadomani.gov.it/it/Interventi/investimenti/servizi-digitali-e-cittadinanza-digitale.html" TargetMode="External"/><Relationship Id="rId56" Type="http://schemas.openxmlformats.org/officeDocument/2006/relationships/hyperlink" Target="https://qualitabitare.mit.gov.it/login" TargetMode="External"/><Relationship Id="rId1417" Type="http://schemas.openxmlformats.org/officeDocument/2006/relationships/hyperlink" Target="https://italiadomani.gov.it/it/Interventi/investimenti/sviluppo-industria-cinematografica-progetto-cinecitta.html" TargetMode="External"/><Relationship Id="rId1624" Type="http://schemas.openxmlformats.org/officeDocument/2006/relationships/hyperlink" Target="https://www.alfaliguria.it/index.php/avvisi-attivi-fse-e-altri-fondi/500-fruizione-dell-offerta-formativa-iefp-nel-sistema-duale-a-f-2024-2025-pnrr" TargetMode="External"/><Relationship Id="rId1831" Type="http://schemas.openxmlformats.org/officeDocument/2006/relationships/hyperlink" Target="https://italiadomani.gov.it/it/Interventi/investimenti/task-force-digitalizzazione-monitoraggio-e-performance.html" TargetMode="External"/><Relationship Id="rId1929" Type="http://schemas.openxmlformats.org/officeDocument/2006/relationships/hyperlink" Target="https://italiadomani.gov.it/it/Interventi/investimenti/sviluppo-industria-cinematografica-progetto-cinecitta.html" TargetMode="External"/><Relationship Id="rId272" Type="http://schemas.openxmlformats.org/officeDocument/2006/relationships/hyperlink" Target="https://trasparenza.mit.gov.it/index.php?id_oggetto=11&amp;id_doc=266044" TargetMode="External"/><Relationship Id="rId577" Type="http://schemas.openxmlformats.org/officeDocument/2006/relationships/hyperlink" Target="https://portale.inpa.gov.it/ui/public-area/concoursedetail/4ff6b747fed44022951b126f2dacee60" TargetMode="External"/><Relationship Id="rId132" Type="http://schemas.openxmlformats.org/officeDocument/2006/relationships/hyperlink" Target="https://trasparenza.mit.gov.it/index.php?id_oggetto=11&amp;id_doc=265904%20" TargetMode="External"/><Relationship Id="rId784" Type="http://schemas.openxmlformats.org/officeDocument/2006/relationships/hyperlink" Target="https://italiadomani.gov.it/it/Interventi/investimenti/task-force-digitalizzazione-monitoraggio-e-performance.html" TargetMode="External"/><Relationship Id="rId991" Type="http://schemas.openxmlformats.org/officeDocument/2006/relationships/hyperlink" Target="https://italiadomani.gov.it/it/Interventi/investimenti/salute-ambiente-e-clima.html" TargetMode="External"/><Relationship Id="rId1067" Type="http://schemas.openxmlformats.org/officeDocument/2006/relationships/hyperlink" Target="https://www.mase.gov.it/sites/default/files/PNRR/m_amte.MASE.IE%20REGISTRO%20DECRETI(R).0000416.30-06-2023.pdf" TargetMode="External"/><Relationship Id="rId437" Type="http://schemas.openxmlformats.org/officeDocument/2006/relationships/hyperlink" Target="https://areariservata.padigitale2026.gov.it/Pa_digitale2026_dettagli_avviso?id=a017Q000017NZMCQA4" TargetMode="External"/><Relationship Id="rId644" Type="http://schemas.openxmlformats.org/officeDocument/2006/relationships/hyperlink" Target="https://italiadomani.gov.it/it/Interventi/investimenti/partenariati-horizon-europe.html" TargetMode="External"/><Relationship Id="rId851" Type="http://schemas.openxmlformats.org/officeDocument/2006/relationships/hyperlink" Target="https://www.google.com/url?sa=t&amp;rct=j&amp;q=&amp;esrc=s&amp;source=web&amp;cd=&amp;cad=rja&amp;uact=8&amp;ved=2ahUKEwjUgPvG-eCAAxXBSPEDHUYhB0MQFnoECBAQAQ&amp;url=https%3A%2F%2Flavoro.regione.campania.it%2Findex.php%2Fper-i-datori-di-lavoro%2Flavoro%2Ffinanziamenti-ed-incentivi%2Fincenti" TargetMode="External"/><Relationship Id="rId1274" Type="http://schemas.openxmlformats.org/officeDocument/2006/relationships/hyperlink" Target="https://www.inpa.gov.it/bandi-e-avvisi/dettaglio-bando-avviso/?concorso_id=83c3c567f2dd41c581a113f6aeb6fe65" TargetMode="External"/><Relationship Id="rId1481" Type="http://schemas.openxmlformats.org/officeDocument/2006/relationships/hyperlink" Target="https://italiadomani.gov.it/it/Interventi/investimenti/rinnovo-flotte-bus-e-treni-verdi.html" TargetMode="External"/><Relationship Id="rId1579" Type="http://schemas.openxmlformats.org/officeDocument/2006/relationships/hyperlink" Target="https://www.acn.gov.it/portale/w/invito-a-manifestare-interesse-attivazione-e-potenziamento-csirt-settoriali" TargetMode="External"/><Relationship Id="rId504" Type="http://schemas.openxmlformats.org/officeDocument/2006/relationships/hyperlink" Target="https://www.mimit.gov.it/it/normativa/decreti-direttoriali/decreto-direttoriale-25-gennaio-2023-hpc-national-competence-centres-2022-presentazione-domande" TargetMode="External"/><Relationship Id="rId711" Type="http://schemas.openxmlformats.org/officeDocument/2006/relationships/hyperlink" Target="https://www.agenas.gov.it/bandi-di-gara-e-contratti/avvisi-bandi-e-inviti/gare-in-corso/2148-procedura-aperta-per-l%E2%80%99affidamento-della-concessione-per-la-progettazione,-realizzazione-e-gestione-dei-servizi-abilitanti-della-piattaforma-nazionale-di-" TargetMode="External"/><Relationship Id="rId949" Type="http://schemas.openxmlformats.org/officeDocument/2006/relationships/hyperlink" Target="https://italiadomani.gov.it/it/Interventi/investimenti/rinnovo-flotte-navi-sostenibili.html" TargetMode="External"/><Relationship Id="rId1134" Type="http://schemas.openxmlformats.org/officeDocument/2006/relationships/hyperlink" Target="https://italiadomani.gov.it/it/Interventi/investimenti/task-force-digitalizzazione-monitoraggio-e-performance.html" TargetMode="External"/><Relationship Id="rId1341" Type="http://schemas.openxmlformats.org/officeDocument/2006/relationships/hyperlink" Target="https://italiadomani.gov.it/it/Interventi/investimenti/task-force-digitalizzazione-monitoraggio-e-performance.html" TargetMode="External"/><Relationship Id="rId1786" Type="http://schemas.openxmlformats.org/officeDocument/2006/relationships/hyperlink" Target="https://italiadomani.gov.it/it/Interventi/investimenti/tecnologie-satellitari-ed-economia-spaziale.html" TargetMode="External"/><Relationship Id="rId78" Type="http://schemas.openxmlformats.org/officeDocument/2006/relationships/hyperlink" Target="https://www.agenziacoesione.gov.it/opportunita-e-bandi/avviso-pubblico-farmacie-rurali/" TargetMode="External"/><Relationship Id="rId809" Type="http://schemas.openxmlformats.org/officeDocument/2006/relationships/hyperlink" Target="https://italiadomani.gov.it/it/Interventi/investimenti/sistema-duale.html" TargetMode="External"/><Relationship Id="rId1201" Type="http://schemas.openxmlformats.org/officeDocument/2006/relationships/hyperlink" Target="https://italiadomani.gov.it/it/Interventi/investimenti/task-force-digitalizzazione-monitoraggio-e-performance.html" TargetMode="External"/><Relationship Id="rId1439" Type="http://schemas.openxmlformats.org/officeDocument/2006/relationships/hyperlink" Target="https://www.regione.sicilia.it/istituzioni/regione/strutture-regionali/assessorato-agricoltura-sviluppo-rurale-pesca-mediterranea/dipartimento-agricoltura/pnrr-investimento-23-sottomisura-ammodernamento-macchinari-agricoli" TargetMode="External"/><Relationship Id="rId1646" Type="http://schemas.openxmlformats.org/officeDocument/2006/relationships/hyperlink" Target="https://italiadomani.gov.it/it/Interventi/investimenti/linee-ad-alta-velocita-nel-nord-che-collegano-all-europa.html" TargetMode="External"/><Relationship Id="rId1853" Type="http://schemas.openxmlformats.org/officeDocument/2006/relationships/hyperlink" Target="https://www.regione.sardegna.it/atti-bandi-archivi/atti-amministrativi/bandi/101074" TargetMode="External"/><Relationship Id="rId1506" Type="http://schemas.openxmlformats.org/officeDocument/2006/relationships/hyperlink" Target="https://www.inpa.gov.it/bandi-e-avvisi/dettaglio-bando-avviso/?concorso_id=cd7adc1261f74b58836f93c673eca897" TargetMode="External"/><Relationship Id="rId1713" Type="http://schemas.openxmlformats.org/officeDocument/2006/relationships/hyperlink" Target="https://www.gare.rfi.it/content/gare_rfi/it/archivio/bandi-e-avvisi/lavori/2022/-dac-0273-2022.html" TargetMode="External"/><Relationship Id="rId1920" Type="http://schemas.openxmlformats.org/officeDocument/2006/relationships/hyperlink" Target="https://lucelabcinecitta.com/corsi/digital-humanities-per-ricercatore-documentalista-ii-edizione/" TargetMode="External"/><Relationship Id="rId294" Type="http://schemas.openxmlformats.org/officeDocument/2006/relationships/hyperlink" Target="https://areariservata.padigitale2026.gov.it/Pa_digitale2026_dettagli_avviso?id=a017Q00000Z9i2jQAB" TargetMode="External"/><Relationship Id="rId154" Type="http://schemas.openxmlformats.org/officeDocument/2006/relationships/hyperlink" Target="https://trasparenza.mit.gov.it/index.php?id_oggetto=11&amp;id_doc=269772" TargetMode="External"/><Relationship Id="rId361" Type="http://schemas.openxmlformats.org/officeDocument/2006/relationships/hyperlink" Target="https://italiadomani.gov.it/it/Interventi/investimenti/tutela-e-valorizzazione-dell-architettura-e-del-paesaggio-rurale.html" TargetMode="External"/><Relationship Id="rId599" Type="http://schemas.openxmlformats.org/officeDocument/2006/relationships/hyperlink" Target="https://www.inpa.gov.it/bandi-e-avvisi/dettaglio-bando-avviso/?concorso_id=0230f175864e4516b9ef0bd1f01c12d1" TargetMode="External"/><Relationship Id="rId459" Type="http://schemas.openxmlformats.org/officeDocument/2006/relationships/hyperlink" Target="https://www.ministeroturismo.gov.it/partecipa-al-tourism-digital-hub-e-contribuisci-allofferta-di-servizi-per-il-settore-della-ristorazione/" TargetMode="External"/><Relationship Id="rId666" Type="http://schemas.openxmlformats.org/officeDocument/2006/relationships/hyperlink" Target="https://italiadomani.gov.it/it/Interventi/investimenti/potenziamento-dei-centri-per-l-impiego.html" TargetMode="External"/><Relationship Id="rId873" Type="http://schemas.openxmlformats.org/officeDocument/2006/relationships/hyperlink" Target="https://italiadomani.gov.it/it/Interventi/investimenti/ripristino-e-tutela-dei-fondali-e-degli-habitat-marini.html" TargetMode="External"/><Relationship Id="rId1089" Type="http://schemas.openxmlformats.org/officeDocument/2006/relationships/hyperlink" Target="https://www.politicheagricole.it/flex/cm/pages/ServeBLOB.php/L/IT/IDPagina/20753" TargetMode="External"/><Relationship Id="rId1296" Type="http://schemas.openxmlformats.org/officeDocument/2006/relationships/hyperlink" Target="https://www.regione.abruzzo.it/content/pnrr-il-lavoro" TargetMode="External"/><Relationship Id="rId221" Type="http://schemas.openxmlformats.org/officeDocument/2006/relationships/hyperlink" Target="https://www.regione.molise.it/flex/cm/pages/ServeBLOB.php/L/IT/IDPagina/18474" TargetMode="External"/><Relationship Id="rId319" Type="http://schemas.openxmlformats.org/officeDocument/2006/relationships/hyperlink" Target="https://italiadomani.gov.it/it/Interventi/investimenti/ammodernamento-tecnologico-degli-ospedali.html" TargetMode="External"/><Relationship Id="rId526" Type="http://schemas.openxmlformats.org/officeDocument/2006/relationships/hyperlink" Target="https://www.inpa.gov.it/bandi-e-avvisi/dettaglio-bando-avviso/?concorso_id=398c6162f08e45d2bb24c62e0ac92e69" TargetMode="External"/><Relationship Id="rId1156" Type="http://schemas.openxmlformats.org/officeDocument/2006/relationships/hyperlink" Target="https://certificazione.pariopportunita.gov.it/public/contributi" TargetMode="External"/><Relationship Id="rId1363" Type="http://schemas.openxmlformats.org/officeDocument/2006/relationships/hyperlink" Target="https://italiadomani.gov.it/it/Interventi/investimenti/task-force-digitalizzazione-monitoraggio-e-performance.html" TargetMode="External"/><Relationship Id="rId733" Type="http://schemas.openxmlformats.org/officeDocument/2006/relationships/hyperlink" Target="https://italiadomani.gov.it/it/Interventi/investimenti/programmi-per-valorizzare-l-identita-di-luoghi-parchi-e-giardini-storici.html" TargetMode="External"/><Relationship Id="rId940" Type="http://schemas.openxmlformats.org/officeDocument/2006/relationships/hyperlink" Target="https://www.mase.gov.it/bandi/avviso-i-progetti-di-forestazione-nelle-citta-metropolitane" TargetMode="External"/><Relationship Id="rId1016" Type="http://schemas.openxmlformats.org/officeDocument/2006/relationships/hyperlink" Target="https://italiadomani.gov.it/it/Interventi/investimenti/rinnovo-flotte-navi-sostenibili.html" TargetMode="External"/><Relationship Id="rId1570" Type="http://schemas.openxmlformats.org/officeDocument/2006/relationships/hyperlink" Target="https://appalti.regionesiciliana.lavoripubblici.sicilia.it/gare/dettaglio.php?codice=233" TargetMode="External"/><Relationship Id="rId1668" Type="http://schemas.openxmlformats.org/officeDocument/2006/relationships/hyperlink" Target="https://dev7.lovemark.it/iricav/gare-area-trasparenza/i-bandi-di-gara/affidamento-1-verona-est/atti-di-gara/" TargetMode="External"/><Relationship Id="rId1875" Type="http://schemas.openxmlformats.org/officeDocument/2006/relationships/hyperlink" Target="https://italiadomani.gov.it/it/Interventi/investimenti/ripristino-e-tutela-dei-fondali-e-degli-habitat-marini.html" TargetMode="External"/><Relationship Id="rId800" Type="http://schemas.openxmlformats.org/officeDocument/2006/relationships/hyperlink" Target="https://italiadomani.gov.it/it/Interventi/investimenti/task-force-digitalizzazione-monitoraggio-e-performance.html" TargetMode="External"/><Relationship Id="rId1223" Type="http://schemas.openxmlformats.org/officeDocument/2006/relationships/hyperlink" Target="https://www.fondazionescuolapatrimonio.it/avviso-di-selezione-categorie-protette-1-unita-segreteria-amministrativa-parchi-e-giardini-storici-td/" TargetMode="External"/><Relationship Id="rId1430" Type="http://schemas.openxmlformats.org/officeDocument/2006/relationships/hyperlink" Target="https://italiadomani.gov.it/it/Interventi/investimenti/Innovazione-e-meccanizzazione-nel-settore-agricolo-e-alimentare.html" TargetMode="External"/><Relationship Id="rId1528" Type="http://schemas.openxmlformats.org/officeDocument/2006/relationships/hyperlink" Target="https://italiadomani.gov.it/it/Interventi/investimenti/finanziamento-di-progetti-presentati-da-giovani-ricercatori.html" TargetMode="External"/><Relationship Id="rId1735" Type="http://schemas.openxmlformats.org/officeDocument/2006/relationships/hyperlink" Target="https://italiadomani.gov.it/it/Interventi/investimenti/Potenziamento-dei-nodi-ferroviari-metropolitani-e-dei-collegamenti-nazionali-chiave.html" TargetMode="External"/><Relationship Id="rId27" Type="http://schemas.openxmlformats.org/officeDocument/2006/relationships/hyperlink" Target="https://www.agenziacoesione.gov.it/opportunita-e-bandi/altre-opportunita-e-bandi/avviso-beni-confiscati-alle-mafie" TargetMode="External"/><Relationship Id="rId1802"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176" Type="http://schemas.openxmlformats.org/officeDocument/2006/relationships/hyperlink" Target="https://italiadomani.gov.it/it/Interventi/investimenti/infrastrutture-digitali.html" TargetMode="External"/><Relationship Id="rId383" Type="http://schemas.openxmlformats.org/officeDocument/2006/relationships/hyperlink" Target="https://supportoformazione.regione.veneto.it/bandi/fi/2022-23/0806" TargetMode="External"/><Relationship Id="rId590" Type="http://schemas.openxmlformats.org/officeDocument/2006/relationships/hyperlink" Target="https://innovazione.gov.it/notizie/avvisi-pubblici/migrazione-al-polo-strategico-nazionale-pubbliche-amministrazioni-centrali/" TargetMode="External"/><Relationship Id="rId243" Type="http://schemas.openxmlformats.org/officeDocument/2006/relationships/hyperlink" Target="https://www.ministeroturismo.gov.it/art-4-dl-152-2021-modalita-applicative-per-laccesso-alla-piattaforma-online-per-la-fruizione-del-credito-dimposta-di-cui-allart-4-del-decreto-legge-6-no/" TargetMode="External"/><Relationship Id="rId450" Type="http://schemas.openxmlformats.org/officeDocument/2006/relationships/hyperlink" Target="https://italiadomani.gov.it/it/Interventi/investimenti/sviluppo-logistica-per-i-settori-agroalimentare-pesca-e-acquacoltura-silvicoltura-floricoltura-e-vivaismo.html" TargetMode="External"/><Relationship Id="rId688" Type="http://schemas.openxmlformats.org/officeDocument/2006/relationships/hyperlink" Target="https://italiadomani.gov.it/it/Interventi/investimenti/cybersecurity-sicurezza-informatica.html" TargetMode="External"/><Relationship Id="rId895" Type="http://schemas.openxmlformats.org/officeDocument/2006/relationships/hyperlink" Target="https://www.alfaliguria.it/index.php/avvisi-attivi-fse-e-altri-fondi/415-fruizione-dell-offerta-formativa-iefp-nel-sistema-duale-a-f-2023-2024-pnrr" TargetMode="External"/><Relationship Id="rId1080" Type="http://schemas.openxmlformats.org/officeDocument/2006/relationships/hyperlink" Target="https://www.mit.gov.it/nfsmitgov/files/media/normativa/2024-01/m_inf.A866FAA.REG_DECRETI%28R%29.0000345.22-12-2023.pdf" TargetMode="External"/><Relationship Id="rId103" Type="http://schemas.openxmlformats.org/officeDocument/2006/relationships/hyperlink" Target="https://italiadomani.gov.it/it/Interventi/investimenti/task-force-digitalizzazione-monitoraggio-e-performance.html" TargetMode="External"/><Relationship Id="rId310" Type="http://schemas.openxmlformats.org/officeDocument/2006/relationships/hyperlink" Target="https://www.mimit.gov.it/it/normativa/notifiche-e-avvisi/avviso-bus-elettrici-apertura-presentazione-domande" TargetMode="External"/><Relationship Id="rId548" Type="http://schemas.openxmlformats.org/officeDocument/2006/relationships/hyperlink" Target="https://www.mimit.gov.it/it/incentivi/sostegno-alla-transizione-energetica-cetp" TargetMode="External"/><Relationship Id="rId755" Type="http://schemas.openxmlformats.org/officeDocument/2006/relationships/hyperlink" Target="https://portale.inpa.gov.it/ui/public-area/concoursedetail/838e5dae3874491f8456a5a1778b2529" TargetMode="External"/><Relationship Id="rId962" Type="http://schemas.openxmlformats.org/officeDocument/2006/relationships/hyperlink" Target="https://italiadomani.gov.it/it/Interventi/investimenti/sicuro-verde-e-sociale-riqualificazione-edilizia-residenziale-pubblica.html" TargetMode="External"/><Relationship Id="rId1178" Type="http://schemas.openxmlformats.org/officeDocument/2006/relationships/hyperlink" Target="https://www.regione.calabria.it/website/organizzazione/dipartimento7/subsite/mercatodellavoro/programmagol/avviso3/index.cfm" TargetMode="External"/><Relationship Id="rId1385" Type="http://schemas.openxmlformats.org/officeDocument/2006/relationships/hyperlink" Target="https://italiadomani.gov.it/it/Interventi/investimenti/ripristino-e-tutela-dei-fondali-e-degli-habitat-marini.html" TargetMode="External"/><Relationship Id="rId1592" Type="http://schemas.openxmlformats.org/officeDocument/2006/relationships/hyperlink" Target="https://lavoro.regione.vda.it/iniziative-in-atto/avviso-24-ai-avviso-pubblico-n-5-per-l-attuazione-del-programma-garanzia-occupabilita-dei-lavoratori-da-finanziare-nell-ambito-del-piano-nazionale-di-ripresa-e-resilienza-pnrr" TargetMode="External"/><Relationship Id="rId91" Type="http://schemas.openxmlformats.org/officeDocument/2006/relationships/hyperlink" Target="https://italiadomani.gov.it/it/Interventi/investimenti/task-force-digitalizzazione-monitoraggio-e-performance.html" TargetMode="External"/><Relationship Id="rId408" Type="http://schemas.openxmlformats.org/officeDocument/2006/relationships/hyperlink" Target="https://portale.inpa.gov.it/ui/public-area/concoursedetail/7d77a7d3f18642a6922522955771797c" TargetMode="External"/><Relationship Id="rId615" Type="http://schemas.openxmlformats.org/officeDocument/2006/relationships/hyperlink" Target="https://www.inpa.gov.it/bandi-e-avvisi/dettaglio-bando-avviso/?concorso_id=fb85035077ef4834a6d3e43f673a0a10" TargetMode="External"/><Relationship Id="rId822" Type="http://schemas.openxmlformats.org/officeDocument/2006/relationships/hyperlink" Target="https://italiadomani.gov.it/it/Interventi/investimenti/sistema-duale.html" TargetMode="External"/><Relationship Id="rId1038" Type="http://schemas.openxmlformats.org/officeDocument/2006/relationships/hyperlink" Target="https://www.gare.rfi.it/content/gare_rfi/it/archivio/bandi-e-avvisi/forniture/2022/dac-0095-2022.html" TargetMode="External"/><Relationship Id="rId1245" Type="http://schemas.openxmlformats.org/officeDocument/2006/relationships/hyperlink" Target="https://italiadomani.gov.it/it/Interventi/investimenti/task-force-digitalizzazione-monitoraggio-e-performance.html" TargetMode="External"/><Relationship Id="rId1452" Type="http://schemas.openxmlformats.org/officeDocument/2006/relationships/hyperlink" Target="https://italiadomani.gov.it/it/Interventi/investimenti/sistema-duale.html" TargetMode="External"/><Relationship Id="rId1897" Type="http://schemas.openxmlformats.org/officeDocument/2006/relationships/hyperlink" Target="https://lucelabcinecitta.com/corsi/screen-scoring-corso-intensivo-di-composizione-per-immagini/" TargetMode="External"/><Relationship Id="rId1105" Type="http://schemas.openxmlformats.org/officeDocument/2006/relationships/hyperlink" Target="https://italiadomani.gov.it/it/Interventi/investimenti/attrattivita-dei-borghi.html" TargetMode="External"/><Relationship Id="rId1312" Type="http://schemas.openxmlformats.org/officeDocument/2006/relationships/hyperlink" Target="https://europa.regione.fvg.it/it/programmi-36605/piano-strategico-della-politica-agricola-comune-2023-2027-del-friuli-venezia-giulia39986/pnrr-bando-investimento-23-innovazione-e-meccanizzazione-nel-settore-agricolo-e-alimentare-per-la-concessione-e-lerog" TargetMode="External"/><Relationship Id="rId1757" Type="http://schemas.openxmlformats.org/officeDocument/2006/relationships/hyperlink" Target="https://www.istruzione.it/responsabile-transizione-digitale/pagopa-appio.html" TargetMode="External"/><Relationship Id="rId49" Type="http://schemas.openxmlformats.org/officeDocument/2006/relationships/hyperlink" Target="https://www.inpa.gov.it/bandi-e-avvisi/dettaglio-bando-avviso/?concorso_id=9c075d9eabc84afca99058b5a424bd2" TargetMode="External"/><Relationship Id="rId1617" Type="http://schemas.openxmlformats.org/officeDocument/2006/relationships/hyperlink" Target="https://italiadomani.gov.it/it/Interventi/investimenti/sviluppo-industria-cinematografica-progetto-cinecitta.html" TargetMode="External"/><Relationship Id="rId1824" Type="http://schemas.openxmlformats.org/officeDocument/2006/relationships/hyperlink" Target="https://italiadomani.gov.it/it/Interventi/investimenti/sistema-di-certificazione-della-parita-di-genere.html" TargetMode="External"/><Relationship Id="rId198" Type="http://schemas.openxmlformats.org/officeDocument/2006/relationships/hyperlink" Target="https://italiadomani.gov.it/it/Interventi/investimenti/progetti-di-rigenerazione-urbana-volti-a-ridurre-situazioni-di-emarginazione-e-degrado-sociale.html" TargetMode="External"/><Relationship Id="rId265" Type="http://schemas.openxmlformats.org/officeDocument/2006/relationships/hyperlink" Target="https://italiadomani.gov.it/it/Interventi/investimenti/efficientamento-degli-edifici-giudiziari.html" TargetMode="External"/><Relationship Id="rId472" Type="http://schemas.openxmlformats.org/officeDocument/2006/relationships/hyperlink" Target="https://italiadomani.gov.it/it/Interventi/investimenti/competenze-competenze-e-capacita-amministrativa.html" TargetMode="External"/><Relationship Id="rId125" Type="http://schemas.openxmlformats.org/officeDocument/2006/relationships/hyperlink" Target="https://italiadomani.gov.it/it/Interventi/investimenti/interventi-socio-educativi-strutturati-per-combattere-la-poverta-educativa-nel-mezzogiorno-a-sostegno-del-terzo-settore.html" TargetMode="External"/><Relationship Id="rId332"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777" Type="http://schemas.openxmlformats.org/officeDocument/2006/relationships/hyperlink" Target="https://italiadomani.gov.it/it/Interventi/investimenti/task-force-digitalizzazione-monitoraggio-e-performance.html" TargetMode="External"/><Relationship Id="rId984" Type="http://schemas.openxmlformats.org/officeDocument/2006/relationships/hyperlink" Target="https://italiadomani.gov.it/it/Interventi/investimenti/sicuro-verde-e-sociale-riqualificazione-edilizia-residenziale-pubblica.html" TargetMode="External"/><Relationship Id="rId637" Type="http://schemas.openxmlformats.org/officeDocument/2006/relationships/hyperlink" Target="https://areariservata.padigitale2026.gov.it/Pa_digitale2026_dettagli_avviso?id=a017Q00001DpRjQQAV" TargetMode="External"/><Relationship Id="rId844" Type="http://schemas.openxmlformats.org/officeDocument/2006/relationships/hyperlink" Target="https://italiadomani.gov.it/it/Interventi/investimenti/ripristino-e-tutela-dei-fondali-e-degli-habitat-marini.html" TargetMode="External"/><Relationship Id="rId1267" Type="http://schemas.openxmlformats.org/officeDocument/2006/relationships/hyperlink" Target="https://italiadomani.gov.it/it/Interventi/investimenti/sviluppo-industria-cinematografica-progetto-cinecitta.html" TargetMode="External"/><Relationship Id="rId1474" Type="http://schemas.openxmlformats.org/officeDocument/2006/relationships/hyperlink" Target="https://www.vigilfuoco.it/documentiat/bandi/bando?idBando=44828&amp;flgSgf=1&amp;idApp=10" TargetMode="External"/><Relationship Id="rId1681" Type="http://schemas.openxmlformats.org/officeDocument/2006/relationships/hyperlink" Target="https://italiadomani.gov.it/it/Interventi/investimenti/linee-ad-alta-velocita-nel-nord-che-collegano-all-europa.html" TargetMode="External"/><Relationship Id="rId704" Type="http://schemas.openxmlformats.org/officeDocument/2006/relationships/hyperlink" Target="https://www.regione.marche.it/Regione-Utile/Lavoro-e-Formazione-Professionale/PNRR-Sistema-Duale" TargetMode="External"/><Relationship Id="rId911" Type="http://schemas.openxmlformats.org/officeDocument/2006/relationships/hyperlink" Target="https://www.agenziacoesione.gov.it/wp-content/uploads/2022/09/Decreto_289_2022.pdf" TargetMode="External"/><Relationship Id="rId1127" Type="http://schemas.openxmlformats.org/officeDocument/2006/relationships/hyperlink" Target="https://innovazione.gov.it/innova-con-noi/posizioni-lavorative/operations-assistant-2024-nordovest2/" TargetMode="External"/><Relationship Id="rId1334" Type="http://schemas.openxmlformats.org/officeDocument/2006/relationships/hyperlink" Target="https://www.regione.lazio.it/documenti/81638" TargetMode="External"/><Relationship Id="rId1541" Type="http://schemas.openxmlformats.org/officeDocument/2006/relationships/hyperlink" Target="https://italiadomani.gov.it/it/Interventi/investimenti/strategia-digitale-e-piattaforme-per-il-patrimonio-culturale.html" TargetMode="External"/><Relationship Id="rId1779" Type="http://schemas.openxmlformats.org/officeDocument/2006/relationships/hyperlink" Target="https://esastar-publication-ext.sso.esa.int/ESATenderActions/details/50521" TargetMode="External"/><Relationship Id="rId40" Type="http://schemas.openxmlformats.org/officeDocument/2006/relationships/hyperlink" Target="https://www.inpa.gov.it/bandi-e-avvisi/dettaglio-bando-avviso/?concorso_id=61c54f051e8443d088ad7a4023f1d4b9" TargetMode="External"/><Relationship Id="rId1401" Type="http://schemas.openxmlformats.org/officeDocument/2006/relationships/hyperlink" Target="https://italiadomani.gov.it/it/Interventi/investimenti/Innovazione-e-meccanizzazione-nel-settore-agricolo-e-alimentare.html" TargetMode="External"/><Relationship Id="rId1639" Type="http://schemas.openxmlformats.org/officeDocument/2006/relationships/hyperlink" Target="https://www.gazzettaufficiale.it/atto/contratti/caricaDettaglioAtto/originario?atto.dataPubblicazioneGazzetta=2018-02-14&amp;atto.codiceRedazionale=TX18BGA2912" TargetMode="External"/><Relationship Id="rId1846" Type="http://schemas.openxmlformats.org/officeDocument/2006/relationships/hyperlink" Target="https://areariservata.padigitale2026.gov.it/Pa_digitale2026_dettagli_avviso?id=a01J7000000OIC1IAO" TargetMode="External"/><Relationship Id="rId1706" Type="http://schemas.openxmlformats.org/officeDocument/2006/relationships/hyperlink" Target="https://italiadomani.gov.it/it/Interventi/investimenti/linee-ad-alta-velocita-nel-nord-che-collegano-all-europa.html" TargetMode="External"/><Relationship Id="rId1913" Type="http://schemas.openxmlformats.org/officeDocument/2006/relationships/hyperlink" Target="https://italiadomani.gov.it/it/Interventi/investimenti/task-force-digitalizzazione-monitoraggio-e-performance.html" TargetMode="External"/><Relationship Id="rId287" Type="http://schemas.openxmlformats.org/officeDocument/2006/relationships/hyperlink" Target="https://italiadomani.gov.it/it/Interventi/investimenti/verso-un-nuovo-ospedale-sicuro-e-sostenibile.html" TargetMode="External"/><Relationship Id="rId494" Type="http://schemas.openxmlformats.org/officeDocument/2006/relationships/hyperlink" Target="https://creativitacontemporanea.cultura.gov.it/pnrr-tocc-azione-a2/" TargetMode="External"/><Relationship Id="rId147" Type="http://schemas.openxmlformats.org/officeDocument/2006/relationships/hyperlink" Target="https://italiadomani.gov.it/it/Interventi/investimenti/efficientamento-degli-edifici-giudiziari.html" TargetMode="External"/><Relationship Id="rId354" Type="http://schemas.openxmlformats.org/officeDocument/2006/relationships/hyperlink" Target="https://italiadomani.gov.it/it/Interventi/investimenti/tutela-e-valorizzazione-dell-architettura-e-del-paesaggio-rurale.html" TargetMode="External"/><Relationship Id="rId799" Type="http://schemas.openxmlformats.org/officeDocument/2006/relationships/hyperlink" Target="https://italiadomani.gov.it/it/Interventi/investimenti/task-force-digitalizzazione-monitoraggio-e-performance.html" TargetMode="External"/><Relationship Id="rId1191" Type="http://schemas.openxmlformats.org/officeDocument/2006/relationships/hyperlink" Target="https://italiadomani.gov.it/it/Interventi/investimenti/sviluppo-industria-cinematografica-progetto-cinecitta.html" TargetMode="External"/><Relationship Id="rId561" Type="http://schemas.openxmlformats.org/officeDocument/2006/relationships/hyperlink" Target="https://www.ministeroturismo.gov.it/wp-content/uploads/2023/01/Avviso-Art.-3_27_01_23_signed.pdf" TargetMode="External"/><Relationship Id="rId659" Type="http://schemas.openxmlformats.org/officeDocument/2006/relationships/hyperlink" Target="https://www.mise.gov.it/images/stories/normativa/2_2022_07_12_Bando_2022_brevetti.pdf" TargetMode="External"/><Relationship Id="rId866" Type="http://schemas.openxmlformats.org/officeDocument/2006/relationships/hyperlink" Target="https://italiadomani.gov.it/it/Interventi/investimenti/finanziamento-di-start-up.html" TargetMode="External"/><Relationship Id="rId1289" Type="http://schemas.openxmlformats.org/officeDocument/2006/relationships/hyperlink" Target="https://www.inpa.gov.it/bandi-e-avvisi/dettaglio-bando-avviso/?concorso_id=d730e89eb02847da98158945ce0498b8" TargetMode="External"/><Relationship Id="rId1496" Type="http://schemas.openxmlformats.org/officeDocument/2006/relationships/hyperlink" Target="https://italiadomani.gov.it/it/Interventi/investimenti/digitalizzazione-della-catena-logistica.html" TargetMode="External"/><Relationship Id="rId214" Type="http://schemas.openxmlformats.org/officeDocument/2006/relationships/hyperlink" Target="https://www.regione.sardegna.it/j/v/2568?s=431811&amp;v=2&amp;c=3&amp;t=1" TargetMode="External"/><Relationship Id="rId421" Type="http://schemas.openxmlformats.org/officeDocument/2006/relationships/hyperlink" Target="https://www.inpa.gov.it/bandi-e-avvisi/dettaglio-bando-avviso/?concorso_id=5b17ab87f46f4b33a4f09dfbe4d01506" TargetMode="External"/><Relationship Id="rId519" Type="http://schemas.openxmlformats.org/officeDocument/2006/relationships/hyperlink" Target="https://italiadomani.gov.it/it/Interventi/investimenti/task-force-digitalizzazione-monitoraggio-e-performance.html" TargetMode="External"/><Relationship Id="rId1051" Type="http://schemas.openxmlformats.org/officeDocument/2006/relationships/hyperlink" Target="https://www.mase.gov.it/pagina/investimento-2-1a-misure-la-gestione-del-rischio-di-alluvione-e-la-riduzione-del-rischio" TargetMode="External"/><Relationship Id="rId1149" Type="http://schemas.openxmlformats.org/officeDocument/2006/relationships/hyperlink" Target="https://italiadomani.gov.it/it/Interventi/investimenti/servizio-civile-universale.html" TargetMode="External"/><Relationship Id="rId1356" Type="http://schemas.openxmlformats.org/officeDocument/2006/relationships/hyperlink" Target="https://www.inpa.gov.it/bandi-e-avvisi/dettaglio-bando-avviso/?concorso_id=21974e45142b449ca2d74f4c00f129d2" TargetMode="External"/><Relationship Id="rId726" Type="http://schemas.openxmlformats.org/officeDocument/2006/relationships/hyperlink" Target="https://italiadomani.gov.it/it/Interventi/investimenti/programmi-per-valorizzare-l-identita-di-luoghi-parchi-e-giardini-storici.html" TargetMode="External"/><Relationship Id="rId933" Type="http://schemas.openxmlformats.org/officeDocument/2006/relationships/hyperlink" Target="https://italiadomani.gov.it/it/Interventi/investimenti/rinnovabili-e-batterie.html" TargetMode="External"/><Relationship Id="rId1009" Type="http://schemas.openxmlformats.org/officeDocument/2006/relationships/hyperlink" Target="https://italiadomani.gov.it/it/Interventi/investimenti/interventi-per-le-aree-del-terremoto.html" TargetMode="External"/><Relationship Id="rId1563" Type="http://schemas.openxmlformats.org/officeDocument/2006/relationships/hyperlink" Target="https://italiadomani.gov.it/it/Interventi/investimenti/sviluppo-industria-cinematografica-progetto-cinecitta.html" TargetMode="External"/><Relationship Id="rId1770" Type="http://schemas.openxmlformats.org/officeDocument/2006/relationships/hyperlink" Target="https://www.consip.it/bandi-di-gara/gare-e-avvisi/gara-data-management" TargetMode="External"/><Relationship Id="rId1868" Type="http://schemas.openxmlformats.org/officeDocument/2006/relationships/hyperlink" Target="https://italiadomani.gov.it/it/Interventi/investimenti/task-force-digitalizzazione-monitoraggio-e-performance.html" TargetMode="External"/><Relationship Id="rId62" Type="http://schemas.openxmlformats.org/officeDocument/2006/relationships/hyperlink" Target="https://www.ministeroturismo.gov.it/wp-content/uploads/2021/10/MiTur-TDH_Dati-mobili_Consultazione-preliminare-di-mercato-del-4-ottobre-2021.pdf" TargetMode="External"/><Relationship Id="rId1216" Type="http://schemas.openxmlformats.org/officeDocument/2006/relationships/hyperlink" Target="https://italiadomani.gov.it/it/Interventi/investimenti/strategia-digitale-e-piattaforme-per-il-patrimonio-culturale.html" TargetMode="External"/><Relationship Id="rId1423" Type="http://schemas.openxmlformats.org/officeDocument/2006/relationships/hyperlink" Target="http://www.agricoltura.regione.campania.it/aiuti/pnrr-meccanizzazione-avviso.html" TargetMode="External"/><Relationship Id="rId1630" Type="http://schemas.openxmlformats.org/officeDocument/2006/relationships/hyperlink" Target="https://www.vigilfuoco.it/documentiat/bandi/bando?idBando=49523&amp;flgSgf=1&amp;idApp=10" TargetMode="External"/><Relationship Id="rId1728" Type="http://schemas.openxmlformats.org/officeDocument/2006/relationships/hyperlink" Target="https://areariservata.padigitale2026.gov.it/Pa_digitale2026_dettagli_avviso?id=a017Q00001OIdUDQA1" TargetMode="External"/><Relationship Id="rId1935" Type="http://schemas.openxmlformats.org/officeDocument/2006/relationships/hyperlink" Target="https://italiadomani.gov.it/it/Interventi/investimenti/strategia-digitale-e-piattaforme-per-il-patrimonio-culturale.html" TargetMode="External"/><Relationship Id="rId169" Type="http://schemas.openxmlformats.org/officeDocument/2006/relationships/hyperlink" Target="https://italiadomani.gov.it/it/Interventi/investimenti/servizio-civile-universale.html" TargetMode="External"/><Relationship Id="rId376" Type="http://schemas.openxmlformats.org/officeDocument/2006/relationships/hyperlink" Target="https://italiadomani.gov.it/it/Interventi/investimenti/ammodernamento-tecnologico-degli-ospedali.html" TargetMode="External"/><Relationship Id="rId583" Type="http://schemas.openxmlformats.org/officeDocument/2006/relationships/hyperlink" Target="https://italiadomani.gov.it/it/Interventi/investimenti/partenariati-horizon-europe.html" TargetMode="External"/><Relationship Id="rId790" Type="http://schemas.openxmlformats.org/officeDocument/2006/relationships/hyperlink" Target="https://www.inpa.gov.it/bandi-e-avvisi/dettaglio-bando-avviso/?concorso_id=f40a4affd8e148fe956a0043e1a3a0b5" TargetMode="External"/><Relationship Id="rId4" Type="http://schemas.openxmlformats.org/officeDocument/2006/relationships/hyperlink" Target="https://www.agenziacoesione.gov.it/opportunita-e-bandi/manifestazione-ecosistemi/" TargetMode="External"/><Relationship Id="rId236" Type="http://schemas.openxmlformats.org/officeDocument/2006/relationships/hyperlink" Target="https://italiadomani.gov.it/it/Interventi/investimenti/sostegno-alle-persone-vulnerabili-e-prevenzione-dell-istituzionalizzazione-degli-anziani-non-autosufficienti.html" TargetMode="External"/><Relationship Id="rId443" Type="http://schemas.openxmlformats.org/officeDocument/2006/relationships/hyperlink" Target="https://areariservata.padigitale2026.gov.it/Pa_digitale2026_dettagli_avviso?id=a017Q000015cZ1KQAU" TargetMode="External"/><Relationship Id="rId650" Type="http://schemas.openxmlformats.org/officeDocument/2006/relationships/hyperlink" Target="https://www.mur.gov.it/it/atti-e-normativa/decreto-ministeriale-n-118-del-02-03-2023" TargetMode="External"/><Relationship Id="rId888" Type="http://schemas.openxmlformats.org/officeDocument/2006/relationships/hyperlink" Target="https://www.isprambiente.gov.it/it/progetti/cartella-progetti-in-corso/progetti-mare/pnrr-mer-marine-ecosystem-restoration" TargetMode="External"/><Relationship Id="rId1073" Type="http://schemas.openxmlformats.org/officeDocument/2006/relationships/hyperlink" Target="https://mit.gov.it/nfsmitgov/files/media/normativa/2023-05/PNRR-M2C4-I4.2%20Decreto%20direttoriale%20n.%20181%20del%2024-03-2023%20rett.pdf" TargetMode="External"/><Relationship Id="rId1280" Type="http://schemas.openxmlformats.org/officeDocument/2006/relationships/hyperlink" Target="https://italiadomani.gov.it/it/Interventi/investimenti/task-force-digitalizzazione-monitoraggio-e-performance.html" TargetMode="External"/><Relationship Id="rId303" Type="http://schemas.openxmlformats.org/officeDocument/2006/relationships/hyperlink" Target="https://www.mise.gov.it/index.php/it/normativa/decreti-direttoriali/2043279-decreto-direttoriale-25-marzo-2022-contratti-di-sviluppo-pnrr-filiere" TargetMode="External"/><Relationship Id="rId748" Type="http://schemas.openxmlformats.org/officeDocument/2006/relationships/hyperlink" Target="https://www.esteri.it/it/trasparenza_comunicazioni_legali/bandi-gara-contratti/atti-amministrazioni-aggiudicatrici/avvisi-bandi-ed-inviti/bando-delle-idee-turismo-delle-radici/" TargetMode="External"/><Relationship Id="rId955" Type="http://schemas.openxmlformats.org/officeDocument/2006/relationships/hyperlink" Target="https://www.mimit.gov.it/it/incentivi/accordi-per-linnovazione-secondo-sportello" TargetMode="External"/><Relationship Id="rId1140" Type="http://schemas.openxmlformats.org/officeDocument/2006/relationships/hyperlink" Target="https://italiadomani.gov.it/it/Interventi/investimenti/task-force-digitalizzazione-monitoraggio-e-performance.html" TargetMode="External"/><Relationship Id="rId1378" Type="http://schemas.openxmlformats.org/officeDocument/2006/relationships/hyperlink" Target="https://www.inpa.gov.it/bandi-e-avvisi/dettaglio-bando-avviso/?concorso_id=8066409905cb4b27aa0a0604e9dc2ea7" TargetMode="External"/><Relationship Id="rId1585" Type="http://schemas.openxmlformats.org/officeDocument/2006/relationships/hyperlink" Target="https://italiadomani.gov.it/it/Interventi/investimenti/sistema-duale.html" TargetMode="External"/><Relationship Id="rId1792" Type="http://schemas.openxmlformats.org/officeDocument/2006/relationships/hyperlink" Target="https://italiadomani.gov.it/it/Interventi/investimenti/strategia-digitale-e-piattaforme-per-il-patrimonio-culturale.html" TargetMode="External"/><Relationship Id="rId84" Type="http://schemas.openxmlformats.org/officeDocument/2006/relationships/hyperlink" Target="https://italiadomani.gov.it/it/Interventi/investimenti/task-force-digitalizzazione-monitoraggio-e-performance.html" TargetMode="External"/><Relationship Id="rId510" Type="http://schemas.openxmlformats.org/officeDocument/2006/relationships/hyperlink" Target="https://areariservata.padigitale2026.gov.it/Pa_digitale2026_dettagli_avviso?id=a017Q00001B0xPgQAJ" TargetMode="External"/><Relationship Id="rId608" Type="http://schemas.openxmlformats.org/officeDocument/2006/relationships/hyperlink" Target="https://italiadomani.gov.it/it/Interventi/investimenti/programmi-per-valorizzare-l-identita-di-luoghi-parchi-e-giardini-storici.html" TargetMode="External"/><Relationship Id="rId815" Type="http://schemas.openxmlformats.org/officeDocument/2006/relationships/hyperlink" Target="https://www.inpa.gov.it/bandi-e-avvisi/dettaglio-bando-avviso/?concorso_id=e91a84d0de414ea6b48cd3aad8d5cda9" TargetMode="External"/><Relationship Id="rId1238" Type="http://schemas.openxmlformats.org/officeDocument/2006/relationships/hyperlink" Target="https://italiadomani.gov.it/it/Interventi/investimenti/task-force-digitalizzazione-monitoraggio-e-performance.html" TargetMode="External"/><Relationship Id="rId1445" Type="http://schemas.openxmlformats.org/officeDocument/2006/relationships/hyperlink" Target="https://bur.regione.veneto.it/BurvServices/Pubblica/DettaglioDgr.aspx?id=522417" TargetMode="External"/><Relationship Id="rId1652" Type="http://schemas.openxmlformats.org/officeDocument/2006/relationships/hyperlink" Target="https://www.cepavdue.it/bando/bando-n-3-lonato-est-sirmione/" TargetMode="External"/><Relationship Id="rId1000" Type="http://schemas.openxmlformats.org/officeDocument/2006/relationships/hyperlink" Target="https://trasparenza.mit.gov.it/archivio11_bandi-gare-e-contratti_0_286264_876_1.html" TargetMode="External"/><Relationship Id="rId1305" Type="http://schemas.openxmlformats.org/officeDocument/2006/relationships/hyperlink" Target="https://italiadomani.gov.it/it/Interventi/investimenti/ripristino-e-tutela-dei-fondali-e-degli-habitat-marini.html" TargetMode="External"/><Relationship Id="rId1512" Type="http://schemas.openxmlformats.org/officeDocument/2006/relationships/hyperlink" Target="https://italiadomani.gov.it/it/Interventi/investimenti/introduzione-di-dottorati-innovativi.html" TargetMode="External"/><Relationship Id="rId1817" Type="http://schemas.openxmlformats.org/officeDocument/2006/relationships/hyperlink" Target="https://www.mur.gov.it/it/atti-e-normativa/decreti-di-ammissione-al-finanziamento-dei-progetti-tne-relativo-al-decreto" TargetMode="External"/><Relationship Id="rId11" Type="http://schemas.openxmlformats.org/officeDocument/2006/relationships/hyperlink" Target="https://italiadomani.gov.it/it/Interventi/investimenti/efficientamento-degli-edifici-giudiziari.html" TargetMode="External"/><Relationship Id="rId398" Type="http://schemas.openxmlformats.org/officeDocument/2006/relationships/hyperlink" Target="https://www.inpa.gov.it/bandi-e-avvisi/dettaglio-bando-avviso/?concorso_id=119a10fac1b7449b84d25bc0d2bd2e94" TargetMode="External"/><Relationship Id="rId160" Type="http://schemas.openxmlformats.org/officeDocument/2006/relationships/hyperlink" Target="https://www.politichegiovanili.gov.it/comunicazione/avvisi-e-bandi/servizio-civile/bandi-di-selezione-volontari/bando-ordinario-2021" TargetMode="External"/><Relationship Id="rId258" Type="http://schemas.openxmlformats.org/officeDocument/2006/relationships/hyperlink" Target="https://italiadomani.gov.it/it/Interventi/investimenti/efficientamento-degli-edifici-giudiziari.html" TargetMode="External"/><Relationship Id="rId465" Type="http://schemas.openxmlformats.org/officeDocument/2006/relationships/hyperlink" Target="https://italiadomani.gov.it/it/Interventi/investimenti/competenze-competenze-e-capacita-amministrativa.html" TargetMode="External"/><Relationship Id="rId672" Type="http://schemas.openxmlformats.org/officeDocument/2006/relationships/hyperlink" Target="https://www.regione.liguria.it/homepage-lavoro/cosa-cerchi/programma-gol/gol-operatori/avvisi-regionali-gol/avviso-pubblico-n-1-gol.html" TargetMode="External"/><Relationship Id="rId1095" Type="http://schemas.openxmlformats.org/officeDocument/2006/relationships/hyperlink" Target="https://www.mimit.gov.it/it/incentivi/gestione-delle-risorse-idriche-water4all" TargetMode="External"/><Relationship Id="rId118" Type="http://schemas.openxmlformats.org/officeDocument/2006/relationships/hyperlink" Target="https://italiadomani.gov.it/it/Interventi/investimenti/progetti-faro-di-economia-circolare.html" TargetMode="External"/><Relationship Id="rId325" Type="http://schemas.openxmlformats.org/officeDocument/2006/relationships/hyperlink" Target="https://www.kdt-ju.europa.eu/calls/kdt-ju-calls-2022" TargetMode="External"/><Relationship Id="rId532" Type="http://schemas.openxmlformats.org/officeDocument/2006/relationships/hyperlink" Target="https://areariservata.padigitale2026.gov.it/Pa_digitale2026_dettagli_avviso?id=a017Q000015cuUBQAY" TargetMode="External"/><Relationship Id="rId977" Type="http://schemas.openxmlformats.org/officeDocument/2006/relationships/hyperlink" Target="https://italiadomani.gov.it/it/Interventi/investimenti/sicuro-verde-e-sociale-riqualificazione-edilizia-residenziale-pubblica.html" TargetMode="External"/><Relationship Id="rId1162" Type="http://schemas.openxmlformats.org/officeDocument/2006/relationships/hyperlink" Target="https://italiadomani.gov.it/it/Interventi/investimenti/partenariati-horizon-europe.html" TargetMode="External"/><Relationship Id="rId837" Type="http://schemas.openxmlformats.org/officeDocument/2006/relationships/hyperlink" Target="https://italiadomani.gov.it/it/Interventi/investimenti/strategia-digitale-e-piattaforme-per-il-patrimonio-culturale.html" TargetMode="External"/><Relationship Id="rId1022" Type="http://schemas.openxmlformats.org/officeDocument/2006/relationships/hyperlink" Target="https://italiadomani.gov.it/it/Interventi/investimenti/salute-ambiente-e-clima.html" TargetMode="External"/><Relationship Id="rId1467" Type="http://schemas.openxmlformats.org/officeDocument/2006/relationships/hyperlink" Target="https://italiadomani.gov.it/it/Interventi/investimenti/connessioni-diagonali.html" TargetMode="External"/><Relationship Id="rId1674" Type="http://schemas.openxmlformats.org/officeDocument/2006/relationships/hyperlink" Target="https://dev7.lovemark.it/iricav/gare-area-trasparenza/i-bandi-di-gara/affidamento-3-alpone/atti-di-gara/" TargetMode="External"/><Relationship Id="rId1881" Type="http://schemas.openxmlformats.org/officeDocument/2006/relationships/hyperlink" Target="https://italiadomani.gov.it/it/Interventi/investimenti/sviluppo-industria-cinematografica-progetto-cinecitta.html" TargetMode="External"/><Relationship Id="rId904" Type="http://schemas.openxmlformats.org/officeDocument/2006/relationships/hyperlink" Target="https://www.regione.piemonte.it/web/temi/cultura-turismo-sport/cultura/protezione-valorizzazione-dellarchitettura-paesaggio-rurale" TargetMode="External"/><Relationship Id="rId1327" Type="http://schemas.openxmlformats.org/officeDocument/2006/relationships/hyperlink" Target="https://www.fondazionescuolapatrimonio.it/avviso-di-selezione-1-unita-learning-engagement-specialist-td/" TargetMode="External"/><Relationship Id="rId1534" Type="http://schemas.openxmlformats.org/officeDocument/2006/relationships/hyperlink" Target="https://italiadomani.gov.it/it/Interventi/investimenti/introduzione-di-dottorati-innovativi.html" TargetMode="External"/><Relationship Id="rId1741" Type="http://schemas.openxmlformats.org/officeDocument/2006/relationships/hyperlink" Target="https://dait.interno.gov.it/finanza-locale/documentazione/decreto-22-marzo-2021" TargetMode="External"/><Relationship Id="rId33" Type="http://schemas.openxmlformats.org/officeDocument/2006/relationships/hyperlink" Target="https://www.inpa.gov.it/bandi-e-avvisi/dettaglio-bando-avviso/?concorso_id=d2c37fbda8704f169c0b006f698f100e" TargetMode="External"/><Relationship Id="rId1601" Type="http://schemas.openxmlformats.org/officeDocument/2006/relationships/hyperlink" Target="https://italiadomani.gov.it/it/Interventi/investimenti/ripristino-e-tutela-dei-fondali-e-degli-habitat-marini.html" TargetMode="External"/><Relationship Id="rId1839" Type="http://schemas.openxmlformats.org/officeDocument/2006/relationships/hyperlink" Target="https://italiadomani.gov.it/it/Interventi/investimenti/strategia-digitale-e-piattaforme-per-il-patrimonio-culturale.html" TargetMode="External"/><Relationship Id="rId182" Type="http://schemas.openxmlformats.org/officeDocument/2006/relationships/hyperlink" Target="https://www.inpa.gov.it/bandi-e-avvisi/dettaglio-bando-avviso/?concorso_id=1e0cb9894b90465f9e7fbe33f3f7ac38" TargetMode="External"/><Relationship Id="rId1906"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87" Type="http://schemas.openxmlformats.org/officeDocument/2006/relationships/hyperlink" Target="https://italiadomani.gov.it/it/Interventi/investimenti/sicurezza-sismica-nei-luoghi-di-culto.html" TargetMode="External"/><Relationship Id="rId694" Type="http://schemas.openxmlformats.org/officeDocument/2006/relationships/hyperlink" Target="https://www.regione.toscana.it/-/finanziamenti-per-progetti-formativi-di-riqualificazione-reskilling" TargetMode="External"/><Relationship Id="rId347" Type="http://schemas.openxmlformats.org/officeDocument/2006/relationships/hyperlink" Target="https://italiadomani.gov.it/it/Interventi/investimenti/tutela-e-valorizzazione-dell-architettura-e-del-paesaggio-rurale.html" TargetMode="External"/><Relationship Id="rId999" Type="http://schemas.openxmlformats.org/officeDocument/2006/relationships/hyperlink" Target="https://trasparenza.mit.gov.it/archivio11_bandi-gare-e-contratti_0_281642_876_1.html" TargetMode="External"/><Relationship Id="rId1184" Type="http://schemas.openxmlformats.org/officeDocument/2006/relationships/hyperlink" Target="https://www.regione.lazio.it/documenti/80904" TargetMode="External"/><Relationship Id="rId554" Type="http://schemas.openxmlformats.org/officeDocument/2006/relationships/hyperlink" Target="https://eurohpc-ju.europa.eu/framework-partnership-agreement-fpa-developing-large-scale-european-initiative-high-performance_en" TargetMode="External"/><Relationship Id="rId761" Type="http://schemas.openxmlformats.org/officeDocument/2006/relationships/hyperlink" Target="https://portale.inpa.gov.it/ui/public-area/concoursedetail/b4fe124bf6674748888dac7677ac9b58" TargetMode="External"/><Relationship Id="rId859" Type="http://schemas.openxmlformats.org/officeDocument/2006/relationships/hyperlink" Target="https://www.regione.marche.it/Regione-Utile/Lavoro-e-Formazione-Professionale/Bandi-di-finanziamento/id_9081/6124" TargetMode="External"/><Relationship Id="rId1391" Type="http://schemas.openxmlformats.org/officeDocument/2006/relationships/hyperlink" Target="https://italiadomani.gov.it/it/Interventi/investimenti/ripristino-e-tutela-dei-fondali-e-degli-habitat-marini.html" TargetMode="External"/><Relationship Id="rId1489" Type="http://schemas.openxmlformats.org/officeDocument/2006/relationships/hyperlink" Target="https://italiadomani.gov.it/it/Interventi/investimenti/rinnovo-flotte-bus-e-treni-verdi.html" TargetMode="External"/><Relationship Id="rId1696" Type="http://schemas.openxmlformats.org/officeDocument/2006/relationships/hyperlink" Target="https://italiadomani.gov.it/it/Interventi/investimenti/linee-ad-alta-velocita-nel-nord-che-collegano-all-europa.html" TargetMode="External"/><Relationship Id="rId207" Type="http://schemas.openxmlformats.org/officeDocument/2006/relationships/hyperlink" Target="https://www.mise.gov.it/index.php/it/incentivi/impresa/credito-d-imposta-r-s" TargetMode="External"/><Relationship Id="rId414" Type="http://schemas.openxmlformats.org/officeDocument/2006/relationships/hyperlink" Target="https://italiadomani.gov.it/it/Interventi/investimenti/partenariati-horizon-europe.html" TargetMode="External"/><Relationship Id="rId621" Type="http://schemas.openxmlformats.org/officeDocument/2006/relationships/hyperlink" Target="https://italiadomani.gov.it/it/Interventi/investimenti/programmi-per-valorizzare-l-identita-di-luoghi-parchi-e-giardini-storici.html" TargetMode="External"/><Relationship Id="rId1044" Type="http://schemas.openxmlformats.org/officeDocument/2006/relationships/hyperlink" Target="https://www.mur.gov.it/it/atti-e-normativa/decreto-direttoriale-n-1511-del-30-09-2022" TargetMode="External"/><Relationship Id="rId1251" Type="http://schemas.openxmlformats.org/officeDocument/2006/relationships/hyperlink" Target="https://italiadomani.gov.it/it/Interventi/investimenti/task-force-digitalizzazione-monitoraggio-e-performance.html" TargetMode="External"/><Relationship Id="rId1349" Type="http://schemas.openxmlformats.org/officeDocument/2006/relationships/hyperlink" Target="https://www.inpa.gov.it/bandi-e-avvisi/dettaglio-bando-avviso/?concorso_id=311cfaba20c54b478210a27c6515002f" TargetMode="External"/><Relationship Id="rId719" Type="http://schemas.openxmlformats.org/officeDocument/2006/relationships/hyperlink" Target="https://cinecitta-appalti.maggiolicloud.it/PortaleAppalti/it/ppgare_bandi_lista.wp?actionPath=/ExtStr2/do/FrontEnd/Bandi/view.action&amp;currentFrame=7&amp;codice=2022/021&amp;_csrf=7YASOI2PFTD08SR08QUVVQRYC07GAFLL" TargetMode="External"/><Relationship Id="rId926" Type="http://schemas.openxmlformats.org/officeDocument/2006/relationships/hyperlink" Target="https://www.lavoro.gov.it/temi-e-priorita/poverta-ed-esclusione-sociale/Documents/DD-5-del-15022022-Avviso-1-2022-PNRR.pdf" TargetMode="External"/><Relationship Id="rId1111" Type="http://schemas.openxmlformats.org/officeDocument/2006/relationships/hyperlink" Target="https://italiadomani.gov.it/it/Interventi/investimenti/ipcei.html" TargetMode="External"/><Relationship Id="rId1556" Type="http://schemas.openxmlformats.org/officeDocument/2006/relationships/hyperlink" Target="https://ales-spa.acquistitelematici.it/tender/141" TargetMode="External"/><Relationship Id="rId1763" Type="http://schemas.openxmlformats.org/officeDocument/2006/relationships/hyperlink" Target="https://italiadomani.gov.it/it/Interventi/investimenti/servizi-digitali-e-cittadinanza-digitale.html" TargetMode="External"/><Relationship Id="rId55" Type="http://schemas.openxmlformats.org/officeDocument/2006/relationships/hyperlink" Target="https://www.inpa.gov.it/bandi-e-avvisi/dettaglio-bando-avviso/?concorso_id=3e8a3a4877aa40169a8baca142cc35d1" TargetMode="External"/><Relationship Id="rId1209" Type="http://schemas.openxmlformats.org/officeDocument/2006/relationships/hyperlink" Target="https://www.inpa.gov.it/bandi-e-avvisi/dettaglio-bando-avviso/?concorso_id=7c8a13c5bfa047199682470dfe74a856" TargetMode="External"/><Relationship Id="rId1416" Type="http://schemas.openxmlformats.org/officeDocument/2006/relationships/hyperlink" Target="https://italiadomani.gov.it/it/Interventi/investimenti/sviluppo-industria-cinematografica-progetto-cinecitta.html" TargetMode="External"/><Relationship Id="rId1623" Type="http://schemas.openxmlformats.org/officeDocument/2006/relationships/hyperlink" Target="https://italiadomani.gov.it/it/Interventi/investimenti/sistema-duale.html" TargetMode="External"/><Relationship Id="rId1830" Type="http://schemas.openxmlformats.org/officeDocument/2006/relationships/hyperlink" Target="https://www.inpa.gov.it/bandi-e-avvisi/dettaglio-bando-avviso/?concorso_id=073d12d196b041b5a391e3b07cf7301a" TargetMode="External"/><Relationship Id="rId1928" Type="http://schemas.openxmlformats.org/officeDocument/2006/relationships/hyperlink" Target="https://www.fondazionecsc.it/corso/sviluppo-di-un-documentario-corso-base-10-21-marzo-sede-sicilia/" TargetMode="External"/><Relationship Id="rId271" Type="http://schemas.openxmlformats.org/officeDocument/2006/relationships/hyperlink" Target="https://italiadomani.gov.it/it/Interventi/investimenti/efficientamento-degli-edifici-giudiziari.html" TargetMode="External"/><Relationship Id="rId131" Type="http://schemas.openxmlformats.org/officeDocument/2006/relationships/hyperlink" Target="https://italiadomani.gov.it/it/Interventi/investimenti/efficientamento-degli-edifici-giudiziari.html" TargetMode="External"/><Relationship Id="rId369" Type="http://schemas.openxmlformats.org/officeDocument/2006/relationships/hyperlink" Target="https://cultura.gov.it/comunicato/decreto-sg-n-504-21062022-approvazione-della-graduatoria-di-merito-complessiva-delle-proposte-ammesse-a-valutazione-di-parchi-e-giardini" TargetMode="External"/><Relationship Id="rId576" Type="http://schemas.openxmlformats.org/officeDocument/2006/relationships/hyperlink" Target="https://portale.inpa.gov.it/ui/public-area/concoursedetail/6414c795b285438da62ff48e2a03e338" TargetMode="External"/><Relationship Id="rId783" Type="http://schemas.openxmlformats.org/officeDocument/2006/relationships/hyperlink" Target="https://italiadomani.gov.it/it/Interventi/investimenti/task-force-digitalizzazione-monitoraggio-e-performance.html" TargetMode="External"/><Relationship Id="rId990" Type="http://schemas.openxmlformats.org/officeDocument/2006/relationships/hyperlink" Target="https://portaleappalti.iss.it/PortaleAppalti/it/ppgare_avvisi_scaduti_lista.wp;jsessionid=1E1FA72AF37FE36A965BF4BE9247E94A.elda?actionPath=/ExtStr2/do/FrontEnd/Avvisi/view.action&amp;currentFrame=7&amp;codice=A00093&amp;_csrf=3I47J1VVPW6AO7MVJ6WSLSML1SU38947" TargetMode="External"/><Relationship Id="rId229" Type="http://schemas.openxmlformats.org/officeDocument/2006/relationships/hyperlink" Target="https://italiadomani.gov.it/it/Interventi/investimenti/hub-del-turismo-digitale.html" TargetMode="External"/><Relationship Id="rId436" Type="http://schemas.openxmlformats.org/officeDocument/2006/relationships/hyperlink" Target="https://italiadomani.gov.it/it/Interventi/investimenti/servizi-digitali-e-cittadinanza-digitale.html" TargetMode="External"/><Relationship Id="rId643" Type="http://schemas.openxmlformats.org/officeDocument/2006/relationships/hyperlink" Target="https://ingate.invitalia.it/esop/toolkit/opportunity/ns/10467/detail.si?isOnModification=false&amp;_ncp=1691832115379.115884-2" TargetMode="External"/><Relationship Id="rId1066" Type="http://schemas.openxmlformats.org/officeDocument/2006/relationships/hyperlink" Target="https://italiadomani.gov.it/it/Interventi/investimenti/sviluppo-infrastrutture-di-ricarica-elettrica.html" TargetMode="External"/><Relationship Id="rId1273" Type="http://schemas.openxmlformats.org/officeDocument/2006/relationships/hyperlink" Target="https://www.inpa.gov.it/bandi-e-avvisi/dettaglio-bando-avviso/?concorso_id=60aa52c7ae284bf9b0d90e8c2398cefd" TargetMode="External"/><Relationship Id="rId1480" Type="http://schemas.openxmlformats.org/officeDocument/2006/relationships/hyperlink" Target="https://www.vigilfuoco.it/documentiat/bandi/bando?idBando=55776&amp;flgSgf=1&amp;idApp=10" TargetMode="External"/><Relationship Id="rId850" Type="http://schemas.openxmlformats.org/officeDocument/2006/relationships/hyperlink" Target="http://bandiformazione.regione.fvg.it/fop2011/Bandi/Dettaglio.aspx?Id=6481%20" TargetMode="External"/><Relationship Id="rId948" Type="http://schemas.openxmlformats.org/officeDocument/2006/relationships/hyperlink" Target="https://www.mase.gov.it/bandi/avviso-pubblico-acquisire-manifestazioni-di-interesse-la-realizzazione-di-interventi" TargetMode="External"/><Relationship Id="rId1133" Type="http://schemas.openxmlformats.org/officeDocument/2006/relationships/hyperlink" Target="https://www.inpa.gov.it/bandi-e-avvisi/dettaglio-bando-avviso/?concorso_id=6f2441e5d56f40e09b64aa4a7b49a4c3" TargetMode="External"/><Relationship Id="rId1578" Type="http://schemas.openxmlformats.org/officeDocument/2006/relationships/hyperlink" Target="https://italiadomani.gov.it/it/Interventi/investimenti/cybersecurity-sicurezza-informatica.html" TargetMode="External"/><Relationship Id="rId1785" Type="http://schemas.openxmlformats.org/officeDocument/2006/relationships/hyperlink" Target="https://italiadomani.gov.it/it/Interventi/investimenti/tecnologie-satellitari-ed-economia-spaziale.html" TargetMode="External"/><Relationship Id="rId77" Type="http://schemas.openxmlformats.org/officeDocument/2006/relationships/hyperlink" Target="https://www.mite.gov.it/sites/default/files/archivio/bandi/ECI/TESTO_COORDINATO_AVVISO_M2C1_1I1.2-LINEA_D.pdf" TargetMode="External"/><Relationship Id="rId503" Type="http://schemas.openxmlformats.org/officeDocument/2006/relationships/hyperlink" Target="https://www.mimit.gov.it/it/normativa/decreti-direttoriali/decreto-direttoriale-25-gennaio-2023-hpc-centres-of-excellence-2022-presentazione-domande" TargetMode="External"/><Relationship Id="rId710" Type="http://schemas.openxmlformats.org/officeDocument/2006/relationships/hyperlink" Target="https://italiadomani.gov.it/it/Interventi/investimenti/casa-come-primo-luogo-di-cura-assistenza-domiciliare-e-telemedicina.html" TargetMode="External"/><Relationship Id="rId808" Type="http://schemas.openxmlformats.org/officeDocument/2006/relationships/hyperlink" Target="https://www.comune.palmanova.ud.it/it/informazioni-utili-181237/pnrr-pnc-184515/recovery-art-ex-caserma-montezemolo-187732/progetto-e-direzione-lavori-192664" TargetMode="External"/><Relationship Id="rId1340" Type="http://schemas.openxmlformats.org/officeDocument/2006/relationships/hyperlink" Target="https://italiadomani.gov.it/it/Interventi/investimenti/task-force-digitalizzazione-monitoraggio-e-performance.html" TargetMode="External"/><Relationship Id="rId1438" Type="http://schemas.openxmlformats.org/officeDocument/2006/relationships/hyperlink" Target="https://italiadomani.gov.it/it/Interventi/investimenti/Innovazione-e-meccanizzazione-nel-settore-agricolo-e-alimentare.html" TargetMode="External"/><Relationship Id="rId1645" Type="http://schemas.openxmlformats.org/officeDocument/2006/relationships/hyperlink" Target="https://www.gazzettaufficiale.it/atto/contratti/caricaDettaglioAtto/originario?atto.dataPubblicazioneGazzetta=2023-09-06&amp;atto.codiceRedazionale=TX23BGA25464" TargetMode="External"/><Relationship Id="rId1200" Type="http://schemas.openxmlformats.org/officeDocument/2006/relationships/hyperlink" Target="https://www.inpa.gov.it/bandi-e-avvisi/dettaglio-bando-avviso/?concorso_id=0279b0a14f974dbe883bdc1cb69e97b5%20" TargetMode="External"/><Relationship Id="rId1852" Type="http://schemas.openxmlformats.org/officeDocument/2006/relationships/hyperlink" Target="https://www.ministeroturismo.gov.it/wp-content/uploads/2022/12/AVVISO-BEI-20221228-002-signed.pdf" TargetMode="External"/><Relationship Id="rId1505" Type="http://schemas.openxmlformats.org/officeDocument/2006/relationships/hyperlink" Target="https://italiadomani.gov.it/it/Interventi/investimenti/strategia-digitale-e-piattaforme-per-il-patrimonio-culturale.html" TargetMode="External"/><Relationship Id="rId1712" Type="http://schemas.openxmlformats.org/officeDocument/2006/relationships/hyperlink" Target="https://italiadomani.gov.it/it/Interventi/investimenti/linee-ad-alta-velocita-nel-nord-che-collegano-all-europa.html" TargetMode="External"/><Relationship Id="rId293" Type="http://schemas.openxmlformats.org/officeDocument/2006/relationships/hyperlink" Target="https://italiadomani.gov.it/it/Interventi/investimenti/servizi-digitali-e-cittadinanza-digitale.html" TargetMode="External"/><Relationship Id="rId153" Type="http://schemas.openxmlformats.org/officeDocument/2006/relationships/hyperlink" Target="https://italiadomani.gov.it/it/Interventi/investimenti/efficientamento-degli-edifici-giudiziari.html" TargetMode="External"/><Relationship Id="rId360" Type="http://schemas.openxmlformats.org/officeDocument/2006/relationships/hyperlink" Target="https://italiadomani.gov.it/it/Interventi/investimenti/tutela-e-valorizzazione-dell-architettura-e-del-paesaggio-rurale.html" TargetMode="External"/><Relationship Id="rId598" Type="http://schemas.openxmlformats.org/officeDocument/2006/relationships/hyperlink" Target="https://innovazione.gov.it/notizie/avvisi-pubblici/mobility-as-a-service-for-italy-7-territori/" TargetMode="External"/><Relationship Id="rId220" Type="http://schemas.openxmlformats.org/officeDocument/2006/relationships/hyperlink" Target="http://burweb.regione.basilicata.it/bur/ricercaBollettini.zul" TargetMode="External"/><Relationship Id="rId458" Type="http://schemas.openxmlformats.org/officeDocument/2006/relationships/hyperlink" Target="https://italiadomani.gov.it/it/Interventi/investimenti/competenze-competenze-e-capacita-amministrativa.html" TargetMode="External"/><Relationship Id="rId665" Type="http://schemas.openxmlformats.org/officeDocument/2006/relationships/hyperlink" Target="https://cinecitta-appalti.maggiolicloud.it/PortaleAppalti/it/ppgare_bandi_scaduti_lista.wp?actionPath=/ExtStr2/do/FrontEnd/Bandi/view.action&amp;currentFrame=7&amp;codice=2021/016&amp;_csrf=KTSLM1816YPU632DB7A05CEWS1JV7CCZ" TargetMode="External"/><Relationship Id="rId872" Type="http://schemas.openxmlformats.org/officeDocument/2006/relationships/hyperlink" Target="https://www.isprambiente.gov.it/it/progetti/cartella-progetti-in-corso/progetti-mare/pnrr-mer-marine-ecosystem-restoration" TargetMode="External"/><Relationship Id="rId1088" Type="http://schemas.openxmlformats.org/officeDocument/2006/relationships/hyperlink" Target="https://www.politicheagricole.it/flex/cm/pages/ServeBLOB.php/L/IT/IDPagina/20040" TargetMode="External"/><Relationship Id="rId1295" Type="http://schemas.openxmlformats.org/officeDocument/2006/relationships/hyperlink" Target="https://italiadomani.gov.it/it/Interventi/investimenti/dati-e-interoperabilita.html" TargetMode="External"/><Relationship Id="rId318" Type="http://schemas.openxmlformats.org/officeDocument/2006/relationships/hyperlink" Target="https://www.consip.it/bandi-di-gara/gare-e-avvisi/aq-acceleratori-lineari-ed1" TargetMode="External"/><Relationship Id="rId525" Type="http://schemas.openxmlformats.org/officeDocument/2006/relationships/hyperlink" Target="https://www.inpa.gov.it/bandi-e-avvisi/dettaglio-bando-avviso/?concorso_id=6ffa7c73ea8c4340ba1f4dc961d27074" TargetMode="External"/><Relationship Id="rId732" Type="http://schemas.openxmlformats.org/officeDocument/2006/relationships/hyperlink" Target="https://cinecitta-appalti.maggiolicloud.it/PortaleAppalti/it/ppgare_bandi_lista.wp?actionPath=/ExtStr2/do/FrontEnd/Bandi/view.action&amp;currentFrame=7&amp;codice=2022/023&amp;_csrf=7YASOI2PFTD08SR08QUVVQRYC07GAFLL" TargetMode="External"/><Relationship Id="rId1155" Type="http://schemas.openxmlformats.org/officeDocument/2006/relationships/hyperlink" Target="https://www.mimit.gov.it/it/incentivi/sostegno-alla-transizione-energetica-cetp" TargetMode="External"/><Relationship Id="rId1362" Type="http://schemas.openxmlformats.org/officeDocument/2006/relationships/hyperlink" Target="https://italiadomani.gov.it/it/Interventi/investimenti/task-force-digitalizzazione-monitoraggio-e-performance.html" TargetMode="External"/><Relationship Id="rId99" Type="http://schemas.openxmlformats.org/officeDocument/2006/relationships/hyperlink" Target="https://italiadomani.gov.it/it/Interventi/investimenti/task-force-digitalizzazione-monitoraggio-e-performance.html" TargetMode="External"/><Relationship Id="rId1015" Type="http://schemas.openxmlformats.org/officeDocument/2006/relationships/hyperlink" Target="https://italiadomani.gov.it/it/Interventi/investimenti/rinnovo-flotte-navi-sostenibili.html" TargetMode="External"/><Relationship Id="rId1222" Type="http://schemas.openxmlformats.org/officeDocument/2006/relationships/hyperlink" Target="https://italiadomani.gov.it/it/Interventi/investimenti/strategia-digitale-e-piattaforme-per-il-patrimonio-culturale.html" TargetMode="External"/><Relationship Id="rId1667" Type="http://schemas.openxmlformats.org/officeDocument/2006/relationships/hyperlink" Target="https://italiadomani.gov.it/it/Interventi/investimenti/linee-ad-alta-velocita-nel-nord-che-collegano-all-europa.html" TargetMode="External"/><Relationship Id="rId1874" Type="http://schemas.openxmlformats.org/officeDocument/2006/relationships/hyperlink" Target="https://selfi.regione.abruzzo.it/pages/piano-nazionale-di-ripresa-e-resilienza-pnrr-duale" TargetMode="External"/><Relationship Id="rId1527" Type="http://schemas.openxmlformats.org/officeDocument/2006/relationships/hyperlink" Target="https://www.sport.governo.it/it/pnrr/comuni-isole-minori/avviso-rivolto-ai-comuni-insulari-marini/" TargetMode="External"/><Relationship Id="rId1734" Type="http://schemas.openxmlformats.org/officeDocument/2006/relationships/hyperlink" Target="https://areariservata.padigitale2026.gov.it/Pa_digitale2026_dettagli_avviso?id=a017Q00001OIpwrQAD" TargetMode="External"/><Relationship Id="rId26" Type="http://schemas.openxmlformats.org/officeDocument/2006/relationships/hyperlink" Target="https://innovazione.gov.it/notizie/avvisi-pubblici/mobility-as-a-service-for-italy/" TargetMode="External"/><Relationship Id="rId175" Type="http://schemas.openxmlformats.org/officeDocument/2006/relationships/hyperlink" Target="https://italiadomani.gov.it/it/Interventi/investimenti/reti-ultraveloci-banda-ultra-larga-e-5G.html" TargetMode="External"/><Relationship Id="rId180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382" Type="http://schemas.openxmlformats.org/officeDocument/2006/relationships/hyperlink" Target="https://italiadomani.gov.it/it/Interventi/investimenti/sistema-duale.html" TargetMode="External"/><Relationship Id="rId687" Type="http://schemas.openxmlformats.org/officeDocument/2006/relationships/hyperlink" Target="https://centraleacquisti.regione.lazio.it/it/bandi-e-strumenti-di-acquisto/bandi-di-gara-scaduti-ed-esiti/dettaglio-bando?id_doc=1093446&amp;tipo_doc=BANDO_GARA_PORTALE" TargetMode="External"/><Relationship Id="rId242" Type="http://schemas.openxmlformats.org/officeDocument/2006/relationships/hyperlink" Target="https://italiadomani.gov.it/it/Interventi/investimenti/fondi-integrati-per-la-competitivita-delle-imprese-turistiche.html" TargetMode="External"/><Relationship Id="rId894" Type="http://schemas.openxmlformats.org/officeDocument/2006/relationships/hyperlink" Target="https://italiadomani.gov.it/it/Interventi/investimenti/sistema-duale.html" TargetMode="External"/><Relationship Id="rId1177" Type="http://schemas.openxmlformats.org/officeDocument/2006/relationships/hyperlink" Target="https://www.regione.sicilia.it/istituzioni/regione/strutture-regionali/assessorato-famiglia-politiche-sociali-lavoro/dipartimento-lavoro-impiego-orientamento-servizi-attivita-formative/programma-garanzia-occupabilita-lavoratori" TargetMode="External"/><Relationship Id="rId102" Type="http://schemas.openxmlformats.org/officeDocument/2006/relationships/hyperlink" Target="https://italiadomani.gov.it/it/Interventi/investimenti/task-force-digitalizzazione-monitoraggio-e-performance.html" TargetMode="External"/><Relationship Id="rId547" Type="http://schemas.openxmlformats.org/officeDocument/2006/relationships/hyperlink" Target="https://italiadomani.gov.it/it/Interventi/investimenti/partenariati-horizon-europe.html" TargetMode="External"/><Relationship Id="rId754" Type="http://schemas.openxmlformats.org/officeDocument/2006/relationships/hyperlink" Target="https://italiadomani.gov.it/it/Interventi/investimenti/task-force-digitalizzazione-monitoraggio-e-performance.html" TargetMode="External"/><Relationship Id="rId961" Type="http://schemas.openxmlformats.org/officeDocument/2006/relationships/hyperlink" Target="https://www.gare.italferr.it/content/gare_italferr/it/bandi/lavori/gare-commissario-straordinario-a24-a25/com_1.html" TargetMode="External"/><Relationship Id="rId1384" Type="http://schemas.openxmlformats.org/officeDocument/2006/relationships/hyperlink" Target="https://www.inpa.gov.it/bandi-e-avvisi/dettaglio-bando-avviso/?concorso_id=4bafdee67ef14f4da45237c3de8db10a" TargetMode="External"/><Relationship Id="rId1591" Type="http://schemas.openxmlformats.org/officeDocument/2006/relationships/hyperlink" Target="https://www.fondazionescuolapatrimonio.it/avviso-bdc-esperto-metodologia-della-ricerca-sociale-e-analisi-dati/" TargetMode="External"/><Relationship Id="rId1689" Type="http://schemas.openxmlformats.org/officeDocument/2006/relationships/hyperlink" Target="https://www.terzovalico.it/bandi-di-gara.html" TargetMode="External"/><Relationship Id="rId90" Type="http://schemas.openxmlformats.org/officeDocument/2006/relationships/hyperlink" Target="https://italiadomani.gov.it/it/Interventi/investimenti/task-force-digitalizzazione-monitoraggio-e-performance.html" TargetMode="External"/><Relationship Id="rId186" Type="http://schemas.openxmlformats.org/officeDocument/2006/relationships/hyperlink" Target="https://trasparenza.mit.gov.it/archivio11_bandi-gare-econtratti_0_265638_636_1.html" TargetMode="External"/><Relationship Id="rId393" Type="http://schemas.openxmlformats.org/officeDocument/2006/relationships/hyperlink" Target="https://portale.inpa.gov.it/ui/public-area/concoursedetail/e6af66c5d1fd4e86b63d47779b39afbb" TargetMode="External"/><Relationship Id="rId407" Type="http://schemas.openxmlformats.org/officeDocument/2006/relationships/hyperlink" Target="https://portale.inpa.gov.it/ui/public-area/concoursedetail/eb8316e247224710891802b808c33e95" TargetMode="External"/><Relationship Id="rId614" Type="http://schemas.openxmlformats.org/officeDocument/2006/relationships/hyperlink" Target="https://creativitacontemporanea.cultura.gov.it/pnrr-tocc-azione-b2/" TargetMode="External"/><Relationship Id="rId821" Type="http://schemas.openxmlformats.org/officeDocument/2006/relationships/hyperlink" Target="https://bandi.regione.piemonte.it/contributi-finanziamenti/formazione-professionale-giardiniere-darte-giardini-parchi-storici" TargetMode="External"/><Relationship Id="rId1037" Type="http://schemas.openxmlformats.org/officeDocument/2006/relationships/hyperlink" Target="https://www.mit.gov.it/normativa/decreto-ministeriale-numero-290-del-21092022" TargetMode="External"/><Relationship Id="rId1244" Type="http://schemas.openxmlformats.org/officeDocument/2006/relationships/hyperlink" Target="https://www.inpa.gov.it/bandi-e-avvisi/dettaglio-bando-avviso/?concorso_id=2aefd01b9c494c82bcfecb3b37199379" TargetMode="External"/><Relationship Id="rId1451" Type="http://schemas.openxmlformats.org/officeDocument/2006/relationships/hyperlink" Target="https://www.acn.gov.it/portale/w/interventi-di-potenziamento-della-resilienza-cyber-pa" TargetMode="External"/><Relationship Id="rId1896" Type="http://schemas.openxmlformats.org/officeDocument/2006/relationships/hyperlink" Target="https://italiadomani.gov.it/it/Interventi/investimenti/sviluppo-industria-cinematografica-progetto-cinecitta.html" TargetMode="External"/><Relationship Id="rId253" Type="http://schemas.openxmlformats.org/officeDocument/2006/relationships/hyperlink" Target="https://www.sport.governo.it/it/pnrr/sport-e-inclusione-sociale-avvisi-a-manifestare-interesse/" TargetMode="External"/><Relationship Id="rId460" Type="http://schemas.openxmlformats.org/officeDocument/2006/relationships/hyperlink" Target="https://portale.inpa.gov.it/ui/public-area/concoursedetail/8bf0452bf5a74bcc8a2de2360d215613" TargetMode="External"/><Relationship Id="rId698" Type="http://schemas.openxmlformats.org/officeDocument/2006/relationships/hyperlink" Target="https://www.acn.gov.it/agenzia/avvisi/interventi-di-potenziamento-della-resilienza-cyber-pa-locale" TargetMode="External"/><Relationship Id="rId919" Type="http://schemas.openxmlformats.org/officeDocument/2006/relationships/hyperlink" Target="https://ted.europa.eu/udl?uri=TED:NOTICE:275630-2022:TEXT:EN:HTML&amp;tabId=1" TargetMode="External"/><Relationship Id="rId1090" Type="http://schemas.openxmlformats.org/officeDocument/2006/relationships/hyperlink" Target="https://www.politicheagricole.it/flex/cm/pages/ServeBLOB.php/L/IT/IDPagina/20753" TargetMode="External"/><Relationship Id="rId1104" Type="http://schemas.openxmlformats.org/officeDocument/2006/relationships/hyperlink" Target="https://www.mimit.gov.it/it/normativa/decreti-direttoriali/decreto-direttoriale-30-settembre-2022-elettronica-innovativa-kdt-ju-2022-termini-e-modalita-presentazione-domande" TargetMode="External"/><Relationship Id="rId1311" Type="http://schemas.openxmlformats.org/officeDocument/2006/relationships/hyperlink" Target="https://italiadomani.gov.it/it/Interventi/investimenti/Innovazione-e-meccanizzazione-nel-settore-agricolo-e-alimentare.html" TargetMode="External"/><Relationship Id="rId1549" Type="http://schemas.openxmlformats.org/officeDocument/2006/relationships/hyperlink" Target="https://italiadomani.gov.it/it/Interventi/investimenti/Innovazione-e-meccanizzazione-nel-settore-agricolo-e-alimentare.html" TargetMode="External"/><Relationship Id="rId1756" Type="http://schemas.openxmlformats.org/officeDocument/2006/relationships/hyperlink" Target="https://italiadomani.gov.it/it/Interventi/investimenti/servizi-digitali-e-cittadinanza-digitale.html" TargetMode="External"/><Relationship Id="rId48" Type="http://schemas.openxmlformats.org/officeDocument/2006/relationships/hyperlink" Target="https://www.inpa.gov.it/bandi-e-avvisi/dettaglio-bando-avviso/?concorso_id=d0b017f03a5a483883815abedbdd9fde" TargetMode="External"/><Relationship Id="rId113" Type="http://schemas.openxmlformats.org/officeDocument/2006/relationships/hyperlink" Target="https://italiadomani.gov.it/it/Interventi/investimenti/realizzazione-nuovi-impianti-di-gestione-rifiuti-e-ammodernamento-di-impianti-esistenti.html" TargetMode="External"/><Relationship Id="rId320" Type="http://schemas.openxmlformats.org/officeDocument/2006/relationships/hyperlink" Target="https://www.consip.it/bandi-di-gara/gare-e-avvisi/aq-apparecchiature-di-radiologia-telecomandati-e-polifunzionali-ed1" TargetMode="External"/><Relationship Id="rId558" Type="http://schemas.openxmlformats.org/officeDocument/2006/relationships/hyperlink" Target="https://www.bluepartnership.eu/" TargetMode="External"/><Relationship Id="rId765" Type="http://schemas.openxmlformats.org/officeDocument/2006/relationships/hyperlink" Target="https://formazionelavoro.regione.emilia-romagna.it/entra-in-regione/bandi-regionali/2022/percorsi-extra-diritto-dovere-in-modalita-duale-apprendistato-di-i-livello-o-alternanza-rafforzata-per-il-conseguimento-di-qualifica-con-valore-di-diploma-professiona" TargetMode="External"/><Relationship Id="rId972" Type="http://schemas.openxmlformats.org/officeDocument/2006/relationships/hyperlink" Target="https://italiadomani.gov.it/it/Interventi/investimenti/sicuro-verde-e-sociale-riqualificazione-edilizia-residenziale-pubblica.html" TargetMode="External"/><Relationship Id="rId1188" Type="http://schemas.openxmlformats.org/officeDocument/2006/relationships/hyperlink" Target="https://lucelabcinecitta.com/wp-content/uploads/2023/08/Bando-di-selezione-Corsi-professionalizzanti.pdf" TargetMode="External"/><Relationship Id="rId1395" Type="http://schemas.openxmlformats.org/officeDocument/2006/relationships/hyperlink" Target="https://ingate.invitalia.it/esop/toolkit/opportunity/past/11347/detail.si" TargetMode="External"/><Relationship Id="rId1409" Type="http://schemas.openxmlformats.org/officeDocument/2006/relationships/hyperlink" Target="https://www.sistema.puglia.it/SistemaPuglia/gol" TargetMode="External"/><Relationship Id="rId1616" Type="http://schemas.openxmlformats.org/officeDocument/2006/relationships/hyperlink" Target="https://www.fondazionecsc.it/corso/avid-media-composer-corso-avanzato-25-29-novembre-sede-sicilia-scadenza-bando10-novembre-2024/" TargetMode="External"/><Relationship Id="rId1823" Type="http://schemas.openxmlformats.org/officeDocument/2006/relationships/hyperlink" Target="https://certificazione.pariopportunita.gov.it/public/contributi" TargetMode="External"/><Relationship Id="rId197" Type="http://schemas.openxmlformats.org/officeDocument/2006/relationships/hyperlink" Target="https://italiadomani.gov.it/it/Interventi/investimenti/percorsi-di-autonomia-per-persone-con-disabilita.html" TargetMode="External"/><Relationship Id="rId418" Type="http://schemas.openxmlformats.org/officeDocument/2006/relationships/hyperlink" Target="https://italiadomani.gov.it/it/Interventi/investimenti/ammodernamento-tecnologico-degli-ospedali.html" TargetMode="External"/><Relationship Id="rId625" Type="http://schemas.openxmlformats.org/officeDocument/2006/relationships/hyperlink" Target="https://ingate.invitalia.it/esop/toolkit/opportunity/ns/10237/detail.si?isOnModification=false&amp;_ncp=1691750939097.80125-2" TargetMode="External"/><Relationship Id="rId832" Type="http://schemas.openxmlformats.org/officeDocument/2006/relationships/hyperlink" Target="https://www.inpa.gov.it/bandi-e-avvisi/dettaglio-bando-avviso/?concorso_id=e204285b97b343249bb430b1938b5090" TargetMode="External"/><Relationship Id="rId1048" Type="http://schemas.openxmlformats.org/officeDocument/2006/relationships/hyperlink" Target="https://www.interno.gov.it/it/notizie/22-milioni-euro-comuni-lintegrazione-liste-elettorali-anpr" TargetMode="External"/><Relationship Id="rId1255" Type="http://schemas.openxmlformats.org/officeDocument/2006/relationships/hyperlink" Target="https://www.inpa.gov.it/bandi-e-avvisi/dettaglio-bando-avviso/?concorso_id=cadc3f0dc1cc41e4a4880b976bbd336e" TargetMode="External"/><Relationship Id="rId1462" Type="http://schemas.openxmlformats.org/officeDocument/2006/relationships/hyperlink" Target="https://italiadomani.gov.it/it/Interventi/investimenti/sistema-duale.html" TargetMode="External"/><Relationship Id="rId264" Type="http://schemas.openxmlformats.org/officeDocument/2006/relationships/hyperlink" Target="https://trasparenza.mit.gov.it/index.php?id_oggetto=11&amp;id_doc=282152" TargetMode="External"/><Relationship Id="rId471" Type="http://schemas.openxmlformats.org/officeDocument/2006/relationships/hyperlink" Target="https://italiadomani.gov.it/it/Interventi/investimenti/competenze-competenze-e-capacita-amministrativa.html" TargetMode="External"/><Relationship Id="rId1115" Type="http://schemas.openxmlformats.org/officeDocument/2006/relationships/hyperlink" Target="https://italiadomani.gov.it/it/Interventi/investimenti/programmi-per-valorizzare-l-identita-di-luoghi-parchi-e-giardini-storici.html" TargetMode="External"/><Relationship Id="rId1322" Type="http://schemas.openxmlformats.org/officeDocument/2006/relationships/hyperlink" Target="http://www.agricoltura.regione.campania.it/aiuti/pnrr-frantoi-avviso.html" TargetMode="External"/><Relationship Id="rId1767" Type="http://schemas.openxmlformats.org/officeDocument/2006/relationships/hyperlink" Target="https://italiadomani.gov.it/it/Interventi/investimenti/servizi-digitali-e-cittadinanza-digitale.html" TargetMode="External"/><Relationship Id="rId59" Type="http://schemas.openxmlformats.org/officeDocument/2006/relationships/hyperlink" Target="https://trasparenza.mit.gov.it/index.php?id_oggetto=11&amp;id_doc=266167" TargetMode="External"/><Relationship Id="rId124" Type="http://schemas.openxmlformats.org/officeDocument/2006/relationships/hyperlink" Target="https://italiadomani.gov.it/it/Interventi/investimenti/fondo-per-il-programma-nazionale-ricerca-pnr-e-progetti-di-ricerca-di-significativo-interesse-nazionale-prin.html" TargetMode="External"/><Relationship Id="rId569" Type="http://schemas.openxmlformats.org/officeDocument/2006/relationships/hyperlink" Target="https://italiadomani.gov.it/it/Interventi/investimenti/strategia-digitale-e-piattaforme-per-il-patrimonio-culturale.html" TargetMode="External"/><Relationship Id="rId776" Type="http://schemas.openxmlformats.org/officeDocument/2006/relationships/hyperlink" Target="https://operatoriformazione.regione.veneto.it/it/web/spazio-operatori/w/bandi/fse/2023/0552" TargetMode="External"/><Relationship Id="rId983" Type="http://schemas.openxmlformats.org/officeDocument/2006/relationships/hyperlink" Target="https://italiadomani.gov.it/it/Interventi/investimenti/sicuro-verde-e-sociale-riqualificazione-edilizia-residenziale-pubblica.html" TargetMode="External"/><Relationship Id="rId1199" Type="http://schemas.openxmlformats.org/officeDocument/2006/relationships/hyperlink" Target="https://italiadomani.gov.it/it/Interventi/investimenti/task-force-digitalizzazione-monitoraggio-e-performance.html" TargetMode="External"/><Relationship Id="rId1627" Type="http://schemas.openxmlformats.org/officeDocument/2006/relationships/hyperlink" Target="https://italiadomani.gov.it/it/Interventi/investimenti/connessioni-diagonali.html" TargetMode="External"/><Relationship Id="rId1834" Type="http://schemas.openxmlformats.org/officeDocument/2006/relationships/hyperlink" Target="https://www.inpa.gov.it/bandi-e-avvisi/dettaglio-bando-avviso/?concorso_id=eb646830dce74e7c9ab3b276686276de" TargetMode="External"/><Relationship Id="rId331" Type="http://schemas.openxmlformats.org/officeDocument/2006/relationships/hyperlink" Target="http://musei.beniculturali.it/notizie/notifiche/avviso-pubblico-per-proposte-di-intervento-per-la-rimozione-delle-barriere-fisiche-cognitive-e-sensoriali-dei-musei-e-luoghi-della-cultura-privati" TargetMode="External"/><Relationship Id="rId429" Type="http://schemas.openxmlformats.org/officeDocument/2006/relationships/hyperlink" Target="https://www.mise.gov.it/images/stories/normativa/dd_26072022_Bando_UTT_PNRR_con_Allegati.pdf" TargetMode="External"/><Relationship Id="rId636" Type="http://schemas.openxmlformats.org/officeDocument/2006/relationships/hyperlink" Target="https://italiadomani.gov.it/it/Interventi/investimenti/dati-e-interoperabilita.html" TargetMode="External"/><Relationship Id="rId1059" Type="http://schemas.openxmlformats.org/officeDocument/2006/relationships/hyperlink" Target="https://www.gdf.gov.it/it/stazioni-appaltanti/bandi-di-gara/archivio/anno-2023/comando-generale/febbraio/acquisizione-di-servizi-professionali-di-201cdata-science201d" TargetMode="External"/><Relationship Id="rId1266" Type="http://schemas.openxmlformats.org/officeDocument/2006/relationships/hyperlink" Target="https://www.acn.gov.it/portale/w/interventi-di-potenziamento-della-resilienza-cyber-pa-centrale-2" TargetMode="External"/><Relationship Id="rId1473" Type="http://schemas.openxmlformats.org/officeDocument/2006/relationships/hyperlink" Target="https://italiadomani.gov.it/it/Interventi/investimenti/rinnovo-flotte-bus-e-treni-verdi.html" TargetMode="External"/><Relationship Id="rId843" Type="http://schemas.openxmlformats.org/officeDocument/2006/relationships/hyperlink" Target="https://fondazionecsc.acquistitelematici.it/tender/85" TargetMode="External"/><Relationship Id="rId1126" Type="http://schemas.openxmlformats.org/officeDocument/2006/relationships/hyperlink" Target="https://innovazione.gov.it/innova-con-noi/posizioni-lavorative/technical-project-manager-2024-st/" TargetMode="External"/><Relationship Id="rId1680" Type="http://schemas.openxmlformats.org/officeDocument/2006/relationships/hyperlink" Target="https://veronapadova.it/gare-area-trasparenza/i-bandi-di-gara/affidamento-5-bis-cavazza/affidamento-5-bis-atti-di-gara/" TargetMode="External"/><Relationship Id="rId1778" Type="http://schemas.openxmlformats.org/officeDocument/2006/relationships/hyperlink" Target="https://italiadomani.gov.it/it/Interventi/investimenti/tecnologie-satellitari-ed-economia-spaziale.html" TargetMode="External"/><Relationship Id="rId1901" Type="http://schemas.openxmlformats.org/officeDocument/2006/relationships/hyperlink" Target="https://www.fondazionecsc.it/corso/laboratorio-tecnica-di-recitazione-la-preparazione-di-un-provino-9-13-dicembre-2024-venezia-polo-immersive-arts-isola-di-s-servolo-scadenza-bando-28-novembre/" TargetMode="External"/><Relationship Id="rId275" Type="http://schemas.openxmlformats.org/officeDocument/2006/relationships/hyperlink" Target="https://italiadomani.gov.it/it/Interventi/investimenti/ammodernamento-tecnologico-degli-ospedali.html" TargetMode="External"/><Relationship Id="rId482" Type="http://schemas.openxmlformats.org/officeDocument/2006/relationships/hyperlink" Target="https://portale.inpa.gov.it/ui/public-area/concoursedetail/ff70fe4f145b40e99349307309ed50ec" TargetMode="External"/><Relationship Id="rId703" Type="http://schemas.openxmlformats.org/officeDocument/2006/relationships/hyperlink" Target="https://www.regione.marche.it/Regione-Utile/Lavoro-e-Formazione-Professionale/Bandi-di-finanziamento/id_9081/6123" TargetMode="External"/><Relationship Id="rId910"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1333" Type="http://schemas.openxmlformats.org/officeDocument/2006/relationships/hyperlink" Target="https://italiadomani.gov.it/it/Interventi/investimenti/Innovazione-e-meccanizzazione-nel-settore-agricolo-e-alimentare.html" TargetMode="External"/><Relationship Id="rId1540" Type="http://schemas.openxmlformats.org/officeDocument/2006/relationships/hyperlink" Target="https://bur.regione.veneto.it/BurvServices/pubblica/DettaglioDgr.aspx?id=527679" TargetMode="External"/><Relationship Id="rId1638" Type="http://schemas.openxmlformats.org/officeDocument/2006/relationships/hyperlink" Target="https://italiadomani.gov.it/it/Interventi/investimenti/collegamenti-ferroviari-ad-alta-velocita-verso-il-sud-per-passeggeri-e-merci.html" TargetMode="External"/><Relationship Id="rId135" Type="http://schemas.openxmlformats.org/officeDocument/2006/relationships/hyperlink" Target="https://italiadomani.gov.it/it/Interventi/investimenti/efficientamento-degli-edifici-giudiziari.html" TargetMode="External"/><Relationship Id="rId342"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787" Type="http://schemas.openxmlformats.org/officeDocument/2006/relationships/hyperlink" Target="https://italiadomani.gov.it/it/Interventi/investimenti/task-force-digitalizzazione-monitoraggio-e-performance.html" TargetMode="External"/><Relationship Id="rId994" Type="http://schemas.openxmlformats.org/officeDocument/2006/relationships/hyperlink" Target="https://italiadomani.gov.it/it/Interventi/investimenti/costruzione-e-miglioramento-dei-padiglioni-e-degli-spazi-dei-penitenziari-per-adulti-e-minori.html" TargetMode="External"/><Relationship Id="rId1400" Type="http://schemas.openxmlformats.org/officeDocument/2006/relationships/hyperlink" Target="https://www.fondazionescuolapatrimonio.it/avviso-di-selezione-1-unita-assistente-di-ricerca-td/" TargetMode="External"/><Relationship Id="rId1845" Type="http://schemas.openxmlformats.org/officeDocument/2006/relationships/hyperlink" Target="https://italiadomani.gov.it/it/Interventi/investimenti/dati-e-interoperabilita.html" TargetMode="External"/><Relationship Id="rId202" Type="http://schemas.openxmlformats.org/officeDocument/2006/relationships/hyperlink" Target="https://concorsionline.giustizia-amministrativa.it/pnrr/pnrrFebbraio2022/Pagine/home.aspx" TargetMode="External"/><Relationship Id="rId647" Type="http://schemas.openxmlformats.org/officeDocument/2006/relationships/hyperlink" Target="https://italiadomani.gov.it/it/Interventi/investimenti/introduzione-di-dottorati-innovativi.html" TargetMode="External"/><Relationship Id="rId854" Type="http://schemas.openxmlformats.org/officeDocument/2006/relationships/hyperlink" Target="https://www.alfaliguria.it/index.php/avvisi-attivi-fse-e-altri-fondi/320-fruizione-dell-offerta-formativa-iefp-nel-sistema-duale-a-f-2022-2023-pnrr" TargetMode="External"/><Relationship Id="rId1277" Type="http://schemas.openxmlformats.org/officeDocument/2006/relationships/hyperlink" Target="https://italiadomani.gov.it/it/Interventi/investimenti/task-force-digitalizzazione-monitoraggio-e-performance.html" TargetMode="External"/><Relationship Id="rId1484" Type="http://schemas.openxmlformats.org/officeDocument/2006/relationships/hyperlink" Target="https://www.vigilfuoco.it/documentiat/bandi/bando?idBando=44870&amp;flgSgf=1&amp;idApp=10" TargetMode="External"/><Relationship Id="rId1691" Type="http://schemas.openxmlformats.org/officeDocument/2006/relationships/hyperlink" Target="https://www.terzovalico.it/bandi-di-gara.html" TargetMode="External"/><Relationship Id="rId1705" Type="http://schemas.openxmlformats.org/officeDocument/2006/relationships/hyperlink" Target="https://www.terzovalico.it/bandi-di-gara.html" TargetMode="External"/><Relationship Id="rId1912" Type="http://schemas.openxmlformats.org/officeDocument/2006/relationships/hyperlink" Target="https://www.inpa.gov.it/bandi-e-avvisi/dettaglio-bando-avviso/?concorso_id=2d8df4216d3f42f69b5be898fd04a763" TargetMode="External"/><Relationship Id="rId286" Type="http://schemas.openxmlformats.org/officeDocument/2006/relationships/hyperlink" Target="https://www.google.com/url?sa=t&amp;rct=j&amp;q=&amp;esrc=s&amp;source=web&amp;cd=&amp;ved=2ahUKEwiZj9ip0cr4AhXCNOwKHXrDABUQFnoECBEQAQ&amp;url=https%3A%2F%2Fwww.regione.lazio.it%2Fsites%2Fdefault%2Ffiles%2Famministrazione-trasparente%2Fatti-procedure-affidamento%2FG05117-29042022.pd" TargetMode="External"/><Relationship Id="rId493" Type="http://schemas.openxmlformats.org/officeDocument/2006/relationships/hyperlink" Target="https://italiadomani.gov.it/it/Interventi/investimenti/capacity-building-per-gli-operatori-della-cultura-per-gestire-la-transizione-digitale-e-verde.html" TargetMode="External"/><Relationship Id="rId507" Type="http://schemas.openxmlformats.org/officeDocument/2006/relationships/hyperlink" Target="https://italiadomani.gov.it/it/Interventi/investimenti/ipcei.html" TargetMode="External"/><Relationship Id="rId714" Type="http://schemas.openxmlformats.org/officeDocument/2006/relationships/hyperlink" Target="https://italiadomani.gov.it/it/Interventi/investimenti/casa-come-primo-luogo-di-cura-assistenza-domiciliare-e-telemedicina.html" TargetMode="External"/><Relationship Id="rId921" Type="http://schemas.openxmlformats.org/officeDocument/2006/relationships/hyperlink" Target="https://italiadomani.gov.it/it/Interventi/investimenti/housing-temporaneo-e-stazioni-di-posta.html" TargetMode="External"/><Relationship Id="rId1137" Type="http://schemas.openxmlformats.org/officeDocument/2006/relationships/hyperlink" Target="https://www.inpa.gov.it/bandi-e-avvisi/dettaglio-bando-avviso/?concorso_id=afdfd116bc8548b7b46abe25017ff86f" TargetMode="External"/><Relationship Id="rId1344" Type="http://schemas.openxmlformats.org/officeDocument/2006/relationships/hyperlink" Target="https://italiadomani.gov.it/it/Interventi/investimenti/task-force-digitalizzazione-monitoraggio-e-performance.html" TargetMode="External"/><Relationship Id="rId1551" Type="http://schemas.openxmlformats.org/officeDocument/2006/relationships/hyperlink" Target="https://italiadomani.gov.it/it/Interventi/investimenti/Innovazione-e-meccanizzazione-nel-settore-agricolo-e-alimentare.html" TargetMode="External"/><Relationship Id="rId1789" Type="http://schemas.openxmlformats.org/officeDocument/2006/relationships/hyperlink" Target="https://italiadomani.gov.it/it/Interventi/investimenti/investimento-sistema-della-proprieta-industriale.html" TargetMode="External"/><Relationship Id="rId50" Type="http://schemas.openxmlformats.org/officeDocument/2006/relationships/hyperlink" Target="https://www.inpa.gov.it/bandi-e-avvisi/dettaglio-bando-avviso/?concorso_id=bd10653afeff47e58e6dfc0b99240f30" TargetMode="External"/><Relationship Id="rId146" Type="http://schemas.openxmlformats.org/officeDocument/2006/relationships/hyperlink" Target="https://trasparenza.mit.gov.it/index.php?id_oggetto=11&amp;id_doc=266360" TargetMode="External"/><Relationship Id="rId353" Type="http://schemas.openxmlformats.org/officeDocument/2006/relationships/hyperlink" Target="https://www.regione.toscana.it/-/pnrr-avviso-valorizzazione-paesaggio-rurale" TargetMode="External"/><Relationship Id="rId560" Type="http://schemas.openxmlformats.org/officeDocument/2006/relationships/hyperlink" Target="https://www.ministeroturismo.gov.it/caput-mundi-new-generation-eu-per-i-grandi-eventi-turistici/" TargetMode="External"/><Relationship Id="rId798" Type="http://schemas.openxmlformats.org/officeDocument/2006/relationships/hyperlink" Target="https://italiadomani.gov.it/it/Interventi/investimenti/task-force-digitalizzazione-monitoraggio-e-performance.html" TargetMode="External"/><Relationship Id="rId1190" Type="http://schemas.openxmlformats.org/officeDocument/2006/relationships/hyperlink" Target="https://lucelabcinecitta.com/wp-content/uploads/2023/08/Bando-di-selezione-Bottega-artigiana.pdf" TargetMode="External"/><Relationship Id="rId1204" Type="http://schemas.openxmlformats.org/officeDocument/2006/relationships/hyperlink" Target="https://www.inpa.gov.it/bandi-e-avvisi/dettaglio-bando-avviso/?concorso_id=7b12b1893c784d4290f84ac02ae9aa2b%20" TargetMode="External"/><Relationship Id="rId1411" Type="http://schemas.openxmlformats.org/officeDocument/2006/relationships/hyperlink" Target="https://www.inpa.gov.it/bandi-e-avvisi/dettaglio-bando-avviso/?concorso_id=d4f58a8998874a60906e1522a01f3268" TargetMode="External"/><Relationship Id="rId1649" Type="http://schemas.openxmlformats.org/officeDocument/2006/relationships/hyperlink" Target="https://italiadomani.gov.it/it/Interventi/investimenti/linee-ad-alta-velocita-nel-nord-che-collegano-all-europa.html" TargetMode="External"/><Relationship Id="rId1856" Type="http://schemas.openxmlformats.org/officeDocument/2006/relationships/hyperlink" Target="https://italiadomani.gov.it/it/Interventi/investimenti/sviluppo-industria-cinematografica-progetto-cinecitta.html" TargetMode="External"/><Relationship Id="rId213" Type="http://schemas.openxmlformats.org/officeDocument/2006/relationships/hyperlink" Target="http://www.regioni.it/dalleregioni/2021/12/23/liguria-cultura-regione-liguria-approvato-e-pubblicato-lavviso-pubblico-ai-comuni-per-la-selezione-del-progetto-pilota-da-20-milioni-per-la-rigenerazione-dei-borghi-con-i-fondi-del-pnrr-644807/" TargetMode="External"/><Relationship Id="rId420" Type="http://schemas.openxmlformats.org/officeDocument/2006/relationships/hyperlink" Target="https://italiadomani.gov.it/it/Interventi/investimenti/dati-e-interoperabilita.html" TargetMode="External"/><Relationship Id="rId658" Type="http://schemas.openxmlformats.org/officeDocument/2006/relationships/hyperlink" Target="https://italiadomani.gov.it/it/Interventi/investimenti/investimento-sistema-della-proprieta-industriale.html" TargetMode="External"/><Relationship Id="rId865" Type="http://schemas.openxmlformats.org/officeDocument/2006/relationships/hyperlink" Target="https://www.mimit.gov.it/index.php/it/pnrr/progetti-pnrr/pnrr-supporto-a-start-up-e-venture-capital-attivi-nella-transizione-ecologica" TargetMode="External"/><Relationship Id="rId1050" Type="http://schemas.openxmlformats.org/officeDocument/2006/relationships/hyperlink" Target="https://www.asi.it/bandi_e_concorsi/procedura-selettiva-per-laffidamento-di-servizi-inerenti-alla-realizzazione-del-laboratorio-downstream-matera-space-center-lab-del-pnrr/" TargetMode="External"/><Relationship Id="rId1288" Type="http://schemas.openxmlformats.org/officeDocument/2006/relationships/hyperlink" Target="https://italiadomani.gov.it/it/Interventi/investimenti/task-force-digitalizzazione-monitoraggio-e-performance.html" TargetMode="External"/><Relationship Id="rId1495" Type="http://schemas.openxmlformats.org/officeDocument/2006/relationships/hyperlink" Target="https://www.mit.gov.it/normativa/decreto-direttoriale-n-34-del-31-ottobre-2023-avviso-alle-adsp" TargetMode="External"/><Relationship Id="rId1509" Type="http://schemas.openxmlformats.org/officeDocument/2006/relationships/hyperlink" Target="https://italiadomani.gov.it/it/Interventi/investimenti/strategia-digitale-e-piattaforme-per-il-patrimonio-culturale.html" TargetMode="External"/><Relationship Id="rId1716" Type="http://schemas.openxmlformats.org/officeDocument/2006/relationships/hyperlink" Target="https://italiadomani.gov.it/it/Interventi/investimenti/linee-ad-alta-velocita-nel-nord-che-collegano-all-europa.html" TargetMode="External"/><Relationship Id="rId1923" Type="http://schemas.openxmlformats.org/officeDocument/2006/relationships/hyperlink" Target="https://lucelabcinecitta.com/corsi/digital-humanities-per-commercializzazione-e-gestione-diritti-ii-edizione/" TargetMode="External"/><Relationship Id="rId297" Type="http://schemas.openxmlformats.org/officeDocument/2006/relationships/hyperlink" Target="https://italiadomani.gov.it/it/Interventi/investimenti/servizi-digitali-e-cittadinanza-digitale.html" TargetMode="External"/><Relationship Id="rId518" Type="http://schemas.openxmlformats.org/officeDocument/2006/relationships/hyperlink" Target="https://italiadomani.gov.it/it/Interventi/investimenti/task-force-digitalizzazione-monitoraggio-e-performance.html" TargetMode="External"/><Relationship Id="rId725" Type="http://schemas.openxmlformats.org/officeDocument/2006/relationships/hyperlink" Target="https://www.regione.sardegna.it/atti-bandi-archivi/atti-amministrativi/tutti-gli-atti/102635" TargetMode="External"/><Relationship Id="rId932" Type="http://schemas.openxmlformats.org/officeDocument/2006/relationships/hyperlink" Target="https://www.mimit.gov.it/it/normativa/decreti-direttoriali/decreto-direttoriale-16-novembre-2022-rinnovabili-e-batterie-riapertura-dei-termini" TargetMode="External"/><Relationship Id="rId1148" Type="http://schemas.openxmlformats.org/officeDocument/2006/relationships/hyperlink" Target="https://italiadomani.gov.it/it/Interventi/investimenti/sicurezza-sismica-nei-luoghi-di-culto.html" TargetMode="External"/><Relationship Id="rId1355" Type="http://schemas.openxmlformats.org/officeDocument/2006/relationships/hyperlink" Target="https://www.inpa.gov.it/bandi-e-avvisi/dettaglio-bando-avviso/?concorso_id=95bead4fa3984ecbae3f45c0aa0519f5&#249;" TargetMode="External"/><Relationship Id="rId1562" Type="http://schemas.openxmlformats.org/officeDocument/2006/relationships/hyperlink" Target="https://bur.regione.veneto.it/BurvServices/pubblica/DettaglioDgr.aspx?id=531091" TargetMode="External"/><Relationship Id="rId157" Type="http://schemas.openxmlformats.org/officeDocument/2006/relationships/hyperlink" Target="https://italiadomani.gov.it/it/Interventi/investimenti/piani-urbani-integrati.html" TargetMode="External"/><Relationship Id="rId364" Type="http://schemas.openxmlformats.org/officeDocument/2006/relationships/hyperlink" Target="https://italiadomani.gov.it/it/Interventi/investimenti/tutela-e-valorizzazione-dell-architettura-e-del-paesaggio-rurale.html" TargetMode="External"/><Relationship Id="rId1008" Type="http://schemas.openxmlformats.org/officeDocument/2006/relationships/hyperlink" Target="https://italiadomani.gov.it/it/Interventi/investimenti/interventi-per-le-aree-del-terremoto.html" TargetMode="External"/><Relationship Id="rId1215" Type="http://schemas.openxmlformats.org/officeDocument/2006/relationships/hyperlink" Target="https://www.fondazionescuolapatrimonio.it/avviso-di-selezione-categorie-protette-2-unita-help-desk-td/" TargetMode="External"/><Relationship Id="rId1422" Type="http://schemas.openxmlformats.org/officeDocument/2006/relationships/hyperlink" Target="https://italiadomani.gov.it/it/Interventi/investimenti/Innovazione-e-meccanizzazione-nel-settore-agricolo-e-alimentare.html" TargetMode="External"/><Relationship Id="rId1867" Type="http://schemas.openxmlformats.org/officeDocument/2006/relationships/hyperlink" Target="https://lucelabcinecitta.com/wp-content/uploads/2024/07/Bando-di-selezione-Operatore-Scanner-e-Tecnico-Pellicola_2ed-1.pdf" TargetMode="External"/><Relationship Id="rId61" Type="http://schemas.openxmlformats.org/officeDocument/2006/relationships/hyperlink" Target="https://www.mur.gov.it/sites/default/files/2021-08/DM%20n.%20737%20del%2025-06-2021.pdf" TargetMode="External"/><Relationship Id="rId571" Type="http://schemas.openxmlformats.org/officeDocument/2006/relationships/hyperlink" Target="https://italiadomani.gov.it/it/Interventi/investimenti/strategia-digitale-e-piattaforme-per-il-patrimonio-culturale.html" TargetMode="External"/><Relationship Id="rId669" Type="http://schemas.openxmlformats.org/officeDocument/2006/relationships/hyperlink" Target="https://bur.regione.veneto.it/BurvServices/pubblica/DettaglioDgr.aspx?id=477228" TargetMode="External"/><Relationship Id="rId876" Type="http://schemas.openxmlformats.org/officeDocument/2006/relationships/hyperlink" Target="https://italiadomani.gov.it/it/Interventi/investimenti/ripristino-e-tutela-dei-fondali-e-degli-habitat-marini.html" TargetMode="External"/><Relationship Id="rId1299" Type="http://schemas.openxmlformats.org/officeDocument/2006/relationships/hyperlink" Target="https://italiadomani.gov.it/it/Interventi/investimenti/task-force-digitalizzazione-monitoraggio-e-performance.html" TargetMode="External"/><Relationship Id="rId1727" Type="http://schemas.openxmlformats.org/officeDocument/2006/relationships/hyperlink" Target="https://italiadomani.gov.it/it/Interventi/investimenti/servizi-digitali-e-cittadinanza-digitale.html" TargetMode="External"/><Relationship Id="rId1934" Type="http://schemas.openxmlformats.org/officeDocument/2006/relationships/hyperlink" Target="https://lucelabcinecitta.com/corsi/laboratorio-specialistico-per-make-up-and-hair-artist/" TargetMode="External"/><Relationship Id="rId19" Type="http://schemas.openxmlformats.org/officeDocument/2006/relationships/hyperlink" Target="https://italiadomani.gov.it/it/Interventi/investimenti/ecosistemi-per-l-innovazione-al-sud-in-contesti-urbani-marginalizzati.html" TargetMode="External"/><Relationship Id="rId224" Type="http://schemas.openxmlformats.org/officeDocument/2006/relationships/hyperlink" Target="https://dait.interno.gov.it/finanza-locale/notizie/comunicato-del-17-dicembre-2021" TargetMode="External"/><Relationship Id="rId431" Type="http://schemas.openxmlformats.org/officeDocument/2006/relationships/hyperlink" Target="https://www.politicheagricole.it/flex/cm/pages/ServeBLOB.php/L/IT/IDPagina/18486" TargetMode="External"/><Relationship Id="rId529" Type="http://schemas.openxmlformats.org/officeDocument/2006/relationships/hyperlink" Target="https://italiadomani.gov.it/it/Interventi/investimenti/servizi-digitali-e-cittadinanza-digitale.html" TargetMode="External"/><Relationship Id="rId736" Type="http://schemas.openxmlformats.org/officeDocument/2006/relationships/hyperlink" Target="https://formazionelavoro.regione.emilia-romagna.it/entra-in-regione/bandi-regionali/2022/formazione-per-upskilling-delle-competenze-percorso-2-in-attuazione-del-programma-gol" TargetMode="External"/><Relationship Id="rId1061" Type="http://schemas.openxmlformats.org/officeDocument/2006/relationships/hyperlink" Target="https://trasparenza.mit.gov.it/moduli/downloadFile.php?file=oggetto_allegati/231971219510O__ODECRETI%28R%29.0000160.14-07-2023.pdf" TargetMode="External"/><Relationship Id="rId1159" Type="http://schemas.openxmlformats.org/officeDocument/2006/relationships/hyperlink" Target="https://areariservata.padigitale2026.gov.it/Pa_digitale2026_dettagli_avviso?id=a017Q00001MQwNZQA1" TargetMode="External"/><Relationship Id="rId1366" Type="http://schemas.openxmlformats.org/officeDocument/2006/relationships/hyperlink" Target="https://italiadomani.gov.it/it/Interventi/investimenti/task-force-digitalizzazione-monitoraggio-e-performance.html" TargetMode="External"/><Relationship Id="rId168" Type="http://schemas.openxmlformats.org/officeDocument/2006/relationships/hyperlink" Target="https://www.mur.gov.it/it/atti-e-normativa/avviso-n-3277-del-30-12-2021" TargetMode="External"/><Relationship Id="rId943" Type="http://schemas.openxmlformats.org/officeDocument/2006/relationships/hyperlink" Target="https://italiadomani.gov.it/it/Interventi/investimenti/rafforzamento-smart-grid.html" TargetMode="External"/><Relationship Id="rId1019" Type="http://schemas.openxmlformats.org/officeDocument/2006/relationships/hyperlink" Target="https://italiadomani.gov.it/it/Interventi/investimenti/rinnovo-del-materiale-rotabile.html" TargetMode="External"/><Relationship Id="rId1573" Type="http://schemas.openxmlformats.org/officeDocument/2006/relationships/hyperlink" Target="https://ingate.invitalia.it/esop/toolkit/opportunity/ns/12378/detail.si?isOnModification=false&amp;_ncp=1725007452134.2628100-2" TargetMode="External"/><Relationship Id="rId1780" Type="http://schemas.openxmlformats.org/officeDocument/2006/relationships/hyperlink" Target="https://italiadomani.gov.it/it/Interventi/investimenti/tecnologie-satellitari-ed-economia-spaziale.html" TargetMode="External"/><Relationship Id="rId1878" Type="http://schemas.openxmlformats.org/officeDocument/2006/relationships/hyperlink" Target="https://www.regione.lazio.it/documenti/84140" TargetMode="External"/><Relationship Id="rId72" Type="http://schemas.openxmlformats.org/officeDocument/2006/relationships/hyperlink" Target="https://trasparenza.mit.gov.it/index.php?id_oggetto=11&amp;id_doc=275820" TargetMode="External"/><Relationship Id="rId375" Type="http://schemas.openxmlformats.org/officeDocument/2006/relationships/hyperlink" Target="https://italiadomani.gov.it/it/Interventi/investimenti/casa-come-primo-luogo-di-cura-assistenza-domiciliare-e-telemedicina.html" TargetMode="External"/><Relationship Id="rId582" Type="http://schemas.openxmlformats.org/officeDocument/2006/relationships/hyperlink" Target="https://www.mimit.gov.it/it/normativa/decreti-ministeriali/decreto-ministeriale-16-dicembre-2022-partenariati-per-la-ricerca-e-linnovazione-horizon-europe" TargetMode="External"/><Relationship Id="rId803" Type="http://schemas.openxmlformats.org/officeDocument/2006/relationships/hyperlink" Target="https://www.inpa.gov.it/bandi-e-avvisi/dettaglio-bando-avviso/?concorso_id=28ebd1b59f264d8da85440626b09fa27" TargetMode="External"/><Relationship Id="rId1226" Type="http://schemas.openxmlformats.org/officeDocument/2006/relationships/hyperlink" Target="https://www.fondazionescuolapatrimonio.it/avviso-di-selezione-1-unita-amministrazione-personale-e-contabilita-td/" TargetMode="External"/><Relationship Id="rId1433" Type="http://schemas.openxmlformats.org/officeDocument/2006/relationships/hyperlink" Target="https://www.regione.toscana.it/-/pnrr-m2c1-investimento-2.3-innovazione-e-meccanizzazione-nel-settore-agricolo-e-alimentare" TargetMode="External"/><Relationship Id="rId1640" Type="http://schemas.openxmlformats.org/officeDocument/2006/relationships/hyperlink" Target="https://italiadomani.gov.it/it/Interventi/investimenti/collegamenti-ferroviari-ad-alta-velocita-verso-il-sud-per-passeggeri-e-merci.html" TargetMode="External"/><Relationship Id="rId1738" Type="http://schemas.openxmlformats.org/officeDocument/2006/relationships/hyperlink" Target="https://italiadomani.gov.it/it/Interventi/investimenti/piano-asili-nido.html" TargetMode="External"/><Relationship Id="rId3" Type="http://schemas.openxmlformats.org/officeDocument/2006/relationships/hyperlink" Target="https://www.mite.gov.it/bandi/progetto-green-ports-pnrr-avviso-pubblico-di-manifestazione-di-interesse-la-formulazione-di" TargetMode="External"/><Relationship Id="rId235" Type="http://schemas.openxmlformats.org/officeDocument/2006/relationships/hyperlink" Target="https://www.infratelitalia.it/archivio-documenti/documenti/avviso-gara-isole-minori" TargetMode="External"/><Relationship Id="rId442" Type="http://schemas.openxmlformats.org/officeDocument/2006/relationships/hyperlink" Target="https://italiadomani.gov.it/it/Interventi/investimenti/servizi-digitali-e-cittadinanza-digitale.html" TargetMode="External"/><Relationship Id="rId887" Type="http://schemas.openxmlformats.org/officeDocument/2006/relationships/hyperlink" Target="https://www.isprambiente.gov.it/it/progetti/cartella-progetti-in-corso/progetti-mare/pnrr-mer-marine-ecosystem-restoration" TargetMode="External"/><Relationship Id="rId1072" Type="http://schemas.openxmlformats.org/officeDocument/2006/relationships/hyperlink" Target="https://italiadomani.gov.it/it/Interventi/investimenti/digitalizzazione-delle-grandi-amministrazioni-centrali.html" TargetMode="External"/><Relationship Id="rId1500" Type="http://schemas.openxmlformats.org/officeDocument/2006/relationships/hyperlink" Target="https://presidenza.governo.it/AmministrazioneTrasparente/Sovvenzioni/CriteriModalita/index.html" TargetMode="External"/><Relationship Id="rId302" Type="http://schemas.openxmlformats.org/officeDocument/2006/relationships/hyperlink" Target="https://italiadomani.gov.it/it/Interventi/investimenti/abilitazione-e-facilitazione-migrazione-al-cloud.html" TargetMode="External"/><Relationship Id="rId747" Type="http://schemas.openxmlformats.org/officeDocument/2006/relationships/hyperlink" Target="https://www.regione.lazio.it/documenti/79794" TargetMode="External"/><Relationship Id="rId954" Type="http://schemas.openxmlformats.org/officeDocument/2006/relationships/hyperlink" Target="https://italiadomani.gov.it/it/Interventi/investimenti/accordi-per-l-innovazione.html" TargetMode="External"/><Relationship Id="rId1377" Type="http://schemas.openxmlformats.org/officeDocument/2006/relationships/hyperlink" Target="https://www.inpa.gov.it/bandi-e-avvisi/dettaglio-bando-avviso/?concorso_id=38e6bbf85ea44ccbbdfdb54ed0d890f2%20" TargetMode="External"/><Relationship Id="rId1584" Type="http://schemas.openxmlformats.org/officeDocument/2006/relationships/hyperlink" Target="https://www.fondazionecsc.it/corso/recitazione-il-provino-cinematografico/" TargetMode="External"/><Relationship Id="rId1791" Type="http://schemas.openxmlformats.org/officeDocument/2006/relationships/hyperlink" Target="https://ingate.invitalia.it/esop/toolkit/opportunity/ns/13146/detail.si?isOnModification=false&amp;_ncp=1724927089536.1991675-2" TargetMode="External"/><Relationship Id="rId1805" Type="http://schemas.openxmlformats.org/officeDocument/2006/relationships/hyperlink" Target="https://italiadomani.gov.it/it/Interventi/investimenti/capacity-building-per-gli-operatori-della-cultura-per-gestire-la-transizione-digitale-e-verde.html" TargetMode="External"/><Relationship Id="rId83" Type="http://schemas.openxmlformats.org/officeDocument/2006/relationships/hyperlink" Target="https://italiadomani.gov.it/it/Interventi/investimenti/task-force-digitalizzazione-monitoraggio-e-performance.html" TargetMode="External"/><Relationship Id="rId179" Type="http://schemas.openxmlformats.org/officeDocument/2006/relationships/hyperlink" Target="https://www.mite.gov.it/bandi/avviso-pubblico-emanato-dal-ministro-della-transizione-ecologica-relativo-all-investimento-3-1" TargetMode="External"/><Relationship Id="rId386" Type="http://schemas.openxmlformats.org/officeDocument/2006/relationships/hyperlink" Target="https://www.regione.toscana.it/-/finanziamenti-per-progetti-formativi-di-riqualificazione-reskilling" TargetMode="External"/><Relationship Id="rId593" Type="http://schemas.openxmlformats.org/officeDocument/2006/relationships/hyperlink" Target="https://italiadomani.gov.it/it/Interventi/investimenti/servizio-civile-universale.html" TargetMode="External"/><Relationship Id="rId607" Type="http://schemas.openxmlformats.org/officeDocument/2006/relationships/hyperlink" Target="https://ingate.invitalia.it/esop/toolkit/opportunity/ns/10040/detail.si?isOnModification=false&amp;_ncp=1691748966467.79617-2" TargetMode="External"/><Relationship Id="rId814" Type="http://schemas.openxmlformats.org/officeDocument/2006/relationships/hyperlink" Target="https://www.inpa.gov.it/bandi-e-avvisi/dettaglio-bando-avviso/?concorso_id=73f5f68ca1e44c02846e155ea33206f1" TargetMode="External"/><Relationship Id="rId1237" Type="http://schemas.openxmlformats.org/officeDocument/2006/relationships/hyperlink" Target="https://www.inpa.gov.it/bandi-e-avvisi/dettaglio-bando-avviso/?concorso_id=1d872548ac4249c69d9b44cc4b2041f7" TargetMode="External"/><Relationship Id="rId1444" Type="http://schemas.openxmlformats.org/officeDocument/2006/relationships/hyperlink" Target="https://italiadomani.gov.it/it/Interventi/investimenti/Innovazione-e-meccanizzazione-nel-settore-agricolo-e-alimentare.html" TargetMode="External"/><Relationship Id="rId1651" Type="http://schemas.openxmlformats.org/officeDocument/2006/relationships/hyperlink" Target="https://italiadomani.gov.it/it/Interventi/investimenti/linee-ad-alta-velocita-nel-nord-che-collegano-all-europa.html" TargetMode="External"/><Relationship Id="rId1889"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246" Type="http://schemas.openxmlformats.org/officeDocument/2006/relationships/hyperlink" Target="https://italiadomani.gov.it/it/Interventi/investimenti/casa-come-primo-luogo-di-cura-assistenza-domiciliare-e-telemedicina.html" TargetMode="External"/><Relationship Id="rId453" Type="http://schemas.openxmlformats.org/officeDocument/2006/relationships/hyperlink" Target="https://ingate.invitalia.it/esop/toolkit/opportunity/past/8387/detail.si" TargetMode="External"/><Relationship Id="rId660" Type="http://schemas.openxmlformats.org/officeDocument/2006/relationships/hyperlink" Target="https://italiadomani.gov.it/it/Interventi/investimenti/fondi-integrati-per-la-competitivita-delle-imprese-turistiche.html" TargetMode="External"/><Relationship Id="rId898" Type="http://schemas.openxmlformats.org/officeDocument/2006/relationships/hyperlink" Target="https://progetti.regione.lazio.it/bandi-cultura/bandi/investimento-2-2-protezione-e-valorizzazione-dellarchitettura-e-del-paesaggio-rurale/" TargetMode="External"/><Relationship Id="rId1083" Type="http://schemas.openxmlformats.org/officeDocument/2006/relationships/hyperlink" Target="https://creativitacontemporanea.cultura.gov.it/pnrr-tocc-azione-a1/" TargetMode="External"/><Relationship Id="rId1290" Type="http://schemas.openxmlformats.org/officeDocument/2006/relationships/hyperlink" Target="https://italiadomani.gov.it/it/Interventi/investimenti/sistema-duale.html" TargetMode="External"/><Relationship Id="rId1304" Type="http://schemas.openxmlformats.org/officeDocument/2006/relationships/hyperlink" Target="https://www.fondazionescuolapatrimonio.it/avviso-di-selezione-2-unita-content-editor-td/" TargetMode="External"/><Relationship Id="rId1511" Type="http://schemas.openxmlformats.org/officeDocument/2006/relationships/hyperlink" Target="https://www.acquistinretepa.it/opencms/opencms/scheda_altri_bandi.html?idBando=84354192cccad03a" TargetMode="External"/><Relationship Id="rId1749" Type="http://schemas.openxmlformats.org/officeDocument/2006/relationships/hyperlink" Target="https://italiadomani.gov.it/it/Interventi/investimenti/dati-e-interoperabilita.html" TargetMode="External"/><Relationship Id="rId106" Type="http://schemas.openxmlformats.org/officeDocument/2006/relationships/hyperlink" Target="https://italiadomani.gov.it/it/Interventi/investimenti/task-force-digitalizzazione-monitoraggio-e-performance.html" TargetMode="External"/><Relationship Id="rId313" Type="http://schemas.openxmlformats.org/officeDocument/2006/relationships/hyperlink" Target="https://italiadomani.gov.it/it/Interventi/investimenti/servizi-digitali-e-cittadinanza-digitale.html" TargetMode="External"/><Relationship Id="rId758" Type="http://schemas.openxmlformats.org/officeDocument/2006/relationships/hyperlink" Target="https://italiadomani.gov.it/it/Interventi/investimenti/task-force-digitalizzazione-monitoraggio-e-performance.html" TargetMode="External"/><Relationship Id="rId965" Type="http://schemas.openxmlformats.org/officeDocument/2006/relationships/hyperlink" Target="https://territorio.regione.emilia-romagna.it/politiche-abitative/fondo-complementare-al-piano-nazionale-di-ripresa-e-resilienza-pnrr-programma-201csicuro-verde-e-sociale" TargetMode="External"/><Relationship Id="rId1150" Type="http://schemas.openxmlformats.org/officeDocument/2006/relationships/hyperlink" Target="https://www.politichegiovanili.gov.it/comunicazione/news/2023/12/bando-ordinario-2023/" TargetMode="External"/><Relationship Id="rId1388" Type="http://schemas.openxmlformats.org/officeDocument/2006/relationships/hyperlink" Target="https://ingate.invitalia.it/esop/toolkit/opportunity/past/11239/detail.si" TargetMode="External"/><Relationship Id="rId1595" Type="http://schemas.openxmlformats.org/officeDocument/2006/relationships/hyperlink" Target="https://italiadomani.gov.it/it/Interventi/investimenti/sistema-duale.html" TargetMode="External"/><Relationship Id="rId1609" Type="http://schemas.openxmlformats.org/officeDocument/2006/relationships/hyperlink" Target="https://www.fondazionecsc.it/corso/archive-producer-7-11-ottobre-2024-sede-sicilia-scadenza-bando-19-settembre/" TargetMode="External"/><Relationship Id="rId1816" Type="http://schemas.openxmlformats.org/officeDocument/2006/relationships/hyperlink" Target="https://italiadomani.gov.it/it/Interventi/investimenti/didattica-e-competenze-universitarie-avanzate.html" TargetMode="External"/><Relationship Id="rId10" Type="http://schemas.openxmlformats.org/officeDocument/2006/relationships/hyperlink" Target="https://italiadomani.gov.it/it/Interventi/investimenti/isole-verdi.html" TargetMode="External"/><Relationship Id="rId94" Type="http://schemas.openxmlformats.org/officeDocument/2006/relationships/hyperlink" Target="https://italiadomani.gov.it/it/Interventi/investimenti/task-force-digitalizzazione-monitoraggio-e-performance.html" TargetMode="External"/><Relationship Id="rId397" Type="http://schemas.openxmlformats.org/officeDocument/2006/relationships/hyperlink" Target="https://italiadomani.gov.it/it/Interventi/investimenti/attrattivita-dei-borghi.html" TargetMode="External"/><Relationship Id="rId520" Type="http://schemas.openxmlformats.org/officeDocument/2006/relationships/hyperlink" Target="https://italiadomani.gov.it/it/Interventi/investimenti/task-force-digitalizzazione-monitoraggio-e-performance.html" TargetMode="External"/><Relationship Id="rId618" Type="http://schemas.openxmlformats.org/officeDocument/2006/relationships/hyperlink" Target="https://italiadomani.gov.it/it/Interventi/investimenti/programmi-per-valorizzare-l-identita-di-luoghi-parchi-e-giardini-storici.html" TargetMode="External"/><Relationship Id="rId825" Type="http://schemas.openxmlformats.org/officeDocument/2006/relationships/hyperlink" Target="https://spazio-operatori.regione.veneto.it/w/bandi/fi/2023-24/783" TargetMode="External"/><Relationship Id="rId1248" Type="http://schemas.openxmlformats.org/officeDocument/2006/relationships/hyperlink" Target="https://italiadomani.gov.it/it/Interventi/investimenti/task-force-digitalizzazione-monitoraggio-e-performance.html" TargetMode="External"/><Relationship Id="rId1455" Type="http://schemas.openxmlformats.org/officeDocument/2006/relationships/hyperlink" Target="https://www.regione.marche.it/Regione-Utile/Lavoro-e-Formazione-Professionale/Bandi-di-finanziamento/id_9081/7659" TargetMode="External"/><Relationship Id="rId1662" Type="http://schemas.openxmlformats.org/officeDocument/2006/relationships/hyperlink" Target="https://www.cepavdue.it/bando/bando-n-8-impianti-di-sicurezza-in-galleria-2/" TargetMode="External"/><Relationship Id="rId257" Type="http://schemas.openxmlformats.org/officeDocument/2006/relationships/hyperlink" Target="https://www.mite.gov.it/sites/default/files/archivio/bandi/avviso_R_S_H2_tipo_a_23_03_2022.pdf" TargetMode="External"/><Relationship Id="rId464" Type="http://schemas.openxmlformats.org/officeDocument/2006/relationships/hyperlink" Target="https://italiadomani.gov.it/it/Interventi/investimenti/competenze-competenze-e-capacita-amministrativa.html" TargetMode="External"/><Relationship Id="rId1010" Type="http://schemas.openxmlformats.org/officeDocument/2006/relationships/hyperlink" Target="https://italiadomani.gov.it/it/Interventi/investimenti/interventi-per-le-aree-del-terremoto.html" TargetMode="External"/><Relationship Id="rId1094" Type="http://schemas.openxmlformats.org/officeDocument/2006/relationships/hyperlink" Target="https://www.miur.gov.it/web/guest/-/decreto-ministeriale-n-111-del-5-maggio-2022" TargetMode="External"/><Relationship Id="rId1108" Type="http://schemas.openxmlformats.org/officeDocument/2006/relationships/hyperlink" Target="https://italiadomani.gov.it/it/Interventi/investimenti/attrattivita-dei-borghi.html" TargetMode="External"/><Relationship Id="rId1315" Type="http://schemas.openxmlformats.org/officeDocument/2006/relationships/hyperlink" Target="https://italiadomani.gov.it/it/Interventi/investimenti/ripristino-e-tutela-dei-fondali-e-degli-habitat-marini.html" TargetMode="External"/><Relationship Id="rId117" Type="http://schemas.openxmlformats.org/officeDocument/2006/relationships/hyperlink" Target="https://italiadomani.gov.it/it/Interventi/investimenti/progetti-faro-di-economia-circolare.html" TargetMode="External"/><Relationship Id="rId671" Type="http://schemas.openxmlformats.org/officeDocument/2006/relationships/hyperlink" Target="https://cinecitta-appalti.maggiolicloud.it/PortaleAppalti/it/ppgare_bandi_scaduti_lista.wp?actionPath=/ExtStr2/do/FrontEnd/Bandi/view.action&amp;currentFrame=7&amp;codice=2022/002&amp;_csrf=HLEB8KX8C5VGZ08C6G6B4X891IA84TCV" TargetMode="External"/><Relationship Id="rId769" Type="http://schemas.openxmlformats.org/officeDocument/2006/relationships/hyperlink" Target="https://italiadomani.gov.it/it/Interventi/investimenti/task-force-digitalizzazione-monitoraggio-e-performance.html" TargetMode="External"/><Relationship Id="rId976" Type="http://schemas.openxmlformats.org/officeDocument/2006/relationships/hyperlink" Target="https://italiadomani.gov.it/it/Interventi/investimenti/sicuro-verde-e-sociale-riqualificazione-edilizia-residenziale-pubblica.html" TargetMode="External"/><Relationship Id="rId1399" Type="http://schemas.openxmlformats.org/officeDocument/2006/relationships/hyperlink" Target="https://italiadomani.gov.it/it/Interventi/investimenti/strategia-digitale-e-piattaforme-per-il-patrimonio-culturale.html" TargetMode="External"/><Relationship Id="rId324" Type="http://schemas.openxmlformats.org/officeDocument/2006/relationships/hyperlink" Target="https://italiadomani.gov.it/it/Interventi/investimenti/partenariati-horizon-europe.html" TargetMode="External"/><Relationship Id="rId531" Type="http://schemas.openxmlformats.org/officeDocument/2006/relationships/hyperlink" Target="https://italiadomani.gov.it/it/Interventi/investimenti/servizi-digitali-e-cittadinanza-digitale.html" TargetMode="External"/><Relationship Id="rId629" Type="http://schemas.openxmlformats.org/officeDocument/2006/relationships/hyperlink" Target="https://ingate.invitalia.it/esop/toolkit/opportunity/ns/10234/detail.si?isOnModification=false&amp;_ncp=1689330288876.2019010-2" TargetMode="External"/><Relationship Id="rId1161" Type="http://schemas.openxmlformats.org/officeDocument/2006/relationships/hyperlink" Target="https://areariservata.padigitale2026.gov.it/Pa_digitale2026_dettagli_avviso?id=a017Q00001MQwODQA1" TargetMode="External"/><Relationship Id="rId1259" Type="http://schemas.openxmlformats.org/officeDocument/2006/relationships/hyperlink" Target="https://italiadomani.gov.it/it/Interventi/investimenti/dati-e-interoperabilita.html" TargetMode="External"/><Relationship Id="rId1466" Type="http://schemas.openxmlformats.org/officeDocument/2006/relationships/hyperlink" Target="https://www.inpa.gov.it/bandi-e-avvisi/dettaglio-bando-avviso/?concorso_id=457682ae73fa4aa78f3f4c718d1ad9db" TargetMode="External"/><Relationship Id="rId836" Type="http://schemas.openxmlformats.org/officeDocument/2006/relationships/hyperlink" Target="https://www.inpa.gov.it/bandi-e-avvisi/dettaglio-bando-avviso/?concorso_id=09e98e6c4d784f8194de9a3f14d046d7" TargetMode="External"/><Relationship Id="rId1021" Type="http://schemas.openxmlformats.org/officeDocument/2006/relationships/hyperlink" Target="https://www.pnrr.salute.gov.it/portale/pnrrsalute/dettaglioBandiPNRRSalute.jsp?lingua=italiano&amp;id=322" TargetMode="External"/><Relationship Id="rId1119" Type="http://schemas.openxmlformats.org/officeDocument/2006/relationships/hyperlink" Target="https://italiadomani.gov.it/it/Interventi/investimenti/didattica-e-competenze-universitarie-avanzate.html" TargetMode="External"/><Relationship Id="rId1673" Type="http://schemas.openxmlformats.org/officeDocument/2006/relationships/hyperlink" Target="https://italiadomani.gov.it/it/Interventi/investimenti/linee-ad-alta-velocita-nel-nord-che-collegano-all-europa.html" TargetMode="External"/><Relationship Id="rId1880" Type="http://schemas.openxmlformats.org/officeDocument/2006/relationships/hyperlink" Target="https://www.fondazionescuolapatrimonio.it/avviso-bdc-6-collaboratori-hub-account/" TargetMode="External"/><Relationship Id="rId903" Type="http://schemas.openxmlformats.org/officeDocument/2006/relationships/hyperlink" Target="https://patrimonioculturale.regione.emilia-romagna.it/avvisi-e-bandi/pnrr-rurale" TargetMode="External"/><Relationship Id="rId1326" Type="http://schemas.openxmlformats.org/officeDocument/2006/relationships/hyperlink" Target="https://italiadomani.gov.it/it/Interventi/investimenti/strategia-digitale-e-piattaforme-per-il-patrimonio-culturale.html" TargetMode="External"/><Relationship Id="rId1533" Type="http://schemas.openxmlformats.org/officeDocument/2006/relationships/hyperlink" Target="https://presidenza.governo.it/AmministrazioneTrasparente/Sovvenzioni/CriteriModalita/index.html" TargetMode="External"/><Relationship Id="rId1740" Type="http://schemas.openxmlformats.org/officeDocument/2006/relationships/hyperlink" Target="https://italiadomani.gov.it/it/Interventi/investimenti/piano-asili-nido.html" TargetMode="External"/><Relationship Id="rId32" Type="http://schemas.openxmlformats.org/officeDocument/2006/relationships/hyperlink" Target="https://www.inpa.gov.it/bandi-e-avvisi/dettaglio-bando-avviso/?concorso_id=a5833a95f3a642608583956f659dda6e" TargetMode="External"/><Relationship Id="rId1600" Type="http://schemas.openxmlformats.org/officeDocument/2006/relationships/hyperlink" Target="https://www.fondazionecsc.it/corso/diritti-digitali-23-27-settembre-2024-sede-sicilia-scadenza-bando-6-settembre/" TargetMode="External"/><Relationship Id="rId1838" Type="http://schemas.openxmlformats.org/officeDocument/2006/relationships/hyperlink" Target="https://cultura.gov.it/comunicato/pnrr-avviso-accessibilita-e-inclusione-rivolto-a-istituti-e-luoghi-della-cultura-per-realizzare-iniziative-innovative-di-valorizzazione-del-patrimonio-culturale" TargetMode="External"/><Relationship Id="rId181" Type="http://schemas.openxmlformats.org/officeDocument/2006/relationships/hyperlink" Target="https://www.mur.gov.it/sites/default/files/2021-12/Avviso%20n.%203264%20del%2028-12-2021.pdf" TargetMode="External"/><Relationship Id="rId1905" Type="http://schemas.openxmlformats.org/officeDocument/2006/relationships/hyperlink" Target="https://ingate.invitalia.it/esop/toolkit/opportunity/ns/14320/detail.si?isOnModification=false&amp;_ncp=1739793549485.548267-2" TargetMode="External"/><Relationship Id="rId279" Type="http://schemas.openxmlformats.org/officeDocument/2006/relationships/hyperlink" Target="https://italiadomani.gov.it/it/Interventi/investimenti/tutela-e-valorizzazione-dell-architettura-e-del-paesaggio-rurale.html" TargetMode="External"/><Relationship Id="rId486" Type="http://schemas.openxmlformats.org/officeDocument/2006/relationships/hyperlink" Target="https://ingate.invitalia.it/esop/toolkit/opportunity/past/8639/detail.si" TargetMode="External"/><Relationship Id="rId693" Type="http://schemas.openxmlformats.org/officeDocument/2006/relationships/hyperlink" Target="https://www.regione.toscana.it/-/finanziamenti-per-progetti-progetti-formativi-di-aggiornamento-upskilling" TargetMode="External"/><Relationship Id="rId139" Type="http://schemas.openxmlformats.org/officeDocument/2006/relationships/hyperlink" Target="https://italiadomani.gov.it/it/Interventi/investimenti/efficientamento-degli-edifici-giudiziari.html" TargetMode="External"/><Relationship Id="rId346" Type="http://schemas.openxmlformats.org/officeDocument/2006/relationships/hyperlink" Target="https://italiadomani.gov.it/it/Interventi/investimenti/tutela-e-valorizzazione-dell-architettura-e-del-paesaggio-rurale.html" TargetMode="External"/><Relationship Id="rId553" Type="http://schemas.openxmlformats.org/officeDocument/2006/relationships/hyperlink" Target="https://italiadomani.gov.it/it/Interventi/investimenti/partenariati-horizon-europe.html" TargetMode="External"/><Relationship Id="rId760" Type="http://schemas.openxmlformats.org/officeDocument/2006/relationships/hyperlink" Target="https://portale.inpa.gov.it/ui/public-area/concoursedetail/0f708772b0d84f5780f3b20ca22b9ded" TargetMode="External"/><Relationship Id="rId998" Type="http://schemas.openxmlformats.org/officeDocument/2006/relationships/hyperlink" Target="https://italiadomani.gov.it/it/Interventi/investimenti/costruzione-e-miglioramento-dei-padiglioni-e-degli-spazi-dei-penitenziari-per-adulti-e-minori.html" TargetMode="External"/><Relationship Id="rId1183" Type="http://schemas.openxmlformats.org/officeDocument/2006/relationships/hyperlink" Target="https://italiadomani.gov.it/it/Interventi/investimenti/sistema-duale.html" TargetMode="External"/><Relationship Id="rId1390" Type="http://schemas.openxmlformats.org/officeDocument/2006/relationships/hyperlink" Target="https://italiadomani.gov.it/it/Interventi/investimenti/ripristino-e-tutela-dei-fondali-e-degli-habitat-marini.html" TargetMode="External"/><Relationship Id="rId206" Type="http://schemas.openxmlformats.org/officeDocument/2006/relationships/hyperlink" Target="https://www.mise.gov.it/index.php/it/incentivi/impresa/credito-d-imposta-r-s" TargetMode="External"/><Relationship Id="rId413" Type="http://schemas.openxmlformats.org/officeDocument/2006/relationships/hyperlink" Target="https://www.mur.gov.it/it/atti-e-normativa/decreto-ministeriale-n-1046-del-26-8-2022" TargetMode="External"/><Relationship Id="rId858" Type="http://schemas.openxmlformats.org/officeDocument/2006/relationships/hyperlink" Target="https://italiadomani.gov.it/it/Interventi/investimenti/sistema-duale.html" TargetMode="External"/><Relationship Id="rId1043" Type="http://schemas.openxmlformats.org/officeDocument/2006/relationships/hyperlink" Target="https://italiadomani.gov.it/it/Interventi/investimenti/salute-ambiente-e-clima.html" TargetMode="External"/><Relationship Id="rId1488" Type="http://schemas.openxmlformats.org/officeDocument/2006/relationships/hyperlink" Target="720%20veicoli%20elettrici%20trasporto%20merci%20e%20persone%20cig%209660430706%20cup%20f59i23000240006" TargetMode="External"/><Relationship Id="rId1695" Type="http://schemas.openxmlformats.org/officeDocument/2006/relationships/hyperlink" Target="https://www.terzovalico.it/bandi-di-gara.html" TargetMode="External"/><Relationship Id="rId620" Type="http://schemas.openxmlformats.org/officeDocument/2006/relationships/hyperlink" Target="https://italiadomani.gov.it/it/Interventi/investimenti/programmi-per-valorizzare-l-identita-di-luoghi-parchi-e-giardini-storici.html" TargetMode="External"/><Relationship Id="rId718" Type="http://schemas.openxmlformats.org/officeDocument/2006/relationships/hyperlink" Target="https://italiadomani.gov.it/it/Interventi/investimenti/sviluppo-industria-cinematografica-progetto-cinecitta.html" TargetMode="External"/><Relationship Id="rId925" Type="http://schemas.openxmlformats.org/officeDocument/2006/relationships/hyperlink" Target="https://italiadomani.gov.it/it/Interventi/investimenti/sostegno-alle-persone-vulnerabili-e-prevenzione-dell-istituzionalizzazione-degli-anziani-non-autosufficienti.html" TargetMode="External"/><Relationship Id="rId1250" Type="http://schemas.openxmlformats.org/officeDocument/2006/relationships/hyperlink" Target="https://italiadomani.gov.it/it/Interventi/investimenti/task-force-digitalizzazione-monitoraggio-e-performance.html" TargetMode="External"/><Relationship Id="rId1348" Type="http://schemas.openxmlformats.org/officeDocument/2006/relationships/hyperlink" Target="https://www.inpa.gov.it/bandi-e-avvisi/dettaglio-bando-avviso/?concorso_id=64421b0f925d44a09b99eaeeb9f6ff85" TargetMode="External"/><Relationship Id="rId1555" Type="http://schemas.openxmlformats.org/officeDocument/2006/relationships/hyperlink" Target="https://italiadomani.gov.it/it/Interventi/investimenti/strategia-digitale-e-piattaforme-per-il-patrimonio-culturale.html" TargetMode="External"/><Relationship Id="rId1762" Type="http://schemas.openxmlformats.org/officeDocument/2006/relationships/hyperlink" Target="https://italiadomani.gov.it/it/Interventi/investimenti/servizi-digitali-e-cittadinanza-digitale.html" TargetMode="External"/><Relationship Id="rId1110" Type="http://schemas.openxmlformats.org/officeDocument/2006/relationships/hyperlink" Target="https://innovazione.gov.it/innova-con-noi/posizioni-lavorative/project-manager-sanita/" TargetMode="External"/><Relationship Id="rId1208" Type="http://schemas.openxmlformats.org/officeDocument/2006/relationships/hyperlink" Target="https://italiadomani.gov.it/it/Interventi/investimenti/task-force-digitalizzazione-monitoraggio-e-performance.html" TargetMode="External"/><Relationship Id="rId1415" Type="http://schemas.openxmlformats.org/officeDocument/2006/relationships/hyperlink" Target="https://lucelabcinecitta.com/wp-content/uploads/2024/02/Bando-di-selezione-ricercatore-doc-1.pdf" TargetMode="External"/><Relationship Id="rId54" Type="http://schemas.openxmlformats.org/officeDocument/2006/relationships/hyperlink" Target="https://www.inpa.gov.it/bandi-e-avvisi/dettaglio-bando-avviso/?concorso_id=f101d823c56d48e285cc25339319b650" TargetMode="External"/><Relationship Id="rId1622" Type="http://schemas.openxmlformats.org/officeDocument/2006/relationships/hyperlink" Target="https://www.regione.sicilia.it/istituzioni/regione/strutture-regionali/assessorato-famiglia-politiche-sociali-lavoro/dipartimento-lavoro-impiego-orientamento-servizi-attivita-formative/programma-garanzia-occupabilita-lavoratori" TargetMode="External"/><Relationship Id="rId1927" Type="http://schemas.openxmlformats.org/officeDocument/2006/relationships/hyperlink" Target="https://italiadomani.gov.it/it/Interventi/investimenti/sviluppo-industria-cinematografica-progetto-cinecitta.html" TargetMode="External"/><Relationship Id="rId270" Type="http://schemas.openxmlformats.org/officeDocument/2006/relationships/hyperlink" Target="https://trasparenza.mit.gov.it/index.php?id_oggetto=11&amp;id_doc=266047" TargetMode="External"/><Relationship Id="rId130" Type="http://schemas.openxmlformats.org/officeDocument/2006/relationships/hyperlink" Target="https://italiadomani.gov.it/it/Interventi/investimenti/interventi-socio-educativi-strutturati-per-combattere-la-poverta-educativa-nel-mezzogiorno-a-sostegno-del-terzo-settore.html" TargetMode="External"/><Relationship Id="rId368" Type="http://schemas.openxmlformats.org/officeDocument/2006/relationships/hyperlink" Target="https://www.provincia.tn.it/Argomenti/Focus/PNRR-Piano-Nazionale-di-Ripresa-e-Resilienza/Valorizzazione-dell-architettura-e-del-paesaggio-rurale" TargetMode="External"/><Relationship Id="rId575" Type="http://schemas.openxmlformats.org/officeDocument/2006/relationships/hyperlink" Target="https://portale.inpa.gov.it/ui/public-area/concoursedetail/e9102abdd9204a1ca1586287ac304918" TargetMode="External"/><Relationship Id="rId782" Type="http://schemas.openxmlformats.org/officeDocument/2006/relationships/hyperlink" Target="https://sicopat2.provincia.tn.it/pubblicazioni/" TargetMode="External"/><Relationship Id="rId228" Type="http://schemas.openxmlformats.org/officeDocument/2006/relationships/hyperlink" Target="https://www.infratelitalia.it/archivio-documenti/documenti/gara-scuole-2022" TargetMode="External"/><Relationship Id="rId435" Type="http://schemas.openxmlformats.org/officeDocument/2006/relationships/hyperlink" Target="https://uibm.mise.gov.it/images/POC/Bandopoc.pdf" TargetMode="External"/><Relationship Id="rId642" Type="http://schemas.openxmlformats.org/officeDocument/2006/relationships/hyperlink" Target="https://italiadomani.gov.it/it/Interventi/investimenti/sicurezza-sismica-nei-luoghi-di-culto.html" TargetMode="External"/><Relationship Id="rId1065" Type="http://schemas.openxmlformats.org/officeDocument/2006/relationships/hyperlink" Target="https://www.mit.gov.it/nfsmitgov/files/media/normativa/2023-05/M_DIP.TPL_.REGISTRO%20DECRETI%28R%29.0000181.12-05-2023.pdf" TargetMode="External"/><Relationship Id="rId1272" Type="http://schemas.openxmlformats.org/officeDocument/2006/relationships/hyperlink" Target="https://italiadomani.gov.it/it/Interventi/investimenti/task-force-digitalizzazione-monitoraggio-e-performance.html" TargetMode="External"/><Relationship Id="rId502" Type="http://schemas.openxmlformats.org/officeDocument/2006/relationships/hyperlink" Target="https://italiadomani.gov.it/it/Interventi/investimenti/partenariati-horizon-europe.html" TargetMode="External"/><Relationship Id="rId947" Type="http://schemas.openxmlformats.org/officeDocument/2006/relationships/hyperlink" Target="https://italiadomani.gov.it/it/Interventi/investimenti/interventi-su-resilienza-climatica-reti.html" TargetMode="External"/><Relationship Id="rId1132" Type="http://schemas.openxmlformats.org/officeDocument/2006/relationships/hyperlink" Target="https://italiadomani.gov.it/it/Interventi/investimenti/task-force-digitalizzazione-monitoraggio-e-performance.html" TargetMode="External"/><Relationship Id="rId1577" Type="http://schemas.openxmlformats.org/officeDocument/2006/relationships/hyperlink" Target="https://www.fondazionecsc.it/corso/immersive-filmamaking-luglio-2024-veneto-arts/" TargetMode="External"/><Relationship Id="rId1784" Type="http://schemas.openxmlformats.org/officeDocument/2006/relationships/hyperlink" Target="https://italiadomani.gov.it/it/Interventi/investimenti/tecnologie-satellitari-ed-economia-spaziale.html" TargetMode="External"/><Relationship Id="rId76" Type="http://schemas.openxmlformats.org/officeDocument/2006/relationships/hyperlink" Target="https://www.mite.gov.it/sites/default/files/archivio/bandi/ECI/TESTO_COORDINATO_AVVISO_M2C1_1I1.2-LINEA_C.pdf" TargetMode="External"/><Relationship Id="rId807" Type="http://schemas.openxmlformats.org/officeDocument/2006/relationships/hyperlink" Target="https://italiadomani.gov.it/it/Interventi/investimenti/programmi-per-valorizzare-l-identita-di-luoghi-parchi-e-giardini-storici.html" TargetMode="External"/><Relationship Id="rId1437" Type="http://schemas.openxmlformats.org/officeDocument/2006/relationships/hyperlink" Target="https://www.regione.umbria.it/pnrr-meccanizzazione" TargetMode="External"/><Relationship Id="rId1644" Type="http://schemas.openxmlformats.org/officeDocument/2006/relationships/hyperlink" Target="https://italiadomani.gov.it/it/Interventi/investimenti/collegamenti-ferroviari-ad-alta-velocita-verso-il-sud-per-passeggeri-e-merci.html" TargetMode="External"/><Relationship Id="rId1851" Type="http://schemas.openxmlformats.org/officeDocument/2006/relationships/hyperlink" Target="https://italiadomani.gov.it/it/Interventi/investimenti/fondi-integrati-per-la-competitivita-delle-imprese-turistiche.html" TargetMode="External"/><Relationship Id="rId1504" Type="http://schemas.openxmlformats.org/officeDocument/2006/relationships/hyperlink" Target="https://ingate.invitalia.it/esop/toolkit/opportunity/ns/13009/detail.si?isOnModification=false&amp;_ncp=1739726756523.169774-2" TargetMode="External"/><Relationship Id="rId1711" Type="http://schemas.openxmlformats.org/officeDocument/2006/relationships/hyperlink" Target="https://www.terzovalico.it/bandi-di-gara.html" TargetMode="External"/><Relationship Id="rId292" Type="http://schemas.openxmlformats.org/officeDocument/2006/relationships/hyperlink" Target="https://stella.regione.lazio.it/portale/index.php/bandi?getdettaglio=yes&amp;bando=919438&amp;tipobando=Bando&amp;RicQ=YES&amp;VisQ=SI&amp;tipoDoc=BANDO_GARA_PORTALE&amp;xslt=XSLT_BANDO_GARA_PORTALE&amp;scadenzaBando=2022-07-12T16:00:00" TargetMode="External"/><Relationship Id="rId1809" Type="http://schemas.openxmlformats.org/officeDocument/2006/relationships/hyperlink" Target="https://italiadomani.gov.it/it/Interventi/investimenti/Innovazione-e-meccanizzazione-nel-settore-agricolo-e-alimentare.html" TargetMode="External"/><Relationship Id="rId597" Type="http://schemas.openxmlformats.org/officeDocument/2006/relationships/hyperlink" Target="https://italiadomani.gov.it/it/Interventi/investimenti/servizi-digitali-e-cittadinanza-digitale.html" TargetMode="External"/><Relationship Id="rId152" Type="http://schemas.openxmlformats.org/officeDocument/2006/relationships/hyperlink" Target="https://trasparenza.mit.gov.it/index.php?id_oggetto=11&amp;id_doc=270438" TargetMode="External"/><Relationship Id="rId457" Type="http://schemas.openxmlformats.org/officeDocument/2006/relationships/hyperlink" Target="https://www.mur.gov.it/it/atti-e-normativa/decreto-ministeriale-n-1252-del-02-12-2022" TargetMode="External"/><Relationship Id="rId1087" Type="http://schemas.openxmlformats.org/officeDocument/2006/relationships/hyperlink" Target="https://italiadomani.gov.it/it/Interventi/investimenti/parco-agrisolare.html" TargetMode="External"/><Relationship Id="rId1294" Type="http://schemas.openxmlformats.org/officeDocument/2006/relationships/hyperlink" Target="https://selfi.regione.abruzzo.it/pages/avviso-4-percorso-lavoro-e-inclusione" TargetMode="External"/><Relationship Id="rId664" Type="http://schemas.openxmlformats.org/officeDocument/2006/relationships/hyperlink" Target="https://italiadomani.gov.it/it/Interventi/investimenti/sviluppo-industria-cinematografica-progetto-cinecitta.html" TargetMode="External"/><Relationship Id="rId871" Type="http://schemas.openxmlformats.org/officeDocument/2006/relationships/hyperlink" Target="https://italiadomani.gov.it/it/Interventi/investimenti/ripristino-e-tutela-dei-fondali-e-degli-habitat-marini.html" TargetMode="External"/><Relationship Id="rId969" Type="http://schemas.openxmlformats.org/officeDocument/2006/relationships/hyperlink" Target="https://www.regione.puglia.it/web/territorio-paesaggio-e-mobilita/-/avviso_pubblico_programma_sicuro_verde_sociale" TargetMode="External"/><Relationship Id="rId1599" Type="http://schemas.openxmlformats.org/officeDocument/2006/relationships/hyperlink" Target="https://italiadomani.gov.it/it/Interventi/investimenti/sviluppo-industria-cinematografica-progetto-cinecitta.html" TargetMode="External"/><Relationship Id="rId317" Type="http://schemas.openxmlformats.org/officeDocument/2006/relationships/hyperlink" Target="https://italiadomani.gov.it/it/Interventi/investimenti/ammodernamento-tecnologico-degli-ospedali.html" TargetMode="External"/><Relationship Id="rId524" Type="http://schemas.openxmlformats.org/officeDocument/2006/relationships/hyperlink" Target="https://portale.inpa.gov.it/ui/public-area/concoursedetail/50c0dae55dce4beab56b1d04a5387cab" TargetMode="External"/><Relationship Id="rId731" Type="http://schemas.openxmlformats.org/officeDocument/2006/relationships/hyperlink" Target="https://italiadomani.gov.it/it/Interventi/investimenti/sviluppo-industria-cinematografica-progetto-cinecitta.html" TargetMode="External"/><Relationship Id="rId1154" Type="http://schemas.openxmlformats.org/officeDocument/2006/relationships/hyperlink" Target="https://italiadomani.gov.it/it/Interventi/investimenti/partenariati-horizon-europe.html" TargetMode="External"/><Relationship Id="rId1361" Type="http://schemas.openxmlformats.org/officeDocument/2006/relationships/hyperlink" Target="https://italiadomani.gov.it/it/Interventi/investimenti/task-force-digitalizzazione-monitoraggio-e-performance.html" TargetMode="External"/><Relationship Id="rId1459" Type="http://schemas.openxmlformats.org/officeDocument/2006/relationships/hyperlink" Target="https://www.bandi.regione.lombardia.it/servizi/servizio/bandi/dettaglio/istruzione-formazione-lavoro/diritto-dovere-istruzione/avviso-pubblico-realizzazione-percorsi-apprendistato-primo-livello-pnrr-anno-formativo-2023-2024-RLW12023031909" TargetMode="External"/><Relationship Id="rId98" Type="http://schemas.openxmlformats.org/officeDocument/2006/relationships/hyperlink" Target="https://italiadomani.gov.it/it/Interventi/investimenti/task-force-digitalizzazione-monitoraggio-e-performance.html" TargetMode="External"/><Relationship Id="rId829" Type="http://schemas.openxmlformats.org/officeDocument/2006/relationships/hyperlink" Target="https://italiadomani.gov.it/it/Interventi/investimenti/sistema-duale.html" TargetMode="External"/><Relationship Id="rId1014" Type="http://schemas.openxmlformats.org/officeDocument/2006/relationships/hyperlink" Target="https://italiadomani.gov.it/it/Interventi/investimenti/interventi-per-le-aree-del-terremoto.html" TargetMode="External"/><Relationship Id="rId1221" Type="http://schemas.openxmlformats.org/officeDocument/2006/relationships/hyperlink" Target="https://italiadomani.gov.it/it/Interventi/investimenti/strategia-digitale-e-piattaforme-per-il-patrimonio-culturale.html" TargetMode="External"/><Relationship Id="rId1666" Type="http://schemas.openxmlformats.org/officeDocument/2006/relationships/hyperlink" Target="https://www.cepavdue.it/bando/bando-n-11-barriere-antirumore-2/" TargetMode="External"/><Relationship Id="rId1873" Type="http://schemas.openxmlformats.org/officeDocument/2006/relationships/hyperlink" Target="https://italiadomani.gov.it/it/Interventi/investimenti/sistema-duale.html" TargetMode="External"/><Relationship Id="rId1319" Type="http://schemas.openxmlformats.org/officeDocument/2006/relationships/hyperlink" Target="https://italiadomani.gov.it/it/Interventi/investimenti/ecosistema-innovativo-della-salute.html" TargetMode="External"/><Relationship Id="rId1526" Type="http://schemas.openxmlformats.org/officeDocument/2006/relationships/hyperlink" Target="https://italiadomani.gov.it/it/Interventi/investimenti/sport-e-inclusione-sociale.html" TargetMode="External"/><Relationship Id="rId1733" Type="http://schemas.openxmlformats.org/officeDocument/2006/relationships/hyperlink" Target="https://italiadomani.gov.it/it/Interventi/investimenti/task-force-digitalizzazione-monitoraggio-e-performance.html" TargetMode="External"/><Relationship Id="rId25" Type="http://schemas.openxmlformats.org/officeDocument/2006/relationships/hyperlink" Target="https://trasparenza.mit.gov.it/archivio11_bandi-gare-e-contratti_0_273845_876_1.html" TargetMode="External"/><Relationship Id="rId1800" Type="http://schemas.openxmlformats.org/officeDocument/2006/relationships/hyperlink" Target="https://italiadomani.gov.it/it/Interventi/investimenti/strategia-digitale-e-piattaforme-per-il-patrimonio-culturale.html" TargetMode="External"/><Relationship Id="rId174" Type="http://schemas.openxmlformats.org/officeDocument/2006/relationships/hyperlink" Target="https://www.mur.gov.it/sites/default/files/2021-12/Avviso%20n.%203265%20del%2028-12-2021.pdf" TargetMode="External"/><Relationship Id="rId381" Type="http://schemas.openxmlformats.org/officeDocument/2006/relationships/hyperlink" Target="https://supportoformazione.regione.veneto.it/bandi/fi/2022-23/0810" TargetMode="External"/><Relationship Id="rId241" Type="http://schemas.openxmlformats.org/officeDocument/2006/relationships/hyperlink" Target="https://italiadomani.gov.it/content/dam/sogei-ng/bandi/bandi_acn/Avviso2_InterventiCyber.zip" TargetMode="External"/><Relationship Id="rId479" Type="http://schemas.openxmlformats.org/officeDocument/2006/relationships/hyperlink" Target="https://portale.inpa.gov.it/ui/public-area/concoursedetail/3689cfa01cbc4d199b9065c8016e2536" TargetMode="External"/><Relationship Id="rId686" Type="http://schemas.openxmlformats.org/officeDocument/2006/relationships/hyperlink" Target="https://italiadomani.gov.it/it/Interventi/investimenti/ammodernamento-tecnologico-degli-ospedali.html" TargetMode="External"/><Relationship Id="rId893" Type="http://schemas.openxmlformats.org/officeDocument/2006/relationships/hyperlink" Target="https://www.microcredito.gov.it/gare-e-bandi-in-corso/1947-avviso-pubblico-yesistartup-toscana.html" TargetMode="External"/><Relationship Id="rId339" Type="http://schemas.openxmlformats.org/officeDocument/2006/relationships/hyperlink" Target="https://italiadomani.gov.it/it/Interventi/investimenti/ammodernamento-tecnologico-degli-ospedali.html" TargetMode="External"/><Relationship Id="rId546" Type="http://schemas.openxmlformats.org/officeDocument/2006/relationships/hyperlink" Target="https://portale.inpa.gov.it/ui/public-area/concoursedetail/ce868bf940314c2ea6cbdb3c49bb9e2c" TargetMode="External"/><Relationship Id="rId753" Type="http://schemas.openxmlformats.org/officeDocument/2006/relationships/hyperlink" Target="https://portale.inpa.gov.it/ui/public-area/concoursedetail/70fe6683869d4a389e29d8691beaf4cb" TargetMode="External"/><Relationship Id="rId1176" Type="http://schemas.openxmlformats.org/officeDocument/2006/relationships/hyperlink" Target="https://www.regione.sicilia.it/istituzioni/servizi-informativi/decreti-e-direttive/decreto-approvazione-avviso-pubblico-n-2-l-attuazione-programma-garanzia-occupabilita-lavoratori-finanziare-nell-ambito-piano-nazionale-ripresa" TargetMode="External"/><Relationship Id="rId1383" Type="http://schemas.openxmlformats.org/officeDocument/2006/relationships/hyperlink" Target="https://www.inpa.gov.it/bandi-e-avvisi/dettaglio-bando-avviso/?concorso_id=3cf9457f16c24fe1829da2bd9436a588" TargetMode="External"/><Relationship Id="rId101" Type="http://schemas.openxmlformats.org/officeDocument/2006/relationships/hyperlink" Target="https://italiadomani.gov.it/it/Interventi/investimenti/task-force-digitalizzazione-monitoraggio-e-performance.html" TargetMode="External"/><Relationship Id="rId406" Type="http://schemas.openxmlformats.org/officeDocument/2006/relationships/hyperlink" Target="https://portale.inpa.gov.it/ui/public-area/concoursedetail/09d55c0f1b4b49e18628395a547ab886" TargetMode="External"/><Relationship Id="rId960"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6" Type="http://schemas.openxmlformats.org/officeDocument/2006/relationships/hyperlink" Target="https://italiadomani.gov.it/it/Interventi/investimenti/rinnovo-flotte-navi-sostenibili.html" TargetMode="External"/><Relationship Id="rId1243" Type="http://schemas.openxmlformats.org/officeDocument/2006/relationships/hyperlink" Target="https://italiadomani.gov.it/it/Interventi/investimenti/task-force-digitalizzazione-monitoraggio-e-performance.html" TargetMode="External"/><Relationship Id="rId1590" Type="http://schemas.openxmlformats.org/officeDocument/2006/relationships/hyperlink" Target="https://italiadomani.gov.it/it/Interventi/investimenti/programmi-per-valorizzare-l-identita-di-luoghi-parchi-e-giardini-storici.html" TargetMode="External"/><Relationship Id="rId1688" Type="http://schemas.openxmlformats.org/officeDocument/2006/relationships/hyperlink" Target="https://italiadomani.gov.it/it/Interventi/investimenti/linee-ad-alta-velocita-nel-nord-che-collegano-all-europa.html" TargetMode="External"/><Relationship Id="rId1895" Type="http://schemas.openxmlformats.org/officeDocument/2006/relationships/hyperlink" Target="https://fondazionescuolapatrimonio.acquistitelematici.it/tender/192" TargetMode="External"/><Relationship Id="rId613" Type="http://schemas.openxmlformats.org/officeDocument/2006/relationships/hyperlink" Target="https://italiadomani.gov.it/it/Interventi/investimenti/capacity-building-per-gli-operatori-della-cultura-per-gestire-la-transizione-digitale-e-verde.html" TargetMode="External"/><Relationship Id="rId820" Type="http://schemas.openxmlformats.org/officeDocument/2006/relationships/hyperlink" Target="https://italiadomani.gov.it/it/Interventi/investimenti/programmi-per-valorizzare-l-identita-di-luoghi-parchi-e-giardini-storici.html" TargetMode="External"/><Relationship Id="rId918" Type="http://schemas.openxmlformats.org/officeDocument/2006/relationships/hyperlink" Target="https://www.gazzettaufficiale.it/atto/contratti/caricaDettaglioAtto/originario?atto.dataPubblicazioneGazzetta=2022-09-26&amp;atto.codiceRedazionale=TX22BFM20763" TargetMode="External"/><Relationship Id="rId1450" Type="http://schemas.openxmlformats.org/officeDocument/2006/relationships/hyperlink" Target="https://italiadomani.gov.it/it/Interventi/investimenti/cybersecurity-sicurezza-informatica.html" TargetMode="External"/><Relationship Id="rId1548" Type="http://schemas.openxmlformats.org/officeDocument/2006/relationships/hyperlink" Target="https://formazionelavoro.regione.emilia-romagna.it/entra-in-regione/bandi-regionali/2024/percorsi-ii-anno-iefp-a-s-2024-2025-per-il-certificato-di-qualifica-eqf-3-liv" TargetMode="External"/><Relationship Id="rId1755" Type="http://schemas.openxmlformats.org/officeDocument/2006/relationships/hyperlink" Target="https://italiadomani.gov.it/it/Interventi/investimenti/servizi-digitali-e-cittadinanza-digitale.html" TargetMode="External"/><Relationship Id="rId1103" Type="http://schemas.openxmlformats.org/officeDocument/2006/relationships/hyperlink" Target="https://italiadomani.gov.it/it/Interventi/investimenti/partenariati-horizon-europe.html" TargetMode="External"/><Relationship Id="rId1310" Type="http://schemas.openxmlformats.org/officeDocument/2006/relationships/hyperlink" Target="https://www.regione.calabria.it/website/portaltemplates/view/view.cfm?36846" TargetMode="External"/><Relationship Id="rId1408" Type="http://schemas.openxmlformats.org/officeDocument/2006/relationships/hyperlink" Target="https://www.regione.toscana.it/-/investimento-2.3-innovazione-e-meccanizzazione-nel-settore-agricolo-e-alimentare" TargetMode="External"/><Relationship Id="rId47" Type="http://schemas.openxmlformats.org/officeDocument/2006/relationships/hyperlink" Target="https://www.inpa.gov.it/bandi-e-avvisi/dettaglio-bando-avviso/?concorso_id=313060b7dedf46aeb7a565760aae2676" TargetMode="External"/><Relationship Id="rId1615" Type="http://schemas.openxmlformats.org/officeDocument/2006/relationships/hyperlink" Target="https://italiadomani.gov.it/it/Interventi/investimenti/sviluppo-industria-cinematografica-progetto-cinecitta.html" TargetMode="External"/><Relationship Id="rId1822" Type="http://schemas.openxmlformats.org/officeDocument/2006/relationships/hyperlink" Target="https://www.mur.gov.it/it/atti-e-normativa/decreto-direttoriale-n-1409-del-14-9-2022" TargetMode="External"/><Relationship Id="rId196" Type="http://schemas.openxmlformats.org/officeDocument/2006/relationships/hyperlink" Target="https://italiadomani.gov.it/it/Interventi/investimenti/housing-temporaneo-e-stazioni-di-posta.html" TargetMode="External"/><Relationship Id="rId263" Type="http://schemas.openxmlformats.org/officeDocument/2006/relationships/hyperlink" Target="https://italiadomani.gov.it/it/Interventi/investimenti/efficientamento-degli-edifici-giudiziari.html" TargetMode="External"/><Relationship Id="rId470" Type="http://schemas.openxmlformats.org/officeDocument/2006/relationships/hyperlink" Target="https://italiadomani.gov.it/it/Interventi/investimenti/competenze-competenze-e-capacita-amministrativa.html" TargetMode="External"/><Relationship Id="rId123" Type="http://schemas.openxmlformats.org/officeDocument/2006/relationships/hyperlink" Target="https://italiadomani.gov.it/it/Interventi/investimenti/efficientamento-degli-edifici-giudiziari.html" TargetMode="External"/><Relationship Id="rId330"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568" Type="http://schemas.openxmlformats.org/officeDocument/2006/relationships/hyperlink" Target="https://italiadomani.gov.it/it/Interventi/investimenti/strategia-digitale-e-piattaforme-per-il-patrimonio-culturale.html" TargetMode="External"/><Relationship Id="rId775" Type="http://schemas.openxmlformats.org/officeDocument/2006/relationships/hyperlink" Target="https://italiadomani.gov.it/it/Interventi/investimenti/programmi-per-valorizzare-l-identita-di-luoghi-parchi-e-giardini-storici.html" TargetMode="External"/><Relationship Id="rId982" Type="http://schemas.openxmlformats.org/officeDocument/2006/relationships/hyperlink" Target="https://italiadomani.gov.it/it/Interventi/investimenti/sicuro-verde-e-sociale-riqualificazione-edilizia-residenziale-pubblica.html" TargetMode="External"/><Relationship Id="rId1198" Type="http://schemas.openxmlformats.org/officeDocument/2006/relationships/hyperlink" Target="https://www.inpa.gov.it/bandi-e-avvisi/dettaglio-bando-avviso/?concorso_id=3b1d3f8af2dc41208b95c1a829fe4617%20" TargetMode="External"/><Relationship Id="rId428" Type="http://schemas.openxmlformats.org/officeDocument/2006/relationships/hyperlink" Target="https://italiadomani.gov.it/it/Interventi/investimenti/investimento-sistema-della-proprieta-industriale.html" TargetMode="External"/><Relationship Id="rId635" Type="http://schemas.openxmlformats.org/officeDocument/2006/relationships/hyperlink" Target="https://creativitacontemporanea.cultura.gov.it/pnrr-tocc-azione-a1/" TargetMode="External"/><Relationship Id="rId842" Type="http://schemas.openxmlformats.org/officeDocument/2006/relationships/hyperlink" Target="https://italiadomani.gov.it/it/Interventi/investimenti/sviluppo-industria-cinematografica-progetto-cinecitta.html" TargetMode="External"/><Relationship Id="rId1058" Type="http://schemas.openxmlformats.org/officeDocument/2006/relationships/hyperlink" Target="https://italiadomani.gov.it/it/Interventi/investimenti/digitalizzazione-delle-grandi-amministrazioni-centrali.html" TargetMode="External"/><Relationship Id="rId1265" Type="http://schemas.openxmlformats.org/officeDocument/2006/relationships/hyperlink" Target="https://italiadomani.gov.it/it/Interventi/investimenti/cybersecurity-sicurezza-informatica.html" TargetMode="External"/><Relationship Id="rId1472" Type="http://schemas.openxmlformats.org/officeDocument/2006/relationships/hyperlink" Target="https://www.gare.rfi.it/content/gare_rfi/it/misc/cerca.html?myField=linea%20ferroviaria%20Potenza%20%E2%80%93%20Metaponto&amp;page=1" TargetMode="External"/><Relationship Id="rId702" Type="http://schemas.openxmlformats.org/officeDocument/2006/relationships/hyperlink" Target="https://italiadomani.gov.it/it/Interventi/investimenti/sistema-duale.html" TargetMode="External"/><Relationship Id="rId1125" Type="http://schemas.openxmlformats.org/officeDocument/2006/relationships/hyperlink" Target="https://innovazione.gov.it/innova-con-noi/posizioni-lavorative/technical-implementation-manager-2024-pac/" TargetMode="External"/><Relationship Id="rId1332" Type="http://schemas.openxmlformats.org/officeDocument/2006/relationships/hyperlink" Target="https://www.regione.umbria.it/agricoltura/pnrr/frantoi" TargetMode="External"/><Relationship Id="rId1777" Type="http://schemas.openxmlformats.org/officeDocument/2006/relationships/hyperlink" Target="https://italiadomani.gov.it/it/Interventi/investimenti/investimenti-ad-alto-contenuto-tecnologico.html" TargetMode="External"/><Relationship Id="rId69" Type="http://schemas.openxmlformats.org/officeDocument/2006/relationships/hyperlink" Target="https://www.mase.gov.it/bandi/avviso-m2c1-1-i1-1-linea-c" TargetMode="External"/><Relationship Id="rId1637" Type="http://schemas.openxmlformats.org/officeDocument/2006/relationships/hyperlink" Target="https://www.gare.rfi.it/content/dam/gare_rfi/it/bandi-e-esiti/bandi-e-avvisi/lavori/dac-0255-2021/Bandi/DAC_255_2021_BANDO_GUUE.pdf" TargetMode="External"/><Relationship Id="rId1844" Type="http://schemas.openxmlformats.org/officeDocument/2006/relationships/hyperlink" Target="https://piattaforma.concorsidiprogettazione.it/concorso-di-progettazione/dettagli/207" TargetMode="External"/><Relationship Id="rId1704" Type="http://schemas.openxmlformats.org/officeDocument/2006/relationships/hyperlink" Target="https://italiadomani.gov.it/it/Interventi/investimenti/linee-ad-alta-velocita-nel-nord-che-collegano-all-europa.html" TargetMode="External"/><Relationship Id="rId285" Type="http://schemas.openxmlformats.org/officeDocument/2006/relationships/hyperlink" Target="https://italiadomani.gov.it/it/Interventi/investimenti/rafforzamento-dell-assistenza-sanitaria-intermedia-e-delle-sue-strutture-ospedali-di-comunita.html" TargetMode="External"/><Relationship Id="rId1911" Type="http://schemas.openxmlformats.org/officeDocument/2006/relationships/hyperlink" Target="https://italiadomani.gov.it/it/Interventi/investimenti/task-force-digitalizzazione-monitoraggio-e-performance.html" TargetMode="External"/><Relationship Id="rId492" Type="http://schemas.openxmlformats.org/officeDocument/2006/relationships/hyperlink" Target="https://italiadomani.gov.it/it/Interventi/investimenti/idrogeno.html" TargetMode="External"/><Relationship Id="rId797" Type="http://schemas.openxmlformats.org/officeDocument/2006/relationships/hyperlink" Target="https://italiadomani.gov.it/it/Interventi/investimenti/task-force-digitalizzazione-monitoraggio-e-performance.html" TargetMode="External"/><Relationship Id="rId145" Type="http://schemas.openxmlformats.org/officeDocument/2006/relationships/hyperlink" Target="https://italiadomani.gov.it/it/Interventi/investimenti/efficientamento-degli-edifici-giudiziari.html" TargetMode="External"/><Relationship Id="rId352" Type="http://schemas.openxmlformats.org/officeDocument/2006/relationships/hyperlink" Target="https://bandi.regione.veneto.it/Public/Dettaglio?idAtto=7409&amp;fromPage=Elenco&amp;high=patrimonio%20architettonico%20e%20paesaggistico%20rurale" TargetMode="External"/><Relationship Id="rId1287" Type="http://schemas.openxmlformats.org/officeDocument/2006/relationships/hyperlink" Target="https://www.inpa.gov.it/bandi-e-avvisi/dettaglio-bando-avviso/?concorso_id=24f0d070fa1841e990bb709901bb5a35" TargetMode="External"/><Relationship Id="rId212" Type="http://schemas.openxmlformats.org/officeDocument/2006/relationships/hyperlink" Target="https://www.regione.lazio.it/notizie/pnrr-m1c3-turismo-cultura-attrattivita-borghi-linea-azione-a" TargetMode="External"/><Relationship Id="rId657" Type="http://schemas.openxmlformats.org/officeDocument/2006/relationships/hyperlink" Target="https://www.ministeroturismo.gov.it/wp-content/uploads/2022/08/Avviso-Art.-3_10135_5.8.2022_signed.pdf" TargetMode="External"/><Relationship Id="rId864" Type="http://schemas.openxmlformats.org/officeDocument/2006/relationships/hyperlink" Target="https://italiadomani.gov.it/it/Interventi/investimenti/supporto-a-start-up-e-venture-capital-attivi-nella-transizione-ecologica.html" TargetMode="External"/><Relationship Id="rId1494" Type="http://schemas.openxmlformats.org/officeDocument/2006/relationships/hyperlink" Target="https://www.vigilfuoco.it/documentiat/bandi/bando?idBando=42730&amp;flgSgf=1&amp;idApp=10" TargetMode="External"/><Relationship Id="rId1799" Type="http://schemas.openxmlformats.org/officeDocument/2006/relationships/hyperlink" Target="https://italiadomani.gov.it/it/Interventi/investimenti/strategia-digitale-e-piattaforme-per-il-patrimonio-culturale.html" TargetMode="External"/><Relationship Id="rId517" Type="http://schemas.openxmlformats.org/officeDocument/2006/relationships/hyperlink" Target="https://portale.inpa.gov.it/ui/public-area/concoursedetail/81d8d222ad1d487f84b1911002b4e338" TargetMode="External"/><Relationship Id="rId724" Type="http://schemas.openxmlformats.org/officeDocument/2006/relationships/hyperlink" Target="https://italiadomani.gov.it/it/Interventi/investimenti/sistema-duale.html" TargetMode="External"/><Relationship Id="rId931" Type="http://schemas.openxmlformats.org/officeDocument/2006/relationships/hyperlink" Target="https://italiadomani.gov.it/it/Interventi/investimenti/rinnovabili-e-batterie.html" TargetMode="External"/><Relationship Id="rId1147" Type="http://schemas.openxmlformats.org/officeDocument/2006/relationships/hyperlink" Target="https://www.inpa.gov.it/bandi-e-avvisi/dettaglio-bando-avviso/?concorso_id=db7ceeaa93ce495bbc0da1a34efffff3" TargetMode="External"/><Relationship Id="rId1354" Type="http://schemas.openxmlformats.org/officeDocument/2006/relationships/hyperlink" Target="https://www.inpa.gov.it/bandi-e-avvisi/dettaglio-bando-avviso/?concorso_id=9aa9fd0cbfb04b8aa7dd634c30fd0408" TargetMode="External"/><Relationship Id="rId1561" Type="http://schemas.openxmlformats.org/officeDocument/2006/relationships/hyperlink" Target="https://www.fondazionecsc.it/corso/corso-pnrr-prova/" TargetMode="External"/><Relationship Id="rId60" Type="http://schemas.openxmlformats.org/officeDocument/2006/relationships/hyperlink" Target="https://www.politicheagricole.it/flex/cm/pages/ServeBLOB.php/L/IT/IDPagina/17125" TargetMode="External"/><Relationship Id="rId1007" Type="http://schemas.openxmlformats.org/officeDocument/2006/relationships/hyperlink" Target="https://italiadomani.gov.it/it/Interventi/investimenti/interventi-per-le-aree-del-terremoto.html" TargetMode="External"/><Relationship Id="rId1214" Type="http://schemas.openxmlformats.org/officeDocument/2006/relationships/hyperlink" Target="https://italiadomani.gov.it/it/Interventi/investimenti/strategia-digitale-e-piattaforme-per-il-patrimonio-culturale.html" TargetMode="External"/><Relationship Id="rId1421" Type="http://schemas.openxmlformats.org/officeDocument/2006/relationships/hyperlink" Target="https://bur.regione.emilia-romagna.it/area-bollettini/n-369-del-29-12-2023-parte-seconda/avviso-pubblico-per-la-presentazione-di-proposte-dintervento-per-l-ammodernamento-dei-macchinari-agricoli-per-introdurre-tecniche-di-agricoltura-di-precisione-nellamb" TargetMode="External"/><Relationship Id="rId1659" Type="http://schemas.openxmlformats.org/officeDocument/2006/relationships/hyperlink" Target="https://italiadomani.gov.it/it/Interventi/investimenti/linee-ad-alta-velocita-nel-nord-che-collegano-all-europa.html" TargetMode="External"/><Relationship Id="rId1866" Type="http://schemas.openxmlformats.org/officeDocument/2006/relationships/hyperlink" Target="https://italiadomani.gov.it/it/Interventi/investimenti/sviluppo-industria-cinematografica-progetto-cinecitta.html" TargetMode="External"/><Relationship Id="rId1519" Type="http://schemas.openxmlformats.org/officeDocument/2006/relationships/hyperlink" Target="https://presidenza.governo.it/AmministrazioneTrasparente/Sovvenzioni/CriteriModalita/index.html" TargetMode="External"/><Relationship Id="rId1726" Type="http://schemas.openxmlformats.org/officeDocument/2006/relationships/hyperlink" Target="https://areariservata.padigitale2026.gov.it/Pa_digitale2026_dettagli_avviso?id=a017Q00001OIdU8QAL" TargetMode="External"/><Relationship Id="rId1933" Type="http://schemas.openxmlformats.org/officeDocument/2006/relationships/hyperlink" Target="https://italiadomani.gov.it/it/Interventi/investimenti/sviluppo-industria-cinematografica-progetto-cinecitta.html" TargetMode="External"/><Relationship Id="rId18" Type="http://schemas.openxmlformats.org/officeDocument/2006/relationships/hyperlink" Target="https://italiadomani.gov.it/it/Interventi/investimenti/programma-innovativo-della-qualita-dell-abitare.html" TargetMode="External"/><Relationship Id="rId167" Type="http://schemas.openxmlformats.org/officeDocument/2006/relationships/hyperlink" Target="https://italiadomani.gov.it/it/Interventi/investimenti/creazione-e-rafforzamento-di-ecosistemi-dell-innovazione-costruzione-di-leader-territoriali-di-RS.html" TargetMode="External"/><Relationship Id="rId374" Type="http://schemas.openxmlformats.org/officeDocument/2006/relationships/hyperlink" Target="https://www.agenas.gov.it/comunicazione/primo-piano/2061-agenas-pubblica-l%E2%80%99avviso-per-la-piattaforma-nazionale-di-telemedicina" TargetMode="External"/><Relationship Id="rId581" Type="http://schemas.openxmlformats.org/officeDocument/2006/relationships/hyperlink" Target="https://dutpartnership.eu/funding-opportunities/dut_call_2022/" TargetMode="External"/><Relationship Id="rId234" Type="http://schemas.openxmlformats.org/officeDocument/2006/relationships/hyperlink" Target="https://italiadomani.gov.it/it/Interventi/investimenti/reti-ultraveloci-banda-ultra-larga-e-5G.html" TargetMode="External"/><Relationship Id="rId679" Type="http://schemas.openxmlformats.org/officeDocument/2006/relationships/hyperlink" Target="https://www.agenzialavoro.tn.it/Schede-informative/AVVISO-N.-1-per-l-attuazione-del-programma-GOL-PNRR" TargetMode="External"/><Relationship Id="rId886" Type="http://schemas.openxmlformats.org/officeDocument/2006/relationships/hyperlink" Target="https://www.isprambiente.gov.it/it/progetti/cartella-progetti-in-corso/progetti-mare/pnrr-mer-marine-ecosystem-restoration" TargetMode="External"/><Relationship Id="rId2" Type="http://schemas.openxmlformats.org/officeDocument/2006/relationships/hyperlink" Target="http://riqualificazione.formez.it/content/ministero-giustizia-concorso-lassunzione-8171-unita-personale-tempo-determinato" TargetMode="External"/><Relationship Id="rId441" Type="http://schemas.openxmlformats.org/officeDocument/2006/relationships/hyperlink" Target="https://www.eurekanetwork.org/open-calls/eurostars-funding-programme-2022-call-2" TargetMode="External"/><Relationship Id="rId539" Type="http://schemas.openxmlformats.org/officeDocument/2006/relationships/hyperlink" Target="https://italiadomani.gov.it/it/Interventi/investimenti/servizi-digitali-e-cittadinanza-digitale.html" TargetMode="External"/><Relationship Id="rId746" Type="http://schemas.openxmlformats.org/officeDocument/2006/relationships/hyperlink" Target="https://italiadomani.gov.it/it/Interventi/investimenti/programmi-per-valorizzare-l-identita-di-luoghi-parchi-e-giardini-storici.html" TargetMode="External"/><Relationship Id="rId1071" Type="http://schemas.openxmlformats.org/officeDocument/2006/relationships/hyperlink" Target="https://italiadomani.gov.it/it/Interventi/investimenti/digitalizzazione-delle-grandi-amministrazioni-centrali.html" TargetMode="External"/><Relationship Id="rId1169" Type="http://schemas.openxmlformats.org/officeDocument/2006/relationships/hyperlink" Target="https://italiadomani.gov.it/it/Interventi/investimenti/competenze-digitali-di-base.html" TargetMode="External"/><Relationship Id="rId1376" Type="http://schemas.openxmlformats.org/officeDocument/2006/relationships/hyperlink" Target="https://www.inpa.gov.it/bandi-e-avvisi/dettaglio-bando-avviso/?concorso_id=9c644902e42c4759aa2547c9920cf5e8" TargetMode="External"/><Relationship Id="rId1583" Type="http://schemas.openxmlformats.org/officeDocument/2006/relationships/hyperlink" Target="https://italiadomani.gov.it/it/Interventi/investimenti/sviluppo-industria-cinematografica-progetto-cinecitta.html" TargetMode="External"/><Relationship Id="rId301" Type="http://schemas.openxmlformats.org/officeDocument/2006/relationships/hyperlink" Target="https://italiadomani.gov.it/it/Interventi/investimenti/politiche-industriali-di-filiera-e-internazionalizzazione.html" TargetMode="External"/><Relationship Id="rId953" Type="http://schemas.openxmlformats.org/officeDocument/2006/relationships/hyperlink" Target="https://www.mimit.gov.it/it/incentivi/accordi-per-l-innovazione-2" TargetMode="External"/><Relationship Id="rId1029" Type="http://schemas.openxmlformats.org/officeDocument/2006/relationships/hyperlink" Target="https://www.poste.it/bando-arredi-polis-9-03-2023.html" TargetMode="External"/><Relationship Id="rId1236" Type="http://schemas.openxmlformats.org/officeDocument/2006/relationships/hyperlink" Target="https://italiadomani.gov.it/it/Interventi/investimenti/task-force-digitalizzazione-monitoraggio-e-performance.html" TargetMode="External"/><Relationship Id="rId1790" Type="http://schemas.openxmlformats.org/officeDocument/2006/relationships/hyperlink" Target="https://italiadomani.gov.it/it/Interventi/investimenti/strategia-digitale-e-piattaforme-per-il-patrimonio-culturale.html" TargetMode="External"/><Relationship Id="rId1888" Type="http://schemas.openxmlformats.org/officeDocument/2006/relationships/hyperlink" Target="https://cloud.urbi.it/urbi/progs/urp/ur2DE001.sto?StwEvent=101&amp;DB_NAME=l1200158&amp;IdDelibere=128396" TargetMode="External"/><Relationship Id="rId82" Type="http://schemas.openxmlformats.org/officeDocument/2006/relationships/hyperlink" Target="https://italiadomani.gov.it/it/Interventi/investimenti/task-force-digitalizzazione-monitoraggio-e-performance.html" TargetMode="External"/><Relationship Id="rId606" Type="http://schemas.openxmlformats.org/officeDocument/2006/relationships/hyperlink" Target="https://italiadomani.gov.it/it/Interventi/investimenti/tutela-e-valorizzazione-dell-architettura-e-del-paesaggio-rurale.html" TargetMode="External"/><Relationship Id="rId813" Type="http://schemas.openxmlformats.org/officeDocument/2006/relationships/hyperlink" Target="https://italiadomani.gov.it/it/Interventi/investimenti/task-force-digitalizzazione-monitoraggio-e-performance.html" TargetMode="External"/><Relationship Id="rId1443" Type="http://schemas.openxmlformats.org/officeDocument/2006/relationships/hyperlink" Target="https://civis.bz.it/it/servizi/servizio.html?id=1043206" TargetMode="External"/><Relationship Id="rId1650" Type="http://schemas.openxmlformats.org/officeDocument/2006/relationships/hyperlink" Target="https://www.cepavdue.it/bando/bando-n-2-realizzazione-galleria-naturale-di-lonato/" TargetMode="External"/><Relationship Id="rId1748" Type="http://schemas.openxmlformats.org/officeDocument/2006/relationships/hyperlink" Target="https://italiadomani.gov.it/it/Interventi/investimenti/dati-e-interoperabilita.html" TargetMode="External"/><Relationship Id="rId1303" Type="http://schemas.openxmlformats.org/officeDocument/2006/relationships/hyperlink" Target="https://italiadomani.gov.it/it/Interventi/investimenti/strategia-digitale-e-piattaforme-per-il-patrimonio-culturale.html" TargetMode="External"/><Relationship Id="rId1510" Type="http://schemas.openxmlformats.org/officeDocument/2006/relationships/hyperlink" Target="https://italiadomani.gov.it/it/Interventi/investimenti/sicurezza-sismica-nei-luoghi-di-culto.html" TargetMode="External"/><Relationship Id="rId1608" Type="http://schemas.openxmlformats.org/officeDocument/2006/relationships/hyperlink" Target="https://italiadomani.gov.it/it/Interventi/investimenti/sviluppo-industria-cinematografica-progetto-cinecitta.html" TargetMode="External"/><Relationship Id="rId1815" Type="http://schemas.openxmlformats.org/officeDocument/2006/relationships/hyperlink" Target="https://www.mur.gov.it/it/atti-e-normativa/decreto-ministeriale-n351-del-09-04-2022" TargetMode="External"/><Relationship Id="rId189" Type="http://schemas.openxmlformats.org/officeDocument/2006/relationships/hyperlink" Target="https://italiadomani.gov.it/it/Interventi/investimenti/competenze-digitali-di-base.html" TargetMode="External"/><Relationship Id="rId396" Type="http://schemas.openxmlformats.org/officeDocument/2006/relationships/hyperlink" Target="https://portale.inpa.gov.it/ui/public-area/concoursedetail/b6e6a4f84c4e403587ea332433b4a740" TargetMode="External"/><Relationship Id="rId256" Type="http://schemas.openxmlformats.org/officeDocument/2006/relationships/hyperlink" Target="https://italiadomani.gov.it/it/Interventi/investimenti/ricerca-e-sviluppo-sull-idrogeno.html" TargetMode="External"/><Relationship Id="rId463" Type="http://schemas.openxmlformats.org/officeDocument/2006/relationships/hyperlink" Target="https://italiadomani.gov.it/it/Interventi/investimenti/competenze-competenze-e-capacita-amministrativa.html" TargetMode="External"/><Relationship Id="rId670" Type="http://schemas.openxmlformats.org/officeDocument/2006/relationships/hyperlink" Target="https://italiadomani.gov.it/it/Interventi/investimenti/sviluppo-industria-cinematografica-progetto-cinecitta.html" TargetMode="External"/><Relationship Id="rId1093" Type="http://schemas.openxmlformats.org/officeDocument/2006/relationships/hyperlink" Target="https://www.agenziacoesione.gov.it/opportunita-e-bandi/avviso-pubblico-farmacie-rurali/" TargetMode="External"/><Relationship Id="rId116" Type="http://schemas.openxmlformats.org/officeDocument/2006/relationships/hyperlink" Target="https://italiadomani.gov.it/it/Interventi/investimenti/progetti-faro-di-economia-circolare.html" TargetMode="External"/><Relationship Id="rId323" Type="http://schemas.openxmlformats.org/officeDocument/2006/relationships/hyperlink" Target="https://italiadomani.gov.it/it/Interventi/investimenti/reti-ultraveloci-banda-ultra-larga-e-5G.html" TargetMode="External"/><Relationship Id="rId530" Type="http://schemas.openxmlformats.org/officeDocument/2006/relationships/hyperlink" Target="https://areariservata.padigitale2026.gov.it/Pa_digitale2026_dettagli_avviso?id=a017Q000015cuUHQAY" TargetMode="External"/><Relationship Id="rId768" Type="http://schemas.openxmlformats.org/officeDocument/2006/relationships/hyperlink" Target="https://italiadomani.gov.it/it/Interventi/investimenti/task-force-digitalizzazione-monitoraggio-e-performance.html" TargetMode="External"/><Relationship Id="rId975" Type="http://schemas.openxmlformats.org/officeDocument/2006/relationships/hyperlink" Target="https://italiadomani.gov.it/it/Interventi/investimenti/sicuro-verde-e-sociale-riqualificazione-edilizia-residenziale-pubblica.html" TargetMode="External"/><Relationship Id="rId1160" Type="http://schemas.openxmlformats.org/officeDocument/2006/relationships/hyperlink" Target="https://italiadomani.gov.it/it/Interventi/investimenti/servizi-digitali-e-cittadinanza-digitale.html" TargetMode="External"/><Relationship Id="rId1398" Type="http://schemas.openxmlformats.org/officeDocument/2006/relationships/hyperlink" Target="https://bur.regione.veneto.it/BurvServices/pubblica/DettaglioDgr.aspx?id=520090" TargetMode="External"/><Relationship Id="rId628" Type="http://schemas.openxmlformats.org/officeDocument/2006/relationships/hyperlink" Target="https://italiadomani.gov.it/it/Interventi/investimenti/strategia-digitale-e-piattaforme-per-il-patrimonio-culturale.html" TargetMode="External"/><Relationship Id="rId835" Type="http://schemas.openxmlformats.org/officeDocument/2006/relationships/hyperlink" Target="https://www.inpa.gov.it/bandi-e-avvisi/dettaglio-bando-avviso/?concorso_id=b11c30811f734c4d87c4adc68a8c1e60" TargetMode="External"/><Relationship Id="rId1258" Type="http://schemas.openxmlformats.org/officeDocument/2006/relationships/hyperlink" Target="https://pgt.regione.campania.it/portale/index.php/bandi?getdettaglio=yes&amp;bando=207915&amp;tipobando=Bando&amp;RicQ=YES&amp;VisQ=SI&amp;tipoDoc=BANDO_GARA_PORTALE&amp;xslt=XSLT_BANDO_GARA_PORTALE&amp;scadenzaBando=2023-10-27T13:00:00&amp;jk=" TargetMode="External"/><Relationship Id="rId1465" Type="http://schemas.openxmlformats.org/officeDocument/2006/relationships/hyperlink" Target="https://italiadomani.gov.it/it/Interventi/investimenti/rafforzamento-dell-ufficio-del-processo-per-la-giustizia-amministrativa.html" TargetMode="External"/><Relationship Id="rId1672" Type="http://schemas.openxmlformats.org/officeDocument/2006/relationships/hyperlink" Target="https://dev7.lovemark.it/iricav/gare-area-trasparenza/i-bandi-di-gara/affidamento-2-bis-belfiore/affidamento-2-bis-atti-di-gara/" TargetMode="External"/><Relationship Id="rId1020" Type="http://schemas.openxmlformats.org/officeDocument/2006/relationships/hyperlink" Target="https://www.mit.gov.it/documentazione/ferrobonus-e-marebonus-contributi-ed-incentivi-per-interporti-ed-intermodalita" TargetMode="External"/><Relationship Id="rId1118" Type="http://schemas.openxmlformats.org/officeDocument/2006/relationships/hyperlink" Target="https://www.agenziacoesione.gov.it/opportunita-e-bandi/avviso-pubblico-per-la-presentazione-di-proposte-di-intervento-per-la-selezione-di-progetti-socio-educativi-strutturati-per-combattere-la-poverta-educativa-nel-mezzogiorno/" TargetMode="External"/><Relationship Id="rId1325" Type="http://schemas.openxmlformats.org/officeDocument/2006/relationships/hyperlink" Target="https://italiadomani.gov.it/it/Interventi/investimenti/strategia-digitale-e-piattaforme-per-il-patrimonio-culturale.html" TargetMode="External"/><Relationship Id="rId1532" Type="http://schemas.openxmlformats.org/officeDocument/2006/relationships/hyperlink" Target="https://italiadomani.gov.it/it/Interventi/investimenti/servizi-digitali-e-cittadinanza-digitale.html" TargetMode="External"/><Relationship Id="rId902" Type="http://schemas.openxmlformats.org/officeDocument/2006/relationships/hyperlink" Target="https://www.regione.sicilia.it/la-regione-informa/pnrr-m1-c-3-22-protezione-valorizzazione-architettura-paesaggio-rurale" TargetMode="External"/><Relationship Id="rId1837" Type="http://schemas.openxmlformats.org/officeDocument/2006/relationships/hyperlink" Target="https://italiadomani.gov.it/it/Interventi/investimenti/strategia-digitale-e-piattaforme-per-il-patrimonio-culturale.html" TargetMode="External"/><Relationship Id="rId31" Type="http://schemas.openxmlformats.org/officeDocument/2006/relationships/hyperlink" Target="https://www.inpa.gov.it/bandi-e-avvisi/dettaglio-bando-avviso/?concorso_id=532f2fa0c04541ca8ae6ed64c017c9ce" TargetMode="External"/><Relationship Id="rId180" Type="http://schemas.openxmlformats.org/officeDocument/2006/relationships/hyperlink" Target="https://italiadomani.gov.it/it/Interventi/investimenti/fondo-per-la-realizzazione-di-un-sistema-integrato-di-infrastrutture-di-ricerca-e-innovazione.html" TargetMode="External"/><Relationship Id="rId278" Type="http://schemas.openxmlformats.org/officeDocument/2006/relationships/hyperlink" Target="https://www.inpa.gov.it/bandi-e-avvisi/dettaglio-bando-avviso/?concorso_id=0208d4c34d7e419ca35c7ce016b29f8b" TargetMode="External"/><Relationship Id="rId1904" Type="http://schemas.openxmlformats.org/officeDocument/2006/relationships/hyperlink" Target="https://italiadomani.gov.it/it/Interventi/investimenti/ripristino-e-tutela-dei-fondali-e-degli-habitat-marini.html" TargetMode="External"/><Relationship Id="rId485" Type="http://schemas.openxmlformats.org/officeDocument/2006/relationships/hyperlink" Target="https://italiadomani.gov.it/it/Interventi/investimenti/sicurezza-sismica-nei-luoghi-di-culto.html" TargetMode="External"/><Relationship Id="rId692" Type="http://schemas.openxmlformats.org/officeDocument/2006/relationships/hyperlink" Target="https://www.regione.toscana.it/-/individuazione-di-soggetti-privati-per-l-erogazione-di-politiche-attive-del-lavoro?inheritRedirect=true&amp;redirect=%2Fbandi-tutti%3FsortBy%3Ddesc%26q%3Dprogramma%2Bgaranzia%2Boccupabilit%25C3%25A0%26orderBy%3DdisplayDate%26s" TargetMode="External"/><Relationship Id="rId138" Type="http://schemas.openxmlformats.org/officeDocument/2006/relationships/hyperlink" Target="https://trasparenza.mit.gov.it/index.php?id_oggetto=11&amp;id_doc=265909" TargetMode="External"/><Relationship Id="rId345" Type="http://schemas.openxmlformats.org/officeDocument/2006/relationships/hyperlink" Target="https://italiadomani.gov.it/it/Interventi/investimenti/tutela-e-valorizzazione-dell-architettura-e-del-paesaggio-rurale.html" TargetMode="External"/><Relationship Id="rId552" Type="http://schemas.openxmlformats.org/officeDocument/2006/relationships/hyperlink" Target="https://portale.inpa.gov.it/ui/public-area/concoursedetail/044303dc3a054bd5bb2b02a5ba92457b" TargetMode="External"/><Relationship Id="rId997" Type="http://schemas.openxmlformats.org/officeDocument/2006/relationships/hyperlink" Target="https://trasparenza.mit.gov.it/archivio11_bandi-gare-e-contratti_0_297663_876_1.html" TargetMode="External"/><Relationship Id="rId1182" Type="http://schemas.openxmlformats.org/officeDocument/2006/relationships/hyperlink" Target="https://formazionelavoro.regione.emilia-romagna.it/entra-in-regione/bandi-regionali/2023/percorsi-ii-anno-iefp-a-s-2023-2024-per-il-certificato-di-qualifica-eqf-3-liv" TargetMode="External"/><Relationship Id="rId205" Type="http://schemas.openxmlformats.org/officeDocument/2006/relationships/hyperlink" Target="https://www.mise.gov.it/index.php/it/incentivi/impresa/credito-d-imposta-beni-strumentali" TargetMode="External"/><Relationship Id="rId412" Type="http://schemas.openxmlformats.org/officeDocument/2006/relationships/hyperlink" Target="https://ingate.invitalia.it/esop/toolkit/opportunity/past/8006/detail.si" TargetMode="External"/><Relationship Id="rId857" Type="http://schemas.openxmlformats.org/officeDocument/2006/relationships/hyperlink" Target="https://selfi.regione.abruzzo.it/pages/avviso-1-soggetti-realizzatori" TargetMode="External"/><Relationship Id="rId1042" Type="http://schemas.openxmlformats.org/officeDocument/2006/relationships/hyperlink" Target="https://www.pnrr.salute.gov.it/portale/pnrrsalute/dettaglioBandiPNRRSalute.jsp?lingua=italiano&amp;id=351" TargetMode="External"/><Relationship Id="rId1487" Type="http://schemas.openxmlformats.org/officeDocument/2006/relationships/hyperlink" Target="https://italiadomani.gov.it/it/Interventi/investimenti/rinnovo-flotte-bus-e-treni-verdi.html" TargetMode="External"/><Relationship Id="rId1694" Type="http://schemas.openxmlformats.org/officeDocument/2006/relationships/hyperlink" Target="https://italiadomani.gov.it/it/Interventi/investimenti/linee-ad-alta-velocita-nel-nord-che-collegano-all-europa.html" TargetMode="External"/><Relationship Id="rId717" Type="http://schemas.openxmlformats.org/officeDocument/2006/relationships/hyperlink" Target="https://fondazionecsc.acquistitelematici.it/tender/80" TargetMode="External"/><Relationship Id="rId924" Type="http://schemas.openxmlformats.org/officeDocument/2006/relationships/hyperlink" Target="https://www.lavoro.gov.it/temi-e-priorita/poverta-ed-esclusione-sociale/Documents/DD-5-del-15022022-Avviso-1-2022-PNRR.pdf" TargetMode="External"/><Relationship Id="rId1347" Type="http://schemas.openxmlformats.org/officeDocument/2006/relationships/hyperlink" Target="https://italiadomani.gov.it/it/Interventi/investimenti/task-force-digitalizzazione-monitoraggio-e-performance.html" TargetMode="External"/><Relationship Id="rId1554" Type="http://schemas.openxmlformats.org/officeDocument/2006/relationships/hyperlink" Target="https://www.regione.toscana.it/-/pnrr-m2c1-investimento-2.3-innovazione-e-meccanizzazione-nel-settore-agricolo-e-alimentare" TargetMode="External"/><Relationship Id="rId1761" Type="http://schemas.openxmlformats.org/officeDocument/2006/relationships/hyperlink" Target="https://italiadomani.gov.it/it/Interventi/investimenti/servizi-digitali-e-cittadinanza-digitale.html" TargetMode="External"/><Relationship Id="rId53" Type="http://schemas.openxmlformats.org/officeDocument/2006/relationships/hyperlink" Target="https://www.inpa.gov.it/bandi-e-avvisi/dettaglio-bando-avviso/?concorso_id=eb46ba98a4f44b3aa1951e4b7057ce47" TargetMode="External"/><Relationship Id="rId1207" Type="http://schemas.openxmlformats.org/officeDocument/2006/relationships/hyperlink" Target="https://www.arpalumbria.it/tipologiaopportunita/programma-nazionale-garanzia-occupabilita-dei-lavoratori-gol" TargetMode="External"/><Relationship Id="rId1414" Type="http://schemas.openxmlformats.org/officeDocument/2006/relationships/hyperlink" Target="https://italiadomani.gov.it/it/Interventi/investimenti/sviluppo-industria-cinematografica-progetto-cinecitta.html" TargetMode="External"/><Relationship Id="rId1621" Type="http://schemas.openxmlformats.org/officeDocument/2006/relationships/hyperlink" Target="https://www.regione.toscana.it/-/assegno-formazione-gol" TargetMode="External"/><Relationship Id="rId1859" Type="http://schemas.openxmlformats.org/officeDocument/2006/relationships/hyperlink" Target="https://lucelabcinecitta.com/wp-content/uploads/2024/07/Bando-di-selezione-Bottega-Artigiana-Laboratorio-Plastico_24.pdf" TargetMode="External"/><Relationship Id="rId1719" Type="http://schemas.openxmlformats.org/officeDocument/2006/relationships/hyperlink" Target="https://italiadomani.gov.it/it/Interventi/investimenti/servizi-digitali-e-cittadinanza-digitale.html" TargetMode="External"/><Relationship Id="rId1926" Type="http://schemas.openxmlformats.org/officeDocument/2006/relationships/hyperlink" Target="https://www.fondazionecsc.it/corso/script-supervisor-24-febbraio-14-marzo-2025-sede-sicilia-scadenza-domanda-12-febbraio/" TargetMode="External"/><Relationship Id="rId367" Type="http://schemas.openxmlformats.org/officeDocument/2006/relationships/hyperlink" Target="https://italiadomani.gov.it/it/Interventi/investimenti/tutela-e-valorizzazione-dell-architettura-e-del-paesaggio-rurale.html" TargetMode="External"/><Relationship Id="rId574" Type="http://schemas.openxmlformats.org/officeDocument/2006/relationships/hyperlink" Target="https://portale.inpa.gov.it/ui/public-area/concoursedetail/7553b5d7277649c495024d91883c1b09" TargetMode="External"/><Relationship Id="rId227" Type="http://schemas.openxmlformats.org/officeDocument/2006/relationships/hyperlink" Target="https://dait.interno.gov.it/finanza-locale/notizie/comunicato-del-17-dicembre-2021" TargetMode="External"/><Relationship Id="rId781" Type="http://schemas.openxmlformats.org/officeDocument/2006/relationships/hyperlink" Target="https://italiadomani.gov.it/it/Interventi/investimenti/rinnovo-flotte-bus-e-treni-verdi.html" TargetMode="External"/><Relationship Id="rId879" Type="http://schemas.openxmlformats.org/officeDocument/2006/relationships/hyperlink" Target="https://italiadomani.gov.it/it/Interventi/investimenti/ripristino-e-tutela-dei-fondali-e-degli-habitat-marini.html" TargetMode="External"/><Relationship Id="rId434" Type="http://schemas.openxmlformats.org/officeDocument/2006/relationships/hyperlink" Target="https://italiadomani.gov.it/it/Interventi/investimenti/investimento-sistema-della-proprieta-industriale.html" TargetMode="External"/><Relationship Id="rId641" Type="http://schemas.openxmlformats.org/officeDocument/2006/relationships/hyperlink" Target="https://pnrr.cultura.gov.it/avviso-pubblico-a-supporto-delle-imprese-che-operano-nei-borghi-destinatari-di-finanziamenti-pnrr-m1c32-1-attrattivita-dei-borghi/" TargetMode="External"/><Relationship Id="rId739" Type="http://schemas.openxmlformats.org/officeDocument/2006/relationships/hyperlink" Target="https://italiadomani.gov.it/it/Interventi/investimenti/investimenti-nella-resilienza-dell-agro-sistema-irriguo-per-una-migliore-gestione-delle-risorse-idriche.html" TargetMode="External"/><Relationship Id="rId1064" Type="http://schemas.openxmlformats.org/officeDocument/2006/relationships/hyperlink" Target="https://italiadomani.gov.it/it/Interventi/investimenti/sperimentazione-dell-idrogeno-per-il-trasporto-ferroviario.html" TargetMode="External"/><Relationship Id="rId1271" Type="http://schemas.openxmlformats.org/officeDocument/2006/relationships/hyperlink" Target="https://italiadomani.gov.it/it/Interventi/investimenti/task-force-digitalizzazione-monitoraggio-e-performance.html" TargetMode="External"/><Relationship Id="rId1369" Type="http://schemas.openxmlformats.org/officeDocument/2006/relationships/hyperlink" Target="https://italiadomani.gov.it/it/Interventi/investimenti/task-force-digitalizzazione-monitoraggio-e-performance.html" TargetMode="External"/><Relationship Id="rId1576" Type="http://schemas.openxmlformats.org/officeDocument/2006/relationships/hyperlink" Target="https://italiadomani.gov.it/it/Interventi/investimenti/sviluppo-industria-cinematografica-progetto-cinecitta.html" TargetMode="External"/><Relationship Id="rId501" Type="http://schemas.openxmlformats.org/officeDocument/2006/relationships/hyperlink" Target="https://italiadomani.gov.it/it/Interventi/investimenti/partenariati-horizon-europe.html" TargetMode="External"/><Relationship Id="rId946" Type="http://schemas.openxmlformats.org/officeDocument/2006/relationships/hyperlink" Target="https://www.mase.gov.it/bandi/avviso-pubblico-la-presentazione-di-proposte-progettuali-finalizzate-ad-incrementare-la" TargetMode="External"/><Relationship Id="rId1131" Type="http://schemas.openxmlformats.org/officeDocument/2006/relationships/hyperlink" Target="https://www.esteri.it/it/trasparenza_comunicazioni_legali/bandi-gara-contratti/atti-amministrazioni-aggiudicatrici/avvisi-bandi-ed-inviti/gara-europea-a-procedura-aperta-per-laffidamento-di-un-contratto-pubblico-di-servizi-di-ideazione-e-produzione-della-" TargetMode="External"/><Relationship Id="rId1229" Type="http://schemas.openxmlformats.org/officeDocument/2006/relationships/hyperlink" Target="https://italiadomani.gov.it/it/Interventi/investimenti/sviluppo-industria-cinematografica-progetto-cinecitta.html" TargetMode="External"/><Relationship Id="rId1783" Type="http://schemas.openxmlformats.org/officeDocument/2006/relationships/hyperlink" Target="https://italiadomani.gov.it/it/Interventi/investimenti/tecnologie-satellitari-ed-economia-spaziale.html" TargetMode="External"/><Relationship Id="rId75" Type="http://schemas.openxmlformats.org/officeDocument/2006/relationships/hyperlink" Target="https://cultura.gov.it/borghi" TargetMode="External"/><Relationship Id="rId806" Type="http://schemas.openxmlformats.org/officeDocument/2006/relationships/hyperlink" Target="https://www.inpa.gov.it/bandi-e-avvisi/dettaglio-bando-avviso/?concorso_id=397ae653eeaa44d49171e28b58e5dcad" TargetMode="External"/><Relationship Id="rId1436" Type="http://schemas.openxmlformats.org/officeDocument/2006/relationships/hyperlink" Target="https://italiadomani.gov.it/it/Interventi/investimenti/Innovazione-e-meccanizzazione-nel-settore-agricolo-e-alimentare.html" TargetMode="External"/><Relationship Id="rId1643" Type="http://schemas.openxmlformats.org/officeDocument/2006/relationships/hyperlink" Target="https://www.gazzettaufficiale.it/eli/id/2024/01/08/TX24BGA129/s5" TargetMode="External"/><Relationship Id="rId1850" Type="http://schemas.openxmlformats.org/officeDocument/2006/relationships/hyperlink" Target="https://www.fondazionescuolapatrimonio.it/wp-content/uploads/2025/01/Oltre-il-giardino-Maturare-competenze_II-edizione_Bando-di-selezione.pdf" TargetMode="External"/><Relationship Id="rId1503" Type="http://schemas.openxmlformats.org/officeDocument/2006/relationships/hyperlink" Target="https://italiadomani.gov.it/it/Interventi/investimenti/strategia-digitale-e-piattaforme-per-il-patrimonio-culturale.html" TargetMode="External"/><Relationship Id="rId1710" Type="http://schemas.openxmlformats.org/officeDocument/2006/relationships/hyperlink" Target="https://italiadomani.gov.it/it/Interventi/investimenti/linee-ad-alta-velocita-nel-nord-che-collegano-all-europa.html" TargetMode="External"/><Relationship Id="rId291" Type="http://schemas.openxmlformats.org/officeDocument/2006/relationships/hyperlink" Target="https://www.regione.lombardia.it/wps/portal/istituzionale/HP/DettaglioRedazionale/servizi-e-informazioni/cittadini/Lavoro-e-formazione-professionale/garanzia-di-occupabilita-dei-lavoratori/Programma-GOL/Programma-GOL" TargetMode="External"/><Relationship Id="rId1808" Type="http://schemas.openxmlformats.org/officeDocument/2006/relationships/hyperlink" Target="https://italiadomani.gov.it/it/Interventi/investimenti/capacity-building-per-gli-operatori-della-cultura-per-gestire-la-transizione-digitale-e-verde.html" TargetMode="External"/><Relationship Id="rId151" Type="http://schemas.openxmlformats.org/officeDocument/2006/relationships/hyperlink" Target="https://italiadomani.gov.it/it/Interventi/investimenti/efficientamento-degli-edifici-giudiziari.html" TargetMode="External"/><Relationship Id="rId389" Type="http://schemas.openxmlformats.org/officeDocument/2006/relationships/hyperlink" Target="https://italiadomani.gov.it/it/Interventi/investimenti/servizi-digitali-e-cittadinanza-digitale.html" TargetMode="External"/><Relationship Id="rId596" Type="http://schemas.openxmlformats.org/officeDocument/2006/relationships/hyperlink" Target="https://ingate.invitalia.it/esop/toolkit/opportunity/past/9473/detail.si" TargetMode="External"/><Relationship Id="rId249" Type="http://schemas.openxmlformats.org/officeDocument/2006/relationships/hyperlink" Target="https://www.infratelitalia.it/archivio-documenti/documenti/bando-piano-italia-5g" TargetMode="External"/><Relationship Id="rId456" Type="http://schemas.openxmlformats.org/officeDocument/2006/relationships/hyperlink" Target="https://www.politicheagricole.it/flex/cm/pages/ServeBLOB.php/L/IT/IDPagina/18556" TargetMode="External"/><Relationship Id="rId663" Type="http://schemas.openxmlformats.org/officeDocument/2006/relationships/hyperlink" Target="https://www.regione.toscana.it/-/avviso-pubblico-per-finanziare-corsi-ifts-in-cinque-filiere-produttive" TargetMode="External"/><Relationship Id="rId870" Type="http://schemas.openxmlformats.org/officeDocument/2006/relationships/hyperlink" Target="https://selfi.regione.abruzzo.it/pages/avviso-3-accompagnamento-al-lavoro" TargetMode="External"/><Relationship Id="rId1086" Type="http://schemas.openxmlformats.org/officeDocument/2006/relationships/hyperlink" Target="https://creativitacontemporanea.cultura.gov.it/pnrr-tocc-azione-b2/" TargetMode="External"/><Relationship Id="rId1293" Type="http://schemas.openxmlformats.org/officeDocument/2006/relationships/hyperlink" Target="https://ingate.invitalia.it/esop/toolkit/opportunity/past/10942/detail.si" TargetMode="External"/><Relationship Id="rId109" Type="http://schemas.openxmlformats.org/officeDocument/2006/relationships/hyperlink" Target="https://italiadomani.gov.it/it/Interventi/investimenti/task-force-digitalizzazione-monitoraggio-e-performance.html" TargetMode="External"/><Relationship Id="rId316" Type="http://schemas.openxmlformats.org/officeDocument/2006/relationships/hyperlink" Target="https://www.salute.gov.it/portale/ministro/p4_10_1_1_atti_1_1.jsp?lingua=italiano&amp;id=295" TargetMode="External"/><Relationship Id="rId523" Type="http://schemas.openxmlformats.org/officeDocument/2006/relationships/hyperlink" Target="https://portale.inpa.gov.it/ui/public-area/concoursedetail/6054239351b84cb09299fc14f65f8239" TargetMode="External"/><Relationship Id="rId968" Type="http://schemas.openxmlformats.org/officeDocument/2006/relationships/hyperlink" Target="https://italiadomani.gov.it/it/Interventi/investimenti/sicuro-verde-e-sociale-riqualificazione-edilizia-residenziale-pubblica.html" TargetMode="External"/><Relationship Id="rId1153" Type="http://schemas.openxmlformats.org/officeDocument/2006/relationships/hyperlink" Target="https://www.fondazionescuolapatrimonio.it/wp-content/uploads/2024/01/Oltre-il-giardino_Bando-di-selezione.pdf" TargetMode="External"/><Relationship Id="rId1598" Type="http://schemas.openxmlformats.org/officeDocument/2006/relationships/hyperlink" Target="https://www.fondazionecsc.it/corso/cinematic-worldbuilding-3d-environment-9-13-settembre-2024-sede-veneto-polo-immersive-arts-isola-di-s-servolo-ve-scadenza-bando-30-agosto/" TargetMode="External"/><Relationship Id="rId97" Type="http://schemas.openxmlformats.org/officeDocument/2006/relationships/hyperlink" Target="https://italiadomani.gov.it/it/Interventi/investimenti/task-force-digitalizzazione-monitoraggio-e-performance.html" TargetMode="External"/><Relationship Id="rId730" Type="http://schemas.openxmlformats.org/officeDocument/2006/relationships/hyperlink" Target="https://italiadomani.gov.it/it/Interventi/investimenti/sviluppo-industria-cinematografica-progetto-cinecitta.html" TargetMode="External"/><Relationship Id="rId828" Type="http://schemas.openxmlformats.org/officeDocument/2006/relationships/hyperlink" Target="https://www.sistema.puglia.it/SistemaPuglia/offertaformativa2023" TargetMode="External"/><Relationship Id="rId1013" Type="http://schemas.openxmlformats.org/officeDocument/2006/relationships/hyperlink" Target="https://italiadomani.gov.it/it/Interventi/investimenti/interventi-per-le-aree-del-terremoto.html" TargetMode="External"/><Relationship Id="rId1360" Type="http://schemas.openxmlformats.org/officeDocument/2006/relationships/hyperlink" Target="https://www.inpa.gov.it/bandi-e-avvisi/dettaglio-bando-avviso/?concorso_id=3e22d5462e194976b0fe44924e2e71a0%20" TargetMode="External"/><Relationship Id="rId1458" Type="http://schemas.openxmlformats.org/officeDocument/2006/relationships/hyperlink" Target="https://italiadomani.gov.it/it/Interventi/investimenti/sistema-duale.html" TargetMode="External"/><Relationship Id="rId1665" Type="http://schemas.openxmlformats.org/officeDocument/2006/relationships/hyperlink" Target="https://italiadomani.gov.it/it/Interventi/investimenti/linee-ad-alta-velocita-nel-nord-che-collegano-all-europa.html" TargetMode="External"/><Relationship Id="rId1872" Type="http://schemas.openxmlformats.org/officeDocument/2006/relationships/hyperlink" Target="https://formazionelavoro.regione.emilia-romagna.it/entra-in-regione/bandi-regionali/2024/misure-formative-a-favore-delle-persone-che-partecipano-al-programma-gol-cluster1" TargetMode="External"/><Relationship Id="rId1220" Type="http://schemas.openxmlformats.org/officeDocument/2006/relationships/hyperlink" Target="https://italiadomani.gov.it/it/Interventi/investimenti/strategia-digitale-e-piattaforme-per-il-patrimonio-culturale.html" TargetMode="External"/><Relationship Id="rId1318" Type="http://schemas.openxmlformats.org/officeDocument/2006/relationships/hyperlink" Target="https://ingate.invitalia.it/esop/toolkit/opportunity/past/11107/detail.si" TargetMode="External"/><Relationship Id="rId1525" Type="http://schemas.openxmlformats.org/officeDocument/2006/relationships/hyperlink" Target="https://italiadomani.gov.it/it/Interventi/investimenti/task-force-digitalizzazione-monitoraggio-e-performance.html" TargetMode="External"/><Relationship Id="rId1732" Type="http://schemas.openxmlformats.org/officeDocument/2006/relationships/hyperlink" Target="https://areariservata.padigitale2026.gov.it/Pa_digitale2026_dettagli_avviso?id=a017Q00001OIpwmQAD" TargetMode="External"/><Relationship Id="rId24" Type="http://schemas.openxmlformats.org/officeDocument/2006/relationships/hyperlink" Target="https://www.simest.it/finanziamenti-pnrr/finanziamenti-agevolati-pnrr-nextgenerationeu" TargetMode="External"/><Relationship Id="rId173" Type="http://schemas.openxmlformats.org/officeDocument/2006/relationships/hyperlink" Target="https://italiadomani.gov.it/it/Interventi/investimenti/fondo-per-la-realizzazione-di-un-sistema-integrato-di-infrastrutture-di-ricerca-e-innovazione.html" TargetMode="External"/><Relationship Id="rId380" Type="http://schemas.openxmlformats.org/officeDocument/2006/relationships/hyperlink" Target="https://italiadomani.gov.it/it/Interventi/investimenti/sistema-duale.html" TargetMode="External"/><Relationship Id="rId240" Type="http://schemas.openxmlformats.org/officeDocument/2006/relationships/hyperlink" Target="https://italiadomani.gov.it/it/Interventi/investimenti/cybersecurity-sicurezza-informatica.html" TargetMode="External"/><Relationship Id="rId478" Type="http://schemas.openxmlformats.org/officeDocument/2006/relationships/hyperlink" Target="https://portale.inpa.gov.it/ui/public-area/concoursedetail/3689cfa01cbc4d199b9065c8016e2536" TargetMode="External"/><Relationship Id="rId685" Type="http://schemas.openxmlformats.org/officeDocument/2006/relationships/hyperlink" Target="https://bandi.regione.piemonte.it/contributi-finanziamenti/chiamata-progetti-finalizzati-realizzare-misura-buono-servizi-lavoro-garanzia-occupabilita-dei" TargetMode="External"/><Relationship Id="rId892" Type="http://schemas.openxmlformats.org/officeDocument/2006/relationships/hyperlink" Target="https://www.regione.sicilia.it/istituzioni/servizi-informativi/decreti-e-direttive/475-ddg-25052023" TargetMode="External"/><Relationship Id="rId100" Type="http://schemas.openxmlformats.org/officeDocument/2006/relationships/hyperlink" Target="https://italiadomani.gov.it/it/Interventi/investimenti/task-force-digitalizzazione-monitoraggio-e-performance.html" TargetMode="External"/><Relationship Id="rId338" Type="http://schemas.openxmlformats.org/officeDocument/2006/relationships/hyperlink" Target="https://areariservata.padigitale2026.gov.it/Pa_digitale2026_dettagli_avviso?id=a017Q00000koTdhQAE" TargetMode="External"/><Relationship Id="rId545" Type="http://schemas.openxmlformats.org/officeDocument/2006/relationships/hyperlink" Target="https://italiadomani.gov.it/it/Interventi/investimenti/task-force-digitalizzazione-monitoraggio-e-performance.html" TargetMode="External"/><Relationship Id="rId752" Type="http://schemas.openxmlformats.org/officeDocument/2006/relationships/hyperlink" Target="https://italiadomani.gov.it/it/Interventi/investimenti/task-force-digitalizzazione-monitoraggio-e-performance.html" TargetMode="External"/><Relationship Id="rId1175" Type="http://schemas.openxmlformats.org/officeDocument/2006/relationships/hyperlink" Target="https://lavoro.regione.campania.it/images/DocumentiRepository/GOL/Avviso.pdf" TargetMode="External"/><Relationship Id="rId1382" Type="http://schemas.openxmlformats.org/officeDocument/2006/relationships/hyperlink" Target="https://italiadomani.gov.it/it/Interventi/investimenti/task-force-digitalizzazione-monitoraggio-e-performance.html" TargetMode="External"/><Relationship Id="rId405" Type="http://schemas.openxmlformats.org/officeDocument/2006/relationships/hyperlink" Target="https://www.inpa.gov.it/bandi-e-avvisi/dettaglio-bando-avviso/?concorso_id=cf68ade19e0d4dda97c7217263f559a2" TargetMode="External"/><Relationship Id="rId612" Type="http://schemas.openxmlformats.org/officeDocument/2006/relationships/hyperlink" Target="https://www.mur.gov.it/it/atti-e-normativa/decreto-ministeriale-n-469-del-12-05-2023" TargetMode="External"/><Relationship Id="rId1035" Type="http://schemas.openxmlformats.org/officeDocument/2006/relationships/hyperlink" Target="https://www.mur.gov.it/it/news/venerdi-24062022/ecco-il-bando-progetti-di-ricerca-ambito-sanitario-e-assistenziale" TargetMode="External"/><Relationship Id="rId1242" Type="http://schemas.openxmlformats.org/officeDocument/2006/relationships/hyperlink" Target="https://www.inpa.gov.it/bandi-e-avvisi/dettaglio-bando-avviso/?concorso_id=4faa5fc25bbc48c18dddf812ec5be592" TargetMode="External"/><Relationship Id="rId1687" Type="http://schemas.openxmlformats.org/officeDocument/2006/relationships/hyperlink" Target="https://www.terzovalico.it/bandi-di-gara.html" TargetMode="External"/><Relationship Id="rId1894"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917" Type="http://schemas.openxmlformats.org/officeDocument/2006/relationships/hyperlink" Target="https://www.gazzettaufficiale.it/eli/id/2022/12/23/TX22BGA29475/S5" TargetMode="External"/><Relationship Id="rId1102" Type="http://schemas.openxmlformats.org/officeDocument/2006/relationships/hyperlink" Target="https://www.mimit.gov.it/it/normativa/decreti-direttoriali/decreto-direttoriale-30-agosto-2023-innovative-smes-presentazione-domande" TargetMode="External"/><Relationship Id="rId1547" Type="http://schemas.openxmlformats.org/officeDocument/2006/relationships/hyperlink" Target="https://italiadomani.gov.it/it/Interventi/investimenti/sistema-duale.html" TargetMode="External"/><Relationship Id="rId1754" Type="http://schemas.openxmlformats.org/officeDocument/2006/relationships/hyperlink" Target="https://www.agid.gov.it/it/agenzia/attuazione-misure-pnrr/citizen-inclusion" TargetMode="External"/><Relationship Id="rId46" Type="http://schemas.openxmlformats.org/officeDocument/2006/relationships/hyperlink" Target="https://www.inpa.gov.it/bandi-e-avvisi/dettaglio-bando-avviso/?concorso_id=1ff349dcef0f4f35a72115a61098a034" TargetMode="External"/><Relationship Id="rId1407" Type="http://schemas.openxmlformats.org/officeDocument/2006/relationships/hyperlink" Target="https://italiadomani.gov.it/it/Interventi/investimenti/Innovazione-e-meccanizzazione-nel-settore-agricolo-e-alimentare.html" TargetMode="External"/><Relationship Id="rId1614" Type="http://schemas.openxmlformats.org/officeDocument/2006/relationships/hyperlink" Target="https://www.regione.liguria.it/homepage-lavoro/cosa-cerchi/programma-gol/gol-operatori/avvisi-regionali-gol/avviso-pubblico-n-2-gol.html" TargetMode="External"/><Relationship Id="rId1821" Type="http://schemas.openxmlformats.org/officeDocument/2006/relationships/hyperlink" Target="https://italiadomani.gov.it/it/Interventi/investimenti/fondo-per-il-programma-nazionale-ricerca-pnr-e-progetti-di-ricerca-di-significativo-interesse-nazionale-prin.html" TargetMode="External"/><Relationship Id="rId195" Type="http://schemas.openxmlformats.org/officeDocument/2006/relationships/hyperlink" Target="https://italiadomani.gov.it/it/Interventi/investimenti/interventi-per-la-resilienza-la-valorizzazione-del-territorio-e-l-efficienza-energetica-dei-comuni.html" TargetMode="External"/><Relationship Id="rId1919" Type="http://schemas.openxmlformats.org/officeDocument/2006/relationships/hyperlink" Target="https://italiadomani.gov.it/it/Interventi/investimenti/sviluppo-industria-cinematografica-progetto-cinecitta.html" TargetMode="External"/><Relationship Id="rId262" Type="http://schemas.openxmlformats.org/officeDocument/2006/relationships/hyperlink" Target="https://www.mur.gov.it/it/news/mercoledi-19012022/alloggi-universitari-bando-da-467-milioni" TargetMode="External"/><Relationship Id="rId567" Type="http://schemas.openxmlformats.org/officeDocument/2006/relationships/hyperlink" Target="https://italiadomani.gov.it/it/Interventi/investimenti/strategia-digitale-e-piattaforme-per-il-patrimonio-culturale.html" TargetMode="External"/><Relationship Id="rId1197" Type="http://schemas.openxmlformats.org/officeDocument/2006/relationships/hyperlink" Target="https://italiadomani.gov.it/it/Interventi/investimenti/task-force-digitalizzazione-monitoraggio-e-performance.html" TargetMode="External"/><Relationship Id="rId122" Type="http://schemas.openxmlformats.org/officeDocument/2006/relationships/hyperlink" Target="https://italiadomani.gov.it/it/Interventi/investimenti/efficientamento-degli-edifici-giudiziari.html" TargetMode="External"/><Relationship Id="rId774" Type="http://schemas.openxmlformats.org/officeDocument/2006/relationships/hyperlink" Target="https://www.arpalumbria.it/tipologiaopportunita/programma-nazionale-garanzia-occupabilita-dei-lavoratori-gol" TargetMode="External"/><Relationship Id="rId981" Type="http://schemas.openxmlformats.org/officeDocument/2006/relationships/hyperlink" Target="https://italiadomani.gov.it/it/Interventi/investimenti/sicuro-verde-e-sociale-riqualificazione-edilizia-residenziale-pubblica.html" TargetMode="External"/><Relationship Id="rId1057" Type="http://schemas.openxmlformats.org/officeDocument/2006/relationships/hyperlink" Target="https://www.regione.marche.it/News-ed-Eventi/Post/83361/Scelto-il-borgo-pilota-delle-Marche-voto-unanime-dalla-Commissione-tecnica" TargetMode="External"/><Relationship Id="rId427" Type="http://schemas.openxmlformats.org/officeDocument/2006/relationships/hyperlink" Target="https://www.mur.gov.it/it/atti-e-normativa/avviso-n-247-del-19-08-2022" TargetMode="External"/><Relationship Id="rId634" Type="http://schemas.openxmlformats.org/officeDocument/2006/relationships/hyperlink" Target="https://italiadomani.gov.it/it/Interventi/investimenti/capacity-building-per-gli-operatori-della-cultura-per-gestire-la-transizione-digitale-e-verde.html" TargetMode="External"/><Relationship Id="rId841" Type="http://schemas.openxmlformats.org/officeDocument/2006/relationships/hyperlink" Target="https://www.provincia.bz.it/lavoro-economia/lavoro/leggi-contratti-collettivi/gol.asp" TargetMode="External"/><Relationship Id="rId1264" Type="http://schemas.openxmlformats.org/officeDocument/2006/relationships/hyperlink" Target="https://www.inpa.gov.it/bandi-e-avvisi/dettaglio-bando-avviso/?concorso_id=7a4c3b4b4ced4440831051f512cb7731" TargetMode="External"/><Relationship Id="rId1471" Type="http://schemas.openxmlformats.org/officeDocument/2006/relationships/hyperlink" Target="https://italiadomani.gov.it/it/Interventi/investimenti/connessioni-diagonali.html" TargetMode="External"/><Relationship Id="rId1569" Type="http://schemas.openxmlformats.org/officeDocument/2006/relationships/hyperlink" Target="https://italiadomani.gov.it/it/Interventi/investimenti/strategia-digitale-e-piattaforme-per-il-patrimonio-culturale.html" TargetMode="External"/><Relationship Id="rId701" Type="http://schemas.openxmlformats.org/officeDocument/2006/relationships/hyperlink" Target="https://www.regione.marche.it/Regione-Utile/Lavoro-e-Formazione-Professionale/PNRR-Sistema-Duale" TargetMode="External"/><Relationship Id="rId939" Type="http://schemas.openxmlformats.org/officeDocument/2006/relationships/hyperlink" Target="https://italiadomani.gov.it/it/Interventi/investimenti/tutela-e-valorizzazione-del-verde-urbano-ed-extraurbano.html" TargetMode="External"/><Relationship Id="rId1124" Type="http://schemas.openxmlformats.org/officeDocument/2006/relationships/hyperlink" Target="https://areariservata.padigitale2026.gov.it/Pa_digitale2026_dettagli_avviso?id=a017Q00001KHi2hQAD" TargetMode="External"/><Relationship Id="rId1331" Type="http://schemas.openxmlformats.org/officeDocument/2006/relationships/hyperlink" Target="https://italiadomani.gov.it/it/Interventi/investimenti/Innovazione-e-meccanizzazione-nel-settore-agricolo-e-alimentare.html" TargetMode="External"/><Relationship Id="rId1776" Type="http://schemas.openxmlformats.org/officeDocument/2006/relationships/hyperlink" Target="https://www.infratelitalia.it/archivio-documenti/documenti/avviso-bando-italia-1-giga" TargetMode="External"/><Relationship Id="rId68" Type="http://schemas.openxmlformats.org/officeDocument/2006/relationships/hyperlink" Target="https://www.mase.gov.it/bandi/avviso-m2c1-1-i1-1-linea-miglioramento-e-meccanizzazione-della-rete-di-raccolta-differenziata" TargetMode="External"/><Relationship Id="rId1429" Type="http://schemas.openxmlformats.org/officeDocument/2006/relationships/hyperlink" Target="https://www.regione.vda.it/agricoltura/PNRR/default_i.aspx" TargetMode="External"/><Relationship Id="rId1636" Type="http://schemas.openxmlformats.org/officeDocument/2006/relationships/hyperlink" Target="https://www.gazzettaufficiale.it/eli/id/2022/07/06/TX22BGA14324/s5" TargetMode="External"/><Relationship Id="rId1843" Type="http://schemas.openxmlformats.org/officeDocument/2006/relationships/hyperlink" Target="https://italiadomani.gov.it/it/Interventi/investimenti/strategia-digitale-e-piattaforme-per-il-patrimonio-culturale.html" TargetMode="External"/><Relationship Id="rId1703" Type="http://schemas.openxmlformats.org/officeDocument/2006/relationships/hyperlink" Target="https://www.terzovalico.it/bandi-di-gara.html" TargetMode="External"/><Relationship Id="rId1910" Type="http://schemas.openxmlformats.org/officeDocument/2006/relationships/hyperlink" Target="https://www.regione.toscana.it/-/finanziamenti-per-progetti-formativi-di-aggiornamento-upskilling-terza-annualit%C3%A0" TargetMode="External"/><Relationship Id="rId284" Type="http://schemas.openxmlformats.org/officeDocument/2006/relationships/hyperlink" Target="https://italiadomani.gov.it/it/Interventi/investimenti/case-della-comunita-e-presa-in-carico-della-persona.html" TargetMode="External"/><Relationship Id="rId491"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144" Type="http://schemas.openxmlformats.org/officeDocument/2006/relationships/hyperlink" Target="https://trasparenza.mit.gov.it/index.php?id_oggetto=11&amp;id_doc=266044" TargetMode="External"/><Relationship Id="rId589" Type="http://schemas.openxmlformats.org/officeDocument/2006/relationships/hyperlink" Target="https://italiadomani.gov.it/it/Interventi/investimenti/infrastrutture-digitali.html" TargetMode="External"/><Relationship Id="rId796" Type="http://schemas.openxmlformats.org/officeDocument/2006/relationships/hyperlink" Target="https://italiadomani.gov.it/it/Interventi/investimenti/task-force-digitalizzazione-monitoraggio-e-performance.html" TargetMode="External"/><Relationship Id="rId351" Type="http://schemas.openxmlformats.org/officeDocument/2006/relationships/hyperlink" Target="https://italiadomani.gov.it/it/Interventi/investimenti/tutela-e-valorizzazione-dell-architettura-e-del-paesaggio-rurale.html" TargetMode="External"/><Relationship Id="rId449" Type="http://schemas.openxmlformats.org/officeDocument/2006/relationships/hyperlink" Target="https://www.politicheagricole.it/flex/cm/pages/ServeBLOB.php/L/IT/IDPagina/18738" TargetMode="External"/><Relationship Id="rId656" Type="http://schemas.openxmlformats.org/officeDocument/2006/relationships/hyperlink" Target="https://italiadomani.gov.it/it/Interventi/investimenti/fondi-integrati-per-la-competitivita-delle-imprese-turistiche.html" TargetMode="External"/><Relationship Id="rId863" Type="http://schemas.openxmlformats.org/officeDocument/2006/relationships/hyperlink" Target="https://selfi.regione.abruzzo.it/pages/avviso-2-catalogo-offerta-formativa" TargetMode="External"/><Relationship Id="rId1079" Type="http://schemas.openxmlformats.org/officeDocument/2006/relationships/hyperlink" Target="https://www.gazzettaufficiale.it/do/atto/vediRettifica?dataPubblicazioneRett=2023-09-06&amp;codiceRedazionaleRett=TX23BGA25464&amp;dataPubblicazione=2023-01-02&amp;codiceRedazionale=TX23BFM67&amp;tipoSerie=contratti&amp;tipovigenza=originario&amp;tiporettifica=rettificato" TargetMode="External"/><Relationship Id="rId1286" Type="http://schemas.openxmlformats.org/officeDocument/2006/relationships/hyperlink" Target="https://italiadomani.gov.it/it/Interventi/investimenti/task-force-digitalizzazione-monitoraggio-e-performance.html" TargetMode="External"/><Relationship Id="rId1493" Type="http://schemas.openxmlformats.org/officeDocument/2006/relationships/hyperlink" Target="https://italiadomani.gov.it/it/Interventi/investimenti/rinnovo-flotte-bus-e-treni-verdi.html" TargetMode="External"/><Relationship Id="rId211" Type="http://schemas.openxmlformats.org/officeDocument/2006/relationships/hyperlink" Target="https://www.bandi.regione.lombardia.it/procedimenti/new/bandi/bandi/cultura/patrimonio-culturale/selezione-borgo-come-progetto-pilota-lombardia-rigenerazione-culturale-sociale-ed-economica-rischio-abbandono-abbandonati-RLL12021022923" TargetMode="External"/><Relationship Id="rId309" Type="http://schemas.openxmlformats.org/officeDocument/2006/relationships/hyperlink" Target="https://italiadomani.gov.it/it/Interventi/investimenti/bus-elettrici.html" TargetMode="External"/><Relationship Id="rId516" Type="http://schemas.openxmlformats.org/officeDocument/2006/relationships/hyperlink" Target="https://italiadomani.gov.it/it/Interventi/investimenti/task-force-digitalizzazione-monitoraggio-e-performance.html" TargetMode="External"/><Relationship Id="rId1146" Type="http://schemas.openxmlformats.org/officeDocument/2006/relationships/hyperlink" Target="https://italiadomani.gov.it/it/Interventi/investimenti/task-force-digitalizzazione-monitoraggio-e-performance.html" TargetMode="External"/><Relationship Id="rId1798" Type="http://schemas.openxmlformats.org/officeDocument/2006/relationships/hyperlink" Target="https://italiadomani.gov.it/it/Interventi/investimenti/strategia-digitale-e-piattaforme-per-il-patrimonio-culturale.html" TargetMode="External"/><Relationship Id="rId723" Type="http://schemas.openxmlformats.org/officeDocument/2006/relationships/hyperlink" Target="https://burp.regione.puglia.it/documents/20135/1981558/DET_1650_20_10_2022.pdf/97e688db-e125-caf2-2155-c8e76940ea0c?%20version=1.0&amp;t=1667486741945" TargetMode="External"/><Relationship Id="rId930" Type="http://schemas.openxmlformats.org/officeDocument/2006/relationships/hyperlink" Target="https://qualitabitare.mit.gov.it/login" TargetMode="External"/><Relationship Id="rId1006" Type="http://schemas.openxmlformats.org/officeDocument/2006/relationships/hyperlink" Target="https://italiadomani.gov.it/it/Interventi/investimenti/interventi-per-le-aree-del-terremoto.html" TargetMode="External"/><Relationship Id="rId1353" Type="http://schemas.openxmlformats.org/officeDocument/2006/relationships/hyperlink" Target="https://www.inpa.gov.it/bandi-e-avvisi/dettaglio-bando-avviso/?concorso_id=6740ddf8f1654bdc96bc28c7151149e6" TargetMode="External"/><Relationship Id="rId1560" Type="http://schemas.openxmlformats.org/officeDocument/2006/relationships/hyperlink" Target="https://italiadomani.gov.it/it/Interventi/investimenti/sviluppo-industria-cinematografica-progetto-cinecitta.html" TargetMode="External"/><Relationship Id="rId1658" Type="http://schemas.openxmlformats.org/officeDocument/2006/relationships/hyperlink" Target="https://www.cepavdue.it/bando/bando-n-6-paradiso/" TargetMode="External"/><Relationship Id="rId1865" Type="http://schemas.openxmlformats.org/officeDocument/2006/relationships/hyperlink" Target="https://www.regione.calabria.it/dipartimento-istruzione-formazione-e-pari-opportunita/settori-del-dipartimento/3-istruzione-professionale-its/avviso-pubblico-sistema-duale-2024-2025/" TargetMode="External"/><Relationship Id="rId1213" Type="http://schemas.openxmlformats.org/officeDocument/2006/relationships/hyperlink" Target="https://www.fondazionescuolapatrimonio.it/avviso-di-selezione-2-unita-progettazione-didattica-e-gestione-aula-td/" TargetMode="External"/><Relationship Id="rId1420" Type="http://schemas.openxmlformats.org/officeDocument/2006/relationships/hyperlink" Target="https://italiadomani.gov.it/it/Interventi/investimenti/Innovazione-e-meccanizzazione-nel-settore-agricolo-e-alimentare.html" TargetMode="External"/><Relationship Id="rId1518" Type="http://schemas.openxmlformats.org/officeDocument/2006/relationships/hyperlink" Target="https://italiadomani.gov.it/it/Interventi/investimenti/servizi-digitali-e-cittadinanza-digitale.html" TargetMode="External"/><Relationship Id="rId1725" Type="http://schemas.openxmlformats.org/officeDocument/2006/relationships/hyperlink" Target="https://italiadomani.gov.it/it/Interventi/investimenti/servizi-digitali-e-cittadinanza-digitale.html" TargetMode="External"/><Relationship Id="rId1932" Type="http://schemas.openxmlformats.org/officeDocument/2006/relationships/hyperlink" Target="https://lucelabcinecitta.com/corsi/laboratorio-specialistico-per-make-up-and-hair-artist/" TargetMode="External"/><Relationship Id="rId17" Type="http://schemas.openxmlformats.org/officeDocument/2006/relationships/hyperlink" Target="https://italiadomani.gov.it/it/Interventi/investimenti/piano-di-messa-in-sicurezza-e-riqualificazione-dell-edilizia-scolastica.html" TargetMode="External"/><Relationship Id="rId166" Type="http://schemas.openxmlformats.org/officeDocument/2006/relationships/hyperlink" Target="https://www.kdt-ju.europa.eu/calls/kdt-ju-calls-2021-0" TargetMode="External"/><Relationship Id="rId373" Type="http://schemas.openxmlformats.org/officeDocument/2006/relationships/hyperlink" Target="https://www.mur.gov.it/it/atti-e-normativa/decreto-direttoriale-n-132-del-22-06-2022" TargetMode="External"/><Relationship Id="rId580" Type="http://schemas.openxmlformats.org/officeDocument/2006/relationships/hyperlink" Target="https://italiadomani.gov.it/it/Interventi/investimenti/partenariati-horizon-europe.html" TargetMode="External"/><Relationship Id="rId1" Type="http://schemas.openxmlformats.org/officeDocument/2006/relationships/hyperlink" Target="http://riqualificazione.formez.it/content/concorso-ripam-selezione-500-unita-personale-tempo-determinato-assegnare-mef-e" TargetMode="External"/><Relationship Id="rId233" Type="http://schemas.openxmlformats.org/officeDocument/2006/relationships/hyperlink" Target="https://innovazione.gov.it/dipartimento/posizioni-lavorative-pnrr/" TargetMode="External"/><Relationship Id="rId440" Type="http://schemas.openxmlformats.org/officeDocument/2006/relationships/hyperlink" Target="https://italiadomani.gov.it/it/Interventi/investimenti/partenariati-horizon-europe.html" TargetMode="External"/><Relationship Id="rId678" Type="http://schemas.openxmlformats.org/officeDocument/2006/relationships/hyperlink" Target="https://www.ministeroturismo.gov.it/wp-content/uploads/2022/05/Avviso-PNRR-per-la-valorizzazione-competitivita-e-tutela-del-patrimonio-ricettivo.pdf" TargetMode="External"/><Relationship Id="rId885" Type="http://schemas.openxmlformats.org/officeDocument/2006/relationships/hyperlink" Target="https://www.isprambiente.gov.it/it/progetti/cartella-progetti-in-corso/progetti-mare/pnrr-mer-marine-ecosystem-restoration" TargetMode="External"/><Relationship Id="rId1070" Type="http://schemas.openxmlformats.org/officeDocument/2006/relationships/hyperlink" Target="https://assets.innovazione.gov.it/1645608066-220221_determina-graduatoria-definitiva-avviso-maas-1-4-6_signed.pdf" TargetMode="External"/><Relationship Id="rId300" Type="http://schemas.openxmlformats.org/officeDocument/2006/relationships/hyperlink" Target="https://www.mur.gov.it/it/atti-e-normativa/avviso-n-341-del-15-03-2022" TargetMode="External"/><Relationship Id="rId538" Type="http://schemas.openxmlformats.org/officeDocument/2006/relationships/hyperlink" Target="https://italiadomani.gov.it/it/Interventi/investimenti/servizi-digitali-e-cittadinanza-digitale.html" TargetMode="External"/><Relationship Id="rId745" Type="http://schemas.openxmlformats.org/officeDocument/2006/relationships/hyperlink" Target="https://portalebandi.regione.basilicata.it/PortaleBandi/detail-bando.jsp?id=746886" TargetMode="External"/><Relationship Id="rId952" Type="http://schemas.openxmlformats.org/officeDocument/2006/relationships/hyperlink" Target="https://italiadomani.gov.it/it/Interventi/investimenti/potenziamento-delle-linee-regionali.html" TargetMode="External"/><Relationship Id="rId1168" Type="http://schemas.openxmlformats.org/officeDocument/2006/relationships/hyperlink" Target="https://www.politichegiovanili.gov.it/comunicazione/avvisi-e-bandi/servizio-civile/avvisi-di-presentazione-programmi-e-progetti/avvisoprogrammi2024/" TargetMode="External"/><Relationship Id="rId1375" Type="http://schemas.openxmlformats.org/officeDocument/2006/relationships/hyperlink" Target="https://www.inpa.gov.it/bandi-e-avvisi/dettaglio-bando-avviso/?concorso_id=70b2ae1134344628ab8d96d86ca4f7a4%20" TargetMode="External"/><Relationship Id="rId1582" Type="http://schemas.openxmlformats.org/officeDocument/2006/relationships/hyperlink" Target="https://lavoro.regione.vda.it/iniziative-in-atto/avviso-24ah-avviso-pubblico-n-6-prima-finestra-per-l-attuazione-del-programma-garanzia-occupabilita-dei-lavoratori-da-finanziare-nell-ambito-del-piano-nazionale-di-ripresa-e-resilienza-pnrr-formazione-di-ba" TargetMode="External"/><Relationship Id="rId81" Type="http://schemas.openxmlformats.org/officeDocument/2006/relationships/hyperlink" Target="https://italiadomani.gov.it/it/Interventi/investimenti/servizi-digitali-e-cittadinanza-digitale.html" TargetMode="External"/><Relationship Id="rId605" Type="http://schemas.openxmlformats.org/officeDocument/2006/relationships/hyperlink" Target="https://www.inpa.gov.it/bandi-e-avvisi/dettaglio-bando-avviso/?concorso_id=00f8f452adb24bf8b337d8e26067476b" TargetMode="External"/><Relationship Id="rId812" Type="http://schemas.openxmlformats.org/officeDocument/2006/relationships/hyperlink" Target="https://italiadomani.gov.it/it/Interventi/investimenti/task-force-digitalizzazione-monitoraggio-e-performance.html" TargetMode="External"/><Relationship Id="rId1028" Type="http://schemas.openxmlformats.org/officeDocument/2006/relationships/hyperlink" Target="https://www.poste.it/bando-controllo-lavori-9-03-2023.html" TargetMode="External"/><Relationship Id="rId1235" Type="http://schemas.openxmlformats.org/officeDocument/2006/relationships/hyperlink" Target="https://www.inpa.gov.it/bandi-e-avvisi/dettaglio-bando-avviso/?concorso_id=9ef57784a794429196b0ef12d4783af9" TargetMode="External"/><Relationship Id="rId1442" Type="http://schemas.openxmlformats.org/officeDocument/2006/relationships/hyperlink" Target="https://italiadomani.gov.it/it/Interventi/investimenti/Innovazione-e-meccanizzazione-nel-settore-agricolo-e-alimentare.html" TargetMode="External"/><Relationship Id="rId1887" Type="http://schemas.openxmlformats.org/officeDocument/2006/relationships/hyperlink" Target="https://italiadomani.gov.it/it/Interventi/investimenti/sistema-duale.html" TargetMode="External"/><Relationship Id="rId1302" Type="http://schemas.openxmlformats.org/officeDocument/2006/relationships/hyperlink" Target="https://www.fondazionescuolapatrimonio.it/avviso-di-selezione-1-unita-network-developer-td/" TargetMode="External"/><Relationship Id="rId1747" Type="http://schemas.openxmlformats.org/officeDocument/2006/relationships/hyperlink" Target="https://italiadomani.gov.it/it/Interventi/investimenti/dati-e-interoperabilita.html" TargetMode="External"/><Relationship Id="rId39" Type="http://schemas.openxmlformats.org/officeDocument/2006/relationships/hyperlink" Target="https://www.inpa.gov.it/bandi-e-avvisi/dettaglio-bando-avviso/?concorso_id=401978b94e7246abaaaa371cc8efb82d" TargetMode="External"/><Relationship Id="rId1607" Type="http://schemas.openxmlformats.org/officeDocument/2006/relationships/hyperlink" Target="https://ingate.invitalia.it/esop/toolkit/opportunity/current/12574/detail.si" TargetMode="External"/><Relationship Id="rId1814" Type="http://schemas.openxmlformats.org/officeDocument/2006/relationships/hyperlink" Target="https://italiadomani.gov.it/it/Interventi/investimenti/didattica-e-competenze-universitarie-avanzate.html" TargetMode="External"/><Relationship Id="rId188" Type="http://schemas.openxmlformats.org/officeDocument/2006/relationships/hyperlink" Target="https://www.ministeroturismo.gov.it/wp-content/uploads/2021/11/Determina_HUB_DIGITALE.pdf" TargetMode="External"/><Relationship Id="rId395" Type="http://schemas.openxmlformats.org/officeDocument/2006/relationships/hyperlink" Target="https://portale.inpa.gov.it/ui/public-area/concoursedetail/e5e1db33dd6a4b6a9a048a3a261fb6f8" TargetMode="External"/><Relationship Id="rId255" Type="http://schemas.openxmlformats.org/officeDocument/2006/relationships/hyperlink" Target="https://www.mite.gov.it/sites/default/files/archivio/bandi/avviso_R_S_H2_tipo_b_23_03_2022.pdf" TargetMode="External"/><Relationship Id="rId462" Type="http://schemas.openxmlformats.org/officeDocument/2006/relationships/hyperlink" Target="https://portale.inpa.gov.it/ui/public-area/concoursedetail/728e3545631c42e4ab6b144666f1518b" TargetMode="External"/><Relationship Id="rId1092" Type="http://schemas.openxmlformats.org/officeDocument/2006/relationships/hyperlink" Target="https://www.gazzettaufficiale.it/atto/serie_generale/caricaDettaglioAtto/originario?atto.dataPubblicazioneGazzetta=2023-11-20&amp;atto.codiceRedazionale=23A06323&amp;elenco30giorni=true" TargetMode="External"/><Relationship Id="rId1397" Type="http://schemas.openxmlformats.org/officeDocument/2006/relationships/hyperlink" Target="https://www.regione.toscana.it/-/finanziamenti-per-progetti-formativi-di-aggiornamento-upskilling-seconda-annualit%C3%A0" TargetMode="External"/><Relationship Id="rId115" Type="http://schemas.openxmlformats.org/officeDocument/2006/relationships/hyperlink" Target="https://italiadomani.gov.it/it/Interventi/investimenti/progetti-faro-di-economia-circolare.html" TargetMode="External"/><Relationship Id="rId322" Type="http://schemas.openxmlformats.org/officeDocument/2006/relationships/hyperlink" Target="https://www.mise.gov.it/index.php/it/incentivi/impresa/bando-elettronica" TargetMode="External"/><Relationship Id="rId767" Type="http://schemas.openxmlformats.org/officeDocument/2006/relationships/hyperlink" Target="https://portale.inpa.gov.it/ui/public-area/concoursedetail/a6eaf62f8523422588d88413adf019e1" TargetMode="External"/><Relationship Id="rId974" Type="http://schemas.openxmlformats.org/officeDocument/2006/relationships/hyperlink" Target="https://italiadomani.gov.it/it/Interventi/investimenti/sicuro-verde-e-sociale-riqualificazione-edilizia-residenziale-pubblica.html" TargetMode="External"/><Relationship Id="rId627" Type="http://schemas.openxmlformats.org/officeDocument/2006/relationships/hyperlink" Target="https://ingate.invitalia.it/esop/toolkit/opportunity/current/10227/detail.si" TargetMode="External"/><Relationship Id="rId834" Type="http://schemas.openxmlformats.org/officeDocument/2006/relationships/hyperlink" Target="https://italiadomani.gov.it/it/Interventi/investimenti/task-force-digitalizzazione-monitoraggio-e-performance.html" TargetMode="External"/><Relationship Id="rId1257" Type="http://schemas.openxmlformats.org/officeDocument/2006/relationships/hyperlink" Target="https://italiadomani.gov.it/it/Interventi/investimenti/strategia-digitale-e-piattaforme-per-il-patrimonio-culturale.html" TargetMode="External"/><Relationship Id="rId1464" Type="http://schemas.openxmlformats.org/officeDocument/2006/relationships/hyperlink" Target="https://www.regione.marche.it/Regione-Utile/Lavoro-e-Formazione-Professionale/Bandi-di-finanziamento/id_9081/5971" TargetMode="External"/><Relationship Id="rId1671" Type="http://schemas.openxmlformats.org/officeDocument/2006/relationships/hyperlink" Target="https://italiadomani.gov.it/it/Interventi/investimenti/linee-ad-alta-velocita-nel-nord-che-collegano-all-europa.html" TargetMode="External"/><Relationship Id="rId901" Type="http://schemas.openxmlformats.org/officeDocument/2006/relationships/hyperlink" Target="https://www.regione.abruzzo.it/content/pnrr-architettura-rurale" TargetMode="External"/><Relationship Id="rId1117" Type="http://schemas.openxmlformats.org/officeDocument/2006/relationships/hyperlink" Target="https://italiadomani.gov.it/it/Interventi/investimenti/interventi-socio-educativi-strutturati-per-combattere-la-poverta-educativa-nel-mezzogiorno-a-sostegno-del-terzo-settore.html" TargetMode="External"/><Relationship Id="rId1324" Type="http://schemas.openxmlformats.org/officeDocument/2006/relationships/hyperlink" Target="https://ingate.invitalia.it/esop/toolkit/opportunity/past/11021/detail.si" TargetMode="External"/><Relationship Id="rId1531" Type="http://schemas.openxmlformats.org/officeDocument/2006/relationships/hyperlink" Target="https://presidenza.governo.it/AmministrazioneTrasparente/Sovvenzioni/CriteriModalita/index.html" TargetMode="External"/><Relationship Id="rId1769" Type="http://schemas.openxmlformats.org/officeDocument/2006/relationships/hyperlink" Target="https://italiadomani.gov.it/it/Interventi/investimenti/digitalizzazione-delle-grandi-amministrazioni-centrali.html" TargetMode="External"/><Relationship Id="rId30" Type="http://schemas.openxmlformats.org/officeDocument/2006/relationships/hyperlink" Target="https://www.inpa.gov.it/bandi-e-avvisi/dettaglio-bando-avviso/?concorso_id=35f0655bdf864bf988b99c4a2d07531d" TargetMode="External"/><Relationship Id="rId1629" Type="http://schemas.openxmlformats.org/officeDocument/2006/relationships/hyperlink" Target="https://italiadomani.gov.it/it/Interventi/investimenti/rinnovo-flotte-bus-e-treni-verdi.html" TargetMode="External"/><Relationship Id="rId1836" Type="http://schemas.openxmlformats.org/officeDocument/2006/relationships/hyperlink" Target="https://cultura.gov.it/comunicato/pnrr-avviso-conservazione-e-restauro-rivolto-a-istituti-e-luoghi-della-cultura-per-realizzare-iniziative-innovative-di-valorizzazione-del-patrimonio-culturale" TargetMode="External"/><Relationship Id="rId1903" Type="http://schemas.openxmlformats.org/officeDocument/2006/relationships/hyperlink" Target="https://arti.toscana.it/-/avviso-pubblico-n.-10-per-l-attuazione-del-programma-garanzia-occupabilita-dei-lavoratori-da-finanziare-nell-ambito-del-piano-nazionale-di-ripresa-e-resilienza-pnrr" TargetMode="External"/><Relationship Id="rId277" Type="http://schemas.openxmlformats.org/officeDocument/2006/relationships/hyperlink" Target="https://italiadomani.gov.it/it/Interventi/investimenti/sviluppo-del-sistema-europeo-di-gestione-del-trasporto-ferroviario-ERTMS.html" TargetMode="External"/><Relationship Id="rId484" Type="http://schemas.openxmlformats.org/officeDocument/2006/relationships/hyperlink" Target="https://portale.inpa.gov.it/ui/public-area/concoursedetail/64c3b06db2274a9aa3a31dab20262e5f" TargetMode="External"/><Relationship Id="rId137" Type="http://schemas.openxmlformats.org/officeDocument/2006/relationships/hyperlink" Target="https://italiadomani.gov.it/it/Interventi/investimenti/efficientamento-degli-edifici-giudiziari.html" TargetMode="External"/><Relationship Id="rId344" Type="http://schemas.openxmlformats.org/officeDocument/2006/relationships/hyperlink" Target="https://www.regione.sardegna.it/j/v/28?s=1&amp;v=9&amp;c=46&amp;c1=1346&amp;id=98970" TargetMode="External"/><Relationship Id="rId691" Type="http://schemas.openxmlformats.org/officeDocument/2006/relationships/hyperlink" Target="https://www.provincia.tn.it/Argomenti/Focus/PNRR-Piano-Nazionale-di-Ripresa-e-Resilienza/GOL-garanzia-di-occupabilita-dei-lavoratori" TargetMode="External"/><Relationship Id="rId789" Type="http://schemas.openxmlformats.org/officeDocument/2006/relationships/hyperlink" Target="https://italiadomani.gov.it/it/Interventi/investimenti/task-force-digitalizzazione-monitoraggio-e-performance.html" TargetMode="External"/><Relationship Id="rId996" Type="http://schemas.openxmlformats.org/officeDocument/2006/relationships/hyperlink" Target="https://italiadomani.gov.it/it/Interventi/investimenti/costruzione-e-miglioramento-dei-padiglioni-e-degli-spazi-dei-penitenziari-per-adulti-e-minori.html" TargetMode="External"/><Relationship Id="rId551" Type="http://schemas.openxmlformats.org/officeDocument/2006/relationships/hyperlink" Target="https://italiadomani.gov.it/it/Interventi/investimenti/task-force-digitalizzazione-monitoraggio-e-performance.html" TargetMode="External"/><Relationship Id="rId649" Type="http://schemas.openxmlformats.org/officeDocument/2006/relationships/hyperlink" Target="https://italiadomani.gov.it/it/Interventi/investimenti/estensione-del-numero-di-dottorati-di-ricerca-e-dottorati-innovativi-per-la-pubblica-amministrazione-e-il-patrimonio-culturale.html" TargetMode="External"/><Relationship Id="rId856" Type="http://schemas.openxmlformats.org/officeDocument/2006/relationships/hyperlink" Target="https://www.regione.sicilia.it/la-regione-informa/ddg-n-1438-11082022" TargetMode="External"/><Relationship Id="rId1181" Type="http://schemas.openxmlformats.org/officeDocument/2006/relationships/hyperlink" Target="https://italiadomani.gov.it/it/Interventi/investimenti/sistema-duale.html" TargetMode="External"/><Relationship Id="rId1279" Type="http://schemas.openxmlformats.org/officeDocument/2006/relationships/hyperlink" Target="https://italiadomani.gov.it/it/Interventi/investimenti/task-force-digitalizzazione-monitoraggio-e-performance.html" TargetMode="External"/><Relationship Id="rId1486" Type="http://schemas.openxmlformats.org/officeDocument/2006/relationships/hyperlink" Target="https://www.vigilfuoco.it/documentiat/bandi/bando?idBando=42721&amp;flgSgf=1&amp;idApp=10" TargetMode="External"/><Relationship Id="rId204" Type="http://schemas.openxmlformats.org/officeDocument/2006/relationships/hyperlink" Target="https://www.mise.gov.it/index.php/it/incentivi/impresa/credito-d-imposta-beni-strumentali" TargetMode="External"/><Relationship Id="rId411" Type="http://schemas.openxmlformats.org/officeDocument/2006/relationships/hyperlink" Target="https://italiadomani.gov.it/it/Interventi/investimenti/strategia-digitale-e-piattaforme-per-il-patrimonio-culturale.html" TargetMode="External"/><Relationship Id="rId509" Type="http://schemas.openxmlformats.org/officeDocument/2006/relationships/hyperlink" Target="https://italiadomani.gov.it/it/Interventi/investimenti/abilitazione-e-facilitazione-migrazione-al-cloud.html" TargetMode="External"/><Relationship Id="rId1041" Type="http://schemas.openxmlformats.org/officeDocument/2006/relationships/hyperlink" Target="https://www.mit.gov.it/normativa/decreto-dirigenziale-numero-3-del-04012023" TargetMode="External"/><Relationship Id="rId1139" Type="http://schemas.openxmlformats.org/officeDocument/2006/relationships/hyperlink" Target="https://www.inpa.gov.it/bandi-e-avvisi/dettaglio-bando-avviso/?concorso_id=03f1a77ea27d4ed594c72abd29898fea" TargetMode="External"/><Relationship Id="rId1346" Type="http://schemas.openxmlformats.org/officeDocument/2006/relationships/hyperlink" Target="https://italiadomani.gov.it/it/Interventi/investimenti/task-force-digitalizzazione-monitoraggio-e-performance.html" TargetMode="External"/><Relationship Id="rId1693" Type="http://schemas.openxmlformats.org/officeDocument/2006/relationships/hyperlink" Target="https://www.terzovalico.it/bandi-di-gara.html" TargetMode="External"/><Relationship Id="rId716" Type="http://schemas.openxmlformats.org/officeDocument/2006/relationships/hyperlink" Target="https://italiadomani.gov.it/it/Interventi/investimenti/sviluppo-industria-cinematografica-progetto-cinecitta.html" TargetMode="External"/><Relationship Id="rId923" Type="http://schemas.openxmlformats.org/officeDocument/2006/relationships/hyperlink" Target="https://italiadomani.gov.it/it/Interventi/investimenti/sostegno-alle-persone-vulnerabili-e-prevenzione-dell-istituzionalizzazione-degli-anziani-non-autosufficienti.html" TargetMode="External"/><Relationship Id="rId1553" Type="http://schemas.openxmlformats.org/officeDocument/2006/relationships/hyperlink" Target="https://italiadomani.gov.it/it/Interventi/investimenti/Innovazione-e-meccanizzazione-nel-settore-agricolo-e-alimentare.html" TargetMode="External"/><Relationship Id="rId1760" Type="http://schemas.openxmlformats.org/officeDocument/2006/relationships/hyperlink" Target="https://italiadomani.gov.it/it/Interventi/investimenti/servizi-digitali-e-cittadinanza-digitale.html" TargetMode="External"/><Relationship Id="rId1858" Type="http://schemas.openxmlformats.org/officeDocument/2006/relationships/hyperlink" Target="https://lucelabcinecitta.com/wp-content/uploads/2024/07/Bando-di-selezione-Bottega-Artigiana-Carpenteria-Metallica_24.pdf" TargetMode="External"/><Relationship Id="rId52" Type="http://schemas.openxmlformats.org/officeDocument/2006/relationships/hyperlink" Target="https://www.inpa.gov.it/bandi-e-avvisi/dettaglio-bando-avviso/?concorso_id=7374596b0e47492897c1ebc17076672e" TargetMode="External"/><Relationship Id="rId1206" Type="http://schemas.openxmlformats.org/officeDocument/2006/relationships/hyperlink" Target="https://www.inpa.gov.it/bandi-e-avvisi/dettaglio-bando-avviso/?concorso_id=a0e66b72137d4f9e9a4d24bf8bf72317" TargetMode="External"/><Relationship Id="rId1413" Type="http://schemas.openxmlformats.org/officeDocument/2006/relationships/hyperlink" Target="https://www.regione.calabria.it/website/organizzazione/dipartimento8/subsite/pnrr/bando_meccanizazione/index.cfm" TargetMode="External"/><Relationship Id="rId1620" Type="http://schemas.openxmlformats.org/officeDocument/2006/relationships/hyperlink" Target="https://www.regione.toscana.it/-/voucher-aziendali-per-interventi-di-formazione-continua" TargetMode="External"/><Relationship Id="rId1718" Type="http://schemas.openxmlformats.org/officeDocument/2006/relationships/hyperlink" Target="https://areariservata.padigitale2026.gov.it/Pa_digitale2026_dettagli_avviso?id=a01J7000000O59tIAC" TargetMode="External"/><Relationship Id="rId1925" Type="http://schemas.openxmlformats.org/officeDocument/2006/relationships/hyperlink" Target="https://italiadomani.gov.it/it/Interventi/investimenti/sviluppo-industria-cinematografica-progetto-cinecitta.html" TargetMode="External"/><Relationship Id="rId299" Type="http://schemas.openxmlformats.org/officeDocument/2006/relationships/hyperlink" Target="https://italiadomani.gov.it/it/Interventi/investimenti/partenariati-allargati-estesi-a-universita-centri-di-ricerca-imprese-e-finanziamento-progetti-di-ricerca-di-base.html" TargetMode="External"/><Relationship Id="rId159" Type="http://schemas.openxmlformats.org/officeDocument/2006/relationships/hyperlink" Target="https://italiadomani.gov.it/it/Interventi/investimenti/servizio-civile-universale.html" TargetMode="External"/><Relationship Id="rId366" Type="http://schemas.openxmlformats.org/officeDocument/2006/relationships/hyperlink" Target="https://europa.provincia.bz.it/it/bandi-e-avvisi-archivio/m1c3-protezione-e-valorizzazione-dell-architettura-e-del-paesaggio-rurale" TargetMode="External"/><Relationship Id="rId573" Type="http://schemas.openxmlformats.org/officeDocument/2006/relationships/hyperlink" Target="https://portale.inpa.gov.it/ui/public-area/concoursedetail/b29aced4e68a40dab04786609dc549e0" TargetMode="External"/><Relationship Id="rId780" Type="http://schemas.openxmlformats.org/officeDocument/2006/relationships/hyperlink" Target="https://www.bandi.regione.lombardia.it/procedimenti/new/api/bandi/bando/allegato/download/8a5b21718539d69a018552ec1ecd11fe" TargetMode="External"/><Relationship Id="rId226" Type="http://schemas.openxmlformats.org/officeDocument/2006/relationships/hyperlink" Target="https://www.gare.rfi.it/content/dam/gare_rfi/it/bandi-e-esiti/bandi-e-avvisi/lavori/dac-0255-2021/Bandi/DAC_255_2021_BANDO_GUUE.pdf" TargetMode="External"/><Relationship Id="rId433" Type="http://schemas.openxmlformats.org/officeDocument/2006/relationships/hyperlink" Target="https://dgdighe.mit.gov.it/categoria/articolo/_investimenti/_Programmazione/_PNRR/misura_4_2_" TargetMode="External"/><Relationship Id="rId878" Type="http://schemas.openxmlformats.org/officeDocument/2006/relationships/hyperlink" Target="https://italiadomani.gov.it/it/Interventi/investimenti/ripristino-e-tutela-dei-fondali-e-degli-habitat-marini.html" TargetMode="External"/><Relationship Id="rId1063" Type="http://schemas.openxmlformats.org/officeDocument/2006/relationships/hyperlink" Target="https://trasparenza.mit.gov.it/index.php?id_oggetto=11&amp;id_doc=290180" TargetMode="External"/><Relationship Id="rId1270" Type="http://schemas.openxmlformats.org/officeDocument/2006/relationships/hyperlink" Target="https://www.fondazionescuolapatrimonio.it/oltre-il-giardino-faculty-manifestazione-di-interesse/" TargetMode="External"/><Relationship Id="rId640" Type="http://schemas.openxmlformats.org/officeDocument/2006/relationships/hyperlink" Target="https://italiadomani.gov.it/it/Interventi/investimenti/attrattivita-dei-borghi.html" TargetMode="External"/><Relationship Id="rId738" Type="http://schemas.openxmlformats.org/officeDocument/2006/relationships/hyperlink" Target="https://deltapo.maggiolicloud.it/PortaleAppalti/it/ppgare_bandi_scaduti_lista.wp?actionPath=/ExtStr2/do/FrontEnd/Bandi/view.action&amp;currentFrame=7&amp;codice=G04547&amp;_csrf=Q84KOF9WEIPB1JLD2WVVID3X3LYHR0OW" TargetMode="External"/><Relationship Id="rId945" Type="http://schemas.openxmlformats.org/officeDocument/2006/relationships/hyperlink" Target="https://italiadomani.gov.it/it/Interventi/investimenti/rafforzamento-smart-grid.html" TargetMode="External"/><Relationship Id="rId1368" Type="http://schemas.openxmlformats.org/officeDocument/2006/relationships/hyperlink" Target="https://italiadomani.gov.it/it/Interventi/investimenti/task-force-digitalizzazione-monitoraggio-e-performance.html" TargetMode="External"/><Relationship Id="rId1575" Type="http://schemas.openxmlformats.org/officeDocument/2006/relationships/hyperlink" Target="https://spazio-operatori.regione.veneto.it/w/bandi/fi/2024-25/584" TargetMode="External"/><Relationship Id="rId1782" Type="http://schemas.openxmlformats.org/officeDocument/2006/relationships/hyperlink" Target="https://italiadomani.gov.it/it/Interventi/investimenti/tecnologie-satellitari-ed-economia-spaziale.html" TargetMode="External"/><Relationship Id="rId74" Type="http://schemas.openxmlformats.org/officeDocument/2006/relationships/hyperlink" Target="https://www.mite.gov.it/sites/default/files/archivio/bandi/ECI/TESTO_COORDINATO_AVVISO_M2C1_1I1.2-LINEA_B.pdf" TargetMode="External"/><Relationship Id="rId500" Type="http://schemas.openxmlformats.org/officeDocument/2006/relationships/hyperlink" Target="https://areariservata.padigitale2026.gov.it/Pa_digitale2026_dettagli_avviso?id=a017Q00000uzQmzQAE" TargetMode="External"/><Relationship Id="rId805" Type="http://schemas.openxmlformats.org/officeDocument/2006/relationships/hyperlink" Target="https://www.inpa.gov.it/bandi-e-avvisi/dettaglio-bando-avviso/?concorso_id=3a74a2b5fa86410e9184c2aeda34b594" TargetMode="External"/><Relationship Id="rId1130" Type="http://schemas.openxmlformats.org/officeDocument/2006/relationships/hyperlink" Target="https://italiadomani.gov.it/it/Interventi/investimenti/attrattivita-dei-borghi.html" TargetMode="External"/><Relationship Id="rId1228" Type="http://schemas.openxmlformats.org/officeDocument/2006/relationships/hyperlink" Target="https://formazionelavoro.regione.emilia-romagna.it/entra-in-regione/bandi-regionali/2022/formazione-per-giardinieri-d-arte/presentazione-candidatura/invito-e-modulistica/view" TargetMode="External"/><Relationship Id="rId1435" Type="http://schemas.openxmlformats.org/officeDocument/2006/relationships/hyperlink" Target="https://www.bandi.regione.lombardia.it/servizi/servizio/bandi/dettaglio/agricoltura-pesca/agricoltura/pnrr-m2c1-investimento-2-3-innovazione-meccanizzazione-settore-agricolo-alimentare-sottomisura-ammodernamento-macchine-agricole-RLM12023036363" TargetMode="External"/><Relationship Id="rId1642" Type="http://schemas.openxmlformats.org/officeDocument/2006/relationships/hyperlink" Target="https://italiadomani.gov.it/it/Interventi/investimenti/collegamenti-ferroviari-ad-alta-velocita-verso-il-sud-per-passeggeri-e-merci.html" TargetMode="External"/><Relationship Id="rId1502" Type="http://schemas.openxmlformats.org/officeDocument/2006/relationships/hyperlink" Target="https://presidenza.governo.it/AmministrazioneTrasparente/Sovvenzioni/CriteriModalita/index.html" TargetMode="External"/><Relationship Id="rId1807" Type="http://schemas.openxmlformats.org/officeDocument/2006/relationships/hyperlink" Target="https://italiadomani.gov.it/it/Interventi/investimenti/capacity-building-per-gli-operatori-della-cultura-per-gestire-la-transizione-digitale-e-verde.html" TargetMode="External"/><Relationship Id="rId290" Type="http://schemas.openxmlformats.org/officeDocument/2006/relationships/hyperlink" Target="https://italiadomani.gov.it/it/Interventi/investimenti/fondi-integrati-per-la-competitivita-delle-imprese-turistiche.html" TargetMode="External"/><Relationship Id="rId388" Type="http://schemas.openxmlformats.org/officeDocument/2006/relationships/hyperlink" Target="https://areariservata.padigitale2026.gov.it/Pa_digitale2026_dettagli_avviso?id=a017Q00000ocbtmQAA" TargetMode="External"/><Relationship Id="rId150" Type="http://schemas.openxmlformats.org/officeDocument/2006/relationships/hyperlink" Target="https://trasparenza.mit.gov.it/index.php?id_oggetto=11&amp;id_doc=274115" TargetMode="External"/><Relationship Id="rId595" Type="http://schemas.openxmlformats.org/officeDocument/2006/relationships/hyperlink" Target="https://italiadomani.gov.it/it/Interventi/investimenti/programmi-per-valorizzare-l-identita-di-luoghi-parchi-e-giardini-storici.html" TargetMode="External"/><Relationship Id="rId248" Type="http://schemas.openxmlformats.org/officeDocument/2006/relationships/hyperlink" Target="https://italiadomani.gov.it/it/Interventi/investimenti/reti-ultraveloci-banda-ultra-larga-e-5G.html" TargetMode="External"/><Relationship Id="rId455" Type="http://schemas.openxmlformats.org/officeDocument/2006/relationships/hyperlink" Target="https://italiadomani.gov.it/it/Interventi/investimenti/sviluppo-logistica-per-i-settori-agroalimentare-pesca-e-acquacoltura-silvicoltura-floricoltura-e-vivaismo.html" TargetMode="External"/><Relationship Id="rId662" Type="http://schemas.openxmlformats.org/officeDocument/2006/relationships/hyperlink" Target="https://italiadomani.gov.it/it/Interventi/investimenti/Sviluppo-del-sistema-di-formazione-professionale-terziaria.html" TargetMode="External"/><Relationship Id="rId1085" Type="http://schemas.openxmlformats.org/officeDocument/2006/relationships/hyperlink" Target="https://creativitacontemporanea.cultura.gov.it/pnrr-tocc-azione-a2/" TargetMode="External"/><Relationship Id="rId1292" Type="http://schemas.openxmlformats.org/officeDocument/2006/relationships/hyperlink" Target="https://italiadomani.gov.it/it/Interventi/investimenti/ripristino-e-tutela-dei-fondali-e-degli-habitat-marini.html" TargetMode="External"/><Relationship Id="rId108" Type="http://schemas.openxmlformats.org/officeDocument/2006/relationships/hyperlink" Target="https://italiadomani.gov.it/it/Interventi/investimenti/task-force-digitalizzazione-monitoraggio-e-performance.html" TargetMode="External"/><Relationship Id="rId315" Type="http://schemas.openxmlformats.org/officeDocument/2006/relationships/hyperlink" Target="https://italiadomani.gov.it/it/Interventi/investimenti/valorizzazione-e-potenziamento-della-ricerca-biomedica-del-ssn.html" TargetMode="External"/><Relationship Id="rId522" Type="http://schemas.openxmlformats.org/officeDocument/2006/relationships/hyperlink" Target="https://portale.inpa.gov.it/ui/public-area/concoursedetail/c7d07aadc8f145fcbddf70a0a676f525" TargetMode="External"/><Relationship Id="rId967" Type="http://schemas.openxmlformats.org/officeDocument/2006/relationships/hyperlink" Target="https://bandi.regione.piemonte.it/contributi-finanziamenti/programma-sicuro-verde-sociale-riqualificazione-delledilizia-residenziale-pubblica" TargetMode="External"/><Relationship Id="rId1152" Type="http://schemas.openxmlformats.org/officeDocument/2006/relationships/hyperlink" Target="https://italiadomani.gov.it/it/Interventi/investimenti/programmi-per-valorizzare-l-identita-di-luoghi-parchi-e-giardini-storici.html" TargetMode="External"/><Relationship Id="rId1597" Type="http://schemas.openxmlformats.org/officeDocument/2006/relationships/hyperlink" Target="https://italiadomani.gov.it/it/Interventi/investimenti/sviluppo-industria-cinematografica-progetto-cinecitta.html" TargetMode="External"/><Relationship Id="rId96" Type="http://schemas.openxmlformats.org/officeDocument/2006/relationships/hyperlink" Target="https://italiadomani.gov.it/it/Interventi/investimenti/task-force-digitalizzazione-monitoraggio-e-performance.html" TargetMode="External"/><Relationship Id="rId827" Type="http://schemas.openxmlformats.org/officeDocument/2006/relationships/hyperlink" Target="https://italiadomani.gov.it/it/Interventi/investimenti/sistema-duale.html" TargetMode="External"/><Relationship Id="rId1012" Type="http://schemas.openxmlformats.org/officeDocument/2006/relationships/hyperlink" Target="https://italiadomani.gov.it/it/Interventi/investimenti/interventi-per-le-aree-del-terremoto.html" TargetMode="External"/><Relationship Id="rId1457" Type="http://schemas.openxmlformats.org/officeDocument/2006/relationships/hyperlink" Target="https://www.bandi.regione.lombardia.it/servizi/servizio/catalogo/dettaglio/istruzione-formazione-lavoro/diritto-dovere-istruzione/pnrr-avviso-pubblico-percorsi-individuali-aggiuntivi-iefp-ii-iii-iv-anni-f-2023-2024-linea-budget-assegnato-RLW12023031884" TargetMode="External"/><Relationship Id="rId1664" Type="http://schemas.openxmlformats.org/officeDocument/2006/relationships/hyperlink" Target="https://www.cepavdue.it/bando/bando-n-10-armamento-3/" TargetMode="External"/><Relationship Id="rId1871" Type="http://schemas.openxmlformats.org/officeDocument/2006/relationships/hyperlink" Target="https://www.regione.abruzzo.it/content/mille-esperti-l%E2%80%99attuazione-del-pnrr" TargetMode="External"/><Relationship Id="rId1317" Type="http://schemas.openxmlformats.org/officeDocument/2006/relationships/hyperlink" Target="https://italiadomani.gov.it/it/Interventi/investimenti/ripristino-e-tutela-dei-fondali-e-degli-habitat-marini.html" TargetMode="External"/><Relationship Id="rId1524" Type="http://schemas.openxmlformats.org/officeDocument/2006/relationships/hyperlink" Target="https://areariservata.padigitale2026.gov.it/Pa_digitale2026_dettagli_avviso?id=a017Q00001OIpwmQAD" TargetMode="External"/><Relationship Id="rId1731" Type="http://schemas.openxmlformats.org/officeDocument/2006/relationships/hyperlink" Target="https://italiadomani.gov.it/it/Interventi/investimenti/task-force-digitalizzazione-monitoraggio-e-performance.html" TargetMode="External"/><Relationship Id="rId23" Type="http://schemas.openxmlformats.org/officeDocument/2006/relationships/hyperlink" Target="https://trasparenza.mit.gov.it/index.php?id_oggetto=11&amp;id_doc=273413" TargetMode="External"/><Relationship Id="rId1829" Type="http://schemas.openxmlformats.org/officeDocument/2006/relationships/hyperlink" Target="https://italiadomani.gov.it/it/Interventi/investimenti/competenze-competenze-e-capacita-amministrativa.html" TargetMode="External"/><Relationship Id="rId172" Type="http://schemas.openxmlformats.org/officeDocument/2006/relationships/hyperlink" Target="https://digitallibrary.cultura.gov.it/notizie/consultazione-preliminare-di-mercato-in-ordine-allacquisizione-di-servizi-per-la-digitalizzazione-del-patrimonio-culturale/" TargetMode="External"/><Relationship Id="rId477" Type="http://schemas.openxmlformats.org/officeDocument/2006/relationships/hyperlink" Target="https://portale.inpa.gov.it/ui/public-area/concoursedetail/a3b2b65c5dba45c0be1a089b2b90f55c" TargetMode="External"/><Relationship Id="rId684" Type="http://schemas.openxmlformats.org/officeDocument/2006/relationships/hyperlink" Target="https://lavoro.regione.vda.it/iniziative-in-atto/avviso-22al-avviso-pubblico-n-3-per-l-attuazione-del-programma-garanzia-occupabilita-dei-lavoratori-da-finanziare-nell-ambito-del-piano-nazionale-di-ripresa-e-resilienza-pnrr" TargetMode="External"/><Relationship Id="rId337" Type="http://schemas.openxmlformats.org/officeDocument/2006/relationships/hyperlink" Target="https://italiadomani.gov.it/it/Interventi/investimenti/servizi-digitali-e-cittadinanza-digitale.html" TargetMode="External"/><Relationship Id="rId891" Type="http://schemas.openxmlformats.org/officeDocument/2006/relationships/hyperlink" Target="https://italiadomani.gov.it/it/Interventi/investimenti/programmi-per-valorizzare-l-identita-di-luoghi-parchi-e-giardini-storici.html" TargetMode="External"/><Relationship Id="rId989" Type="http://schemas.openxmlformats.org/officeDocument/2006/relationships/hyperlink" Target="https://www.regione.lazio.it/notizie/casa/presentazione-proposte-interventi-riqualificazione-edilizia-residenziale-pubblica" TargetMode="External"/><Relationship Id="rId544" Type="http://schemas.openxmlformats.org/officeDocument/2006/relationships/hyperlink" Target="https://portale.inpa.gov.it/ui/public-area/concoursedetail/ab3719beb95740a58d330bf618ce7ae3" TargetMode="External"/><Relationship Id="rId751" Type="http://schemas.openxmlformats.org/officeDocument/2006/relationships/hyperlink" Target="https://calabriaeuropa.regione.calabria.it/bando/giardiniere-darte-per-giardini-e-parchi-storici" TargetMode="External"/><Relationship Id="rId849" Type="http://schemas.openxmlformats.org/officeDocument/2006/relationships/hyperlink" Target="https://italiadomani.gov.it/it/Interventi/investimenti/potenziamento-dei-centri-per-l-impiego.html" TargetMode="External"/><Relationship Id="rId1174" Type="http://schemas.openxmlformats.org/officeDocument/2006/relationships/hyperlink" Target="https://www.alfaliguria.it/index.php/avvisi-attivi-fse-e-altri-fondi/415-fruizione-dell-offerta-formativa-iefp-nel-sistema-duale-a-f-2023-2024-pnrr" TargetMode="External"/><Relationship Id="rId1381" Type="http://schemas.openxmlformats.org/officeDocument/2006/relationships/hyperlink" Target="https://italiadomani.gov.it/it/Interventi/investimenti/task-force-digitalizzazione-monitoraggio-e-performance.html" TargetMode="External"/><Relationship Id="rId1479" Type="http://schemas.openxmlformats.org/officeDocument/2006/relationships/hyperlink" Target="https://italiadomani.gov.it/it/Interventi/investimenti/rinnovo-flotte-bus-e-treni-verdi.html" TargetMode="External"/><Relationship Id="rId1686" Type="http://schemas.openxmlformats.org/officeDocument/2006/relationships/hyperlink" Target="https://www.terzovalico.it/bandi-di-gara.html" TargetMode="External"/><Relationship Id="rId404" Type="http://schemas.openxmlformats.org/officeDocument/2006/relationships/hyperlink" Target="https://www.inpa.gov.it/bandi-e-avvisi/dettaglio-bando-avviso/?concorso_id=19db581775784ffda13b858ab4943978" TargetMode="External"/><Relationship Id="rId611" Type="http://schemas.openxmlformats.org/officeDocument/2006/relationships/hyperlink" Target="https://www.inpa.gov.it/bandi-e-avvisi/dettaglio-bando-avviso/?concorso_id=a5111d1808bc4015b8b5476f10ceae8e" TargetMode="External"/><Relationship Id="rId1034" Type="http://schemas.openxmlformats.org/officeDocument/2006/relationships/hyperlink" Target="https://italiadomani.gov.it/it/Interventi/investimenti/iniziative-di-ricerca-per-tecnologie-e-percorsi-innovativi-in-ambito-sanitario-e-assistenziale.html" TargetMode="External"/><Relationship Id="rId1241" Type="http://schemas.openxmlformats.org/officeDocument/2006/relationships/hyperlink" Target="https://italiadomani.gov.it/it/Interventi/investimenti/task-force-digitalizzazione-monitoraggio-e-performance.html" TargetMode="External"/><Relationship Id="rId1339" Type="http://schemas.openxmlformats.org/officeDocument/2006/relationships/hyperlink" Target="https://italiadomani.gov.it/it/Interventi/investimenti/task-force-digitalizzazione-monitoraggio-e-performance.html" TargetMode="External"/><Relationship Id="rId1893" Type="http://schemas.openxmlformats.org/officeDocument/2006/relationships/hyperlink" Target="https://www.arpalumbria.it/basicpage/gol-avvisi-attivi" TargetMode="External"/><Relationship Id="rId709" Type="http://schemas.openxmlformats.org/officeDocument/2006/relationships/hyperlink" Target="https://www.regione.liguria.it/homepage-bandi-e-avvisi/publiccompetition/3307-avviso-proposte-intervento-figura-professionale-giardiniere-d-arte.html?view=publiccompetition&amp;id=3307:avviso-proposte-intervento-figura-professionale-giardiniere-d-arte" TargetMode="External"/><Relationship Id="rId916" Type="http://schemas.openxmlformats.org/officeDocument/2006/relationships/hyperlink" Target="https://italiadomani.gov.it/it/Interventi/investimenti/reti-ultraveloci-banda-ultra-larga-e-5G.html" TargetMode="External"/><Relationship Id="rId1101" Type="http://schemas.openxmlformats.org/officeDocument/2006/relationships/hyperlink" Target="https://italiadomani.gov.it/it/Interventi/investimenti/partenariati-horizon-europe.html" TargetMode="External"/><Relationship Id="rId1546" Type="http://schemas.openxmlformats.org/officeDocument/2006/relationships/hyperlink" Target="https://formazionelavoro.regione.emilia-romagna.it/entra-in-regione/bandi-regionali/2024/percorsi-iii-anno-iefp-a-s-2024-2025-per-il-certificato-di-qualifica-eqf-3-liv" TargetMode="External"/><Relationship Id="rId1753" Type="http://schemas.openxmlformats.org/officeDocument/2006/relationships/hyperlink" Target="https://italiadomani.gov.it/it/Interventi/investimenti/servizi-digitali-e-cittadinanza-digitale.html" TargetMode="External"/><Relationship Id="rId45" Type="http://schemas.openxmlformats.org/officeDocument/2006/relationships/hyperlink" Target="https://www.inpa.gov.it/bandi-e-avvisi/dettaglio-bando-avviso/?concorso_id=6a81cb5abe144a2bbe2c04ac0ce6af14" TargetMode="External"/><Relationship Id="rId1406" Type="http://schemas.openxmlformats.org/officeDocument/2006/relationships/hyperlink" Target="https://www.bandi.regione.lombardia.it/servizi/servizio/bandi/agricoltura-pesca/agricoltura/innovazione-meccanizzazione-settore-agricolo-alimentare-ammodernamento-frantoi-oleari-RLM12023032523" TargetMode="External"/><Relationship Id="rId1613" Type="http://schemas.openxmlformats.org/officeDocument/2006/relationships/hyperlink" Target="https://lavoro.regione.vda.it/iniziative-in-atto/avviso-24ah-avviso-pubblico-n-6-seconda-finestra-per-l-attuazione-del-programma-garanzia-occupabilita-dei-lavoratori-da-finanziare-nell-ambito-del-piano-nazionale-di-ripresa-e-resilienza-pnrr-formazione-di-" TargetMode="External"/><Relationship Id="rId1820" Type="http://schemas.openxmlformats.org/officeDocument/2006/relationships/hyperlink" Target="https://www.mur.gov.it/it/atti-e-normativa/decreto-ministeriale-n-118-del-02-03-2023" TargetMode="External"/><Relationship Id="rId194" Type="http://schemas.openxmlformats.org/officeDocument/2006/relationships/hyperlink" Target="https://italiadomani.gov.it/it/Interventi/investimenti/Misure-per-la-gestione-del-rischio-di-alluvione-e-per-la-riduzione-del-rischio-idrogeologico.html" TargetMode="External"/><Relationship Id="rId1918" Type="http://schemas.openxmlformats.org/officeDocument/2006/relationships/hyperlink" Target="https://lucelabcinecitta.com/corsi/digital-humanities-per-archivisti-di-audiovisivi-ii-edizione/" TargetMode="External"/><Relationship Id="rId261" Type="http://schemas.openxmlformats.org/officeDocument/2006/relationships/hyperlink" Target="https://www.agenziacoesione.gov.it/bandi-agenzia/avviso-pubblico-per-la-presentazione-di-proposte-di-intervento-per-servizi-e-infrastrutture-sociali-di-comunita-da-finanziare-nellambito-del-pnrr/" TargetMode="External"/><Relationship Id="rId499" Type="http://schemas.openxmlformats.org/officeDocument/2006/relationships/hyperlink" Target="https://italiadomani.gov.it/it/Interventi/investimenti/abilitazione-e-facilitazione-migrazione-al-cloud.html" TargetMode="External"/><Relationship Id="rId359" Type="http://schemas.openxmlformats.org/officeDocument/2006/relationships/hyperlink" Target="https://italiadomani.gov.it/it/Interventi/investimenti/tutela-e-valorizzazione-dell-architettura-e-del-paesaggio-rurale.html" TargetMode="External"/><Relationship Id="rId566" Type="http://schemas.openxmlformats.org/officeDocument/2006/relationships/hyperlink" Target="https://italiadomani.gov.it/it/Interventi/investimenti/strategia-digitale-e-piattaforme-per-il-patrimonio-culturale.html" TargetMode="External"/><Relationship Id="rId773" Type="http://schemas.openxmlformats.org/officeDocument/2006/relationships/hyperlink" Target="https://www.inpa.gov.it/bandi-e-avvisi/dettaglio-bando-avviso/?concorso_id=4aef0e96e8d547918b4be6fd97ff3f69" TargetMode="External"/><Relationship Id="rId1196" Type="http://schemas.openxmlformats.org/officeDocument/2006/relationships/hyperlink" Target="https://www.sistema.puglia.it/SistemaPuglia/gol" TargetMode="External"/><Relationship Id="rId121" Type="http://schemas.openxmlformats.org/officeDocument/2006/relationships/hyperlink" Target="https://italiadomani.gov.it/it/Interventi/investimenti/efficientamento-degli-edifici-giudiziari.html" TargetMode="External"/><Relationship Id="rId219" Type="http://schemas.openxmlformats.org/officeDocument/2006/relationships/hyperlink" Target="https://appweb.regione.vda.it/dbweb/Comunicati.nsf/ElencoNotizie_ita/F6019A0F24656827C12587D1003A311C?OpenDocument&amp;l=ita" TargetMode="External"/><Relationship Id="rId426" Type="http://schemas.openxmlformats.org/officeDocument/2006/relationships/hyperlink" Target="https://italiadomani.gov.it/it/Interventi/investimenti/finanziamento-di-progetti-presentati-da-giovani-ricercatori.html" TargetMode="External"/><Relationship Id="rId633" Type="http://schemas.openxmlformats.org/officeDocument/2006/relationships/hyperlink" Target="https://creativitacontemporanea.cultura.gov.it/pnrr-tocc-azione-b1/" TargetMode="External"/><Relationship Id="rId980" Type="http://schemas.openxmlformats.org/officeDocument/2006/relationships/hyperlink" Target="https://italiadomani.gov.it/it/Interventi/investimenti/sicuro-verde-e-sociale-riqualificazione-edilizia-residenziale-pubblica.html" TargetMode="External"/><Relationship Id="rId1056" Type="http://schemas.openxmlformats.org/officeDocument/2006/relationships/hyperlink" Target="https://www.infratelitalia.it/archivio-documenti/documenti/gara-sanita-2022" TargetMode="External"/><Relationship Id="rId1263" Type="http://schemas.openxmlformats.org/officeDocument/2006/relationships/hyperlink" Target="https://italiadomani.gov.it/it/Interventi/investimenti/dati-e-interoperabilita.html" TargetMode="External"/><Relationship Id="rId840" Type="http://schemas.openxmlformats.org/officeDocument/2006/relationships/hyperlink" Target="https://www.bandi.regione.lombardia.it/procedimenti/new/api/bandi/bando/allegato/download/8a5b26ac84aa125e0184e1aee41224a3" TargetMode="External"/><Relationship Id="rId938" Type="http://schemas.openxmlformats.org/officeDocument/2006/relationships/hyperlink" Target="https://www.mase.gov.it/bandi/avviso-pubblico-la-presentazione-di-proposte-progettuali-lo-sviluppo-di-sistemi-di" TargetMode="External"/><Relationship Id="rId1470" Type="http://schemas.openxmlformats.org/officeDocument/2006/relationships/hyperlink" Target="https://www.gare.rfi.it/content/gare_rfi/it/archivio/bandi-e-avvisi/lavori/2024/-dac-0267-2023.html" TargetMode="External"/><Relationship Id="rId1568" Type="http://schemas.openxmlformats.org/officeDocument/2006/relationships/hyperlink" Target="https://spazio-operatori.regione.veneto.it/w/bandi/fi/2024-25/585" TargetMode="External"/><Relationship Id="rId1775" Type="http://schemas.openxmlformats.org/officeDocument/2006/relationships/hyperlink" Target="https://italiadomani.gov.it/it/Interventi/investimenti/digitalizzazione-delle-grandi-amministrazioni-centrali.html" TargetMode="External"/><Relationship Id="rId67" Type="http://schemas.openxmlformats.org/officeDocument/2006/relationships/hyperlink" Target="https://pnrr.istruzione.it/avviso/nuove-scuole/" TargetMode="External"/><Relationship Id="rId700" Type="http://schemas.openxmlformats.org/officeDocument/2006/relationships/hyperlink" Target="https://www.regione.marche.it/Regione-Utile/Lavoro-e-Formazione-Professionale/Bandi-di-finanziamento/id_9081/6122" TargetMode="External"/><Relationship Id="rId1123" Type="http://schemas.openxmlformats.org/officeDocument/2006/relationships/hyperlink" Target="https://italiadomani.gov.it/it/Interventi/investimenti/servizi-digitali-e-cittadinanza-digitale.html" TargetMode="External"/><Relationship Id="rId1330" Type="http://schemas.openxmlformats.org/officeDocument/2006/relationships/hyperlink" Target="https://www.regione.sicilia.it/istituzioni/regione/strutture-regionali/assessorato-agricoltura-sviluppo-rurale-pesca-mediterranea/dipartimento-agricoltura/pnrr-investimento-23-sottomisura-ammodernamento-frantoi-oleari" TargetMode="External"/><Relationship Id="rId1428" Type="http://schemas.openxmlformats.org/officeDocument/2006/relationships/hyperlink" Target="https://italiadomani.gov.it/it/Interventi/investimenti/Innovazione-e-meccanizzazione-nel-settore-agricolo-e-alimentare.html" TargetMode="External"/><Relationship Id="rId1635" Type="http://schemas.openxmlformats.org/officeDocument/2006/relationships/hyperlink" Target="https://italiadomani.gov.it/it/Interventi/investimenti/collegamenti-ferroviari-ad-alta-velocita-verso-il-sud-per-passeggeri-e-merci.html" TargetMode="External"/><Relationship Id="rId1842" Type="http://schemas.openxmlformats.org/officeDocument/2006/relationships/hyperlink" Target="https://cultura.gov.it/comunicato/pnrr-avviso-gamification-rivolto-a-istituti-e-luoghi-della-cultura-per-realizzare-iniziative-innovative-di-valorizzazione-del-patrimonio-culturale" TargetMode="External"/><Relationship Id="rId1702" Type="http://schemas.openxmlformats.org/officeDocument/2006/relationships/hyperlink" Target="https://italiadomani.gov.it/it/Interventi/investimenti/linee-ad-alta-velocita-nel-nord-che-collegano-all-europa.html" TargetMode="External"/><Relationship Id="rId283" Type="http://schemas.openxmlformats.org/officeDocument/2006/relationships/hyperlink" Target="https://www.regione.toscana.it/-/pnrr-avviso-valorizzazione-paesaggio-rurale" TargetMode="External"/><Relationship Id="rId490" Type="http://schemas.openxmlformats.org/officeDocument/2006/relationships/hyperlink" Target="https://www.mimit.gov.it/it/normativa/decreti-direttoriali/decreto-direttoriale-13-ottobre-2022-ipcei-idrogeno-1-h2-technology-modalita-e-termini-per-la-presentazione-delle-istanze-di-agevolazione" TargetMode="External"/><Relationship Id="rId143" Type="http://schemas.openxmlformats.org/officeDocument/2006/relationships/hyperlink" Target="https://trasparenza.mit.gov.it/index.php?id_oggetto=11&amp;id_doc=266047" TargetMode="External"/><Relationship Id="rId350" Type="http://schemas.openxmlformats.org/officeDocument/2006/relationships/hyperlink" Target="https://italiadomani.gov.it/it/Interventi/investimenti/tutela-e-valorizzazione-dell-architettura-e-del-paesaggio-rurale.html" TargetMode="External"/><Relationship Id="rId588" Type="http://schemas.openxmlformats.org/officeDocument/2006/relationships/hyperlink" Target="https://areariservata.padigitale2026.gov.it/Pa_digitale2026_dettagli_avviso?id=a017Q00001B04NoQAJ" TargetMode="External"/><Relationship Id="rId795" Type="http://schemas.openxmlformats.org/officeDocument/2006/relationships/hyperlink" Target="https://www.inpa.gov.it/bandi-e-avvisi/dettaglio-bando-avviso/?concorso_id=b203b628099546fe9ea86782df8b9794" TargetMode="External"/><Relationship Id="rId9" Type="http://schemas.openxmlformats.org/officeDocument/2006/relationships/hyperlink" Target="https://italiadomani.gov.it/it/Interventi/investimenti/migliorare-l-efficienza-energetica-di-cinema-teatri-e-musei.html" TargetMode="External"/><Relationship Id="rId210" Type="http://schemas.openxmlformats.org/officeDocument/2006/relationships/hyperlink" Target="https://www.regione.puglia.it/web/turismo-e-cultura/-/pnrr-cultura-e-programmazione-unitaria-regione-puglia-pianifica-l-utilizzo-delle-risorse-in-materia-di-tutela-e-valorizzazione-dei-beni-culturali-per-enti-locali-ed-ecclesiastici-universita-e-istituzio" TargetMode="External"/><Relationship Id="rId448" Type="http://schemas.openxmlformats.org/officeDocument/2006/relationships/hyperlink" Target="https://italiadomani.gov.it/it/Interventi/investimenti/sviluppo-logistica-per-i-settori-agroalimentare-pesca-e-acquacoltura-silvicoltura-floricoltura-e-vivaismo.html" TargetMode="External"/><Relationship Id="rId655" Type="http://schemas.openxmlformats.org/officeDocument/2006/relationships/hyperlink" Target="https://italiadomani.gov.it/it/Interventi/investimenti/rafforzamento-dell-infrastruttura-tecnologica-e-degli-strumenti-per-la-raccolta-l-elaborazione.html" TargetMode="External"/><Relationship Id="rId862" Type="http://schemas.openxmlformats.org/officeDocument/2006/relationships/hyperlink" Target="http://bandiformazione.regione.fvg.it/fop2011/Bandi/Dettaglio.aspx?type=portale&amp;Id=6701" TargetMode="External"/><Relationship Id="rId1078" Type="http://schemas.openxmlformats.org/officeDocument/2006/relationships/hyperlink" Target="https://ted.europa.eu/it/notice/-/detail/730219-2022" TargetMode="External"/><Relationship Id="rId1285" Type="http://schemas.openxmlformats.org/officeDocument/2006/relationships/hyperlink" Target="https://www.inpa.gov.it/bandi-e-avvisi/dettaglio-bando-avviso/?concorso_id=2e2705ad90794032b147b5f62f0bec5f" TargetMode="External"/><Relationship Id="rId1492" Type="http://schemas.openxmlformats.org/officeDocument/2006/relationships/hyperlink" Target="https://www.vigilfuoco.it/documentiat/bandi/bando?idBando=41921&amp;flgSgf=1&amp;idApp=10" TargetMode="External"/><Relationship Id="rId308" Type="http://schemas.openxmlformats.org/officeDocument/2006/relationships/hyperlink" Target="https://areariservata.padigitale2026.gov.it/Pa_digitale2026_dettagli_avviso?id=a017Q00000dk829QAA" TargetMode="External"/><Relationship Id="rId515" Type="http://schemas.openxmlformats.org/officeDocument/2006/relationships/hyperlink" Target="https://www.mimit.gov.it/it/normativa/decreti-direttoriali/decreto-direttoriale-16-novembre-2022-rinnovabili-e-batterie-riapertura-dei-termini" TargetMode="External"/><Relationship Id="rId722" Type="http://schemas.openxmlformats.org/officeDocument/2006/relationships/hyperlink" Target="https://italiadomani.gov.it/it/Interventi/investimenti/sistema-duale.html" TargetMode="External"/><Relationship Id="rId1145" Type="http://schemas.openxmlformats.org/officeDocument/2006/relationships/hyperlink" Target="https://www.inpa.gov.it/bandi-e-avvisi/dettaglio-bando-avviso/?concorso_id=f95dc29b739e4db48a229cf7950aac95" TargetMode="External"/><Relationship Id="rId1352" Type="http://schemas.openxmlformats.org/officeDocument/2006/relationships/hyperlink" Target="https://www.inpa.gov.it/bandi-e-avvisi/dettaglio-bando-avviso/?concorso_id=79d4330a85164d738cb79a3e6da5bf51" TargetMode="External"/><Relationship Id="rId1797" Type="http://schemas.openxmlformats.org/officeDocument/2006/relationships/hyperlink" Target="https://italiadomani.gov.it/it/Interventi/investimenti/strategia-digitale-e-piattaforme-per-il-patrimonio-culturale.html" TargetMode="External"/><Relationship Id="rId89" Type="http://schemas.openxmlformats.org/officeDocument/2006/relationships/hyperlink" Target="https://italiadomani.gov.it/it/Interventi/investimenti/task-force-digitalizzazione-monitoraggio-e-performance.html" TargetMode="External"/><Relationship Id="rId1005" Type="http://schemas.openxmlformats.org/officeDocument/2006/relationships/hyperlink" Target="https://italiadomani.gov.it/it/Interventi/investimenti/interventi-per-le-aree-del-terremoto.html" TargetMode="External"/><Relationship Id="rId1212" Type="http://schemas.openxmlformats.org/officeDocument/2006/relationships/hyperlink" Target="https://italiadomani.gov.it/it/Interventi/investimenti/strategia-digitale-e-piattaforme-per-il-patrimonio-culturale.html" TargetMode="External"/><Relationship Id="rId1657" Type="http://schemas.openxmlformats.org/officeDocument/2006/relationships/hyperlink" Target="https://italiadomani.gov.it/it/Interventi/investimenti/linee-ad-alta-velocita-nel-nord-che-collegano-all-europa.html" TargetMode="External"/><Relationship Id="rId1864" Type="http://schemas.openxmlformats.org/officeDocument/2006/relationships/hyperlink" Target="https://italiadomani.gov.it/it/Interventi/investimenti/sistema-duale.html" TargetMode="External"/><Relationship Id="rId1517" Type="http://schemas.openxmlformats.org/officeDocument/2006/relationships/hyperlink" Target="https://presidenza.governo.it/AmministrazioneTrasparente/Sovvenzioni/CriteriModalita/index.html" TargetMode="External"/><Relationship Id="rId1724" Type="http://schemas.openxmlformats.org/officeDocument/2006/relationships/hyperlink" Target="https://areariservata.padigitale2026.gov.it/Pa_digitale2026_dettagli_avviso?id=a017Q00001MQwODQA1" TargetMode="External"/><Relationship Id="rId16" Type="http://schemas.openxmlformats.org/officeDocument/2006/relationships/hyperlink" Target="https://italiadomani.gov.it/it/Interventi/investimenti/potenziamento-infrastrutture-per-lo-sport-a-scuola.html" TargetMode="External"/><Relationship Id="rId1931" Type="http://schemas.openxmlformats.org/officeDocument/2006/relationships/hyperlink" Target="https://italiadomani.gov.it/it/Interventi/investimenti/sviluppo-industria-cinematografica-progetto-cinecitta.html" TargetMode="External"/><Relationship Id="rId165" Type="http://schemas.openxmlformats.org/officeDocument/2006/relationships/hyperlink" Target="https://italiadomani.gov.it/it/Interventi/investimenti/partenariati-horizon-europe.html" TargetMode="External"/><Relationship Id="rId372" Type="http://schemas.openxmlformats.org/officeDocument/2006/relationships/hyperlink" Target="https://italiadomani.gov.it/it/Interventi/investimenti/potenziamento-strutture-di-ricerca-e-creazione-di-campioni-nazionali-di-R-S-su-alcune-key-enabling-technologies.html" TargetMode="External"/><Relationship Id="rId677" Type="http://schemas.openxmlformats.org/officeDocument/2006/relationships/hyperlink" Target="https://italiadomani.gov.it/it/Interventi/investimenti/fondi-integrati-per-la-competitivita-delle-imprese-turistiche.html" TargetMode="External"/><Relationship Id="rId232" Type="http://schemas.openxmlformats.org/officeDocument/2006/relationships/hyperlink" Target="https://www.mur.gov.it/it/atti-e-normativa/decreto-direttoriale-n-104-del-02-02-2022" TargetMode="External"/><Relationship Id="rId884" Type="http://schemas.openxmlformats.org/officeDocument/2006/relationships/hyperlink" Target="https://www.isprambiente.gov.it/it/progetti/cartella-progetti-in-corso/progetti-mare/pnrr-mer-marine-ecosystem-restoration" TargetMode="External"/><Relationship Id="rId537" Type="http://schemas.openxmlformats.org/officeDocument/2006/relationships/hyperlink" Target="https://italiadomani.gov.it/it/Interventi/investimenti/servizi-digitali-e-cittadinanza-digitale.html" TargetMode="External"/><Relationship Id="rId744" Type="http://schemas.openxmlformats.org/officeDocument/2006/relationships/hyperlink" Target="https://italiadomani.gov.it/it/Interventi/investimenti/programmi-per-valorizzare-l-identita-di-luoghi-parchi-e-giardini-storici.html" TargetMode="External"/><Relationship Id="rId951" Type="http://schemas.openxmlformats.org/officeDocument/2006/relationships/hyperlink" Target="https://italiadomani.gov.it/it/Interventi/investimenti/rinnovo-flotte-navi-sostenibili.html" TargetMode="External"/><Relationship Id="rId1167" Type="http://schemas.openxmlformats.org/officeDocument/2006/relationships/hyperlink" Target="https://areariservata.padigitale2026.gov.it/Pa_digitale2026_dettagli_avviso?id=a017Q00001K3HkSQAV" TargetMode="External"/><Relationship Id="rId1374" Type="http://schemas.openxmlformats.org/officeDocument/2006/relationships/hyperlink" Target="https://www.inpa.gov.it/bandi-e-avvisi/dettaglio-bando-avviso/?concorso_id=fd343a47f7c641f3a4c7213534327b6e" TargetMode="External"/><Relationship Id="rId1581" Type="http://schemas.openxmlformats.org/officeDocument/2006/relationships/hyperlink" Target="https://www.fondazionecsc.it/corso/vr-animation-22-26-luglio-2024-sede-veneto-polo-immersive-arts-isola-di-s-servolo-ve-scadenza-bando-5-luglio/" TargetMode="External"/><Relationship Id="rId1679" Type="http://schemas.openxmlformats.org/officeDocument/2006/relationships/hyperlink" Target="https://italiadomani.gov.it/it/Interventi/investimenti/linee-ad-alta-velocita-nel-nord-che-collegano-all-europa.html" TargetMode="External"/><Relationship Id="rId80" Type="http://schemas.openxmlformats.org/officeDocument/2006/relationships/hyperlink" Target="https://cultura.gov.it/giardini" TargetMode="External"/><Relationship Id="rId604" Type="http://schemas.openxmlformats.org/officeDocument/2006/relationships/hyperlink" Target="https://italiadomani.gov.it/it/Interventi/investimenti/task-force-digitalizzazione-monitoraggio-e-performance.html" TargetMode="External"/><Relationship Id="rId811" Type="http://schemas.openxmlformats.org/officeDocument/2006/relationships/hyperlink" Target="https://italiadomani.gov.it/it/Interventi/investimenti/task-force-digitalizzazione-monitoraggio-e-performance.html" TargetMode="External"/><Relationship Id="rId1027" Type="http://schemas.openxmlformats.org/officeDocument/2006/relationships/hyperlink" Target="https://www.poste.it/bando-25-upm-23-03-2023.html" TargetMode="External"/><Relationship Id="rId1234" Type="http://schemas.openxmlformats.org/officeDocument/2006/relationships/hyperlink" Target="https://italiadomani.gov.it/it/Interventi/investimenti/task-force-digitalizzazione-monitoraggio-e-performance.html" TargetMode="External"/><Relationship Id="rId1441" Type="http://schemas.openxmlformats.org/officeDocument/2006/relationships/hyperlink" Target="https://www.regione.puglia.it/web/agricoltura/-/ammodernamento-delle-macchine-agricole-il-bando-pnrr-m2c1-investimento-2.3-1" TargetMode="External"/><Relationship Id="rId1886" Type="http://schemas.openxmlformats.org/officeDocument/2006/relationships/hyperlink" Target="https://www.fondazionecsc.it/corso/master-acconcitura-cinematografica/" TargetMode="External"/><Relationship Id="rId909" Type="http://schemas.openxmlformats.org/officeDocument/2006/relationships/hyperlink" Target="https://www.regione.marche.it/Regione-Utile/Cultura/Bandi-di-finanziamento/id_9241/5615" TargetMode="External"/><Relationship Id="rId1301" Type="http://schemas.openxmlformats.org/officeDocument/2006/relationships/hyperlink" Target="https://italiadomani.gov.it/it/Interventi/investimenti/strategia-digitale-e-piattaforme-per-il-patrimonio-culturale.html" TargetMode="External"/><Relationship Id="rId1539" Type="http://schemas.openxmlformats.org/officeDocument/2006/relationships/hyperlink" Target="https://puntozeroscarl.it/bandi-e-gare/CRAS/2024/procedura-aperta-accelerata-per-la-fornitura-in-acquisto-di-device-ed-apparecchiature-elettromedicali-per-le-aziende-sanitarie-della-regione-umbria-piano-nazionale-ripresa-e-resilienza-pnrr-miss/" TargetMode="External"/><Relationship Id="rId1746" Type="http://schemas.openxmlformats.org/officeDocument/2006/relationships/hyperlink" Target="https://italiadomani.gov.it/it/Interventi/investimenti/dati-e-interoperabilita.html" TargetMode="External"/><Relationship Id="rId38" Type="http://schemas.openxmlformats.org/officeDocument/2006/relationships/hyperlink" Target="https://www.inpa.gov.it/bandi-e-avvisi/dettaglio-bando-avviso/?concorso_id=91b0b94e990544e091f34e1a3353aa99" TargetMode="External"/><Relationship Id="rId1606" Type="http://schemas.openxmlformats.org/officeDocument/2006/relationships/hyperlink" Target="https://italiadomani.gov.it/it/Interventi/investimenti/ripristino-e-tutela-dei-fondali-e-degli-habitat-marini.html" TargetMode="External"/><Relationship Id="rId1813" Type="http://schemas.openxmlformats.org/officeDocument/2006/relationships/hyperlink" Target="https://www.mur.gov.it/it/atti-e-normativa/decreti-di-ammissione-al-finanziamento-avviso-124-del-19-luglio-2023-ed-smi" TargetMode="External"/><Relationship Id="rId187" Type="http://schemas.openxmlformats.org/officeDocument/2006/relationships/hyperlink" Target="https://trasparenza.mit.gov.it/index.php?id_oggetto=11&amp;id_doc=268835" TargetMode="External"/><Relationship Id="rId394" Type="http://schemas.openxmlformats.org/officeDocument/2006/relationships/hyperlink" Target="https://portale.inpa.gov.it/ui/public-area/concoursedetail/4c7ae002744e4620b13bf6cee2cea750" TargetMode="External"/><Relationship Id="rId254" Type="http://schemas.openxmlformats.org/officeDocument/2006/relationships/hyperlink" Target="https://italiadomani.gov.it/it/Interventi/investimenti/ricerca-e-sviluppo-sull-idrogeno.html" TargetMode="External"/><Relationship Id="rId699" Type="http://schemas.openxmlformats.org/officeDocument/2006/relationships/hyperlink" Target="https://italiadomani.gov.it/it/Interventi/investimenti/sistema-duale.html" TargetMode="External"/><Relationship Id="rId1091" Type="http://schemas.openxmlformats.org/officeDocument/2006/relationships/hyperlink" Target="https://italiadomani.gov.it/it/Interventi/investimenti/casa-come-primo-luogo-di-cura-assistenza-domiciliare-e-telemedicina.html" TargetMode="External"/><Relationship Id="rId114" Type="http://schemas.openxmlformats.org/officeDocument/2006/relationships/hyperlink" Target="https://italiadomani.gov.it/it/Interventi/investimenti/realizzazione-nuovi-impianti-di-gestione-rifiuti-e-ammodernamento-di-impianti-esistenti.html" TargetMode="External"/><Relationship Id="rId461" Type="http://schemas.openxmlformats.org/officeDocument/2006/relationships/hyperlink" Target="https://italiadomani.gov.it/it/Interventi/investimenti/competenze-competenze-e-capacita-amministrativa.html" TargetMode="External"/><Relationship Id="rId559" Type="http://schemas.openxmlformats.org/officeDocument/2006/relationships/hyperlink" Target="https://italiadomani.gov.it/it/Interventi/investimenti/caput-mundi-next-generation-EU-per-grandi-eventi-turistici.html" TargetMode="External"/><Relationship Id="rId766" Type="http://schemas.openxmlformats.org/officeDocument/2006/relationships/hyperlink" Target="https://italiadomani.gov.it/it/Interventi/investimenti/task-force-digitalizzazione-monitoraggio-e-performance.html" TargetMode="External"/><Relationship Id="rId1189" Type="http://schemas.openxmlformats.org/officeDocument/2006/relationships/hyperlink" Target="https://italiadomani.gov.it/it/Interventi/investimenti/sviluppo-industria-cinematografica-progetto-cinecitta.html" TargetMode="External"/><Relationship Id="rId1396" Type="http://schemas.openxmlformats.org/officeDocument/2006/relationships/hyperlink" Target="https://www.arpalumbria.it/sites/default/files/allegato_a_-_avviso_percorso_5_0.pdf" TargetMode="External"/><Relationship Id="rId321" Type="http://schemas.openxmlformats.org/officeDocument/2006/relationships/hyperlink" Target="https://italiadomani.gov.it/it/Interventi/investimenti/partenariati-horizon-europe.html" TargetMode="External"/><Relationship Id="rId419" Type="http://schemas.openxmlformats.org/officeDocument/2006/relationships/hyperlink" Target="https://www.consip.it/bandi-di-gara/gare-e-avvisi/gara-aq-mammografi-con-tomosintesi-ed-3" TargetMode="External"/><Relationship Id="rId626" Type="http://schemas.openxmlformats.org/officeDocument/2006/relationships/hyperlink" Target="https://italiadomani.gov.it/it/Interventi/investimenti/strategia-digitale-e-piattaforme-per-il-patrimonio-culturale.html" TargetMode="External"/><Relationship Id="rId973" Type="http://schemas.openxmlformats.org/officeDocument/2006/relationships/hyperlink" Target="https://italiadomani.gov.it/it/Interventi/investimenti/sicuro-verde-e-sociale-riqualificazione-edilizia-residenziale-pubblica.html" TargetMode="External"/><Relationship Id="rId1049" Type="http://schemas.openxmlformats.org/officeDocument/2006/relationships/hyperlink" Target="https://italiadomani.gov.it/it/Interventi/investimenti/tecnologie-satellitari-ed-economia-spaziale.html" TargetMode="External"/><Relationship Id="rId1256" Type="http://schemas.openxmlformats.org/officeDocument/2006/relationships/hyperlink" Target="https://www.regione.marche.it/Regione-Utile/Lavoro-e-Formazione-Professionale/Bandi-di-finanziamento/id_9081/7516" TargetMode="External"/><Relationship Id="rId833" Type="http://schemas.openxmlformats.org/officeDocument/2006/relationships/hyperlink" Target="https://italiadomani.gov.it/it/Interventi/investimenti/task-force-digitalizzazione-monitoraggio-e-performance.html" TargetMode="External"/><Relationship Id="rId1116" Type="http://schemas.openxmlformats.org/officeDocument/2006/relationships/hyperlink" Target="https://ingate.invitalia.it/esop/toolkit/opportunity/ns/11008/detail.si?isOnModification=false&amp;_ncp=1711390970928.826999-2" TargetMode="External"/><Relationship Id="rId1463" Type="http://schemas.openxmlformats.org/officeDocument/2006/relationships/hyperlink" Target="https://formazionelavoro.regione.emilia-romagna.it/entra-in-regione/bandi-regionali/2024/percorsi-extra-diritto-dovere-in-modalita-duale-apprendistato-di-i-livello-o-alternanza-rafforzata-per-qualifica-iefp-eqf-iii-liv" TargetMode="External"/><Relationship Id="rId1670" Type="http://schemas.openxmlformats.org/officeDocument/2006/relationships/hyperlink" Target="https://dev7.lovemark.it/iricav/gare-area-trasparenza/i-bandi-di-gara/affidamento-2-fibbio/atti-di-gara/" TargetMode="External"/><Relationship Id="rId1768" Type="http://schemas.openxmlformats.org/officeDocument/2006/relationships/hyperlink" Target="https://italiadomani.gov.it/it/Interventi/investimenti/servizi-digitali-e-cittadinanza-digitale.html" TargetMode="External"/><Relationship Id="rId900" Type="http://schemas.openxmlformats.org/officeDocument/2006/relationships/hyperlink" Target="https://www.regione.molise.it/flex/cm/pages/ServeBLOB.php/L/IT/IDPagina/18637" TargetMode="External"/><Relationship Id="rId1323" Type="http://schemas.openxmlformats.org/officeDocument/2006/relationships/hyperlink" Target="https://italiadomani.gov.it/it/Interventi/investimenti/ripristino-e-tutela-dei-fondali-e-degli-habitat-marini.html" TargetMode="External"/><Relationship Id="rId1530" Type="http://schemas.openxmlformats.org/officeDocument/2006/relationships/hyperlink" Target="https://italiadomani.gov.it/it/Interventi/investimenti/servizi-digitali-e-cittadinanza-digitale.html" TargetMode="External"/><Relationship Id="rId1628" Type="http://schemas.openxmlformats.org/officeDocument/2006/relationships/hyperlink" Target="https://www.gare.rfi.it/content/gare_rfi/it/archivio/bandi-e-avvisi/lavori/2024/-dac-0122-2024.html" TargetMode="External"/><Relationship Id="rId1835" Type="http://schemas.openxmlformats.org/officeDocument/2006/relationships/hyperlink" Target="https://italiadomani.gov.it/it/Interventi/investimenti/strategia-digitale-e-piattaforme-per-il-patrimonio-culturale.html" TargetMode="External"/><Relationship Id="rId1902" Type="http://schemas.openxmlformats.org/officeDocument/2006/relationships/hyperlink" Target="https://servizi.arti.toscana.it/provvedimenti/" TargetMode="External"/><Relationship Id="rId276" Type="http://schemas.openxmlformats.org/officeDocument/2006/relationships/hyperlink" Target="https://italiadomani.gov.it/it/Interventi/investimenti/ammodernamento-tecnologico-degli-ospedali.html" TargetMode="External"/><Relationship Id="rId483" Type="http://schemas.openxmlformats.org/officeDocument/2006/relationships/hyperlink" Target="https://portale.inpa.gov.it/ui/public-area/concoursedetail/4e0d2d059a5840aabff9a994dd8defc8" TargetMode="External"/><Relationship Id="rId690" Type="http://schemas.openxmlformats.org/officeDocument/2006/relationships/hyperlink" Target="https://formazionelavoro.regione.emilia-romagna.it/entra-in-regione/bandi-regionali/2022/misure-formative-e-per-il-lavoro-per-i-destinatari-del-programma-gol-percorso-4-lavoro-e-inclusione" TargetMode="External"/><Relationship Id="rId136" Type="http://schemas.openxmlformats.org/officeDocument/2006/relationships/hyperlink" Target="https://trasparenza.mit.gov.it/index.php?id_oggetto=11&amp;id_doc=265908" TargetMode="External"/><Relationship Id="rId343" Type="http://schemas.openxmlformats.org/officeDocument/2006/relationships/hyperlink" Target="https://cultura.gov.it/comunicato/assegnazione-delle-risorse-a-valere-sul-pnrr-rigenerazione-di-piccoli-siti-culturali-patrimonio-culturale-religioso-e-rurale-e-attrattivita-dei-borghi-finanziato-dallunione-europea-nextgenerationeu" TargetMode="External"/><Relationship Id="rId550" Type="http://schemas.openxmlformats.org/officeDocument/2006/relationships/hyperlink" Target="https://www.politichegiovanili.gov.it/comunicazione/news/2023/1/avviso-programmi-2023/" TargetMode="External"/><Relationship Id="rId788" Type="http://schemas.openxmlformats.org/officeDocument/2006/relationships/hyperlink" Target="https://italiadomani.gov.it/it/Interventi/investimenti/task-force-digitalizzazione-monitoraggio-e-performance.html" TargetMode="External"/><Relationship Id="rId995" Type="http://schemas.openxmlformats.org/officeDocument/2006/relationships/hyperlink" Target="https://trasparenza.mit.gov.it/archivio11_bandi-gare-e-contratti_0_301301_876_1.html" TargetMode="External"/><Relationship Id="rId1180" Type="http://schemas.openxmlformats.org/officeDocument/2006/relationships/hyperlink" Target="https://www.regione.toscana.it/-/finanziamento-di-percorsi-annuali-iefp-di-iv-anno-di-organismi-accreditati-per-l-obbligo-d-istruzione-annualit%C3%A0-2023-2024" TargetMode="External"/><Relationship Id="rId203" Type="http://schemas.openxmlformats.org/officeDocument/2006/relationships/hyperlink" Target="https://www.mise.gov.it/index.php/it/incentivi/impresa/credito-d-imposta-beni-strumentali" TargetMode="External"/><Relationship Id="rId648" Type="http://schemas.openxmlformats.org/officeDocument/2006/relationships/hyperlink" Target="https://www.mur.gov.it/it/atti-e-normativa/decreto-ministeriale-n-117-del-02032023" TargetMode="External"/><Relationship Id="rId855" Type="http://schemas.openxmlformats.org/officeDocument/2006/relationships/hyperlink" Target="https://italiadomani.gov.it/it/Interventi/investimenti/sistema-duale.html" TargetMode="External"/><Relationship Id="rId1040" Type="http://schemas.openxmlformats.org/officeDocument/2006/relationships/hyperlink" Target="https://www.mit.gov.it/normativa/decreto-dirigenziale-numero-3-del-04012023" TargetMode="External"/><Relationship Id="rId1278" Type="http://schemas.openxmlformats.org/officeDocument/2006/relationships/hyperlink" Target="https://www.inpa.gov.it/bandi-e-avvisi/dettaglio-bando-avviso/?concorso_id=6e8fdbde1e6c4e4ebf521a29f3ea07fe" TargetMode="External"/><Relationship Id="rId1485" Type="http://schemas.openxmlformats.org/officeDocument/2006/relationships/hyperlink" Target="https://italiadomani.gov.it/it/Interventi/investimenti/rinnovo-flotte-bus-e-treni-verdi.html" TargetMode="External"/><Relationship Id="rId1692" Type="http://schemas.openxmlformats.org/officeDocument/2006/relationships/hyperlink" Target="https://italiadomani.gov.it/it/Interventi/investimenti/linee-ad-alta-velocita-nel-nord-che-collegano-all-europa.html" TargetMode="External"/><Relationship Id="rId410" Type="http://schemas.openxmlformats.org/officeDocument/2006/relationships/hyperlink" Target="https://portale.inpa.gov.it/ui/public-area/concoursedetail/c85dd52b63b24cad910baf3c4b671324" TargetMode="External"/><Relationship Id="rId508" Type="http://schemas.openxmlformats.org/officeDocument/2006/relationships/hyperlink" Target="https://www.mimit.gov.it/it/normativa/decreti-direttoriali/decreto-direttoriale-19-dicembre-2022-ipcei-idrogeno-2-h2-industry-termini-e-modalita-di-attuazione-dellintervento-agevolativo" TargetMode="External"/><Relationship Id="rId715" Type="http://schemas.openxmlformats.org/officeDocument/2006/relationships/hyperlink" Target="https://www.agenas.gov.it/bandi-di-gara-e-contratti/avvisi-bandi-e-inviti/gare-in-corso/2158-avviso-di-indizione-di-una-procedura-di-dialogo-competitivo-per-l%E2%80%99affidamento-di-un-contratto-avente-ad-oggetto-la-progettazione-di-dettaglio,-la-realizza" TargetMode="External"/><Relationship Id="rId922" Type="http://schemas.openxmlformats.org/officeDocument/2006/relationships/hyperlink" Target="https://www.lavoro.gov.it/temi-e-priorita/poverta-ed-esclusione-sociale/Documents/DD-5-del-15022022-Avviso-1-2022-PNRR.pdf" TargetMode="External"/><Relationship Id="rId1138" Type="http://schemas.openxmlformats.org/officeDocument/2006/relationships/hyperlink" Target="https://italiadomani.gov.it/it/Interventi/investimenti/task-force-digitalizzazione-monitoraggio-e-performance.html" TargetMode="External"/><Relationship Id="rId1345" Type="http://schemas.openxmlformats.org/officeDocument/2006/relationships/hyperlink" Target="https://italiadomani.gov.it/it/Interventi/investimenti/task-force-digitalizzazione-monitoraggio-e-performance.html" TargetMode="External"/><Relationship Id="rId1552" Type="http://schemas.openxmlformats.org/officeDocument/2006/relationships/hyperlink" Target="https://www.regione.puglia.it/web/agricoltura/-/ammodernamento-delle-macchine-agricole-il-bando-pnrr-m2c1-investimento-2.3-1" TargetMode="External"/><Relationship Id="rId1205" Type="http://schemas.openxmlformats.org/officeDocument/2006/relationships/hyperlink" Target="https://italiadomani.gov.it/it/Interventi/investimenti/task-force-digitalizzazione-monitoraggio-e-performance.html" TargetMode="External"/><Relationship Id="rId1857" Type="http://schemas.openxmlformats.org/officeDocument/2006/relationships/hyperlink" Target="https://lucelabcinecitta.com/wp-content/uploads/2024/07/Bando-di-selezione-Bottega-Artigiana-Tintura-e-Invecchiamenti_24.pdf" TargetMode="External"/><Relationship Id="rId51" Type="http://schemas.openxmlformats.org/officeDocument/2006/relationships/hyperlink" Target="https://www.inpa.gov.it/bandi-e-avvisi/dettaglio-bando-avviso/?concorso_id=cc2fbde66d4149f0a8cdfd4dd5e87135" TargetMode="External"/><Relationship Id="rId1412" Type="http://schemas.openxmlformats.org/officeDocument/2006/relationships/hyperlink" Target="https://italiadomani.gov.it/it/Interventi/investimenti/Innovazione-e-meccanizzazione-nel-settore-agricolo-e-alimentare.html" TargetMode="External"/><Relationship Id="rId1717" Type="http://schemas.openxmlformats.org/officeDocument/2006/relationships/hyperlink" Target="https://italiadomani.gov.it/it/Interventi/investimenti/abilitazione-e-facilitazione-migrazione-al-cloud.html" TargetMode="External"/><Relationship Id="rId1924" Type="http://schemas.openxmlformats.org/officeDocument/2006/relationships/hyperlink" Target="https://lucelabcinecitta.com/corsi/digital-humanities-per-comunicazione-degli-archivi-in-rete-ii-edizione/" TargetMode="External"/><Relationship Id="rId298" Type="http://schemas.openxmlformats.org/officeDocument/2006/relationships/hyperlink" Target="https://areariservata.padigitale2026.gov.it/Pa_digitale2026_dettagli_avviso?id=a017Q00000Z9vELQAZ" TargetMode="External"/><Relationship Id="rId158" Type="http://schemas.openxmlformats.org/officeDocument/2006/relationships/hyperlink" Target="https://dait.interno.gov.it/documenti/decreto-fl-06-12-2021.pdf" TargetMode="External"/><Relationship Id="rId365" Type="http://schemas.openxmlformats.org/officeDocument/2006/relationships/hyperlink" Target="https://italiadomani.gov.it/it/Interventi/investimenti/tutela-e-valorizzazione-dell-architettura-e-del-paesaggio-rurale.html" TargetMode="External"/><Relationship Id="rId572" Type="http://schemas.openxmlformats.org/officeDocument/2006/relationships/hyperlink" Target="https://portale.inpa.gov.it/ui/public-area/concoursedetail/08956d8f46244d448a84991ae438f8ca" TargetMode="External"/><Relationship Id="rId225" Type="http://schemas.openxmlformats.org/officeDocument/2006/relationships/hyperlink" Target="https://www.gare.rfi.it/content/dam/gare_rfi/it/bandi-e-esiti/bandi-e-avvisi/lavori/dac-0255-2021/Bandi/DAC_255_2021_BANDO_GUUE.pdf" TargetMode="External"/><Relationship Id="rId432" Type="http://schemas.openxmlformats.org/officeDocument/2006/relationships/hyperlink" Target="https://italiadomani.gov.it/it/Interventi/investimenti/riduzione-delle-perdite-nelle-reti-di-distribuzione-dell-acqua-compresa-la-digitalizzazione-e-il-monitoraggio-delle-reti.html" TargetMode="External"/><Relationship Id="rId877" Type="http://schemas.openxmlformats.org/officeDocument/2006/relationships/hyperlink" Target="https://italiadomani.gov.it/it/Interventi/investimenti/ripristino-e-tutela-dei-fondali-e-degli-habitat-marini.html" TargetMode="External"/><Relationship Id="rId1062" Type="http://schemas.openxmlformats.org/officeDocument/2006/relationships/hyperlink" Target="https://italiadomani.gov.it/it/Interventi/investimenti/sperimentazione-dell-idrogeno-per-il-trasporto-stradale.html" TargetMode="External"/><Relationship Id="rId737" Type="http://schemas.openxmlformats.org/officeDocument/2006/relationships/hyperlink" Target="https://italiadomani.gov.it/it/Interventi/investimenti/investimenti-nella-resilienza-dell-agro-sistema-irriguo-per-una-migliore-gestione-delle-risorse-idriche.html" TargetMode="External"/><Relationship Id="rId944" Type="http://schemas.openxmlformats.org/officeDocument/2006/relationships/hyperlink" Target="https://www.mase.gov.it/bandi/avviso-pubblico-la-presentazione-di-proposte-progettuali-finalizzate-ad-incrementare-la" TargetMode="External"/><Relationship Id="rId1367" Type="http://schemas.openxmlformats.org/officeDocument/2006/relationships/hyperlink" Target="https://italiadomani.gov.it/it/Interventi/investimenti/task-force-digitalizzazione-monitoraggio-e-performance.html" TargetMode="External"/><Relationship Id="rId1574" Type="http://schemas.openxmlformats.org/officeDocument/2006/relationships/hyperlink" Target="https://italiadomani.gov.it/it/Interventi/investimenti/sistema-duale.html" TargetMode="External"/><Relationship Id="rId1781" Type="http://schemas.openxmlformats.org/officeDocument/2006/relationships/hyperlink" Target="https://esastar-publication-ext.sso.esa.int/ESATenderActions/details/50521" TargetMode="External"/><Relationship Id="rId73" Type="http://schemas.openxmlformats.org/officeDocument/2006/relationships/hyperlink" Target="https://www.mite.gov.it/sites/default/files/archivio/bandi/ECI/TESTO_COORDINATO_AVVISO_M2C1_1I1.2-LINEA_A.pdf" TargetMode="External"/><Relationship Id="rId804" Type="http://schemas.openxmlformats.org/officeDocument/2006/relationships/hyperlink" Target="https://www.inpa.gov.it/bandi-e-avvisi/dettaglio-bando-avviso/?concorso_id=7fcd2aa123d34306847e5e8f19059cfa" TargetMode="External"/><Relationship Id="rId1227" Type="http://schemas.openxmlformats.org/officeDocument/2006/relationships/hyperlink" Target="https://italiadomani.gov.it/it/Interventi/investimenti/programmi-per-valorizzare-l-identita-di-luoghi-parchi-e-giardini-storici.html" TargetMode="External"/><Relationship Id="rId1434" Type="http://schemas.openxmlformats.org/officeDocument/2006/relationships/hyperlink" Target="https://italiadomani.gov.it/it/Interventi/investimenti/Innovazione-e-meccanizzazione-nel-settore-agricolo-e-alimentare.html" TargetMode="External"/><Relationship Id="rId1641" Type="http://schemas.openxmlformats.org/officeDocument/2006/relationships/hyperlink" Target="https://www.gazzettaufficiale.it/atto/contratti/caricaDettaglioAtto/originario?atto.dataPubblicazioneGazzetta=2019-08-09&amp;atto.codiceRedazionale=TX19BGA18058" TargetMode="External"/><Relationship Id="rId1879" Type="http://schemas.openxmlformats.org/officeDocument/2006/relationships/hyperlink" Target="https://italiadomani.gov.it/it/Interventi/investimenti/strategia-digitale-e-piattaforme-per-il-patrimonio-culturale.html" TargetMode="External"/><Relationship Id="rId1501" Type="http://schemas.openxmlformats.org/officeDocument/2006/relationships/hyperlink" Target="https://italiadomani.gov.it/it/Interventi/investimenti/infrastrutture-digitali.html" TargetMode="External"/><Relationship Id="rId1739" Type="http://schemas.openxmlformats.org/officeDocument/2006/relationships/hyperlink" Target="https://pnrr.istruzione.it/avviso/nuovo-piano-asili-nido/" TargetMode="External"/><Relationship Id="rId1806" Type="http://schemas.openxmlformats.org/officeDocument/2006/relationships/hyperlink" Target="https://italiadomani.gov.it/it/Interventi/investimenti/capacity-building-per-gli-operatori-della-cultura-per-gestire-la-transizione-digitale-e-verde.html" TargetMode="External"/><Relationship Id="rId387" Type="http://schemas.openxmlformats.org/officeDocument/2006/relationships/hyperlink" Target="https://italiadomani.gov.it/it/Interventi/investimenti/abilitazione-e-facilitazione-migrazione-al-cloud.html" TargetMode="External"/><Relationship Id="rId594" Type="http://schemas.openxmlformats.org/officeDocument/2006/relationships/hyperlink" Target="https://www.politichegiovanili.gov.it/comunicazione/avvisi-e-bandi/servizio-civile/avvisi-di-presentazione-programmi-e-progetti/presentazione-programmi-2023/" TargetMode="External"/><Relationship Id="rId247" Type="http://schemas.openxmlformats.org/officeDocument/2006/relationships/hyperlink" Target="https://www.agenas.gov.it/comunicazione/primo-piano/2061-agenas-pubblica-l%E2%80%99avviso-per-la-piattaforma-nazionale-di-telemedicina" TargetMode="External"/><Relationship Id="rId899" Type="http://schemas.openxmlformats.org/officeDocument/2006/relationships/hyperlink" Target="https://www.bandi.regione.lombardia.it/procedimenti/new/bandi/bandi/cultura/istituti-luoghi-culturali/pnrr-architettura-rurale-RLL12022023904" TargetMode="External"/><Relationship Id="rId1084" Type="http://schemas.openxmlformats.org/officeDocument/2006/relationships/hyperlink" Target="https://creativitacontemporanea.cultura.gov.it/pnrr-tocc-azione-b1/" TargetMode="External"/><Relationship Id="rId107" Type="http://schemas.openxmlformats.org/officeDocument/2006/relationships/hyperlink" Target="https://italiadomani.gov.it/it/Interventi/investimenti/task-force-digitalizzazione-monitoraggio-e-performance.html" TargetMode="External"/><Relationship Id="rId454" Type="http://schemas.openxmlformats.org/officeDocument/2006/relationships/hyperlink" Target="https://italiadomani.gov.it/it/Interventi/investimenti/hub-del-turismo-digitale.html" TargetMode="External"/><Relationship Id="rId661" Type="http://schemas.openxmlformats.org/officeDocument/2006/relationships/hyperlink" Target="https://www.ministeroturismo.gov.it/wp-content/uploads/2023/05/Prot.-10636-del-30-maggio-2023.pdf" TargetMode="External"/><Relationship Id="rId759" Type="http://schemas.openxmlformats.org/officeDocument/2006/relationships/hyperlink" Target="https://portale.inpa.gov.it/ui/public-area/concoursedetail/3c7b5c389f014c02af4dfb98c33cd2e0" TargetMode="External"/><Relationship Id="rId966" Type="http://schemas.openxmlformats.org/officeDocument/2006/relationships/hyperlink" Target="https://italiadomani.gov.it/it/Interventi/investimenti/sicuro-verde-e-sociale-riqualificazione-edilizia-residenziale-pubblica.html" TargetMode="External"/><Relationship Id="rId1291" Type="http://schemas.openxmlformats.org/officeDocument/2006/relationships/hyperlink" Target="https://cloud.urbi.it/urbi/progs/urp/ur2DE001.sto?StwEvent=101&amp;DB_NAME=l1200158&amp;IdDelibere=118983" TargetMode="External"/><Relationship Id="rId1389" Type="http://schemas.openxmlformats.org/officeDocument/2006/relationships/hyperlink" Target="https://www.regione.calabria.it/website/organizzazione/dipartimento7/subsite/mercatodellavoro/programmagol/avviso1/index.cfm" TargetMode="External"/><Relationship Id="rId1596" Type="http://schemas.openxmlformats.org/officeDocument/2006/relationships/hyperlink" Target="https://www.regione.lazio.it/cittadini/formazione/percorsi-triennali-istruzione-formazione/sistema-duale" TargetMode="External"/><Relationship Id="rId314" Type="http://schemas.openxmlformats.org/officeDocument/2006/relationships/hyperlink" Target="https://areariservata.padigitale2026.gov.it/Pa_digitale2026_dettagli_avviso?id=a017Q00000ocbtrQAA" TargetMode="External"/><Relationship Id="rId521" Type="http://schemas.openxmlformats.org/officeDocument/2006/relationships/hyperlink" Target="https://italiadomani.gov.it/it/Interventi/investimenti/task-force-digitalizzazione-monitoraggio-e-performance.html" TargetMode="External"/><Relationship Id="rId619" Type="http://schemas.openxmlformats.org/officeDocument/2006/relationships/hyperlink" Target="https://ingate.invitalia.it/esop/toolkit/opportunity/past/9848/detail.si" TargetMode="External"/><Relationship Id="rId1151" Type="http://schemas.openxmlformats.org/officeDocument/2006/relationships/hyperlink" Target="https://cultura.gov.it/comunicato/avviso-di-selezione-collaboratore-in-quiescenza-pnrr-m1c324-recovery-art" TargetMode="External"/><Relationship Id="rId1249" Type="http://schemas.openxmlformats.org/officeDocument/2006/relationships/hyperlink" Target="https://italiadomani.gov.it/it/Interventi/investimenti/task-force-digitalizzazione-monitoraggio-e-performance.html" TargetMode="External"/><Relationship Id="rId95" Type="http://schemas.openxmlformats.org/officeDocument/2006/relationships/hyperlink" Target="https://italiadomani.gov.it/it/Interventi/investimenti/task-force-digitalizzazione-monitoraggio-e-performance.html" TargetMode="External"/><Relationship Id="rId826" Type="http://schemas.openxmlformats.org/officeDocument/2006/relationships/hyperlink" Target="https://www.agenzialavoro.tn.it/Schede-informative/AVVISO-N.-3-per-l-attuazione-del-programma-GOL-PNRR" TargetMode="External"/><Relationship Id="rId1011" Type="http://schemas.openxmlformats.org/officeDocument/2006/relationships/hyperlink" Target="https://italiadomani.gov.it/it/Interventi/investimenti/interventi-per-le-aree-del-terremoto.html" TargetMode="External"/><Relationship Id="rId1109" Type="http://schemas.openxmlformats.org/officeDocument/2006/relationships/hyperlink" Target="https://www.esteri.it/it/trasparenza_comunicazioni_legali/bandi-gara-contratti/atti-amministrazioni-aggiudicatrici/avvisi-bandi-ed-inviti/gara-europea-a-procedura-aperta-per-laffidamento-di-un-contratto-pubblico-di-servizi-di-informazione-ai-media-in-ital" TargetMode="External"/><Relationship Id="rId1456" Type="http://schemas.openxmlformats.org/officeDocument/2006/relationships/hyperlink" Target="https://italiadomani.gov.it/it/Interventi/investimenti/sistema-duale.html" TargetMode="External"/><Relationship Id="rId1663" Type="http://schemas.openxmlformats.org/officeDocument/2006/relationships/hyperlink" Target="https://italiadomani.gov.it/it/Interventi/investimenti/linee-ad-alta-velocita-nel-nord-che-collegano-all-europa.html" TargetMode="External"/><Relationship Id="rId1870" Type="http://schemas.openxmlformats.org/officeDocument/2006/relationships/hyperlink" Target="https://italiadomani.gov.it/it/Interventi/investimenti/task-force-digitalizzazione-monitoraggio-e-performance.html" TargetMode="External"/><Relationship Id="rId1316" Type="http://schemas.openxmlformats.org/officeDocument/2006/relationships/hyperlink" Target="https://ingate.invitalia.it/esop/toolkit/opportunity/past/11050/detail.si" TargetMode="External"/><Relationship Id="rId1523" Type="http://schemas.openxmlformats.org/officeDocument/2006/relationships/hyperlink" Target="https://italiadomani.gov.it/it/Interventi/investimenti/task-force-digitalizzazione-monitoraggio-e-performance.html" TargetMode="External"/><Relationship Id="rId1730" Type="http://schemas.openxmlformats.org/officeDocument/2006/relationships/hyperlink" Target="https://areariservata.padigitale2026.gov.it/Pa_digitale2026_dettagli_avviso?id=a017Q000015cuUBQAY" TargetMode="External"/><Relationship Id="rId22" Type="http://schemas.openxmlformats.org/officeDocument/2006/relationships/hyperlink" Target="https://italiadomani.gov.it/it/Interventi/investimenti/investimento-in-capitale-umano-per-rafforzare-l-ufficio-del-processo-e-superare-le-disparita-tra-tribunali.html" TargetMode="External"/><Relationship Id="rId1828" Type="http://schemas.openxmlformats.org/officeDocument/2006/relationships/hyperlink" Target="https://www.inpa.gov.it/bandi-e-avvisi/dettaglio-bando-avviso/?concorso_id=eb2673ee12ae44c3a2edc53c5165e88f" TargetMode="External"/><Relationship Id="rId171" Type="http://schemas.openxmlformats.org/officeDocument/2006/relationships/hyperlink" Target="https://italiadomani.gov.it/it/Interventi/investimenti/strategia-digitale-e-piattaforme-per-il-patrimonio-culturale.html" TargetMode="External"/><Relationship Id="rId269" Type="http://schemas.openxmlformats.org/officeDocument/2006/relationships/hyperlink" Target="https://italiadomani.gov.it/it/Interventi/investimenti/efficientamento-degli-edifici-giudiziari.html" TargetMode="External"/><Relationship Id="rId476" Type="http://schemas.openxmlformats.org/officeDocument/2006/relationships/hyperlink" Target="https://portale.inpa.gov.it/ui/public-area/concoursedetail/248869b478b24997bccd972fe65188ee" TargetMode="External"/><Relationship Id="rId683" Type="http://schemas.openxmlformats.org/officeDocument/2006/relationships/hyperlink" Target="https://lavoro.regione.vda.it/iniziative-in-atto/avviso-22aj-avviso-pubblico-n-1-per-l-attuazione-del-programma-garanzia-occupabilita-dei-lavoratori-da-finanziare-nell-ambito-del-piano-nazionale-di-ripresa-e-resilienza-pnrr" TargetMode="External"/><Relationship Id="rId890" Type="http://schemas.openxmlformats.org/officeDocument/2006/relationships/hyperlink" Target="https://www.isprambiente.gov.it/it/progetti/cartella-progetti-in-corso/progetti-mare/pnrr-mer-marine-ecosystem-restoration" TargetMode="External"/><Relationship Id="rId129" Type="http://schemas.openxmlformats.org/officeDocument/2006/relationships/hyperlink" Target="https://dait.interno.gov.it/documenti/decreto_fl_30-01-2020.pdf" TargetMode="External"/><Relationship Id="rId336" Type="http://schemas.openxmlformats.org/officeDocument/2006/relationships/hyperlink" Target="https://areariservata.padigitale2026.gov.it/Pa_digitale2026_dettagli_avviso?id=a017Q00000koTeyQAE" TargetMode="External"/><Relationship Id="rId543" Type="http://schemas.openxmlformats.org/officeDocument/2006/relationships/hyperlink" Target="https://italiadomani.gov.it/it/Interventi/investimenti/task-force-digitalizzazione-monitoraggio-e-performance.html" TargetMode="External"/><Relationship Id="rId988" Type="http://schemas.openxmlformats.org/officeDocument/2006/relationships/hyperlink" Target="https://portalebandi.regione.basilicata.it/PortaleBandi/detail-bando-altri.jsp?id=6639" TargetMode="External"/><Relationship Id="rId1173" Type="http://schemas.openxmlformats.org/officeDocument/2006/relationships/hyperlink" Target="https://italiadomani.gov.it/it/Interventi/investimenti/sistema-duale.html" TargetMode="External"/><Relationship Id="rId1380" Type="http://schemas.openxmlformats.org/officeDocument/2006/relationships/hyperlink" Target="https://bandi.regione.veneto.it/Public/Dettaglio?idAtto=9530&amp;fromPage=Elenco&amp;high=FRANTOI%20" TargetMode="External"/><Relationship Id="rId403" Type="http://schemas.openxmlformats.org/officeDocument/2006/relationships/hyperlink" Target="https://www.inpa.gov.it/bandi-e-avvisi/dettaglio-bando-avviso/?concorso_id=c85dd52b63b24cad910baf3c4b671324" TargetMode="External"/><Relationship Id="rId750" Type="http://schemas.openxmlformats.org/officeDocument/2006/relationships/hyperlink" Target="https://italiadomani.gov.it/it/Interventi/investimenti/programmi-per-valorizzare-l-identita-di-luoghi-parchi-e-giardini-storici.html" TargetMode="External"/><Relationship Id="rId848" Type="http://schemas.openxmlformats.org/officeDocument/2006/relationships/hyperlink" Target="https://bur.regione.veneto.it/BurvServices/pubblica/DettaglioDgr.aspx?id=503769" TargetMode="External"/><Relationship Id="rId1033" Type="http://schemas.openxmlformats.org/officeDocument/2006/relationships/hyperlink" Target="https://www.poste.it/files/1476577832632/esito-prefabbricati-polis-20-01-2023.pdf" TargetMode="External"/><Relationship Id="rId1478" Type="http://schemas.openxmlformats.org/officeDocument/2006/relationships/hyperlink" Target="https://www.vigilfuoco.it/documentiat/bandi/bando?idBando=55776&amp;flgSgf=1&amp;idApp=10" TargetMode="External"/><Relationship Id="rId1685" Type="http://schemas.openxmlformats.org/officeDocument/2006/relationships/hyperlink" Target="https://italiadomani.gov.it/it/Interventi/investimenti/linee-ad-alta-velocita-nel-nord-che-collegano-all-europa.html" TargetMode="External"/><Relationship Id="rId1892" Type="http://schemas.openxmlformats.org/officeDocument/2006/relationships/hyperlink" Target="https://www.regione.sardegna.it/atti-bandi-archivi/atti-amministrativi/bandi/172727340923731" TargetMode="External"/><Relationship Id="rId610" Type="http://schemas.openxmlformats.org/officeDocument/2006/relationships/hyperlink" Target="https://www.inpa.gov.it/bandi-e-avvisi/dettaglio-bando-avviso/?concorso_id=b543fd9bcbfc429caa2eaf34edf51ab2" TargetMode="External"/><Relationship Id="rId708" Type="http://schemas.openxmlformats.org/officeDocument/2006/relationships/hyperlink" Target="https://burp.regione.puglia.it/documents/20135/1981558/DET_1649_20_10_2022.pdf/a7d6f0cf-65b1-2fed-c540-f06bf23a64be?" TargetMode="External"/><Relationship Id="rId915" Type="http://schemas.openxmlformats.org/officeDocument/2006/relationships/hyperlink" Target="https://italiadomani.gov.it/it/Interventi/investimenti/fondi-integrati-per-la-competitivita-delle-imprese-turistiche.html" TargetMode="External"/><Relationship Id="rId1240" Type="http://schemas.openxmlformats.org/officeDocument/2006/relationships/hyperlink" Target="https://www.inpa.gov.it/bandi-e-avvisi/dettaglio-bando-avviso/?concorso_id=00376297919c4949838dfd73916dbbc5" TargetMode="External"/><Relationship Id="rId1338" Type="http://schemas.openxmlformats.org/officeDocument/2006/relationships/hyperlink" Target="https://www.inpa.gov.it/bandi-e-avvisi/dettaglio-bando-avviso/?concorso_id=f3c72d1c756e4619a4bb501274323eb6" TargetMode="External"/><Relationship Id="rId1545" Type="http://schemas.openxmlformats.org/officeDocument/2006/relationships/hyperlink" Target="https://italiadomani.gov.it/it/Interventi/investimenti/sistema-duale.html" TargetMode="External"/><Relationship Id="rId1100" Type="http://schemas.openxmlformats.org/officeDocument/2006/relationships/hyperlink" Target="https://italiadomani.gov.it/it/Interventi/investimenti/partenariati-horizon-europe.html" TargetMode="External"/><Relationship Id="rId1405" Type="http://schemas.openxmlformats.org/officeDocument/2006/relationships/hyperlink" Target="https://italiadomani.gov.it/it/Interventi/investimenti/Innovazione-e-meccanizzazione-nel-settore-agricolo-e-alimentare.html" TargetMode="External"/><Relationship Id="rId1752" Type="http://schemas.openxmlformats.org/officeDocument/2006/relationships/hyperlink" Target="https://italiadomani.gov.it/it/Interventi/investimenti/servizi-digitali-e-cittadinanza-digitale.html" TargetMode="External"/><Relationship Id="rId44" Type="http://schemas.openxmlformats.org/officeDocument/2006/relationships/hyperlink" Target="https://www.inpa.gov.it/bandi-e-avvisi/dettaglio-bando-avviso/?concorso_id=83003c2ff90a4b8fb9686f328288cb83%20" TargetMode="External"/><Relationship Id="rId1612" Type="http://schemas.openxmlformats.org/officeDocument/2006/relationships/hyperlink" Target="https://www.fondazionecsc.it/corso/avid-media-composer-corso-base-21-25-ottobre-sede-sicilia-scadenza-bando-2-ottobre-2024/" TargetMode="External"/><Relationship Id="rId1917" Type="http://schemas.openxmlformats.org/officeDocument/2006/relationships/hyperlink" Target="https://italiadomani.gov.it/it/Interventi/investimenti/sviluppo-industria-cinematografica-progetto-cinecitta.html" TargetMode="External"/><Relationship Id="rId193" Type="http://schemas.openxmlformats.org/officeDocument/2006/relationships/hyperlink" Target="https://italiadomani.gov.it/it/Interventi/investimenti/transizione-4-0.html" TargetMode="External"/><Relationship Id="rId498" Type="http://schemas.openxmlformats.org/officeDocument/2006/relationships/hyperlink" Target="https://areariservata.padigitale2026.gov.it/Pa_digitale2026_dettagli_avviso?id=a017Q00001Dpb8TQAR" TargetMode="External"/><Relationship Id="rId260" Type="http://schemas.openxmlformats.org/officeDocument/2006/relationships/hyperlink" Target="https://italiadomani.gov.it/it/Interventi/investimenti/strategia-nazionale-per-le-aree-interne.html" TargetMode="External"/><Relationship Id="rId120" Type="http://schemas.openxmlformats.org/officeDocument/2006/relationships/hyperlink" Target="https://italiadomani.gov.it/it/Interventi/investimenti/efficientamento-degli-edifici-giudiziari.html" TargetMode="External"/><Relationship Id="rId358" Type="http://schemas.openxmlformats.org/officeDocument/2006/relationships/hyperlink" Target="https://italiadomani.gov.it/it/Interventi/investimenti/tutela-e-valorizzazione-dell-architettura-e-del-paesaggio-rurale.html" TargetMode="External"/><Relationship Id="rId565" Type="http://schemas.openxmlformats.org/officeDocument/2006/relationships/hyperlink" Target="https://italiadomani.gov.it/it/Interventi/investimenti/strategia-digitale-e-piattaforme-per-il-patrimonio-culturale.html" TargetMode="External"/><Relationship Id="rId772" Type="http://schemas.openxmlformats.org/officeDocument/2006/relationships/hyperlink" Target="https://www.inpa.gov.it/bandi-e-avvisi/dettaglio-bando-avviso/?concorso_id=4a5ff7e31f484ebbb459ed9e599b076b" TargetMode="External"/><Relationship Id="rId1195" Type="http://schemas.openxmlformats.org/officeDocument/2006/relationships/hyperlink" Target="https://spazio-operatori.regione.veneto.it/w/bandi/fse/2023/1032" TargetMode="External"/><Relationship Id="rId218" Type="http://schemas.openxmlformats.org/officeDocument/2006/relationships/hyperlink" Target="https://www.regione.abruzzo.it/content/pnrr-%E2%80%93-progetto-pilota-attrattivit%C3%A0-borghi" TargetMode="External"/><Relationship Id="rId425" Type="http://schemas.openxmlformats.org/officeDocument/2006/relationships/hyperlink" Target="https://www.inpa.gov.it/bandi-e-avvisi/dettaglio-bando-avviso/?concorso_id=1b4a92b7aa37463c8382377ffe71e3bf" TargetMode="External"/><Relationship Id="rId632" Type="http://schemas.openxmlformats.org/officeDocument/2006/relationships/hyperlink" Target="https://italiadomani.gov.it/it/Interventi/investimenti/capacity-building-per-gli-operatori-della-cultura-per-gestire-la-transizione-digitale-e-verde.html" TargetMode="External"/><Relationship Id="rId1055" Type="http://schemas.openxmlformats.org/officeDocument/2006/relationships/hyperlink" Target="https://www.infratelitalia.it/archivio-documenti/documenti/gara-sanita-2022" TargetMode="External"/><Relationship Id="rId1262" Type="http://schemas.openxmlformats.org/officeDocument/2006/relationships/hyperlink" Target="https://www.inpa.gov.it/bandi-e-avvisi/dettaglio-bando-avviso/?concorso_id=35cc858bd01c49ad8ed3d3c7274fbdf8" TargetMode="External"/><Relationship Id="rId937" Type="http://schemas.openxmlformats.org/officeDocument/2006/relationships/hyperlink" Target="https://italiadomani.gov.it/it/Interventi/investimenti/sviluppo-di-sistemi-di-teleriscaldamento.html" TargetMode="External"/><Relationship Id="rId1122" Type="http://schemas.openxmlformats.org/officeDocument/2006/relationships/hyperlink" Target="https://areariservata.padigitale2026.gov.it/Pa_digitale2026_dettagli_avviso?id=a017Q00001HAufCQAT" TargetMode="External"/><Relationship Id="rId1567" Type="http://schemas.openxmlformats.org/officeDocument/2006/relationships/hyperlink" Target="https://italiadomani.gov.it/it/Interventi/investimenti/sistema-duale.html" TargetMode="External"/><Relationship Id="rId1774" Type="http://schemas.openxmlformats.org/officeDocument/2006/relationships/hyperlink" Target="https://italiadomani.gov.it/it/Interventi/investimenti/digitalizzazione-delle-grandi-amministrazioni-centrali.html" TargetMode="External"/><Relationship Id="rId66" Type="http://schemas.openxmlformats.org/officeDocument/2006/relationships/hyperlink" Target="https://pnrr.istruzione.it/avviso/asili/" TargetMode="External"/><Relationship Id="rId1427" Type="http://schemas.openxmlformats.org/officeDocument/2006/relationships/hyperlink" Target="https://www.regione.marche.it/Default.aspx?tabid=1165&amp;error=An%20unexpected%20error%20has%20occurred&amp;content=0" TargetMode="External"/><Relationship Id="rId1634" Type="http://schemas.openxmlformats.org/officeDocument/2006/relationships/hyperlink" Target="https://www.gazzettaufficiale.it/eli/id/2021/01/15/TX21BGA751/s5" TargetMode="External"/><Relationship Id="rId1841" Type="http://schemas.openxmlformats.org/officeDocument/2006/relationships/hyperlink" Target="https://cultura.gov.it/comunicato/pnrr-avviso-fruizione-avanzata-rivolto-a-istituti-e-luoghi-della-cultura-per-realizzare-iniziative-innovative-di-valorizzazione-del-patrimonio-culturale" TargetMode="External"/><Relationship Id="rId1939" Type="http://schemas.openxmlformats.org/officeDocument/2006/relationships/printerSettings" Target="../printerSettings/printerSettings5.bin"/><Relationship Id="rId1701" Type="http://schemas.openxmlformats.org/officeDocument/2006/relationships/hyperlink" Target="https://www.terzovalico.it/bandi-di-gara.html" TargetMode="External"/><Relationship Id="rId282" Type="http://schemas.openxmlformats.org/officeDocument/2006/relationships/hyperlink" Target="https://italiadomani.gov.it/it/Interventi/investimenti/tutela-e-valorizzazione-dell-architettura-e-del-paesaggio-rurale.html" TargetMode="External"/><Relationship Id="rId587" Type="http://schemas.openxmlformats.org/officeDocument/2006/relationships/hyperlink" Target="https://italiadomani.gov.it/it/Interventi/investimenti/dati-e-interoperabilita.html" TargetMode="External"/><Relationship Id="rId8" Type="http://schemas.openxmlformats.org/officeDocument/2006/relationships/hyperlink" Target="https://italiadomani.gov.it/it/Interventi/investimenti/hub-del-turismo-digitale.html" TargetMode="External"/><Relationship Id="rId142" Type="http://schemas.openxmlformats.org/officeDocument/2006/relationships/hyperlink" Target="https://italiadomani.gov.it/it/Interventi/investimenti/efficientamento-degli-edifici-giudiziari.html" TargetMode="External"/><Relationship Id="rId447" Type="http://schemas.openxmlformats.org/officeDocument/2006/relationships/hyperlink" Target="https://dutpartnership.eu/funding-opportunities/dut_call_2022/" TargetMode="External"/><Relationship Id="rId794" Type="http://schemas.openxmlformats.org/officeDocument/2006/relationships/hyperlink" Target="https://www.inpa.gov.it/bandi-e-avvisi/dettaglio-bando-avviso/?concorso_id=f8672885c5c04748a49f5ffd65b003df" TargetMode="External"/><Relationship Id="rId1077" Type="http://schemas.openxmlformats.org/officeDocument/2006/relationships/hyperlink" Target="https://italiadomani.gov.it/it/Interventi/investimenti/potenziamento-elettrificazione-e-aumento-della-resilienza-delle-ferrovie-nel-sud.html" TargetMode="External"/><Relationship Id="rId654" Type="http://schemas.openxmlformats.org/officeDocument/2006/relationships/hyperlink" Target="https://www.mur.gov.it/it/atti-e-normativa/decreto-direttoriale-n-124-del-19-07-2023" TargetMode="External"/><Relationship Id="rId861" Type="http://schemas.openxmlformats.org/officeDocument/2006/relationships/hyperlink" Target="https://italiadomani.gov.it/it/Interventi/investimenti/programmi-per-valorizzare-l-identita-di-luoghi-parchi-e-giardini-storici.html" TargetMode="External"/><Relationship Id="rId959" Type="http://schemas.openxmlformats.org/officeDocument/2006/relationships/hyperlink" Target="https://www.mit.gov.it/normativa/decreto-ministeriale-n-363-del-23092021" TargetMode="External"/><Relationship Id="rId1284" Type="http://schemas.openxmlformats.org/officeDocument/2006/relationships/hyperlink" Target="https://italiadomani.gov.it/it/Interventi/investimenti/task-force-digitalizzazione-monitoraggio-e-performance.html" TargetMode="External"/><Relationship Id="rId1491" Type="http://schemas.openxmlformats.org/officeDocument/2006/relationships/hyperlink" Target="https://italiadomani.gov.it/it/Interventi/investimenti/rinnovo-flotte-bus-e-treni-verdi.html" TargetMode="External"/><Relationship Id="rId1589" Type="http://schemas.openxmlformats.org/officeDocument/2006/relationships/hyperlink" Target="https://italiadomani.gov.it/it/Interventi/investimenti/strategia-digitale-e-piattaforme-per-il-patrimonio-culturale.html" TargetMode="External"/><Relationship Id="rId307" Type="http://schemas.openxmlformats.org/officeDocument/2006/relationships/hyperlink" Target="https://italiadomani.gov.it/it/Interventi/investimenti/servizi-digitali-e-cittadinanza-digitale.html" TargetMode="External"/><Relationship Id="rId514" Type="http://schemas.openxmlformats.org/officeDocument/2006/relationships/hyperlink" Target="https://italiadomani.gov.it/it/Interventi/investimenti/rinnovabili-e-batterie.html" TargetMode="External"/><Relationship Id="rId721" Type="http://schemas.openxmlformats.org/officeDocument/2006/relationships/hyperlink" Target="https://cinecitta-appalti.maggiolicloud.it/PortaleAppalti/it/ppgare_bandi_scaduti_lista.wp?actionPath=/ExtStr2/do/FrontEnd/Bandi/view.action&amp;currentFrame=7&amp;codice=2022/020&amp;_csrf=4FDK6YXKGRFIQSACZBV5QYRMP29OZPTY" TargetMode="External"/><Relationship Id="rId1144" Type="http://schemas.openxmlformats.org/officeDocument/2006/relationships/hyperlink" Target="https://italiadomani.gov.it/it/Interventi/investimenti/task-force-digitalizzazione-monitoraggio-e-performance.html" TargetMode="External"/><Relationship Id="rId1351" Type="http://schemas.openxmlformats.org/officeDocument/2006/relationships/hyperlink" Target="https://www.inpa.gov.it/bandi-e-avvisi/dettaglio-bando-avviso/?concorso_id=95b7df711ff545cd894acfcab91bf9b1%20" TargetMode="External"/><Relationship Id="rId1449" Type="http://schemas.openxmlformats.org/officeDocument/2006/relationships/hyperlink" Target="https://www.fondazionescuolapatrimonio.it/tap-tutoring-e-accompagnamento-progetti-call/" TargetMode="External"/><Relationship Id="rId1796" Type="http://schemas.openxmlformats.org/officeDocument/2006/relationships/hyperlink" Target="https://italiadomani.gov.it/it/Interventi/investimenti/strategia-digitale-e-piattaforme-per-il-patrimonio-culturale.html" TargetMode="External"/><Relationship Id="rId88" Type="http://schemas.openxmlformats.org/officeDocument/2006/relationships/hyperlink" Target="https://italiadomani.gov.it/it/Interventi/investimenti/task-force-digitalizzazione-monitoraggio-e-performance.html" TargetMode="External"/><Relationship Id="rId819" Type="http://schemas.openxmlformats.org/officeDocument/2006/relationships/hyperlink" Target="https://www.regione.marche.it/Entra-in-Regione/Bandi-e-opportunita/Bandi-attivi/p/1/t/112?idb=6920%20" TargetMode="External"/><Relationship Id="rId1004" Type="http://schemas.openxmlformats.org/officeDocument/2006/relationships/hyperlink" Target="https://italiadomani.gov.it/it/Interventi/investimenti/interventi-per-le-aree-del-terremoto.html" TargetMode="External"/><Relationship Id="rId1211" Type="http://schemas.openxmlformats.org/officeDocument/2006/relationships/hyperlink" Target="https://www.fondazionescuolapatrimonio.it/avviso-di-selezione-categorie-protette-1-unita-amministrazione-personale-e-contabilita-td/" TargetMode="External"/><Relationship Id="rId1656" Type="http://schemas.openxmlformats.org/officeDocument/2006/relationships/hyperlink" Target="https://www.cepavdue.it/bando/bando-n-5-frassino-est-mano-di-ferro/" TargetMode="External"/><Relationship Id="rId1863" Type="http://schemas.openxmlformats.org/officeDocument/2006/relationships/hyperlink" Target="https://lucelabcinecitta.com/wp-content/uploads/2024/07/Bando-Virtual-Production_2ed.pdf" TargetMode="External"/><Relationship Id="rId1309" Type="http://schemas.openxmlformats.org/officeDocument/2006/relationships/hyperlink" Target="https://italiadomani.gov.it/it/Interventi/investimenti/Innovazione-e-meccanizzazione-nel-settore-agricolo-e-alimentare.html" TargetMode="External"/><Relationship Id="rId1516" Type="http://schemas.openxmlformats.org/officeDocument/2006/relationships/hyperlink" Target="https://italiadomani.gov.it/it/Interventi/investimenti/servizi-digitali-e-cittadinanza-digitale.html" TargetMode="External"/><Relationship Id="rId1723" Type="http://schemas.openxmlformats.org/officeDocument/2006/relationships/hyperlink" Target="https://italiadomani.gov.it/it/Interventi/investimenti/servizi-digitali-e-cittadinanza-digitale.html" TargetMode="External"/><Relationship Id="rId1930" Type="http://schemas.openxmlformats.org/officeDocument/2006/relationships/hyperlink" Target="https://lucelabcinecitta.com/corsi/corsi-specialistici-sulla-post-produzione-per-fonico-di-doppiaggio-tecnico-di-sincronizzazione-e-montaggio-tecnico-di-restauro-audio/" TargetMode="External"/><Relationship Id="rId15" Type="http://schemas.openxmlformats.org/officeDocument/2006/relationships/hyperlink" Target="https://italiadomani.gov.it/it/Interventi/investimenti/piano-di-estensione-del-tempo-pieno-e-mense.html" TargetMode="External"/><Relationship Id="rId164" Type="http://schemas.openxmlformats.org/officeDocument/2006/relationships/hyperlink" Target="https://www.mur.gov.it/it/atti-e-normativa/decreto-direttoriale-n3138-del-16-12-2021" TargetMode="External"/><Relationship Id="rId371" Type="http://schemas.openxmlformats.org/officeDocument/2006/relationships/hyperlink" Target="https://www.mite.gov.it/sites/default/files/archivio/bandi/avviso_R_S_H2_tipo_b_dd_127_27_06_2022.pdf" TargetMode="External"/><Relationship Id="rId469" Type="http://schemas.openxmlformats.org/officeDocument/2006/relationships/hyperlink" Target="https://italiadomani.gov.it/it/Interventi/investimenti/competenze-competenze-e-capacita-amministrativa.html" TargetMode="External"/><Relationship Id="rId676" Type="http://schemas.openxmlformats.org/officeDocument/2006/relationships/hyperlink" Target="https://www.regione.umbria.it/documents/18/25418432/Allegato+A+DD+7647.pdf/0fd7311d-2879-4561-b731-66ef3ca56386" TargetMode="External"/><Relationship Id="rId883" Type="http://schemas.openxmlformats.org/officeDocument/2006/relationships/hyperlink" Target="https://www.isprambiente.gov.it/it/progetti/cartella-progetti-in-corso/progetti-mare/pnrr-mer-marine-ecosystem-restoration" TargetMode="External"/><Relationship Id="rId1099" Type="http://schemas.openxmlformats.org/officeDocument/2006/relationships/hyperlink" Target="https://www.mimit.gov.it/images/stories/normativa/REGISTRO_UFFICIALEI_0158733-07-08-2023.pdf" TargetMode="External"/><Relationship Id="rId231" Type="http://schemas.openxmlformats.org/officeDocument/2006/relationships/hyperlink" Target="https://italiadomani.gov.it/it/Interventi/investimenti/fondo-per-il-programma-nazionale-ricerca-pnr-e-progetti-di-ricerca-di-significativo-interesse-nazionale-prin.html" TargetMode="External"/><Relationship Id="rId329" Type="http://schemas.openxmlformats.org/officeDocument/2006/relationships/hyperlink" Target="https://www.consip.it/bandi-di-gara/gare-e-avvisi/gara-sanit-digitale-sistemi-informativi-gestionali" TargetMode="External"/><Relationship Id="rId536" Type="http://schemas.openxmlformats.org/officeDocument/2006/relationships/hyperlink" Target="https://portale.inpa.gov.it/ui/public-area/concoursedetail/6ffa7c73ea8c4340ba1f4dc961d27074" TargetMode="External"/><Relationship Id="rId1166" Type="http://schemas.openxmlformats.org/officeDocument/2006/relationships/hyperlink" Target="https://italiadomani.gov.it/it/Interventi/investimenti/dati-e-interoperabilita.html" TargetMode="External"/><Relationship Id="rId1373" Type="http://schemas.openxmlformats.org/officeDocument/2006/relationships/hyperlink" Target="https://www.inpa.gov.it/bandi-e-avvisi/dettaglio-bando-avviso/?concorso_id=21bea7c94dbb4c189570da993ae78846%20" TargetMode="External"/><Relationship Id="rId743" Type="http://schemas.openxmlformats.org/officeDocument/2006/relationships/hyperlink" Target="https://formazionelavoro.regione.emilia-romagna.it/entra-in-regione/bandi-regionali/2023/ulteriori-candidature-soggetti-accreditati-al-lavoro-per-l-erogazione-delle-prestazioni-per-il-lavoro-a-favore-dei-destinatari-del-programma-gol" TargetMode="External"/><Relationship Id="rId950" Type="http://schemas.openxmlformats.org/officeDocument/2006/relationships/hyperlink" Target="https://www.google.com/url?sa=t&amp;rct=j&amp;q=&amp;esrc=s&amp;source=web&amp;cd=&amp;cad=rja&amp;uact=8&amp;ved=2ahUKEwjXo_7r7_SAAxUlRPEDHaFxCVkQFnoECBMQAQ&amp;url=https%3A%2F%2Fwww.gare.rfi.it%2Fcontent%2Fdam%2Fgare_rfi%2Fit%2Fbandi-e-esiti%2Fbandi-e-avvisi%2Fforniture%2F-dac-0259-2021%252" TargetMode="External"/><Relationship Id="rId1026" Type="http://schemas.openxmlformats.org/officeDocument/2006/relationships/hyperlink" Target="https://www.poste.it/bando-fornitura-sedute-06-04-2023.html" TargetMode="External"/><Relationship Id="rId1580" Type="http://schemas.openxmlformats.org/officeDocument/2006/relationships/hyperlink" Target="https://italiadomani.gov.it/it/Interventi/investimenti/sviluppo-industria-cinematografica-progetto-cinecitta.html" TargetMode="External"/><Relationship Id="rId1678" Type="http://schemas.openxmlformats.org/officeDocument/2006/relationships/hyperlink" Target="https://dev7.lovemark.it/iricav/gare-area-trasparenza/i-bandi-di-gara/affidamento-5-montebello/atti-di-gara/" TargetMode="External"/><Relationship Id="rId1885" Type="http://schemas.openxmlformats.org/officeDocument/2006/relationships/hyperlink" Target="https://italiadomani.gov.it/it/Interventi/investimenti/sviluppo-industria-cinematografica-progetto-cinecitta.html" TargetMode="External"/><Relationship Id="rId603" Type="http://schemas.openxmlformats.org/officeDocument/2006/relationships/hyperlink" Target="https://www.inpa.gov.it/bandi-e-avvisi/dettaglio-bando-avviso/?concorso_id=daf9f543da2e4e66b60f62f5443a8888" TargetMode="External"/><Relationship Id="rId810" Type="http://schemas.openxmlformats.org/officeDocument/2006/relationships/hyperlink" Target="https://www.regione.marche.it/Entra-in-Regione/Bandi-e-opportunita/Bandi-attivi/p/1/t/112?idb=6915" TargetMode="External"/><Relationship Id="rId908" Type="http://schemas.openxmlformats.org/officeDocument/2006/relationships/hyperlink" Target="https://www.regione.liguria.it/homepage-cultura/cosa-cerchi/pnrr-cultura/pnrr-cultura-2-2.html" TargetMode="External"/><Relationship Id="rId1233" Type="http://schemas.openxmlformats.org/officeDocument/2006/relationships/hyperlink" Target="https://www.regione.molise.it/flex/cm/pages/ServeBLOB.php/L/IT/IDPagina/19731" TargetMode="External"/><Relationship Id="rId1440" Type="http://schemas.openxmlformats.org/officeDocument/2006/relationships/hyperlink" Target="https://italiadomani.gov.it/it/Interventi/investimenti/Innovazione-e-meccanizzazione-nel-settore-agricolo-e-alimentare.html" TargetMode="External"/><Relationship Id="rId1538" Type="http://schemas.openxmlformats.org/officeDocument/2006/relationships/hyperlink" Target="https://italiadomani.gov.it/it/Interventi/investimenti/casa-come-primo-luogo-di-cura-assistenza-domiciliare-e-telemedicina.html" TargetMode="External"/><Relationship Id="rId1300" Type="http://schemas.openxmlformats.org/officeDocument/2006/relationships/hyperlink" Target="https://www.inpa.gov.it/bandi-e-avvisi/dettaglio-bando-avviso/?concorso_id=51b05f1abbcb4062a5ddbb0d15665ac1" TargetMode="External"/><Relationship Id="rId1745" Type="http://schemas.openxmlformats.org/officeDocument/2006/relationships/hyperlink" Target="https://italiadomani.gov.it/it/Interventi/investimenti/dati-e-interoperabilita.html" TargetMode="External"/><Relationship Id="rId37" Type="http://schemas.openxmlformats.org/officeDocument/2006/relationships/hyperlink" Target="https://www.inpa.gov.it/bandi-e-avvisi/dettaglio-bando-avviso/?concorso_id=d2d1350e79c64ba780f48d31a87bc309" TargetMode="External"/><Relationship Id="rId1605" Type="http://schemas.openxmlformats.org/officeDocument/2006/relationships/hyperlink" Target="https://selfi.regione.abruzzo.it/pages/avviso-2-catalogo-offerta-formativa" TargetMode="External"/><Relationship Id="rId1812" Type="http://schemas.openxmlformats.org/officeDocument/2006/relationships/hyperlink" Target="https://italiadomani.gov.it/it/Interventi/investimenti/ricerca-e-sviluppo-sull-idrogeno.html"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italiadomani.gov.it/it/Interventi/investimenti/programmi-per-valorizzare-l-identita-di-luoghi-parchi-e-giardini-storici.html" TargetMode="External"/><Relationship Id="rId21"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42" Type="http://schemas.openxmlformats.org/officeDocument/2006/relationships/hyperlink" Target="https://italiadomani.gov.it/it/Interventi/investimenti/sperimentazione-dell-idrogeno-per-il-trasporto-ferroviario.html" TargetMode="External"/><Relationship Id="rId63" Type="http://schemas.openxmlformats.org/officeDocument/2006/relationships/hyperlink" Target="https://italiadomani.gov.it/it/Interventi/investimenti/connessioni-diagonali.html" TargetMode="External"/><Relationship Id="rId84" Type="http://schemas.openxmlformats.org/officeDocument/2006/relationships/hyperlink" Target="https://italiadomani.gov.it/it/Interventi/investimenti/ipcei.html" TargetMode="External"/><Relationship Id="rId138" Type="http://schemas.openxmlformats.org/officeDocument/2006/relationships/hyperlink" Target="https://italiadomani.gov.it/it/Interventi/investimenti/sperimentazione-dell-idrogeno-per-il-trasporto-stradale.html" TargetMode="External"/><Relationship Id="rId159" Type="http://schemas.openxmlformats.org/officeDocument/2006/relationships/hyperlink" Target="https://italiadomani.gov.it/it/Interventi/investimenti/Potenziamento-dei-nodi-ferroviari-metropolitani-e-dei-collegamenti-nazionali-chiave.html" TargetMode="External"/><Relationship Id="rId170" Type="http://schemas.openxmlformats.org/officeDocument/2006/relationships/hyperlink" Target="https://italiadomani.gov.it/it/Interventi/investimenti/potenziamento-ed-estensione-tematica-e-territoriale-dei-centri-di-trasferimento-tecnologico-per-segmenti-di-industria.html" TargetMode="External"/><Relationship Id="rId191" Type="http://schemas.openxmlformats.org/officeDocument/2006/relationships/hyperlink" Target="https://italiadomani.gov.it/it/Interventi/investimenti/rafforzamento-dell-ufficio-del-processo-per-la-giustizia-amministrativa.html" TargetMode="External"/><Relationship Id="rId205" Type="http://schemas.openxmlformats.org/officeDocument/2006/relationships/hyperlink" Target="https://italiadomani.gov.it/it/Interventi/investimenti/sviluppo-delle-competenze-tecnico-professionali-digitali-e-manageriali-del-personale-del-sistema-sanitario.html" TargetMode="External"/><Relationship Id="rId226" Type="http://schemas.openxmlformats.org/officeDocument/2006/relationships/hyperlink" Target="https://italiadomani.gov.it/it/Interventi/investimenti/sviluppo-delle-competenze-tecnico-professionali-digitali-e-manageriali-del-personale-del-sistema-sanitario.html" TargetMode="External"/><Relationship Id="rId247" Type="http://schemas.openxmlformats.org/officeDocument/2006/relationships/hyperlink" Target="https://italiadomani.gov.it/it/Interventi/investimenti/sviluppo-delle-competenze-tecnico-professionali-digitali-e-manageriali-del-personale-del-sistema-sanitario.html" TargetMode="External"/><Relationship Id="rId107" Type="http://schemas.openxmlformats.org/officeDocument/2006/relationships/hyperlink" Target="https://italiadomani.gov.it/it/Interventi/investimenti/verso-un-nuovo-ospedale-sicuro-e-sostenibile.html" TargetMode="External"/><Relationship Id="rId11" Type="http://schemas.openxmlformats.org/officeDocument/2006/relationships/hyperlink" Target="https://italiadomani.gov.it/it/Interventi/investimenti/politiche-industriali-di-filiera-e-internazionalizzazione.html" TargetMode="External"/><Relationship Id="rId32" Type="http://schemas.openxmlformats.org/officeDocument/2006/relationships/hyperlink" Target="https://italiadomani.gov.it/it/Interventi/investimenti/idrogeno.html" TargetMode="External"/><Relationship Id="rId53" Type="http://schemas.openxmlformats.org/officeDocument/2006/relationships/hyperlink" Target="https://italiadomani.gov.it/it/Interventi/investimenti/digitalizzazione-dei-parchi-nazionali.html" TargetMode="External"/><Relationship Id="rId74" Type="http://schemas.openxmlformats.org/officeDocument/2006/relationships/hyperlink" Target="https://italiadomani.gov.it/it/Interventi/investimenti/piano-di-estensione-del-tempo-pieno-e-mense.html" TargetMode="External"/><Relationship Id="rId128" Type="http://schemas.openxmlformats.org/officeDocument/2006/relationships/hyperlink" Target="https://italiadomani.gov.it/it/Interventi/investimenti/realizzazione-nuovi-impianti-di-gestione-rifiuti-e-ammodernamento-di-impianti-esistenti.html" TargetMode="External"/><Relationship Id="rId149" Type="http://schemas.openxmlformats.org/officeDocument/2006/relationships/hyperlink" Target="https://italiadomani.gov.it/it/Interventi/it/investimenti/interventi-per-la-resilienza-la-valorizzazione-del-territorio-e-l-efficienza-energetica-dei-comuni.html" TargetMode="External"/><Relationship Id="rId5" Type="http://schemas.openxmlformats.org/officeDocument/2006/relationships/hyperlink" Target="https://italiadomani.gov.it/it/Interventi/investimenti/competenze-digitali-di-base.html" TargetMode="External"/><Relationship Id="rId95" Type="http://schemas.openxmlformats.org/officeDocument/2006/relationships/hyperlink" Target="https://italiadomani.gov.it/it/Interventi/investimenti/piani-urbani-integrati-superamento-degli-insediamenti-abusivi-per-combattere-lo-sfruttamento-dei-lavoratori-in-agricoltura.html" TargetMode="External"/><Relationship Id="rId160" Type="http://schemas.openxmlformats.org/officeDocument/2006/relationships/hyperlink" Target="https://italiadomani.gov.it/it/Interventi/investimenti/sviluppo-del-sistema-europeo-di-gestione-del-trasporto-ferroviario-ERTMS.html" TargetMode="External"/><Relationship Id="rId181" Type="http://schemas.openxmlformats.org/officeDocument/2006/relationships/hyperlink" Target="https://italiadomani.gov.it/it/Interventi/investimenti/sport-e-inclusione-sociale.html" TargetMode="External"/><Relationship Id="rId216" Type="http://schemas.openxmlformats.org/officeDocument/2006/relationships/hyperlink" Target="https://italiadomani.gov.it/it/Interventi/investimenti/sviluppo-delle-competenze-tecnico-professionali-digitali-e-manageriali-del-personale-del-sistema-sanitario.html" TargetMode="External"/><Relationship Id="rId237" Type="http://schemas.openxmlformats.org/officeDocument/2006/relationships/hyperlink" Target="https://italiadomani.gov.it/it/Interventi/investimenti/sviluppo-delle-competenze-tecnico-professionali-digitali-e-manageriali-del-personale-del-sistema-sanitario.html" TargetMode="External"/><Relationship Id="rId22" Type="http://schemas.openxmlformats.org/officeDocument/2006/relationships/hyperlink" Target="https://italiadomani.gov.it/it/Interventi/investimenti/sicurezza-sismica-nei-luoghi-di-culto.html" TargetMode="External"/><Relationship Id="rId43" Type="http://schemas.openxmlformats.org/officeDocument/2006/relationships/hyperlink" Target="https://italiadomani.gov.it/it/Interventi/investimenti/supporto-a-start-up-e-venture-capital-attivi-nella-transizione-ecologica.html" TargetMode="External"/><Relationship Id="rId64" Type="http://schemas.openxmlformats.org/officeDocument/2006/relationships/hyperlink" Target="https://italiadomani.gov.it/it/Interventi/investimenti/potenziamento-delle-linee-regionali.html" TargetMode="External"/><Relationship Id="rId118" Type="http://schemas.openxmlformats.org/officeDocument/2006/relationships/hyperlink" Target="https://italiadomani.gov.it/it/Interventi/investimenti/sicurezza-sismica-nei-luoghi-di-culto.html" TargetMode="External"/><Relationship Id="rId139" Type="http://schemas.openxmlformats.org/officeDocument/2006/relationships/hyperlink" Target="https://italiadomani.gov.it/it/Interventi/investimenti/sperimentazione-dell-idrogeno-per-il-trasporto-ferroviario.html" TargetMode="External"/><Relationship Id="rId85" Type="http://schemas.openxmlformats.org/officeDocument/2006/relationships/hyperlink" Target="https://italiadomani.gov.it/it/Interventi/investimenti/partenariati-horizon-europe.html" TargetMode="External"/><Relationship Id="rId150" Type="http://schemas.openxmlformats.org/officeDocument/2006/relationships/hyperlink" Target="https://italiadomani.gov.it/it/Interventi/investimenti/investimenti-in-fognatura-e-depurazione.html" TargetMode="External"/><Relationship Id="rId171" Type="http://schemas.openxmlformats.org/officeDocument/2006/relationships/hyperlink" Target="https://italiadomani.gov.it/it/Interventi/investimenti/potenziamento-strutture-di-ricerca-e-creazione-di-campioni-nazionali-di-R-S-su-alcune-key-enabling-technologies.html" TargetMode="External"/><Relationship Id="rId192" Type="http://schemas.openxmlformats.org/officeDocument/2006/relationships/hyperlink" Target="https://italiadomani.gov.it/it/Interventi/investimenti/rafforzamento-dell-ufficio-del-processo-per-la-giustizia-amministrativa.html" TargetMode="External"/><Relationship Id="rId206" Type="http://schemas.openxmlformats.org/officeDocument/2006/relationships/hyperlink" Target="https://italiadomani.gov.it/it/Interventi/investimenti/sviluppo-delle-competenze-tecnico-professionali-digitali-e-manageriali-del-personale-del-sistema-sanitario.html" TargetMode="External"/><Relationship Id="rId227" Type="http://schemas.openxmlformats.org/officeDocument/2006/relationships/hyperlink" Target="https://italiadomani.gov.it/it/Interventi/investimenti/sviluppo-delle-competenze-tecnico-professionali-digitali-e-manageriali-del-personale-del-sistema-sanitario.html" TargetMode="External"/><Relationship Id="rId248" Type="http://schemas.openxmlformats.org/officeDocument/2006/relationships/hyperlink" Target="https://italiadomani.gov.it/it/Interventi/investimenti/sviluppo-delle-competenze-tecnico-professionali-digitali-e-manageriali-del-personale-del-sistema-sanitario.html" TargetMode="External"/><Relationship Id="rId12" Type="http://schemas.openxmlformats.org/officeDocument/2006/relationships/hyperlink" Target="https://italiadomani.gov.it/it/Interventi/investimenti/reti-ultraveloci-banda-ultra-larga-e-5G.html" TargetMode="External"/><Relationship Id="rId33" Type="http://schemas.openxmlformats.org/officeDocument/2006/relationships/hyperlink" Target="https://italiadomani.gov.it/it/Interventi/investimenti/sviluppo-infrastrutture-di-ricarica-elettrica.html" TargetMode="External"/><Relationship Id="rId108" Type="http://schemas.openxmlformats.org/officeDocument/2006/relationships/hyperlink" Target="https://italiadomani.gov.it/it/Interventi/investimenti/rafforzamento-dell-assistenza-sanitaria-intermedia-e-delle-sue-strutture-ospedali-di-comunita.html" TargetMode="External"/><Relationship Id="rId129" Type="http://schemas.openxmlformats.org/officeDocument/2006/relationships/hyperlink" Target="https://italiadomani.gov.it/it/Interventi/investimenti/idrogeno.html" TargetMode="External"/><Relationship Id="rId54" Type="http://schemas.openxmlformats.org/officeDocument/2006/relationships/hyperlink" Target="https://italiadomani.gov.it/it/Interventi/investimenti/investimenti-in-fognatura-e-depurazione.html" TargetMode="External"/><Relationship Id="rId75" Type="http://schemas.openxmlformats.org/officeDocument/2006/relationships/hyperlink" Target="https://italiadomani.gov.it/it/Interventi/investimenti/piano-di-messa-in-sicurezza-e-riqualificazione-dell-edilizia-scolastica.html" TargetMode="External"/><Relationship Id="rId96" Type="http://schemas.openxmlformats.org/officeDocument/2006/relationships/hyperlink" Target="https://italiadomani.gov.it/it/Interventi/investimenti/progetti-di-rigenerazione-urbana-volti-a-ridurre-situazioni-di-emarginazione-e-degrado-sociale.html" TargetMode="External"/><Relationship Id="rId140" Type="http://schemas.openxmlformats.org/officeDocument/2006/relationships/hyperlink" Target="https://italiadomani.gov.it/it/Interventi/investimenti/sperimentazione-dell-idrogeno-per-il-trasporto-stradale.html" TargetMode="External"/><Relationship Id="rId161" Type="http://schemas.openxmlformats.org/officeDocument/2006/relationships/hyperlink" Target="https://italiadomani.gov.it/it/Interventi/investimenti/innovazione-digitale-dei-sistemi-aeroportuali.html" TargetMode="External"/><Relationship Id="rId182" Type="http://schemas.openxmlformats.org/officeDocument/2006/relationships/hyperlink" Target="https://italiadomani.gov.it/it/Interventi/investimenti/interventi-infrastrutturali-per-le-zone-economiche-speciali-o-zes.html" TargetMode="External"/><Relationship Id="rId217" Type="http://schemas.openxmlformats.org/officeDocument/2006/relationships/hyperlink" Target="https://italiadomani.gov.it/it/Interventi/investimenti/sviluppo-delle-competenze-tecnico-professionali-digitali-e-manageriali-del-personale-del-sistema-sanitario.html" TargetMode="External"/><Relationship Id="rId6" Type="http://schemas.openxmlformats.org/officeDocument/2006/relationships/hyperlink" Target="https://italiadomani.gov.it/it/Interventi/investimenti/cybersecurity-sicurezza-informatica.html" TargetMode="External"/><Relationship Id="rId238" Type="http://schemas.openxmlformats.org/officeDocument/2006/relationships/hyperlink" Target="https://italiadomani.gov.it/it/Interventi/investimenti/sviluppo-delle-competenze-tecnico-professionali-digitali-e-manageriali-del-personale-del-sistema-sanitario.html" TargetMode="External"/><Relationship Id="rId23" Type="http://schemas.openxmlformats.org/officeDocument/2006/relationships/hyperlink" Target="https://italiadomani.gov.it/it/Interventi/investimenti/sviluppo-industria-cinematografica-progetto-cinecitta.html" TargetMode="External"/><Relationship Id="rId119" Type="http://schemas.openxmlformats.org/officeDocument/2006/relationships/hyperlink" Target="https://italiadomani.gov.it/it/Interventi/investimenti/sviluppo-industria-cinematografica-progetto-cinecitta.html" TargetMode="External"/><Relationship Id="rId44" Type="http://schemas.openxmlformats.org/officeDocument/2006/relationships/hyperlink" Target="https://italiadomani.gov.it/it/Interventi/investimenti/sviluppo-agro-voltaico.html" TargetMode="External"/><Relationship Id="rId65" Type="http://schemas.openxmlformats.org/officeDocument/2006/relationships/hyperlink" Target="https://italiadomani.gov.it/it/Interventi/investimenti/potenziamento-elettrificazione-e-aumento-della-resilienza-delle-ferrovie-nel-sud.html" TargetMode="External"/><Relationship Id="rId86" Type="http://schemas.openxmlformats.org/officeDocument/2006/relationships/hyperlink" Target="https://italiadomani.gov.it/it/Interventi/investimenti/partenariati-allargati-estesi-a-universita-centri-di-ricerca-imprese-e-finanziamento-progetti-di-ricerca-di-base.html" TargetMode="External"/><Relationship Id="rId130" Type="http://schemas.openxmlformats.org/officeDocument/2006/relationships/hyperlink" Target="https://italiadomani.gov.it/it/Interventi/investimenti/sviluppo-infrastrutture-di-ricarica-elettrica.html" TargetMode="External"/><Relationship Id="rId151" Type="http://schemas.openxmlformats.org/officeDocument/2006/relationships/hyperlink" Target="https://italiadomani.gov.it/it/Interventi/investimenti/investimenti-in-infrastrutture-idriche-primarie-per-la-sicurezza-dell-approvvigionamento-idrico.html" TargetMode="External"/><Relationship Id="rId172" Type="http://schemas.openxmlformats.org/officeDocument/2006/relationships/hyperlink" Target="https://italiadomani.gov.it/it/Interventi/investimenti/creazione-di-imprese-femminili.html" TargetMode="External"/><Relationship Id="rId193" Type="http://schemas.openxmlformats.org/officeDocument/2006/relationships/hyperlink" Target="https://italiadomani.gov.it/it/Interventi/investimenti/portale-unico-del-reclutamento.html" TargetMode="External"/><Relationship Id="rId207" Type="http://schemas.openxmlformats.org/officeDocument/2006/relationships/hyperlink" Target="https://italiadomani.gov.it/it/Interventi/investimenti/sviluppo-delle-competenze-tecnico-professionali-digitali-e-manageriali-del-personale-del-sistema-sanitario.html" TargetMode="External"/><Relationship Id="rId228" Type="http://schemas.openxmlformats.org/officeDocument/2006/relationships/hyperlink" Target="https://italiadomani.gov.it/it/Interventi/investimenti/sviluppo-delle-competenze-tecnico-professionali-digitali-e-manageriali-del-personale-del-sistema-sanitario.html" TargetMode="External"/><Relationship Id="rId249" Type="http://schemas.openxmlformats.org/officeDocument/2006/relationships/hyperlink" Target="https://italiadomani.gov.it/it/Interventi/investimenti/sviluppo-delle-competenze-tecnico-professionali-digitali-e-manageriali-del-personale-del-sistema-sanitario.html" TargetMode="External"/><Relationship Id="rId13" Type="http://schemas.openxmlformats.org/officeDocument/2006/relationships/hyperlink" Target="https://italiadomani.gov.it/it/Interventi/investimenti/tecnologie-satellitari-ed-economia-spaziale.html" TargetMode="External"/><Relationship Id="rId109" Type="http://schemas.openxmlformats.org/officeDocument/2006/relationships/hyperlink" Target="https://italiadomani.gov.it/it/Interventi/investimenti/investimento-in-capitale-umano-per-rafforzare-l-ufficio-del-processo-e-superare-le-disparita-tra-tribunali.html" TargetMode="External"/><Relationship Id="rId34" Type="http://schemas.openxmlformats.org/officeDocument/2006/relationships/hyperlink" Target="https://italiadomani.gov.it/it/Interventi/investimenti/interventi-su-resilienza-climatica-reti.html" TargetMode="External"/><Relationship Id="rId55" Type="http://schemas.openxmlformats.org/officeDocument/2006/relationships/hyperlink" Target="https://italiadomani.gov.it/it/Interventi/investimenti/investimenti-in-infrastrutture-idriche-primarie-per-la-sicurezza-dell-approvvigionamento-idrico.html" TargetMode="External"/><Relationship Id="rId76" Type="http://schemas.openxmlformats.org/officeDocument/2006/relationships/hyperlink" Target="https://italiadomani.gov.it/it/Interventi/investimenti/potenziamento-infrastrutture-per-lo-sport-a-scuola.html" TargetMode="External"/><Relationship Id="rId97" Type="http://schemas.openxmlformats.org/officeDocument/2006/relationships/hyperlink" Target="https://italiadomani.gov.it/it/Interventi/investimenti/programma-innovativo-della-qualita-dell-abitare.html" TargetMode="External"/><Relationship Id="rId120" Type="http://schemas.openxmlformats.org/officeDocument/2006/relationships/hyperlink" Target="https://italiadomani.gov.it/it/Interventi/investimenti/tutela-e-valorizzazione-dell-architettura-e-del-paesaggio-rurale.html" TargetMode="External"/><Relationship Id="rId141" Type="http://schemas.openxmlformats.org/officeDocument/2006/relationships/hyperlink" Target="https://italiadomani.gov.it/it/Interventi/investimenti/supporto-a-start-up-e-venture-capital-attivi-nella-transizione-ecologica.html" TargetMode="External"/><Relationship Id="rId7" Type="http://schemas.openxmlformats.org/officeDocument/2006/relationships/hyperlink" Target="https://italiadomani.gov.it/it/Interventi/investimenti/dati-e-interoperabilita.html" TargetMode="External"/><Relationship Id="rId162" Type="http://schemas.openxmlformats.org/officeDocument/2006/relationships/hyperlink" Target="https://italiadomani.gov.it/it/Interventi/investimenti/borse-di-studio-per-l-accesso-all-universita.html" TargetMode="External"/><Relationship Id="rId183" Type="http://schemas.openxmlformats.org/officeDocument/2006/relationships/hyperlink" Target="https://italiadomani.gov.it/it/Interventi/investimenti/interventi-socio-educativi-strutturati-per-combattere-la-poverta-educativa-nel-mezzogiorno-a-sostegno-del-terzo-settore.html" TargetMode="External"/><Relationship Id="rId218" Type="http://schemas.openxmlformats.org/officeDocument/2006/relationships/hyperlink" Target="https://italiadomani.gov.it/it/Interventi/investimenti/sviluppo-delle-competenze-tecnico-professionali-digitali-e-manageriali-del-personale-del-sistema-sanitario.html" TargetMode="External"/><Relationship Id="rId239" Type="http://schemas.openxmlformats.org/officeDocument/2006/relationships/hyperlink" Target="https://italiadomani.gov.it/it/Interventi/investimenti/sviluppo-delle-competenze-tecnico-professionali-digitali-e-manageriali-del-personale-del-sistema-sanitario.html" TargetMode="External"/><Relationship Id="rId250" Type="http://schemas.openxmlformats.org/officeDocument/2006/relationships/hyperlink" Target="https://italiadomani.gov.it/it/Interventi/investimenti/sviluppo-delle-competenze-tecnico-professionali-digitali-e-manageriali-del-personale-del-sistema-sanitario.html" TargetMode="External"/><Relationship Id="rId24" Type="http://schemas.openxmlformats.org/officeDocument/2006/relationships/hyperlink" Target="https://italiadomani.gov.it/it/Interventi/investimenti/tutela-e-valorizzazione-dell-architettura-e-del-paesaggio-rurale.html" TargetMode="External"/><Relationship Id="rId45" Type="http://schemas.openxmlformats.org/officeDocument/2006/relationships/hyperlink" Target="https://italiadomani.gov.it/it/Interventi/investimenti/sviluppo-biometano.html" TargetMode="External"/><Relationship Id="rId66" Type="http://schemas.openxmlformats.org/officeDocument/2006/relationships/hyperlink" Target="https://italiadomani.gov.it/it/Interventi/investimenti/sviluppo-del-sistema-europeo-di-gestione-del-trasporto-ferroviario-ERTMS.html" TargetMode="External"/><Relationship Id="rId87" Type="http://schemas.openxmlformats.org/officeDocument/2006/relationships/hyperlink" Target="https://italiadomani.gov.it/it/Interventi/investimenti/creazione-di-imprese-femminili.html" TargetMode="External"/><Relationship Id="rId110" Type="http://schemas.openxmlformats.org/officeDocument/2006/relationships/hyperlink" Target="https://italiadomani.gov.it/it/Interventi/investimenti/digitalizzazione-delle-grandi-amministrazioni-centrali.html" TargetMode="External"/><Relationship Id="rId131" Type="http://schemas.openxmlformats.org/officeDocument/2006/relationships/hyperlink" Target="https://italiadomani.gov.it/it/Interventi/investimenti/interventi-su-resilienza-climatica-reti.html" TargetMode="External"/><Relationship Id="rId152" Type="http://schemas.openxmlformats.org/officeDocument/2006/relationships/hyperlink" Target="https://italiadomani.gov.it/it/Interventi/investimenti/investimenti-nella-resilienza-dell-agro-sistema-irriguo-per-una-migliore-gestione-delle-risorse-idriche.html" TargetMode="External"/><Relationship Id="rId173" Type="http://schemas.openxmlformats.org/officeDocument/2006/relationships/hyperlink" Target="https://italiadomani.gov.it/it/Interventi/investimenti/potenziamento-dei-centri-per-l-impiego.html" TargetMode="External"/><Relationship Id="rId194" Type="http://schemas.openxmlformats.org/officeDocument/2006/relationships/hyperlink" Target="https://italiadomani.gov.it/it/Interventi/investimenti/competenze-competenze-e-capacita-amministrativa.html" TargetMode="External"/><Relationship Id="rId208" Type="http://schemas.openxmlformats.org/officeDocument/2006/relationships/hyperlink" Target="https://italiadomani.gov.it/it/Interventi/investimenti/sviluppo-delle-competenze-tecnico-professionali-digitali-e-manageriali-del-personale-del-sistema-sanitario.html" TargetMode="External"/><Relationship Id="rId229" Type="http://schemas.openxmlformats.org/officeDocument/2006/relationships/hyperlink" Target="https://italiadomani.gov.it/it/Interventi/investimenti/sviluppo-delle-competenze-tecnico-professionali-digitali-e-manageriali-del-personale-del-sistema-sanitario.html" TargetMode="External"/><Relationship Id="rId240" Type="http://schemas.openxmlformats.org/officeDocument/2006/relationships/hyperlink" Target="https://italiadomani.gov.it/it/Interventi/investimenti/sviluppo-delle-competenze-tecnico-professionali-digitali-e-manageriali-del-personale-del-sistema-sanitario.html" TargetMode="External"/><Relationship Id="rId14" Type="http://schemas.openxmlformats.org/officeDocument/2006/relationships/hyperlink" Target="https://italiadomani.gov.it/it/Interventi/investimenti/transizione-4-0.html" TargetMode="External"/><Relationship Id="rId35" Type="http://schemas.openxmlformats.org/officeDocument/2006/relationships/hyperlink" Target="https://italiadomani.gov.it/it/Interventi/investimenti/produzione-in-aree-industriali-dismesse.html" TargetMode="External"/><Relationship Id="rId56" Type="http://schemas.openxmlformats.org/officeDocument/2006/relationships/hyperlink" Target="https://italiadomani.gov.it/it/Interventi/investimenti/investimenti-nella-resilienza-dell-agro-sistema-irriguo-per-una-migliore-gestione-delle-risorse-idriche.html" TargetMode="External"/><Relationship Id="rId77" Type="http://schemas.openxmlformats.org/officeDocument/2006/relationships/hyperlink" Target="https://italiadomani.gov.it/it/Interventi/investimenti/scuola-4-0-scuole-innovative-nuove-aule-didattiche-e-laboratori.html" TargetMode="External"/><Relationship Id="rId100" Type="http://schemas.openxmlformats.org/officeDocument/2006/relationships/hyperlink" Target="https://italiadomani.gov.it/it/Interventi/investimenti/interventi-infrastrutturali-per-le-zone-economiche-speciali-o-zes.html" TargetMode="External"/><Relationship Id="rId8" Type="http://schemas.openxmlformats.org/officeDocument/2006/relationships/hyperlink" Target="https://italiadomani.gov.it/it/Interventi/investimenti/infrastrutture-digitali.html" TargetMode="External"/><Relationship Id="rId98" Type="http://schemas.openxmlformats.org/officeDocument/2006/relationships/hyperlink" Target="https://italiadomani.gov.it/it/Interventi/investimenti/sostegno-alle-persone-vulnerabili-e-prevenzione-dell-istituzionalizzazione-degli-anziani-non-autosufficienti.html" TargetMode="External"/><Relationship Id="rId121" Type="http://schemas.openxmlformats.org/officeDocument/2006/relationships/hyperlink" Target="https://italiadomani.gov.it/it/Interventi/investimenti/sviluppo-logistica-per-i-settori-agroalimentare-pesca-e-acquacoltura-silvicoltura-floricoltura-e-vivaismo.html" TargetMode="External"/><Relationship Id="rId142" Type="http://schemas.openxmlformats.org/officeDocument/2006/relationships/hyperlink" Target="https://italiadomani.gov.it/it/Interventi/investimenti/sviluppo-agro-voltaico.html" TargetMode="External"/><Relationship Id="rId163"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184" Type="http://schemas.openxmlformats.org/officeDocument/2006/relationships/hyperlink" Target="https://italiadomani.gov.it/it/Interventi/investimenti/valorizzazione-dei-beni-confiscati-alle-mafie.html" TargetMode="External"/><Relationship Id="rId219" Type="http://schemas.openxmlformats.org/officeDocument/2006/relationships/hyperlink" Target="https://italiadomani.gov.it/it/Interventi/investimenti/sviluppo-delle-competenze-tecnico-professionali-digitali-e-manageriali-del-personale-del-sistema-sanitario.html" TargetMode="External"/><Relationship Id="rId230" Type="http://schemas.openxmlformats.org/officeDocument/2006/relationships/hyperlink" Target="https://italiadomani.gov.it/it/Interventi/investimenti/sviluppo-delle-competenze-tecnico-professionali-digitali-e-manageriali-del-personale-del-sistema-sanitario.html" TargetMode="External"/><Relationship Id="rId251" Type="http://schemas.openxmlformats.org/officeDocument/2006/relationships/hyperlink" Target="https://italiadomani.gov.it/it/Interventi/investimenti/sviluppo-delle-competenze-tecnico-professionali-digitali-e-manageriali-del-personale-del-sistema-sanitario.html" TargetMode="External"/><Relationship Id="rId25" Type="http://schemas.openxmlformats.org/officeDocument/2006/relationships/hyperlink" Target="https://italiadomani.gov.it/it/Interventi/investimenti/sviluppo-logistica-per-i-settori-agroalimentare-pesca-e-acquacoltura-silvicoltura-floricoltura-e-vivaismo.html" TargetMode="External"/><Relationship Id="rId46" Type="http://schemas.openxmlformats.org/officeDocument/2006/relationships/hyperlink" Target="https://italiadomani.gov.it/it/Interventi/investimenti/sviluppo-trasporto-rapido-di-massa.html" TargetMode="External"/><Relationship Id="rId67" Type="http://schemas.openxmlformats.org/officeDocument/2006/relationships/hyperlink" Target="https://italiadomani.gov.it/it/Interventi/investimenti/borse-di-studio-per-l-accesso-all-universita.html" TargetMode="External"/><Relationship Id="rId88" Type="http://schemas.openxmlformats.org/officeDocument/2006/relationships/hyperlink" Target="https://italiadomani.gov.it/it/Interventi/investimenti/potenziamento-dei-centri-per-l-impiego.html" TargetMode="External"/><Relationship Id="rId111" Type="http://schemas.openxmlformats.org/officeDocument/2006/relationships/hyperlink" Target="https://italiadomani.gov.it/it/Interventi/investimenti/servizi-digitali-e-cittadinanza-digitale.html" TargetMode="External"/><Relationship Id="rId132" Type="http://schemas.openxmlformats.org/officeDocument/2006/relationships/hyperlink" Target="https://italiadomani.gov.it/it/Interventi/investimenti/produzione-in-aree-industriali-dismesse.html" TargetMode="External"/><Relationship Id="rId153" Type="http://schemas.openxmlformats.org/officeDocument/2006/relationships/hyperlink" Target="https://italiadomani.gov.it/it/Interventi/investimenti/riduzione-delle-perdite-nelle-reti-di-distribuzione-dell-acqua-compresa-la-digitalizzazione-e-il-monitoraggio-delle-reti.html" TargetMode="External"/><Relationship Id="rId174" Type="http://schemas.openxmlformats.org/officeDocument/2006/relationships/hyperlink" Target="https://italiadomani.gov.it/it/Interventi/investimenti/housing-temporaneo-e-stazioni-di-posta.html" TargetMode="External"/><Relationship Id="rId195" Type="http://schemas.openxmlformats.org/officeDocument/2006/relationships/hyperlink" Target="https://italiadomani.gov.it/it/Interventi/investimenti/competenze-competenze-e-capacita-amministrativa.html" TargetMode="External"/><Relationship Id="rId209" Type="http://schemas.openxmlformats.org/officeDocument/2006/relationships/hyperlink" Target="https://italiadomani.gov.it/it/Interventi/investimenti/sviluppo-delle-competenze-tecnico-professionali-digitali-e-manageriali-del-personale-del-sistema-sanitario.html" TargetMode="External"/><Relationship Id="rId220" Type="http://schemas.openxmlformats.org/officeDocument/2006/relationships/hyperlink" Target="https://italiadomani.gov.it/it/Interventi/investimenti/sviluppo-delle-competenze-tecnico-professionali-digitali-e-manageriali-del-personale-del-sistema-sanitario.html" TargetMode="External"/><Relationship Id="rId241" Type="http://schemas.openxmlformats.org/officeDocument/2006/relationships/hyperlink" Target="https://italiadomani.gov.it/it/Interventi/investimenti/sviluppo-delle-competenze-tecnico-professionali-digitali-e-manageriali-del-personale-del-sistema-sanitario.html" TargetMode="External"/><Relationship Id="rId15"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promozione-rinnovabili-per-le-comunita-energetiche-e-l-auto-consumo.html" TargetMode="External"/><Relationship Id="rId57" Type="http://schemas.openxmlformats.org/officeDocument/2006/relationships/hyperlink" Target="https://italiadomani.gov.it/it/Interventi/investimenti/realizzazione-di-un-sistema-avanzato-ed-integrato-di-monitoraggio-e-previsione.html" TargetMode="External"/><Relationship Id="rId78" Type="http://schemas.openxmlformats.org/officeDocument/2006/relationships/hyperlink" Target="https://italiadomani.gov.it/it/Interventi/investimenti/Sviluppo-del-sistema-di-formazione-professionale-terziaria.html" TargetMode="External"/><Relationship Id="rId99" Type="http://schemas.openxmlformats.org/officeDocument/2006/relationships/hyperlink" Target="https://italiadomani.gov.it/it/Interventi/investimenti/sport-e-inclusione-sociale.html" TargetMode="External"/><Relationship Id="rId101" Type="http://schemas.openxmlformats.org/officeDocument/2006/relationships/hyperlink" Target="https://italiadomani.gov.it/it/Interventi/investimenti/strategia-nazionale-per-le-aree-interne.html" TargetMode="External"/><Relationship Id="rId122" Type="http://schemas.openxmlformats.org/officeDocument/2006/relationships/hyperlink" Target="https://italiadomani.gov.it/it/Interventi/investimenti/cultura-e-consapevolezza-delle-sfide-ambientali.html" TargetMode="External"/><Relationship Id="rId143" Type="http://schemas.openxmlformats.org/officeDocument/2006/relationships/hyperlink" Target="https://italiadomani.gov.it/it/Interventi/investimenti/sviluppo-trasporto-rapido-di-massa.html" TargetMode="External"/><Relationship Id="rId164" Type="http://schemas.openxmlformats.org/officeDocument/2006/relationships/hyperlink" Target="https://italiadomani.gov.it/it/Interventi/investimenti/nuove-competenze-e-nuovi-linguaggi.html" TargetMode="External"/><Relationship Id="rId185" Type="http://schemas.openxmlformats.org/officeDocument/2006/relationships/hyperlink" Target="https://italiadomani.gov.it/it/Interventi/investimenti/casa-come-primo-luogo-di-cura-assistenza-domiciliare-e-telemedicina.html" TargetMode="External"/><Relationship Id="rId9" Type="http://schemas.openxmlformats.org/officeDocument/2006/relationships/hyperlink" Target="https://italiadomani.gov.it/it/Interventi/investimenti/task-force-digitalizzazione-monitoraggio-e-performance.html" TargetMode="External"/><Relationship Id="rId210" Type="http://schemas.openxmlformats.org/officeDocument/2006/relationships/hyperlink" Target="https://italiadomani.gov.it/it/Interventi/investimenti/sviluppo-delle-competenze-tecnico-professionali-digitali-e-manageriali-del-personale-del-sistema-sanitario.html" TargetMode="External"/><Relationship Id="rId26" Type="http://schemas.openxmlformats.org/officeDocument/2006/relationships/hyperlink" Target="https://italiadomani.gov.it/it/Interventi/investimenti/cultura-e-consapevolezza-delle-sfide-ambientali.html" TargetMode="External"/><Relationship Id="rId231" Type="http://schemas.openxmlformats.org/officeDocument/2006/relationships/hyperlink" Target="https://italiadomani.gov.it/it/Interventi/investimenti/sviluppo-delle-competenze-tecnico-professionali-digitali-e-manageriali-del-personale-del-sistema-sanitario.html" TargetMode="External"/><Relationship Id="rId252" Type="http://schemas.openxmlformats.org/officeDocument/2006/relationships/hyperlink" Target="https://italiadomani.gov.it/it/Interventi/investimenti/interventi-per-la-resilienza-la-valorizzazione-del-territorio-e-l-efficienza-energetica-dei-comuni.html" TargetMode="External"/><Relationship Id="rId47" Type="http://schemas.openxmlformats.org/officeDocument/2006/relationships/hyperlink" Target="https://italiadomani.gov.it/it/Interventi/investimenti/utilizzo-dell-idrogeno-in-settori-hard-to-abate.html" TargetMode="External"/><Relationship Id="rId68" Type="http://schemas.openxmlformats.org/officeDocument/2006/relationships/hyperlink" Target="https://italiadomani.gov.it/it/Interventi/investimenti/didattica-digitale-integrata-e-formazione-sulla-transizione-digitale-del-personale-scolastico.html" TargetMode="External"/><Relationship Id="rId89" Type="http://schemas.openxmlformats.org/officeDocument/2006/relationships/hyperlink" Target="https://italiadomani.gov.it/it/Interventi/investimenti/sistema-di-certificazione-della-parita-di-genere.html" TargetMode="External"/><Relationship Id="rId112" Type="http://schemas.openxmlformats.org/officeDocument/2006/relationships/hyperlink" Target="https://italiadomani.gov.it/it/Interventi/investimenti/task-force-digitalizzazione-monitoraggio-e-performance.html" TargetMode="External"/><Relationship Id="rId133" Type="http://schemas.openxmlformats.org/officeDocument/2006/relationships/hyperlink" Target="https://italiadomani.gov.it/it/Interventi/investimenti/promozione-rinnovabili-per-le-comunita-energetiche-e-l-auto-consumo.html" TargetMode="External"/><Relationship Id="rId154" Type="http://schemas.openxmlformats.org/officeDocument/2006/relationships/hyperlink" Target="https://italiadomani.gov.it/it/Interventi/investimenti/rinaturazione-dell-area-del-Po.html" TargetMode="External"/><Relationship Id="rId175" Type="http://schemas.openxmlformats.org/officeDocument/2006/relationships/hyperlink" Target="https://italiadomani.gov.it/it/Interventi/investimenti/percorsi-di-autonomia-per-persone-con-disabilita.html" TargetMode="External"/><Relationship Id="rId196" Type="http://schemas.openxmlformats.org/officeDocument/2006/relationships/hyperlink" Target="https://italiadomani.gov.it/it/Interventi/investimenti/competenze-competenze-e-capacita-amministrativa.html" TargetMode="External"/><Relationship Id="rId200" Type="http://schemas.openxmlformats.org/officeDocument/2006/relationships/hyperlink" Target="https://italiadomani.gov.it/it/Interventi/investimenti/sviluppo-delle-competenze-tecnico-professionali-digitali-e-manageriali-del-personale-del-sistema-sanitario.html" TargetMode="External"/><Relationship Id="rId16" Type="http://schemas.openxmlformats.org/officeDocument/2006/relationships/hyperlink" Target="https://italiadomani.gov.it/it/Interventi/investimenti/capacity-building-per-gli-operatori-della-cultura-per-gestire-la-transizione-digitale-e-verde.html" TargetMode="External"/><Relationship Id="rId221" Type="http://schemas.openxmlformats.org/officeDocument/2006/relationships/hyperlink" Target="https://italiadomani.gov.it/it/Interventi/investimenti/sviluppo-delle-competenze-tecnico-professionali-digitali-e-manageriali-del-personale-del-sistema-sanitario.html" TargetMode="External"/><Relationship Id="rId242" Type="http://schemas.openxmlformats.org/officeDocument/2006/relationships/hyperlink" Target="https://italiadomani.gov.it/it/Interventi/investimenti/sviluppo-delle-competenze-tecnico-professionali-digitali-e-manageriali-del-personale-del-sistema-sanitario.html" TargetMode="External"/><Relationship Id="rId37" Type="http://schemas.openxmlformats.org/officeDocument/2006/relationships/hyperlink" Target="https://italiadomani.gov.it/it/Interventi/investimenti/rafforzamento-mobilita-ciclistica.html" TargetMode="External"/><Relationship Id="rId58" Type="http://schemas.openxmlformats.org/officeDocument/2006/relationships/hyperlink" Target="https://italiadomani.gov.it/it/Interventi/investimenti/riduzione-delle-perdite-nelle-reti-di-distribuzione-dell-acqua-compresa-la-digitalizzazione-e-il-monitoraggio-delle-reti.html" TargetMode="External"/><Relationship Id="rId79" Type="http://schemas.openxmlformats.org/officeDocument/2006/relationships/hyperlink" Target="https://italiadomani.gov.it/it/Interventi/investimenti/creazione-e-rafforzamento-di-ecosistemi-dell-innovazione-costruzione-di-leader-territoriali-di-RS.html" TargetMode="External"/><Relationship Id="rId102" Type="http://schemas.openxmlformats.org/officeDocument/2006/relationships/hyperlink" Target="https://italiadomani.gov.it/it/Interventi/investimenti/casa-come-primo-luogo-di-cura-assistenza-domiciliare-e-telemedicina.html" TargetMode="External"/><Relationship Id="rId123" Type="http://schemas.openxmlformats.org/officeDocument/2006/relationships/hyperlink" Target="https://italiadomani.gov.it/it/Interventi/investimenti/green-communities.html" TargetMode="External"/><Relationship Id="rId144" Type="http://schemas.openxmlformats.org/officeDocument/2006/relationships/hyperlink" Target="https://italiadomani.gov.it/it/Interventi/investimenti/utilizzo-dell-idrogeno-in-settori-hard-to-abate.html" TargetMode="External"/><Relationship Id="rId90" Type="http://schemas.openxmlformats.org/officeDocument/2006/relationships/hyperlink" Target="https://italiadomani.gov.it/it/Interventi/investimenti/sistema-duale.html" TargetMode="External"/><Relationship Id="rId165" Type="http://schemas.openxmlformats.org/officeDocument/2006/relationships/hyperlink" Target="https://italiadomani.gov.it/it/Interventi/investimenti/potenziamento-infrastrutture-per-lo-sport-a-scuola.html" TargetMode="External"/><Relationship Id="rId186" Type="http://schemas.openxmlformats.org/officeDocument/2006/relationships/hyperlink" Target="https://italiadomani.gov.it/it/Interventi/investimenti/case-della-comunita-e-presa-in-carico-della-persona.html" TargetMode="External"/><Relationship Id="rId211" Type="http://schemas.openxmlformats.org/officeDocument/2006/relationships/hyperlink" Target="https://italiadomani.gov.it/it/Interventi/investimenti/sviluppo-delle-competenze-tecnico-professionali-digitali-e-manageriali-del-personale-del-sistema-sanitario.html" TargetMode="External"/><Relationship Id="rId232" Type="http://schemas.openxmlformats.org/officeDocument/2006/relationships/hyperlink" Target="https://italiadomani.gov.it/it/Interventi/investimenti/sviluppo-delle-competenze-tecnico-professionali-digitali-e-manageriali-del-personale-del-sistema-sanitario.html" TargetMode="External"/><Relationship Id="rId253" Type="http://schemas.openxmlformats.org/officeDocument/2006/relationships/printerSettings" Target="../printerSettings/printerSettings6.bin"/><Relationship Id="rId27" Type="http://schemas.openxmlformats.org/officeDocument/2006/relationships/hyperlink" Target="https://italiadomani.gov.it/it/Interventi/investimenti/green-communities.html" TargetMode="External"/><Relationship Id="rId48" Type="http://schemas.openxmlformats.org/officeDocument/2006/relationships/hyperlink" Target="https://italiadomani.gov.it/it/Interventi/investimenti/ecobonus-e-sismabonus-fino-al-110-per-efficienza-energetica-e-la-sicurezza-degli-edifici.html" TargetMode="External"/><Relationship Id="rId69" Type="http://schemas.openxmlformats.org/officeDocument/2006/relationships/hyperlink" Target="https://italiadomani.gov.it/it/Interventi/investimenti/didattica-e-competenze-universitarie-avanzate.html" TargetMode="External"/><Relationship Id="rId113" Type="http://schemas.openxmlformats.org/officeDocument/2006/relationships/hyperlink" Target="https://italiadomani.gov.it/it/Interventi/investimenti/politiche-industriali-di-filiera-e-internazionalizzazione.html" TargetMode="External"/><Relationship Id="rId134" Type="http://schemas.openxmlformats.org/officeDocument/2006/relationships/hyperlink" Target="https://italiadomani.gov.it/it/Interventi/investimenti/rafforzamento-mobilita-ciclistica.html" TargetMode="External"/><Relationship Id="rId80" Type="http://schemas.openxmlformats.org/officeDocument/2006/relationships/hyperlink" Target="https://italiadomani.gov.it/it/Interventi/investimenti/finanziamento-di-progetti-presentati-da-giovani-ricercatori.html" TargetMode="External"/><Relationship Id="rId155" Type="http://schemas.openxmlformats.org/officeDocument/2006/relationships/hyperlink" Target="https://italiadomani.gov.it/it/Interventi/investimenti/tutela-e-valorizzazione-del-verde-urbano-ed-extraurbano.html" TargetMode="External"/><Relationship Id="rId176" Type="http://schemas.openxmlformats.org/officeDocument/2006/relationships/hyperlink" Target="https://italiadomani.gov.it/it/Interventi/investimenti/piani-urbani-integrati.html" TargetMode="External"/><Relationship Id="rId197" Type="http://schemas.openxmlformats.org/officeDocument/2006/relationships/hyperlink" Target="https://italiadomani.gov.it/it/Interventi/investimenti/competenze-competenze-e-capacita-amministrativa.html" TargetMode="External"/><Relationship Id="rId201" Type="http://schemas.openxmlformats.org/officeDocument/2006/relationships/hyperlink" Target="https://italiadomani.gov.it/it/Interventi/investimenti/sviluppo-delle-competenze-tecnico-professionali-digitali-e-manageriali-del-personale-del-sistema-sanitario.html" TargetMode="External"/><Relationship Id="rId222" Type="http://schemas.openxmlformats.org/officeDocument/2006/relationships/hyperlink" Target="https://italiadomani.gov.it/it/Interventi/investimenti/sviluppo-delle-competenze-tecnico-professionali-digitali-e-manageriali-del-personale-del-sistema-sanitario.html" TargetMode="External"/><Relationship Id="rId243" Type="http://schemas.openxmlformats.org/officeDocument/2006/relationships/hyperlink" Target="https://italiadomani.gov.it/it/Interventi/investimenti/sviluppo-delle-competenze-tecnico-professionali-digitali-e-manageriali-del-personale-del-sistema-sanitario.html" TargetMode="External"/><Relationship Id="rId17" Type="http://schemas.openxmlformats.org/officeDocument/2006/relationships/hyperlink" Target="https://italiadomani.gov.it/it/Interventi/investimenti/caput-mundi-next-generation-EU-per-grandi-eventi-turistici.html" TargetMode="External"/><Relationship Id="rId38" Type="http://schemas.openxmlformats.org/officeDocument/2006/relationships/hyperlink" Target="https://italiadomani.gov.it/it/Interventi/investimenti/rafforzamento-smart-grid.html" TargetMode="External"/><Relationship Id="rId59" Type="http://schemas.openxmlformats.org/officeDocument/2006/relationships/hyperlink" Target="https://italiadomani.gov.it/it/Interventi/investimenti/rinaturazione-dell-area-del-Po.html" TargetMode="External"/><Relationship Id="rId103" Type="http://schemas.openxmlformats.org/officeDocument/2006/relationships/hyperlink" Target="https://italiadomani.gov.it/it/Interventi/investimenti/case-della-comunita-e-presa-in-carico-della-persona.html" TargetMode="External"/><Relationship Id="rId124" Type="http://schemas.openxmlformats.org/officeDocument/2006/relationships/hyperlink" Target="https://italiadomani.gov.it/it/Interventi/investimenti/Innovazione-e-meccanizzazione-nel-settore-agricolo-e-alimentare.html" TargetMode="External"/><Relationship Id="rId70" Type="http://schemas.openxmlformats.org/officeDocument/2006/relationships/hyperlink" Target="https://italiadomani.gov.it/it/Interventi/investimenti/estensione-del-numero-di-dottorati-di-ricerca-e-dottorati-innovativi-per-la-pubblica-amministrazione-e-il-patrimonio-culturale.html" TargetMode="External"/><Relationship Id="rId91" Type="http://schemas.openxmlformats.org/officeDocument/2006/relationships/hyperlink" Target="https://italiadomani.gov.it/it/Interventi/investimenti/housing-temporaneo-e-stazioni-di-posta.html" TargetMode="External"/><Relationship Id="rId145" Type="http://schemas.openxmlformats.org/officeDocument/2006/relationships/hyperlink" Target="https://italiadomani.gov.it/it/Interventi/investimenti/ecobonus-e-sismabonus-fino-al-110-per-efficienza-energetica-e-la-sicurezza-degli-edifici.html" TargetMode="External"/><Relationship Id="rId166" Type="http://schemas.openxmlformats.org/officeDocument/2006/relationships/hyperlink" Target="https://italiadomani.gov.it/it/Interventi/investimenti/finanziamento-di-start-up.html" TargetMode="External"/><Relationship Id="rId187" Type="http://schemas.openxmlformats.org/officeDocument/2006/relationships/hyperlink" Target="https://italiadomani.gov.it/it/Interventi/investimenti/ammodernamento-tecnologico-degli-ospedali.html" TargetMode="External"/><Relationship Id="rId1" Type="http://schemas.openxmlformats.org/officeDocument/2006/relationships/hyperlink" Target="https://www.politicheagricole.it/" TargetMode="External"/><Relationship Id="rId212" Type="http://schemas.openxmlformats.org/officeDocument/2006/relationships/hyperlink" Target="https://italiadomani.gov.it/it/Interventi/investimenti/sviluppo-delle-competenze-tecnico-professionali-digitali-e-manageriali-del-personale-del-sistema-sanitario.html" TargetMode="External"/><Relationship Id="rId233" Type="http://schemas.openxmlformats.org/officeDocument/2006/relationships/hyperlink" Target="https://italiadomani.gov.it/it/Interventi/investimenti/sviluppo-delle-competenze-tecnico-professionali-digitali-e-manageriali-del-personale-del-sistema-sanitario.html" TargetMode="External"/><Relationship Id="rId254" Type="http://schemas.openxmlformats.org/officeDocument/2006/relationships/drawing" Target="../drawings/drawing1.xml"/><Relationship Id="rId28" Type="http://schemas.openxmlformats.org/officeDocument/2006/relationships/hyperlink" Target="https://italiadomani.gov.it/it/Interventi/investimenti/isole-verdi.html" TargetMode="External"/><Relationship Id="rId49" Type="http://schemas.openxmlformats.org/officeDocument/2006/relationships/hyperlink" Target="https://italiadomani.gov.it/it/Interventi/investimenti/efficientamento-degli-edifici-giudiziari.html" TargetMode="External"/><Relationship Id="rId114" Type="http://schemas.openxmlformats.org/officeDocument/2006/relationships/hyperlink" Target="https://italiadomani.gov.it/it/Interventi/investimenti/attrattivita-dei-borghi.html" TargetMode="External"/><Relationship Id="rId60" Type="http://schemas.openxmlformats.org/officeDocument/2006/relationships/hyperlink" Target="https://italiadomani.gov.it/it/Interventi/investimenti/ripristino-e-tutela-dei-fondali-e-degli-habitat-marini.html" TargetMode="External"/><Relationship Id="rId81" Type="http://schemas.openxmlformats.org/officeDocument/2006/relationships/hyperlink" Target="https://italiadomani.gov.it/it/Interventi/investimenti/finanziamento-di-start-up.html" TargetMode="External"/><Relationship Id="rId135" Type="http://schemas.openxmlformats.org/officeDocument/2006/relationships/hyperlink" Target="https://italiadomani.gov.it/it/Interventi/investimenti/rafforzamento-smart-grid.html" TargetMode="External"/><Relationship Id="rId156" Type="http://schemas.openxmlformats.org/officeDocument/2006/relationships/hyperlink" Target="https://italiadomani.gov.it/it/Interventi/investimenti/connessioni-diagonali.html" TargetMode="External"/><Relationship Id="rId177" Type="http://schemas.openxmlformats.org/officeDocument/2006/relationships/hyperlink" Target="https://italiadomani.gov.it/it/Interventi/investimenti/piani-urbani-integrati-fondo-di-fondi-della-bei.html" TargetMode="External"/><Relationship Id="rId198" Type="http://schemas.openxmlformats.org/officeDocument/2006/relationships/hyperlink" Target="https://italiadomani.gov.it/it/Interventi/investimenti/casa-come-primo-luogo-di-cura-assistenza-domiciliare-e-telemedicina.html" TargetMode="External"/><Relationship Id="rId202" Type="http://schemas.openxmlformats.org/officeDocument/2006/relationships/hyperlink" Target="https://italiadomani.gov.it/it/Interventi/investimenti/sviluppo-delle-competenze-tecnico-professionali-digitali-e-manageriali-del-personale-del-sistema-sanitario.html" TargetMode="External"/><Relationship Id="rId223" Type="http://schemas.openxmlformats.org/officeDocument/2006/relationships/hyperlink" Target="https://italiadomani.gov.it/it/Interventi/investimenti/interventi-per-la-resilienza-la-valorizzazione-del-territorio-e-l-efficienza-energetica-dei-comuni.html" TargetMode="External"/><Relationship Id="rId244" Type="http://schemas.openxmlformats.org/officeDocument/2006/relationships/hyperlink" Target="https://italiadomani.gov.it/it/Interventi/investimenti/sviluppo-delle-competenze-tecnico-professionali-digitali-e-manageriali-del-personale-del-sistema-sanitario.html" TargetMode="External"/><Relationship Id="rId18" Type="http://schemas.openxmlformats.org/officeDocument/2006/relationships/hyperlink" Target="https://italiadomani.gov.it/it/Interventi/investimenti/infrastrutture-digitali.html" TargetMode="External"/><Relationship Id="rId39" Type="http://schemas.openxmlformats.org/officeDocument/2006/relationships/hyperlink" Target="https://italiadomani.gov.it/it/Interventi/investimenti/ricerca-e-sviluppo-sull-idrogeno.html" TargetMode="External"/><Relationship Id="rId50" Type="http://schemas.openxmlformats.org/officeDocument/2006/relationships/hyperlink" Target="https://italiadomani.gov.it/it/Interventi/investimenti/piano-di-sostituzione-di-edifici-scolastici-e-di-riqualificazione-energetica.html" TargetMode="External"/><Relationship Id="rId104" Type="http://schemas.openxmlformats.org/officeDocument/2006/relationships/hyperlink" Target="https://italiadomani.gov.it/it/Interventi/investimenti/ammodernamento-tecnologico-degli-ospedali.html" TargetMode="External"/><Relationship Id="rId125" Type="http://schemas.openxmlformats.org/officeDocument/2006/relationships/hyperlink" Target="https://italiadomani.gov.it/it/Interventi/investimenti/sistema-di-certificazione-della-parita-di-genere.html" TargetMode="External"/><Relationship Id="rId146" Type="http://schemas.openxmlformats.org/officeDocument/2006/relationships/hyperlink" Target="https://italiadomani.gov.it/it/Interventi/investimenti/sviluppo-di-sistemi-di-teleriscaldamento.html" TargetMode="External"/><Relationship Id="rId167" Type="http://schemas.openxmlformats.org/officeDocument/2006/relationships/hyperlink" Target="https://italiadomani.gov.it/it/Interventi/investimenti/fondo-per-il-programma-nazionale-ricerca-pnr-e-progetti-di-ricerca-di-significativo-interesse-nazionale-prin.html" TargetMode="External"/><Relationship Id="rId188" Type="http://schemas.openxmlformats.org/officeDocument/2006/relationships/hyperlink" Target="https://italiadomani.gov.it/it/Interventi/investimenti/rafforzamento-dell-infrastruttura-tecnologica-e-degli-strumenti-per-la-raccolta-l-elaborazione.html" TargetMode="External"/><Relationship Id="rId71"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2" Type="http://schemas.openxmlformats.org/officeDocument/2006/relationships/hyperlink" Target="https://italiadomani.gov.it/it/Interventi/investimenti/percorsi-di-autonomia-per-persone-con-disabilita.html" TargetMode="External"/><Relationship Id="rId213" Type="http://schemas.openxmlformats.org/officeDocument/2006/relationships/hyperlink" Target="https://italiadomani.gov.it/it/Interventi/investimenti/sviluppo-delle-competenze-tecnico-professionali-digitali-e-manageriali-del-personale-del-sistema-sanitario.html" TargetMode="External"/><Relationship Id="rId234" Type="http://schemas.openxmlformats.org/officeDocument/2006/relationships/hyperlink" Target="https://italiadomani.gov.it/it/Interventi/investimenti/sviluppo-delle-competenze-tecnico-professionali-digitali-e-manageriali-del-personale-del-sistema-sanitario.html" TargetMode="External"/><Relationship Id="rId2" Type="http://schemas.openxmlformats.org/officeDocument/2006/relationships/hyperlink" Target="https://www.politicheagricole.it/" TargetMode="External"/><Relationship Id="rId29" Type="http://schemas.openxmlformats.org/officeDocument/2006/relationships/hyperlink" Target="https://italiadomani.gov.it/it/Interventi/investimenti/progetti-faro-di-economia-circolare.html" TargetMode="External"/><Relationship Id="rId40" Type="http://schemas.openxmlformats.org/officeDocument/2006/relationships/hyperlink" Target="https://italiadomani.gov.it/it/Interventi/investimenti/rinnovabili-e-batterie.html" TargetMode="External"/><Relationship Id="rId115" Type="http://schemas.openxmlformats.org/officeDocument/2006/relationships/hyperlink" Target="https://italiadomani.gov.it/it/Interventi/investimenti/caput-mundi-next-generation-EU-per-grandi-eventi-turistici.html" TargetMode="External"/><Relationship Id="rId136" Type="http://schemas.openxmlformats.org/officeDocument/2006/relationships/hyperlink" Target="https://italiadomani.gov.it/it/Interventi/investimenti/ricerca-e-sviluppo-sull-idrogeno.html" TargetMode="External"/><Relationship Id="rId157" Type="http://schemas.openxmlformats.org/officeDocument/2006/relationships/hyperlink" Target="https://italiadomani.gov.it/it/Interventi/investimenti/linee-ad-alta-velocita-nel-nord-che-collegano-all-europa.html" TargetMode="External"/><Relationship Id="rId178" Type="http://schemas.openxmlformats.org/officeDocument/2006/relationships/hyperlink" Target="https://italiadomani.gov.it/it/Interventi/investimenti/progetti-di-rigenerazione-urbana-volti-a-ridurre-situazioni-di-emarginazione-e-degrado-sociale.html" TargetMode="External"/><Relationship Id="rId61" Type="http://schemas.openxmlformats.org/officeDocument/2006/relationships/hyperlink" Target="https://italiadomani.gov.it/it/Interventi/investimenti/tutela-e-valorizzazione-del-verde-urbano-ed-extraurbano.html" TargetMode="External"/><Relationship Id="rId82" Type="http://schemas.openxmlformats.org/officeDocument/2006/relationships/hyperlink" Target="https://italiadomani.gov.it/it/Interventi/investimenti/fondo-per-il-programma-nazionale-ricerca-pnr-e-progetti-di-ricerca-di-significativo-interesse-nazionale-prin.html" TargetMode="External"/><Relationship Id="rId199" Type="http://schemas.openxmlformats.org/officeDocument/2006/relationships/hyperlink" Target="https://italiadomani.gov.it/it/Interventi/investimenti/casa-come-primo-luogo-di-cura-assistenza-domiciliare-e-telemedicina.html" TargetMode="External"/><Relationship Id="rId203" Type="http://schemas.openxmlformats.org/officeDocument/2006/relationships/hyperlink" Target="https://italiadomani.gov.it/it/Interventi/investimenti/sviluppo-delle-competenze-tecnico-professionali-digitali-e-manageriali-del-personale-del-sistema-sanitario.html" TargetMode="External"/><Relationship Id="rId19" Type="http://schemas.openxmlformats.org/officeDocument/2006/relationships/hyperlink" Target="https://italiadomani.gov.it/it/Interventi/investimenti/hub-del-turismo-digitale.html" TargetMode="External"/><Relationship Id="rId224" Type="http://schemas.openxmlformats.org/officeDocument/2006/relationships/hyperlink" Target="https://italiadomani.gov.it/it/Interventi/investimenti/sviluppo-delle-competenze-tecnico-professionali-digitali-e-manageriali-del-personale-del-sistema-sanitario.html" TargetMode="External"/><Relationship Id="rId245" Type="http://schemas.openxmlformats.org/officeDocument/2006/relationships/hyperlink" Target="https://italiadomani.gov.it/it/Interventi/investimenti/sviluppo-delle-competenze-tecnico-professionali-digitali-e-manageriali-del-personale-del-sistema-sanitario.html" TargetMode="External"/><Relationship Id="rId30" Type="http://schemas.openxmlformats.org/officeDocument/2006/relationships/hyperlink" Target="https://italiadomani.gov.it/it/Interventi/investimenti/realizzazione-nuovi-impianti-di-gestione-rifiuti-e-ammodernamento-di-impianti-esistenti.html" TargetMode="External"/><Relationship Id="rId105" Type="http://schemas.openxmlformats.org/officeDocument/2006/relationships/hyperlink" Target="https://italiadomani.gov.it/it/Interventi/investimenti/rafforzamento-dell-infrastruttura-tecnologica-e-degli-strumenti-per-la-raccolta-l-elaborazione.html" TargetMode="External"/><Relationship Id="rId126" Type="http://schemas.openxmlformats.org/officeDocument/2006/relationships/hyperlink" Target="https://italiadomani.gov.it/it/Interventi/investimenti/parco-agrisolare.html" TargetMode="External"/><Relationship Id="rId147" Type="http://schemas.openxmlformats.org/officeDocument/2006/relationships/hyperlink" Target="https://italiadomani.gov.it/it/Interventi/investimenti/bonifica-dei-siti-orfani.html" TargetMode="External"/><Relationship Id="rId168" Type="http://schemas.openxmlformats.org/officeDocument/2006/relationships/hyperlink" Target="https://italiadomani.gov.it/it/Interventi/investimenti/fondo-per-la-realizzazione-di-un-sistema-integrato-di-infrastrutture-di-ricerca-e-innovazione.html" TargetMode="External"/><Relationship Id="rId51" Type="http://schemas.openxmlformats.org/officeDocument/2006/relationships/hyperlink" Target="https://italiadomani.gov.it/it/Interventi/investimenti/sviluppo-di-sistemi-di-teleriscaldamento.html" TargetMode="External"/><Relationship Id="rId72" Type="http://schemas.openxmlformats.org/officeDocument/2006/relationships/hyperlink" Target="https://italiadomani.gov.it/it/Interventi/investimenti/orientamento-attivo-nella-transizione-scuola-universita.html" TargetMode="External"/><Relationship Id="rId93" Type="http://schemas.openxmlformats.org/officeDocument/2006/relationships/hyperlink" Target="https://italiadomani.gov.it/it/Interventi/investimenti/piani-urbani-integrati.html" TargetMode="External"/><Relationship Id="rId189" Type="http://schemas.openxmlformats.org/officeDocument/2006/relationships/hyperlink" Target="https://italiadomani.gov.it/it/Interventi/investimenti/sviluppo-delle-competenze-tecnico-professionali-digitali-e-manageriali-del-personale-del-sistema-sanitario.html" TargetMode="External"/><Relationship Id="rId3" Type="http://schemas.openxmlformats.org/officeDocument/2006/relationships/hyperlink" Target="http://www.inps.it/" TargetMode="External"/><Relationship Id="rId214" Type="http://schemas.openxmlformats.org/officeDocument/2006/relationships/hyperlink" Target="https://italiadomani.gov.it/it/Interventi/investimenti/sviluppo-delle-competenze-tecnico-professionali-digitali-e-manageriali-del-personale-del-sistema-sanitario.html" TargetMode="External"/><Relationship Id="rId235" Type="http://schemas.openxmlformats.org/officeDocument/2006/relationships/hyperlink" Target="https://italiadomani.gov.it/it/Interventi/investimenti/interventi-per-la-sostenibilita-ambientale-dei-porti-green-ports.html" TargetMode="External"/><Relationship Id="rId116" Type="http://schemas.openxmlformats.org/officeDocument/2006/relationships/hyperlink" Target="https://italiadomani.gov.it/it/Interventi/investimenti/fondi-integrati-per-la-competitivita-delle-imprese-turistiche.html" TargetMode="External"/><Relationship Id="rId137" Type="http://schemas.openxmlformats.org/officeDocument/2006/relationships/hyperlink" Target="https://italiadomani.gov.it/it/Interventi/investimenti/rinnovo-flotte-bus-e-treni-verdi.html" TargetMode="External"/><Relationship Id="rId158" Type="http://schemas.openxmlformats.org/officeDocument/2006/relationships/hyperlink" Target="https://italiadomani.gov.it/it/Interventi/investimenti/miglioramento-delle-stazioni-ferroviarie-nel-sud.html" TargetMode="External"/><Relationship Id="rId20" Type="http://schemas.openxmlformats.org/officeDocument/2006/relationships/hyperlink" Target="https://italiadomani.gov.it/it/Interventi/investimenti/programmi-per-valorizzare-l-identita-di-luoghi-parchi-e-giardini-storici.html" TargetMode="External"/><Relationship Id="rId41" Type="http://schemas.openxmlformats.org/officeDocument/2006/relationships/hyperlink" Target="https://italiadomani.gov.it/it/Interventi/investimenti/rinnovo-flotte-bus-e-treni-verdi.html" TargetMode="External"/><Relationship Id="rId62" Type="http://schemas.openxmlformats.org/officeDocument/2006/relationships/hyperlink" Target="https://italiadomani.gov.it/it/Interventi/investimenti/collegamenti-ferroviari-ad-alta-velocita-verso-il-sud-per-passeggeri-e-merci.html" TargetMode="External"/><Relationship Id="rId83" Type="http://schemas.openxmlformats.org/officeDocument/2006/relationships/hyperlink" Target="https://italiadomani.gov.it/it/Interventi/investimenti/fondo-per-la-realizzazione-di-un-sistema-integrato-di-infrastrutture-di-ricerca-e-innovazione.html" TargetMode="External"/><Relationship Id="rId179" Type="http://schemas.openxmlformats.org/officeDocument/2006/relationships/hyperlink" Target="https://italiadomani.gov.it/it/Interventi/investimenti/programma-innovativo-della-qualita-dell-abitare.html" TargetMode="External"/><Relationship Id="rId190" Type="http://schemas.openxmlformats.org/officeDocument/2006/relationships/hyperlink" Target="https://italiadomani.gov.it/it/Interventi/investimenti/rafforzamento-dell-ufficio-del-processo-per-la-giustizia-amministrativa.html" TargetMode="External"/><Relationship Id="rId204" Type="http://schemas.openxmlformats.org/officeDocument/2006/relationships/hyperlink" Target="https://italiadomani.gov.it/it/Interventi/investimenti/sviluppo-delle-competenze-tecnico-professionali-digitali-e-manageriali-del-personale-del-sistema-sanitario.html" TargetMode="External"/><Relationship Id="rId225" Type="http://schemas.openxmlformats.org/officeDocument/2006/relationships/hyperlink" Target="https://italiadomani.gov.it/it/Interventi/investimenti/sviluppo-delle-competenze-tecnico-professionali-digitali-e-manageriali-del-personale-del-sistema-sanitario.html" TargetMode="External"/><Relationship Id="rId246" Type="http://schemas.openxmlformats.org/officeDocument/2006/relationships/hyperlink" Target="https://italiadomani.gov.it/it/Interventi/investimenti/sviluppo-delle-competenze-tecnico-professionali-digitali-e-manageriali-del-personale-del-sistema-sanitario.html" TargetMode="External"/><Relationship Id="rId106" Type="http://schemas.openxmlformats.org/officeDocument/2006/relationships/hyperlink" Target="https://italiadomani.gov.it/it/Interventi/investimenti/valorizzazione-e-potenziamento-della-ricerca-biomedica-del-ssn.html" TargetMode="External"/><Relationship Id="rId127" Type="http://schemas.openxmlformats.org/officeDocument/2006/relationships/hyperlink" Target="https://italiadomani.gov.it/it/Interventi/investimenti/progetti-faro-di-economia-circolare.html" TargetMode="External"/><Relationship Id="rId10" Type="http://schemas.openxmlformats.org/officeDocument/2006/relationships/hyperlink" Target="https://italiadomani.gov.it/it/Interventi/investimenti/investimenti-ad-alto-contenuto-tecnologico.html" TargetMode="External"/><Relationship Id="rId31" Type="http://schemas.openxmlformats.org/officeDocument/2006/relationships/hyperlink" Target="https://italiadomani.gov.it/it/Interventi/investimenti/bus-elettrici.html" TargetMode="External"/><Relationship Id="rId52" Type="http://schemas.openxmlformats.org/officeDocument/2006/relationships/hyperlink" Target="https://italiadomani.gov.it/it/Interventi/investimenti/bonifica-dei-siti-orfani.html" TargetMode="External"/><Relationship Id="rId73" Type="http://schemas.openxmlformats.org/officeDocument/2006/relationships/hyperlink" Target="https://italiadomani.gov.it/it/Interventi/investimenti/piano-asili-nido.html" TargetMode="External"/><Relationship Id="rId94" Type="http://schemas.openxmlformats.org/officeDocument/2006/relationships/hyperlink" Target="https://italiadomani.gov.it/it/Interventi/investimenti/piani-urbani-integrati-fondo-di-fondi-della-bei.html" TargetMode="External"/><Relationship Id="rId148" Type="http://schemas.openxmlformats.org/officeDocument/2006/relationships/hyperlink" Target="https://italiadomani.gov.it/it/Interventi/investimenti/digitalizzazione-dei-parchi-nazionali.html" TargetMode="External"/><Relationship Id="rId169" Type="http://schemas.openxmlformats.org/officeDocument/2006/relationships/hyperlink" Target="https://italiadomani.gov.it/it/Interventi/investimenti/ipcei.html" TargetMode="External"/><Relationship Id="rId4" Type="http://schemas.openxmlformats.org/officeDocument/2006/relationships/hyperlink" Target="https://italiadomani.gov.it/it/Interventi/investimenti/abilitazione-e-facilitazione-migrazione-al-cloud.html" TargetMode="External"/><Relationship Id="rId180" Type="http://schemas.openxmlformats.org/officeDocument/2006/relationships/hyperlink" Target="https://italiadomani.gov.it/it/Interventi/investimenti/sostegno-alle-persone-vulnerabili-e-prevenzione-dell-istituzionalizzazione-degli-anziani-non-autosufficienti.html" TargetMode="External"/><Relationship Id="rId215" Type="http://schemas.openxmlformats.org/officeDocument/2006/relationships/hyperlink" Target="https://italiadomani.gov.it/it/Interventi/investimenti/sviluppo-delle-competenze-tecnico-professionali-digitali-e-manageriali-del-personale-del-sistema-sanitario.html" TargetMode="External"/><Relationship Id="rId236" Type="http://schemas.openxmlformats.org/officeDocument/2006/relationships/hyperlink" Target="https://italiadomani.gov.it/it/Interventi/investimenti/potenziamento-strutture-di-ricerca-e-creazione-di-campioni-nazionali-di-R-S-su-alcune-key-enabling-technologies.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italiadomani.gov.it/it/Interventi/investimenti/sviluppo-infrastrutture-di-ricarica-elettrica.html" TargetMode="External"/><Relationship Id="rId21" Type="http://schemas.openxmlformats.org/officeDocument/2006/relationships/hyperlink" Target="https://italiadomani.gov.it/it/Interventi/investimenti/progetti-faro-di-economia-circolare.html" TargetMode="External"/><Relationship Id="rId42" Type="http://schemas.openxmlformats.org/officeDocument/2006/relationships/hyperlink" Target="https://italiadomani.gov.it/it/Interventi/investimenti/sperimentazione-dell-idrogeno-per-il-trasporto-ferroviario.html" TargetMode="External"/><Relationship Id="rId47" Type="http://schemas.openxmlformats.org/officeDocument/2006/relationships/hyperlink" Target="https://italiadomani.gov.it/it/Interventi/investimenti/rinnovabili-e-batterie.html" TargetMode="External"/><Relationship Id="rId63" Type="http://schemas.openxmlformats.org/officeDocument/2006/relationships/hyperlink" Target="https://italiadomani.gov.it/it/Interventi/investimenti/valorizzazione-dei-beni-confiscati-alle-mafie.html" TargetMode="External"/><Relationship Id="rId68" Type="http://schemas.openxmlformats.org/officeDocument/2006/relationships/hyperlink" Target="https://italiadomani.gov.it/it/Interventi/investimenti/Sviluppo-del-sistema-di-formazione-professionale-terziaria.html" TargetMode="External"/><Relationship Id="rId84" Type="http://schemas.openxmlformats.org/officeDocument/2006/relationships/hyperlink" Target="https://italiadomani.gov.it/it/Interventi/investimenti/housing-temporaneo-e-stazioni-di-posta.html" TargetMode="External"/><Relationship Id="rId89" Type="http://schemas.openxmlformats.org/officeDocument/2006/relationships/hyperlink" Target="https://italiadomani.gov.it/it/Interventi/investimenti/piani-urbani-integrati-superamento-degli-insediamenti-abusivi-per-combattere-lo-sfruttamento-dei-lavoratori-in-agricoltura.html" TargetMode="External"/><Relationship Id="rId16" Type="http://schemas.openxmlformats.org/officeDocument/2006/relationships/hyperlink" Target="https://italiadomani.gov.it/it/Interventi/investimenti/competenze-competenze-e-capacita-amministrativa.html" TargetMode="External"/><Relationship Id="rId107" Type="http://schemas.openxmlformats.org/officeDocument/2006/relationships/drawing" Target="../drawings/drawing2.xml"/><Relationship Id="rId11" Type="http://schemas.openxmlformats.org/officeDocument/2006/relationships/hyperlink" Target="https://italiadomani.gov.it/it/Interventi/investimenti/rafforzamento-dell-ufficio-del-processo-per-la-giustizia-amministrativa.html" TargetMode="External"/><Relationship Id="rId32" Type="http://schemas.openxmlformats.org/officeDocument/2006/relationships/hyperlink" Target="https://italiadomani.gov.it/it/Interventi/investimenti/rimozione-delle-barriere-fisiche-e-cognitive-in-musei-biblioteche-e-archivi-per-consentire-un-piu-ampio-accesso-e-partecipazione-alla-cultura.html" TargetMode="External"/><Relationship Id="rId37" Type="http://schemas.openxmlformats.org/officeDocument/2006/relationships/hyperlink" Target="https://italiadomani.gov.it/it/Interventi/investimenti/sviluppo-logistica-per-i-settori-agroalimentare-pesca-e-acquacoltura-silvicoltura-floricoltura-e-vivaismo.html" TargetMode="External"/><Relationship Id="rId53" Type="http://schemas.openxmlformats.org/officeDocument/2006/relationships/hyperlink" Target="https://italiadomani.gov.it/it/Interventi/investimenti/fondo-per-il-programma-nazionale-ricerca-pnr-e-progetti-di-ricerca-di-significativo-interesse-nazionale-prin.html" TargetMode="External"/><Relationship Id="rId58" Type="http://schemas.openxmlformats.org/officeDocument/2006/relationships/hyperlink" Target="https://italiadomani.gov.it/it/Interventi/investimenti/sviluppo-di-sistemi-di-teleriscaldamento.html" TargetMode="External"/><Relationship Id="rId74" Type="http://schemas.openxmlformats.org/officeDocument/2006/relationships/hyperlink" Target="https://italiadomani.gov.it/it/Interventi/investimenti/fondo-per-il-programma-nazionale-ricerca-pnr-e-progetti-di-ricerca-di-significativo-interesse-nazionale-prin.html" TargetMode="External"/><Relationship Id="rId79" Type="http://schemas.openxmlformats.org/officeDocument/2006/relationships/hyperlink" Target="https://italiadomani.gov.it/it/Interventi/investimenti/sistema-duale.html" TargetMode="External"/><Relationship Id="rId102" Type="http://schemas.openxmlformats.org/officeDocument/2006/relationships/hyperlink" Target="https://italiadomani.gov.it/it/Interventi/investimenti/rafforzamento-dell-assistenza-sanitaria-intermedia-e-delle-sue-strutture-ospedali-di-comunita.html" TargetMode="External"/><Relationship Id="rId5" Type="http://schemas.openxmlformats.org/officeDocument/2006/relationships/hyperlink" Target="https://italiadomani.gov.it/it/Interventi/investimenti/tecnologie-satellitari-ed-economia-spaziale.html" TargetMode="External"/><Relationship Id="rId90" Type="http://schemas.openxmlformats.org/officeDocument/2006/relationships/hyperlink" Target="https://italiadomani.gov.it/it/Interventi/investimenti/piani-urbani-integrati-fondo-di-fondi-della-bei.html" TargetMode="External"/><Relationship Id="rId95" Type="http://schemas.openxmlformats.org/officeDocument/2006/relationships/hyperlink" Target="https://italiadomani.gov.it/it/Interventi/investimenti/sostegno-alle-persone-vulnerabili-e-prevenzione-dell-istituzionalizzazione-degli-anziani-non-autosufficienti.html" TargetMode="External"/><Relationship Id="rId22" Type="http://schemas.openxmlformats.org/officeDocument/2006/relationships/hyperlink" Target="https://italiadomani.gov.it/it/Interventi/investimenti/realizzazione-nuovi-impianti-di-gestione-rifiuti-e-ammodernamento-di-impianti-esistenti.html" TargetMode="External"/><Relationship Id="rId27" Type="http://schemas.openxmlformats.org/officeDocument/2006/relationships/hyperlink" Target="https://italiadomani.gov.it/it/Interventi/investimenti/sviluppo-infrastrutture-di-ricarica-elettrica.html" TargetMode="External"/><Relationship Id="rId43" Type="http://schemas.openxmlformats.org/officeDocument/2006/relationships/hyperlink" Target="https://italiadomani.gov.it/it/Interventi/investimenti/sperimentazione-dell-idrogeno-per-il-trasporto-ferroviario.html" TargetMode="External"/><Relationship Id="rId48" Type="http://schemas.openxmlformats.org/officeDocument/2006/relationships/hyperlink" Target="https://italiadomani.gov.it/it/Interventi/investimenti/sviluppo-agro-voltaico.html" TargetMode="External"/><Relationship Id="rId64" Type="http://schemas.openxmlformats.org/officeDocument/2006/relationships/hyperlink" Target="https://italiadomani.gov.it/it/Interventi/investimenti/sviluppo-del-sistema-europeo-di-gestione-del-trasporto-ferroviario-ERTMS.html" TargetMode="External"/><Relationship Id="rId69" Type="http://schemas.openxmlformats.org/officeDocument/2006/relationships/hyperlink" Target="https://italiadomani.gov.it/it/Interventi/investimenti/Sviluppo-del-sistema-di-formazione-professionale-terziaria.html" TargetMode="External"/><Relationship Id="rId80" Type="http://schemas.openxmlformats.org/officeDocument/2006/relationships/hyperlink" Target="https://italiadomani.gov.it/it/Interventi/investimenti/sistema-duale.html" TargetMode="External"/><Relationship Id="rId85" Type="http://schemas.openxmlformats.org/officeDocument/2006/relationships/hyperlink" Target="https://italiadomani.gov.it/it/Interventi/investimenti/progetti-di-rigenerazione-urbana-volti-a-ridurre-situazioni-di-emarginazione-e-degrado-sociale.html" TargetMode="External"/><Relationship Id="rId12" Type="http://schemas.openxmlformats.org/officeDocument/2006/relationships/hyperlink" Target="https://italiadomani.gov.it/it/Interventi/investimenti/rafforzamento-dell-ufficio-del-processo-per-la-giustizia-amministrativa.html" TargetMode="External"/><Relationship Id="rId17" Type="http://schemas.openxmlformats.org/officeDocument/2006/relationships/hyperlink" Target="https://italiadomani.gov.it/it/Interventi/investimenti/competenze-competenze-e-capacita-amministrativa.html" TargetMode="External"/><Relationship Id="rId33" Type="http://schemas.openxmlformats.org/officeDocument/2006/relationships/hyperlink" Target="https://italiadomani.gov.it/it/Interventi/investimenti/investimenti-nella-resilienza-dell-agro-sistema-irriguo-per-una-migliore-gestione-delle-risorse-idriche.html" TargetMode="External"/><Relationship Id="rId38" Type="http://schemas.openxmlformats.org/officeDocument/2006/relationships/hyperlink" Target="https://italiadomani.gov.it/it/Interventi/investimenti/Innovazione-e-meccanizzazione-nel-settore-agricolo-e-alimentare.html" TargetMode="External"/><Relationship Id="rId59" Type="http://schemas.openxmlformats.org/officeDocument/2006/relationships/hyperlink" Target="https://italiadomani.gov.it/it/Interventi/investimenti/investimenti-in-infrastrutture-idriche-primarie-per-la-sicurezza-dell-approvvigionamento-idrico.html" TargetMode="External"/><Relationship Id="rId103" Type="http://schemas.openxmlformats.org/officeDocument/2006/relationships/hyperlink" Target="https://italiadomani.gov.it/it/Interventi/investimenti/case-della-comunita-e-presa-in-carico-della-persona.html" TargetMode="External"/><Relationship Id="rId20" Type="http://schemas.openxmlformats.org/officeDocument/2006/relationships/hyperlink" Target="https://italiadomani.gov.it/it/Interventi/investimenti/competenze-competenze-e-capacita-amministrativa.html" TargetMode="External"/><Relationship Id="rId41" Type="http://schemas.openxmlformats.org/officeDocument/2006/relationships/hyperlink" Target="https://italiadomani.gov.it/it/Interventi/investimenti/sperimentazione-dell-idrogeno-per-il-trasporto-stradale.html" TargetMode="External"/><Relationship Id="rId54" Type="http://schemas.openxmlformats.org/officeDocument/2006/relationships/hyperlink" Target="https://italiadomani.gov.it/it/Interventi/investimenti/utilizzo-dell-idrogeno-in-settori-hard-to-abate.html" TargetMode="External"/><Relationship Id="rId62" Type="http://schemas.openxmlformats.org/officeDocument/2006/relationships/hyperlink" Target="https://italiadomani.gov.it/it/Interventi/investimenti/investimenti-nella-resilienza-dell-agro-sistema-irriguo-per-una-migliore-gestione-delle-risorse-idriche.html" TargetMode="External"/><Relationship Id="rId70" Type="http://schemas.openxmlformats.org/officeDocument/2006/relationships/hyperlink" Target="https://italiadomani.gov.it/it/Interventi/investimenti/piano-di-estensione-del-tempo-pieno-e-mense.html" TargetMode="External"/><Relationship Id="rId75" Type="http://schemas.openxmlformats.org/officeDocument/2006/relationships/hyperlink" Target="https://italiadomani.gov.it/it/Interventi/investimenti/partenariati-allargati-estesi-a-universita-centri-di-ricerca-imprese-e-finanziamento-progetti-di-ricerca-di-base.html" TargetMode="External"/><Relationship Id="rId83" Type="http://schemas.openxmlformats.org/officeDocument/2006/relationships/hyperlink" Target="https://italiadomani.gov.it/it/Interventi/investimenti/creazione-di-imprese-femminili.html" TargetMode="External"/><Relationship Id="rId88" Type="http://schemas.openxmlformats.org/officeDocument/2006/relationships/hyperlink" Target="https://italiadomani.gov.it/it/Interventi/investimenti/piani-urbani-integrati-superamento-degli-insediamenti-abusivi-per-combattere-lo-sfruttamento-dei-lavoratori-in-agricoltura.html" TargetMode="External"/><Relationship Id="rId91" Type="http://schemas.openxmlformats.org/officeDocument/2006/relationships/hyperlink" Target="https://italiadomani.gov.it/it/Interventi/investimenti/piani-urbani-integrati-fondo-di-fondi-della-bei.html" TargetMode="External"/><Relationship Id="rId96" Type="http://schemas.openxmlformats.org/officeDocument/2006/relationships/hyperlink" Target="https://italiadomani.gov.it/it/Interventi/investimenti/percorsi-di-autonomia-per-persone-con-disabilita.html" TargetMode="External"/><Relationship Id="rId1" Type="http://schemas.openxmlformats.org/officeDocument/2006/relationships/hyperlink" Target="https://italiadomani.gov.it/it/Interventi/investimenti/abilitazione-e-facilitazione-migrazione-al-cloud.html" TargetMode="External"/><Relationship Id="rId6" Type="http://schemas.openxmlformats.org/officeDocument/2006/relationships/hyperlink" Target="https://italiadomani.gov.it/it/Interventi/investimenti/transizione-4-0.html" TargetMode="External"/><Relationship Id="rId15" Type="http://schemas.openxmlformats.org/officeDocument/2006/relationships/hyperlink" Target="https://italiadomani.gov.it/it/Interventi/investimenti/competenze-competenze-e-capacita-amministrativa.html" TargetMode="External"/><Relationship Id="rId23" Type="http://schemas.openxmlformats.org/officeDocument/2006/relationships/hyperlink" Target="https://italiadomani.gov.it/it/Interventi/investimenti/realizzazione-nuovi-impianti-di-gestione-rifiuti-e-ammodernamento-di-impianti-esistenti.html" TargetMode="External"/><Relationship Id="rId28" Type="http://schemas.openxmlformats.org/officeDocument/2006/relationships/hyperlink" Target="https://italiadomani.gov.it/it/Interventi/investimenti/attrattivita-dei-borghi.html" TargetMode="External"/><Relationship Id="rId36" Type="http://schemas.openxmlformats.org/officeDocument/2006/relationships/hyperlink" Target="https://italiadomani.gov.it/it/Interventi/investimenti/green-communities.html" TargetMode="External"/><Relationship Id="rId49" Type="http://schemas.openxmlformats.org/officeDocument/2006/relationships/hyperlink" Target="https://italiadomani.gov.it/it/Interventi/investimenti/sviluppo-agro-voltaico.html" TargetMode="External"/><Relationship Id="rId57" Type="http://schemas.openxmlformats.org/officeDocument/2006/relationships/hyperlink" Target="https://italiadomani.gov.it/it/Interventi/investimenti/piano-di-sostituzione-di-edifici-scolastici-e-di-riqualificazione-energetica.html" TargetMode="External"/><Relationship Id="rId106" Type="http://schemas.openxmlformats.org/officeDocument/2006/relationships/hyperlink" Target="https://italiadomani.gov.it/it/Interventi/investimenti/interventi-per-la-resilienza-la-valorizzazione-del-territorio-e-l-efficienza-energetica-dei-comuni.html" TargetMode="External"/><Relationship Id="rId10" Type="http://schemas.openxmlformats.org/officeDocument/2006/relationships/hyperlink" Target="https://italiadomani.gov.it/it/Interventi/investimenti/rafforzamento-dell-ufficio-del-processo-per-la-giustizia-amministrativa.html" TargetMode="External"/><Relationship Id="rId31" Type="http://schemas.openxmlformats.org/officeDocument/2006/relationships/hyperlink" Target="https://italiadomani.gov.it/it/Interventi/investimenti/sicurezza-sismica-nei-luoghi-di-culto.html" TargetMode="External"/><Relationship Id="rId44" Type="http://schemas.openxmlformats.org/officeDocument/2006/relationships/hyperlink" Target="https://italiadomani.gov.it/it/Interventi/investimenti/promozione-impianti-innovativi-incluso-off-shore.html" TargetMode="External"/><Relationship Id="rId52" Type="http://schemas.openxmlformats.org/officeDocument/2006/relationships/hyperlink" Target="https://italiadomani.gov.it/it/Interventi/investimenti/fondo-per-il-programma-nazionale-ricerca-pnr-e-progetti-di-ricerca-di-significativo-interesse-nazionale-prin.html" TargetMode="External"/><Relationship Id="rId60" Type="http://schemas.openxmlformats.org/officeDocument/2006/relationships/hyperlink" Target="https://italiadomani.gov.it/it/Interventi/investimenti/investimenti-in-infrastrutture-idriche-primarie-per-la-sicurezza-dell-approvvigionamento-idrico.html" TargetMode="External"/><Relationship Id="rId65" Type="http://schemas.openxmlformats.org/officeDocument/2006/relationships/hyperlink" Target="https://italiadomani.gov.it/it/Interventi/investimenti/sviluppo-delle-competenze-tecnico-professionali-digitali-e-manageriali-del-personale-del-sistema-sanitario.html" TargetMode="External"/><Relationship Id="rId73" Type="http://schemas.openxmlformats.org/officeDocument/2006/relationships/hyperlink" Target="https://italiadomani.gov.it/it/Interventi/investimenti/piano-asili-nido.html" TargetMode="External"/><Relationship Id="rId78" Type="http://schemas.openxmlformats.org/officeDocument/2006/relationships/hyperlink" Target="https://italiadomani.gov.it/it/Interventi/investimenti/sistema-di-certificazione-della-parita-di-genere.html" TargetMode="External"/><Relationship Id="rId81" Type="http://schemas.openxmlformats.org/officeDocument/2006/relationships/hyperlink" Target="https://italiadomani.gov.it/it/Interventi/investimenti/servizio-civile-universale.html" TargetMode="External"/><Relationship Id="rId86" Type="http://schemas.openxmlformats.org/officeDocument/2006/relationships/hyperlink" Target="https://italiadomani.gov.it/it/Interventi/investimenti/progetti-di-rigenerazione-urbana-volti-a-ridurre-situazioni-di-emarginazione-e-degrado-sociale.html" TargetMode="External"/><Relationship Id="rId94" Type="http://schemas.openxmlformats.org/officeDocument/2006/relationships/hyperlink" Target="https://italiadomani.gov.it/it/Interventi/investimenti/sport-e-inclusione-sociale.html" TargetMode="External"/><Relationship Id="rId99" Type="http://schemas.openxmlformats.org/officeDocument/2006/relationships/hyperlink" Target="https://italiadomani.gov.it/it/Interventi/investimenti/valorizzazione-dei-beni-confiscati-alle-mafie.html" TargetMode="External"/><Relationship Id="rId101" Type="http://schemas.openxmlformats.org/officeDocument/2006/relationships/hyperlink" Target="https://italiadomani.gov.it/it/Interventi/investimenti/interventi-socio-educativi-strutturati-per-combattere-la-poverta-educativa-nel-mezzogiorno-a-sostegno-del-terzo-settore.html" TargetMode="External"/><Relationship Id="rId4" Type="http://schemas.openxmlformats.org/officeDocument/2006/relationships/hyperlink" Target="https://italiadomani.gov.it/it/Interventi/investimenti/reti-ultraveloci-banda-ultra-larga-e-5G.html" TargetMode="External"/><Relationship Id="rId9" Type="http://schemas.openxmlformats.org/officeDocument/2006/relationships/hyperlink" Target="https://italiadomani.gov.it/it/Interventi/investimenti/rafforzamento-dell-ufficio-del-processo-per-la-giustizia-amministrativa.html" TargetMode="External"/><Relationship Id="rId13" Type="http://schemas.openxmlformats.org/officeDocument/2006/relationships/hyperlink" Target="https://italiadomani.gov.it/it/Interventi/investimenti/task-force-digitalizzazione-monitoraggio-e-performance.html" TargetMode="External"/><Relationship Id="rId18" Type="http://schemas.openxmlformats.org/officeDocument/2006/relationships/hyperlink" Target="https://italiadomani.gov.it/it/Interventi/investimenti/competenze-competenze-e-capacita-amministrativa.html" TargetMode="External"/><Relationship Id="rId39" Type="http://schemas.openxmlformats.org/officeDocument/2006/relationships/hyperlink" Target="https://italiadomani.gov.it/it/Interventi/investimenti/promozione-impianti-innovativi-incluso-off-shore.html" TargetMode="External"/><Relationship Id="rId34" Type="http://schemas.openxmlformats.org/officeDocument/2006/relationships/hyperlink" Target="https://italiadomani.gov.it/it/Interventi/investimenti/investimenti-nella-resilienza-dell-agro-sistema-irriguo-per-una-migliore-gestione-delle-risorse-idriche.html" TargetMode="External"/><Relationship Id="rId50" Type="http://schemas.openxmlformats.org/officeDocument/2006/relationships/hyperlink" Target="https://italiadomani.gov.it/it/Interventi/investimenti/produzione-in-aree-industriali-dismesse.html" TargetMode="External"/><Relationship Id="rId55" Type="http://schemas.openxmlformats.org/officeDocument/2006/relationships/hyperlink" Target="https://italiadomani.gov.it/it/Interventi/investimenti/creazione-di-imprese-femminili.html" TargetMode="External"/><Relationship Id="rId76" Type="http://schemas.openxmlformats.org/officeDocument/2006/relationships/hyperlink" Target="https://italiadomani.gov.it/it/Interventi/investimenti/partenariati-allargati-estesi-a-universita-centri-di-ricerca-imprese-e-finanziamento-progetti-di-ricerca-di-base.html" TargetMode="External"/><Relationship Id="rId97" Type="http://schemas.openxmlformats.org/officeDocument/2006/relationships/hyperlink" Target="https://italiadomani.gov.it/it/Interventi/investimenti/strategia-nazionale-per-le-aree-interne.html" TargetMode="External"/><Relationship Id="rId104" Type="http://schemas.openxmlformats.org/officeDocument/2006/relationships/hyperlink" Target="https://italiadomani.gov.it/it/Interventi/investimenti/verso-un-nuovo-ospedale-sicuro-e-sostenibile.html" TargetMode="External"/><Relationship Id="rId7" Type="http://schemas.openxmlformats.org/officeDocument/2006/relationships/hyperlink" Target="https://italiadomani.gov.it/it/Interventi/investimenti/migliorare-l-efficienza-energetica-di-cinema-teatri-e-musei.html" TargetMode="External"/><Relationship Id="rId71" Type="http://schemas.openxmlformats.org/officeDocument/2006/relationships/hyperlink" Target="https://italiadomani.gov.it/it/Interventi/investimenti/piano-di-messa-in-sicurezza-e-riqualificazione-dell-edilizia-scolastica.html" TargetMode="External"/><Relationship Id="rId92" Type="http://schemas.openxmlformats.org/officeDocument/2006/relationships/hyperlink" Target="https://italiadomani.gov.it/it/Interventi/investimenti/programma-innovativo-della-qualita-dell-abitare.html" TargetMode="External"/><Relationship Id="rId2" Type="http://schemas.openxmlformats.org/officeDocument/2006/relationships/hyperlink" Target="https://italiadomani.gov.it/it/Interventi/investimenti/cybersecurity-sicurezza-informatica.html" TargetMode="External"/><Relationship Id="rId29" Type="http://schemas.openxmlformats.org/officeDocument/2006/relationships/hyperlink" Target="https://italiadomani.gov.it/it/Interventi/investimenti/attrattivita-dei-borghi.html" TargetMode="External"/><Relationship Id="rId24" Type="http://schemas.openxmlformats.org/officeDocument/2006/relationships/hyperlink" Target="https://italiadomani.gov.it/it/Interventi/investimenti/realizzazione-nuovi-impianti-di-gestione-rifiuti-e-ammodernamento-di-impianti-esistenti.html" TargetMode="External"/><Relationship Id="rId40" Type="http://schemas.openxmlformats.org/officeDocument/2006/relationships/hyperlink" Target="https://italiadomani.gov.it/it/Interventi/investimenti/sperimentazione-dell-idrogeno-per-il-trasporto-stradale.html" TargetMode="External"/><Relationship Id="rId45" Type="http://schemas.openxmlformats.org/officeDocument/2006/relationships/hyperlink" Target="https://italiadomani.gov.it/it/Interventi/investimenti/promozione-impianti-innovativi-incluso-off-shore.html" TargetMode="External"/><Relationship Id="rId66" Type="http://schemas.openxmlformats.org/officeDocument/2006/relationships/hyperlink" Target="https://italiadomani.gov.it/it/Interventi/investimenti/linee-ad-alta-velocita-nel-nord-che-collegano-all-europa.html" TargetMode="External"/><Relationship Id="rId87" Type="http://schemas.openxmlformats.org/officeDocument/2006/relationships/hyperlink" Target="https://italiadomani.gov.it/it/Interventi/investimenti/piani-urbani-integrati.html" TargetMode="External"/><Relationship Id="rId61" Type="http://schemas.openxmlformats.org/officeDocument/2006/relationships/hyperlink" Target="https://italiadomani.gov.it/it/Interventi/investimenti/riduzione-delle-perdite-nelle-reti-di-distribuzione-dell-acqua-compresa-la-digitalizzazione-e-il-monitoraggio-delle-reti.html" TargetMode="External"/><Relationship Id="rId82" Type="http://schemas.openxmlformats.org/officeDocument/2006/relationships/hyperlink" Target="https://italiadomani.gov.it/it/Interventi/investimenti/servizio-civile-universale.html" TargetMode="External"/><Relationship Id="rId19" Type="http://schemas.openxmlformats.org/officeDocument/2006/relationships/hyperlink" Target="https://italiadomani.gov.it/it/Interventi/investimenti/competenze-competenze-e-capacita-amministrativa.html" TargetMode="External"/><Relationship Id="rId14" Type="http://schemas.openxmlformats.org/officeDocument/2006/relationships/hyperlink" Target="https://italiadomani.gov.it/it/Interventi/investimenti/task-force-digitalizzazione-monitoraggio-e-performance.html" TargetMode="External"/><Relationship Id="rId30" Type="http://schemas.openxmlformats.org/officeDocument/2006/relationships/hyperlink" Target="https://italiadomani.gov.it/it/Interventi/investimenti/tutela-e-valorizzazione-dell-architettura-e-del-paesaggio-rurale.html" TargetMode="External"/><Relationship Id="rId35" Type="http://schemas.openxmlformats.org/officeDocument/2006/relationships/hyperlink" Target="https://italiadomani.gov.it/it/Interventi/investimenti/isole-verdi.html" TargetMode="External"/><Relationship Id="rId56" Type="http://schemas.openxmlformats.org/officeDocument/2006/relationships/hyperlink" Target="https://italiadomani.gov.it/it/Interventi/investimenti/creazione-di-imprese-femminili.html" TargetMode="External"/><Relationship Id="rId77" Type="http://schemas.openxmlformats.org/officeDocument/2006/relationships/hyperlink" Target="https://italiadomani.gov.it/it/Interventi/investimenti/potenziamento-strutture-di-ricerca-e-creazione-di-campioni-nazionali-di-R-S-su-alcune-key-enabling-technologies.html" TargetMode="External"/><Relationship Id="rId100" Type="http://schemas.openxmlformats.org/officeDocument/2006/relationships/hyperlink" Target="https://italiadomani.gov.it/it/Interventi/investimenti/valorizzazione-dei-beni-confiscati-alle-mafie.html" TargetMode="External"/><Relationship Id="rId105" Type="http://schemas.openxmlformats.org/officeDocument/2006/relationships/hyperlink" Target="https://italiadomani.gov.it/it/Interventi/investimenti/sviluppo-infrastrutture-di-ricarica-elettrica.html" TargetMode="External"/><Relationship Id="rId8" Type="http://schemas.openxmlformats.org/officeDocument/2006/relationships/hyperlink" Target="https://italiadomani.gov.it/it/Interventi/investimenti/rafforzamento-dell-ufficio-del-processo-per-la-giustizia-amministrativa.html" TargetMode="External"/><Relationship Id="rId51" Type="http://schemas.openxmlformats.org/officeDocument/2006/relationships/hyperlink" Target="https://italiadomani.gov.it/it/Interventi/investimenti/produzione-in-aree-industriali-dismesse.html" TargetMode="External"/><Relationship Id="rId72" Type="http://schemas.openxmlformats.org/officeDocument/2006/relationships/hyperlink" Target="https://italiadomani.gov.it/it/Interventi/investimenti/intervento-straordinario-finalizzato-alla-riduzione-dei-divari-territoriali-nei-cicli-I-e-II-della-scuola-secondaria-di-secondo-grado.html" TargetMode="External"/><Relationship Id="rId93" Type="http://schemas.openxmlformats.org/officeDocument/2006/relationships/hyperlink" Target="https://italiadomani.gov.it/it/Interventi/investimenti/sport-e-inclusione-sociale.html" TargetMode="External"/><Relationship Id="rId98" Type="http://schemas.openxmlformats.org/officeDocument/2006/relationships/hyperlink" Target="https://italiadomani.gov.it/it/Interventi/investimenti/strategia-nazionale-per-le-aree-interne.html" TargetMode="External"/><Relationship Id="rId3" Type="http://schemas.openxmlformats.org/officeDocument/2006/relationships/hyperlink" Target="https://italiadomani.gov.it/it/Interventi/investimenti/dati-e-interoperabilita.html" TargetMode="External"/><Relationship Id="rId25" Type="http://schemas.openxmlformats.org/officeDocument/2006/relationships/hyperlink" Target="https://italiadomani.gov.it/it/Interventi/investimenti/realizzazione-nuovi-impianti-di-gestione-rifiuti-e-ammodernamento-di-impianti-esistenti.html" TargetMode="External"/><Relationship Id="rId46" Type="http://schemas.openxmlformats.org/officeDocument/2006/relationships/hyperlink" Target="https://italiadomani.gov.it/it/Interventi/investimenti/rinnovabili-e-batterie.html" TargetMode="External"/><Relationship Id="rId67" Type="http://schemas.openxmlformats.org/officeDocument/2006/relationships/hyperlink" Target="https://italiadomani.gov.it/it/Interventi/investimenti/didattica-digitale-integrata-e-formazione-sulla-transizione-digitale-del-personale-scolastico.html"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italiadomani.gov.it/it/Interventi/investimenti/elettrificazione-delle-banchine-cold-ironing.html" TargetMode="External"/><Relationship Id="rId299" Type="http://schemas.openxmlformats.org/officeDocument/2006/relationships/hyperlink" Target="https://italiadomani.gov.it/it/Interventi/investimenti/salute-ambiente-e-clima.html" TargetMode="External"/><Relationship Id="rId21" Type="http://schemas.openxmlformats.org/officeDocument/2006/relationships/hyperlink" Target="https://italiadomani.gov.it/it/Interventi/investimenti/rinnovo-del-materiale-rotabile.html" TargetMode="External"/><Relationship Id="rId63" Type="http://schemas.openxmlformats.org/officeDocument/2006/relationships/hyperlink" Target="https://italiadomani.gov.it/it/Interventi/investimenti/strade-sicure-implementazione-di-un-sistema-di-monitoraggio-dinamico-per-il-controllo-da-remoto-di-ponti-viadotti-e-tunnel-ANAS.html" TargetMode="External"/><Relationship Id="rId159" Type="http://schemas.openxmlformats.org/officeDocument/2006/relationships/hyperlink" Target="https://italiadomani.gov.it/it/Interventi/investimenti/salute-ambiente-e-clima.html" TargetMode="External"/><Relationship Id="rId170" Type="http://schemas.openxmlformats.org/officeDocument/2006/relationships/hyperlink" Target="https://italiadomani.gov.it/it/Interventi/investimenti/verso-un-nuovo-ospedale-sicuro-e-sostenibile.html" TargetMode="External"/><Relationship Id="rId226" Type="http://schemas.openxmlformats.org/officeDocument/2006/relationships/hyperlink" Target="https://italiadomani.gov.it/it/Interventi/investimenti/iniziative-di-ricerca-per-tecnologie-e-percorsi-innovativi-in-ambito-sanitario-e-assistenziale.html" TargetMode="External"/><Relationship Id="rId268" Type="http://schemas.openxmlformats.org/officeDocument/2006/relationships/hyperlink" Target="https://italiadomani.gov.it/it/Interventi/investimenti/tecnologie-satellitari-ed-economia-spaziale.html" TargetMode="External"/><Relationship Id="rId32" Type="http://schemas.openxmlformats.org/officeDocument/2006/relationships/hyperlink" Target="https://italiadomani.gov.it/it/Interventi/investimenti/strade-sicure-implementazione-di-un-sistema-di-monitoraggio-dinamico-per-il-controllo-da-remoto-di-ponti-viadotti-e-tunnel-A24-A25.html" TargetMode="External"/><Relationship Id="rId74" Type="http://schemas.openxmlformats.org/officeDocument/2006/relationships/hyperlink" Target="https://italiadomani.gov.it/it/Interventi/investimenti/sviluppo-accessibilita-marittima-e-resilienza-infrastrutture-portuali-cambiamenti-climatici.html" TargetMode="External"/><Relationship Id="rId128" Type="http://schemas.openxmlformats.org/officeDocument/2006/relationships/hyperlink" Target="https://italiadomani.gov.it/it/Interventi/investimenti/strategia-nazionale-per-le-aree-interne.html" TargetMode="External"/><Relationship Id="rId5" Type="http://schemas.openxmlformats.org/officeDocument/2006/relationships/hyperlink" Target="https://italiadomani.gov.it/it/Interventi/investimenti/rinnovo-flotte-navi-sostenibili.html" TargetMode="External"/><Relationship Id="rId181" Type="http://schemas.openxmlformats.org/officeDocument/2006/relationships/hyperlink" Target="https://italiadomani.gov.it/it/Interventi/investimenti/costruzione-e-miglioramento-dei-padiglioni-e-degli-spazi-dei-penitenziari-per-adulti-e-minori.html" TargetMode="External"/><Relationship Id="rId237" Type="http://schemas.openxmlformats.org/officeDocument/2006/relationships/hyperlink" Target="https://italiadomani.gov.it/it/Interventi/investimenti/servizi-digitali-e-cittadinanza-digitale.html" TargetMode="External"/><Relationship Id="rId279" Type="http://schemas.openxmlformats.org/officeDocument/2006/relationships/hyperlink" Target="https://italiadomani.gov.it/it/Interventi/investimenti/tecnologie-satellitari-ed-economia-spaziale.html" TargetMode="External"/><Relationship Id="rId43" Type="http://schemas.openxmlformats.org/officeDocument/2006/relationships/hyperlink" Target="https://italiadomani.gov.it/it/Interventi/investimenti/strade-sicure-implementazione-di-un-sistema-di-monitoraggio-dinamico-per-il-controllo-da-remoto-di-ponti-viadotti-e-tunnel-A24-A25.html" TargetMode="External"/><Relationship Id="rId139" Type="http://schemas.openxmlformats.org/officeDocument/2006/relationships/hyperlink" Target="https://italiadomani.gov.it/it/Interventi/investimenti/sicuro-verde-e-sociale-riqualificazione-edilizia-residenziale-pubblica.html" TargetMode="External"/><Relationship Id="rId290" Type="http://schemas.openxmlformats.org/officeDocument/2006/relationships/hyperlink" Target="https://italiadomani.gov.it/it/Interventi/investimenti/piani-urbani-integrati.html" TargetMode="External"/><Relationship Id="rId304" Type="http://schemas.openxmlformats.org/officeDocument/2006/relationships/hyperlink" Target="https://italiadomani.gov.it/it/Interventi/investimenti/salute-ambiente-e-clima.html" TargetMode="External"/><Relationship Id="rId85" Type="http://schemas.openxmlformats.org/officeDocument/2006/relationships/hyperlink" Target="https://italiadomani.gov.it/it/Interventi/investimenti/aumento-selettivo-della-capacita-portuale.html" TargetMode="External"/><Relationship Id="rId150" Type="http://schemas.openxmlformats.org/officeDocument/2006/relationships/hyperlink" Target="https://italiadomani.gov.it/it/Interventi/investimenti/salute-ambiente-e-clima.html" TargetMode="External"/><Relationship Id="rId192" Type="http://schemas.openxmlformats.org/officeDocument/2006/relationships/hyperlink" Target="https://italiadomani.gov.it/it/Interventi/investimenti/costruzione-e-miglioramento-dei-padiglioni-e-degli-spazi-dei-penitenziari-per-adulti-e-minori.html" TargetMode="External"/><Relationship Id="rId206" Type="http://schemas.openxmlformats.org/officeDocument/2006/relationships/hyperlink" Target="https://italiadomani.gov.it/it/Interventi/investimenti/costruzione-e-miglioramento-dei-padiglioni-e-degli-spazi-dei-penitenziari-per-adulti-e-minori.html" TargetMode="External"/><Relationship Id="rId248" Type="http://schemas.openxmlformats.org/officeDocument/2006/relationships/hyperlink" Target="https://italiadomani.gov.it/it/Interventi/investimenti/servizi-digitali-e-cittadinanza-digitale.html" TargetMode="External"/><Relationship Id="rId12" Type="http://schemas.openxmlformats.org/officeDocument/2006/relationships/hyperlink" Target="https://italiadomani.gov.it/it/Interventi/investimenti/rinnovo-del-materiale-rotabile.html" TargetMode="External"/><Relationship Id="rId108" Type="http://schemas.openxmlformats.org/officeDocument/2006/relationships/hyperlink" Target="https://italiadomani.gov.it/it/Interventi/investimenti/efficientamento-energetico.html" TargetMode="External"/><Relationship Id="rId54" Type="http://schemas.openxmlformats.org/officeDocument/2006/relationships/hyperlink" Target="https://italiadomani.gov.it/it/Interventi/investimenti/strade-sicure-implementazione-di-un-sistema-di-monitoraggio-dinamico-per-il-controllo-da-remoto-di-ponti-viadotti-e-tunnel-A24-A25.html" TargetMode="External"/><Relationship Id="rId96" Type="http://schemas.openxmlformats.org/officeDocument/2006/relationships/hyperlink" Target="https://italiadomani.gov.it/it/Interventi/investimenti/ultimo-penultimo-miglio-ferroviario-stradale.html" TargetMode="External"/><Relationship Id="rId161" Type="http://schemas.openxmlformats.org/officeDocument/2006/relationships/hyperlink" Target="https://italiadomani.gov.it/it/Interventi/investimenti/salute-ambiente-e-clima.html" TargetMode="External"/><Relationship Id="rId217" Type="http://schemas.openxmlformats.org/officeDocument/2006/relationships/hyperlink" Target="https://italiadomani.gov.it/it/Interventi/investimenti/costruzione-e-miglioramento-dei-padiglioni-e-degli-spazi-dei-penitenziari-per-adulti-e-minori.html" TargetMode="External"/><Relationship Id="rId259" Type="http://schemas.openxmlformats.org/officeDocument/2006/relationships/hyperlink" Target="https://italiadomani.gov.it/it/Interventi/investimenti/servizi-digitali-e-cittadinanza-digitale.html" TargetMode="External"/><Relationship Id="rId23" Type="http://schemas.openxmlformats.org/officeDocument/2006/relationships/hyperlink" Target="https://italiadomani.gov.it/it/Interventi/investimenti/rinnovo-del-materiale-rotabile.html" TargetMode="External"/><Relationship Id="rId119" Type="http://schemas.openxmlformats.org/officeDocument/2006/relationships/hyperlink" Target="https://italiadomani.gov.it/it/Interventi/investimenti/elettrificazione-delle-banchine-cold-ironing.html" TargetMode="External"/><Relationship Id="rId270" Type="http://schemas.openxmlformats.org/officeDocument/2006/relationships/hyperlink" Target="https://italiadomani.gov.it/it/Interventi/investimenti/tecnologie-satellitari-ed-economia-spaziale.html" TargetMode="External"/><Relationship Id="rId44" Type="http://schemas.openxmlformats.org/officeDocument/2006/relationships/hyperlink" Target="https://italiadomani.gov.it/it/Interventi/investimenti/strade-sicure-implementazione-di-un-sistema-di-monitoraggio-dinamico-per-il-controllo-da-remoto-di-ponti-viadotti-e-tunnel-A24-A25.html" TargetMode="External"/><Relationship Id="rId65" Type="http://schemas.openxmlformats.org/officeDocument/2006/relationships/hyperlink" Target="https://italiadomani.gov.it/it/Interventi/investimenti/strade-sicure-implementazione-di-un-sistema-di-monitoraggio-dinamico-per-il-controllo-da-remoto-di-ponti-viadotti-e-tunnel-ANAS.html" TargetMode="External"/><Relationship Id="rId86" Type="http://schemas.openxmlformats.org/officeDocument/2006/relationships/hyperlink" Target="https://italiadomani.gov.it/it/Interventi/investimenti/aumento-selettivo-della-capacita-portuale.html" TargetMode="External"/><Relationship Id="rId130" Type="http://schemas.openxmlformats.org/officeDocument/2006/relationships/hyperlink" Target="https://italiadomani.gov.it/it/Interventi/investimenti/sicuro-verde-e-sociale-riqualificazione-edilizia-residenziale-pubblica.html" TargetMode="External"/><Relationship Id="rId151" Type="http://schemas.openxmlformats.org/officeDocument/2006/relationships/hyperlink" Target="https://italiadomani.gov.it/it/Interventi/investimenti/salute-ambiente-e-clima.html" TargetMode="External"/><Relationship Id="rId172" Type="http://schemas.openxmlformats.org/officeDocument/2006/relationships/hyperlink" Target="https://italiadomani.gov.it/it/Interventi/investimenti/verso-un-nuovo-ospedale-sicuro-e-sostenibile.html" TargetMode="External"/><Relationship Id="rId193" Type="http://schemas.openxmlformats.org/officeDocument/2006/relationships/hyperlink" Target="https://italiadomani.gov.it/it/Interventi/investimenti/costruzione-e-miglioramento-dei-padiglioni-e-degli-spazi-dei-penitenziari-per-adulti-e-minori.html" TargetMode="External"/><Relationship Id="rId207" Type="http://schemas.openxmlformats.org/officeDocument/2006/relationships/hyperlink" Target="https://italiadomani.gov.it/it/Interventi/investimenti/costruzione-e-miglioramento-dei-padiglioni-e-degli-spazi-dei-penitenziari-per-adulti-e-minori.html" TargetMode="External"/><Relationship Id="rId228" Type="http://schemas.openxmlformats.org/officeDocument/2006/relationships/hyperlink" Target="https://italiadomani.gov.it/it/Interventi/investimenti/iniziative-di-ricerca-per-tecnologie-e-percorsi-innovativi-in-ambito-sanitario-e-assistenziale.html" TargetMode="External"/><Relationship Id="rId249" Type="http://schemas.openxmlformats.org/officeDocument/2006/relationships/hyperlink" Target="https://italiadomani.gov.it/it/Interventi/investimenti/servizi-digitali-e-cittadinanza-digitale.html" TargetMode="External"/><Relationship Id="rId13" Type="http://schemas.openxmlformats.org/officeDocument/2006/relationships/hyperlink" Target="https://italiadomani.gov.it/it/Interventi/investimenti/rinnovo-del-materiale-rotabile.html" TargetMode="External"/><Relationship Id="rId109" Type="http://schemas.openxmlformats.org/officeDocument/2006/relationships/hyperlink" Target="https://italiadomani.gov.it/it/Interventi/investimenti/efficientamento-energetico.html" TargetMode="External"/><Relationship Id="rId260" Type="http://schemas.openxmlformats.org/officeDocument/2006/relationships/hyperlink" Target="https://italiadomani.gov.it/it/Interventi/investimenti/servizi-digitali-e-cittadinanza-digitale.html" TargetMode="External"/><Relationship Id="rId281" Type="http://schemas.openxmlformats.org/officeDocument/2006/relationships/hyperlink" Target="https://italiadomani.gov.it/it/Interventi/investimenti/tecnologie-satellitari-ed-economia-spaziale.html" TargetMode="External"/><Relationship Id="rId34" Type="http://schemas.openxmlformats.org/officeDocument/2006/relationships/hyperlink" Target="https://italiadomani.gov.it/it/Interventi/investimenti/strade-sicure-implementazione-di-un-sistema-di-monitoraggio-dinamico-per-il-controllo-da-remoto-di-ponti-viadotti-e-tunnel-A24-A25.html" TargetMode="External"/><Relationship Id="rId55" Type="http://schemas.openxmlformats.org/officeDocument/2006/relationships/hyperlink" Target="https://italiadomani.gov.it/it/Interventi/investimenti/strade-sicure-implementazione-di-un-sistema-di-monitoraggio-dinamico-per-il-controllo-da-remoto-di-ponti-viadotti-e-tunnel-A24-A25.html" TargetMode="External"/><Relationship Id="rId76" Type="http://schemas.openxmlformats.org/officeDocument/2006/relationships/hyperlink" Target="https://italiadomani.gov.it/it/Interventi/investimenti/sviluppo-accessibilita-marittima-e-resilienza-infrastrutture-portuali-cambiamenti-climatici.html" TargetMode="External"/><Relationship Id="rId97" Type="http://schemas.openxmlformats.org/officeDocument/2006/relationships/hyperlink" Target="https://italiadomani.gov.it/it/Interventi/investimenti/ultimo-penultimo-miglio-ferroviario-stradale.html" TargetMode="External"/><Relationship Id="rId120" Type="http://schemas.openxmlformats.org/officeDocument/2006/relationships/hyperlink" Target="https://italiadomani.gov.it/it/Interventi/investimenti/elettrificazione-delle-banchine-cold-ironing.html" TargetMode="External"/><Relationship Id="rId141" Type="http://schemas.openxmlformats.org/officeDocument/2006/relationships/hyperlink" Target="https://italiadomani.gov.it/it/Interventi/investimenti/sicuro-verde-e-sociale-riqualificazione-edilizia-residenziale-pubblica.html" TargetMode="External"/><Relationship Id="rId7" Type="http://schemas.openxmlformats.org/officeDocument/2006/relationships/hyperlink" Target="https://italiadomani.gov.it/it/Interventi/investimenti/rinnovo-del-materiale-rotabile.html" TargetMode="External"/><Relationship Id="rId162" Type="http://schemas.openxmlformats.org/officeDocument/2006/relationships/hyperlink" Target="https://italiadomani.gov.it/it/Interventi/investimenti/salute-ambiente-e-clima.html" TargetMode="External"/><Relationship Id="rId183" Type="http://schemas.openxmlformats.org/officeDocument/2006/relationships/hyperlink" Target="https://italiadomani.gov.it/it/Interventi/investimenti/costruzione-e-miglioramento-dei-padiglioni-e-degli-spazi-dei-penitenziari-per-adulti-e-minori.html" TargetMode="External"/><Relationship Id="rId218" Type="http://schemas.openxmlformats.org/officeDocument/2006/relationships/hyperlink" Target="https://italiadomani.gov.it/it/Interventi/investimenti/costruzione-e-miglioramento-dei-padiglioni-e-degli-spazi-dei-penitenziari-per-adulti-e-minori.html" TargetMode="External"/><Relationship Id="rId239" Type="http://schemas.openxmlformats.org/officeDocument/2006/relationships/hyperlink" Target="https://italiadomani.gov.it/it/Interventi/investimenti/servizi-digitali-e-cittadinanza-digitale.html" TargetMode="External"/><Relationship Id="rId250" Type="http://schemas.openxmlformats.org/officeDocument/2006/relationships/hyperlink" Target="https://italiadomani.gov.it/it/Interventi/investimenti/servizi-digitali-e-cittadinanza-digitale.html" TargetMode="External"/><Relationship Id="rId271" Type="http://schemas.openxmlformats.org/officeDocument/2006/relationships/hyperlink" Target="https://italiadomani.gov.it/it/Interventi/investimenti/tecnologie-satellitari-ed-economia-spaziale.html" TargetMode="External"/><Relationship Id="rId292" Type="http://schemas.openxmlformats.org/officeDocument/2006/relationships/hyperlink" Target="https://italiadomani.gov.it/it/Interventi/investimenti/ecobonus-e-sismabonus-fino-al-110-per-efficienza-energetica-e-la-sicurezza-degli-edifici.html" TargetMode="External"/><Relationship Id="rId306" Type="http://schemas.openxmlformats.org/officeDocument/2006/relationships/hyperlink" Target="https://italiadomani.gov.it/it/Interventi/investimenti/salute-ambiente-e-clima.html" TargetMode="External"/><Relationship Id="rId24" Type="http://schemas.openxmlformats.org/officeDocument/2006/relationships/hyperlink" Target="https://italiadomani.gov.it/it/Interventi/investimenti/rinnovo-del-materiale-rotabile.html" TargetMode="External"/><Relationship Id="rId45" Type="http://schemas.openxmlformats.org/officeDocument/2006/relationships/hyperlink" Target="https://italiadomani.gov.it/it/Interventi/investimenti/strade-sicure-implementazione-di-un-sistema-di-monitoraggio-dinamico-per-il-controllo-da-remoto-di-ponti-viadotti-e-tunnel-A24-A25.html" TargetMode="External"/><Relationship Id="rId66" Type="http://schemas.openxmlformats.org/officeDocument/2006/relationships/hyperlink" Target="https://italiadomani.gov.it/it/Interventi/investimenti/strade-sicure-implementazione-di-un-sistema-di-monitoraggio-dinamico-per-il-controllo-da-remoto-di-ponti-viadotti-e-tunnel-ANAS.html" TargetMode="External"/><Relationship Id="rId87" Type="http://schemas.openxmlformats.org/officeDocument/2006/relationships/hyperlink" Target="https://italiadomani.gov.it/it/Interventi/investimenti/aumento-selettivo-della-capacita-portuale.html" TargetMode="External"/><Relationship Id="rId110" Type="http://schemas.openxmlformats.org/officeDocument/2006/relationships/hyperlink" Target="https://italiadomani.gov.it/it/Interventi/investimenti/efficientamento-energetico.html" TargetMode="External"/><Relationship Id="rId131" Type="http://schemas.openxmlformats.org/officeDocument/2006/relationships/hyperlink" Target="https://italiadomani.gov.it/it/Interventi/investimenti/sicuro-verde-e-sociale-riqualificazione-edilizia-residenziale-pubblica.html" TargetMode="External"/><Relationship Id="rId152" Type="http://schemas.openxmlformats.org/officeDocument/2006/relationships/hyperlink" Target="https://italiadomani.gov.it/it/Interventi/investimenti/salute-ambiente-e-clima.html" TargetMode="External"/><Relationship Id="rId173" Type="http://schemas.openxmlformats.org/officeDocument/2006/relationships/hyperlink" Target="https://italiadomani.gov.it/it/Interventi/investimenti/ecosistema-innovativo-della-salute.html" TargetMode="External"/><Relationship Id="rId194" Type="http://schemas.openxmlformats.org/officeDocument/2006/relationships/hyperlink" Target="https://italiadomani.gov.it/it/Interventi/investimenti/costruzione-e-miglioramento-dei-padiglioni-e-degli-spazi-dei-penitenziari-per-adulti-e-minori.html" TargetMode="External"/><Relationship Id="rId208" Type="http://schemas.openxmlformats.org/officeDocument/2006/relationships/hyperlink" Target="https://italiadomani.gov.it/it/Interventi/investimenti/costruzione-e-miglioramento-dei-padiglioni-e-degli-spazi-dei-penitenziari-per-adulti-e-minori.html" TargetMode="External"/><Relationship Id="rId229" Type="http://schemas.openxmlformats.org/officeDocument/2006/relationships/hyperlink" Target="https://italiadomani.gov.it/it/Interventi/investimenti/iniziative-di-ricerca-per-tecnologie-e-percorsi-innovativi-in-ambito-sanitario-e-assistenziale.html" TargetMode="External"/><Relationship Id="rId240" Type="http://schemas.openxmlformats.org/officeDocument/2006/relationships/hyperlink" Target="https://italiadomani.gov.it/it/Interventi/investimenti/servizi-digitali-e-cittadinanza-digitale.html" TargetMode="External"/><Relationship Id="rId261" Type="http://schemas.openxmlformats.org/officeDocument/2006/relationships/hyperlink" Target="https://italiadomani.gov.it/it/Interventi/investimenti/servizi-digitali-e-cittadinanza-digitale.html" TargetMode="External"/><Relationship Id="rId14" Type="http://schemas.openxmlformats.org/officeDocument/2006/relationships/hyperlink" Target="https://italiadomani.gov.it/it/Interventi/investimenti/rinnovo-del-materiale-rotabile.html" TargetMode="External"/><Relationship Id="rId35" Type="http://schemas.openxmlformats.org/officeDocument/2006/relationships/hyperlink" Target="https://italiadomani.gov.it/it/Interventi/investimenti/strade-sicure-implementazione-di-un-sistema-di-monitoraggio-dinamico-per-il-controllo-da-remoto-di-ponti-viadotti-e-tunnel-A24-A25.html" TargetMode="External"/><Relationship Id="rId56" Type="http://schemas.openxmlformats.org/officeDocument/2006/relationships/hyperlink" Target="https://italiadomani.gov.it/it/Interventi/investimenti/strade-sicure-implementazione-di-un-sistema-di-monitoraggio-dinamico-per-il-controllo-da-remoto-di-ponti-viadotti-e-tunnel-A24-A25.html" TargetMode="External"/><Relationship Id="rId77" Type="http://schemas.openxmlformats.org/officeDocument/2006/relationships/hyperlink" Target="https://italiadomani.gov.it/it/Interventi/investimenti/sviluppo-accessibilita-marittima-e-resilienza-infrastrutture-portuali-cambiamenti-climatici.html" TargetMode="External"/><Relationship Id="rId100" Type="http://schemas.openxmlformats.org/officeDocument/2006/relationships/hyperlink" Target="https://italiadomani.gov.it/it/Interventi/investimenti/ultimo-penultimo-miglio-ferroviario-stradale.html" TargetMode="External"/><Relationship Id="rId282" Type="http://schemas.openxmlformats.org/officeDocument/2006/relationships/hyperlink" Target="https://italiadomani.gov.it/it/Interventi/investimenti/transizione-4-0.html" TargetMode="External"/><Relationship Id="rId8" Type="http://schemas.openxmlformats.org/officeDocument/2006/relationships/hyperlink" Target="https://italiadomani.gov.it/it/Interventi/investimenti/rinnovo-del-materiale-rotabile.html" TargetMode="External"/><Relationship Id="rId98" Type="http://schemas.openxmlformats.org/officeDocument/2006/relationships/hyperlink" Target="https://italiadomani.gov.it/it/Interventi/investimenti/ultimo-penultimo-miglio-ferroviario-stradale.html" TargetMode="External"/><Relationship Id="rId121" Type="http://schemas.openxmlformats.org/officeDocument/2006/relationships/hyperlink" Target="https://italiadomani.gov.it/it/Interventi/investimenti/strategia-nazionale-per-le-aree-interne.html" TargetMode="External"/><Relationship Id="rId142" Type="http://schemas.openxmlformats.org/officeDocument/2006/relationships/hyperlink" Target="https://italiadomani.gov.it/it/Interventi/investimenti/salute-ambiente-e-clima.html" TargetMode="External"/><Relationship Id="rId163" Type="http://schemas.openxmlformats.org/officeDocument/2006/relationships/hyperlink" Target="https://italiadomani.gov.it/it/Interventi/investimenti/salute-ambiente-e-clima.html" TargetMode="External"/><Relationship Id="rId184" Type="http://schemas.openxmlformats.org/officeDocument/2006/relationships/hyperlink" Target="https://italiadomani.gov.it/it/Interventi/investimenti/costruzione-e-miglioramento-dei-padiglioni-e-degli-spazi-dei-penitenziari-per-adulti-e-minori.html" TargetMode="External"/><Relationship Id="rId219" Type="http://schemas.openxmlformats.org/officeDocument/2006/relationships/hyperlink" Target="https://italiadomani.gov.it/it/Interventi/investimenti/costruzione-e-miglioramento-dei-padiglioni-e-degli-spazi-dei-penitenziari-per-adulti-e-minori.html" TargetMode="External"/><Relationship Id="rId230" Type="http://schemas.openxmlformats.org/officeDocument/2006/relationships/hyperlink" Target="https://italiadomani.gov.it/it/Interventi/investimenti/iniziative-di-ricerca-per-tecnologie-e-percorsi-innovativi-in-ambito-sanitario-e-assistenziale.html" TargetMode="External"/><Relationship Id="rId251" Type="http://schemas.openxmlformats.org/officeDocument/2006/relationships/hyperlink" Target="https://italiadomani.gov.it/it/Interventi/investimenti/servizi-digitali-e-cittadinanza-digitale.html" TargetMode="External"/><Relationship Id="rId25" Type="http://schemas.openxmlformats.org/officeDocument/2006/relationships/hyperlink" Target="https://italiadomani.gov.it/it/Interventi/investimenti/rinnovo-del-materiale-rotabile.html" TargetMode="External"/><Relationship Id="rId46" Type="http://schemas.openxmlformats.org/officeDocument/2006/relationships/hyperlink" Target="https://italiadomani.gov.it/it/Interventi/investimenti/strade-sicure-implementazione-di-un-sistema-di-monitoraggio-dinamico-per-il-controllo-da-remoto-di-ponti-viadotti-e-tunnel-A24-A25.html" TargetMode="External"/><Relationship Id="rId67" Type="http://schemas.openxmlformats.org/officeDocument/2006/relationships/hyperlink" Target="https://italiadomani.gov.it/it/Interventi/investimenti/strade-sicure-implementazione-di-un-sistema-di-monitoraggio-dinamico-per-il-controllo-da-remoto-di-ponti-viadotti-e-tunnel-ANAS.html" TargetMode="External"/><Relationship Id="rId272" Type="http://schemas.openxmlformats.org/officeDocument/2006/relationships/hyperlink" Target="https://italiadomani.gov.it/it/Interventi/investimenti/tecnologie-satellitari-ed-economia-spaziale.html" TargetMode="External"/><Relationship Id="rId293" Type="http://schemas.openxmlformats.org/officeDocument/2006/relationships/hyperlink" Target="https://italiadomani.gov.it/it/Interventi/investimenti/ecobonus-e-sismabonus-fino-al-110-per-efficienza-energetica-e-la-sicurezza-degli-edifici.html" TargetMode="External"/><Relationship Id="rId307" Type="http://schemas.openxmlformats.org/officeDocument/2006/relationships/hyperlink" Target="https://italiadomani.gov.it/it/Interventi/investimenti/salute-ambiente-e-clima.html" TargetMode="External"/><Relationship Id="rId88" Type="http://schemas.openxmlformats.org/officeDocument/2006/relationships/hyperlink" Target="https://italiadomani.gov.it/it/Interventi/investimenti/aumento-selettivo-della-capacita-portuale.html" TargetMode="External"/><Relationship Id="rId111" Type="http://schemas.openxmlformats.org/officeDocument/2006/relationships/hyperlink" Target="https://italiadomani.gov.it/it/Interventi/investimenti/efficientamento-energetico.html" TargetMode="External"/><Relationship Id="rId132" Type="http://schemas.openxmlformats.org/officeDocument/2006/relationships/hyperlink" Target="https://italiadomani.gov.it/it/Interventi/investimenti/sicuro-verde-e-sociale-riqualificazione-edilizia-residenziale-pubblica.html" TargetMode="External"/><Relationship Id="rId153" Type="http://schemas.openxmlformats.org/officeDocument/2006/relationships/hyperlink" Target="https://italiadomani.gov.it/it/Interventi/investimenti/salute-ambiente-e-clima.html" TargetMode="External"/><Relationship Id="rId174" Type="http://schemas.openxmlformats.org/officeDocument/2006/relationships/hyperlink" Target="https://italiadomani.gov.it/it/Interventi/investimenti/ecosistema-innovativo-della-salute.html" TargetMode="External"/><Relationship Id="rId195" Type="http://schemas.openxmlformats.org/officeDocument/2006/relationships/hyperlink" Target="https://italiadomani.gov.it/it/Interventi/investimenti/costruzione-e-miglioramento-dei-padiglioni-e-degli-spazi-dei-penitenziari-per-adulti-e-minori.html" TargetMode="External"/><Relationship Id="rId209" Type="http://schemas.openxmlformats.org/officeDocument/2006/relationships/hyperlink" Target="https://italiadomani.gov.it/it/Interventi/investimenti/costruzione-e-miglioramento-dei-padiglioni-e-degli-spazi-dei-penitenziari-per-adulti-e-minori.html" TargetMode="External"/><Relationship Id="rId220" Type="http://schemas.openxmlformats.org/officeDocument/2006/relationships/hyperlink" Target="https://italiadomani.gov.it/it/Interventi/investimenti/costruzione-e-miglioramento-dei-padiglioni-e-degli-spazi-dei-penitenziari-per-adulti-e-minori.html" TargetMode="External"/><Relationship Id="rId241" Type="http://schemas.openxmlformats.org/officeDocument/2006/relationships/hyperlink" Target="https://italiadomani.gov.it/it/Interventi/investimenti/servizi-digitali-e-cittadinanza-digitale.html" TargetMode="External"/><Relationship Id="rId15" Type="http://schemas.openxmlformats.org/officeDocument/2006/relationships/hyperlink" Target="https://italiadomani.gov.it/it/Interventi/investimenti/rinnovo-del-materiale-rotabile.html" TargetMode="External"/><Relationship Id="rId36" Type="http://schemas.openxmlformats.org/officeDocument/2006/relationships/hyperlink" Target="https://italiadomani.gov.it/it/Interventi/investimenti/strade-sicure-implementazione-di-un-sistema-di-monitoraggio-dinamico-per-il-controllo-da-remoto-di-ponti-viadotti-e-tunnel-A24-A25.html" TargetMode="External"/><Relationship Id="rId57" Type="http://schemas.openxmlformats.org/officeDocument/2006/relationships/hyperlink" Target="https://italiadomani.gov.it/it/Interventi/investimenti/strade-sicure-implementazione-di-un-sistema-di-monitoraggio-dinamico-per-il-controllo-da-remoto-di-ponti-viadotti-e-tunnel-A24-A25.html" TargetMode="External"/><Relationship Id="rId262" Type="http://schemas.openxmlformats.org/officeDocument/2006/relationships/hyperlink" Target="https://italiadomani.gov.it/it/Interventi/investimenti/servizi-digitali-e-cittadinanza-digitale.html" TargetMode="External"/><Relationship Id="rId283" Type="http://schemas.openxmlformats.org/officeDocument/2006/relationships/hyperlink" Target="https://italiadomani.gov.it/it/Interventi/investimenti/transizione-4-0.html" TargetMode="External"/><Relationship Id="rId78" Type="http://schemas.openxmlformats.org/officeDocument/2006/relationships/hyperlink" Target="https://italiadomani.gov.it/it/Interventi/investimenti/sviluppo-accessibilita-marittima-e-resilienza-infrastrutture-portuali-cambiamenti-climatici.html" TargetMode="External"/><Relationship Id="rId99" Type="http://schemas.openxmlformats.org/officeDocument/2006/relationships/hyperlink" Target="https://italiadomani.gov.it/it/Interventi/investimenti/ultimo-penultimo-miglio-ferroviario-stradale.html" TargetMode="External"/><Relationship Id="rId101" Type="http://schemas.openxmlformats.org/officeDocument/2006/relationships/hyperlink" Target="https://italiadomani.gov.it/it/Interventi/investimenti/ultimo-penultimo-miglio-ferroviario-stradale.html" TargetMode="External"/><Relationship Id="rId122" Type="http://schemas.openxmlformats.org/officeDocument/2006/relationships/hyperlink" Target="https://italiadomani.gov.it/it/Interventi/investimenti/strategia-nazionale-per-le-aree-interne.html" TargetMode="External"/><Relationship Id="rId143" Type="http://schemas.openxmlformats.org/officeDocument/2006/relationships/hyperlink" Target="https://italiadomani.gov.it/it/Interventi/investimenti/salute-ambiente-e-clima.html" TargetMode="External"/><Relationship Id="rId164" Type="http://schemas.openxmlformats.org/officeDocument/2006/relationships/hyperlink" Target="https://italiadomani.gov.it/it/Interventi/investimenti/salute-ambiente-e-clima.html" TargetMode="External"/><Relationship Id="rId185" Type="http://schemas.openxmlformats.org/officeDocument/2006/relationships/hyperlink" Target="https://italiadomani.gov.it/it/Interventi/investimenti/costruzione-e-miglioramento-dei-padiglioni-e-degli-spazi-dei-penitenziari-per-adulti-e-minori.html" TargetMode="External"/><Relationship Id="rId9" Type="http://schemas.openxmlformats.org/officeDocument/2006/relationships/hyperlink" Target="https://italiadomani.gov.it/it/Interventi/investimenti/rinnovo-del-materiale-rotabile.html" TargetMode="External"/><Relationship Id="rId210" Type="http://schemas.openxmlformats.org/officeDocument/2006/relationships/hyperlink" Target="https://italiadomani.gov.it/it/Interventi/investimenti/costruzione-e-miglioramento-dei-padiglioni-e-degli-spazi-dei-penitenziari-per-adulti-e-minori.html" TargetMode="External"/><Relationship Id="rId26" Type="http://schemas.openxmlformats.org/officeDocument/2006/relationships/hyperlink" Target="https://italiadomani.gov.it/it/Interventi/investimenti/rinnovo-del-materiale-rotabile.html" TargetMode="External"/><Relationship Id="rId231" Type="http://schemas.openxmlformats.org/officeDocument/2006/relationships/hyperlink" Target="https://italiadomani.gov.it/it/Interventi/investimenti/iniziative-di-ricerca-per-tecnologie-e-percorsi-innovativi-in-ambito-sanitario-e-assistenziale.html" TargetMode="External"/><Relationship Id="rId252" Type="http://schemas.openxmlformats.org/officeDocument/2006/relationships/hyperlink" Target="https://italiadomani.gov.it/it/Interventi/investimenti/servizi-digitali-e-cittadinanza-digitale.html" TargetMode="External"/><Relationship Id="rId273" Type="http://schemas.openxmlformats.org/officeDocument/2006/relationships/hyperlink" Target="https://italiadomani.gov.it/it/Interventi/investimenti/tecnologie-satellitari-ed-economia-spaziale.html" TargetMode="External"/><Relationship Id="rId294" Type="http://schemas.openxmlformats.org/officeDocument/2006/relationships/hyperlink" Target="https://italiadomani.gov.it/it/Interventi/investimenti/salute-ambiente-e-clima.html" TargetMode="External"/><Relationship Id="rId308" Type="http://schemas.openxmlformats.org/officeDocument/2006/relationships/hyperlink" Target="https://italiadomani.gov.it/it/Interventi/investimenti/salute-ambiente-e-clima.html" TargetMode="External"/><Relationship Id="rId47" Type="http://schemas.openxmlformats.org/officeDocument/2006/relationships/hyperlink" Target="https://italiadomani.gov.it/it/Interventi/investimenti/strade-sicure-implementazione-di-un-sistema-di-monitoraggio-dinamico-per-il-controllo-da-remoto-di-ponti-viadotti-e-tunnel-A24-A25.html" TargetMode="External"/><Relationship Id="rId68" Type="http://schemas.openxmlformats.org/officeDocument/2006/relationships/hyperlink" Target="https://italiadomani.gov.it/it/Interventi/investimenti/strade-sicure-implementazione-di-un-sistema-di-monitoraggio-dinamico-per-il-controllo-da-remoto-di-ponti-viadotti-e-tunnel-ANAS.html" TargetMode="External"/><Relationship Id="rId89" Type="http://schemas.openxmlformats.org/officeDocument/2006/relationships/hyperlink" Target="https://italiadomani.gov.it/it/Interventi/investimenti/aumento-selettivo-della-capacita-portuale.html" TargetMode="External"/><Relationship Id="rId112" Type="http://schemas.openxmlformats.org/officeDocument/2006/relationships/hyperlink" Target="https://italiadomani.gov.it/it/Interventi/investimenti/elettrificazione-delle-banchine-cold-ironing.html" TargetMode="External"/><Relationship Id="rId133" Type="http://schemas.openxmlformats.org/officeDocument/2006/relationships/hyperlink" Target="https://italiadomani.gov.it/it/Interventi/investimenti/sicuro-verde-e-sociale-riqualificazione-edilizia-residenziale-pubblica.html" TargetMode="External"/><Relationship Id="rId154" Type="http://schemas.openxmlformats.org/officeDocument/2006/relationships/hyperlink" Target="https://italiadomani.gov.it/it/Interventi/investimenti/salute-ambiente-e-clima.html" TargetMode="External"/><Relationship Id="rId175" Type="http://schemas.openxmlformats.org/officeDocument/2006/relationships/hyperlink" Target="https://italiadomani.gov.it/it/Interventi/investimenti/ecosistema-innovativo-della-salute.html" TargetMode="External"/><Relationship Id="rId196" Type="http://schemas.openxmlformats.org/officeDocument/2006/relationships/hyperlink" Target="https://italiadomani.gov.it/it/Interventi/investimenti/costruzione-e-miglioramento-dei-padiglioni-e-degli-spazi-dei-penitenziari-per-adulti-e-minori.html" TargetMode="External"/><Relationship Id="rId200" Type="http://schemas.openxmlformats.org/officeDocument/2006/relationships/hyperlink" Target="https://italiadomani.gov.it/it/Interventi/investimenti/costruzione-e-miglioramento-dei-padiglioni-e-degli-spazi-dei-penitenziari-per-adulti-e-minori.html" TargetMode="External"/><Relationship Id="rId16" Type="http://schemas.openxmlformats.org/officeDocument/2006/relationships/hyperlink" Target="https://italiadomani.gov.it/it/Interventi/investimenti/rinnovo-del-materiale-rotabile.html" TargetMode="External"/><Relationship Id="rId221" Type="http://schemas.openxmlformats.org/officeDocument/2006/relationships/hyperlink" Target="https://italiadomani.gov.it/it/Interventi/investimenti/sviluppo-logistica-per-i-settori-agroalimentare-pesca-e-acquacoltura-silvicoltura-floricoltura-e-vivaismo.html" TargetMode="External"/><Relationship Id="rId242" Type="http://schemas.openxmlformats.org/officeDocument/2006/relationships/hyperlink" Target="https://italiadomani.gov.it/it/Interventi/investimenti/servizi-digitali-e-cittadinanza-digitale.html" TargetMode="External"/><Relationship Id="rId263" Type="http://schemas.openxmlformats.org/officeDocument/2006/relationships/hyperlink" Target="https://italiadomani.gov.it/it/Interventi/investimenti/servizi-digitali-e-cittadinanza-digitale.html" TargetMode="External"/><Relationship Id="rId284" Type="http://schemas.openxmlformats.org/officeDocument/2006/relationships/hyperlink" Target="https://italiadomani.gov.it/it/Interventi/investimenti/transizione-4-0.html" TargetMode="External"/><Relationship Id="rId37" Type="http://schemas.openxmlformats.org/officeDocument/2006/relationships/hyperlink" Target="https://italiadomani.gov.it/it/Interventi/investimenti/strade-sicure-implementazione-di-un-sistema-di-monitoraggio-dinamico-per-il-controllo-da-remoto-di-ponti-viadotti-e-tunnel-A24-A25.html" TargetMode="External"/><Relationship Id="rId58" Type="http://schemas.openxmlformats.org/officeDocument/2006/relationships/hyperlink" Target="https://italiadomani.gov.it/it/Interventi/investimenti/strade-sicure-implementazione-di-un-sistema-di-monitoraggio-dinamico-per-il-controllo-da-remoto-di-ponti-viadotti-e-tunnel-A24-A25.html" TargetMode="External"/><Relationship Id="rId79" Type="http://schemas.openxmlformats.org/officeDocument/2006/relationships/hyperlink" Target="https://italiadomani.gov.it/it/Interventi/investimenti/sviluppo-accessibilita-marittima-e-resilienza-infrastrutture-portuali-cambiamenti-climatici.html" TargetMode="External"/><Relationship Id="rId102" Type="http://schemas.openxmlformats.org/officeDocument/2006/relationships/hyperlink" Target="https://italiadomani.gov.it/it/Interventi/investimenti/ultimo-penultimo-miglio-ferroviario-stradale.html" TargetMode="External"/><Relationship Id="rId123" Type="http://schemas.openxmlformats.org/officeDocument/2006/relationships/hyperlink" Target="https://italiadomani.gov.it/it/Interventi/investimenti/strategia-nazionale-per-le-aree-interne.html" TargetMode="External"/><Relationship Id="rId144" Type="http://schemas.openxmlformats.org/officeDocument/2006/relationships/hyperlink" Target="https://italiadomani.gov.it/it/Interventi/investimenti/salute-ambiente-e-clima.html" TargetMode="External"/><Relationship Id="rId90" Type="http://schemas.openxmlformats.org/officeDocument/2006/relationships/hyperlink" Target="https://italiadomani.gov.it/it/Interventi/investimenti/aumento-selettivo-della-capacita-portuale.html" TargetMode="External"/><Relationship Id="rId165" Type="http://schemas.openxmlformats.org/officeDocument/2006/relationships/hyperlink" Target="https://italiadomani.gov.it/it/Interventi/investimenti/salute-ambiente-e-clima.html" TargetMode="External"/><Relationship Id="rId186" Type="http://schemas.openxmlformats.org/officeDocument/2006/relationships/hyperlink" Target="https://italiadomani.gov.it/it/Interventi/investimenti/costruzione-e-miglioramento-dei-padiglioni-e-degli-spazi-dei-penitenziari-per-adulti-e-minori.html" TargetMode="External"/><Relationship Id="rId211" Type="http://schemas.openxmlformats.org/officeDocument/2006/relationships/hyperlink" Target="https://italiadomani.gov.it/it/Interventi/investimenti/costruzione-e-miglioramento-dei-padiglioni-e-degli-spazi-dei-penitenziari-per-adulti-e-minori.html" TargetMode="External"/><Relationship Id="rId232" Type="http://schemas.openxmlformats.org/officeDocument/2006/relationships/hyperlink" Target="https://italiadomani.gov.it/it/Interventi/investimenti/iniziative-di-ricerca-per-tecnologie-e-percorsi-innovativi-in-ambito-sanitario-e-assistenziale.html" TargetMode="External"/><Relationship Id="rId253" Type="http://schemas.openxmlformats.org/officeDocument/2006/relationships/hyperlink" Target="https://italiadomani.gov.it/it/Interventi/investimenti/servizi-digitali-e-cittadinanza-digitale.html" TargetMode="External"/><Relationship Id="rId274" Type="http://schemas.openxmlformats.org/officeDocument/2006/relationships/hyperlink" Target="https://italiadomani.gov.it/it/Interventi/investimenti/tecnologie-satellitari-ed-economia-spaziale.html" TargetMode="External"/><Relationship Id="rId295" Type="http://schemas.openxmlformats.org/officeDocument/2006/relationships/hyperlink" Target="https://italiadomani.gov.it/it/Interventi/investimenti/salute-ambiente-e-clima.html" TargetMode="External"/><Relationship Id="rId309" Type="http://schemas.openxmlformats.org/officeDocument/2006/relationships/drawing" Target="../drawings/drawing3.xml"/><Relationship Id="rId27" Type="http://schemas.openxmlformats.org/officeDocument/2006/relationships/hyperlink" Target="https://italiadomani.gov.it/it/Interventi/investimenti/rinnovo-del-materiale-rotabile.html" TargetMode="External"/><Relationship Id="rId48" Type="http://schemas.openxmlformats.org/officeDocument/2006/relationships/hyperlink" Target="https://italiadomani.gov.it/it/Interventi/investimenti/strade-sicure-implementazione-di-un-sistema-di-monitoraggio-dinamico-per-il-controllo-da-remoto-di-ponti-viadotti-e-tunnel-A24-A25.html" TargetMode="External"/><Relationship Id="rId69" Type="http://schemas.openxmlformats.org/officeDocument/2006/relationships/hyperlink" Target="https://italiadomani.gov.it/it/Interventi/investimenti/strade-sicure-implementazione-di-un-sistema-di-monitoraggio-dinamico-per-il-controllo-da-remoto-di-ponti-viadotti-e-tunnel-ANAS.html" TargetMode="External"/><Relationship Id="rId113" Type="http://schemas.openxmlformats.org/officeDocument/2006/relationships/hyperlink" Target="https://italiadomani.gov.it/it/Interventi/investimenti/elettrificazione-delle-banchine-cold-ironing.html" TargetMode="External"/><Relationship Id="rId134" Type="http://schemas.openxmlformats.org/officeDocument/2006/relationships/hyperlink" Target="https://italiadomani.gov.it/it/Interventi/investimenti/sicuro-verde-e-sociale-riqualificazione-edilizia-residenziale-pubblica.html" TargetMode="External"/><Relationship Id="rId80" Type="http://schemas.openxmlformats.org/officeDocument/2006/relationships/hyperlink" Target="https://italiadomani.gov.it/it/Interventi/investimenti/sviluppo-accessibilita-marittima-e-resilienza-infrastrutture-portuali-cambiamenti-climatici.html" TargetMode="External"/><Relationship Id="rId155" Type="http://schemas.openxmlformats.org/officeDocument/2006/relationships/hyperlink" Target="https://italiadomani.gov.it/it/Interventi/investimenti/salute-ambiente-e-clima.html" TargetMode="External"/><Relationship Id="rId176" Type="http://schemas.openxmlformats.org/officeDocument/2006/relationships/hyperlink" Target="https://italiadomani.gov.it/it/Interventi/investimenti/ecosistema-innovativo-della-salute.html" TargetMode="External"/><Relationship Id="rId197" Type="http://schemas.openxmlformats.org/officeDocument/2006/relationships/hyperlink" Target="https://italiadomani.gov.it/it/Interventi/investimenti/costruzione-e-miglioramento-dei-padiglioni-e-degli-spazi-dei-penitenziari-per-adulti-e-minori.html" TargetMode="External"/><Relationship Id="rId201" Type="http://schemas.openxmlformats.org/officeDocument/2006/relationships/hyperlink" Target="https://italiadomani.gov.it/it/Interventi/investimenti/costruzione-e-miglioramento-dei-padiglioni-e-degli-spazi-dei-penitenziari-per-adulti-e-minori.html" TargetMode="External"/><Relationship Id="rId222" Type="http://schemas.openxmlformats.org/officeDocument/2006/relationships/hyperlink" Target="https://italiadomani.gov.it/it/Interventi/investimenti/sviluppo-logistica-per-i-settori-agroalimentare-pesca-e-acquacoltura-silvicoltura-floricoltura-e-vivaismo.html" TargetMode="External"/><Relationship Id="rId243" Type="http://schemas.openxmlformats.org/officeDocument/2006/relationships/hyperlink" Target="https://italiadomani.gov.it/it/Interventi/investimenti/servizi-digitali-e-cittadinanza-digitale.html" TargetMode="External"/><Relationship Id="rId264" Type="http://schemas.openxmlformats.org/officeDocument/2006/relationships/hyperlink" Target="https://italiadomani.gov.it/it/Interventi/investimenti/servizi-digitali-e-cittadinanza-digitale.html" TargetMode="External"/><Relationship Id="rId285" Type="http://schemas.openxmlformats.org/officeDocument/2006/relationships/hyperlink" Target="https://italiadomani.gov.it/it/Interventi/investimenti/transizione-4-0.html" TargetMode="External"/><Relationship Id="rId17" Type="http://schemas.openxmlformats.org/officeDocument/2006/relationships/hyperlink" Target="https://italiadomani.gov.it/it/Interventi/investimenti/rinnovo-del-materiale-rotabile.html" TargetMode="External"/><Relationship Id="rId38" Type="http://schemas.openxmlformats.org/officeDocument/2006/relationships/hyperlink" Target="https://italiadomani.gov.it/it/Interventi/investimenti/strade-sicure-implementazione-di-un-sistema-di-monitoraggio-dinamico-per-il-controllo-da-remoto-di-ponti-viadotti-e-tunnel-A24-A25.html" TargetMode="External"/><Relationship Id="rId59" Type="http://schemas.openxmlformats.org/officeDocument/2006/relationships/hyperlink" Target="https://italiadomani.gov.it/it/Interventi/investimenti/strade-sicure-implementazione-di-un-sistema-di-monitoraggio-dinamico-per-il-controllo-da-remoto-di-ponti-viadotti-e-tunnel-A24-A25.html" TargetMode="External"/><Relationship Id="rId103" Type="http://schemas.openxmlformats.org/officeDocument/2006/relationships/hyperlink" Target="https://italiadomani.gov.it/it/Interventi/investimenti/efficientamento-energetico.html" TargetMode="External"/><Relationship Id="rId124" Type="http://schemas.openxmlformats.org/officeDocument/2006/relationships/hyperlink" Target="https://italiadomani.gov.it/it/Interventi/investimenti/strategia-nazionale-per-le-aree-interne.html" TargetMode="External"/><Relationship Id="rId70" Type="http://schemas.openxmlformats.org/officeDocument/2006/relationships/hyperlink" Target="https://italiadomani.gov.it/it/Interventi/investimenti/strade-sicure-implementazione-di-un-sistema-di-monitoraggio-dinamico-per-il-controllo-da-remoto-di-ponti-viadotti-e-tunnel-ANAS.html" TargetMode="External"/><Relationship Id="rId91" Type="http://schemas.openxmlformats.org/officeDocument/2006/relationships/hyperlink" Target="https://italiadomani.gov.it/it/Interventi/investimenti/aumento-selettivo-della-capacita-portuale.html" TargetMode="External"/><Relationship Id="rId145" Type="http://schemas.openxmlformats.org/officeDocument/2006/relationships/hyperlink" Target="https://italiadomani.gov.it/it/Interventi/investimenti/salute-ambiente-e-clima.html" TargetMode="External"/><Relationship Id="rId166" Type="http://schemas.openxmlformats.org/officeDocument/2006/relationships/hyperlink" Target="https://italiadomani.gov.it/it/Interventi/investimenti/salute-ambiente-e-clima.html" TargetMode="External"/><Relationship Id="rId187" Type="http://schemas.openxmlformats.org/officeDocument/2006/relationships/hyperlink" Target="https://italiadomani.gov.it/it/Interventi/investimenti/costruzione-e-miglioramento-dei-padiglioni-e-degli-spazi-dei-penitenziari-per-adulti-e-minori.html" TargetMode="External"/><Relationship Id="rId1" Type="http://schemas.openxmlformats.org/officeDocument/2006/relationships/hyperlink" Target="https://italiadomani.gov.it/it/Interventi/investimenti/ecosistemi-per-l-innovazione-al-sud-in-contesti-urbani-marginalizzati.html" TargetMode="External"/><Relationship Id="rId212" Type="http://schemas.openxmlformats.org/officeDocument/2006/relationships/hyperlink" Target="https://italiadomani.gov.it/it/Interventi/investimenti/costruzione-e-miglioramento-dei-padiglioni-e-degli-spazi-dei-penitenziari-per-adulti-e-minori.html" TargetMode="External"/><Relationship Id="rId233" Type="http://schemas.openxmlformats.org/officeDocument/2006/relationships/hyperlink" Target="https://italiadomani.gov.it/it/Interventi/investimenti/iniziative-di-ricerca-per-tecnologie-e-percorsi-innovativi-in-ambito-sanitario-e-assistenziale.html" TargetMode="External"/><Relationship Id="rId254" Type="http://schemas.openxmlformats.org/officeDocument/2006/relationships/hyperlink" Target="https://italiadomani.gov.it/it/Interventi/investimenti/servizi-digitali-e-cittadinanza-digitale.html" TargetMode="External"/><Relationship Id="rId28" Type="http://schemas.openxmlformats.org/officeDocument/2006/relationships/hyperlink" Target="https://italiadomani.gov.it/it/Interventi/investimenti/rinnovo-del-materiale-rotabile.html" TargetMode="External"/><Relationship Id="rId49" Type="http://schemas.openxmlformats.org/officeDocument/2006/relationships/hyperlink" Target="https://italiadomani.gov.it/it/Interventi/investimenti/strade-sicure-implementazione-di-un-sistema-di-monitoraggio-dinamico-per-il-controllo-da-remoto-di-ponti-viadotti-e-tunnel-A24-A25.html" TargetMode="External"/><Relationship Id="rId114" Type="http://schemas.openxmlformats.org/officeDocument/2006/relationships/hyperlink" Target="https://italiadomani.gov.it/it/Interventi/investimenti/elettrificazione-delle-banchine-cold-ironing.html" TargetMode="External"/><Relationship Id="rId275" Type="http://schemas.openxmlformats.org/officeDocument/2006/relationships/hyperlink" Target="https://italiadomani.gov.it/it/Interventi/investimenti/tecnologie-satellitari-ed-economia-spaziale.html" TargetMode="External"/><Relationship Id="rId296" Type="http://schemas.openxmlformats.org/officeDocument/2006/relationships/hyperlink" Target="https://italiadomani.gov.it/it/Interventi/investimenti/salute-ambiente-e-clima.html" TargetMode="External"/><Relationship Id="rId300" Type="http://schemas.openxmlformats.org/officeDocument/2006/relationships/hyperlink" Target="https://italiadomani.gov.it/it/Interventi/investimenti/salute-ambiente-e-clima.html" TargetMode="External"/><Relationship Id="rId60" Type="http://schemas.openxmlformats.org/officeDocument/2006/relationships/hyperlink" Target="https://italiadomani.gov.it/it/Interventi/investimenti/strade-sicure-implementazione-di-un-sistema-di-monitoraggio-dinamico-per-il-controllo-da-remoto-di-ponti-viadotti-e-tunnel-A24-A25.html" TargetMode="External"/><Relationship Id="rId81" Type="http://schemas.openxmlformats.org/officeDocument/2006/relationships/hyperlink" Target="https://italiadomani.gov.it/it/Interventi/investimenti/sviluppo-accessibilita-marittima-e-resilienza-infrastrutture-portuali-cambiamenti-climatici.html" TargetMode="External"/><Relationship Id="rId135" Type="http://schemas.openxmlformats.org/officeDocument/2006/relationships/hyperlink" Target="https://italiadomani.gov.it/it/Interventi/investimenti/sicuro-verde-e-sociale-riqualificazione-edilizia-residenziale-pubblica.html" TargetMode="External"/><Relationship Id="rId156" Type="http://schemas.openxmlformats.org/officeDocument/2006/relationships/hyperlink" Target="https://italiadomani.gov.it/it/Interventi/investimenti/salute-ambiente-e-clima.html" TargetMode="External"/><Relationship Id="rId177" Type="http://schemas.openxmlformats.org/officeDocument/2006/relationships/hyperlink" Target="https://italiadomani.gov.it/it/Interventi/investimenti/ecosistema-innovativo-della-salute.html" TargetMode="External"/><Relationship Id="rId198" Type="http://schemas.openxmlformats.org/officeDocument/2006/relationships/hyperlink" Target="https://italiadomani.gov.it/it/Interventi/investimenti/costruzione-e-miglioramento-dei-padiglioni-e-degli-spazi-dei-penitenziari-per-adulti-e-minori.html" TargetMode="External"/><Relationship Id="rId202" Type="http://schemas.openxmlformats.org/officeDocument/2006/relationships/hyperlink" Target="https://italiadomani.gov.it/it/Interventi/investimenti/costruzione-e-miglioramento-dei-padiglioni-e-degli-spazi-dei-penitenziari-per-adulti-e-minori.html" TargetMode="External"/><Relationship Id="rId223" Type="http://schemas.openxmlformats.org/officeDocument/2006/relationships/hyperlink" Target="https://italiadomani.gov.it/it/Interventi/investimenti/sviluppo-logistica-per-i-settori-agroalimentare-pesca-e-acquacoltura-silvicoltura-floricoltura-e-vivaismo.html" TargetMode="External"/><Relationship Id="rId244" Type="http://schemas.openxmlformats.org/officeDocument/2006/relationships/hyperlink" Target="https://italiadomani.gov.it/it/Interventi/investimenti/servizi-digitali-e-cittadinanza-digitale.html" TargetMode="External"/><Relationship Id="rId18" Type="http://schemas.openxmlformats.org/officeDocument/2006/relationships/hyperlink" Target="https://italiadomani.gov.it/it/Interventi/investimenti/rinnovo-del-materiale-rotabile.html" TargetMode="External"/><Relationship Id="rId39" Type="http://schemas.openxmlformats.org/officeDocument/2006/relationships/hyperlink" Target="https://italiadomani.gov.it/it/Interventi/investimenti/strade-sicure-implementazione-di-un-sistema-di-monitoraggio-dinamico-per-il-controllo-da-remoto-di-ponti-viadotti-e-tunnel-A24-A25.html" TargetMode="External"/><Relationship Id="rId265" Type="http://schemas.openxmlformats.org/officeDocument/2006/relationships/hyperlink" Target="https://italiadomani.gov.it/it/Interventi/investimenti/tecnologie-satellitari-ed-economia-spaziale.html" TargetMode="External"/><Relationship Id="rId286" Type="http://schemas.openxmlformats.org/officeDocument/2006/relationships/hyperlink" Target="https://italiadomani.gov.it/it/Interventi/investimenti/transizione-4-0.html" TargetMode="External"/><Relationship Id="rId50" Type="http://schemas.openxmlformats.org/officeDocument/2006/relationships/hyperlink" Target="https://italiadomani.gov.it/it/Interventi/investimenti/strade-sicure-implementazione-di-un-sistema-di-monitoraggio-dinamico-per-il-controllo-da-remoto-di-ponti-viadotti-e-tunnel-A24-A25.html" TargetMode="External"/><Relationship Id="rId104" Type="http://schemas.openxmlformats.org/officeDocument/2006/relationships/hyperlink" Target="https://italiadomani.gov.it/it/Interventi/investimenti/efficientamento-energetico.html" TargetMode="External"/><Relationship Id="rId125" Type="http://schemas.openxmlformats.org/officeDocument/2006/relationships/hyperlink" Target="https://italiadomani.gov.it/it/Interventi/investimenti/strategia-nazionale-per-le-aree-interne.html" TargetMode="External"/><Relationship Id="rId146" Type="http://schemas.openxmlformats.org/officeDocument/2006/relationships/hyperlink" Target="https://italiadomani.gov.it/it/Interventi/investimenti/salute-ambiente-e-clima.html" TargetMode="External"/><Relationship Id="rId167" Type="http://schemas.openxmlformats.org/officeDocument/2006/relationships/hyperlink" Target="https://italiadomani.gov.it/it/Interventi/investimenti/salute-ambiente-e-clima.html" TargetMode="External"/><Relationship Id="rId188" Type="http://schemas.openxmlformats.org/officeDocument/2006/relationships/hyperlink" Target="https://italiadomani.gov.it/it/Interventi/investimenti/costruzione-e-miglioramento-dei-padiglioni-e-degli-spazi-dei-penitenziari-per-adulti-e-minori.html" TargetMode="External"/><Relationship Id="rId71" Type="http://schemas.openxmlformats.org/officeDocument/2006/relationships/hyperlink" Target="https://italiadomani.gov.it/it/Interventi/investimenti/strade-sicure-implementazione-di-un-sistema-di-monitoraggio-dinamico-per-il-controllo-da-remoto-di-ponti-viadotti-e-tunnel-ANAS.html" TargetMode="External"/><Relationship Id="rId92" Type="http://schemas.openxmlformats.org/officeDocument/2006/relationships/hyperlink" Target="https://italiadomani.gov.it/it/Interventi/investimenti/aumento-selettivo-della-capacita-portuale.html" TargetMode="External"/><Relationship Id="rId213" Type="http://schemas.openxmlformats.org/officeDocument/2006/relationships/hyperlink" Target="https://italiadomani.gov.it/it/Interventi/investimenti/costruzione-e-miglioramento-dei-padiglioni-e-degli-spazi-dei-penitenziari-per-adulti-e-minori.html" TargetMode="External"/><Relationship Id="rId234" Type="http://schemas.openxmlformats.org/officeDocument/2006/relationships/hyperlink" Target="https://italiadomani.gov.it/it/Interventi/investimenti/iniziative-di-ricerca-per-tecnologie-e-percorsi-innovativi-in-ambito-sanitario-e-assistenziale.html" TargetMode="External"/><Relationship Id="rId2" Type="http://schemas.openxmlformats.org/officeDocument/2006/relationships/hyperlink" Target="https://italiadomani.gov.it/it/Interventi/investimenti/rinnovo-flotte-bus-e-treni-verdi.html" TargetMode="External"/><Relationship Id="rId29" Type="http://schemas.openxmlformats.org/officeDocument/2006/relationships/hyperlink" Target="https://italiadomani.gov.it/it/Interventi/investimenti/rinnovo-del-materiale-rotabile.html" TargetMode="External"/><Relationship Id="rId255" Type="http://schemas.openxmlformats.org/officeDocument/2006/relationships/hyperlink" Target="https://italiadomani.gov.it/it/Interventi/investimenti/servizi-digitali-e-cittadinanza-digitale.html" TargetMode="External"/><Relationship Id="rId276" Type="http://schemas.openxmlformats.org/officeDocument/2006/relationships/hyperlink" Target="https://italiadomani.gov.it/it/Interventi/investimenti/tecnologie-satellitari-ed-economia-spaziale.html" TargetMode="External"/><Relationship Id="rId297" Type="http://schemas.openxmlformats.org/officeDocument/2006/relationships/hyperlink" Target="https://italiadomani.gov.it/it/Interventi/investimenti/ecosistema-innovativo-della-salute.html" TargetMode="External"/><Relationship Id="rId40" Type="http://schemas.openxmlformats.org/officeDocument/2006/relationships/hyperlink" Target="https://italiadomani.gov.it/it/Interventi/investimenti/strade-sicure-implementazione-di-un-sistema-di-monitoraggio-dinamico-per-il-controllo-da-remoto-di-ponti-viadotti-e-tunnel-A24-A25.html" TargetMode="External"/><Relationship Id="rId115" Type="http://schemas.openxmlformats.org/officeDocument/2006/relationships/hyperlink" Target="https://italiadomani.gov.it/it/Interventi/investimenti/elettrificazione-delle-banchine-cold-ironing.html" TargetMode="External"/><Relationship Id="rId136" Type="http://schemas.openxmlformats.org/officeDocument/2006/relationships/hyperlink" Target="https://italiadomani.gov.it/it/Interventi/investimenti/sicuro-verde-e-sociale-riqualificazione-edilizia-residenziale-pubblica.html" TargetMode="External"/><Relationship Id="rId157" Type="http://schemas.openxmlformats.org/officeDocument/2006/relationships/hyperlink" Target="https://italiadomani.gov.it/it/Interventi/investimenti/salute-ambiente-e-clima.html" TargetMode="External"/><Relationship Id="rId178" Type="http://schemas.openxmlformats.org/officeDocument/2006/relationships/hyperlink" Target="https://italiadomani.gov.it/it/Interventi/investimenti/ecosistema-innovativo-della-salute.html" TargetMode="External"/><Relationship Id="rId301" Type="http://schemas.openxmlformats.org/officeDocument/2006/relationships/hyperlink" Target="https://italiadomani.gov.it/it/Interventi/investimenti/salute-ambiente-e-clima.html" TargetMode="External"/><Relationship Id="rId61" Type="http://schemas.openxmlformats.org/officeDocument/2006/relationships/hyperlink" Target="https://italiadomani.gov.it/it/Interventi/investimenti/strade-sicure-implementazione-di-un-sistema-di-monitoraggio-dinamico-per-il-controllo-da-remoto-di-ponti-viadotti-e-tunnel-A24-A25.html" TargetMode="External"/><Relationship Id="rId82" Type="http://schemas.openxmlformats.org/officeDocument/2006/relationships/hyperlink" Target="https://italiadomani.gov.it/it/Interventi/investimenti/sviluppo-accessibilita-marittima-e-resilienza-infrastrutture-portuali-cambiamenti-climatici.html" TargetMode="External"/><Relationship Id="rId199" Type="http://schemas.openxmlformats.org/officeDocument/2006/relationships/hyperlink" Target="https://italiadomani.gov.it/it/Interventi/investimenti/costruzione-e-miglioramento-dei-padiglioni-e-degli-spazi-dei-penitenziari-per-adulti-e-minori.html" TargetMode="External"/><Relationship Id="rId203" Type="http://schemas.openxmlformats.org/officeDocument/2006/relationships/hyperlink" Target="https://italiadomani.gov.it/it/Interventi/investimenti/costruzione-e-miglioramento-dei-padiglioni-e-degli-spazi-dei-penitenziari-per-adulti-e-minori.html" TargetMode="External"/><Relationship Id="rId19" Type="http://schemas.openxmlformats.org/officeDocument/2006/relationships/hyperlink" Target="https://italiadomani.gov.it/it/Interventi/investimenti/rinnovo-del-materiale-rotabile.html" TargetMode="External"/><Relationship Id="rId224" Type="http://schemas.openxmlformats.org/officeDocument/2006/relationships/hyperlink" Target="https://italiadomani.gov.it/it/Interventi/investimenti/sviluppo-logistica-per-i-settori-agroalimentare-pesca-e-acquacoltura-silvicoltura-floricoltura-e-vivaismo.html" TargetMode="External"/><Relationship Id="rId245" Type="http://schemas.openxmlformats.org/officeDocument/2006/relationships/hyperlink" Target="https://italiadomani.gov.it/it/Interventi/investimenti/servizi-digitali-e-cittadinanza-digitale.html" TargetMode="External"/><Relationship Id="rId266" Type="http://schemas.openxmlformats.org/officeDocument/2006/relationships/hyperlink" Target="https://italiadomani.gov.it/it/Interventi/investimenti/tecnologie-satellitari-ed-economia-spaziale.html" TargetMode="External"/><Relationship Id="rId287" Type="http://schemas.openxmlformats.org/officeDocument/2006/relationships/hyperlink" Target="https://italiadomani.gov.it/it/Interventi/investimenti/transizione-4-0.html" TargetMode="External"/><Relationship Id="rId30" Type="http://schemas.openxmlformats.org/officeDocument/2006/relationships/hyperlink" Target="https://italiadomani.gov.it/it/Interventi/investimenti/rinnovo-del-materiale-rotabile.html" TargetMode="External"/><Relationship Id="rId105" Type="http://schemas.openxmlformats.org/officeDocument/2006/relationships/hyperlink" Target="https://italiadomani.gov.it/it/Interventi/investimenti/efficientamento-energetico.html" TargetMode="External"/><Relationship Id="rId126" Type="http://schemas.openxmlformats.org/officeDocument/2006/relationships/hyperlink" Target="https://italiadomani.gov.it/it/Interventi/investimenti/strategia-nazionale-per-le-aree-interne.html" TargetMode="External"/><Relationship Id="rId147" Type="http://schemas.openxmlformats.org/officeDocument/2006/relationships/hyperlink" Target="https://italiadomani.gov.it/it/Interventi/investimenti/salute-ambiente-e-clima.html" TargetMode="External"/><Relationship Id="rId168" Type="http://schemas.openxmlformats.org/officeDocument/2006/relationships/hyperlink" Target="https://italiadomani.gov.it/it/Interventi/investimenti/verso-un-nuovo-ospedale-sicuro-e-sostenibile.html" TargetMode="External"/><Relationship Id="rId51" Type="http://schemas.openxmlformats.org/officeDocument/2006/relationships/hyperlink" Target="https://italiadomani.gov.it/it/Interventi/investimenti/strade-sicure-implementazione-di-un-sistema-di-monitoraggio-dinamico-per-il-controllo-da-remoto-di-ponti-viadotti-e-tunnel-A24-A25.html" TargetMode="External"/><Relationship Id="rId72" Type="http://schemas.openxmlformats.org/officeDocument/2006/relationships/hyperlink" Target="https://italiadomani.gov.it/it/Interventi/investimenti/sviluppo-accessibilita-marittima-e-resilienza-infrastrutture-portuali-cambiamenti-climatici.html" TargetMode="External"/><Relationship Id="rId93" Type="http://schemas.openxmlformats.org/officeDocument/2006/relationships/hyperlink" Target="https://italiadomani.gov.it/it/Interventi/investimenti/ultimo-penultimo-miglio-ferroviario-stradale.html" TargetMode="External"/><Relationship Id="rId189" Type="http://schemas.openxmlformats.org/officeDocument/2006/relationships/hyperlink" Target="https://italiadomani.gov.it/it/Interventi/investimenti/costruzione-e-miglioramento-dei-padiglioni-e-degli-spazi-dei-penitenziari-per-adulti-e-minori.html" TargetMode="External"/><Relationship Id="rId3" Type="http://schemas.openxmlformats.org/officeDocument/2006/relationships/hyperlink" Target="https://sisma2016.gov.it/2021/10/19/recovery-fund-aree-sisma-ecco-tutti-gli-interventi-finanziabili/" TargetMode="External"/><Relationship Id="rId214" Type="http://schemas.openxmlformats.org/officeDocument/2006/relationships/hyperlink" Target="https://italiadomani.gov.it/it/Interventi/investimenti/costruzione-e-miglioramento-dei-padiglioni-e-degli-spazi-dei-penitenziari-per-adulti-e-minori.html" TargetMode="External"/><Relationship Id="rId235" Type="http://schemas.openxmlformats.org/officeDocument/2006/relationships/hyperlink" Target="https://italiadomani.gov.it/it/Interventi/investimenti/iniziative-di-ricerca-per-tecnologie-e-percorsi-innovativi-in-ambito-sanitario-e-assistenziale.html" TargetMode="External"/><Relationship Id="rId256" Type="http://schemas.openxmlformats.org/officeDocument/2006/relationships/hyperlink" Target="https://italiadomani.gov.it/it/Interventi/investimenti/servizi-digitali-e-cittadinanza-digitale.html" TargetMode="External"/><Relationship Id="rId277" Type="http://schemas.openxmlformats.org/officeDocument/2006/relationships/hyperlink" Target="https://italiadomani.gov.it/it/Interventi/investimenti/tecnologie-satellitari-ed-economia-spaziale.html" TargetMode="External"/><Relationship Id="rId298" Type="http://schemas.openxmlformats.org/officeDocument/2006/relationships/hyperlink" Target="https://italiadomani.gov.it/it/Interventi/investimenti/salute-ambiente-e-clima.html" TargetMode="External"/><Relationship Id="rId116" Type="http://schemas.openxmlformats.org/officeDocument/2006/relationships/hyperlink" Target="https://italiadomani.gov.it/it/Interventi/investimenti/elettrificazione-delle-banchine-cold-ironing.html" TargetMode="External"/><Relationship Id="rId137" Type="http://schemas.openxmlformats.org/officeDocument/2006/relationships/hyperlink" Target="https://italiadomani.gov.it/it/Interventi/investimenti/sicuro-verde-e-sociale-riqualificazione-edilizia-residenziale-pubblica.html" TargetMode="External"/><Relationship Id="rId158" Type="http://schemas.openxmlformats.org/officeDocument/2006/relationships/hyperlink" Target="https://italiadomani.gov.it/it/Interventi/investimenti/salute-ambiente-e-clima.html" TargetMode="External"/><Relationship Id="rId302" Type="http://schemas.openxmlformats.org/officeDocument/2006/relationships/hyperlink" Target="https://italiadomani.gov.it/it/Interventi/investimenti/salute-ambiente-e-clima.html" TargetMode="External"/><Relationship Id="rId20" Type="http://schemas.openxmlformats.org/officeDocument/2006/relationships/hyperlink" Target="https://italiadomani.gov.it/it/Interventi/investimenti/rinnovo-del-materiale-rotabile.html" TargetMode="External"/><Relationship Id="rId41" Type="http://schemas.openxmlformats.org/officeDocument/2006/relationships/hyperlink" Target="https://italiadomani.gov.it/it/Interventi/investimenti/strade-sicure-implementazione-di-un-sistema-di-monitoraggio-dinamico-per-il-controllo-da-remoto-di-ponti-viadotti-e-tunnel-A24-A25.html" TargetMode="External"/><Relationship Id="rId62" Type="http://schemas.openxmlformats.org/officeDocument/2006/relationships/hyperlink" Target="https://italiadomani.gov.it/it/Interventi/investimenti/strade-sicure-implementazione-di-un-sistema-di-monitoraggio-dinamico-per-il-controllo-da-remoto-di-ponti-viadotti-e-tunnel-ANAS.html" TargetMode="External"/><Relationship Id="rId83" Type="http://schemas.openxmlformats.org/officeDocument/2006/relationships/hyperlink" Target="https://italiadomani.gov.it/it/Interventi/investimenti/aumento-selettivo-della-capacita-portuale.html" TargetMode="External"/><Relationship Id="rId179" Type="http://schemas.openxmlformats.org/officeDocument/2006/relationships/hyperlink" Target="https://italiadomani.gov.it/it/Interventi/investimenti/ecosistema-innovativo-della-salute.html" TargetMode="External"/><Relationship Id="rId190" Type="http://schemas.openxmlformats.org/officeDocument/2006/relationships/hyperlink" Target="https://italiadomani.gov.it/it/Interventi/investimenti/costruzione-e-miglioramento-dei-padiglioni-e-degli-spazi-dei-penitenziari-per-adulti-e-minori.html" TargetMode="External"/><Relationship Id="rId204" Type="http://schemas.openxmlformats.org/officeDocument/2006/relationships/hyperlink" Target="https://italiadomani.gov.it/it/Interventi/investimenti/costruzione-e-miglioramento-dei-padiglioni-e-degli-spazi-dei-penitenziari-per-adulti-e-minori.html" TargetMode="External"/><Relationship Id="rId225" Type="http://schemas.openxmlformats.org/officeDocument/2006/relationships/hyperlink" Target="https://italiadomani.gov.it/it/Interventi/investimenti/sviluppo-logistica-per-i-settori-agroalimentare-pesca-e-acquacoltura-silvicoltura-floricoltura-e-vivaismo.html" TargetMode="External"/><Relationship Id="rId246" Type="http://schemas.openxmlformats.org/officeDocument/2006/relationships/hyperlink" Target="https://italiadomani.gov.it/it/Interventi/investimenti/servizi-digitali-e-cittadinanza-digitale.html" TargetMode="External"/><Relationship Id="rId267" Type="http://schemas.openxmlformats.org/officeDocument/2006/relationships/hyperlink" Target="https://italiadomani.gov.it/it/Interventi/investimenti/tecnologie-satellitari-ed-economia-spaziale.html" TargetMode="External"/><Relationship Id="rId288" Type="http://schemas.openxmlformats.org/officeDocument/2006/relationships/hyperlink" Target="https://italiadomani.gov.it/it/Interventi/investimenti/piani-urbani-integrati.html" TargetMode="External"/><Relationship Id="rId106" Type="http://schemas.openxmlformats.org/officeDocument/2006/relationships/hyperlink" Target="https://italiadomani.gov.it/it/Interventi/investimenti/efficientamento-energetico.html" TargetMode="External"/><Relationship Id="rId127" Type="http://schemas.openxmlformats.org/officeDocument/2006/relationships/hyperlink" Target="https://italiadomani.gov.it/it/Interventi/investimenti/strategia-nazionale-per-le-aree-interne.html" TargetMode="External"/><Relationship Id="rId10" Type="http://schemas.openxmlformats.org/officeDocument/2006/relationships/hyperlink" Target="https://italiadomani.gov.it/it/Interventi/investimenti/rinnovo-del-materiale-rotabile.html" TargetMode="External"/><Relationship Id="rId31" Type="http://schemas.openxmlformats.org/officeDocument/2006/relationships/hyperlink" Target="https://italiadomani.gov.it/it/Interventi/investimenti/strade-sicure-implementazione-di-un-sistema-di-monitoraggio-dinamico-per-il-controllo-da-remoto-di-ponti-viadotti-e-tunnel-A24-A25.html" TargetMode="External"/><Relationship Id="rId52" Type="http://schemas.openxmlformats.org/officeDocument/2006/relationships/hyperlink" Target="https://italiadomani.gov.it/it/Interventi/investimenti/strade-sicure-implementazione-di-un-sistema-di-monitoraggio-dinamico-per-il-controllo-da-remoto-di-ponti-viadotti-e-tunnel-A24-A25.html" TargetMode="External"/><Relationship Id="rId73" Type="http://schemas.openxmlformats.org/officeDocument/2006/relationships/hyperlink" Target="https://italiadomani.gov.it/it/Interventi/investimenti/sviluppo-accessibilita-marittima-e-resilienza-infrastrutture-portuali-cambiamenti-climatici.html" TargetMode="External"/><Relationship Id="rId94" Type="http://schemas.openxmlformats.org/officeDocument/2006/relationships/hyperlink" Target="https://italiadomani.gov.it/it/Interventi/investimenti/ultimo-penultimo-miglio-ferroviario-stradale.html" TargetMode="External"/><Relationship Id="rId148" Type="http://schemas.openxmlformats.org/officeDocument/2006/relationships/hyperlink" Target="https://italiadomani.gov.it/it/Interventi/investimenti/salute-ambiente-e-clima.html" TargetMode="External"/><Relationship Id="rId169" Type="http://schemas.openxmlformats.org/officeDocument/2006/relationships/hyperlink" Target="https://italiadomani.gov.it/it/Interventi/investimenti/verso-un-nuovo-ospedale-sicuro-e-sostenibile.html" TargetMode="External"/><Relationship Id="rId4" Type="http://schemas.openxmlformats.org/officeDocument/2006/relationships/hyperlink" Target="https://sisma2016.gov.it/2021/10/19/recovery-fund-aree-sisma-ecco-tutti-gli-interventi-finanziabili/" TargetMode="External"/><Relationship Id="rId180" Type="http://schemas.openxmlformats.org/officeDocument/2006/relationships/hyperlink" Target="https://italiadomani.gov.it/it/Interventi/investimenti/costruzione-e-miglioramento-dei-padiglioni-e-degli-spazi-dei-penitenziari-per-adulti-e-minori.html" TargetMode="External"/><Relationship Id="rId215" Type="http://schemas.openxmlformats.org/officeDocument/2006/relationships/hyperlink" Target="https://italiadomani.gov.it/it/Interventi/investimenti/costruzione-e-miglioramento-dei-padiglioni-e-degli-spazi-dei-penitenziari-per-adulti-e-minori.html" TargetMode="External"/><Relationship Id="rId236" Type="http://schemas.openxmlformats.org/officeDocument/2006/relationships/hyperlink" Target="https://italiadomani.gov.it/it/Interventi/investimenti/servizi-digitali-e-cittadinanza-digitale.html" TargetMode="External"/><Relationship Id="rId257" Type="http://schemas.openxmlformats.org/officeDocument/2006/relationships/hyperlink" Target="https://italiadomani.gov.it/it/Interventi/investimenti/servizi-digitali-e-cittadinanza-digitale.html" TargetMode="External"/><Relationship Id="rId278" Type="http://schemas.openxmlformats.org/officeDocument/2006/relationships/hyperlink" Target="https://italiadomani.gov.it/it/Interventi/investimenti/tecnologie-satellitari-ed-economia-spaziale.html" TargetMode="External"/><Relationship Id="rId303" Type="http://schemas.openxmlformats.org/officeDocument/2006/relationships/hyperlink" Target="https://italiadomani.gov.it/it/Interventi/investimenti/salute-ambiente-e-clima.html" TargetMode="External"/><Relationship Id="rId42" Type="http://schemas.openxmlformats.org/officeDocument/2006/relationships/hyperlink" Target="https://italiadomani.gov.it/it/Interventi/investimenti/strade-sicure-implementazione-di-un-sistema-di-monitoraggio-dinamico-per-il-controllo-da-remoto-di-ponti-viadotti-e-tunnel-A24-A25.html" TargetMode="External"/><Relationship Id="rId84" Type="http://schemas.openxmlformats.org/officeDocument/2006/relationships/hyperlink" Target="https://italiadomani.gov.it/it/Interventi/investimenti/aumento-selettivo-della-capacita-portuale.html" TargetMode="External"/><Relationship Id="rId138" Type="http://schemas.openxmlformats.org/officeDocument/2006/relationships/hyperlink" Target="https://italiadomani.gov.it/it/Interventi/investimenti/sicuro-verde-e-sociale-riqualificazione-edilizia-residenziale-pubblica.html" TargetMode="External"/><Relationship Id="rId191" Type="http://schemas.openxmlformats.org/officeDocument/2006/relationships/hyperlink" Target="https://italiadomani.gov.it/it/Interventi/investimenti/costruzione-e-miglioramento-dei-padiglioni-e-degli-spazi-dei-penitenziari-per-adulti-e-minori.html" TargetMode="External"/><Relationship Id="rId205" Type="http://schemas.openxmlformats.org/officeDocument/2006/relationships/hyperlink" Target="https://italiadomani.gov.it/it/Interventi/investimenti/costruzione-e-miglioramento-dei-padiglioni-e-degli-spazi-dei-penitenziari-per-adulti-e-minori.html" TargetMode="External"/><Relationship Id="rId247" Type="http://schemas.openxmlformats.org/officeDocument/2006/relationships/hyperlink" Target="https://italiadomani.gov.it/it/Interventi/investimenti/servizi-digitali-e-cittadinanza-digitale.html" TargetMode="External"/><Relationship Id="rId107" Type="http://schemas.openxmlformats.org/officeDocument/2006/relationships/hyperlink" Target="https://italiadomani.gov.it/it/Interventi/investimenti/efficientamento-energetico.html" TargetMode="External"/><Relationship Id="rId289" Type="http://schemas.openxmlformats.org/officeDocument/2006/relationships/hyperlink" Target="https://italiadomani.gov.it/it/Interventi/investimenti/piani-urbani-integrati.html" TargetMode="External"/><Relationship Id="rId11" Type="http://schemas.openxmlformats.org/officeDocument/2006/relationships/hyperlink" Target="https://italiadomani.gov.it/it/Interventi/investimenti/rinnovo-del-materiale-rotabile.html" TargetMode="External"/><Relationship Id="rId53" Type="http://schemas.openxmlformats.org/officeDocument/2006/relationships/hyperlink" Target="https://italiadomani.gov.it/it/Interventi/investimenti/strade-sicure-implementazione-di-un-sistema-di-monitoraggio-dinamico-per-il-controllo-da-remoto-di-ponti-viadotti-e-tunnel-A24-A25.html" TargetMode="External"/><Relationship Id="rId149" Type="http://schemas.openxmlformats.org/officeDocument/2006/relationships/hyperlink" Target="https://italiadomani.gov.it/it/Interventi/investimenti/salute-ambiente-e-clima.html" TargetMode="External"/><Relationship Id="rId95" Type="http://schemas.openxmlformats.org/officeDocument/2006/relationships/hyperlink" Target="https://italiadomani.gov.it/it/Interventi/investimenti/ultimo-penultimo-miglio-ferroviario-stradale.html" TargetMode="External"/><Relationship Id="rId160" Type="http://schemas.openxmlformats.org/officeDocument/2006/relationships/hyperlink" Target="https://italiadomani.gov.it/it/Interventi/investimenti/salute-ambiente-e-clima.html" TargetMode="External"/><Relationship Id="rId216" Type="http://schemas.openxmlformats.org/officeDocument/2006/relationships/hyperlink" Target="https://italiadomani.gov.it/it/Interventi/investimenti/costruzione-e-miglioramento-dei-padiglioni-e-degli-spazi-dei-penitenziari-per-adulti-e-minori.html" TargetMode="External"/><Relationship Id="rId258" Type="http://schemas.openxmlformats.org/officeDocument/2006/relationships/hyperlink" Target="https://italiadomani.gov.it/it/Interventi/investimenti/servizi-digitali-e-cittadinanza-digitale.html" TargetMode="External"/><Relationship Id="rId22" Type="http://schemas.openxmlformats.org/officeDocument/2006/relationships/hyperlink" Target="https://italiadomani.gov.it/it/Interventi/investimenti/rinnovo-del-materiale-rotabile.html" TargetMode="External"/><Relationship Id="rId64" Type="http://schemas.openxmlformats.org/officeDocument/2006/relationships/hyperlink" Target="https://italiadomani.gov.it/it/Interventi/investimenti/strade-sicure-implementazione-di-un-sistema-di-monitoraggio-dinamico-per-il-controllo-da-remoto-di-ponti-viadotti-e-tunnel-ANAS.html" TargetMode="External"/><Relationship Id="rId118" Type="http://schemas.openxmlformats.org/officeDocument/2006/relationships/hyperlink" Target="https://italiadomani.gov.it/it/Interventi/investimenti/elettrificazione-delle-banchine-cold-ironing.html" TargetMode="External"/><Relationship Id="rId171" Type="http://schemas.openxmlformats.org/officeDocument/2006/relationships/hyperlink" Target="https://italiadomani.gov.it/it/Interventi/investimenti/verso-un-nuovo-ospedale-sicuro-e-sostenibile.html" TargetMode="External"/><Relationship Id="rId227" Type="http://schemas.openxmlformats.org/officeDocument/2006/relationships/hyperlink" Target="https://italiadomani.gov.it/it/Interventi/investimenti/iniziative-di-ricerca-per-tecnologie-e-percorsi-innovativi-in-ambito-sanitario-e-assistenziale.html" TargetMode="External"/><Relationship Id="rId269" Type="http://schemas.openxmlformats.org/officeDocument/2006/relationships/hyperlink" Target="https://italiadomani.gov.it/it/Interventi/investimenti/tecnologie-satellitari-ed-economia-spaziale.html" TargetMode="External"/><Relationship Id="rId33" Type="http://schemas.openxmlformats.org/officeDocument/2006/relationships/hyperlink" Target="https://italiadomani.gov.it/it/Interventi/investimenti/strade-sicure-implementazione-di-un-sistema-di-monitoraggio-dinamico-per-il-controllo-da-remoto-di-ponti-viadotti-e-tunnel-A24-A25.html" TargetMode="External"/><Relationship Id="rId129" Type="http://schemas.openxmlformats.org/officeDocument/2006/relationships/hyperlink" Target="https://italiadomani.gov.it/it/Interventi/investimenti/strategia-nazionale-per-le-aree-interne.html" TargetMode="External"/><Relationship Id="rId280" Type="http://schemas.openxmlformats.org/officeDocument/2006/relationships/hyperlink" Target="https://italiadomani.gov.it/it/Interventi/investimenti/tecnologie-satellitari-ed-economia-spaziale.html" TargetMode="External"/><Relationship Id="rId75" Type="http://schemas.openxmlformats.org/officeDocument/2006/relationships/hyperlink" Target="https://italiadomani.gov.it/it/Interventi/investimenti/sviluppo-accessibilita-marittima-e-resilienza-infrastrutture-portuali-cambiamenti-climatici.html" TargetMode="External"/><Relationship Id="rId140" Type="http://schemas.openxmlformats.org/officeDocument/2006/relationships/hyperlink" Target="https://italiadomani.gov.it/it/Interventi/investimenti/sicuro-verde-e-sociale-riqualificazione-edilizia-residenziale-pubblica.html" TargetMode="External"/><Relationship Id="rId182" Type="http://schemas.openxmlformats.org/officeDocument/2006/relationships/hyperlink" Target="https://italiadomani.gov.it/it/Interventi/investimenti/costruzione-e-miglioramento-dei-padiglioni-e-degli-spazi-dei-penitenziari-per-adulti-e-minori.html" TargetMode="External"/><Relationship Id="rId6" Type="http://schemas.openxmlformats.org/officeDocument/2006/relationships/hyperlink" Target="https://italiadomani.gov.it/it/Interventi/investimenti/potenziamento-delle-linee-regionali.html" TargetMode="External"/><Relationship Id="rId238" Type="http://schemas.openxmlformats.org/officeDocument/2006/relationships/hyperlink" Target="https://italiadomani.gov.it/it/Interventi/investimenti/servizi-digitali-e-cittadinanza-digitale.html" TargetMode="External"/><Relationship Id="rId291" Type="http://schemas.openxmlformats.org/officeDocument/2006/relationships/hyperlink" Target="https://italiadomani.gov.it/it/Interventi/investimenti/piani-urbani-integrati.html" TargetMode="External"/><Relationship Id="rId305" Type="http://schemas.openxmlformats.org/officeDocument/2006/relationships/hyperlink" Target="https://italiadomani.gov.it/it/Interventi/investimenti/salute-ambiente-e-clima.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D87"/>
  <sheetViews>
    <sheetView tabSelected="1" topLeftCell="A31" workbookViewId="0">
      <selection activeCell="C11" sqref="C11"/>
    </sheetView>
  </sheetViews>
  <sheetFormatPr defaultRowHeight="13.2"/>
  <cols>
    <col min="1" max="1" width="39.77734375" customWidth="1"/>
    <col min="2" max="2" width="32.44140625" bestFit="1" customWidth="1"/>
    <col min="3" max="3" width="48.6640625" customWidth="1"/>
    <col min="4" max="4" width="15.6640625" bestFit="1" customWidth="1"/>
    <col min="5" max="5" width="14.44140625" bestFit="1" customWidth="1"/>
    <col min="6" max="6" width="12.6640625" bestFit="1" customWidth="1"/>
    <col min="7" max="7" width="16.109375" bestFit="1" customWidth="1"/>
    <col min="8" max="8" width="14.77734375" bestFit="1" customWidth="1"/>
  </cols>
  <sheetData>
    <row r="1" spans="1:3" s="63" customFormat="1" ht="15.6">
      <c r="A1" s="165" t="s">
        <v>13716</v>
      </c>
    </row>
    <row r="2" spans="1:3" s="479" customFormat="1" ht="15.6">
      <c r="A2" s="496" t="s">
        <v>5758</v>
      </c>
      <c r="B2" s="497"/>
      <c r="C2" s="497"/>
    </row>
    <row r="3" spans="1:3" s="479" customFormat="1" ht="15.6">
      <c r="A3" s="496" t="s">
        <v>5757</v>
      </c>
      <c r="B3" s="497"/>
      <c r="C3" s="497"/>
    </row>
    <row r="4" spans="1:3" s="479" customFormat="1" ht="15.6">
      <c r="A4" s="496" t="s">
        <v>5755</v>
      </c>
      <c r="B4" s="497"/>
      <c r="C4" s="497"/>
    </row>
    <row r="5" spans="1:3" s="479" customFormat="1" ht="15.6">
      <c r="A5" s="496" t="s">
        <v>5756</v>
      </c>
      <c r="B5" s="497"/>
      <c r="C5" s="497"/>
    </row>
    <row r="6" spans="1:3" s="484" customFormat="1" ht="22.2" customHeight="1">
      <c r="A6" s="688" t="s">
        <v>7834</v>
      </c>
    </row>
    <row r="7" spans="1:3" s="63" customFormat="1" ht="17.399999999999999">
      <c r="A7" s="1193" t="s">
        <v>1868</v>
      </c>
      <c r="B7" s="1193"/>
      <c r="C7" s="1193"/>
    </row>
    <row r="8" spans="1:3" s="63" customFormat="1" ht="15.6">
      <c r="A8" s="367" t="s">
        <v>1869</v>
      </c>
      <c r="B8" s="368" t="s">
        <v>1870</v>
      </c>
      <c r="C8" s="367" t="s">
        <v>1871</v>
      </c>
    </row>
    <row r="9" spans="1:3" s="63" customFormat="1" ht="27.6">
      <c r="A9" s="369" t="s">
        <v>5768</v>
      </c>
      <c r="B9" s="370" t="s">
        <v>1873</v>
      </c>
      <c r="C9" s="162" t="s">
        <v>11061</v>
      </c>
    </row>
    <row r="10" spans="1:3" s="344" customFormat="1" ht="41.4">
      <c r="A10" s="371" t="s">
        <v>5769</v>
      </c>
      <c r="B10" s="358" t="s">
        <v>1873</v>
      </c>
      <c r="C10" s="162" t="s">
        <v>8828</v>
      </c>
    </row>
    <row r="11" spans="1:3" s="63" customFormat="1" ht="26.4">
      <c r="A11" s="164" t="s">
        <v>5770</v>
      </c>
      <c r="B11" s="358" t="s">
        <v>1874</v>
      </c>
      <c r="C11" s="362" t="s">
        <v>4851</v>
      </c>
    </row>
    <row r="12" spans="1:3" s="63" customFormat="1" ht="26.4">
      <c r="A12" s="345" t="s">
        <v>5771</v>
      </c>
      <c r="B12" s="358" t="s">
        <v>1873</v>
      </c>
      <c r="C12" s="162" t="s">
        <v>7390</v>
      </c>
    </row>
    <row r="13" spans="1:3" s="354" customFormat="1" ht="37.5" customHeight="1">
      <c r="A13" s="369" t="s">
        <v>5772</v>
      </c>
      <c r="B13" s="358" t="s">
        <v>1873</v>
      </c>
      <c r="C13" s="362" t="s">
        <v>1876</v>
      </c>
    </row>
    <row r="14" spans="1:3" s="63" customFormat="1" ht="25.2" customHeight="1">
      <c r="A14" s="369" t="s">
        <v>5773</v>
      </c>
      <c r="B14" s="358" t="s">
        <v>1872</v>
      </c>
      <c r="C14" s="162" t="s">
        <v>1877</v>
      </c>
    </row>
    <row r="15" spans="1:3" s="63" customFormat="1" ht="66">
      <c r="A15" s="371" t="s">
        <v>5774</v>
      </c>
      <c r="B15" s="358" t="s">
        <v>1873</v>
      </c>
      <c r="C15" s="498" t="s">
        <v>3685</v>
      </c>
    </row>
    <row r="16" spans="1:3" s="172" customFormat="1" ht="52.8">
      <c r="A16" s="507" t="s">
        <v>5775</v>
      </c>
      <c r="B16" s="358" t="s">
        <v>1873</v>
      </c>
      <c r="C16" s="507" t="s">
        <v>5776</v>
      </c>
    </row>
    <row r="17" spans="1:3" s="484" customFormat="1" ht="66">
      <c r="A17" s="596" t="s">
        <v>5962</v>
      </c>
      <c r="B17" s="358" t="s">
        <v>1873</v>
      </c>
      <c r="C17" s="498" t="s">
        <v>5961</v>
      </c>
    </row>
    <row r="18" spans="1:3" s="484" customFormat="1" ht="26.4">
      <c r="A18" s="345" t="s">
        <v>7387</v>
      </c>
      <c r="B18" s="358" t="s">
        <v>1873</v>
      </c>
      <c r="C18" s="636" t="s">
        <v>7388</v>
      </c>
    </row>
    <row r="19" spans="1:3" s="484" customFormat="1" ht="13.8">
      <c r="A19" s="168" t="s">
        <v>7389</v>
      </c>
      <c r="B19" s="358" t="s">
        <v>1874</v>
      </c>
      <c r="C19" s="498"/>
    </row>
    <row r="20" spans="1:3" s="484" customFormat="1" ht="26.4">
      <c r="A20" s="345" t="s">
        <v>11078</v>
      </c>
      <c r="B20" s="358" t="s">
        <v>1872</v>
      </c>
      <c r="C20" s="498" t="s">
        <v>11079</v>
      </c>
    </row>
    <row r="21" spans="1:3" s="484" customFormat="1" ht="26.4">
      <c r="A21" s="345" t="s">
        <v>11161</v>
      </c>
      <c r="B21" s="358" t="s">
        <v>1872</v>
      </c>
      <c r="C21" s="498" t="s">
        <v>11162</v>
      </c>
    </row>
    <row r="22" spans="1:3" s="484" customFormat="1" ht="26.4">
      <c r="A22" s="596" t="s">
        <v>13704</v>
      </c>
      <c r="B22" s="358" t="s">
        <v>1872</v>
      </c>
      <c r="C22" s="999" t="s">
        <v>10121</v>
      </c>
    </row>
    <row r="23" spans="1:3" s="484" customFormat="1" ht="39.6">
      <c r="A23" s="596" t="s">
        <v>13705</v>
      </c>
      <c r="B23" s="358" t="s">
        <v>1872</v>
      </c>
      <c r="C23" s="999" t="s">
        <v>11060</v>
      </c>
    </row>
    <row r="24" spans="1:3" s="484" customFormat="1" ht="39.6">
      <c r="A24" s="596" t="s">
        <v>8827</v>
      </c>
      <c r="B24" s="358" t="s">
        <v>1873</v>
      </c>
      <c r="C24" s="832" t="s">
        <v>9378</v>
      </c>
    </row>
    <row r="25" spans="1:3" s="484" customFormat="1" ht="26.4">
      <c r="A25" s="596" t="s">
        <v>9376</v>
      </c>
      <c r="B25" s="358" t="s">
        <v>1873</v>
      </c>
      <c r="C25" s="845" t="s">
        <v>9377</v>
      </c>
    </row>
    <row r="26" spans="1:3" s="484" customFormat="1" ht="52.8">
      <c r="A26" s="596" t="s">
        <v>13708</v>
      </c>
      <c r="B26" s="358" t="s">
        <v>1873</v>
      </c>
      <c r="C26" s="960" t="s">
        <v>9425</v>
      </c>
    </row>
    <row r="27" spans="1:3" s="484" customFormat="1" ht="92.4">
      <c r="A27" s="596" t="s">
        <v>13709</v>
      </c>
      <c r="B27" s="358" t="s">
        <v>1873</v>
      </c>
      <c r="C27" s="982" t="s">
        <v>9882</v>
      </c>
    </row>
    <row r="28" spans="1:3" s="484" customFormat="1" ht="26.4">
      <c r="A28" s="596" t="s">
        <v>13710</v>
      </c>
      <c r="B28" s="358" t="s">
        <v>1873</v>
      </c>
      <c r="C28" s="1009" t="s">
        <v>11058</v>
      </c>
    </row>
    <row r="29" spans="1:3" s="484" customFormat="1" ht="39.6">
      <c r="A29" s="596" t="s">
        <v>13711</v>
      </c>
      <c r="B29" s="358" t="s">
        <v>1873</v>
      </c>
      <c r="C29" s="1009" t="s">
        <v>11059</v>
      </c>
    </row>
    <row r="30" spans="1:3" s="484" customFormat="1" ht="26.4">
      <c r="A30" s="596" t="s">
        <v>13712</v>
      </c>
      <c r="B30" s="358" t="s">
        <v>1873</v>
      </c>
      <c r="C30" s="1172" t="s">
        <v>11058</v>
      </c>
    </row>
    <row r="31" spans="1:3" s="484" customFormat="1" ht="39.6">
      <c r="A31" s="596" t="s">
        <v>13713</v>
      </c>
      <c r="B31" s="358" t="s">
        <v>1873</v>
      </c>
      <c r="C31" s="1172" t="s">
        <v>11059</v>
      </c>
    </row>
    <row r="32" spans="1:3" s="63" customFormat="1"/>
    <row r="33" spans="1:3" s="63" customFormat="1" ht="17.399999999999999">
      <c r="A33" s="1194" t="s">
        <v>1878</v>
      </c>
      <c r="B33" s="1194"/>
      <c r="C33" s="1194"/>
    </row>
    <row r="34" spans="1:3" s="63" customFormat="1" ht="15.6">
      <c r="A34" s="367" t="s">
        <v>1880</v>
      </c>
      <c r="B34" s="1195" t="s">
        <v>1881</v>
      </c>
      <c r="C34" s="1195"/>
    </row>
    <row r="35" spans="1:3" s="361" customFormat="1" ht="24.6" customHeight="1">
      <c r="A35" s="372" t="s">
        <v>1879</v>
      </c>
      <c r="B35" s="1190" t="s">
        <v>10120</v>
      </c>
      <c r="C35" s="1191"/>
    </row>
    <row r="36" spans="1:3" s="484" customFormat="1" ht="31.2" customHeight="1">
      <c r="A36" s="372" t="s">
        <v>11147</v>
      </c>
      <c r="B36" s="1190" t="s">
        <v>11148</v>
      </c>
      <c r="C36" s="1190"/>
    </row>
    <row r="37" spans="1:3" s="484" customFormat="1" ht="31.2" customHeight="1">
      <c r="A37" s="372" t="s">
        <v>1882</v>
      </c>
      <c r="B37" s="1190" t="s">
        <v>5779</v>
      </c>
      <c r="C37" s="1190"/>
    </row>
    <row r="38" spans="1:3" s="431" customFormat="1" ht="24.75" customHeight="1">
      <c r="A38" s="372" t="s">
        <v>5200</v>
      </c>
      <c r="B38" s="1190" t="s">
        <v>11693</v>
      </c>
      <c r="C38" s="1190"/>
    </row>
    <row r="39" spans="1:3" s="63" customFormat="1" ht="58.8" customHeight="1">
      <c r="A39" s="372" t="s">
        <v>5660</v>
      </c>
      <c r="B39" s="1190" t="s">
        <v>13714</v>
      </c>
      <c r="C39" s="1191"/>
    </row>
    <row r="40" spans="1:3" s="471" customFormat="1" ht="18" customHeight="1">
      <c r="A40" s="372" t="s">
        <v>3710</v>
      </c>
      <c r="B40" s="1190" t="s">
        <v>5778</v>
      </c>
      <c r="C40" s="1191"/>
    </row>
    <row r="41" spans="1:3" s="356" customFormat="1" ht="30" customHeight="1">
      <c r="A41" s="372" t="s">
        <v>4741</v>
      </c>
      <c r="B41" s="1190" t="s">
        <v>7391</v>
      </c>
      <c r="C41" s="1191"/>
    </row>
    <row r="42" spans="1:3" s="484" customFormat="1" ht="30.6" customHeight="1">
      <c r="A42" s="372" t="s">
        <v>10122</v>
      </c>
      <c r="B42" s="1190" t="s">
        <v>13706</v>
      </c>
      <c r="C42" s="1190"/>
    </row>
    <row r="43" spans="1:3" s="63" customFormat="1" ht="30.6" customHeight="1">
      <c r="A43" s="372" t="s">
        <v>3814</v>
      </c>
      <c r="B43" s="1190" t="s">
        <v>5273</v>
      </c>
      <c r="C43" s="1190"/>
    </row>
    <row r="44" spans="1:3" s="250" customFormat="1" ht="30.6" customHeight="1">
      <c r="A44" s="372" t="s">
        <v>3686</v>
      </c>
      <c r="B44" s="1190" t="s">
        <v>6228</v>
      </c>
      <c r="C44" s="1190"/>
    </row>
    <row r="45" spans="1:3" s="250" customFormat="1" ht="30.6" customHeight="1">
      <c r="A45" s="372" t="s">
        <v>3687</v>
      </c>
      <c r="B45" s="1190" t="s">
        <v>6229</v>
      </c>
      <c r="C45" s="1190"/>
    </row>
    <row r="46" spans="1:3" s="484" customFormat="1" ht="30.6" customHeight="1">
      <c r="A46" s="372" t="s">
        <v>6642</v>
      </c>
      <c r="B46" s="1190" t="s">
        <v>6644</v>
      </c>
      <c r="C46" s="1190"/>
    </row>
    <row r="47" spans="1:3" s="484" customFormat="1" ht="27.6" customHeight="1">
      <c r="A47" s="372" t="s">
        <v>6643</v>
      </c>
      <c r="B47" s="1190" t="s">
        <v>10124</v>
      </c>
      <c r="C47" s="1190"/>
    </row>
    <row r="48" spans="1:3" s="484" customFormat="1" ht="27.6" customHeight="1">
      <c r="A48" s="372" t="s">
        <v>10123</v>
      </c>
      <c r="B48" s="1190" t="s">
        <v>10125</v>
      </c>
      <c r="C48" s="1190"/>
    </row>
    <row r="49" spans="1:3" s="484" customFormat="1" ht="27" customHeight="1">
      <c r="A49" s="372" t="s">
        <v>13702</v>
      </c>
      <c r="B49" s="1190" t="s">
        <v>13703</v>
      </c>
      <c r="C49" s="1190"/>
    </row>
    <row r="50" spans="1:3" s="484" customFormat="1" ht="23.25" customHeight="1">
      <c r="A50" s="372" t="s">
        <v>5948</v>
      </c>
      <c r="B50" s="1190" t="s">
        <v>10126</v>
      </c>
      <c r="C50" s="1190"/>
    </row>
    <row r="51" spans="1:3" s="344" customFormat="1" ht="13.8">
      <c r="A51" s="372" t="s">
        <v>11062</v>
      </c>
      <c r="B51" s="170" t="s">
        <v>13707</v>
      </c>
      <c r="C51" s="3"/>
    </row>
    <row r="52" spans="1:3" s="484" customFormat="1" ht="26.25" customHeight="1">
      <c r="A52" s="372" t="s">
        <v>11076</v>
      </c>
      <c r="B52" s="1190" t="s">
        <v>11077</v>
      </c>
      <c r="C52" s="1190"/>
    </row>
    <row r="53" spans="1:3" s="484" customFormat="1" ht="26.4" customHeight="1">
      <c r="A53" s="372" t="s">
        <v>11163</v>
      </c>
      <c r="B53" s="1190" t="s">
        <v>11167</v>
      </c>
      <c r="C53" s="1190"/>
    </row>
    <row r="54" spans="1:3" s="484" customFormat="1" ht="26.25" customHeight="1">
      <c r="A54" s="372" t="s">
        <v>7811</v>
      </c>
      <c r="B54" s="1190" t="s">
        <v>7833</v>
      </c>
      <c r="C54" s="1190"/>
    </row>
    <row r="55" spans="1:3" s="484" customFormat="1" ht="13.8">
      <c r="A55" s="372" t="s">
        <v>7322</v>
      </c>
      <c r="B55" s="632" t="s">
        <v>7323</v>
      </c>
      <c r="C55" s="633"/>
    </row>
    <row r="56" spans="1:3" s="252" customFormat="1" ht="30.6" customHeight="1">
      <c r="A56" s="372" t="s">
        <v>3815</v>
      </c>
      <c r="B56" s="1190" t="s">
        <v>3816</v>
      </c>
      <c r="C56" s="1190"/>
    </row>
    <row r="57" spans="1:3" s="63" customFormat="1" ht="21.75" customHeight="1">
      <c r="A57" s="372" t="s">
        <v>1883</v>
      </c>
      <c r="B57" s="1190" t="s">
        <v>3817</v>
      </c>
      <c r="C57" s="1190"/>
    </row>
    <row r="58" spans="1:3" s="63" customFormat="1" ht="30.6" customHeight="1">
      <c r="A58" s="372" t="s">
        <v>4551</v>
      </c>
      <c r="B58" s="1190" t="s">
        <v>1884</v>
      </c>
      <c r="C58" s="1190"/>
    </row>
    <row r="59" spans="1:3" s="484" customFormat="1" ht="40.950000000000003" customHeight="1">
      <c r="A59" s="372" t="s">
        <v>8829</v>
      </c>
      <c r="B59" s="1190" t="s">
        <v>5777</v>
      </c>
      <c r="C59" s="1191"/>
    </row>
    <row r="60" spans="1:3" s="484" customFormat="1" ht="40.950000000000003" customHeight="1">
      <c r="A60" s="372" t="s">
        <v>13698</v>
      </c>
      <c r="B60" s="1190" t="s">
        <v>9379</v>
      </c>
      <c r="C60" s="1191"/>
    </row>
    <row r="61" spans="1:3" s="484" customFormat="1" ht="40.950000000000003" customHeight="1">
      <c r="A61" s="372" t="s">
        <v>10127</v>
      </c>
      <c r="B61" s="1190" t="s">
        <v>13701</v>
      </c>
      <c r="C61" s="1191"/>
    </row>
    <row r="62" spans="1:3" s="484" customFormat="1" ht="40.950000000000003" customHeight="1">
      <c r="A62" s="372" t="s">
        <v>13699</v>
      </c>
      <c r="B62" s="1190" t="s">
        <v>13700</v>
      </c>
      <c r="C62" s="1191"/>
    </row>
    <row r="63" spans="1:3" s="484" customFormat="1" ht="40.950000000000003" customHeight="1">
      <c r="A63" s="372" t="s">
        <v>9400</v>
      </c>
      <c r="B63" s="1190" t="s">
        <v>9410</v>
      </c>
      <c r="C63" s="1191"/>
    </row>
    <row r="64" spans="1:3" s="484" customFormat="1" ht="40.950000000000003" customHeight="1">
      <c r="A64" s="372" t="s">
        <v>9411</v>
      </c>
      <c r="B64" s="1190" t="s">
        <v>9412</v>
      </c>
      <c r="C64" s="1191"/>
    </row>
    <row r="65" spans="1:4" s="484" customFormat="1">
      <c r="A65" s="478"/>
    </row>
    <row r="66" spans="1:4">
      <c r="A66" s="21" t="s">
        <v>13715</v>
      </c>
      <c r="B66" s="21"/>
      <c r="C66" s="21"/>
    </row>
    <row r="67" spans="1:4" s="484" customFormat="1">
      <c r="A67" s="478" t="s">
        <v>13696</v>
      </c>
    </row>
    <row r="68" spans="1:4" s="484" customFormat="1">
      <c r="A68" s="478" t="s">
        <v>13697</v>
      </c>
    </row>
    <row r="69" spans="1:4" s="484" customFormat="1">
      <c r="A69" s="478" t="s">
        <v>11437</v>
      </c>
      <c r="B69" s="478" t="s">
        <v>11487</v>
      </c>
    </row>
    <row r="70" spans="1:4" s="484" customFormat="1">
      <c r="A70" s="478" t="s">
        <v>11486</v>
      </c>
    </row>
    <row r="71" spans="1:4" s="484" customFormat="1">
      <c r="A71" s="478"/>
    </row>
    <row r="72" spans="1:4" s="484" customFormat="1" ht="17.399999999999999">
      <c r="A72" s="1192" t="s">
        <v>11081</v>
      </c>
      <c r="B72" s="1192"/>
      <c r="C72" s="1192"/>
      <c r="D72" s="1192"/>
    </row>
    <row r="73" spans="1:4">
      <c r="A73" s="595" t="s">
        <v>5312</v>
      </c>
      <c r="B73" s="595" t="s">
        <v>6798</v>
      </c>
      <c r="C73" s="595" t="s">
        <v>1834</v>
      </c>
      <c r="D73" s="595" t="s">
        <v>3213</v>
      </c>
    </row>
    <row r="74" spans="1:4">
      <c r="A74" s="484" t="s">
        <v>755</v>
      </c>
      <c r="B74" s="848">
        <v>149</v>
      </c>
      <c r="C74" s="848">
        <v>37</v>
      </c>
      <c r="D74" s="848">
        <f>B74+C74</f>
        <v>186</v>
      </c>
    </row>
    <row r="75" spans="1:4" s="484" customFormat="1">
      <c r="A75" s="484" t="s">
        <v>6799</v>
      </c>
      <c r="B75" s="848">
        <v>110</v>
      </c>
      <c r="C75" s="848">
        <v>31</v>
      </c>
      <c r="D75" s="848">
        <f t="shared" ref="D75:D80" si="0">B75+C75</f>
        <v>141</v>
      </c>
    </row>
    <row r="76" spans="1:4">
      <c r="A76" s="484" t="s">
        <v>6789</v>
      </c>
      <c r="B76" s="848">
        <v>134</v>
      </c>
      <c r="C76" s="848">
        <v>19</v>
      </c>
      <c r="D76" s="848">
        <f t="shared" si="0"/>
        <v>153</v>
      </c>
    </row>
    <row r="77" spans="1:4">
      <c r="A77" s="484" t="s">
        <v>1204</v>
      </c>
      <c r="B77" s="848">
        <v>58</v>
      </c>
      <c r="C77" s="848"/>
      <c r="D77" s="848">
        <f t="shared" si="0"/>
        <v>58</v>
      </c>
    </row>
    <row r="78" spans="1:4" s="484" customFormat="1">
      <c r="A78" s="484" t="s">
        <v>6800</v>
      </c>
      <c r="B78" s="848">
        <v>56</v>
      </c>
      <c r="C78" s="848"/>
      <c r="D78" s="848">
        <f t="shared" si="0"/>
        <v>56</v>
      </c>
    </row>
    <row r="79" spans="1:4">
      <c r="A79" s="484" t="s">
        <v>6732</v>
      </c>
      <c r="B79" s="848">
        <v>9</v>
      </c>
      <c r="C79" s="848"/>
      <c r="D79" s="848">
        <f t="shared" si="0"/>
        <v>9</v>
      </c>
    </row>
    <row r="80" spans="1:4">
      <c r="A80" s="594" t="s">
        <v>6801</v>
      </c>
      <c r="B80" s="847">
        <f>B75+B76+B78+B79</f>
        <v>309</v>
      </c>
      <c r="C80" s="847">
        <f>C75+C76+C78+C79</f>
        <v>50</v>
      </c>
      <c r="D80" s="847">
        <f t="shared" si="0"/>
        <v>359</v>
      </c>
    </row>
    <row r="81" spans="1:4" s="484" customFormat="1">
      <c r="A81" s="5"/>
      <c r="B81" s="5"/>
      <c r="C81" s="5"/>
      <c r="D81" s="5"/>
    </row>
    <row r="82" spans="1:4" s="484" customFormat="1" ht="15.6">
      <c r="A82" s="1027" t="s">
        <v>11082</v>
      </c>
      <c r="B82" s="1028"/>
      <c r="C82" s="1028"/>
    </row>
    <row r="83" spans="1:4">
      <c r="A83" s="478" t="s">
        <v>9413</v>
      </c>
    </row>
    <row r="84" spans="1:4">
      <c r="A84" s="478" t="s">
        <v>7499</v>
      </c>
    </row>
    <row r="85" spans="1:4" s="361" customFormat="1">
      <c r="A85" s="360" t="s">
        <v>4837</v>
      </c>
    </row>
    <row r="86" spans="1:4" s="361" customFormat="1">
      <c r="A86" s="475" t="s">
        <v>4776</v>
      </c>
    </row>
    <row r="87" spans="1:4" s="356" customFormat="1">
      <c r="A87" s="475" t="s">
        <v>4731</v>
      </c>
    </row>
  </sheetData>
  <mergeCells count="32">
    <mergeCell ref="A7:C7"/>
    <mergeCell ref="A33:C33"/>
    <mergeCell ref="B34:C34"/>
    <mergeCell ref="B39:C39"/>
    <mergeCell ref="B35:C35"/>
    <mergeCell ref="B36:C36"/>
    <mergeCell ref="A72:D72"/>
    <mergeCell ref="B52:C52"/>
    <mergeCell ref="B50:C50"/>
    <mergeCell ref="B54:C54"/>
    <mergeCell ref="B59:C59"/>
    <mergeCell ref="B60:C60"/>
    <mergeCell ref="B63:C63"/>
    <mergeCell ref="B64:C64"/>
    <mergeCell ref="B61:C61"/>
    <mergeCell ref="B56:C56"/>
    <mergeCell ref="B53:C53"/>
    <mergeCell ref="B62:C62"/>
    <mergeCell ref="B40:C40"/>
    <mergeCell ref="B37:C37"/>
    <mergeCell ref="B57:C57"/>
    <mergeCell ref="B58:C58"/>
    <mergeCell ref="B41:C41"/>
    <mergeCell ref="B38:C38"/>
    <mergeCell ref="B42:C42"/>
    <mergeCell ref="B48:C48"/>
    <mergeCell ref="B43:C43"/>
    <mergeCell ref="B44:C44"/>
    <mergeCell ref="B45:C45"/>
    <mergeCell ref="B46:C46"/>
    <mergeCell ref="B47:C47"/>
    <mergeCell ref="B49:C49"/>
  </mergeCells>
  <hyperlinks>
    <hyperlink ref="A11" r:id="rId1"/>
    <hyperlink ref="A13" r:id="rId2" display="4) Decreto Ministeriale Mef del 6 agosto 2021 "/>
    <hyperlink ref="A15" r:id="rId3" display="6) Operational arrangements between European Commission and Italy del 22 dicembre 2021 (in inglese)"/>
    <hyperlink ref="A9" r:id="rId4" display="2) Documento di lavoro dei servizi della Commissione - Allegato Tabella di marcatura"/>
    <hyperlink ref="A10" r:id="rId5" display="3) Allegato alla decisione del Consiglio di approvazione del Pnrr dell'Italia (22 giugno 2021)"/>
    <hyperlink ref="A14" r:id="rId6"/>
    <hyperlink ref="A17" r:id="rId7"/>
    <hyperlink ref="A20" r:id="rId8"/>
    <hyperlink ref="A19" r:id="rId9" display="10) PA Digitale 2026 - Open Data"/>
    <hyperlink ref="A12" r:id="rId10"/>
    <hyperlink ref="A18" r:id="rId11" display="4) Allegato al Decreto Ministeriale Mef del 15 luglio 2021"/>
    <hyperlink ref="A6" r:id="rId12"/>
    <hyperlink ref="A24" r:id="rId13"/>
    <hyperlink ref="A25" r:id="rId14"/>
    <hyperlink ref="A26" r:id="rId15"/>
    <hyperlink ref="A27" r:id="rId16" display="16) Modifiche alla tabella A allegata al decreto 6 agosto 2021, recante: «Assegnazione delle risorse finanziarie previste per l'attuazione degli interventi del Piano nazionale di ripresa e resilienza (PNRR) e ripartizione di traguardi e obiettivi per scad"/>
    <hyperlink ref="A22" r:id="rId17" display="16) Italia Domani - Open Data - Spesa PNRR per misura"/>
    <hyperlink ref="A29" r:id="rId18" display="19) Allegato alla decisione del Consiglio di approvazione della revisione del Pnrr dell'Italia (27 novembre 2023)"/>
    <hyperlink ref="A23" r:id="rId19" display="20) Italia Domani - Open Data - TAG_sostegno_clima_digitale"/>
    <hyperlink ref="A21" r:id="rId20"/>
    <hyperlink ref="A31" r:id="rId21" display="21) Allegato alla decisione del Consiglio di approvazione della revisione del Pnrr dell'Italia (18 novembre 2024)"/>
    <hyperlink ref="A30" r:id="rId22" display="20) Decisione di esecuzione del Consiglio dell’UE del 18 novembre 2024"/>
  </hyperlinks>
  <pageMargins left="0.7" right="0.7" top="0.75" bottom="0.75" header="0.3" footer="0.3"/>
  <pageSetup paperSize="9" orientation="portrait" r:id="rId2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S112"/>
  <sheetViews>
    <sheetView workbookViewId="0">
      <pane xSplit="2" ySplit="1" topLeftCell="C69" activePane="bottomRight" state="frozen"/>
      <selection pane="topRight" activeCell="B1" sqref="B1"/>
      <selection pane="bottomLeft" activeCell="A2" sqref="A2"/>
      <selection pane="bottomRight" activeCell="C76" sqref="C76"/>
    </sheetView>
  </sheetViews>
  <sheetFormatPr defaultRowHeight="13.2"/>
  <cols>
    <col min="1" max="1" width="15.77734375" style="433" customWidth="1"/>
    <col min="2" max="6" width="9" customWidth="1"/>
    <col min="7" max="7" width="9" style="63" customWidth="1"/>
    <col min="8" max="16" width="9" customWidth="1"/>
    <col min="17" max="17" width="27.44140625" customWidth="1"/>
  </cols>
  <sheetData>
    <row r="1" spans="1:19" ht="82.8">
      <c r="A1" s="452" t="s">
        <v>4552</v>
      </c>
      <c r="B1" s="79" t="s">
        <v>0</v>
      </c>
      <c r="C1" s="80" t="s">
        <v>1</v>
      </c>
      <c r="D1" s="80" t="s">
        <v>2</v>
      </c>
      <c r="E1" s="81" t="s">
        <v>3</v>
      </c>
      <c r="F1" s="125" t="s">
        <v>1864</v>
      </c>
      <c r="G1" s="81" t="s">
        <v>1829</v>
      </c>
      <c r="H1" s="70" t="s">
        <v>248</v>
      </c>
      <c r="I1" s="123" t="s">
        <v>1159</v>
      </c>
      <c r="J1" s="124" t="s">
        <v>1186</v>
      </c>
      <c r="K1" s="161" t="s">
        <v>1239</v>
      </c>
      <c r="L1" s="174" t="s">
        <v>3212</v>
      </c>
      <c r="M1" s="175" t="s">
        <v>1904</v>
      </c>
      <c r="N1" s="176" t="s">
        <v>1905</v>
      </c>
      <c r="O1" s="176" t="s">
        <v>1906</v>
      </c>
      <c r="P1" s="161" t="s">
        <v>1867</v>
      </c>
      <c r="Q1" s="345" t="s">
        <v>4512</v>
      </c>
      <c r="R1" s="478" t="s">
        <v>7129</v>
      </c>
      <c r="S1" s="478" t="s">
        <v>7270</v>
      </c>
    </row>
    <row r="2" spans="1:19" s="3" customFormat="1" ht="24.9" customHeight="1">
      <c r="A2" s="170" t="s">
        <v>4887</v>
      </c>
      <c r="B2" s="235" t="s">
        <v>3839</v>
      </c>
      <c r="C2" s="236" t="s">
        <v>642</v>
      </c>
      <c r="D2" s="235" t="s">
        <v>445</v>
      </c>
      <c r="E2" s="116" t="s">
        <v>1346</v>
      </c>
      <c r="F2" s="170" t="s">
        <v>1885</v>
      </c>
      <c r="G2" s="302" t="str">
        <f t="shared" ref="G2:G36" si="0">LEFT(C2,1)</f>
        <v>R</v>
      </c>
      <c r="H2" s="83" t="s">
        <v>66</v>
      </c>
      <c r="I2" s="45" t="s">
        <v>1174</v>
      </c>
      <c r="J2" s="126"/>
      <c r="K2" s="168"/>
      <c r="L2" s="218" t="s">
        <v>1907</v>
      </c>
      <c r="M2" s="227" t="s">
        <v>3223</v>
      </c>
      <c r="N2" s="203" t="s">
        <v>1908</v>
      </c>
      <c r="O2" s="177" t="s">
        <v>1909</v>
      </c>
      <c r="P2" s="170" t="s">
        <v>3701</v>
      </c>
      <c r="Q2" s="629" t="s">
        <v>4511</v>
      </c>
    </row>
    <row r="3" spans="1:19" s="3" customFormat="1" ht="24.9" customHeight="1">
      <c r="A3" s="170" t="s">
        <v>4894</v>
      </c>
      <c r="B3" s="235" t="s">
        <v>3932</v>
      </c>
      <c r="C3" s="236" t="s">
        <v>643</v>
      </c>
      <c r="D3" s="235" t="s">
        <v>445</v>
      </c>
      <c r="E3" s="116" t="s">
        <v>1388</v>
      </c>
      <c r="F3" s="170" t="s">
        <v>1885</v>
      </c>
      <c r="G3" s="302" t="str">
        <f t="shared" si="0"/>
        <v>R</v>
      </c>
      <c r="H3" s="83" t="s">
        <v>66</v>
      </c>
      <c r="I3" s="45" t="s">
        <v>1174</v>
      </c>
      <c r="J3" s="126"/>
      <c r="K3" s="168"/>
      <c r="L3" s="218" t="s">
        <v>1910</v>
      </c>
      <c r="M3" s="247"/>
      <c r="N3" s="205" t="s">
        <v>1908</v>
      </c>
      <c r="O3" s="181" t="s">
        <v>3703</v>
      </c>
      <c r="P3" s="170" t="s">
        <v>3702</v>
      </c>
      <c r="Q3" s="629" t="s">
        <v>4513</v>
      </c>
    </row>
    <row r="4" spans="1:19" s="3" customFormat="1" ht="24.9" customHeight="1">
      <c r="A4" s="170" t="s">
        <v>4899</v>
      </c>
      <c r="B4" s="235" t="s">
        <v>3950</v>
      </c>
      <c r="C4" s="236" t="s">
        <v>644</v>
      </c>
      <c r="D4" s="235" t="s">
        <v>445</v>
      </c>
      <c r="E4" s="116" t="s">
        <v>1389</v>
      </c>
      <c r="F4" s="170" t="s">
        <v>1885</v>
      </c>
      <c r="G4" s="302" t="str">
        <f t="shared" si="0"/>
        <v>R</v>
      </c>
      <c r="H4" s="83" t="s">
        <v>66</v>
      </c>
      <c r="I4" s="126" t="s">
        <v>1170</v>
      </c>
      <c r="J4" s="136"/>
      <c r="K4" s="168"/>
      <c r="L4" s="220" t="s">
        <v>1973</v>
      </c>
      <c r="M4" s="229"/>
      <c r="N4" s="215" t="s">
        <v>3704</v>
      </c>
      <c r="O4" s="215" t="s">
        <v>1975</v>
      </c>
      <c r="P4" s="170" t="s">
        <v>3525</v>
      </c>
      <c r="Q4" s="629" t="s">
        <v>4514</v>
      </c>
    </row>
    <row r="5" spans="1:19" s="3" customFormat="1" ht="24.9" customHeight="1">
      <c r="A5" s="170" t="s">
        <v>4900</v>
      </c>
      <c r="B5" s="235" t="s">
        <v>3953</v>
      </c>
      <c r="C5" s="236" t="s">
        <v>645</v>
      </c>
      <c r="D5" s="235" t="s">
        <v>445</v>
      </c>
      <c r="E5" s="116" t="s">
        <v>1393</v>
      </c>
      <c r="F5" s="170" t="s">
        <v>1885</v>
      </c>
      <c r="G5" s="302" t="str">
        <f t="shared" si="0"/>
        <v>R</v>
      </c>
      <c r="H5" s="83" t="s">
        <v>66</v>
      </c>
      <c r="I5" s="126" t="s">
        <v>1170</v>
      </c>
      <c r="J5" s="136"/>
      <c r="K5" s="20"/>
      <c r="L5" s="221" t="s">
        <v>1973</v>
      </c>
      <c r="M5" s="224"/>
      <c r="N5" s="185" t="s">
        <v>1976</v>
      </c>
      <c r="O5" s="184" t="s">
        <v>1977</v>
      </c>
      <c r="P5" s="170" t="s">
        <v>4516</v>
      </c>
      <c r="Q5" s="629" t="s">
        <v>4515</v>
      </c>
    </row>
    <row r="6" spans="1:19" s="3" customFormat="1" ht="24.9" customHeight="1">
      <c r="A6" s="170" t="s">
        <v>4901</v>
      </c>
      <c r="B6" s="235" t="s">
        <v>3954</v>
      </c>
      <c r="C6" s="236" t="s">
        <v>646</v>
      </c>
      <c r="D6" s="235" t="s">
        <v>445</v>
      </c>
      <c r="E6" s="116" t="s">
        <v>1243</v>
      </c>
      <c r="F6" s="170" t="s">
        <v>1885</v>
      </c>
      <c r="G6" s="302" t="str">
        <f t="shared" si="0"/>
        <v>R</v>
      </c>
      <c r="H6" s="83" t="s">
        <v>66</v>
      </c>
      <c r="I6" s="126" t="s">
        <v>1170</v>
      </c>
      <c r="J6" s="136"/>
      <c r="K6" s="20"/>
      <c r="L6" s="221" t="s">
        <v>1973</v>
      </c>
      <c r="M6" s="231"/>
      <c r="N6" s="216" t="s">
        <v>1976</v>
      </c>
      <c r="O6" s="182" t="s">
        <v>1978</v>
      </c>
      <c r="P6" s="170" t="s">
        <v>3526</v>
      </c>
      <c r="Q6" s="629" t="s">
        <v>4517</v>
      </c>
    </row>
    <row r="7" spans="1:19" s="3" customFormat="1" ht="24.9" customHeight="1">
      <c r="A7" s="170" t="s">
        <v>4890</v>
      </c>
      <c r="B7" s="235" t="s">
        <v>3955</v>
      </c>
      <c r="C7" s="236" t="s">
        <v>584</v>
      </c>
      <c r="D7" s="235" t="s">
        <v>445</v>
      </c>
      <c r="E7" s="116" t="s">
        <v>1336</v>
      </c>
      <c r="F7" s="170" t="s">
        <v>1885</v>
      </c>
      <c r="G7" s="302" t="str">
        <f t="shared" si="0"/>
        <v>I</v>
      </c>
      <c r="H7" s="83" t="s">
        <v>66</v>
      </c>
      <c r="I7" s="45" t="s">
        <v>1170</v>
      </c>
      <c r="J7" s="126"/>
      <c r="K7" s="373" t="s">
        <v>738</v>
      </c>
      <c r="L7" s="221" t="s">
        <v>1973</v>
      </c>
      <c r="M7" s="231"/>
      <c r="N7" s="249" t="s">
        <v>1979</v>
      </c>
      <c r="O7" s="205" t="s">
        <v>1980</v>
      </c>
      <c r="P7" s="132" t="s">
        <v>3527</v>
      </c>
      <c r="Q7" s="629" t="s">
        <v>4518</v>
      </c>
    </row>
    <row r="8" spans="1:19" s="3" customFormat="1" ht="24.9" customHeight="1">
      <c r="A8" s="170" t="s">
        <v>4893</v>
      </c>
      <c r="B8" s="235" t="s">
        <v>3976</v>
      </c>
      <c r="C8" s="236" t="s">
        <v>639</v>
      </c>
      <c r="D8" s="235" t="s">
        <v>445</v>
      </c>
      <c r="E8" s="116" t="s">
        <v>1397</v>
      </c>
      <c r="F8" s="170" t="s">
        <v>1885</v>
      </c>
      <c r="G8" s="302" t="str">
        <f t="shared" si="0"/>
        <v>R</v>
      </c>
      <c r="H8" s="83" t="s">
        <v>66</v>
      </c>
      <c r="I8" s="126" t="s">
        <v>1176</v>
      </c>
      <c r="J8" s="136"/>
      <c r="K8" s="20"/>
      <c r="L8" s="221" t="s">
        <v>2027</v>
      </c>
      <c r="M8" s="232"/>
      <c r="N8" s="217" t="s">
        <v>2028</v>
      </c>
      <c r="O8" s="186" t="s">
        <v>2029</v>
      </c>
      <c r="P8" s="170" t="s">
        <v>3296</v>
      </c>
      <c r="Q8" s="629" t="s">
        <v>4519</v>
      </c>
    </row>
    <row r="9" spans="1:19" s="3" customFormat="1" ht="24.9" customHeight="1">
      <c r="A9" s="170" t="s">
        <v>4893</v>
      </c>
      <c r="B9" s="235" t="s">
        <v>3977</v>
      </c>
      <c r="C9" s="236" t="s">
        <v>639</v>
      </c>
      <c r="D9" s="235" t="s">
        <v>445</v>
      </c>
      <c r="E9" s="116" t="s">
        <v>1398</v>
      </c>
      <c r="F9" s="170" t="s">
        <v>1885</v>
      </c>
      <c r="G9" s="302" t="str">
        <f t="shared" si="0"/>
        <v>R</v>
      </c>
      <c r="H9" s="83" t="s">
        <v>66</v>
      </c>
      <c r="I9" s="126" t="s">
        <v>1176</v>
      </c>
      <c r="J9" s="136"/>
      <c r="K9" s="20"/>
      <c r="L9" s="219" t="s">
        <v>2030</v>
      </c>
      <c r="M9" s="228"/>
      <c r="N9" s="205" t="s">
        <v>2028</v>
      </c>
      <c r="O9" s="181" t="s">
        <v>2031</v>
      </c>
      <c r="P9" s="170" t="s">
        <v>3296</v>
      </c>
      <c r="Q9" s="629" t="s">
        <v>4520</v>
      </c>
    </row>
    <row r="10" spans="1:19" s="3" customFormat="1" ht="24.9" customHeight="1">
      <c r="A10" s="170" t="s">
        <v>4896</v>
      </c>
      <c r="B10" s="235" t="s">
        <v>3978</v>
      </c>
      <c r="C10" s="236" t="s">
        <v>583</v>
      </c>
      <c r="D10" s="235" t="s">
        <v>445</v>
      </c>
      <c r="E10" s="116" t="s">
        <v>1344</v>
      </c>
      <c r="F10" s="170" t="s">
        <v>1885</v>
      </c>
      <c r="G10" s="302" t="str">
        <f t="shared" si="0"/>
        <v>I</v>
      </c>
      <c r="H10" s="83" t="s">
        <v>66</v>
      </c>
      <c r="I10" s="45" t="s">
        <v>1176</v>
      </c>
      <c r="J10" s="126"/>
      <c r="K10" s="373" t="s">
        <v>742</v>
      </c>
      <c r="L10" s="219" t="s">
        <v>2030</v>
      </c>
      <c r="M10" s="228"/>
      <c r="N10" s="205" t="s">
        <v>2032</v>
      </c>
      <c r="O10" s="181" t="s">
        <v>2033</v>
      </c>
      <c r="P10" s="170" t="s">
        <v>4522</v>
      </c>
      <c r="Q10" s="628" t="s">
        <v>4523</v>
      </c>
    </row>
    <row r="11" spans="1:19" s="3" customFormat="1" ht="24.9" customHeight="1">
      <c r="A11" s="170" t="s">
        <v>4896</v>
      </c>
      <c r="B11" s="235" t="s">
        <v>3979</v>
      </c>
      <c r="C11" s="236" t="s">
        <v>583</v>
      </c>
      <c r="D11" s="235" t="s">
        <v>566</v>
      </c>
      <c r="E11" s="116" t="s">
        <v>1345</v>
      </c>
      <c r="F11" s="170" t="s">
        <v>1885</v>
      </c>
      <c r="G11" s="302" t="str">
        <f t="shared" si="0"/>
        <v>I</v>
      </c>
      <c r="H11" s="83" t="s">
        <v>66</v>
      </c>
      <c r="I11" s="45" t="s">
        <v>1176</v>
      </c>
      <c r="J11" s="126"/>
      <c r="K11" s="373" t="s">
        <v>742</v>
      </c>
      <c r="L11" s="222" t="s">
        <v>2034</v>
      </c>
      <c r="M11" s="222" t="s">
        <v>2035</v>
      </c>
      <c r="N11" s="181" t="s">
        <v>2036</v>
      </c>
      <c r="O11" s="205" t="s">
        <v>2037</v>
      </c>
      <c r="P11" s="168" t="s">
        <v>1875</v>
      </c>
      <c r="Q11" s="345" t="s">
        <v>4524</v>
      </c>
    </row>
    <row r="12" spans="1:19" s="3" customFormat="1" ht="24.9" customHeight="1">
      <c r="A12" s="170" t="s">
        <v>4893</v>
      </c>
      <c r="B12" s="235" t="s">
        <v>3980</v>
      </c>
      <c r="C12" s="236" t="s">
        <v>639</v>
      </c>
      <c r="D12" s="235" t="s">
        <v>445</v>
      </c>
      <c r="E12" s="116" t="s">
        <v>572</v>
      </c>
      <c r="F12" s="170" t="s">
        <v>1885</v>
      </c>
      <c r="G12" s="302" t="str">
        <f t="shared" si="0"/>
        <v>R</v>
      </c>
      <c r="H12" s="83" t="s">
        <v>66</v>
      </c>
      <c r="I12" s="126" t="s">
        <v>1176</v>
      </c>
      <c r="J12" s="136"/>
      <c r="K12" s="20"/>
      <c r="L12" s="222" t="s">
        <v>2038</v>
      </c>
      <c r="M12" s="222" t="s">
        <v>2039</v>
      </c>
      <c r="N12" s="205" t="s">
        <v>2040</v>
      </c>
      <c r="O12" s="205" t="s">
        <v>2041</v>
      </c>
      <c r="P12" s="170" t="s">
        <v>4528</v>
      </c>
      <c r="Q12" s="628" t="s">
        <v>4527</v>
      </c>
    </row>
    <row r="13" spans="1:19" s="3" customFormat="1" ht="24.9" customHeight="1">
      <c r="A13" s="170" t="s">
        <v>4893</v>
      </c>
      <c r="B13" s="235" t="s">
        <v>3998</v>
      </c>
      <c r="C13" s="236" t="s">
        <v>639</v>
      </c>
      <c r="D13" s="235" t="s">
        <v>445</v>
      </c>
      <c r="E13" s="116" t="s">
        <v>1399</v>
      </c>
      <c r="F13" s="170" t="s">
        <v>1885</v>
      </c>
      <c r="G13" s="302" t="str">
        <f t="shared" si="0"/>
        <v>R</v>
      </c>
      <c r="H13" s="83" t="s">
        <v>66</v>
      </c>
      <c r="I13" s="126" t="s">
        <v>1173</v>
      </c>
      <c r="J13" s="136"/>
      <c r="K13" s="168"/>
      <c r="L13" s="223" t="s">
        <v>2073</v>
      </c>
      <c r="M13" s="224"/>
      <c r="N13" s="189" t="s">
        <v>2074</v>
      </c>
      <c r="O13" s="189" t="s">
        <v>3690</v>
      </c>
      <c r="P13" s="304" t="s">
        <v>3821</v>
      </c>
      <c r="Q13" s="628" t="s">
        <v>4529</v>
      </c>
    </row>
    <row r="14" spans="1:19" s="3" customFormat="1" ht="24.9" customHeight="1">
      <c r="A14" s="170" t="s">
        <v>4902</v>
      </c>
      <c r="B14" s="235" t="s">
        <v>4000</v>
      </c>
      <c r="C14" s="236" t="s">
        <v>641</v>
      </c>
      <c r="D14" s="235" t="s">
        <v>445</v>
      </c>
      <c r="E14" s="116" t="s">
        <v>1347</v>
      </c>
      <c r="F14" s="170" t="s">
        <v>1885</v>
      </c>
      <c r="G14" s="302" t="str">
        <f t="shared" si="0"/>
        <v>R</v>
      </c>
      <c r="H14" s="83" t="s">
        <v>66</v>
      </c>
      <c r="I14" s="126" t="s">
        <v>1862</v>
      </c>
      <c r="J14" s="136"/>
      <c r="K14" s="20"/>
      <c r="L14" s="223" t="s">
        <v>1981</v>
      </c>
      <c r="M14" s="226" t="s">
        <v>2076</v>
      </c>
      <c r="N14" s="189" t="s">
        <v>2077</v>
      </c>
      <c r="O14" s="189" t="s">
        <v>2078</v>
      </c>
      <c r="P14" s="168" t="s">
        <v>4530</v>
      </c>
      <c r="Q14" s="629" t="s">
        <v>4531</v>
      </c>
    </row>
    <row r="15" spans="1:19" s="3" customFormat="1" ht="24.9" customHeight="1">
      <c r="A15" s="170" t="s">
        <v>4902</v>
      </c>
      <c r="B15" s="235" t="s">
        <v>4002</v>
      </c>
      <c r="C15" s="236" t="s">
        <v>641</v>
      </c>
      <c r="D15" s="235" t="s">
        <v>445</v>
      </c>
      <c r="E15" s="116" t="s">
        <v>1348</v>
      </c>
      <c r="F15" s="170" t="s">
        <v>1885</v>
      </c>
      <c r="G15" s="302" t="str">
        <f t="shared" si="0"/>
        <v>R</v>
      </c>
      <c r="H15" s="83" t="s">
        <v>66</v>
      </c>
      <c r="I15" s="126" t="s">
        <v>1862</v>
      </c>
      <c r="J15" s="136"/>
      <c r="K15" s="20"/>
      <c r="L15" s="226" t="s">
        <v>3695</v>
      </c>
      <c r="M15" s="226" t="s">
        <v>3696</v>
      </c>
      <c r="N15" s="191" t="s">
        <v>2083</v>
      </c>
      <c r="O15" s="189" t="s">
        <v>2084</v>
      </c>
      <c r="P15" s="168" t="s">
        <v>3822</v>
      </c>
      <c r="Q15" s="628" t="s">
        <v>4532</v>
      </c>
    </row>
    <row r="16" spans="1:19" s="3" customFormat="1" ht="24.9" customHeight="1">
      <c r="A16" s="170" t="s">
        <v>4905</v>
      </c>
      <c r="B16" s="235" t="s">
        <v>3841</v>
      </c>
      <c r="C16" s="236" t="s">
        <v>647</v>
      </c>
      <c r="D16" s="235" t="s">
        <v>445</v>
      </c>
      <c r="E16" s="116" t="s">
        <v>1374</v>
      </c>
      <c r="F16" s="170" t="s">
        <v>1885</v>
      </c>
      <c r="G16" s="302" t="str">
        <f t="shared" si="0"/>
        <v>R</v>
      </c>
      <c r="H16" s="83" t="s">
        <v>66</v>
      </c>
      <c r="I16" s="126" t="s">
        <v>1173</v>
      </c>
      <c r="J16" s="136"/>
      <c r="K16" s="20"/>
      <c r="L16" s="229" t="s">
        <v>2138</v>
      </c>
      <c r="M16" s="248" t="s">
        <v>2139</v>
      </c>
      <c r="N16" s="303" t="s">
        <v>3689</v>
      </c>
      <c r="O16" s="240" t="s">
        <v>2140</v>
      </c>
      <c r="P16" s="170" t="s">
        <v>3693</v>
      </c>
      <c r="Q16" s="628" t="s">
        <v>4533</v>
      </c>
    </row>
    <row r="17" spans="1:17" s="3" customFormat="1" ht="24.9" customHeight="1">
      <c r="A17" s="170" t="s">
        <v>4904</v>
      </c>
      <c r="B17" s="235" t="s">
        <v>3843</v>
      </c>
      <c r="C17" s="236" t="s">
        <v>648</v>
      </c>
      <c r="D17" s="235" t="s">
        <v>445</v>
      </c>
      <c r="E17" s="116" t="s">
        <v>1372</v>
      </c>
      <c r="F17" s="170" t="s">
        <v>1885</v>
      </c>
      <c r="G17" s="302" t="str">
        <f t="shared" si="0"/>
        <v>R</v>
      </c>
      <c r="H17" s="83" t="s">
        <v>66</v>
      </c>
      <c r="I17" s="126" t="s">
        <v>1173</v>
      </c>
      <c r="J17" s="136"/>
      <c r="K17" s="20"/>
      <c r="L17" s="222" t="s">
        <v>2141</v>
      </c>
      <c r="M17" s="228"/>
      <c r="N17" s="196" t="s">
        <v>2142</v>
      </c>
      <c r="O17" s="204" t="s">
        <v>2143</v>
      </c>
      <c r="P17" s="168" t="s">
        <v>3692</v>
      </c>
      <c r="Q17" s="629" t="s">
        <v>4534</v>
      </c>
    </row>
    <row r="18" spans="1:17" s="3" customFormat="1" ht="24.9" customHeight="1">
      <c r="A18" s="170" t="s">
        <v>4908</v>
      </c>
      <c r="B18" s="235" t="s">
        <v>4033</v>
      </c>
      <c r="C18" s="236" t="s">
        <v>593</v>
      </c>
      <c r="D18" s="235" t="s">
        <v>445</v>
      </c>
      <c r="E18" s="116" t="s">
        <v>516</v>
      </c>
      <c r="F18" s="170" t="s">
        <v>1885</v>
      </c>
      <c r="G18" s="302" t="str">
        <f t="shared" si="0"/>
        <v>I</v>
      </c>
      <c r="H18" s="83" t="s">
        <v>66</v>
      </c>
      <c r="I18" s="45" t="s">
        <v>1164</v>
      </c>
      <c r="J18" s="126"/>
      <c r="K18" s="168" t="s">
        <v>746</v>
      </c>
      <c r="L18" s="223" t="s">
        <v>2195</v>
      </c>
      <c r="M18" s="224"/>
      <c r="N18" s="187" t="s">
        <v>2196</v>
      </c>
      <c r="O18" s="187" t="s">
        <v>3528</v>
      </c>
      <c r="P18" s="170" t="s">
        <v>3529</v>
      </c>
      <c r="Q18" s="628" t="s">
        <v>4535</v>
      </c>
    </row>
    <row r="19" spans="1:17" s="3" customFormat="1" ht="24.9" customHeight="1">
      <c r="A19" s="170" t="s">
        <v>4928</v>
      </c>
      <c r="B19" s="235" t="s">
        <v>1443</v>
      </c>
      <c r="C19" s="235" t="s">
        <v>607</v>
      </c>
      <c r="D19" s="235" t="s">
        <v>445</v>
      </c>
      <c r="E19" s="116" t="s">
        <v>225</v>
      </c>
      <c r="F19" s="170" t="s">
        <v>1885</v>
      </c>
      <c r="G19" s="302" t="str">
        <f t="shared" si="0"/>
        <v>I</v>
      </c>
      <c r="H19" s="83" t="s">
        <v>98</v>
      </c>
      <c r="I19" s="45" t="s">
        <v>1172</v>
      </c>
      <c r="J19" s="126"/>
      <c r="K19" s="168" t="s">
        <v>745</v>
      </c>
      <c r="L19" s="225" t="s">
        <v>2731</v>
      </c>
      <c r="M19" s="225"/>
      <c r="N19" s="187" t="s">
        <v>2732</v>
      </c>
      <c r="O19" s="187" t="s">
        <v>2733</v>
      </c>
      <c r="P19" s="170" t="s">
        <v>3297</v>
      </c>
      <c r="Q19" s="628" t="s">
        <v>4536</v>
      </c>
    </row>
    <row r="20" spans="1:17" s="3" customFormat="1" ht="24.9" customHeight="1">
      <c r="A20" s="170" t="s">
        <v>4928</v>
      </c>
      <c r="B20" s="235" t="s">
        <v>1445</v>
      </c>
      <c r="C20" s="235" t="s">
        <v>607</v>
      </c>
      <c r="D20" s="235" t="s">
        <v>566</v>
      </c>
      <c r="E20" s="116" t="s">
        <v>1446</v>
      </c>
      <c r="F20" s="170" t="s">
        <v>1885</v>
      </c>
      <c r="G20" s="302" t="str">
        <f t="shared" si="0"/>
        <v>I</v>
      </c>
      <c r="H20" s="83" t="s">
        <v>98</v>
      </c>
      <c r="I20" s="45" t="s">
        <v>1172</v>
      </c>
      <c r="J20" s="126"/>
      <c r="K20" s="168" t="s">
        <v>745</v>
      </c>
      <c r="L20" s="221" t="s">
        <v>2734</v>
      </c>
      <c r="M20" s="225"/>
      <c r="N20" s="186" t="s">
        <v>3705</v>
      </c>
      <c r="O20" s="185" t="s">
        <v>2736</v>
      </c>
      <c r="P20" s="304" t="s">
        <v>3706</v>
      </c>
      <c r="Q20" s="345" t="s">
        <v>4537</v>
      </c>
    </row>
    <row r="21" spans="1:17" s="3" customFormat="1" ht="24.9" customHeight="1">
      <c r="A21" s="170" t="s">
        <v>4946</v>
      </c>
      <c r="B21" s="235" t="s">
        <v>1481</v>
      </c>
      <c r="C21" s="235" t="s">
        <v>4496</v>
      </c>
      <c r="D21" s="235" t="s">
        <v>445</v>
      </c>
      <c r="E21" s="116" t="s">
        <v>1482</v>
      </c>
      <c r="F21" s="170" t="s">
        <v>1885</v>
      </c>
      <c r="G21" s="302" t="str">
        <f>LEFT(C21,1)</f>
        <v>I</v>
      </c>
      <c r="H21" s="83" t="s">
        <v>66</v>
      </c>
      <c r="I21" s="45" t="s">
        <v>1171</v>
      </c>
      <c r="J21" s="126"/>
      <c r="K21" s="168" t="s">
        <v>750</v>
      </c>
      <c r="L21" s="223" t="s">
        <v>2246</v>
      </c>
      <c r="M21" s="224"/>
      <c r="N21" s="187" t="s">
        <v>2247</v>
      </c>
      <c r="O21" s="187" t="s">
        <v>2248</v>
      </c>
      <c r="P21" s="168" t="s">
        <v>3818</v>
      </c>
      <c r="Q21" s="628" t="s">
        <v>4538</v>
      </c>
    </row>
    <row r="22" spans="1:17" s="3" customFormat="1" ht="24.9" customHeight="1">
      <c r="A22" s="170" t="s">
        <v>4947</v>
      </c>
      <c r="B22" s="235" t="s">
        <v>1485</v>
      </c>
      <c r="C22" s="235" t="s">
        <v>268</v>
      </c>
      <c r="D22" s="235" t="s">
        <v>445</v>
      </c>
      <c r="E22" s="116" t="s">
        <v>1567</v>
      </c>
      <c r="F22" s="170" t="s">
        <v>1885</v>
      </c>
      <c r="G22" s="302" t="str">
        <f t="shared" si="0"/>
        <v>I</v>
      </c>
      <c r="H22" s="86" t="s">
        <v>98</v>
      </c>
      <c r="I22" s="45" t="s">
        <v>1171</v>
      </c>
      <c r="J22" s="126"/>
      <c r="K22" s="168" t="s">
        <v>749</v>
      </c>
      <c r="L22" s="221" t="s">
        <v>2246</v>
      </c>
      <c r="M22" s="225"/>
      <c r="N22" s="187" t="s">
        <v>3524</v>
      </c>
      <c r="O22" s="187" t="s">
        <v>2772</v>
      </c>
      <c r="P22" s="168" t="s">
        <v>4539</v>
      </c>
      <c r="Q22" s="628" t="s">
        <v>4540</v>
      </c>
    </row>
    <row r="23" spans="1:17" s="3" customFormat="1" ht="24.9" customHeight="1">
      <c r="A23" s="170" t="s">
        <v>4947</v>
      </c>
      <c r="B23" s="235" t="s">
        <v>1487</v>
      </c>
      <c r="C23" s="235" t="s">
        <v>268</v>
      </c>
      <c r="D23" s="235" t="s">
        <v>445</v>
      </c>
      <c r="E23" s="116" t="s">
        <v>1488</v>
      </c>
      <c r="F23" s="170" t="s">
        <v>1885</v>
      </c>
      <c r="G23" s="302" t="str">
        <f t="shared" si="0"/>
        <v>I</v>
      </c>
      <c r="H23" s="86" t="s">
        <v>98</v>
      </c>
      <c r="I23" s="45" t="s">
        <v>1171</v>
      </c>
      <c r="J23" s="126"/>
      <c r="K23" s="168" t="s">
        <v>749</v>
      </c>
      <c r="L23" s="221" t="s">
        <v>2246</v>
      </c>
      <c r="M23" s="224" t="s">
        <v>2773</v>
      </c>
      <c r="N23" s="187" t="s">
        <v>2774</v>
      </c>
      <c r="O23" s="187" t="s">
        <v>2775</v>
      </c>
      <c r="P23" s="170" t="s">
        <v>3519</v>
      </c>
      <c r="Q23" s="345" t="s">
        <v>4541</v>
      </c>
    </row>
    <row r="24" spans="1:17" s="3" customFormat="1" ht="24.9" customHeight="1">
      <c r="A24" s="170" t="s">
        <v>4947</v>
      </c>
      <c r="B24" s="235" t="s">
        <v>1490</v>
      </c>
      <c r="C24" s="235" t="s">
        <v>268</v>
      </c>
      <c r="D24" s="235" t="s">
        <v>445</v>
      </c>
      <c r="E24" s="116" t="s">
        <v>1568</v>
      </c>
      <c r="F24" s="170" t="s">
        <v>1885</v>
      </c>
      <c r="G24" s="302" t="str">
        <f t="shared" si="0"/>
        <v>I</v>
      </c>
      <c r="H24" s="86" t="s">
        <v>98</v>
      </c>
      <c r="I24" s="45" t="s">
        <v>1171</v>
      </c>
      <c r="J24" s="126"/>
      <c r="K24" s="168" t="s">
        <v>749</v>
      </c>
      <c r="L24" s="221" t="s">
        <v>2246</v>
      </c>
      <c r="M24" s="221" t="s">
        <v>2776</v>
      </c>
      <c r="N24" s="185" t="s">
        <v>2777</v>
      </c>
      <c r="O24" s="186" t="s">
        <v>4543</v>
      </c>
      <c r="P24" s="170" t="s">
        <v>4542</v>
      </c>
      <c r="Q24" s="628" t="s">
        <v>4544</v>
      </c>
    </row>
    <row r="25" spans="1:17" s="3" customFormat="1" ht="24.9" customHeight="1">
      <c r="A25" s="170" t="s">
        <v>4947</v>
      </c>
      <c r="B25" s="235" t="s">
        <v>1491</v>
      </c>
      <c r="C25" s="235" t="s">
        <v>268</v>
      </c>
      <c r="D25" s="235" t="s">
        <v>445</v>
      </c>
      <c r="E25" s="116" t="s">
        <v>1569</v>
      </c>
      <c r="F25" s="170" t="s">
        <v>1885</v>
      </c>
      <c r="G25" s="302" t="str">
        <f t="shared" si="0"/>
        <v>I</v>
      </c>
      <c r="H25" s="86" t="s">
        <v>98</v>
      </c>
      <c r="I25" s="45" t="s">
        <v>1171</v>
      </c>
      <c r="J25" s="126"/>
      <c r="K25" s="168" t="s">
        <v>749</v>
      </c>
      <c r="L25" s="221" t="s">
        <v>2246</v>
      </c>
      <c r="M25" s="224" t="s">
        <v>2779</v>
      </c>
      <c r="N25" s="187" t="s">
        <v>2780</v>
      </c>
      <c r="O25" s="187" t="s">
        <v>2781</v>
      </c>
      <c r="P25" s="168" t="s">
        <v>4547</v>
      </c>
      <c r="Q25" s="628" t="s">
        <v>4548</v>
      </c>
    </row>
    <row r="26" spans="1:17" s="3" customFormat="1" ht="24.9" customHeight="1">
      <c r="A26" s="170" t="s">
        <v>4947</v>
      </c>
      <c r="B26" s="235" t="s">
        <v>1493</v>
      </c>
      <c r="C26" s="235" t="s">
        <v>268</v>
      </c>
      <c r="D26" s="235" t="s">
        <v>445</v>
      </c>
      <c r="E26" s="116" t="s">
        <v>1494</v>
      </c>
      <c r="F26" s="170" t="s">
        <v>1885</v>
      </c>
      <c r="G26" s="302" t="str">
        <f t="shared" si="0"/>
        <v>I</v>
      </c>
      <c r="H26" s="86" t="s">
        <v>98</v>
      </c>
      <c r="I26" s="45" t="s">
        <v>1171</v>
      </c>
      <c r="J26" s="126"/>
      <c r="K26" s="168" t="s">
        <v>749</v>
      </c>
      <c r="L26" s="221" t="s">
        <v>2246</v>
      </c>
      <c r="M26" s="224" t="s">
        <v>2782</v>
      </c>
      <c r="N26" s="187" t="s">
        <v>2783</v>
      </c>
      <c r="O26" s="187" t="s">
        <v>2784</v>
      </c>
      <c r="P26" s="168" t="s">
        <v>4550</v>
      </c>
      <c r="Q26" s="345" t="s">
        <v>4549</v>
      </c>
    </row>
    <row r="27" spans="1:17" s="3" customFormat="1" ht="24.9" customHeight="1">
      <c r="A27" s="170" t="s">
        <v>4935</v>
      </c>
      <c r="B27" s="235" t="s">
        <v>4051</v>
      </c>
      <c r="C27" s="236" t="s">
        <v>636</v>
      </c>
      <c r="D27" s="235" t="s">
        <v>445</v>
      </c>
      <c r="E27" s="116" t="s">
        <v>300</v>
      </c>
      <c r="F27" s="170" t="s">
        <v>1885</v>
      </c>
      <c r="G27" s="302" t="str">
        <f t="shared" si="0"/>
        <v>I</v>
      </c>
      <c r="H27" s="86" t="s">
        <v>98</v>
      </c>
      <c r="I27" s="30" t="s">
        <v>1161</v>
      </c>
      <c r="J27" s="126"/>
      <c r="K27" s="168" t="s">
        <v>759</v>
      </c>
      <c r="L27" s="224" t="s">
        <v>2816</v>
      </c>
      <c r="M27" s="224" t="s">
        <v>2817</v>
      </c>
      <c r="N27" s="187" t="s">
        <v>2818</v>
      </c>
      <c r="O27" s="187" t="s">
        <v>2819</v>
      </c>
      <c r="P27" s="168" t="s">
        <v>3515</v>
      </c>
      <c r="Q27" s="628" t="s">
        <v>5217</v>
      </c>
    </row>
    <row r="28" spans="1:17" s="3" customFormat="1" ht="24.9" customHeight="1">
      <c r="A28" s="170" t="s">
        <v>4986</v>
      </c>
      <c r="B28" s="235" t="s">
        <v>4160</v>
      </c>
      <c r="C28" s="235" t="s">
        <v>699</v>
      </c>
      <c r="D28" s="235" t="s">
        <v>445</v>
      </c>
      <c r="E28" s="116" t="s">
        <v>1592</v>
      </c>
      <c r="F28" s="170" t="s">
        <v>1885</v>
      </c>
      <c r="G28" s="302" t="str">
        <f>LEFT(C28,1)</f>
        <v>R</v>
      </c>
      <c r="H28" s="86" t="s">
        <v>66</v>
      </c>
      <c r="I28" s="126" t="s">
        <v>1161</v>
      </c>
      <c r="J28" s="136"/>
      <c r="K28" s="168"/>
      <c r="L28" s="223" t="s">
        <v>2240</v>
      </c>
      <c r="M28" s="224"/>
      <c r="N28" s="191" t="s">
        <v>2305</v>
      </c>
      <c r="O28" s="187" t="s">
        <v>2306</v>
      </c>
      <c r="P28" s="170" t="s">
        <v>5221</v>
      </c>
      <c r="Q28" s="628" t="s">
        <v>5222</v>
      </c>
    </row>
    <row r="29" spans="1:17" s="3" customFormat="1" ht="24.9" customHeight="1">
      <c r="A29" s="170" t="s">
        <v>4989</v>
      </c>
      <c r="B29" s="235" t="s">
        <v>4130</v>
      </c>
      <c r="C29" s="236" t="s">
        <v>1863</v>
      </c>
      <c r="D29" s="235" t="s">
        <v>445</v>
      </c>
      <c r="E29" s="116" t="s">
        <v>1595</v>
      </c>
      <c r="F29" s="170" t="s">
        <v>1885</v>
      </c>
      <c r="G29" s="302" t="str">
        <f t="shared" si="0"/>
        <v>R</v>
      </c>
      <c r="H29" s="86" t="s">
        <v>66</v>
      </c>
      <c r="I29" s="126" t="s">
        <v>1160</v>
      </c>
      <c r="J29" s="136"/>
      <c r="K29" s="168"/>
      <c r="L29" s="223" t="s">
        <v>2335</v>
      </c>
      <c r="M29" s="224"/>
      <c r="N29" s="187" t="s">
        <v>2384</v>
      </c>
      <c r="O29" s="187" t="s">
        <v>2385</v>
      </c>
      <c r="P29" s="170" t="s">
        <v>3505</v>
      </c>
      <c r="Q29" s="628" t="s">
        <v>5223</v>
      </c>
    </row>
    <row r="30" spans="1:17" s="3" customFormat="1" ht="24.9" customHeight="1">
      <c r="A30" s="170" t="s">
        <v>4983</v>
      </c>
      <c r="B30" s="235" t="s">
        <v>4138</v>
      </c>
      <c r="C30" s="235" t="s">
        <v>697</v>
      </c>
      <c r="D30" s="235" t="s">
        <v>445</v>
      </c>
      <c r="E30" s="116" t="s">
        <v>330</v>
      </c>
      <c r="F30" s="170" t="s">
        <v>1885</v>
      </c>
      <c r="G30" s="302" t="str">
        <f t="shared" si="0"/>
        <v>I</v>
      </c>
      <c r="H30" s="86" t="s">
        <v>66</v>
      </c>
      <c r="I30" s="45" t="s">
        <v>1160</v>
      </c>
      <c r="J30" s="127" t="s">
        <v>1151</v>
      </c>
      <c r="K30" s="168" t="s">
        <v>760</v>
      </c>
      <c r="L30" s="223" t="s">
        <v>2335</v>
      </c>
      <c r="M30" s="224"/>
      <c r="N30" s="191" t="s">
        <v>2391</v>
      </c>
      <c r="O30" s="187" t="s">
        <v>2392</v>
      </c>
      <c r="P30" s="168" t="s">
        <v>3510</v>
      </c>
      <c r="Q30" s="629" t="s">
        <v>5224</v>
      </c>
    </row>
    <row r="31" spans="1:17" s="3" customFormat="1" ht="24.9" customHeight="1">
      <c r="A31" s="170" t="s">
        <v>4992</v>
      </c>
      <c r="B31" s="235" t="s">
        <v>4164</v>
      </c>
      <c r="C31" s="235" t="s">
        <v>620</v>
      </c>
      <c r="D31" s="235" t="s">
        <v>445</v>
      </c>
      <c r="E31" s="116" t="s">
        <v>1643</v>
      </c>
      <c r="F31" s="170" t="s">
        <v>1885</v>
      </c>
      <c r="G31" s="302" t="str">
        <f t="shared" si="0"/>
        <v>I</v>
      </c>
      <c r="H31" s="86" t="s">
        <v>66</v>
      </c>
      <c r="I31" s="30" t="s">
        <v>1161</v>
      </c>
      <c r="J31" s="126"/>
      <c r="K31" s="168" t="s">
        <v>774</v>
      </c>
      <c r="L31" s="226" t="s">
        <v>2399</v>
      </c>
      <c r="M31" s="194" t="s">
        <v>7272</v>
      </c>
      <c r="N31" s="187" t="s">
        <v>2401</v>
      </c>
      <c r="O31" s="187" t="s">
        <v>3516</v>
      </c>
      <c r="P31" s="170" t="s">
        <v>3517</v>
      </c>
      <c r="Q31" s="628" t="s">
        <v>5225</v>
      </c>
    </row>
    <row r="32" spans="1:17" s="3" customFormat="1" ht="24.9" customHeight="1">
      <c r="A32" s="170" t="s">
        <v>5003</v>
      </c>
      <c r="B32" s="235" t="s">
        <v>4202</v>
      </c>
      <c r="C32" s="235" t="s">
        <v>342</v>
      </c>
      <c r="D32" s="235" t="s">
        <v>445</v>
      </c>
      <c r="E32" s="116" t="s">
        <v>343</v>
      </c>
      <c r="F32" s="170" t="s">
        <v>1885</v>
      </c>
      <c r="G32" s="302" t="str">
        <f>LEFT(C32,1)</f>
        <v>R</v>
      </c>
      <c r="H32" s="86" t="s">
        <v>66</v>
      </c>
      <c r="I32" s="30" t="s">
        <v>1161</v>
      </c>
      <c r="J32" s="126"/>
      <c r="K32" s="168"/>
      <c r="L32" s="223" t="s">
        <v>2240</v>
      </c>
      <c r="M32" s="226" t="s">
        <v>2417</v>
      </c>
      <c r="N32" s="189" t="s">
        <v>2418</v>
      </c>
      <c r="O32" s="189" t="s">
        <v>2419</v>
      </c>
      <c r="P32" s="170" t="s">
        <v>3519</v>
      </c>
      <c r="Q32" s="345" t="s">
        <v>5226</v>
      </c>
    </row>
    <row r="33" spans="1:17" s="3" customFormat="1" ht="24.9" customHeight="1">
      <c r="A33" s="170" t="s">
        <v>5000</v>
      </c>
      <c r="B33" s="235" t="s">
        <v>4212</v>
      </c>
      <c r="C33" s="236" t="s">
        <v>1235</v>
      </c>
      <c r="D33" s="235" t="s">
        <v>445</v>
      </c>
      <c r="E33" s="116" t="s">
        <v>1675</v>
      </c>
      <c r="F33" s="170" t="s">
        <v>1885</v>
      </c>
      <c r="G33" s="302" t="str">
        <f>LEFT(C33,1)</f>
        <v>R</v>
      </c>
      <c r="H33" s="86" t="s">
        <v>98</v>
      </c>
      <c r="I33" s="30" t="s">
        <v>1161</v>
      </c>
      <c r="J33" s="126"/>
      <c r="K33" s="168"/>
      <c r="L33" s="221" t="s">
        <v>2240</v>
      </c>
      <c r="M33" s="225"/>
      <c r="N33" s="185" t="s">
        <v>1908</v>
      </c>
      <c r="O33" s="185" t="s">
        <v>2901</v>
      </c>
      <c r="P33" s="168" t="s">
        <v>3820</v>
      </c>
      <c r="Q33" s="628" t="s">
        <v>5227</v>
      </c>
    </row>
    <row r="34" spans="1:17" s="3" customFormat="1" ht="24.9" customHeight="1">
      <c r="A34" s="170" t="s">
        <v>4994</v>
      </c>
      <c r="B34" s="235" t="s">
        <v>4214</v>
      </c>
      <c r="C34" s="235" t="s">
        <v>7237</v>
      </c>
      <c r="D34" s="235" t="s">
        <v>445</v>
      </c>
      <c r="E34" s="116" t="s">
        <v>1649</v>
      </c>
      <c r="F34" s="170" t="s">
        <v>1885</v>
      </c>
      <c r="G34" s="302" t="str">
        <f>LEFT(C34,1)</f>
        <v>I</v>
      </c>
      <c r="H34" s="86" t="s">
        <v>98</v>
      </c>
      <c r="I34" s="30" t="s">
        <v>1161</v>
      </c>
      <c r="J34" s="126"/>
      <c r="K34" s="168" t="s">
        <v>834</v>
      </c>
      <c r="L34" s="221" t="s">
        <v>2240</v>
      </c>
      <c r="M34" s="225"/>
      <c r="N34" s="187" t="s">
        <v>2902</v>
      </c>
      <c r="O34" s="187" t="s">
        <v>2903</v>
      </c>
      <c r="P34" s="168" t="s">
        <v>3520</v>
      </c>
      <c r="Q34" s="628" t="s">
        <v>5228</v>
      </c>
    </row>
    <row r="35" spans="1:17" s="3" customFormat="1" ht="24.9" customHeight="1">
      <c r="A35" s="170" t="s">
        <v>5513</v>
      </c>
      <c r="B35" s="235" t="s">
        <v>4179</v>
      </c>
      <c r="C35" s="235" t="s">
        <v>704</v>
      </c>
      <c r="D35" s="235" t="s">
        <v>445</v>
      </c>
      <c r="E35" s="116" t="s">
        <v>357</v>
      </c>
      <c r="F35" s="170" t="s">
        <v>1885</v>
      </c>
      <c r="G35" s="302" t="str">
        <f t="shared" si="0"/>
        <v>I</v>
      </c>
      <c r="H35" s="86" t="s">
        <v>98</v>
      </c>
      <c r="I35" s="45" t="s">
        <v>1181</v>
      </c>
      <c r="J35" s="126"/>
      <c r="K35" s="168"/>
      <c r="L35" s="438" t="s">
        <v>3381</v>
      </c>
      <c r="M35" s="225"/>
      <c r="N35" s="187" t="s">
        <v>2913</v>
      </c>
      <c r="O35" s="187" t="s">
        <v>2914</v>
      </c>
      <c r="P35" s="170" t="s">
        <v>3698</v>
      </c>
      <c r="Q35" s="629" t="s">
        <v>5229</v>
      </c>
    </row>
    <row r="36" spans="1:17" s="3" customFormat="1" ht="24.9" customHeight="1">
      <c r="A36" s="170" t="s">
        <v>5976</v>
      </c>
      <c r="B36" s="235" t="s">
        <v>4186</v>
      </c>
      <c r="C36" s="235" t="s">
        <v>608</v>
      </c>
      <c r="D36" s="235" t="s">
        <v>445</v>
      </c>
      <c r="E36" s="116" t="s">
        <v>1657</v>
      </c>
      <c r="F36" s="170" t="s">
        <v>1885</v>
      </c>
      <c r="G36" s="302" t="str">
        <f t="shared" si="0"/>
        <v>I</v>
      </c>
      <c r="H36" s="86" t="s">
        <v>98</v>
      </c>
      <c r="I36" s="30" t="s">
        <v>1161</v>
      </c>
      <c r="J36" s="126"/>
      <c r="K36" s="168" t="s">
        <v>782</v>
      </c>
      <c r="L36" s="221" t="s">
        <v>2240</v>
      </c>
      <c r="M36" s="225"/>
      <c r="N36" s="187" t="s">
        <v>2930</v>
      </c>
      <c r="O36" s="187" t="s">
        <v>2931</v>
      </c>
      <c r="P36" s="168" t="s">
        <v>3518</v>
      </c>
      <c r="Q36" s="629" t="s">
        <v>5230</v>
      </c>
    </row>
    <row r="37" spans="1:17" s="3" customFormat="1" ht="24.9" customHeight="1">
      <c r="A37" s="170" t="s">
        <v>5001</v>
      </c>
      <c r="B37" s="235" t="s">
        <v>4216</v>
      </c>
      <c r="C37" s="235" t="s">
        <v>711</v>
      </c>
      <c r="D37" s="235" t="s">
        <v>445</v>
      </c>
      <c r="E37" s="116" t="s">
        <v>1694</v>
      </c>
      <c r="F37" s="170" t="s">
        <v>1885</v>
      </c>
      <c r="G37" s="302" t="str">
        <f t="shared" ref="G37:G52" si="1">LEFT(C37,1)</f>
        <v>R</v>
      </c>
      <c r="H37" s="86" t="s">
        <v>98</v>
      </c>
      <c r="I37" s="37" t="s">
        <v>1160</v>
      </c>
      <c r="J37" s="126"/>
      <c r="K37" s="168"/>
      <c r="L37" s="223" t="s">
        <v>2335</v>
      </c>
      <c r="M37" s="224" t="s">
        <v>2990</v>
      </c>
      <c r="N37" s="187" t="s">
        <v>2952</v>
      </c>
      <c r="O37" s="187" t="s">
        <v>2991</v>
      </c>
      <c r="P37" s="170" t="s">
        <v>3506</v>
      </c>
      <c r="Q37" s="629" t="s">
        <v>5231</v>
      </c>
    </row>
    <row r="38" spans="1:17" s="3" customFormat="1" ht="24.9" customHeight="1">
      <c r="A38" s="170" t="s">
        <v>5022</v>
      </c>
      <c r="B38" s="235" t="s">
        <v>4229</v>
      </c>
      <c r="C38" s="235" t="s">
        <v>712</v>
      </c>
      <c r="D38" s="235" t="s">
        <v>445</v>
      </c>
      <c r="E38" s="116" t="s">
        <v>1695</v>
      </c>
      <c r="F38" s="170" t="s">
        <v>1885</v>
      </c>
      <c r="G38" s="302" t="str">
        <f t="shared" si="1"/>
        <v>R</v>
      </c>
      <c r="H38" s="86" t="s">
        <v>98</v>
      </c>
      <c r="I38" s="45" t="s">
        <v>1160</v>
      </c>
      <c r="J38" s="126"/>
      <c r="K38" s="168"/>
      <c r="L38" s="223" t="s">
        <v>2335</v>
      </c>
      <c r="M38" s="224" t="s">
        <v>2992</v>
      </c>
      <c r="N38" s="187" t="s">
        <v>2993</v>
      </c>
      <c r="O38" s="187" t="s">
        <v>2994</v>
      </c>
      <c r="P38" s="170" t="s">
        <v>3507</v>
      </c>
      <c r="Q38" s="628" t="s">
        <v>5233</v>
      </c>
    </row>
    <row r="39" spans="1:17" s="3" customFormat="1" ht="24.9" customHeight="1">
      <c r="A39" s="170" t="s">
        <v>4999</v>
      </c>
      <c r="B39" s="235" t="s">
        <v>4232</v>
      </c>
      <c r="C39" s="235" t="s">
        <v>395</v>
      </c>
      <c r="D39" s="235" t="s">
        <v>445</v>
      </c>
      <c r="E39" s="116" t="s">
        <v>396</v>
      </c>
      <c r="F39" s="170" t="s">
        <v>1885</v>
      </c>
      <c r="G39" s="302" t="str">
        <f t="shared" si="1"/>
        <v>R</v>
      </c>
      <c r="H39" s="86" t="s">
        <v>98</v>
      </c>
      <c r="I39" s="45" t="s">
        <v>1160</v>
      </c>
      <c r="J39" s="126"/>
      <c r="K39" s="168"/>
      <c r="L39" s="223" t="s">
        <v>2335</v>
      </c>
      <c r="M39" s="223" t="s">
        <v>3045</v>
      </c>
      <c r="N39" s="191" t="s">
        <v>3046</v>
      </c>
      <c r="O39" s="191" t="s">
        <v>3047</v>
      </c>
      <c r="P39" s="168" t="s">
        <v>3508</v>
      </c>
      <c r="Q39" s="628" t="s">
        <v>5234</v>
      </c>
    </row>
    <row r="40" spans="1:17" s="3" customFormat="1" ht="24.9" customHeight="1">
      <c r="A40" s="170" t="s">
        <v>5026</v>
      </c>
      <c r="B40" s="235" t="s">
        <v>4233</v>
      </c>
      <c r="C40" s="235" t="s">
        <v>713</v>
      </c>
      <c r="D40" s="235" t="s">
        <v>445</v>
      </c>
      <c r="E40" s="116" t="s">
        <v>1696</v>
      </c>
      <c r="F40" s="170" t="s">
        <v>1885</v>
      </c>
      <c r="G40" s="302" t="str">
        <f t="shared" si="1"/>
        <v>R</v>
      </c>
      <c r="H40" s="86" t="s">
        <v>98</v>
      </c>
      <c r="I40" s="45" t="s">
        <v>1160</v>
      </c>
      <c r="J40" s="126"/>
      <c r="K40" s="168"/>
      <c r="L40" s="223" t="s">
        <v>2335</v>
      </c>
      <c r="M40" s="224" t="s">
        <v>3048</v>
      </c>
      <c r="N40" s="187" t="s">
        <v>3049</v>
      </c>
      <c r="O40" s="187" t="s">
        <v>3050</v>
      </c>
      <c r="P40" s="168" t="s">
        <v>3509</v>
      </c>
      <c r="Q40" s="629" t="s">
        <v>5235</v>
      </c>
    </row>
    <row r="41" spans="1:17" s="3" customFormat="1" ht="24.9" customHeight="1">
      <c r="A41" s="170" t="s">
        <v>5042</v>
      </c>
      <c r="B41" s="235" t="s">
        <v>4246</v>
      </c>
      <c r="C41" s="235" t="s">
        <v>715</v>
      </c>
      <c r="D41" s="235" t="s">
        <v>445</v>
      </c>
      <c r="E41" s="116" t="s">
        <v>1702</v>
      </c>
      <c r="F41" s="170" t="s">
        <v>1885</v>
      </c>
      <c r="G41" s="302" t="str">
        <f t="shared" si="1"/>
        <v>R</v>
      </c>
      <c r="H41" s="86" t="s">
        <v>66</v>
      </c>
      <c r="I41" s="45" t="s">
        <v>1173</v>
      </c>
      <c r="J41" s="126" t="s">
        <v>1865</v>
      </c>
      <c r="K41" s="168"/>
      <c r="L41" s="226" t="s">
        <v>3382</v>
      </c>
      <c r="M41" s="224"/>
      <c r="N41" s="191" t="s">
        <v>2432</v>
      </c>
      <c r="O41" s="191" t="s">
        <v>2433</v>
      </c>
      <c r="P41" s="168" t="s">
        <v>3694</v>
      </c>
      <c r="Q41" s="629" t="s">
        <v>5236</v>
      </c>
    </row>
    <row r="42" spans="1:17" s="3" customFormat="1" ht="24.9" customHeight="1">
      <c r="A42" s="170" t="s">
        <v>5059</v>
      </c>
      <c r="B42" s="235" t="s">
        <v>4255</v>
      </c>
      <c r="C42" s="236" t="s">
        <v>662</v>
      </c>
      <c r="D42" s="235" t="s">
        <v>445</v>
      </c>
      <c r="E42" s="116" t="s">
        <v>1705</v>
      </c>
      <c r="F42" s="170" t="s">
        <v>1885</v>
      </c>
      <c r="G42" s="302" t="str">
        <f t="shared" si="1"/>
        <v>R</v>
      </c>
      <c r="H42" s="86" t="s">
        <v>66</v>
      </c>
      <c r="I42" s="45" t="s">
        <v>1165</v>
      </c>
      <c r="J42" s="126"/>
      <c r="K42" s="168"/>
      <c r="L42" s="226" t="s">
        <v>2446</v>
      </c>
      <c r="M42" s="223" t="s">
        <v>2447</v>
      </c>
      <c r="N42" s="187" t="s">
        <v>2952</v>
      </c>
      <c r="O42" s="207" t="s">
        <v>3531</v>
      </c>
      <c r="P42" s="170" t="s">
        <v>3533</v>
      </c>
      <c r="Q42" s="628" t="s">
        <v>5237</v>
      </c>
    </row>
    <row r="43" spans="1:17" s="3" customFormat="1" ht="24.9" customHeight="1">
      <c r="A43" s="170" t="s">
        <v>5048</v>
      </c>
      <c r="B43" s="235" t="s">
        <v>4274</v>
      </c>
      <c r="C43" s="236" t="s">
        <v>594</v>
      </c>
      <c r="D43" s="235" t="s">
        <v>445</v>
      </c>
      <c r="E43" s="116" t="s">
        <v>1717</v>
      </c>
      <c r="F43" s="170" t="s">
        <v>1885</v>
      </c>
      <c r="G43" s="302" t="str">
        <f t="shared" si="1"/>
        <v>I</v>
      </c>
      <c r="H43" s="86" t="s">
        <v>66</v>
      </c>
      <c r="I43" s="45" t="s">
        <v>1165</v>
      </c>
      <c r="J43" s="126"/>
      <c r="K43" s="168" t="s">
        <v>798</v>
      </c>
      <c r="L43" s="223" t="s">
        <v>2448</v>
      </c>
      <c r="M43" s="224"/>
      <c r="N43" s="191" t="s">
        <v>2449</v>
      </c>
      <c r="O43" s="191" t="s">
        <v>2450</v>
      </c>
      <c r="P43" s="168" t="s">
        <v>3819</v>
      </c>
      <c r="Q43" s="629" t="s">
        <v>5238</v>
      </c>
    </row>
    <row r="44" spans="1:17" s="3" customFormat="1" ht="24.9" customHeight="1">
      <c r="A44" s="170" t="s">
        <v>5054</v>
      </c>
      <c r="B44" s="235" t="s">
        <v>4286</v>
      </c>
      <c r="C44" s="236" t="s">
        <v>655</v>
      </c>
      <c r="D44" s="235" t="s">
        <v>445</v>
      </c>
      <c r="E44" s="116" t="s">
        <v>1706</v>
      </c>
      <c r="F44" s="170" t="s">
        <v>1885</v>
      </c>
      <c r="G44" s="302" t="str">
        <f t="shared" si="1"/>
        <v>R</v>
      </c>
      <c r="H44" s="86" t="s">
        <v>98</v>
      </c>
      <c r="I44" s="45" t="s">
        <v>1165</v>
      </c>
      <c r="J44" s="126"/>
      <c r="K44" s="168"/>
      <c r="L44" s="226" t="s">
        <v>2446</v>
      </c>
      <c r="M44" s="224"/>
      <c r="N44" s="187" t="s">
        <v>3059</v>
      </c>
      <c r="O44" s="187" t="s">
        <v>3060</v>
      </c>
      <c r="P44" s="170" t="s">
        <v>3532</v>
      </c>
      <c r="Q44" s="628" t="s">
        <v>5239</v>
      </c>
    </row>
    <row r="45" spans="1:17" s="3" customFormat="1" ht="24.9" customHeight="1">
      <c r="A45" s="170" t="s">
        <v>5064</v>
      </c>
      <c r="B45" s="235" t="s">
        <v>4296</v>
      </c>
      <c r="C45" s="235" t="s">
        <v>606</v>
      </c>
      <c r="D45" s="235" t="s">
        <v>445</v>
      </c>
      <c r="E45" s="116" t="s">
        <v>1737</v>
      </c>
      <c r="F45" s="170" t="s">
        <v>1885</v>
      </c>
      <c r="G45" s="302" t="str">
        <f t="shared" si="1"/>
        <v>I</v>
      </c>
      <c r="H45" s="86" t="s">
        <v>98</v>
      </c>
      <c r="I45" s="138" t="s">
        <v>1164</v>
      </c>
      <c r="J45" s="126"/>
      <c r="K45" s="168" t="s">
        <v>858</v>
      </c>
      <c r="L45" s="226" t="s">
        <v>2737</v>
      </c>
      <c r="M45" s="224"/>
      <c r="N45" s="187" t="s">
        <v>5240</v>
      </c>
      <c r="O45" s="187" t="s">
        <v>5241</v>
      </c>
      <c r="P45" s="168" t="s">
        <v>5243</v>
      </c>
      <c r="Q45" s="628" t="s">
        <v>5242</v>
      </c>
    </row>
    <row r="46" spans="1:17" s="3" customFormat="1" ht="24.9" customHeight="1">
      <c r="A46" s="170" t="s">
        <v>5071</v>
      </c>
      <c r="B46" s="235" t="s">
        <v>4330</v>
      </c>
      <c r="C46" s="235" t="s">
        <v>720</v>
      </c>
      <c r="D46" s="235" t="s">
        <v>445</v>
      </c>
      <c r="E46" s="116" t="s">
        <v>1746</v>
      </c>
      <c r="F46" s="170" t="s">
        <v>1885</v>
      </c>
      <c r="G46" s="302" t="str">
        <f t="shared" si="1"/>
        <v>R</v>
      </c>
      <c r="H46" s="86" t="s">
        <v>66</v>
      </c>
      <c r="I46" s="45" t="s">
        <v>1167</v>
      </c>
      <c r="J46" s="126" t="s">
        <v>1056</v>
      </c>
      <c r="K46" s="132"/>
      <c r="L46" s="223" t="s">
        <v>2531</v>
      </c>
      <c r="M46" s="224"/>
      <c r="N46" s="187" t="s">
        <v>2532</v>
      </c>
      <c r="O46" s="187" t="s">
        <v>2533</v>
      </c>
      <c r="P46" s="168" t="s">
        <v>3538</v>
      </c>
      <c r="Q46" s="628" t="s">
        <v>5244</v>
      </c>
    </row>
    <row r="47" spans="1:17" s="3" customFormat="1" ht="24.9" customHeight="1">
      <c r="A47" s="170" t="s">
        <v>5074</v>
      </c>
      <c r="B47" s="235" t="s">
        <v>4338</v>
      </c>
      <c r="C47" s="235" t="s">
        <v>719</v>
      </c>
      <c r="D47" s="235" t="s">
        <v>445</v>
      </c>
      <c r="E47" s="116" t="s">
        <v>1752</v>
      </c>
      <c r="F47" s="170" t="s">
        <v>1885</v>
      </c>
      <c r="G47" s="302" t="str">
        <f t="shared" si="1"/>
        <v>I</v>
      </c>
      <c r="H47" s="86" t="s">
        <v>98</v>
      </c>
      <c r="I47" s="45" t="s">
        <v>1164</v>
      </c>
      <c r="J47" s="127" t="s">
        <v>1158</v>
      </c>
      <c r="K47" s="168" t="s">
        <v>809</v>
      </c>
      <c r="L47" s="224" t="s">
        <v>3110</v>
      </c>
      <c r="M47" s="224"/>
      <c r="N47" s="191" t="s">
        <v>3111</v>
      </c>
      <c r="O47" s="187" t="s">
        <v>3112</v>
      </c>
      <c r="P47" s="168" t="s">
        <v>3530</v>
      </c>
      <c r="Q47" s="628" t="s">
        <v>5245</v>
      </c>
    </row>
    <row r="48" spans="1:17" s="3" customFormat="1" ht="24.9" customHeight="1">
      <c r="A48" s="170" t="s">
        <v>5095</v>
      </c>
      <c r="B48" s="235" t="s">
        <v>4352</v>
      </c>
      <c r="C48" s="235" t="s">
        <v>725</v>
      </c>
      <c r="D48" s="235" t="s">
        <v>445</v>
      </c>
      <c r="E48" s="116" t="s">
        <v>1775</v>
      </c>
      <c r="F48" s="170" t="s">
        <v>1885</v>
      </c>
      <c r="G48" s="302" t="str">
        <f t="shared" si="1"/>
        <v>R</v>
      </c>
      <c r="H48" s="86" t="s">
        <v>66</v>
      </c>
      <c r="I48" s="45" t="s">
        <v>1866</v>
      </c>
      <c r="J48" s="135"/>
      <c r="K48" s="168"/>
      <c r="L48" s="225" t="s">
        <v>2573</v>
      </c>
      <c r="M48" s="225" t="s">
        <v>5232</v>
      </c>
      <c r="N48" s="184" t="s">
        <v>2575</v>
      </c>
      <c r="O48" s="184" t="s">
        <v>2576</v>
      </c>
      <c r="P48" s="168" t="s">
        <v>3699</v>
      </c>
      <c r="Q48" s="629" t="s">
        <v>5246</v>
      </c>
    </row>
    <row r="49" spans="1:17" s="3" customFormat="1" ht="24.9" customHeight="1">
      <c r="A49" s="170" t="s">
        <v>5078</v>
      </c>
      <c r="B49" s="235" t="s">
        <v>4374</v>
      </c>
      <c r="C49" s="235" t="s">
        <v>917</v>
      </c>
      <c r="D49" s="235" t="s">
        <v>445</v>
      </c>
      <c r="E49" s="116" t="s">
        <v>1758</v>
      </c>
      <c r="F49" s="170" t="s">
        <v>1885</v>
      </c>
      <c r="G49" s="302" t="str">
        <f t="shared" si="1"/>
        <v>I</v>
      </c>
      <c r="H49" s="86" t="s">
        <v>66</v>
      </c>
      <c r="I49" s="45" t="s">
        <v>1167</v>
      </c>
      <c r="J49" s="126"/>
      <c r="K49" s="168" t="s">
        <v>870</v>
      </c>
      <c r="L49" s="221" t="s">
        <v>2586</v>
      </c>
      <c r="M49" s="224" t="s">
        <v>3536</v>
      </c>
      <c r="N49" s="186" t="s">
        <v>3534</v>
      </c>
      <c r="O49" s="187" t="s">
        <v>2589</v>
      </c>
      <c r="P49" s="168" t="s">
        <v>3537</v>
      </c>
      <c r="Q49" s="628" t="s">
        <v>5247</v>
      </c>
    </row>
    <row r="50" spans="1:17" s="3" customFormat="1" ht="24.9" customHeight="1">
      <c r="A50" s="170" t="s">
        <v>5096</v>
      </c>
      <c r="B50" s="235" t="s">
        <v>4379</v>
      </c>
      <c r="C50" s="236" t="s">
        <v>663</v>
      </c>
      <c r="D50" s="235" t="s">
        <v>445</v>
      </c>
      <c r="E50" s="116" t="s">
        <v>1790</v>
      </c>
      <c r="F50" s="170" t="s">
        <v>1885</v>
      </c>
      <c r="G50" s="302" t="str">
        <f t="shared" si="1"/>
        <v>R</v>
      </c>
      <c r="H50" s="86" t="s">
        <v>98</v>
      </c>
      <c r="I50" s="45" t="s">
        <v>1175</v>
      </c>
      <c r="J50" s="126"/>
      <c r="K50" s="168"/>
      <c r="L50" s="224" t="s">
        <v>3142</v>
      </c>
      <c r="M50" s="194" t="s">
        <v>3535</v>
      </c>
      <c r="N50" s="187" t="s">
        <v>3144</v>
      </c>
      <c r="O50" s="187" t="s">
        <v>3145</v>
      </c>
      <c r="P50" s="170" t="s">
        <v>3700</v>
      </c>
      <c r="Q50" s="628" t="s">
        <v>5248</v>
      </c>
    </row>
    <row r="51" spans="1:17" s="3" customFormat="1" ht="24.9" customHeight="1">
      <c r="A51" s="170" t="s">
        <v>5108</v>
      </c>
      <c r="B51" s="235" t="s">
        <v>4381</v>
      </c>
      <c r="C51" s="236" t="s">
        <v>595</v>
      </c>
      <c r="D51" s="235" t="s">
        <v>445</v>
      </c>
      <c r="E51" s="116" t="s">
        <v>1787</v>
      </c>
      <c r="F51" s="170" t="s">
        <v>1885</v>
      </c>
      <c r="G51" s="302" t="str">
        <f t="shared" si="1"/>
        <v>I</v>
      </c>
      <c r="H51" s="86" t="s">
        <v>98</v>
      </c>
      <c r="I51" s="45" t="s">
        <v>1160</v>
      </c>
      <c r="J51" s="126" t="s">
        <v>970</v>
      </c>
      <c r="K51" s="168" t="s">
        <v>873</v>
      </c>
      <c r="L51" s="226" t="s">
        <v>3384</v>
      </c>
      <c r="M51" s="223" t="s">
        <v>2299</v>
      </c>
      <c r="N51" s="191" t="s">
        <v>2473</v>
      </c>
      <c r="O51" s="187" t="s">
        <v>3146</v>
      </c>
      <c r="P51" s="168" t="s">
        <v>3511</v>
      </c>
      <c r="Q51" s="629" t="s">
        <v>5249</v>
      </c>
    </row>
    <row r="52" spans="1:17" s="3" customFormat="1" ht="24.9" customHeight="1">
      <c r="A52" s="170" t="s">
        <v>5111</v>
      </c>
      <c r="B52" s="235" t="s">
        <v>4417</v>
      </c>
      <c r="C52" s="235" t="s">
        <v>576</v>
      </c>
      <c r="D52" s="235" t="s">
        <v>445</v>
      </c>
      <c r="E52" s="116" t="s">
        <v>4418</v>
      </c>
      <c r="F52" s="170" t="s">
        <v>1885</v>
      </c>
      <c r="G52" s="302" t="str">
        <f t="shared" si="1"/>
        <v>I</v>
      </c>
      <c r="H52" s="86" t="s">
        <v>98</v>
      </c>
      <c r="I52" s="45" t="s">
        <v>1162</v>
      </c>
      <c r="J52" s="126"/>
      <c r="K52" s="168" t="s">
        <v>813</v>
      </c>
      <c r="L52" s="223" t="s">
        <v>2622</v>
      </c>
      <c r="M52" s="224"/>
      <c r="N52" s="187" t="s">
        <v>3521</v>
      </c>
      <c r="O52" s="187" t="s">
        <v>3522</v>
      </c>
      <c r="P52" s="168" t="s">
        <v>3523</v>
      </c>
      <c r="Q52" s="345" t="s">
        <v>5250</v>
      </c>
    </row>
    <row r="53" spans="1:17" ht="19.2" customHeight="1">
      <c r="A53" s="439" t="s">
        <v>3710</v>
      </c>
      <c r="C53" s="307"/>
      <c r="D53" s="307"/>
      <c r="E53" s="307"/>
    </row>
    <row r="54" spans="1:17" ht="24.6" customHeight="1">
      <c r="A54" s="170" t="s">
        <v>4899</v>
      </c>
      <c r="B54" s="346" t="s">
        <v>4497</v>
      </c>
      <c r="C54" s="347" t="s">
        <v>4498</v>
      </c>
      <c r="D54" s="348" t="s">
        <v>4499</v>
      </c>
      <c r="E54" s="349" t="s">
        <v>3658</v>
      </c>
      <c r="F54" s="250"/>
      <c r="G54" s="86" t="s">
        <v>3342</v>
      </c>
      <c r="H54" s="83" t="s">
        <v>66</v>
      </c>
      <c r="I54" s="138" t="s">
        <v>1170</v>
      </c>
      <c r="J54" s="250"/>
      <c r="K54" s="250"/>
    </row>
    <row r="55" spans="1:17" ht="24.6" customHeight="1">
      <c r="A55" s="170" t="s">
        <v>4900</v>
      </c>
      <c r="B55" s="346" t="s">
        <v>4500</v>
      </c>
      <c r="C55" s="347" t="s">
        <v>4498</v>
      </c>
      <c r="D55" s="348" t="s">
        <v>4499</v>
      </c>
      <c r="E55" s="349" t="s">
        <v>3658</v>
      </c>
      <c r="F55" s="250"/>
      <c r="G55" s="86" t="s">
        <v>3342</v>
      </c>
      <c r="H55" s="83" t="s">
        <v>66</v>
      </c>
      <c r="I55" s="138" t="s">
        <v>1170</v>
      </c>
      <c r="J55" s="250"/>
      <c r="K55" s="250"/>
    </row>
    <row r="56" spans="1:17" ht="24.6" customHeight="1">
      <c r="A56" s="170" t="s">
        <v>4899</v>
      </c>
      <c r="B56" s="346" t="s">
        <v>4501</v>
      </c>
      <c r="C56" s="347" t="s">
        <v>4502</v>
      </c>
      <c r="D56" s="348" t="s">
        <v>4499</v>
      </c>
      <c r="E56" s="349" t="s">
        <v>3552</v>
      </c>
      <c r="F56" s="250"/>
      <c r="G56" s="86" t="s">
        <v>3342</v>
      </c>
      <c r="H56" s="83" t="s">
        <v>66</v>
      </c>
      <c r="I56" s="138" t="s">
        <v>1170</v>
      </c>
      <c r="J56" s="271"/>
      <c r="K56" s="250"/>
    </row>
    <row r="57" spans="1:17" ht="24.6" customHeight="1">
      <c r="A57" s="170" t="s">
        <v>4899</v>
      </c>
      <c r="B57" s="346" t="s">
        <v>4503</v>
      </c>
      <c r="C57" s="347" t="s">
        <v>4502</v>
      </c>
      <c r="D57" s="348" t="s">
        <v>4499</v>
      </c>
      <c r="E57" s="349" t="s">
        <v>3552</v>
      </c>
      <c r="F57" s="250"/>
      <c r="G57" s="86" t="s">
        <v>3342</v>
      </c>
      <c r="H57" s="83" t="s">
        <v>66</v>
      </c>
      <c r="I57" s="138" t="s">
        <v>1170</v>
      </c>
      <c r="J57" s="250"/>
      <c r="K57" s="250"/>
    </row>
    <row r="58" spans="1:17" ht="24.6" customHeight="1">
      <c r="A58" s="170" t="s">
        <v>4898</v>
      </c>
      <c r="B58" s="346" t="s">
        <v>4504</v>
      </c>
      <c r="C58" s="347" t="s">
        <v>4502</v>
      </c>
      <c r="D58" s="348" t="s">
        <v>4499</v>
      </c>
      <c r="E58" s="349" t="s">
        <v>3554</v>
      </c>
      <c r="F58" s="250"/>
      <c r="G58" s="86" t="s">
        <v>3338</v>
      </c>
      <c r="H58" s="83" t="s">
        <v>66</v>
      </c>
      <c r="I58" s="138" t="s">
        <v>1170</v>
      </c>
      <c r="J58" s="132"/>
      <c r="K58" s="168" t="s">
        <v>738</v>
      </c>
    </row>
    <row r="59" spans="1:17" ht="24.6" customHeight="1">
      <c r="A59" s="170" t="s">
        <v>4898</v>
      </c>
      <c r="B59" s="346" t="s">
        <v>4505</v>
      </c>
      <c r="C59" s="347" t="s">
        <v>4502</v>
      </c>
      <c r="D59" s="348" t="s">
        <v>4499</v>
      </c>
      <c r="E59" s="349" t="s">
        <v>3684</v>
      </c>
      <c r="F59" s="250"/>
      <c r="G59" s="86" t="s">
        <v>3338</v>
      </c>
      <c r="H59" s="83" t="s">
        <v>66</v>
      </c>
      <c r="I59" s="138" t="s">
        <v>1170</v>
      </c>
      <c r="J59" s="132"/>
      <c r="K59" s="168" t="s">
        <v>740</v>
      </c>
    </row>
    <row r="60" spans="1:17" ht="24.6" customHeight="1">
      <c r="A60" s="170" t="s">
        <v>4932</v>
      </c>
      <c r="B60" s="346" t="s">
        <v>4506</v>
      </c>
      <c r="C60" s="350" t="s">
        <v>4507</v>
      </c>
      <c r="D60" s="351" t="s">
        <v>4499</v>
      </c>
      <c r="E60" s="352" t="s">
        <v>3584</v>
      </c>
      <c r="F60" s="250"/>
      <c r="G60" s="86" t="s">
        <v>3342</v>
      </c>
      <c r="H60" s="83" t="s">
        <v>66</v>
      </c>
      <c r="I60" s="271"/>
      <c r="J60" s="271"/>
      <c r="K60" s="250"/>
    </row>
    <row r="61" spans="1:17" ht="24.6" customHeight="1">
      <c r="A61" s="170" t="s">
        <v>4985</v>
      </c>
      <c r="B61" s="346" t="s">
        <v>4508</v>
      </c>
      <c r="C61" s="349" t="s">
        <v>3759</v>
      </c>
      <c r="D61" s="351" t="s">
        <v>4499</v>
      </c>
      <c r="E61" s="352"/>
      <c r="F61" s="250"/>
      <c r="G61" s="86" t="s">
        <v>3342</v>
      </c>
      <c r="H61" s="86" t="s">
        <v>66</v>
      </c>
      <c r="I61" s="271"/>
      <c r="J61" s="271"/>
      <c r="K61" s="250"/>
    </row>
    <row r="62" spans="1:17" ht="24.6" customHeight="1">
      <c r="A62" s="170" t="s">
        <v>5106</v>
      </c>
      <c r="B62" s="221" t="s">
        <v>4509</v>
      </c>
      <c r="C62" s="191" t="s">
        <v>4510</v>
      </c>
      <c r="D62" s="223" t="s">
        <v>4499</v>
      </c>
      <c r="E62" s="353" t="s">
        <v>3688</v>
      </c>
      <c r="F62" s="250"/>
      <c r="G62" s="86" t="s">
        <v>3338</v>
      </c>
      <c r="H62" s="86" t="s">
        <v>66</v>
      </c>
      <c r="I62" s="139" t="s">
        <v>1175</v>
      </c>
      <c r="J62" s="132"/>
      <c r="K62" s="168" t="s">
        <v>877</v>
      </c>
    </row>
    <row r="63" spans="1:17" s="433" customFormat="1" ht="19.2" customHeight="1">
      <c r="A63" s="439" t="s">
        <v>1834</v>
      </c>
      <c r="C63" s="307"/>
      <c r="D63" s="307"/>
      <c r="E63" s="307"/>
      <c r="Q63" s="234" t="s">
        <v>7418</v>
      </c>
    </row>
    <row r="64" spans="1:17" ht="12.75" customHeight="1">
      <c r="A64" s="432" t="s">
        <v>4877</v>
      </c>
      <c r="B64" s="432"/>
      <c r="C64" s="20" t="s">
        <v>1838</v>
      </c>
      <c r="D64" s="20"/>
      <c r="E64" s="433" t="s">
        <v>4778</v>
      </c>
      <c r="F64" s="1" t="s">
        <v>1885</v>
      </c>
      <c r="G64" s="86" t="s">
        <v>3338</v>
      </c>
      <c r="H64" s="4"/>
      <c r="I64" s="4" t="s">
        <v>1164</v>
      </c>
      <c r="J64" s="4"/>
      <c r="K64" s="507"/>
      <c r="P64" s="234" t="s">
        <v>7265</v>
      </c>
    </row>
    <row r="65" spans="1:17" ht="12.75" customHeight="1">
      <c r="A65" s="432" t="s">
        <v>4939</v>
      </c>
      <c r="B65" s="432"/>
      <c r="C65" s="20" t="s">
        <v>1839</v>
      </c>
      <c r="D65" s="20"/>
      <c r="E65" s="478" t="s">
        <v>7271</v>
      </c>
      <c r="F65" s="634" t="s">
        <v>7266</v>
      </c>
      <c r="G65" s="86" t="s">
        <v>3338</v>
      </c>
      <c r="H65" s="4"/>
      <c r="I65" s="4" t="s">
        <v>1168</v>
      </c>
      <c r="J65" s="4"/>
      <c r="K65" s="630"/>
      <c r="P65" s="234" t="s">
        <v>7363</v>
      </c>
      <c r="Q65" s="640" t="s">
        <v>7362</v>
      </c>
    </row>
    <row r="66" spans="1:17" ht="12.75" customHeight="1">
      <c r="A66" s="432" t="s">
        <v>4952</v>
      </c>
      <c r="B66" s="432"/>
      <c r="C66" s="20" t="s">
        <v>823</v>
      </c>
      <c r="D66" s="20"/>
      <c r="E66" s="433" t="s">
        <v>4821</v>
      </c>
      <c r="F66" s="1" t="s">
        <v>1885</v>
      </c>
      <c r="G66" s="86" t="s">
        <v>3338</v>
      </c>
      <c r="H66" s="4"/>
      <c r="I66" s="4" t="s">
        <v>1169</v>
      </c>
      <c r="J66" s="4"/>
      <c r="K66" s="631" t="s">
        <v>823</v>
      </c>
      <c r="P66" s="234" t="s">
        <v>7268</v>
      </c>
    </row>
    <row r="67" spans="1:17" ht="12.75" customHeight="1">
      <c r="A67" s="432" t="s">
        <v>4977</v>
      </c>
      <c r="B67" s="432"/>
      <c r="C67" s="20" t="s">
        <v>1840</v>
      </c>
      <c r="D67" s="20"/>
      <c r="E67" s="433" t="s">
        <v>4585</v>
      </c>
      <c r="F67" s="1" t="s">
        <v>1885</v>
      </c>
      <c r="G67" s="86" t="s">
        <v>3338</v>
      </c>
      <c r="H67" s="4"/>
      <c r="I67" s="4" t="s">
        <v>1160</v>
      </c>
      <c r="J67" s="4"/>
      <c r="K67" s="345" t="s">
        <v>766</v>
      </c>
      <c r="P67" s="234" t="s">
        <v>7256</v>
      </c>
      <c r="Q67" t="s">
        <v>7328</v>
      </c>
    </row>
    <row r="68" spans="1:17" ht="12.75" customHeight="1">
      <c r="A68" s="432" t="s">
        <v>5177</v>
      </c>
      <c r="B68" s="432"/>
      <c r="C68" s="20" t="s">
        <v>4594</v>
      </c>
      <c r="D68" s="20"/>
      <c r="E68" s="433" t="s">
        <v>4590</v>
      </c>
      <c r="F68" s="1" t="s">
        <v>1885</v>
      </c>
      <c r="G68" s="86" t="s">
        <v>3338</v>
      </c>
      <c r="H68" s="4"/>
      <c r="I68" s="4" t="s">
        <v>1160</v>
      </c>
      <c r="J68" s="4"/>
      <c r="K68" s="345" t="s">
        <v>765</v>
      </c>
      <c r="P68" s="234" t="s">
        <v>7329</v>
      </c>
      <c r="Q68" t="s">
        <v>7330</v>
      </c>
    </row>
    <row r="69" spans="1:17" ht="12.75" customHeight="1">
      <c r="A69" s="432" t="s">
        <v>5177</v>
      </c>
      <c r="B69" s="432"/>
      <c r="C69" s="20" t="s">
        <v>4594</v>
      </c>
      <c r="D69" s="20"/>
      <c r="E69" s="433" t="s">
        <v>4596</v>
      </c>
      <c r="F69" s="634" t="s">
        <v>7266</v>
      </c>
      <c r="G69" s="86" t="s">
        <v>3338</v>
      </c>
      <c r="H69" s="4"/>
      <c r="I69" s="4" t="s">
        <v>1160</v>
      </c>
      <c r="J69" s="4"/>
      <c r="K69" s="345" t="s">
        <v>765</v>
      </c>
      <c r="Q69" t="s">
        <v>7712</v>
      </c>
    </row>
    <row r="70" spans="1:17" ht="12.75" customHeight="1">
      <c r="A70" s="432" t="s">
        <v>5178</v>
      </c>
      <c r="B70" s="432"/>
      <c r="C70" s="20" t="s">
        <v>4593</v>
      </c>
      <c r="D70" s="20"/>
      <c r="E70" s="433" t="s">
        <v>7331</v>
      </c>
      <c r="F70" s="1" t="s">
        <v>1885</v>
      </c>
      <c r="G70" s="86" t="s">
        <v>3338</v>
      </c>
      <c r="H70" s="4"/>
      <c r="I70" s="4" t="s">
        <v>1160</v>
      </c>
      <c r="J70" s="4"/>
      <c r="K70" s="345" t="s">
        <v>765</v>
      </c>
      <c r="P70" s="234" t="s">
        <v>7332</v>
      </c>
    </row>
    <row r="71" spans="1:17" ht="12.75" customHeight="1">
      <c r="A71" s="432" t="s">
        <v>5178</v>
      </c>
      <c r="B71" s="432"/>
      <c r="C71" s="20" t="s">
        <v>4593</v>
      </c>
      <c r="D71" s="20"/>
      <c r="E71" s="433" t="s">
        <v>4597</v>
      </c>
      <c r="F71" s="1" t="s">
        <v>1885</v>
      </c>
      <c r="G71" s="86" t="s">
        <v>3338</v>
      </c>
      <c r="H71" s="4"/>
      <c r="I71" s="4" t="s">
        <v>1160</v>
      </c>
      <c r="J71" s="4"/>
      <c r="K71" s="345" t="s">
        <v>765</v>
      </c>
      <c r="P71" s="234" t="s">
        <v>7257</v>
      </c>
      <c r="Q71" t="s">
        <v>4597</v>
      </c>
    </row>
    <row r="72" spans="1:17" ht="12.75" customHeight="1">
      <c r="A72" s="432" t="s">
        <v>5179</v>
      </c>
      <c r="B72" s="432"/>
      <c r="C72" s="20" t="s">
        <v>4595</v>
      </c>
      <c r="D72" s="20"/>
      <c r="E72" s="433" t="s">
        <v>4590</v>
      </c>
      <c r="F72" s="1" t="s">
        <v>1885</v>
      </c>
      <c r="G72" s="86" t="s">
        <v>3338</v>
      </c>
      <c r="H72" s="4"/>
      <c r="I72" s="4" t="s">
        <v>1160</v>
      </c>
      <c r="J72" s="4"/>
      <c r="K72" s="345" t="s">
        <v>765</v>
      </c>
      <c r="P72" s="234" t="s">
        <v>7339</v>
      </c>
    </row>
    <row r="73" spans="1:17" ht="12.75" customHeight="1">
      <c r="A73" s="432" t="s">
        <v>5179</v>
      </c>
      <c r="B73" s="432"/>
      <c r="C73" s="20" t="s">
        <v>4595</v>
      </c>
      <c r="D73" s="20"/>
      <c r="E73" s="433" t="s">
        <v>4592</v>
      </c>
      <c r="F73" s="634" t="s">
        <v>7266</v>
      </c>
      <c r="G73" s="86" t="s">
        <v>3338</v>
      </c>
      <c r="H73" s="4"/>
      <c r="I73" s="4" t="s">
        <v>1160</v>
      </c>
      <c r="J73" s="4"/>
      <c r="K73" s="345" t="s">
        <v>765</v>
      </c>
      <c r="Q73" t="s">
        <v>7340</v>
      </c>
    </row>
    <row r="74" spans="1:17" ht="12.75" customHeight="1">
      <c r="A74" s="432" t="s">
        <v>4995</v>
      </c>
      <c r="B74" s="432"/>
      <c r="C74" s="20" t="s">
        <v>836</v>
      </c>
      <c r="D74" s="20"/>
      <c r="E74" s="433" t="s">
        <v>4719</v>
      </c>
      <c r="F74" s="1" t="s">
        <v>1885</v>
      </c>
      <c r="G74" s="86" t="s">
        <v>3338</v>
      </c>
      <c r="H74" s="4"/>
      <c r="I74" s="4" t="s">
        <v>4718</v>
      </c>
      <c r="J74" s="4"/>
      <c r="K74" s="345" t="s">
        <v>836</v>
      </c>
      <c r="P74" s="234" t="s">
        <v>7361</v>
      </c>
      <c r="Q74" t="s">
        <v>7360</v>
      </c>
    </row>
    <row r="75" spans="1:17" ht="12.75" customHeight="1">
      <c r="A75" s="432" t="s">
        <v>5017</v>
      </c>
      <c r="B75" s="432"/>
      <c r="C75" s="20" t="s">
        <v>1843</v>
      </c>
      <c r="D75" s="20"/>
      <c r="E75" s="433" t="s">
        <v>4621</v>
      </c>
      <c r="F75" s="1" t="s">
        <v>1885</v>
      </c>
      <c r="G75" s="86" t="s">
        <v>3338</v>
      </c>
      <c r="H75" s="4"/>
      <c r="I75" s="4" t="s">
        <v>1160</v>
      </c>
      <c r="J75" s="4"/>
      <c r="K75" s="345" t="s">
        <v>789</v>
      </c>
      <c r="P75" s="234" t="s">
        <v>7341</v>
      </c>
      <c r="Q75" t="s">
        <v>7343</v>
      </c>
    </row>
    <row r="76" spans="1:17" ht="12.75" customHeight="1">
      <c r="A76" s="478" t="s">
        <v>7903</v>
      </c>
      <c r="B76" s="432"/>
      <c r="C76" s="20" t="s">
        <v>4629</v>
      </c>
      <c r="D76" s="20"/>
      <c r="E76" s="433" t="s">
        <v>4631</v>
      </c>
      <c r="F76" s="1" t="s">
        <v>1885</v>
      </c>
      <c r="G76" s="86" t="s">
        <v>3338</v>
      </c>
      <c r="H76" s="4"/>
      <c r="I76" s="4" t="s">
        <v>1160</v>
      </c>
      <c r="J76" s="4"/>
      <c r="K76" s="345" t="s">
        <v>841</v>
      </c>
      <c r="P76" t="s">
        <v>7345</v>
      </c>
      <c r="Q76" t="s">
        <v>7344</v>
      </c>
    </row>
    <row r="77" spans="1:17" ht="12.75" customHeight="1">
      <c r="A77" s="432" t="s">
        <v>7905</v>
      </c>
      <c r="B77" s="432"/>
      <c r="C77" s="20" t="s">
        <v>4630</v>
      </c>
      <c r="D77" s="20"/>
      <c r="E77" s="433" t="s">
        <v>4631</v>
      </c>
      <c r="F77" s="1" t="s">
        <v>1885</v>
      </c>
      <c r="G77" s="86" t="s">
        <v>3338</v>
      </c>
      <c r="H77" s="4"/>
      <c r="I77" s="4" t="s">
        <v>1160</v>
      </c>
      <c r="J77" s="4"/>
      <c r="K77" s="345" t="s">
        <v>841</v>
      </c>
      <c r="P77" t="s">
        <v>7348</v>
      </c>
    </row>
    <row r="78" spans="1:17" ht="12.75" customHeight="1">
      <c r="A78" s="432" t="s">
        <v>7906</v>
      </c>
      <c r="B78" s="432"/>
      <c r="C78" s="20" t="s">
        <v>791</v>
      </c>
      <c r="D78" s="20"/>
      <c r="E78" s="433" t="s">
        <v>4655</v>
      </c>
      <c r="F78" s="1" t="s">
        <v>1885</v>
      </c>
      <c r="G78" s="86" t="s">
        <v>3338</v>
      </c>
      <c r="H78" s="4"/>
      <c r="I78" s="4" t="s">
        <v>1160</v>
      </c>
      <c r="J78" s="4"/>
      <c r="K78" s="345" t="s">
        <v>791</v>
      </c>
      <c r="P78" s="234" t="s">
        <v>7350</v>
      </c>
      <c r="Q78" t="s">
        <v>7349</v>
      </c>
    </row>
    <row r="79" spans="1:17" ht="12.75" customHeight="1">
      <c r="A79" s="432" t="s">
        <v>7906</v>
      </c>
      <c r="B79" s="432"/>
      <c r="C79" s="20" t="s">
        <v>791</v>
      </c>
      <c r="D79" s="20"/>
      <c r="E79" s="433" t="s">
        <v>4669</v>
      </c>
      <c r="F79" s="1" t="s">
        <v>1885</v>
      </c>
      <c r="G79" s="86" t="s">
        <v>3338</v>
      </c>
      <c r="H79" s="4"/>
      <c r="I79" s="4" t="s">
        <v>1160</v>
      </c>
      <c r="J79" s="4"/>
      <c r="K79" s="345" t="s">
        <v>791</v>
      </c>
      <c r="P79" s="234" t="s">
        <v>7351</v>
      </c>
      <c r="Q79" t="s">
        <v>7352</v>
      </c>
    </row>
    <row r="80" spans="1:17" ht="12.75" customHeight="1">
      <c r="A80" s="432" t="s">
        <v>5036</v>
      </c>
      <c r="B80" s="432"/>
      <c r="C80" s="20" t="s">
        <v>1849</v>
      </c>
      <c r="D80" s="20"/>
      <c r="E80" s="433" t="s">
        <v>4688</v>
      </c>
      <c r="F80" s="1" t="s">
        <v>1885</v>
      </c>
      <c r="G80" s="86" t="s">
        <v>3338</v>
      </c>
      <c r="H80" s="4"/>
      <c r="I80" s="4" t="s">
        <v>1160</v>
      </c>
      <c r="J80" s="4"/>
      <c r="K80" s="345" t="s">
        <v>848</v>
      </c>
      <c r="P80" s="234" t="s">
        <v>7355</v>
      </c>
      <c r="Q80" t="s">
        <v>7357</v>
      </c>
    </row>
    <row r="81" spans="1:17" ht="12.75" customHeight="1">
      <c r="A81" s="432" t="s">
        <v>5037</v>
      </c>
      <c r="B81" s="432"/>
      <c r="C81" s="20" t="s">
        <v>1846</v>
      </c>
      <c r="D81" s="20"/>
      <c r="E81" s="433" t="s">
        <v>4688</v>
      </c>
      <c r="F81" s="1" t="s">
        <v>1885</v>
      </c>
      <c r="G81" s="86" t="s">
        <v>3338</v>
      </c>
      <c r="H81" s="4"/>
      <c r="I81" s="4" t="s">
        <v>1160</v>
      </c>
      <c r="J81" s="4"/>
      <c r="K81" s="345" t="s">
        <v>843</v>
      </c>
      <c r="P81" s="234" t="s">
        <v>7355</v>
      </c>
      <c r="Q81" s="484" t="s">
        <v>7357</v>
      </c>
    </row>
    <row r="82" spans="1:17" ht="12.75" customHeight="1">
      <c r="A82" s="432" t="s">
        <v>5038</v>
      </c>
      <c r="B82" s="432"/>
      <c r="C82" s="20" t="s">
        <v>1850</v>
      </c>
      <c r="D82" s="20"/>
      <c r="E82" s="433" t="s">
        <v>4688</v>
      </c>
      <c r="F82" s="1" t="s">
        <v>1885</v>
      </c>
      <c r="G82" s="86" t="s">
        <v>3338</v>
      </c>
      <c r="H82" s="4"/>
      <c r="I82" s="4" t="s">
        <v>1160</v>
      </c>
      <c r="J82" s="4"/>
      <c r="K82" s="345" t="s">
        <v>849</v>
      </c>
      <c r="P82" s="234" t="s">
        <v>7355</v>
      </c>
      <c r="Q82" s="484" t="s">
        <v>7357</v>
      </c>
    </row>
    <row r="83" spans="1:17" ht="12.75" customHeight="1">
      <c r="A83" s="432" t="s">
        <v>5039</v>
      </c>
      <c r="B83" s="432"/>
      <c r="C83" s="20" t="s">
        <v>1847</v>
      </c>
      <c r="D83" s="20"/>
      <c r="E83" s="433" t="s">
        <v>4688</v>
      </c>
      <c r="F83" s="1" t="s">
        <v>1885</v>
      </c>
      <c r="G83" s="86" t="s">
        <v>3338</v>
      </c>
      <c r="H83" s="4"/>
      <c r="I83" s="4" t="s">
        <v>1160</v>
      </c>
      <c r="J83" s="4"/>
      <c r="K83" s="345" t="s">
        <v>845</v>
      </c>
      <c r="P83" s="234" t="s">
        <v>7355</v>
      </c>
      <c r="Q83" s="484" t="s">
        <v>7357</v>
      </c>
    </row>
    <row r="84" spans="1:17" ht="12.75" customHeight="1">
      <c r="A84" s="432" t="s">
        <v>5040</v>
      </c>
      <c r="B84" s="432"/>
      <c r="C84" s="20" t="s">
        <v>1848</v>
      </c>
      <c r="D84" s="20"/>
      <c r="E84" s="433" t="s">
        <v>4688</v>
      </c>
      <c r="F84" s="1" t="s">
        <v>1885</v>
      </c>
      <c r="G84" s="86" t="s">
        <v>3338</v>
      </c>
      <c r="H84" s="4"/>
      <c r="I84" s="4" t="s">
        <v>1160</v>
      </c>
      <c r="J84" s="4"/>
      <c r="K84" s="345" t="s">
        <v>846</v>
      </c>
      <c r="P84" s="234" t="s">
        <v>7355</v>
      </c>
      <c r="Q84" s="484" t="s">
        <v>7357</v>
      </c>
    </row>
    <row r="85" spans="1:17" ht="12.75" customHeight="1">
      <c r="A85" s="432" t="s">
        <v>5063</v>
      </c>
      <c r="B85" s="432"/>
      <c r="C85" s="20" t="s">
        <v>1851</v>
      </c>
      <c r="D85" s="20"/>
      <c r="E85" s="507" t="s">
        <v>4788</v>
      </c>
      <c r="F85" s="1" t="s">
        <v>1885</v>
      </c>
      <c r="G85" s="86" t="s">
        <v>3338</v>
      </c>
      <c r="H85" s="4"/>
      <c r="I85" s="4" t="s">
        <v>1164</v>
      </c>
      <c r="J85" s="4"/>
      <c r="K85" s="345" t="s">
        <v>855</v>
      </c>
      <c r="P85" t="s">
        <v>7366</v>
      </c>
      <c r="Q85" t="s">
        <v>7364</v>
      </c>
    </row>
    <row r="86" spans="1:17" ht="12.75" customHeight="1">
      <c r="A86" s="432" t="s">
        <v>7908</v>
      </c>
      <c r="B86" s="432"/>
      <c r="C86" s="20" t="s">
        <v>876</v>
      </c>
      <c r="D86" s="20"/>
      <c r="E86" s="507" t="s">
        <v>4710</v>
      </c>
      <c r="F86" s="1" t="s">
        <v>1885</v>
      </c>
      <c r="G86" s="86" t="s">
        <v>3338</v>
      </c>
      <c r="H86" s="4"/>
      <c r="I86" s="4" t="s">
        <v>1160</v>
      </c>
      <c r="J86" s="4"/>
      <c r="K86" s="345" t="s">
        <v>876</v>
      </c>
      <c r="P86" s="234" t="s">
        <v>7359</v>
      </c>
      <c r="Q86" t="s">
        <v>7358</v>
      </c>
    </row>
    <row r="87" spans="1:17" ht="12.75" customHeight="1">
      <c r="A87" s="432" t="s">
        <v>5109</v>
      </c>
      <c r="B87" s="432"/>
      <c r="C87" s="163" t="s">
        <v>1856</v>
      </c>
      <c r="D87" s="163"/>
      <c r="E87" s="507" t="s">
        <v>4553</v>
      </c>
      <c r="F87" s="1" t="s">
        <v>1885</v>
      </c>
      <c r="G87" s="86" t="s">
        <v>3338</v>
      </c>
      <c r="H87" s="4"/>
      <c r="I87" s="1" t="s">
        <v>4554</v>
      </c>
      <c r="J87" s="1"/>
      <c r="K87" s="345" t="s">
        <v>872</v>
      </c>
      <c r="P87" s="234" t="s">
        <v>7253</v>
      </c>
      <c r="Q87" t="s">
        <v>7326</v>
      </c>
    </row>
    <row r="88" spans="1:17" ht="12.75" customHeight="1">
      <c r="A88" s="432" t="s">
        <v>5109</v>
      </c>
      <c r="B88" s="432"/>
      <c r="C88" s="163" t="s">
        <v>1856</v>
      </c>
      <c r="D88" s="163"/>
      <c r="E88" s="507" t="s">
        <v>4559</v>
      </c>
      <c r="F88" s="1" t="s">
        <v>1885</v>
      </c>
      <c r="G88" s="86" t="s">
        <v>3338</v>
      </c>
      <c r="H88" s="4"/>
      <c r="I88" s="1" t="s">
        <v>4554</v>
      </c>
      <c r="J88" s="1"/>
      <c r="K88" s="345" t="s">
        <v>872</v>
      </c>
      <c r="P88" s="234" t="s">
        <v>7254</v>
      </c>
    </row>
    <row r="89" spans="1:17" ht="12.75" customHeight="1">
      <c r="A89" s="432" t="s">
        <v>5101</v>
      </c>
      <c r="B89" s="432"/>
      <c r="C89" s="160" t="s">
        <v>4565</v>
      </c>
      <c r="D89" s="160"/>
      <c r="E89" s="20" t="s">
        <v>4579</v>
      </c>
      <c r="F89" s="1" t="s">
        <v>1885</v>
      </c>
      <c r="G89" s="86" t="s">
        <v>3338</v>
      </c>
      <c r="H89" s="4"/>
      <c r="I89" s="4" t="s">
        <v>4584</v>
      </c>
      <c r="J89" s="4"/>
      <c r="K89" s="345" t="s">
        <v>874</v>
      </c>
      <c r="P89" s="234" t="s">
        <v>7255</v>
      </c>
      <c r="Q89" t="s">
        <v>7327</v>
      </c>
    </row>
    <row r="90" spans="1:17" ht="12.75" customHeight="1">
      <c r="A90" s="432" t="s">
        <v>5102</v>
      </c>
      <c r="B90" s="432"/>
      <c r="C90" s="160" t="s">
        <v>4566</v>
      </c>
      <c r="D90" s="160"/>
      <c r="E90" s="20" t="s">
        <v>4579</v>
      </c>
      <c r="F90" s="1" t="s">
        <v>1885</v>
      </c>
      <c r="G90" s="86" t="s">
        <v>3338</v>
      </c>
      <c r="H90" s="4"/>
      <c r="I90" s="4" t="s">
        <v>4584</v>
      </c>
      <c r="J90" s="4"/>
      <c r="K90" s="345" t="s">
        <v>874</v>
      </c>
      <c r="P90" s="234" t="s">
        <v>7255</v>
      </c>
    </row>
    <row r="91" spans="1:17" ht="12.75" customHeight="1">
      <c r="A91" s="432" t="s">
        <v>4877</v>
      </c>
      <c r="B91" s="432"/>
      <c r="C91" s="20" t="s">
        <v>1838</v>
      </c>
      <c r="D91" s="20"/>
      <c r="E91" s="507" t="s">
        <v>4779</v>
      </c>
      <c r="F91" s="634" t="s">
        <v>7266</v>
      </c>
      <c r="G91" s="86" t="s">
        <v>3338</v>
      </c>
      <c r="H91" s="4"/>
      <c r="I91" s="4" t="s">
        <v>1164</v>
      </c>
      <c r="J91" s="4"/>
      <c r="K91" s="630"/>
      <c r="P91" s="635" t="s">
        <v>7267</v>
      </c>
      <c r="Q91" s="484" t="s">
        <v>7705</v>
      </c>
    </row>
    <row r="92" spans="1:17" ht="12.75" customHeight="1">
      <c r="A92" s="432" t="s">
        <v>4939</v>
      </c>
      <c r="B92" s="432"/>
      <c r="C92" s="160" t="s">
        <v>1839</v>
      </c>
      <c r="D92" s="20"/>
      <c r="E92" s="507" t="s">
        <v>7411</v>
      </c>
      <c r="F92" s="1" t="s">
        <v>1885</v>
      </c>
      <c r="G92" s="86" t="s">
        <v>3338</v>
      </c>
      <c r="H92" s="4"/>
      <c r="I92" s="4" t="s">
        <v>1168</v>
      </c>
      <c r="J92" s="4"/>
      <c r="K92" s="630"/>
      <c r="P92" s="635" t="s">
        <v>7416</v>
      </c>
      <c r="Q92" t="s">
        <v>7413</v>
      </c>
    </row>
    <row r="93" spans="1:17" s="484" customFormat="1" ht="12.75" customHeight="1">
      <c r="A93" s="478" t="s">
        <v>4939</v>
      </c>
      <c r="B93" s="478"/>
      <c r="C93" s="160" t="s">
        <v>1839</v>
      </c>
      <c r="D93" s="20"/>
      <c r="E93" s="498" t="s">
        <v>7412</v>
      </c>
      <c r="F93" s="1" t="s">
        <v>1885</v>
      </c>
      <c r="G93" s="86" t="s">
        <v>3338</v>
      </c>
      <c r="H93" s="637"/>
      <c r="I93" s="637" t="s">
        <v>1168</v>
      </c>
      <c r="J93" s="637"/>
      <c r="K93" s="630"/>
      <c r="P93" s="19" t="s">
        <v>7417</v>
      </c>
      <c r="Q93" s="484" t="s">
        <v>7414</v>
      </c>
    </row>
    <row r="94" spans="1:17" ht="12.75" customHeight="1">
      <c r="A94" s="432" t="s">
        <v>4952</v>
      </c>
      <c r="B94" s="432"/>
      <c r="C94" s="20" t="s">
        <v>823</v>
      </c>
      <c r="D94" s="20"/>
      <c r="E94" s="507" t="s">
        <v>7367</v>
      </c>
      <c r="F94" s="1" t="s">
        <v>1885</v>
      </c>
      <c r="G94" s="86" t="s">
        <v>3338</v>
      </c>
      <c r="H94" s="4"/>
      <c r="I94" s="4" t="s">
        <v>1169</v>
      </c>
      <c r="J94" s="4"/>
      <c r="K94" s="631" t="s">
        <v>823</v>
      </c>
      <c r="P94" s="234" t="s">
        <v>7368</v>
      </c>
      <c r="Q94" t="s">
        <v>7369</v>
      </c>
    </row>
    <row r="95" spans="1:17" ht="12.75" customHeight="1">
      <c r="A95" s="432" t="s">
        <v>5178</v>
      </c>
      <c r="B95" s="432"/>
      <c r="C95" s="20" t="s">
        <v>4593</v>
      </c>
      <c r="D95" s="20"/>
      <c r="E95" s="507" t="s">
        <v>4598</v>
      </c>
      <c r="F95" s="1" t="s">
        <v>1885</v>
      </c>
      <c r="G95" s="86" t="s">
        <v>3338</v>
      </c>
      <c r="H95" s="4"/>
      <c r="I95" s="4" t="s">
        <v>1160</v>
      </c>
      <c r="J95" s="4"/>
      <c r="K95" s="345" t="s">
        <v>765</v>
      </c>
      <c r="P95" s="234" t="s">
        <v>7257</v>
      </c>
    </row>
    <row r="96" spans="1:17" ht="12.75" customHeight="1">
      <c r="A96" s="432" t="s">
        <v>4995</v>
      </c>
      <c r="B96" s="432"/>
      <c r="C96" s="20" t="s">
        <v>836</v>
      </c>
      <c r="D96" s="20"/>
      <c r="E96" s="507" t="s">
        <v>4720</v>
      </c>
      <c r="F96" s="1" t="s">
        <v>1885</v>
      </c>
      <c r="G96" s="86" t="s">
        <v>3338</v>
      </c>
      <c r="H96" s="4"/>
      <c r="I96" s="4" t="s">
        <v>4718</v>
      </c>
      <c r="J96" s="4"/>
      <c r="K96" s="345" t="s">
        <v>836</v>
      </c>
      <c r="Q96" t="s">
        <v>7407</v>
      </c>
    </row>
    <row r="97" spans="1:17" ht="12.75" customHeight="1">
      <c r="A97" s="432" t="s">
        <v>7903</v>
      </c>
      <c r="B97" s="432"/>
      <c r="C97" s="20" t="s">
        <v>4629</v>
      </c>
      <c r="D97" s="20"/>
      <c r="E97" s="507" t="s">
        <v>4632</v>
      </c>
      <c r="F97" s="1" t="s">
        <v>1885</v>
      </c>
      <c r="G97" s="86" t="s">
        <v>3338</v>
      </c>
      <c r="H97" s="4"/>
      <c r="I97" s="4" t="s">
        <v>1160</v>
      </c>
      <c r="J97" s="4"/>
      <c r="K97" s="345" t="s">
        <v>841</v>
      </c>
      <c r="P97" t="s">
        <v>7394</v>
      </c>
    </row>
    <row r="98" spans="1:17" ht="12.75" customHeight="1">
      <c r="A98" s="478" t="s">
        <v>7904</v>
      </c>
      <c r="B98" s="432"/>
      <c r="C98" s="20" t="s">
        <v>4629</v>
      </c>
      <c r="D98" s="20"/>
      <c r="E98" s="507" t="s">
        <v>4642</v>
      </c>
      <c r="F98" s="1" t="s">
        <v>1885</v>
      </c>
      <c r="G98" s="86" t="s">
        <v>3338</v>
      </c>
      <c r="H98" s="4"/>
      <c r="I98" s="4" t="s">
        <v>1160</v>
      </c>
      <c r="J98" s="4"/>
      <c r="K98" s="345" t="s">
        <v>841</v>
      </c>
      <c r="P98" s="234" t="s">
        <v>7398</v>
      </c>
      <c r="Q98" t="s">
        <v>7397</v>
      </c>
    </row>
    <row r="99" spans="1:17" ht="12.75" customHeight="1">
      <c r="A99" s="432" t="s">
        <v>7905</v>
      </c>
      <c r="B99" s="432"/>
      <c r="C99" s="20" t="s">
        <v>4630</v>
      </c>
      <c r="D99" s="20"/>
      <c r="E99" s="507" t="s">
        <v>4647</v>
      </c>
      <c r="F99" s="1" t="s">
        <v>1885</v>
      </c>
      <c r="G99" s="86" t="s">
        <v>3338</v>
      </c>
      <c r="H99" s="4"/>
      <c r="I99" s="4" t="s">
        <v>1160</v>
      </c>
      <c r="J99" s="4"/>
      <c r="K99" s="345" t="s">
        <v>841</v>
      </c>
      <c r="P99" t="s">
        <v>7399</v>
      </c>
    </row>
    <row r="100" spans="1:17" ht="12.75" customHeight="1">
      <c r="A100" s="432" t="s">
        <v>7906</v>
      </c>
      <c r="B100" s="432"/>
      <c r="C100" s="20" t="s">
        <v>791</v>
      </c>
      <c r="D100" s="20"/>
      <c r="E100" s="507" t="s">
        <v>4656</v>
      </c>
      <c r="F100" s="1" t="s">
        <v>1885</v>
      </c>
      <c r="G100" s="86" t="s">
        <v>3338</v>
      </c>
      <c r="H100" s="4"/>
      <c r="I100" s="4" t="s">
        <v>1160</v>
      </c>
      <c r="J100" s="4"/>
      <c r="K100" s="345" t="s">
        <v>791</v>
      </c>
      <c r="P100" t="s">
        <v>7347</v>
      </c>
      <c r="Q100" t="s">
        <v>7346</v>
      </c>
    </row>
    <row r="101" spans="1:17" ht="12.75" customHeight="1">
      <c r="A101" s="432" t="s">
        <v>7906</v>
      </c>
      <c r="B101" s="432"/>
      <c r="C101" s="20" t="s">
        <v>791</v>
      </c>
      <c r="D101" s="20"/>
      <c r="E101" s="507" t="s">
        <v>4674</v>
      </c>
      <c r="F101" s="1" t="s">
        <v>1885</v>
      </c>
      <c r="G101" s="86" t="s">
        <v>3338</v>
      </c>
      <c r="H101" s="4"/>
      <c r="I101" s="4" t="s">
        <v>1160</v>
      </c>
      <c r="J101" s="4"/>
      <c r="K101" s="345" t="s">
        <v>791</v>
      </c>
      <c r="P101" s="234" t="s">
        <v>7401</v>
      </c>
      <c r="Q101" s="507" t="s">
        <v>7400</v>
      </c>
    </row>
    <row r="102" spans="1:17" ht="12.75" customHeight="1">
      <c r="A102" s="432" t="s">
        <v>7907</v>
      </c>
      <c r="B102" s="432"/>
      <c r="C102" s="20" t="s">
        <v>1845</v>
      </c>
      <c r="D102" s="20"/>
      <c r="E102" s="507" t="s">
        <v>4679</v>
      </c>
      <c r="F102" s="1" t="s">
        <v>1885</v>
      </c>
      <c r="G102" s="86" t="s">
        <v>3338</v>
      </c>
      <c r="H102" s="4"/>
      <c r="I102" s="4" t="s">
        <v>1160</v>
      </c>
      <c r="J102" s="4"/>
      <c r="K102" s="345" t="s">
        <v>792</v>
      </c>
      <c r="P102" t="s">
        <v>7402</v>
      </c>
    </row>
    <row r="103" spans="1:17" ht="12.75" customHeight="1">
      <c r="A103" s="432" t="s">
        <v>5036</v>
      </c>
      <c r="B103" s="432"/>
      <c r="C103" s="20" t="s">
        <v>1849</v>
      </c>
      <c r="D103" s="20"/>
      <c r="E103" s="507" t="s">
        <v>7370</v>
      </c>
      <c r="F103" s="1" t="s">
        <v>1885</v>
      </c>
      <c r="G103" s="86" t="s">
        <v>3338</v>
      </c>
      <c r="H103" s="4"/>
      <c r="I103" s="4" t="s">
        <v>1160</v>
      </c>
      <c r="J103" s="4"/>
      <c r="K103" s="345" t="s">
        <v>848</v>
      </c>
      <c r="P103" t="s">
        <v>7404</v>
      </c>
      <c r="Q103" t="s">
        <v>7403</v>
      </c>
    </row>
    <row r="104" spans="1:17" ht="12.75" customHeight="1">
      <c r="A104" s="432" t="s">
        <v>5037</v>
      </c>
      <c r="B104" s="432"/>
      <c r="C104" s="20" t="s">
        <v>1846</v>
      </c>
      <c r="D104" s="20"/>
      <c r="E104" s="507" t="s">
        <v>7370</v>
      </c>
      <c r="F104" s="1" t="s">
        <v>1885</v>
      </c>
      <c r="G104" s="86" t="s">
        <v>3338</v>
      </c>
      <c r="H104" s="4"/>
      <c r="I104" s="4" t="s">
        <v>1160</v>
      </c>
      <c r="J104" s="4"/>
      <c r="K104" s="345" t="s">
        <v>843</v>
      </c>
      <c r="P104" s="484" t="s">
        <v>7404</v>
      </c>
      <c r="Q104" s="484" t="s">
        <v>7403</v>
      </c>
    </row>
    <row r="105" spans="1:17" ht="12.75" customHeight="1">
      <c r="A105" s="432" t="s">
        <v>5038</v>
      </c>
      <c r="B105" s="432"/>
      <c r="C105" s="20" t="s">
        <v>1850</v>
      </c>
      <c r="D105" s="20"/>
      <c r="E105" s="507" t="s">
        <v>7370</v>
      </c>
      <c r="F105" s="1" t="s">
        <v>1885</v>
      </c>
      <c r="G105" s="86" t="s">
        <v>3338</v>
      </c>
      <c r="H105" s="4"/>
      <c r="I105" s="4" t="s">
        <v>1160</v>
      </c>
      <c r="J105" s="4"/>
      <c r="K105" s="345" t="s">
        <v>849</v>
      </c>
      <c r="P105" s="484" t="s">
        <v>7404</v>
      </c>
      <c r="Q105" s="484" t="s">
        <v>7403</v>
      </c>
    </row>
    <row r="106" spans="1:17" ht="12.75" customHeight="1">
      <c r="A106" s="432" t="s">
        <v>5039</v>
      </c>
      <c r="B106" s="432"/>
      <c r="C106" s="20" t="s">
        <v>1847</v>
      </c>
      <c r="D106" s="20"/>
      <c r="E106" s="507" t="s">
        <v>7370</v>
      </c>
      <c r="F106" s="1" t="s">
        <v>1885</v>
      </c>
      <c r="G106" s="86" t="s">
        <v>3338</v>
      </c>
      <c r="H106" s="4"/>
      <c r="I106" s="4" t="s">
        <v>1160</v>
      </c>
      <c r="J106" s="4"/>
      <c r="K106" s="345" t="s">
        <v>845</v>
      </c>
      <c r="P106" s="484" t="s">
        <v>7404</v>
      </c>
      <c r="Q106" s="484" t="s">
        <v>7403</v>
      </c>
    </row>
    <row r="107" spans="1:17" ht="12.75" customHeight="1">
      <c r="A107" s="432" t="s">
        <v>5040</v>
      </c>
      <c r="B107" s="432"/>
      <c r="C107" s="20" t="s">
        <v>1848</v>
      </c>
      <c r="D107" s="20"/>
      <c r="E107" s="507" t="s">
        <v>7370</v>
      </c>
      <c r="F107" s="1" t="s">
        <v>1885</v>
      </c>
      <c r="G107" s="86" t="s">
        <v>3338</v>
      </c>
      <c r="H107" s="4"/>
      <c r="I107" s="4" t="s">
        <v>1160</v>
      </c>
      <c r="J107" s="4"/>
      <c r="K107" s="345" t="s">
        <v>846</v>
      </c>
      <c r="P107" s="484" t="s">
        <v>7404</v>
      </c>
      <c r="Q107" s="484" t="s">
        <v>7403</v>
      </c>
    </row>
    <row r="108" spans="1:17" ht="12.75" customHeight="1">
      <c r="A108" s="432" t="s">
        <v>5063</v>
      </c>
      <c r="B108" s="432"/>
      <c r="C108" s="20" t="s">
        <v>1851</v>
      </c>
      <c r="D108" s="20"/>
      <c r="E108" s="507" t="s">
        <v>4789</v>
      </c>
      <c r="F108" s="1" t="s">
        <v>1885</v>
      </c>
      <c r="G108" s="86" t="s">
        <v>3338</v>
      </c>
      <c r="H108" s="4"/>
      <c r="I108" s="4" t="s">
        <v>1164</v>
      </c>
      <c r="J108" s="4"/>
      <c r="K108" s="345" t="s">
        <v>855</v>
      </c>
      <c r="P108" s="234" t="s">
        <v>7262</v>
      </c>
    </row>
    <row r="109" spans="1:17" ht="12.75" customHeight="1">
      <c r="A109" s="432" t="s">
        <v>7908</v>
      </c>
      <c r="B109" s="432"/>
      <c r="C109" s="20" t="s">
        <v>876</v>
      </c>
      <c r="D109" s="20"/>
      <c r="E109" s="507" t="s">
        <v>4711</v>
      </c>
      <c r="F109" s="1" t="s">
        <v>1885</v>
      </c>
      <c r="G109" s="86" t="s">
        <v>3338</v>
      </c>
      <c r="H109" s="4"/>
      <c r="I109" s="4" t="s">
        <v>1160</v>
      </c>
      <c r="J109" s="4"/>
      <c r="K109" s="345" t="s">
        <v>876</v>
      </c>
      <c r="P109" t="s">
        <v>7405</v>
      </c>
      <c r="Q109" t="s">
        <v>7406</v>
      </c>
    </row>
    <row r="110" spans="1:17" ht="12.75" customHeight="1">
      <c r="A110" s="432" t="s">
        <v>5109</v>
      </c>
      <c r="B110" s="432"/>
      <c r="C110" s="163" t="s">
        <v>1856</v>
      </c>
      <c r="D110" s="163"/>
      <c r="E110" s="507" t="s">
        <v>4556</v>
      </c>
      <c r="F110" s="1" t="s">
        <v>1885</v>
      </c>
      <c r="G110" s="86" t="s">
        <v>3338</v>
      </c>
      <c r="H110" s="4"/>
      <c r="I110" s="1" t="s">
        <v>4554</v>
      </c>
      <c r="J110" s="1"/>
      <c r="K110" s="345" t="s">
        <v>872</v>
      </c>
      <c r="P110" s="234" t="s">
        <v>7324</v>
      </c>
      <c r="Q110" t="s">
        <v>4559</v>
      </c>
    </row>
    <row r="111" spans="1:17" ht="12.75" customHeight="1">
      <c r="A111" s="432" t="s">
        <v>5101</v>
      </c>
      <c r="B111" s="432"/>
      <c r="C111" s="160" t="s">
        <v>4565</v>
      </c>
      <c r="D111" s="160"/>
      <c r="E111" s="507" t="s">
        <v>4567</v>
      </c>
      <c r="F111" s="1" t="s">
        <v>1885</v>
      </c>
      <c r="G111" s="86" t="s">
        <v>3338</v>
      </c>
      <c r="H111" s="4"/>
      <c r="I111" s="4" t="s">
        <v>4584</v>
      </c>
      <c r="J111" s="4"/>
      <c r="K111" s="345" t="s">
        <v>874</v>
      </c>
      <c r="P111" s="234" t="s">
        <v>7392</v>
      </c>
    </row>
    <row r="112" spans="1:17" ht="12.75" customHeight="1">
      <c r="A112" s="432" t="s">
        <v>5102</v>
      </c>
      <c r="B112" s="432"/>
      <c r="C112" s="160" t="s">
        <v>4566</v>
      </c>
      <c r="D112" s="160"/>
      <c r="E112" s="507" t="s">
        <v>4568</v>
      </c>
      <c r="F112" s="1" t="s">
        <v>1885</v>
      </c>
      <c r="G112" s="86" t="s">
        <v>3338</v>
      </c>
      <c r="H112" s="4"/>
      <c r="I112" s="4" t="s">
        <v>4584</v>
      </c>
      <c r="J112" s="4"/>
      <c r="K112" s="345" t="s">
        <v>874</v>
      </c>
      <c r="P112" s="234" t="s">
        <v>7393</v>
      </c>
    </row>
  </sheetData>
  <autoFilter ref="A1:A112"/>
  <sortState ref="C2:Q52">
    <sortCondition ref="C2:C52"/>
  </sortState>
  <hyperlinks>
    <hyperlink ref="P11" r:id="rId1"/>
    <hyperlink ref="K10" r:id="rId2"/>
    <hyperlink ref="K19" r:id="rId3"/>
    <hyperlink ref="K18" r:id="rId4"/>
    <hyperlink ref="K22" r:id="rId5" display="Infrastrutture digitali"/>
    <hyperlink ref="K21" r:id="rId6"/>
    <hyperlink ref="K27" r:id="rId7"/>
    <hyperlink ref="K30" r:id="rId8"/>
    <hyperlink ref="K31" r:id="rId9"/>
    <hyperlink ref="K34" r:id="rId10"/>
    <hyperlink ref="K36" r:id="rId11"/>
    <hyperlink ref="K43" r:id="rId12"/>
    <hyperlink ref="K45" r:id="rId13"/>
    <hyperlink ref="K47" r:id="rId14"/>
    <hyperlink ref="K49" r:id="rId15"/>
    <hyperlink ref="K51" r:id="rId16"/>
    <hyperlink ref="K52" r:id="rId17"/>
    <hyperlink ref="K7" r:id="rId18"/>
    <hyperlink ref="K11" r:id="rId19"/>
    <hyperlink ref="K20" r:id="rId20"/>
    <hyperlink ref="P40" r:id="rId21"/>
    <hyperlink ref="P39" r:id="rId22"/>
    <hyperlink ref="P30" r:id="rId23"/>
    <hyperlink ref="P52" r:id="rId24"/>
    <hyperlink ref="P25" r:id="rId25" display="Decreto Interministeriale 28dicembre 2021"/>
    <hyperlink ref="P49" r:id="rId26"/>
    <hyperlink ref="P46" r:id="rId27"/>
    <hyperlink ref="K59" r:id="rId28"/>
    <hyperlink ref="K62" r:id="rId29"/>
    <hyperlink ref="P17" r:id="rId30"/>
    <hyperlink ref="P41" r:id="rId31"/>
    <hyperlink ref="P48" r:id="rId32"/>
    <hyperlink ref="P21" r:id="rId33"/>
    <hyperlink ref="P43" r:id="rId34"/>
    <hyperlink ref="P33" r:id="rId35"/>
    <hyperlink ref="P47" r:id="rId36"/>
    <hyperlink ref="P15" r:id="rId37"/>
    <hyperlink ref="P22" r:id="rId38" display="Accordo Mef-BEI"/>
    <hyperlink ref="Q1" r:id="rId39"/>
    <hyperlink ref="Q11" r:id="rId40"/>
    <hyperlink ref="P14" r:id="rId41" display="DL 31 maggio 2021, n. 77; DM 12 agosto 2021, n. 148"/>
    <hyperlink ref="Q20" r:id="rId42"/>
    <hyperlink ref="Q23" r:id="rId43"/>
    <hyperlink ref="P26" r:id="rId44" display="DL 6 novembre 2021, n. 152 (art. 1); Avviso pubblico Ministero del turismo"/>
    <hyperlink ref="Q26" r:id="rId45"/>
    <hyperlink ref="P27" r:id="rId46"/>
    <hyperlink ref="P36" r:id="rId47"/>
    <hyperlink ref="Q32" r:id="rId48"/>
    <hyperlink ref="P34" r:id="rId49"/>
    <hyperlink ref="P45" r:id="rId50"/>
    <hyperlink ref="P51" r:id="rId51"/>
    <hyperlink ref="Q52" r:id="rId52"/>
    <hyperlink ref="K87" r:id="rId53"/>
    <hyperlink ref="K86:K90" r:id="rId54" display="Rinnovo flotte bus e treni verdi"/>
    <hyperlink ref="K91:K112" r:id="rId55" display="Rinnovo flotte - Navi sostenibili"/>
    <hyperlink ref="K97" r:id="rId56"/>
    <hyperlink ref="K98" r:id="rId57"/>
    <hyperlink ref="K99" r:id="rId58"/>
    <hyperlink ref="K100" r:id="rId59"/>
    <hyperlink ref="K78" r:id="rId60"/>
    <hyperlink ref="K79" r:id="rId61"/>
    <hyperlink ref="K101" r:id="rId62"/>
    <hyperlink ref="K102" r:id="rId63"/>
    <hyperlink ref="K80" r:id="rId64"/>
    <hyperlink ref="K103" r:id="rId65"/>
    <hyperlink ref="K81" r:id="rId66"/>
    <hyperlink ref="K104" r:id="rId67"/>
    <hyperlink ref="K82" r:id="rId68"/>
    <hyperlink ref="K105" r:id="rId69"/>
    <hyperlink ref="K83" r:id="rId70"/>
    <hyperlink ref="K106" r:id="rId71"/>
    <hyperlink ref="K84" r:id="rId72"/>
    <hyperlink ref="K107" r:id="rId73"/>
    <hyperlink ref="K86" r:id="rId74"/>
    <hyperlink ref="K109" r:id="rId75"/>
    <hyperlink ref="K74" r:id="rId76"/>
    <hyperlink ref="K96" r:id="rId77"/>
    <hyperlink ref="K66" r:id="rId78"/>
    <hyperlink ref="K94" r:id="rId79"/>
    <hyperlink ref="P87" r:id="rId80" display="Decreto 204/2021"/>
    <hyperlink ref="P88" r:id="rId81"/>
    <hyperlink ref="P89" r:id="rId82"/>
    <hyperlink ref="P90" r:id="rId83"/>
    <hyperlink ref="P67" r:id="rId84" display="Decreto ministeriale 315/2021 per l'acquisto di autobus"/>
    <hyperlink ref="P95" r:id="rId85"/>
    <hyperlink ref="P71" r:id="rId86"/>
    <hyperlink ref="P108" r:id="rId87"/>
    <hyperlink ref="P64" r:id="rId88"/>
    <hyperlink ref="P91" r:id="rId89"/>
    <hyperlink ref="P66" r:id="rId90"/>
    <hyperlink ref="P110" r:id="rId91" display="Decreto 204/2021"/>
    <hyperlink ref="P68" r:id="rId92"/>
    <hyperlink ref="P70" r:id="rId93"/>
    <hyperlink ref="P72" r:id="rId94"/>
    <hyperlink ref="P75" r:id="rId95"/>
    <hyperlink ref="P78" r:id="rId96"/>
    <hyperlink ref="P79" r:id="rId97" display="Ordinanza 1 del Commissario Straordinario"/>
    <hyperlink ref="P80" r:id="rId98"/>
    <hyperlink ref="P81:P84" r:id="rId99" display="DM MIMS 13 agosto 2021, n. 330"/>
    <hyperlink ref="P86" r:id="rId100"/>
    <hyperlink ref="P74" r:id="rId101"/>
    <hyperlink ref="P65" r:id="rId102"/>
    <hyperlink ref="P94" r:id="rId103"/>
    <hyperlink ref="P111" r:id="rId104"/>
    <hyperlink ref="P112" r:id="rId105" display="Ordinanze commissariali nn. 1-11"/>
    <hyperlink ref="P98" r:id="rId106"/>
    <hyperlink ref="P101" r:id="rId107"/>
    <hyperlink ref="K93" r:id="rId108" display="Rinnovo flotte - Navi sostenibili"/>
    <hyperlink ref="P92" r:id="rId109"/>
    <hyperlink ref="Q63" r:id="rId110"/>
  </hyperlinks>
  <pageMargins left="0.7" right="0.7" top="0.75" bottom="0.75" header="0.3" footer="0.3"/>
  <pageSetup paperSize="9" orientation="portrait" r:id="rId111"/>
  <drawing r:id="rId1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dimension ref="A1:S130"/>
  <sheetViews>
    <sheetView workbookViewId="0">
      <pane ySplit="1" topLeftCell="A26" activePane="bottomLeft" state="frozen"/>
      <selection pane="bottomLeft" activeCell="A28" sqref="A28"/>
    </sheetView>
  </sheetViews>
  <sheetFormatPr defaultColWidth="9.33203125" defaultRowHeight="13.2"/>
  <cols>
    <col min="1" max="1" width="15.77734375" style="433" customWidth="1"/>
    <col min="2" max="17" width="9" style="233" customWidth="1"/>
    <col min="18" max="16384" width="9.33203125" style="233"/>
  </cols>
  <sheetData>
    <row r="1" spans="1:19" ht="82.8">
      <c r="A1" s="452" t="s">
        <v>4552</v>
      </c>
      <c r="B1" s="79" t="s">
        <v>0</v>
      </c>
      <c r="C1" s="80" t="s">
        <v>1</v>
      </c>
      <c r="D1" s="80" t="s">
        <v>2</v>
      </c>
      <c r="E1" s="81" t="s">
        <v>3</v>
      </c>
      <c r="F1" s="125" t="s">
        <v>1864</v>
      </c>
      <c r="G1" s="81" t="s">
        <v>1829</v>
      </c>
      <c r="H1" s="70" t="s">
        <v>248</v>
      </c>
      <c r="I1" s="123" t="s">
        <v>1159</v>
      </c>
      <c r="J1" s="124" t="s">
        <v>1186</v>
      </c>
      <c r="K1" s="161" t="s">
        <v>1239</v>
      </c>
      <c r="L1" s="174" t="s">
        <v>3212</v>
      </c>
      <c r="M1" s="175" t="s">
        <v>1904</v>
      </c>
      <c r="N1" s="176" t="s">
        <v>1905</v>
      </c>
      <c r="O1" s="176" t="s">
        <v>1906</v>
      </c>
      <c r="P1" s="161" t="s">
        <v>1867</v>
      </c>
      <c r="Q1" s="535" t="s">
        <v>6053</v>
      </c>
      <c r="R1" s="478" t="s">
        <v>7129</v>
      </c>
      <c r="S1" s="478" t="s">
        <v>7270</v>
      </c>
    </row>
    <row r="2" spans="1:19" s="3" customFormat="1" ht="24.9" customHeight="1">
      <c r="A2" s="170" t="s">
        <v>4929</v>
      </c>
      <c r="B2" s="235" t="s">
        <v>1448</v>
      </c>
      <c r="C2" s="236" t="s">
        <v>621</v>
      </c>
      <c r="D2" s="235" t="s">
        <v>445</v>
      </c>
      <c r="E2" s="115" t="s">
        <v>1449</v>
      </c>
      <c r="F2" s="170" t="s">
        <v>1885</v>
      </c>
      <c r="G2" s="302" t="s">
        <v>3338</v>
      </c>
      <c r="H2" s="83" t="s">
        <v>98</v>
      </c>
      <c r="I2" s="45" t="s">
        <v>1164</v>
      </c>
      <c r="J2" s="126"/>
      <c r="K2" s="168"/>
      <c r="L2" s="218" t="s">
        <v>2737</v>
      </c>
      <c r="M2" s="177"/>
      <c r="N2" s="203" t="s">
        <v>6074</v>
      </c>
      <c r="O2" s="177" t="s">
        <v>6075</v>
      </c>
      <c r="P2" s="168" t="s">
        <v>6076</v>
      </c>
      <c r="Q2" s="600" t="s">
        <v>6077</v>
      </c>
    </row>
    <row r="3" spans="1:19" s="3" customFormat="1" ht="24.9" customHeight="1">
      <c r="A3" s="170" t="s">
        <v>5977</v>
      </c>
      <c r="B3" s="235" t="s">
        <v>3298</v>
      </c>
      <c r="C3" s="236" t="s">
        <v>913</v>
      </c>
      <c r="D3" s="235" t="s">
        <v>445</v>
      </c>
      <c r="E3" s="115" t="s">
        <v>1659</v>
      </c>
      <c r="F3" s="528" t="s">
        <v>1885</v>
      </c>
      <c r="G3" s="302" t="s">
        <v>3338</v>
      </c>
      <c r="H3" s="83" t="s">
        <v>66</v>
      </c>
      <c r="I3" s="45" t="s">
        <v>1161</v>
      </c>
      <c r="J3" s="126"/>
      <c r="K3" s="168" t="s">
        <v>778</v>
      </c>
      <c r="L3" s="246" t="s">
        <v>1161</v>
      </c>
      <c r="M3" s="179"/>
      <c r="N3" s="178" t="s">
        <v>3340</v>
      </c>
      <c r="O3" s="179" t="s">
        <v>3341</v>
      </c>
      <c r="P3" s="168" t="s">
        <v>6164</v>
      </c>
      <c r="Q3" s="600" t="s">
        <v>6165</v>
      </c>
    </row>
    <row r="4" spans="1:19" s="3" customFormat="1" ht="24.9" customHeight="1">
      <c r="A4" s="170" t="s">
        <v>5002</v>
      </c>
      <c r="B4" s="235" t="s">
        <v>3299</v>
      </c>
      <c r="C4" s="236" t="s">
        <v>365</v>
      </c>
      <c r="D4" s="235" t="s">
        <v>445</v>
      </c>
      <c r="E4" s="115" t="s">
        <v>366</v>
      </c>
      <c r="F4" s="528" t="s">
        <v>1885</v>
      </c>
      <c r="G4" s="302" t="s">
        <v>3342</v>
      </c>
      <c r="H4" s="83" t="s">
        <v>98</v>
      </c>
      <c r="I4" s="126" t="s">
        <v>1160</v>
      </c>
      <c r="J4" s="136"/>
      <c r="K4" s="168"/>
      <c r="L4" s="245" t="s">
        <v>1160</v>
      </c>
      <c r="M4" s="196" t="s">
        <v>6166</v>
      </c>
      <c r="N4" s="205" t="s">
        <v>2952</v>
      </c>
      <c r="O4" s="182" t="s">
        <v>6167</v>
      </c>
      <c r="P4" s="170" t="s">
        <v>3406</v>
      </c>
      <c r="Q4" s="600" t="s">
        <v>6168</v>
      </c>
    </row>
    <row r="5" spans="1:19" s="3" customFormat="1" ht="24.9" customHeight="1">
      <c r="A5" s="170" t="s">
        <v>5084</v>
      </c>
      <c r="B5" s="235" t="s">
        <v>3300</v>
      </c>
      <c r="C5" s="236" t="s">
        <v>723</v>
      </c>
      <c r="D5" s="235" t="s">
        <v>445</v>
      </c>
      <c r="E5" s="115" t="s">
        <v>1761</v>
      </c>
      <c r="F5" s="528" t="s">
        <v>1885</v>
      </c>
      <c r="G5" s="302" t="s">
        <v>3338</v>
      </c>
      <c r="H5" s="83" t="s">
        <v>66</v>
      </c>
      <c r="I5" s="126" t="s">
        <v>1167</v>
      </c>
      <c r="J5" s="136"/>
      <c r="K5" s="168" t="s">
        <v>863</v>
      </c>
      <c r="L5" s="218" t="s">
        <v>3343</v>
      </c>
      <c r="M5" s="206" t="s">
        <v>6198</v>
      </c>
      <c r="N5" s="243" t="s">
        <v>3344</v>
      </c>
      <c r="O5" s="244" t="s">
        <v>6199</v>
      </c>
      <c r="P5" s="168" t="s">
        <v>6200</v>
      </c>
      <c r="Q5" s="600" t="s">
        <v>6201</v>
      </c>
    </row>
    <row r="6" spans="1:19" s="3" customFormat="1" ht="24.9" customHeight="1">
      <c r="A6" s="170" t="s">
        <v>5087</v>
      </c>
      <c r="B6" s="235" t="s">
        <v>3301</v>
      </c>
      <c r="C6" s="236" t="s">
        <v>630</v>
      </c>
      <c r="D6" s="235" t="s">
        <v>445</v>
      </c>
      <c r="E6" s="115" t="s">
        <v>1763</v>
      </c>
      <c r="F6" s="528" t="s">
        <v>1885</v>
      </c>
      <c r="G6" s="302" t="s">
        <v>3338</v>
      </c>
      <c r="H6" s="83" t="s">
        <v>98</v>
      </c>
      <c r="I6" s="126" t="s">
        <v>1166</v>
      </c>
      <c r="J6" s="136"/>
      <c r="K6" s="168" t="s">
        <v>868</v>
      </c>
      <c r="L6" s="220" t="s">
        <v>3345</v>
      </c>
      <c r="M6" s="214" t="s">
        <v>2869</v>
      </c>
      <c r="N6" s="213" t="s">
        <v>6202</v>
      </c>
      <c r="O6" s="215" t="s">
        <v>3120</v>
      </c>
      <c r="P6" s="168" t="s">
        <v>6203</v>
      </c>
      <c r="Q6" s="600" t="s">
        <v>6204</v>
      </c>
    </row>
    <row r="7" spans="1:19" s="3" customFormat="1" ht="24.9" customHeight="1">
      <c r="A7" s="170" t="s">
        <v>5089</v>
      </c>
      <c r="B7" s="235" t="s">
        <v>3302</v>
      </c>
      <c r="C7" s="236" t="s">
        <v>918</v>
      </c>
      <c r="D7" s="235" t="s">
        <v>445</v>
      </c>
      <c r="E7" s="115" t="s">
        <v>1767</v>
      </c>
      <c r="F7" s="528" t="s">
        <v>1885</v>
      </c>
      <c r="G7" s="302" t="s">
        <v>3338</v>
      </c>
      <c r="H7" s="83" t="s">
        <v>98</v>
      </c>
      <c r="I7" s="45" t="s">
        <v>1167</v>
      </c>
      <c r="J7" s="126"/>
      <c r="K7" s="168" t="s">
        <v>867</v>
      </c>
      <c r="L7" s="221" t="s">
        <v>3346</v>
      </c>
      <c r="M7" s="187"/>
      <c r="N7" s="186" t="s">
        <v>3123</v>
      </c>
      <c r="O7" s="185" t="s">
        <v>6139</v>
      </c>
      <c r="P7" s="168" t="s">
        <v>6205</v>
      </c>
      <c r="Q7" s="600"/>
    </row>
    <row r="8" spans="1:19" s="3" customFormat="1" ht="24.9" customHeight="1">
      <c r="A8" s="170" t="s">
        <v>5091</v>
      </c>
      <c r="B8" s="235" t="s">
        <v>3303</v>
      </c>
      <c r="C8" s="237" t="s">
        <v>631</v>
      </c>
      <c r="D8" s="235" t="s">
        <v>445</v>
      </c>
      <c r="E8" s="115" t="s">
        <v>1771</v>
      </c>
      <c r="F8" s="528" t="s">
        <v>1885</v>
      </c>
      <c r="G8" s="302" t="s">
        <v>3338</v>
      </c>
      <c r="H8" s="83" t="s">
        <v>98</v>
      </c>
      <c r="I8" s="126" t="s">
        <v>1160</v>
      </c>
      <c r="J8" s="136"/>
      <c r="K8" s="168" t="s">
        <v>869</v>
      </c>
      <c r="L8" s="221" t="s">
        <v>3388</v>
      </c>
      <c r="M8" s="241"/>
      <c r="N8" s="216" t="s">
        <v>6138</v>
      </c>
      <c r="O8" s="182" t="s">
        <v>3134</v>
      </c>
      <c r="P8" s="530" t="s">
        <v>6141</v>
      </c>
      <c r="Q8" s="600" t="s">
        <v>6140</v>
      </c>
    </row>
    <row r="9" spans="1:19" s="3" customFormat="1" ht="24.9" customHeight="1">
      <c r="A9" s="170" t="s">
        <v>4890</v>
      </c>
      <c r="B9" s="235" t="s">
        <v>3304</v>
      </c>
      <c r="C9" s="237" t="s">
        <v>584</v>
      </c>
      <c r="D9" s="235" t="s">
        <v>566</v>
      </c>
      <c r="E9" s="115" t="s">
        <v>1337</v>
      </c>
      <c r="F9" s="528" t="s">
        <v>1885</v>
      </c>
      <c r="G9" s="302" t="s">
        <v>3338</v>
      </c>
      <c r="H9" s="83" t="s">
        <v>66</v>
      </c>
      <c r="I9" s="126" t="s">
        <v>1170</v>
      </c>
      <c r="J9" s="136"/>
      <c r="K9" s="168" t="s">
        <v>740</v>
      </c>
      <c r="L9" s="221" t="s">
        <v>3347</v>
      </c>
      <c r="M9" s="241" t="s">
        <v>6054</v>
      </c>
      <c r="N9" s="216" t="s">
        <v>3348</v>
      </c>
      <c r="O9" s="181" t="s">
        <v>3349</v>
      </c>
      <c r="P9" s="168" t="s">
        <v>6055</v>
      </c>
      <c r="Q9" s="600" t="s">
        <v>6056</v>
      </c>
    </row>
    <row r="10" spans="1:19" s="3" customFormat="1" ht="24.9" customHeight="1">
      <c r="A10" s="170" t="s">
        <v>4895</v>
      </c>
      <c r="B10" s="235" t="s">
        <v>3305</v>
      </c>
      <c r="C10" s="236" t="s">
        <v>639</v>
      </c>
      <c r="D10" s="235" t="s">
        <v>445</v>
      </c>
      <c r="E10" s="115" t="s">
        <v>1400</v>
      </c>
      <c r="F10" s="528" t="s">
        <v>1885</v>
      </c>
      <c r="G10" s="302" t="s">
        <v>3342</v>
      </c>
      <c r="H10" s="83" t="s">
        <v>66</v>
      </c>
      <c r="I10" s="45"/>
      <c r="J10" s="126"/>
      <c r="K10" s="168" t="s">
        <v>739</v>
      </c>
      <c r="L10" s="221" t="s">
        <v>6057</v>
      </c>
      <c r="M10" s="242"/>
      <c r="N10" s="217" t="s">
        <v>3350</v>
      </c>
      <c r="O10" s="184" t="s">
        <v>2043</v>
      </c>
      <c r="P10" s="57" t="s">
        <v>6058</v>
      </c>
      <c r="Q10" s="600" t="s">
        <v>6059</v>
      </c>
    </row>
    <row r="11" spans="1:19" s="3" customFormat="1" ht="24.9" customHeight="1">
      <c r="A11" s="170" t="s">
        <v>4902</v>
      </c>
      <c r="B11" s="235" t="s">
        <v>3306</v>
      </c>
      <c r="C11" s="236" t="s">
        <v>641</v>
      </c>
      <c r="D11" s="235" t="s">
        <v>445</v>
      </c>
      <c r="E11" s="115" t="s">
        <v>1349</v>
      </c>
      <c r="F11" s="528" t="s">
        <v>1885</v>
      </c>
      <c r="G11" s="302" t="s">
        <v>3342</v>
      </c>
      <c r="H11" s="83" t="s">
        <v>66</v>
      </c>
      <c r="I11" s="45"/>
      <c r="J11" s="126"/>
      <c r="K11" s="168"/>
      <c r="L11" s="222" t="s">
        <v>3347</v>
      </c>
      <c r="M11" s="204" t="s">
        <v>6060</v>
      </c>
      <c r="N11" s="181" t="s">
        <v>2952</v>
      </c>
      <c r="O11" s="205" t="s">
        <v>6061</v>
      </c>
      <c r="P11" s="168" t="s">
        <v>6062</v>
      </c>
      <c r="Q11" s="600" t="s">
        <v>6063</v>
      </c>
    </row>
    <row r="12" spans="1:19" s="3" customFormat="1" ht="24.9" customHeight="1">
      <c r="A12" s="170" t="s">
        <v>4904</v>
      </c>
      <c r="B12" s="235" t="s">
        <v>3307</v>
      </c>
      <c r="C12" s="237" t="s">
        <v>648</v>
      </c>
      <c r="D12" s="235" t="s">
        <v>445</v>
      </c>
      <c r="E12" s="115" t="s">
        <v>3308</v>
      </c>
      <c r="F12" s="528" t="s">
        <v>1885</v>
      </c>
      <c r="G12" s="302" t="s">
        <v>3342</v>
      </c>
      <c r="H12" s="83" t="s">
        <v>66</v>
      </c>
      <c r="I12" s="126"/>
      <c r="J12" s="136"/>
      <c r="K12" s="168"/>
      <c r="L12" s="222" t="s">
        <v>3389</v>
      </c>
      <c r="M12" s="204"/>
      <c r="N12" s="205" t="s">
        <v>6064</v>
      </c>
      <c r="O12" s="205" t="s">
        <v>6065</v>
      </c>
      <c r="P12" s="168" t="s">
        <v>6066</v>
      </c>
      <c r="Q12" s="600" t="s">
        <v>6067</v>
      </c>
    </row>
    <row r="13" spans="1:19" s="3" customFormat="1" ht="24.9" customHeight="1">
      <c r="A13" s="170" t="s">
        <v>4905</v>
      </c>
      <c r="B13" s="235" t="s">
        <v>3309</v>
      </c>
      <c r="C13" s="237" t="s">
        <v>647</v>
      </c>
      <c r="D13" s="235" t="s">
        <v>445</v>
      </c>
      <c r="E13" s="115" t="s">
        <v>3310</v>
      </c>
      <c r="F13" s="528" t="s">
        <v>1885</v>
      </c>
      <c r="G13" s="302" t="s">
        <v>3342</v>
      </c>
      <c r="H13" s="83" t="s">
        <v>66</v>
      </c>
      <c r="I13" s="126"/>
      <c r="J13" s="136"/>
      <c r="K13" s="168"/>
      <c r="L13" s="222" t="s">
        <v>3390</v>
      </c>
      <c r="M13" s="196" t="s">
        <v>6068</v>
      </c>
      <c r="N13" s="197" t="s">
        <v>6069</v>
      </c>
      <c r="O13" s="196" t="s">
        <v>3352</v>
      </c>
      <c r="P13" s="529" t="s">
        <v>7750</v>
      </c>
      <c r="Q13" s="660" t="s">
        <v>6070</v>
      </c>
    </row>
    <row r="14" spans="1:19" s="3" customFormat="1" ht="24.9" customHeight="1">
      <c r="A14" s="170" t="s">
        <v>4916</v>
      </c>
      <c r="B14" s="235" t="s">
        <v>1419</v>
      </c>
      <c r="C14" s="236" t="s">
        <v>618</v>
      </c>
      <c r="D14" s="235" t="s">
        <v>445</v>
      </c>
      <c r="E14" s="115" t="s">
        <v>1413</v>
      </c>
      <c r="F14" s="528" t="s">
        <v>1885</v>
      </c>
      <c r="G14" s="302" t="s">
        <v>3338</v>
      </c>
      <c r="H14" s="83" t="s">
        <v>98</v>
      </c>
      <c r="I14" s="126" t="s">
        <v>1174</v>
      </c>
      <c r="J14" s="136"/>
      <c r="K14" s="168" t="s">
        <v>743</v>
      </c>
      <c r="L14" s="222" t="s">
        <v>3369</v>
      </c>
      <c r="M14" s="197" t="s">
        <v>2635</v>
      </c>
      <c r="N14" s="197" t="s">
        <v>6071</v>
      </c>
      <c r="O14" s="197" t="s">
        <v>2710</v>
      </c>
      <c r="P14" s="529" t="s">
        <v>6072</v>
      </c>
      <c r="Q14" s="600" t="s">
        <v>6073</v>
      </c>
    </row>
    <row r="15" spans="1:19" s="3" customFormat="1" ht="24.9" customHeight="1">
      <c r="A15" s="170" t="s">
        <v>4937</v>
      </c>
      <c r="B15" s="235" t="s">
        <v>1496</v>
      </c>
      <c r="C15" s="236" t="s">
        <v>253</v>
      </c>
      <c r="D15" s="235" t="s">
        <v>445</v>
      </c>
      <c r="E15" s="115" t="s">
        <v>1560</v>
      </c>
      <c r="F15" s="528" t="s">
        <v>1885</v>
      </c>
      <c r="G15" s="302" t="s">
        <v>3338</v>
      </c>
      <c r="H15" s="83" t="s">
        <v>66</v>
      </c>
      <c r="I15" s="126" t="s">
        <v>1168</v>
      </c>
      <c r="J15" s="136"/>
      <c r="K15" s="168" t="s">
        <v>818</v>
      </c>
      <c r="L15" s="224" t="s">
        <v>3353</v>
      </c>
      <c r="M15" s="189" t="s">
        <v>2255</v>
      </c>
      <c r="N15" s="191" t="s">
        <v>6078</v>
      </c>
      <c r="O15" s="189" t="s">
        <v>2257</v>
      </c>
      <c r="P15" s="168" t="s">
        <v>6079</v>
      </c>
      <c r="Q15" s="3" t="s">
        <v>6080</v>
      </c>
    </row>
    <row r="16" spans="1:19" s="3" customFormat="1" ht="24.9" customHeight="1">
      <c r="A16" s="170" t="s">
        <v>4933</v>
      </c>
      <c r="B16" s="235" t="s">
        <v>1498</v>
      </c>
      <c r="C16" s="230" t="s">
        <v>678</v>
      </c>
      <c r="D16" s="235" t="s">
        <v>445</v>
      </c>
      <c r="E16" s="115" t="s">
        <v>1499</v>
      </c>
      <c r="F16" s="528" t="s">
        <v>1885</v>
      </c>
      <c r="G16" s="302" t="s">
        <v>3338</v>
      </c>
      <c r="H16" s="83" t="s">
        <v>98</v>
      </c>
      <c r="I16" s="126" t="s">
        <v>1168</v>
      </c>
      <c r="J16" s="136"/>
      <c r="K16" s="168" t="s">
        <v>747</v>
      </c>
      <c r="L16" s="224" t="s">
        <v>3391</v>
      </c>
      <c r="M16" s="187" t="s">
        <v>6082</v>
      </c>
      <c r="N16" s="187" t="s">
        <v>6083</v>
      </c>
      <c r="O16" s="191" t="s">
        <v>6084</v>
      </c>
      <c r="P16" s="168" t="s">
        <v>6085</v>
      </c>
      <c r="Q16" s="3" t="s">
        <v>6087</v>
      </c>
    </row>
    <row r="17" spans="1:18" s="3" customFormat="1" ht="24.9" customHeight="1">
      <c r="A17" s="170" t="s">
        <v>4940</v>
      </c>
      <c r="B17" s="235" t="s">
        <v>1502</v>
      </c>
      <c r="C17" s="236" t="s">
        <v>679</v>
      </c>
      <c r="D17" s="235" t="s">
        <v>445</v>
      </c>
      <c r="E17" s="115" t="s">
        <v>1562</v>
      </c>
      <c r="F17" s="528" t="s">
        <v>1885</v>
      </c>
      <c r="G17" s="302" t="s">
        <v>3338</v>
      </c>
      <c r="H17" s="83" t="s">
        <v>98</v>
      </c>
      <c r="I17" s="126" t="s">
        <v>1168</v>
      </c>
      <c r="J17" s="136"/>
      <c r="K17" s="168" t="s">
        <v>753</v>
      </c>
      <c r="L17" s="223" t="s">
        <v>3393</v>
      </c>
      <c r="M17" s="187" t="s">
        <v>6088</v>
      </c>
      <c r="N17" s="187" t="s">
        <v>2746</v>
      </c>
      <c r="O17" s="191" t="s">
        <v>2747</v>
      </c>
      <c r="P17" s="168" t="s">
        <v>6089</v>
      </c>
      <c r="Q17" s="3" t="s">
        <v>6092</v>
      </c>
    </row>
    <row r="18" spans="1:18" s="3" customFormat="1" ht="24.9" customHeight="1">
      <c r="A18" s="170" t="s">
        <v>4942</v>
      </c>
      <c r="B18" s="235" t="s">
        <v>1504</v>
      </c>
      <c r="C18" s="236" t="s">
        <v>726</v>
      </c>
      <c r="D18" s="235" t="s">
        <v>445</v>
      </c>
      <c r="E18" s="115" t="s">
        <v>1563</v>
      </c>
      <c r="F18" s="528" t="s">
        <v>1885</v>
      </c>
      <c r="G18" s="302" t="s">
        <v>3338</v>
      </c>
      <c r="H18" s="83" t="s">
        <v>98</v>
      </c>
      <c r="I18" s="45" t="s">
        <v>1168</v>
      </c>
      <c r="J18" s="126"/>
      <c r="K18" s="168" t="s">
        <v>751</v>
      </c>
      <c r="L18" s="223" t="s">
        <v>3353</v>
      </c>
      <c r="M18" s="187" t="s">
        <v>2635</v>
      </c>
      <c r="N18" s="187" t="s">
        <v>2748</v>
      </c>
      <c r="O18" s="187" t="s">
        <v>2749</v>
      </c>
      <c r="P18" s="168" t="s">
        <v>6107</v>
      </c>
      <c r="Q18" s="531" t="s">
        <v>6109</v>
      </c>
    </row>
    <row r="19" spans="1:18" s="3" customFormat="1" ht="24.9" customHeight="1">
      <c r="A19" s="170" t="s">
        <v>4943</v>
      </c>
      <c r="B19" s="143" t="s">
        <v>1506</v>
      </c>
      <c r="C19" s="143" t="s">
        <v>680</v>
      </c>
      <c r="D19" s="143" t="s">
        <v>445</v>
      </c>
      <c r="E19" s="120" t="s">
        <v>1564</v>
      </c>
      <c r="F19" s="528" t="s">
        <v>1885</v>
      </c>
      <c r="G19" s="302" t="s">
        <v>3338</v>
      </c>
      <c r="H19" s="83" t="s">
        <v>98</v>
      </c>
      <c r="I19" s="45" t="s">
        <v>1168</v>
      </c>
      <c r="J19" s="126"/>
      <c r="K19" s="168" t="s">
        <v>752</v>
      </c>
      <c r="L19" s="225" t="s">
        <v>3353</v>
      </c>
      <c r="M19" s="184" t="s">
        <v>2635</v>
      </c>
      <c r="N19" s="187" t="s">
        <v>2748</v>
      </c>
      <c r="O19" s="187" t="s">
        <v>6108</v>
      </c>
      <c r="P19" s="168" t="s">
        <v>6110</v>
      </c>
      <c r="Q19" s="531" t="s">
        <v>6112</v>
      </c>
    </row>
    <row r="20" spans="1:18" s="3" customFormat="1" ht="24.9" customHeight="1">
      <c r="A20" s="170" t="s">
        <v>4948</v>
      </c>
      <c r="B20" s="143" t="s">
        <v>1508</v>
      </c>
      <c r="C20" s="143" t="s">
        <v>681</v>
      </c>
      <c r="D20" s="143" t="s">
        <v>445</v>
      </c>
      <c r="E20" s="120" t="s">
        <v>1509</v>
      </c>
      <c r="F20" s="528" t="s">
        <v>1885</v>
      </c>
      <c r="G20" s="302" t="s">
        <v>3338</v>
      </c>
      <c r="H20" s="83" t="s">
        <v>98</v>
      </c>
      <c r="I20" s="45" t="s">
        <v>1171</v>
      </c>
      <c r="J20" s="126"/>
      <c r="K20" s="168" t="s">
        <v>748</v>
      </c>
      <c r="L20" s="221" t="s">
        <v>2807</v>
      </c>
      <c r="M20" s="184" t="s">
        <v>6113</v>
      </c>
      <c r="N20" s="184" t="s">
        <v>6114</v>
      </c>
      <c r="O20" s="185" t="s">
        <v>6115</v>
      </c>
      <c r="P20" s="168" t="s">
        <v>6116</v>
      </c>
      <c r="Q20" s="3" t="s">
        <v>6117</v>
      </c>
    </row>
    <row r="21" spans="1:18" s="3" customFormat="1" ht="24.9" customHeight="1">
      <c r="A21" s="170" t="s">
        <v>4971</v>
      </c>
      <c r="B21" s="143" t="s">
        <v>3311</v>
      </c>
      <c r="C21" s="143" t="s">
        <v>909</v>
      </c>
      <c r="D21" s="143" t="s">
        <v>445</v>
      </c>
      <c r="E21" s="120" t="s">
        <v>1573</v>
      </c>
      <c r="F21" s="528" t="s">
        <v>1885</v>
      </c>
      <c r="G21" s="302" t="s">
        <v>3342</v>
      </c>
      <c r="H21" s="86" t="s">
        <v>66</v>
      </c>
      <c r="I21" s="45" t="s">
        <v>1161</v>
      </c>
      <c r="J21" s="126"/>
      <c r="K21" s="168"/>
      <c r="L21" s="221" t="s">
        <v>3394</v>
      </c>
      <c r="M21" s="184" t="s">
        <v>6118</v>
      </c>
      <c r="N21" s="187" t="s">
        <v>6119</v>
      </c>
      <c r="O21" s="187" t="s">
        <v>6120</v>
      </c>
      <c r="P21" s="168" t="s">
        <v>6128</v>
      </c>
      <c r="Q21" s="3" t="s">
        <v>4836</v>
      </c>
    </row>
    <row r="22" spans="1:18" s="3" customFormat="1" ht="24.9" customHeight="1">
      <c r="A22" s="170" t="s">
        <v>4973</v>
      </c>
      <c r="B22" s="143" t="s">
        <v>3312</v>
      </c>
      <c r="C22" s="143" t="s">
        <v>686</v>
      </c>
      <c r="D22" s="143" t="s">
        <v>445</v>
      </c>
      <c r="E22" s="120" t="s">
        <v>1576</v>
      </c>
      <c r="F22" s="528" t="s">
        <v>1885</v>
      </c>
      <c r="G22" s="302" t="s">
        <v>3342</v>
      </c>
      <c r="H22" s="86" t="s">
        <v>66</v>
      </c>
      <c r="I22" s="45" t="s">
        <v>1161</v>
      </c>
      <c r="J22" s="126"/>
      <c r="K22" s="168"/>
      <c r="L22" s="221" t="s">
        <v>3395</v>
      </c>
      <c r="M22" s="187"/>
      <c r="N22" s="187" t="s">
        <v>6121</v>
      </c>
      <c r="O22" s="187" t="s">
        <v>2262</v>
      </c>
      <c r="P22" s="168" t="s">
        <v>6123</v>
      </c>
      <c r="Q22" s="3" t="s">
        <v>6122</v>
      </c>
    </row>
    <row r="23" spans="1:18" s="3" customFormat="1" ht="24.9" customHeight="1">
      <c r="A23" s="170" t="s">
        <v>4970</v>
      </c>
      <c r="B23" s="143" t="s">
        <v>3313</v>
      </c>
      <c r="C23" s="143" t="s">
        <v>685</v>
      </c>
      <c r="D23" s="143" t="s">
        <v>445</v>
      </c>
      <c r="E23" s="120" t="s">
        <v>1590</v>
      </c>
      <c r="F23" s="528" t="s">
        <v>1885</v>
      </c>
      <c r="G23" s="302" t="s">
        <v>3338</v>
      </c>
      <c r="H23" s="86" t="s">
        <v>66</v>
      </c>
      <c r="I23" s="45" t="s">
        <v>1161</v>
      </c>
      <c r="J23" s="126"/>
      <c r="K23" s="168" t="s">
        <v>824</v>
      </c>
      <c r="L23" s="221" t="s">
        <v>2847</v>
      </c>
      <c r="M23" s="185"/>
      <c r="N23" s="185" t="s">
        <v>6124</v>
      </c>
      <c r="O23" s="184" t="s">
        <v>6125</v>
      </c>
      <c r="P23" s="168" t="s">
        <v>6126</v>
      </c>
    </row>
    <row r="24" spans="1:18" s="3" customFormat="1" ht="24.9" customHeight="1">
      <c r="A24" s="170" t="s">
        <v>4972</v>
      </c>
      <c r="B24" s="143" t="s">
        <v>3314</v>
      </c>
      <c r="C24" s="143" t="s">
        <v>910</v>
      </c>
      <c r="D24" s="143" t="s">
        <v>445</v>
      </c>
      <c r="E24" s="120" t="s">
        <v>1575</v>
      </c>
      <c r="F24" s="528" t="s">
        <v>1885</v>
      </c>
      <c r="G24" s="302" t="s">
        <v>3342</v>
      </c>
      <c r="H24" s="86" t="s">
        <v>98</v>
      </c>
      <c r="I24" s="45" t="s">
        <v>1161</v>
      </c>
      <c r="J24" s="126"/>
      <c r="K24" s="168"/>
      <c r="L24" s="221" t="s">
        <v>3396</v>
      </c>
      <c r="M24" s="187" t="s">
        <v>6129</v>
      </c>
      <c r="N24" s="187" t="s">
        <v>6130</v>
      </c>
      <c r="O24" s="187" t="s">
        <v>2815</v>
      </c>
      <c r="P24" s="168" t="s">
        <v>6127</v>
      </c>
      <c r="Q24" s="600"/>
    </row>
    <row r="25" spans="1:18" s="3" customFormat="1" ht="24.9" customHeight="1">
      <c r="A25" s="170" t="s">
        <v>4965</v>
      </c>
      <c r="B25" s="143" t="s">
        <v>3315</v>
      </c>
      <c r="C25" s="143" t="s">
        <v>694</v>
      </c>
      <c r="D25" s="143" t="s">
        <v>445</v>
      </c>
      <c r="E25" s="120" t="s">
        <v>1618</v>
      </c>
      <c r="F25" s="528" t="s">
        <v>1885</v>
      </c>
      <c r="G25" s="302" t="s">
        <v>3338</v>
      </c>
      <c r="H25" s="86" t="s">
        <v>66</v>
      </c>
      <c r="I25" s="45" t="s">
        <v>1161</v>
      </c>
      <c r="J25" s="126"/>
      <c r="K25" s="168" t="s">
        <v>729</v>
      </c>
      <c r="L25" s="221" t="s">
        <v>1161</v>
      </c>
      <c r="M25" s="187" t="s">
        <v>6131</v>
      </c>
      <c r="N25" s="187" t="s">
        <v>6132</v>
      </c>
      <c r="O25" s="187" t="s">
        <v>6133</v>
      </c>
      <c r="P25" s="530" t="s">
        <v>6136</v>
      </c>
      <c r="Q25" s="600" t="s">
        <v>6137</v>
      </c>
    </row>
    <row r="26" spans="1:18" s="3" customFormat="1" ht="24.9" customHeight="1">
      <c r="A26" s="170" t="s">
        <v>4988</v>
      </c>
      <c r="B26" s="143" t="s">
        <v>3316</v>
      </c>
      <c r="C26" s="143" t="s">
        <v>701</v>
      </c>
      <c r="D26" s="143" t="s">
        <v>445</v>
      </c>
      <c r="E26" s="120" t="s">
        <v>1594</v>
      </c>
      <c r="F26" s="528" t="s">
        <v>1885</v>
      </c>
      <c r="G26" s="302" t="s">
        <v>3342</v>
      </c>
      <c r="H26" s="83" t="s">
        <v>66</v>
      </c>
      <c r="I26" s="45" t="s">
        <v>1161</v>
      </c>
      <c r="J26" s="126"/>
      <c r="K26" s="168"/>
      <c r="L26" s="223" t="s">
        <v>1161</v>
      </c>
      <c r="M26" s="187"/>
      <c r="N26" s="187" t="s">
        <v>2186</v>
      </c>
      <c r="O26" s="187" t="s">
        <v>3354</v>
      </c>
      <c r="P26" s="530" t="s">
        <v>6142</v>
      </c>
      <c r="Q26" s="600" t="s">
        <v>6143</v>
      </c>
    </row>
    <row r="27" spans="1:18" s="3" customFormat="1" ht="24.9" customHeight="1">
      <c r="A27" s="170" t="s">
        <v>10115</v>
      </c>
      <c r="B27" s="235" t="s">
        <v>3317</v>
      </c>
      <c r="C27" s="237" t="s">
        <v>638</v>
      </c>
      <c r="D27" s="235" t="s">
        <v>445</v>
      </c>
      <c r="E27" s="115" t="s">
        <v>1632</v>
      </c>
      <c r="F27" s="528" t="s">
        <v>1885</v>
      </c>
      <c r="G27" s="302" t="s">
        <v>3338</v>
      </c>
      <c r="H27" s="86" t="s">
        <v>66</v>
      </c>
      <c r="I27" s="30" t="s">
        <v>1164</v>
      </c>
      <c r="J27" s="126"/>
      <c r="K27" s="168" t="s">
        <v>835</v>
      </c>
      <c r="L27" s="224" t="s">
        <v>2737</v>
      </c>
      <c r="M27" s="187"/>
      <c r="N27" s="187" t="s">
        <v>6144</v>
      </c>
      <c r="O27" s="187" t="s">
        <v>6145</v>
      </c>
      <c r="P27" s="168" t="s">
        <v>6148</v>
      </c>
      <c r="Q27" s="600"/>
    </row>
    <row r="28" spans="1:18" s="3" customFormat="1" ht="24.9" customHeight="1">
      <c r="A28" s="170" t="s">
        <v>4984</v>
      </c>
      <c r="B28" s="235" t="s">
        <v>3318</v>
      </c>
      <c r="C28" s="230" t="s">
        <v>698</v>
      </c>
      <c r="D28" s="235" t="s">
        <v>445</v>
      </c>
      <c r="E28" s="115" t="s">
        <v>1637</v>
      </c>
      <c r="F28" s="528" t="s">
        <v>1885</v>
      </c>
      <c r="G28" s="302" t="s">
        <v>3338</v>
      </c>
      <c r="H28" s="86" t="s">
        <v>66</v>
      </c>
      <c r="I28" s="126" t="s">
        <v>1164</v>
      </c>
      <c r="J28" s="136"/>
      <c r="K28" s="168" t="s">
        <v>837</v>
      </c>
      <c r="L28" s="223" t="s">
        <v>3355</v>
      </c>
      <c r="M28" s="187"/>
      <c r="N28" s="187" t="s">
        <v>2394</v>
      </c>
      <c r="O28" s="187" t="s">
        <v>2395</v>
      </c>
      <c r="P28" s="168" t="s">
        <v>6146</v>
      </c>
      <c r="Q28" s="600" t="s">
        <v>6147</v>
      </c>
    </row>
    <row r="29" spans="1:18" s="3" customFormat="1" ht="24.9" customHeight="1">
      <c r="A29" s="170" t="s">
        <v>4982</v>
      </c>
      <c r="B29" s="235" t="s">
        <v>3319</v>
      </c>
      <c r="C29" s="235" t="s">
        <v>696</v>
      </c>
      <c r="D29" s="235" t="s">
        <v>445</v>
      </c>
      <c r="E29" s="115" t="s">
        <v>1635</v>
      </c>
      <c r="F29" s="528" t="s">
        <v>1885</v>
      </c>
      <c r="G29" s="302" t="s">
        <v>3338</v>
      </c>
      <c r="H29" s="86" t="s">
        <v>98</v>
      </c>
      <c r="I29" s="45" t="s">
        <v>1161</v>
      </c>
      <c r="J29" s="127"/>
      <c r="K29" s="168" t="s">
        <v>761</v>
      </c>
      <c r="L29" s="223" t="s">
        <v>1161</v>
      </c>
      <c r="M29" s="187" t="s">
        <v>3356</v>
      </c>
      <c r="N29" s="191" t="s">
        <v>6149</v>
      </c>
      <c r="O29" s="187" t="s">
        <v>3357</v>
      </c>
      <c r="P29" s="168" t="s">
        <v>6150</v>
      </c>
      <c r="Q29" s="531" t="s">
        <v>7130</v>
      </c>
      <c r="R29" s="345" t="s">
        <v>7131</v>
      </c>
    </row>
    <row r="30" spans="1:18" s="3" customFormat="1" ht="24.9" customHeight="1">
      <c r="A30" s="170" t="s">
        <v>4996</v>
      </c>
      <c r="B30" s="235" t="s">
        <v>3320</v>
      </c>
      <c r="C30" s="235" t="s">
        <v>664</v>
      </c>
      <c r="D30" s="235" t="s">
        <v>445</v>
      </c>
      <c r="E30" s="115" t="s">
        <v>1648</v>
      </c>
      <c r="F30" s="528" t="s">
        <v>1885</v>
      </c>
      <c r="G30" s="302" t="s">
        <v>3342</v>
      </c>
      <c r="H30" s="86" t="s">
        <v>66</v>
      </c>
      <c r="I30" s="126" t="s">
        <v>6151</v>
      </c>
      <c r="J30" s="136"/>
      <c r="K30" s="168"/>
      <c r="L30" s="223" t="s">
        <v>6152</v>
      </c>
      <c r="M30" s="187"/>
      <c r="N30" s="191" t="s">
        <v>3358</v>
      </c>
      <c r="O30" s="187" t="s">
        <v>6153</v>
      </c>
      <c r="P30" s="529" t="s">
        <v>6154</v>
      </c>
      <c r="Q30" s="599" t="s">
        <v>6155</v>
      </c>
    </row>
    <row r="31" spans="1:18" s="3" customFormat="1" ht="24.9" customHeight="1">
      <c r="A31" s="170" t="s">
        <v>4998</v>
      </c>
      <c r="B31" s="235" t="s">
        <v>3321</v>
      </c>
      <c r="C31" s="238" t="s">
        <v>665</v>
      </c>
      <c r="D31" s="235" t="s">
        <v>445</v>
      </c>
      <c r="E31" s="115" t="s">
        <v>1674</v>
      </c>
      <c r="F31" s="528" t="s">
        <v>1885</v>
      </c>
      <c r="G31" s="302" t="s">
        <v>3342</v>
      </c>
      <c r="H31" s="86" t="s">
        <v>66</v>
      </c>
      <c r="I31" s="30" t="s">
        <v>1161</v>
      </c>
      <c r="J31" s="126"/>
      <c r="K31" s="168"/>
      <c r="L31" s="226" t="s">
        <v>1161</v>
      </c>
      <c r="M31" s="187" t="s">
        <v>6156</v>
      </c>
      <c r="N31" s="187" t="s">
        <v>6157</v>
      </c>
      <c r="O31" s="187" t="s">
        <v>6158</v>
      </c>
      <c r="P31" s="532" t="s">
        <v>6159</v>
      </c>
      <c r="Q31" s="600" t="s">
        <v>6160</v>
      </c>
    </row>
    <row r="32" spans="1:18" s="3" customFormat="1" ht="24.9" customHeight="1">
      <c r="A32" s="170" t="s">
        <v>5003</v>
      </c>
      <c r="B32" s="235" t="s">
        <v>3322</v>
      </c>
      <c r="C32" s="142" t="s">
        <v>342</v>
      </c>
      <c r="D32" s="235" t="s">
        <v>445</v>
      </c>
      <c r="E32" s="115" t="s">
        <v>1676</v>
      </c>
      <c r="F32" s="528" t="s">
        <v>1885</v>
      </c>
      <c r="G32" s="302" t="s">
        <v>3342</v>
      </c>
      <c r="H32" s="86" t="s">
        <v>66</v>
      </c>
      <c r="I32" s="45" t="s">
        <v>1161</v>
      </c>
      <c r="J32" s="126"/>
      <c r="K32" s="168"/>
      <c r="L32" s="221" t="s">
        <v>1161</v>
      </c>
      <c r="M32" s="184" t="s">
        <v>6161</v>
      </c>
      <c r="N32" s="187" t="s">
        <v>3359</v>
      </c>
      <c r="O32" s="187" t="s">
        <v>3360</v>
      </c>
      <c r="P32" s="532" t="s">
        <v>6162</v>
      </c>
      <c r="Q32" s="600" t="s">
        <v>6163</v>
      </c>
    </row>
    <row r="33" spans="1:18" s="3" customFormat="1" ht="24.9" customHeight="1">
      <c r="A33" s="170" t="s">
        <v>5055</v>
      </c>
      <c r="B33" s="235" t="s">
        <v>3323</v>
      </c>
      <c r="C33" s="142" t="s">
        <v>660</v>
      </c>
      <c r="D33" s="235" t="s">
        <v>445</v>
      </c>
      <c r="E33" s="115" t="s">
        <v>1720</v>
      </c>
      <c r="F33" s="528" t="s">
        <v>1885</v>
      </c>
      <c r="G33" s="302" t="s">
        <v>3342</v>
      </c>
      <c r="H33" s="86" t="s">
        <v>66</v>
      </c>
      <c r="I33" s="30" t="s">
        <v>1163</v>
      </c>
      <c r="J33" s="126"/>
      <c r="K33" s="168"/>
      <c r="L33" s="221" t="s">
        <v>3361</v>
      </c>
      <c r="M33" s="184" t="s">
        <v>6170</v>
      </c>
      <c r="N33" s="187" t="s">
        <v>6171</v>
      </c>
      <c r="O33" s="187" t="s">
        <v>6172</v>
      </c>
      <c r="P33" s="168" t="s">
        <v>6173</v>
      </c>
      <c r="Q33" s="600"/>
    </row>
    <row r="34" spans="1:18" s="3" customFormat="1" ht="24.9" customHeight="1">
      <c r="A34" s="170" t="s">
        <v>5050</v>
      </c>
      <c r="B34" s="235" t="s">
        <v>3324</v>
      </c>
      <c r="C34" s="238" t="s">
        <v>622</v>
      </c>
      <c r="D34" s="235" t="s">
        <v>445</v>
      </c>
      <c r="E34" s="115" t="s">
        <v>1725</v>
      </c>
      <c r="F34" s="528" t="s">
        <v>1885</v>
      </c>
      <c r="G34" s="302" t="s">
        <v>3338</v>
      </c>
      <c r="H34" s="86" t="s">
        <v>66</v>
      </c>
      <c r="I34" s="30" t="s">
        <v>1163</v>
      </c>
      <c r="J34" s="126"/>
      <c r="K34" s="168" t="s">
        <v>797</v>
      </c>
      <c r="L34" s="223" t="s">
        <v>3361</v>
      </c>
      <c r="M34" s="189"/>
      <c r="N34" s="189" t="s">
        <v>6174</v>
      </c>
      <c r="O34" s="189" t="s">
        <v>6175</v>
      </c>
      <c r="P34" s="168" t="s">
        <v>6176</v>
      </c>
      <c r="Q34" s="600"/>
    </row>
    <row r="35" spans="1:18" s="3" customFormat="1" ht="24.9" customHeight="1">
      <c r="A35" s="170" t="s">
        <v>5070</v>
      </c>
      <c r="B35" s="235" t="s">
        <v>3325</v>
      </c>
      <c r="C35" s="230" t="s">
        <v>666</v>
      </c>
      <c r="D35" s="235" t="s">
        <v>445</v>
      </c>
      <c r="E35" s="115" t="s">
        <v>6177</v>
      </c>
      <c r="F35" s="528" t="s">
        <v>1885</v>
      </c>
      <c r="G35" s="302" t="s">
        <v>3342</v>
      </c>
      <c r="H35" s="86" t="s">
        <v>66</v>
      </c>
      <c r="I35" s="30" t="s">
        <v>1165</v>
      </c>
      <c r="J35" s="126"/>
      <c r="K35" s="168"/>
      <c r="L35" s="221" t="s">
        <v>2446</v>
      </c>
      <c r="M35" s="184" t="s">
        <v>6178</v>
      </c>
      <c r="N35" s="185" t="s">
        <v>3362</v>
      </c>
      <c r="O35" s="185" t="s">
        <v>6179</v>
      </c>
      <c r="P35" s="532" t="s">
        <v>6180</v>
      </c>
      <c r="Q35" s="600"/>
    </row>
    <row r="36" spans="1:18" s="3" customFormat="1" ht="24.9" customHeight="1">
      <c r="A36" s="170" t="s">
        <v>5064</v>
      </c>
      <c r="B36" s="235" t="s">
        <v>3326</v>
      </c>
      <c r="C36" s="142" t="s">
        <v>606</v>
      </c>
      <c r="D36" s="235" t="s">
        <v>445</v>
      </c>
      <c r="E36" s="115" t="s">
        <v>1738</v>
      </c>
      <c r="F36" s="528" t="s">
        <v>1885</v>
      </c>
      <c r="G36" s="302" t="s">
        <v>3338</v>
      </c>
      <c r="H36" s="86" t="s">
        <v>98</v>
      </c>
      <c r="I36" s="30" t="s">
        <v>1164</v>
      </c>
      <c r="J36" s="126"/>
      <c r="K36" s="168" t="s">
        <v>858</v>
      </c>
      <c r="L36" s="221" t="s">
        <v>2737</v>
      </c>
      <c r="M36" s="184"/>
      <c r="N36" s="187" t="s">
        <v>6181</v>
      </c>
      <c r="O36" s="187" t="s">
        <v>3083</v>
      </c>
      <c r="P36" s="168" t="s">
        <v>6150</v>
      </c>
      <c r="Q36" s="599" t="s">
        <v>7128</v>
      </c>
    </row>
    <row r="37" spans="1:18" s="3" customFormat="1" ht="24.9" customHeight="1">
      <c r="A37" s="170" t="s">
        <v>5067</v>
      </c>
      <c r="B37" s="235" t="s">
        <v>3327</v>
      </c>
      <c r="C37" s="235" t="s">
        <v>611</v>
      </c>
      <c r="D37" s="235" t="s">
        <v>445</v>
      </c>
      <c r="E37" s="115" t="s">
        <v>6182</v>
      </c>
      <c r="F37" s="528" t="s">
        <v>1885</v>
      </c>
      <c r="G37" s="302" t="s">
        <v>3338</v>
      </c>
      <c r="H37" s="86" t="s">
        <v>98</v>
      </c>
      <c r="I37" s="37" t="s">
        <v>1165</v>
      </c>
      <c r="J37" s="126"/>
      <c r="K37" s="168" t="s">
        <v>857</v>
      </c>
      <c r="L37" s="223" t="s">
        <v>2446</v>
      </c>
      <c r="M37" s="187"/>
      <c r="N37" s="187" t="s">
        <v>3094</v>
      </c>
      <c r="O37" s="187" t="s">
        <v>6183</v>
      </c>
      <c r="P37" s="532" t="s">
        <v>6187</v>
      </c>
      <c r="Q37" s="599" t="s">
        <v>7135</v>
      </c>
    </row>
    <row r="38" spans="1:18" s="3" customFormat="1" ht="24.9" customHeight="1">
      <c r="A38" s="170" t="s">
        <v>5062</v>
      </c>
      <c r="B38" s="235" t="s">
        <v>3328</v>
      </c>
      <c r="C38" s="235" t="s">
        <v>609</v>
      </c>
      <c r="D38" s="235" t="s">
        <v>445</v>
      </c>
      <c r="E38" s="115" t="s">
        <v>1736</v>
      </c>
      <c r="F38" s="528" t="s">
        <v>1885</v>
      </c>
      <c r="G38" s="302" t="s">
        <v>3338</v>
      </c>
      <c r="H38" s="86" t="s">
        <v>98</v>
      </c>
      <c r="I38" s="45" t="s">
        <v>1165</v>
      </c>
      <c r="J38" s="126"/>
      <c r="K38" s="168" t="s">
        <v>801</v>
      </c>
      <c r="L38" s="223" t="s">
        <v>2446</v>
      </c>
      <c r="M38" s="187" t="s">
        <v>6188</v>
      </c>
      <c r="N38" s="187" t="s">
        <v>6189</v>
      </c>
      <c r="O38" s="187" t="s">
        <v>6190</v>
      </c>
      <c r="P38" s="168" t="s">
        <v>6191</v>
      </c>
      <c r="Q38" s="599" t="s">
        <v>7136</v>
      </c>
    </row>
    <row r="39" spans="1:18" s="3" customFormat="1" ht="24.9" customHeight="1">
      <c r="A39" s="170" t="s">
        <v>5061</v>
      </c>
      <c r="B39" s="235" t="s">
        <v>3329</v>
      </c>
      <c r="C39" s="238" t="s">
        <v>585</v>
      </c>
      <c r="D39" s="235" t="s">
        <v>445</v>
      </c>
      <c r="E39" s="115" t="s">
        <v>1734</v>
      </c>
      <c r="F39" s="528" t="s">
        <v>1885</v>
      </c>
      <c r="G39" s="302" t="s">
        <v>3338</v>
      </c>
      <c r="H39" s="86" t="s">
        <v>98</v>
      </c>
      <c r="I39" s="45" t="s">
        <v>1165</v>
      </c>
      <c r="J39" s="126" t="s">
        <v>3363</v>
      </c>
      <c r="K39" s="168" t="s">
        <v>806</v>
      </c>
      <c r="L39" s="223" t="s">
        <v>2446</v>
      </c>
      <c r="M39" s="191"/>
      <c r="N39" s="191" t="s">
        <v>6193</v>
      </c>
      <c r="O39" s="191" t="s">
        <v>6192</v>
      </c>
      <c r="P39" s="168" t="s">
        <v>6194</v>
      </c>
      <c r="Q39" s="599" t="s">
        <v>7137</v>
      </c>
    </row>
    <row r="40" spans="1:18" s="3" customFormat="1" ht="24.9" customHeight="1">
      <c r="A40" s="170" t="s">
        <v>5068</v>
      </c>
      <c r="B40" s="235" t="s">
        <v>3330</v>
      </c>
      <c r="C40" s="235" t="s">
        <v>627</v>
      </c>
      <c r="D40" s="235" t="s">
        <v>445</v>
      </c>
      <c r="E40" s="115" t="s">
        <v>1744</v>
      </c>
      <c r="F40" s="528" t="s">
        <v>1885</v>
      </c>
      <c r="G40" s="302" t="s">
        <v>3338</v>
      </c>
      <c r="H40" s="86" t="s">
        <v>98</v>
      </c>
      <c r="I40" s="45" t="s">
        <v>1164</v>
      </c>
      <c r="J40" s="126"/>
      <c r="K40" s="168" t="s">
        <v>856</v>
      </c>
      <c r="L40" s="223" t="s">
        <v>3370</v>
      </c>
      <c r="M40" s="187"/>
      <c r="N40" s="187" t="s">
        <v>6195</v>
      </c>
      <c r="O40" s="187" t="s">
        <v>3103</v>
      </c>
      <c r="P40" s="168" t="s">
        <v>6196</v>
      </c>
      <c r="Q40" s="600" t="s">
        <v>6197</v>
      </c>
    </row>
    <row r="41" spans="1:18" s="3" customFormat="1" ht="24.9" customHeight="1">
      <c r="A41" s="170" t="s">
        <v>5110</v>
      </c>
      <c r="B41" s="235" t="s">
        <v>3331</v>
      </c>
      <c r="C41" s="235" t="s">
        <v>649</v>
      </c>
      <c r="D41" s="235" t="s">
        <v>445</v>
      </c>
      <c r="E41" s="115" t="s">
        <v>1799</v>
      </c>
      <c r="F41" s="528" t="s">
        <v>1885</v>
      </c>
      <c r="G41" s="302" t="s">
        <v>3342</v>
      </c>
      <c r="H41" s="86" t="s">
        <v>98</v>
      </c>
      <c r="I41" s="45" t="s">
        <v>1162</v>
      </c>
      <c r="J41" s="126" t="s">
        <v>3365</v>
      </c>
      <c r="K41" s="168"/>
      <c r="L41" s="223" t="s">
        <v>3339</v>
      </c>
      <c r="M41" s="187"/>
      <c r="N41" s="191" t="s">
        <v>3364</v>
      </c>
      <c r="O41" s="191" t="s">
        <v>6206</v>
      </c>
      <c r="P41" s="168" t="s">
        <v>6207</v>
      </c>
      <c r="Q41" s="600" t="s">
        <v>6208</v>
      </c>
    </row>
    <row r="42" spans="1:18" s="3" customFormat="1" ht="24.9" customHeight="1">
      <c r="A42" s="170" t="s">
        <v>5103</v>
      </c>
      <c r="B42" s="235" t="s">
        <v>3332</v>
      </c>
      <c r="C42" s="230" t="s">
        <v>577</v>
      </c>
      <c r="D42" s="238" t="s">
        <v>445</v>
      </c>
      <c r="E42" s="115" t="s">
        <v>1791</v>
      </c>
      <c r="F42" s="528" t="s">
        <v>1885</v>
      </c>
      <c r="G42" s="302" t="s">
        <v>3338</v>
      </c>
      <c r="H42" s="86" t="s">
        <v>98</v>
      </c>
      <c r="I42" s="45" t="s">
        <v>1162</v>
      </c>
      <c r="J42" s="126" t="s">
        <v>3365</v>
      </c>
      <c r="K42" s="168" t="s">
        <v>879</v>
      </c>
      <c r="L42" s="226" t="s">
        <v>3339</v>
      </c>
      <c r="M42" s="191" t="s">
        <v>6209</v>
      </c>
      <c r="N42" s="187" t="s">
        <v>6210</v>
      </c>
      <c r="O42" s="187" t="s">
        <v>6211</v>
      </c>
      <c r="P42" s="168" t="s">
        <v>6212</v>
      </c>
      <c r="Q42" s="531" t="s">
        <v>6213</v>
      </c>
      <c r="R42" s="168" t="s">
        <v>7132</v>
      </c>
    </row>
    <row r="43" spans="1:18" s="3" customFormat="1" ht="24.9" customHeight="1">
      <c r="A43" s="170" t="s">
        <v>5104</v>
      </c>
      <c r="B43" s="235" t="s">
        <v>3333</v>
      </c>
      <c r="C43" s="230" t="s">
        <v>586</v>
      </c>
      <c r="D43" s="238" t="s">
        <v>445</v>
      </c>
      <c r="E43" s="115" t="s">
        <v>6214</v>
      </c>
      <c r="F43" s="528" t="s">
        <v>1885</v>
      </c>
      <c r="G43" s="302" t="s">
        <v>3338</v>
      </c>
      <c r="H43" s="86" t="s">
        <v>98</v>
      </c>
      <c r="I43" s="45" t="s">
        <v>1162</v>
      </c>
      <c r="J43" s="126" t="s">
        <v>3366</v>
      </c>
      <c r="K43" s="168" t="s">
        <v>878</v>
      </c>
      <c r="L43" s="223" t="s">
        <v>3339</v>
      </c>
      <c r="M43" s="187"/>
      <c r="N43" s="191" t="s">
        <v>6215</v>
      </c>
      <c r="O43" s="191" t="s">
        <v>3159</v>
      </c>
      <c r="P43" s="168" t="s">
        <v>6216</v>
      </c>
      <c r="Q43" s="600" t="s">
        <v>6218</v>
      </c>
    </row>
    <row r="44" spans="1:18" s="3" customFormat="1" ht="24.9" customHeight="1">
      <c r="A44" s="170" t="s">
        <v>5104</v>
      </c>
      <c r="B44" s="235" t="s">
        <v>3335</v>
      </c>
      <c r="C44" s="230" t="s">
        <v>586</v>
      </c>
      <c r="D44" s="235" t="s">
        <v>445</v>
      </c>
      <c r="E44" s="115" t="s">
        <v>1795</v>
      </c>
      <c r="F44" s="528" t="s">
        <v>1885</v>
      </c>
      <c r="G44" s="302" t="s">
        <v>3338</v>
      </c>
      <c r="H44" s="86" t="s">
        <v>98</v>
      </c>
      <c r="I44" s="45" t="s">
        <v>1162</v>
      </c>
      <c r="J44" s="126" t="s">
        <v>3366</v>
      </c>
      <c r="K44" s="168" t="s">
        <v>878</v>
      </c>
      <c r="L44" s="226" t="s">
        <v>3339</v>
      </c>
      <c r="M44" s="187" t="s">
        <v>3160</v>
      </c>
      <c r="N44" s="187" t="s">
        <v>6219</v>
      </c>
      <c r="O44" s="187" t="s">
        <v>6220</v>
      </c>
      <c r="P44" s="168" t="s">
        <v>6212</v>
      </c>
      <c r="Q44" s="600"/>
    </row>
    <row r="45" spans="1:18" s="3" customFormat="1" ht="24.9" customHeight="1">
      <c r="A45" s="170" t="s">
        <v>5105</v>
      </c>
      <c r="B45" s="235" t="s">
        <v>3336</v>
      </c>
      <c r="C45" s="238" t="s">
        <v>587</v>
      </c>
      <c r="D45" s="238" t="s">
        <v>445</v>
      </c>
      <c r="E45" s="115" t="s">
        <v>1791</v>
      </c>
      <c r="F45" s="528" t="s">
        <v>1885</v>
      </c>
      <c r="G45" s="302" t="s">
        <v>3338</v>
      </c>
      <c r="H45" s="86" t="s">
        <v>98</v>
      </c>
      <c r="I45" s="138" t="s">
        <v>1162</v>
      </c>
      <c r="J45" s="126" t="s">
        <v>1152</v>
      </c>
      <c r="K45" s="168"/>
      <c r="L45" s="226" t="s">
        <v>3339</v>
      </c>
      <c r="M45" s="187" t="s">
        <v>3160</v>
      </c>
      <c r="N45" s="187" t="s">
        <v>3367</v>
      </c>
      <c r="O45" s="187" t="s">
        <v>3368</v>
      </c>
      <c r="P45" s="168" t="s">
        <v>6212</v>
      </c>
      <c r="Q45" s="600"/>
    </row>
    <row r="46" spans="1:18" s="3" customFormat="1" ht="24.9" customHeight="1">
      <c r="A46" s="170" t="s">
        <v>5111</v>
      </c>
      <c r="B46" s="235" t="s">
        <v>3337</v>
      </c>
      <c r="C46" s="235" t="s">
        <v>576</v>
      </c>
      <c r="D46" s="235" t="s">
        <v>445</v>
      </c>
      <c r="E46" s="115" t="s">
        <v>1801</v>
      </c>
      <c r="F46" s="528" t="s">
        <v>1885</v>
      </c>
      <c r="G46" s="302" t="s">
        <v>3338</v>
      </c>
      <c r="H46" s="86" t="s">
        <v>98</v>
      </c>
      <c r="I46" s="45" t="s">
        <v>1162</v>
      </c>
      <c r="J46" s="126"/>
      <c r="K46" s="132" t="s">
        <v>813</v>
      </c>
      <c r="L46" s="223" t="s">
        <v>3339</v>
      </c>
      <c r="M46" s="187" t="s">
        <v>3160</v>
      </c>
      <c r="N46" s="187" t="s">
        <v>3182</v>
      </c>
      <c r="O46" s="187" t="s">
        <v>6221</v>
      </c>
      <c r="P46" s="168" t="s">
        <v>6212</v>
      </c>
      <c r="Q46" s="600"/>
    </row>
    <row r="47" spans="1:18" s="433" customFormat="1" ht="19.2" customHeight="1">
      <c r="A47" s="439" t="s">
        <v>3710</v>
      </c>
      <c r="C47" s="307"/>
      <c r="D47" s="307"/>
      <c r="E47" s="307"/>
    </row>
    <row r="48" spans="1:18" ht="24.6" customHeight="1">
      <c r="A48" s="170" t="s">
        <v>4896</v>
      </c>
      <c r="B48" s="378" t="s">
        <v>3979</v>
      </c>
      <c r="C48" s="382" t="s">
        <v>4429</v>
      </c>
      <c r="D48" s="389" t="s">
        <v>3599</v>
      </c>
      <c r="E48" s="382" t="s">
        <v>3728</v>
      </c>
      <c r="G48" s="86" t="s">
        <v>3338</v>
      </c>
      <c r="H48" s="83" t="s">
        <v>66</v>
      </c>
      <c r="I48" s="45" t="s">
        <v>1176</v>
      </c>
      <c r="J48" s="126"/>
      <c r="K48" s="168" t="s">
        <v>742</v>
      </c>
    </row>
    <row r="49" spans="1:16" ht="24.6" customHeight="1">
      <c r="A49" s="170" t="s">
        <v>4969</v>
      </c>
      <c r="B49" s="378" t="s">
        <v>3408</v>
      </c>
      <c r="C49" s="382" t="s">
        <v>3643</v>
      </c>
      <c r="D49" s="389" t="s">
        <v>3599</v>
      </c>
      <c r="E49" s="390"/>
      <c r="G49" s="86" t="s">
        <v>3338</v>
      </c>
      <c r="H49" s="86" t="s">
        <v>98</v>
      </c>
      <c r="I49" s="45" t="s">
        <v>1177</v>
      </c>
      <c r="J49" s="126"/>
      <c r="K49" s="168" t="s">
        <v>825</v>
      </c>
    </row>
    <row r="50" spans="1:16" ht="24.6" customHeight="1">
      <c r="A50" s="170" t="s">
        <v>4951</v>
      </c>
      <c r="B50" s="378" t="s">
        <v>3430</v>
      </c>
      <c r="C50" s="382" t="s">
        <v>3643</v>
      </c>
      <c r="D50" s="389" t="s">
        <v>3599</v>
      </c>
      <c r="E50" s="390"/>
      <c r="G50" s="86" t="s">
        <v>3338</v>
      </c>
      <c r="H50" s="86" t="s">
        <v>66</v>
      </c>
      <c r="I50" s="45" t="s">
        <v>1169</v>
      </c>
      <c r="J50" s="126"/>
      <c r="K50" s="168" t="s">
        <v>823</v>
      </c>
    </row>
    <row r="51" spans="1:16" ht="24.6" customHeight="1">
      <c r="A51" s="170" t="s">
        <v>4993</v>
      </c>
      <c r="B51" s="378" t="s">
        <v>3434</v>
      </c>
      <c r="C51" s="382" t="s">
        <v>3660</v>
      </c>
      <c r="D51" s="389" t="s">
        <v>3599</v>
      </c>
      <c r="E51" s="390"/>
      <c r="G51" s="86" t="s">
        <v>3338</v>
      </c>
      <c r="H51" s="86" t="s">
        <v>98</v>
      </c>
      <c r="I51" s="30" t="s">
        <v>1161</v>
      </c>
      <c r="J51" s="126"/>
      <c r="K51" s="168" t="s">
        <v>777</v>
      </c>
    </row>
    <row r="52" spans="1:16" ht="24.6" customHeight="1">
      <c r="A52" s="170" t="s">
        <v>5098</v>
      </c>
      <c r="B52" s="378" t="s">
        <v>3454</v>
      </c>
      <c r="C52" s="382" t="s">
        <v>3795</v>
      </c>
      <c r="D52" s="389" t="s">
        <v>3599</v>
      </c>
      <c r="E52" s="382" t="s">
        <v>3680</v>
      </c>
      <c r="G52" s="86" t="s">
        <v>3338</v>
      </c>
      <c r="H52" s="86" t="s">
        <v>66</v>
      </c>
      <c r="I52" s="139" t="s">
        <v>1175</v>
      </c>
      <c r="J52" s="132"/>
      <c r="K52" s="168" t="s">
        <v>876</v>
      </c>
    </row>
    <row r="53" spans="1:16" ht="24.6" customHeight="1">
      <c r="A53" s="170" t="s">
        <v>5098</v>
      </c>
      <c r="B53" s="378" t="s">
        <v>3454</v>
      </c>
      <c r="C53" s="382" t="s">
        <v>3681</v>
      </c>
      <c r="D53" s="389" t="s">
        <v>3599</v>
      </c>
      <c r="E53" s="390"/>
      <c r="G53" s="86" t="s">
        <v>3338</v>
      </c>
      <c r="H53" s="86" t="s">
        <v>66</v>
      </c>
      <c r="I53" s="139" t="s">
        <v>1175</v>
      </c>
      <c r="J53" s="132"/>
      <c r="K53" s="168" t="s">
        <v>876</v>
      </c>
    </row>
    <row r="54" spans="1:16" ht="24.6" customHeight="1">
      <c r="A54" s="170" t="s">
        <v>5107</v>
      </c>
      <c r="B54" s="378" t="s">
        <v>4394</v>
      </c>
      <c r="C54" s="382" t="s">
        <v>3784</v>
      </c>
      <c r="D54" s="389" t="s">
        <v>3599</v>
      </c>
      <c r="E54" s="382" t="s">
        <v>4471</v>
      </c>
      <c r="G54" s="86" t="s">
        <v>3338</v>
      </c>
      <c r="H54" s="86" t="s">
        <v>66</v>
      </c>
      <c r="I54" s="139" t="s">
        <v>1175</v>
      </c>
      <c r="J54" s="132"/>
      <c r="K54" s="168" t="s">
        <v>875</v>
      </c>
      <c r="P54" s="234" t="s">
        <v>6430</v>
      </c>
    </row>
    <row r="55" spans="1:16" ht="24.6" customHeight="1">
      <c r="A55" s="170" t="s">
        <v>4906</v>
      </c>
      <c r="B55" s="378" t="s">
        <v>3874</v>
      </c>
      <c r="C55" s="382" t="s">
        <v>3718</v>
      </c>
      <c r="D55" s="389" t="s">
        <v>3599</v>
      </c>
      <c r="E55" s="382" t="s">
        <v>4426</v>
      </c>
      <c r="G55" s="86" t="s">
        <v>3342</v>
      </c>
      <c r="H55" s="83" t="s">
        <v>66</v>
      </c>
      <c r="I55" s="433"/>
      <c r="J55" s="433"/>
      <c r="K55" s="433"/>
    </row>
    <row r="56" spans="1:16" ht="24.6" customHeight="1">
      <c r="A56" s="170" t="s">
        <v>4906</v>
      </c>
      <c r="B56" s="378" t="s">
        <v>3874</v>
      </c>
      <c r="C56" s="382" t="s">
        <v>3657</v>
      </c>
      <c r="D56" s="389" t="s">
        <v>3599</v>
      </c>
      <c r="E56" s="382" t="s">
        <v>3656</v>
      </c>
      <c r="G56" s="86" t="s">
        <v>3342</v>
      </c>
      <c r="H56" s="83" t="s">
        <v>66</v>
      </c>
      <c r="I56" s="433"/>
      <c r="J56" s="433"/>
      <c r="K56" s="433"/>
    </row>
    <row r="57" spans="1:16" ht="24.6" customHeight="1">
      <c r="A57" s="170" t="s">
        <v>4906</v>
      </c>
      <c r="B57" s="378" t="s">
        <v>3874</v>
      </c>
      <c r="C57" s="382" t="s">
        <v>3580</v>
      </c>
      <c r="D57" s="390" t="s">
        <v>3599</v>
      </c>
      <c r="E57" s="382" t="s">
        <v>3656</v>
      </c>
      <c r="G57" s="86" t="s">
        <v>3342</v>
      </c>
      <c r="H57" s="83" t="s">
        <v>66</v>
      </c>
      <c r="I57" s="433"/>
      <c r="J57" s="433"/>
      <c r="K57" s="433"/>
    </row>
    <row r="58" spans="1:16" ht="24.6" customHeight="1">
      <c r="A58" s="170" t="s">
        <v>4898</v>
      </c>
      <c r="B58" s="378" t="s">
        <v>3973</v>
      </c>
      <c r="C58" s="382" t="s">
        <v>3725</v>
      </c>
      <c r="D58" s="389" t="s">
        <v>3599</v>
      </c>
      <c r="E58" s="382" t="s">
        <v>3555</v>
      </c>
      <c r="G58" s="86" t="s">
        <v>3338</v>
      </c>
      <c r="H58" s="83" t="s">
        <v>66</v>
      </c>
      <c r="I58" s="138" t="s">
        <v>1170</v>
      </c>
      <c r="J58" s="132"/>
      <c r="K58" s="168" t="s">
        <v>738</v>
      </c>
    </row>
    <row r="59" spans="1:16" ht="24.6" customHeight="1">
      <c r="A59" s="170" t="s">
        <v>4896</v>
      </c>
      <c r="B59" s="378" t="s">
        <v>3978</v>
      </c>
      <c r="C59" s="382" t="s">
        <v>4428</v>
      </c>
      <c r="D59" s="389" t="s">
        <v>3599</v>
      </c>
      <c r="E59" s="382" t="s">
        <v>3727</v>
      </c>
      <c r="G59" s="86" t="s">
        <v>3338</v>
      </c>
      <c r="H59" s="83" t="s">
        <v>66</v>
      </c>
      <c r="I59" s="138" t="s">
        <v>1176</v>
      </c>
      <c r="J59" s="132"/>
      <c r="K59" s="168" t="s">
        <v>742</v>
      </c>
    </row>
    <row r="60" spans="1:16" ht="24.6" customHeight="1">
      <c r="A60" s="170" t="s">
        <v>4917</v>
      </c>
      <c r="B60" s="378" t="s">
        <v>1430</v>
      </c>
      <c r="C60" s="382" t="s">
        <v>3629</v>
      </c>
      <c r="D60" s="389" t="s">
        <v>3599</v>
      </c>
      <c r="E60" s="390"/>
      <c r="G60" s="86" t="s">
        <v>3338</v>
      </c>
      <c r="H60" s="83" t="s">
        <v>98</v>
      </c>
      <c r="I60" s="365" t="s">
        <v>1820</v>
      </c>
      <c r="J60" s="366" t="s">
        <v>1821</v>
      </c>
      <c r="K60" s="168" t="s">
        <v>754</v>
      </c>
    </row>
    <row r="61" spans="1:16" ht="24.6" customHeight="1">
      <c r="A61" s="170" t="s">
        <v>4932</v>
      </c>
      <c r="B61" s="378" t="s">
        <v>1464</v>
      </c>
      <c r="C61" s="382" t="s">
        <v>3745</v>
      </c>
      <c r="D61" s="389" t="s">
        <v>3599</v>
      </c>
      <c r="E61" s="382" t="s">
        <v>3584</v>
      </c>
      <c r="G61" s="86" t="s">
        <v>3342</v>
      </c>
      <c r="H61" s="83" t="s">
        <v>66</v>
      </c>
      <c r="I61" s="433"/>
      <c r="J61" s="433"/>
      <c r="K61" s="433"/>
    </row>
    <row r="62" spans="1:16" ht="24.6" customHeight="1">
      <c r="A62" s="170" t="s">
        <v>4963</v>
      </c>
      <c r="B62" s="378" t="s">
        <v>4091</v>
      </c>
      <c r="C62" s="382" t="s">
        <v>3754</v>
      </c>
      <c r="D62" s="389" t="s">
        <v>3599</v>
      </c>
      <c r="E62" s="390"/>
      <c r="F62" s="233" t="s">
        <v>1885</v>
      </c>
      <c r="G62" s="86" t="s">
        <v>3338</v>
      </c>
      <c r="H62" s="86" t="s">
        <v>66</v>
      </c>
      <c r="I62" s="138" t="s">
        <v>1160</v>
      </c>
      <c r="J62" s="141" t="s">
        <v>1150</v>
      </c>
      <c r="K62" s="168" t="s">
        <v>768</v>
      </c>
      <c r="P62" s="234" t="s">
        <v>6780</v>
      </c>
    </row>
    <row r="63" spans="1:16" ht="24.6" customHeight="1">
      <c r="A63" s="170" t="s">
        <v>4964</v>
      </c>
      <c r="B63" s="378" t="s">
        <v>4094</v>
      </c>
      <c r="C63" s="382" t="s">
        <v>3756</v>
      </c>
      <c r="D63" s="389" t="s">
        <v>3599</v>
      </c>
      <c r="E63" s="390"/>
      <c r="F63" s="484" t="s">
        <v>1885</v>
      </c>
      <c r="G63" s="86" t="s">
        <v>3338</v>
      </c>
      <c r="H63" s="86" t="s">
        <v>66</v>
      </c>
      <c r="I63" s="138" t="s">
        <v>1160</v>
      </c>
      <c r="J63" s="132" t="s">
        <v>945</v>
      </c>
      <c r="K63" s="168" t="s">
        <v>767</v>
      </c>
      <c r="P63" s="234" t="s">
        <v>6781</v>
      </c>
    </row>
    <row r="64" spans="1:16" ht="24.6" customHeight="1">
      <c r="A64" s="170" t="s">
        <v>4961</v>
      </c>
      <c r="B64" s="378" t="s">
        <v>4148</v>
      </c>
      <c r="C64" s="382" t="s">
        <v>3720</v>
      </c>
      <c r="D64" s="389" t="s">
        <v>3599</v>
      </c>
      <c r="E64" s="382" t="s">
        <v>3659</v>
      </c>
      <c r="G64" s="86" t="s">
        <v>3338</v>
      </c>
      <c r="H64" s="86" t="s">
        <v>98</v>
      </c>
      <c r="I64" s="139" t="s">
        <v>1161</v>
      </c>
      <c r="J64" s="132"/>
      <c r="K64" s="168" t="s">
        <v>762</v>
      </c>
    </row>
    <row r="65" spans="1:17" ht="24.6" customHeight="1">
      <c r="A65" s="170" t="s">
        <v>4962</v>
      </c>
      <c r="B65" s="378" t="s">
        <v>4153</v>
      </c>
      <c r="C65" s="382" t="s">
        <v>3758</v>
      </c>
      <c r="D65" s="389" t="s">
        <v>3599</v>
      </c>
      <c r="E65" s="382" t="s">
        <v>4440</v>
      </c>
      <c r="G65" s="86" t="s">
        <v>3338</v>
      </c>
      <c r="H65" s="86" t="s">
        <v>98</v>
      </c>
      <c r="I65" s="139" t="s">
        <v>1161</v>
      </c>
      <c r="J65" s="132"/>
      <c r="K65" s="168" t="s">
        <v>839</v>
      </c>
    </row>
    <row r="66" spans="1:17" ht="24.6" customHeight="1">
      <c r="A66" s="170" t="s">
        <v>5013</v>
      </c>
      <c r="B66" s="378" t="s">
        <v>3438</v>
      </c>
      <c r="C66" s="382" t="s">
        <v>3643</v>
      </c>
      <c r="D66" s="389" t="s">
        <v>3599</v>
      </c>
      <c r="E66" s="390"/>
      <c r="G66" s="86" t="s">
        <v>3338</v>
      </c>
      <c r="H66" s="86" t="s">
        <v>98</v>
      </c>
      <c r="I66" s="138" t="s">
        <v>1160</v>
      </c>
      <c r="J66" s="132"/>
      <c r="K66" s="168" t="s">
        <v>842</v>
      </c>
    </row>
    <row r="67" spans="1:17" ht="24.6" customHeight="1">
      <c r="A67" s="170" t="s">
        <v>5537</v>
      </c>
      <c r="B67" s="378" t="s">
        <v>3437</v>
      </c>
      <c r="C67" s="382" t="s">
        <v>3660</v>
      </c>
      <c r="D67" s="389" t="s">
        <v>3599</v>
      </c>
      <c r="E67" s="390"/>
      <c r="G67" s="86" t="s">
        <v>3338</v>
      </c>
      <c r="H67" s="86" t="s">
        <v>98</v>
      </c>
      <c r="I67" s="138" t="s">
        <v>1160</v>
      </c>
      <c r="J67" s="132"/>
      <c r="K67" s="168" t="s">
        <v>783</v>
      </c>
    </row>
    <row r="68" spans="1:17" ht="24.6" customHeight="1">
      <c r="A68" s="170" t="s">
        <v>5046</v>
      </c>
      <c r="B68" s="378" t="s">
        <v>4275</v>
      </c>
      <c r="C68" s="382" t="s">
        <v>3764</v>
      </c>
      <c r="D68" s="389" t="s">
        <v>3599</v>
      </c>
      <c r="E68" s="382" t="s">
        <v>3661</v>
      </c>
      <c r="G68" s="86" t="s">
        <v>3338</v>
      </c>
      <c r="H68" s="86" t="s">
        <v>66</v>
      </c>
      <c r="I68" s="139" t="s">
        <v>1163</v>
      </c>
      <c r="J68" s="132"/>
      <c r="K68" s="168" t="s">
        <v>796</v>
      </c>
    </row>
    <row r="69" spans="1:17" ht="24.6" customHeight="1">
      <c r="A69" s="170" t="s">
        <v>5060</v>
      </c>
      <c r="B69" s="378" t="s">
        <v>4452</v>
      </c>
      <c r="C69" s="382" t="s">
        <v>3660</v>
      </c>
      <c r="D69" s="389" t="s">
        <v>3599</v>
      </c>
      <c r="E69" s="382" t="s">
        <v>3646</v>
      </c>
      <c r="G69" s="86" t="s">
        <v>3338</v>
      </c>
      <c r="H69" s="86" t="s">
        <v>98</v>
      </c>
      <c r="I69" s="138" t="s">
        <v>1165</v>
      </c>
      <c r="J69" s="132"/>
      <c r="K69" s="168" t="s">
        <v>805</v>
      </c>
    </row>
    <row r="70" spans="1:17" ht="24.6" customHeight="1">
      <c r="A70" s="170" t="s">
        <v>5074</v>
      </c>
      <c r="B70" s="378" t="s">
        <v>4459</v>
      </c>
      <c r="C70" s="382" t="s">
        <v>3647</v>
      </c>
      <c r="D70" s="389" t="s">
        <v>3599</v>
      </c>
      <c r="E70" s="382" t="s">
        <v>3648</v>
      </c>
      <c r="G70" s="86" t="s">
        <v>3338</v>
      </c>
      <c r="H70" s="86" t="s">
        <v>98</v>
      </c>
      <c r="I70" s="138" t="s">
        <v>1164</v>
      </c>
      <c r="J70" s="141" t="s">
        <v>1158</v>
      </c>
      <c r="K70" s="168" t="s">
        <v>809</v>
      </c>
    </row>
    <row r="71" spans="1:17" s="433" customFormat="1" ht="19.2" customHeight="1">
      <c r="A71" s="439" t="s">
        <v>1834</v>
      </c>
      <c r="C71" s="307"/>
      <c r="D71" s="307"/>
      <c r="E71" s="307"/>
      <c r="Q71" s="234" t="s">
        <v>7419</v>
      </c>
    </row>
    <row r="72" spans="1:17" ht="13.2" customHeight="1">
      <c r="A72" s="432" t="s">
        <v>4877</v>
      </c>
      <c r="B72" s="432"/>
      <c r="C72" s="20" t="s">
        <v>1838</v>
      </c>
      <c r="D72" s="20"/>
      <c r="E72" s="507" t="s">
        <v>4780</v>
      </c>
      <c r="F72" s="305" t="s">
        <v>7500</v>
      </c>
      <c r="G72" s="1" t="s">
        <v>3338</v>
      </c>
      <c r="H72" s="1"/>
      <c r="I72" s="4" t="s">
        <v>1164</v>
      </c>
      <c r="J72" s="4"/>
      <c r="K72" s="630"/>
      <c r="P72" s="306" t="s">
        <v>7524</v>
      </c>
    </row>
    <row r="73" spans="1:17" ht="13.2" customHeight="1">
      <c r="A73" s="432" t="s">
        <v>4952</v>
      </c>
      <c r="B73" s="432"/>
      <c r="C73" s="20" t="s">
        <v>823</v>
      </c>
      <c r="D73" s="20"/>
      <c r="E73" s="507" t="s">
        <v>4823</v>
      </c>
      <c r="F73" s="306" t="s">
        <v>7500</v>
      </c>
      <c r="G73" s="1" t="s">
        <v>3338</v>
      </c>
      <c r="H73" s="1"/>
      <c r="I73" s="4" t="s">
        <v>1169</v>
      </c>
      <c r="J73" s="4"/>
      <c r="K73" s="631" t="s">
        <v>823</v>
      </c>
      <c r="P73" s="305" t="s">
        <v>7538</v>
      </c>
      <c r="Q73" s="498" t="s">
        <v>7539</v>
      </c>
    </row>
    <row r="74" spans="1:17" ht="13.2" customHeight="1">
      <c r="A74" s="432" t="s">
        <v>4977</v>
      </c>
      <c r="B74" s="432"/>
      <c r="C74" s="20" t="s">
        <v>1840</v>
      </c>
      <c r="D74" s="20"/>
      <c r="E74" s="507" t="s">
        <v>4586</v>
      </c>
      <c r="F74" s="1" t="s">
        <v>1885</v>
      </c>
      <c r="G74" s="1" t="s">
        <v>3338</v>
      </c>
      <c r="H74" s="1"/>
      <c r="I74" s="4" t="s">
        <v>1160</v>
      </c>
      <c r="J74" s="4"/>
      <c r="K74" s="630" t="s">
        <v>766</v>
      </c>
      <c r="P74" s="233" t="s">
        <v>7503</v>
      </c>
    </row>
    <row r="75" spans="1:17" ht="13.2" customHeight="1">
      <c r="A75" s="432" t="s">
        <v>5177</v>
      </c>
      <c r="B75" s="432"/>
      <c r="C75" s="20" t="s">
        <v>4594</v>
      </c>
      <c r="D75" s="20"/>
      <c r="E75" s="507" t="s">
        <v>4600</v>
      </c>
      <c r="F75" s="1" t="s">
        <v>1885</v>
      </c>
      <c r="G75" s="1" t="s">
        <v>3338</v>
      </c>
      <c r="H75" s="1"/>
      <c r="I75" s="4" t="s">
        <v>1160</v>
      </c>
      <c r="J75" s="4"/>
      <c r="K75" s="630" t="s">
        <v>765</v>
      </c>
      <c r="P75" s="234" t="s">
        <v>7504</v>
      </c>
    </row>
    <row r="76" spans="1:17" ht="13.2" customHeight="1">
      <c r="A76" s="432" t="s">
        <v>5179</v>
      </c>
      <c r="B76" s="432"/>
      <c r="C76" s="20" t="s">
        <v>4595</v>
      </c>
      <c r="D76" s="20"/>
      <c r="E76" s="507" t="s">
        <v>4599</v>
      </c>
      <c r="F76" s="1" t="s">
        <v>1885</v>
      </c>
      <c r="G76" s="1" t="s">
        <v>3338</v>
      </c>
      <c r="H76" s="1"/>
      <c r="I76" s="4" t="s">
        <v>1160</v>
      </c>
      <c r="J76" s="4"/>
      <c r="K76" s="630" t="s">
        <v>765</v>
      </c>
      <c r="P76" s="234" t="s">
        <v>7505</v>
      </c>
    </row>
    <row r="77" spans="1:17" ht="13.2" customHeight="1">
      <c r="A77" s="432" t="s">
        <v>4995</v>
      </c>
      <c r="B77" s="432"/>
      <c r="C77" s="20" t="s">
        <v>836</v>
      </c>
      <c r="D77" s="20"/>
      <c r="E77" s="507" t="s">
        <v>4721</v>
      </c>
      <c r="F77" s="1" t="s">
        <v>1885</v>
      </c>
      <c r="G77" s="1" t="s">
        <v>3338</v>
      </c>
      <c r="H77" s="1"/>
      <c r="I77" s="4" t="s">
        <v>4718</v>
      </c>
      <c r="J77" s="4"/>
      <c r="K77" s="631" t="s">
        <v>836</v>
      </c>
      <c r="P77" s="234" t="s">
        <v>7517</v>
      </c>
      <c r="Q77" s="233" t="s">
        <v>7516</v>
      </c>
    </row>
    <row r="78" spans="1:17" ht="13.2" customHeight="1">
      <c r="A78" s="432" t="s">
        <v>4995</v>
      </c>
      <c r="B78" s="432"/>
      <c r="C78" s="20" t="s">
        <v>836</v>
      </c>
      <c r="D78" s="20"/>
      <c r="E78" s="507" t="s">
        <v>4722</v>
      </c>
      <c r="F78" s="1" t="s">
        <v>1885</v>
      </c>
      <c r="G78" s="1" t="s">
        <v>3338</v>
      </c>
      <c r="H78" s="1"/>
      <c r="I78" s="4" t="s">
        <v>4718</v>
      </c>
      <c r="J78" s="4"/>
      <c r="K78" s="631" t="s">
        <v>836</v>
      </c>
      <c r="P78" s="233" t="s">
        <v>7518</v>
      </c>
    </row>
    <row r="79" spans="1:17" ht="13.2" customHeight="1">
      <c r="A79" s="432" t="s">
        <v>5017</v>
      </c>
      <c r="B79" s="432"/>
      <c r="C79" s="20" t="s">
        <v>1843</v>
      </c>
      <c r="D79" s="20"/>
      <c r="E79" s="507" t="s">
        <v>4622</v>
      </c>
      <c r="F79" s="1" t="s">
        <v>1885</v>
      </c>
      <c r="G79" s="1" t="s">
        <v>3338</v>
      </c>
      <c r="H79" s="1"/>
      <c r="I79" s="4" t="s">
        <v>1160</v>
      </c>
      <c r="J79" s="4"/>
      <c r="K79" s="345" t="s">
        <v>789</v>
      </c>
      <c r="P79" s="484" t="s">
        <v>7506</v>
      </c>
    </row>
    <row r="80" spans="1:17" ht="13.2" customHeight="1">
      <c r="A80" s="432" t="s">
        <v>5017</v>
      </c>
      <c r="B80" s="432"/>
      <c r="C80" s="20" t="s">
        <v>1843</v>
      </c>
      <c r="D80" s="20"/>
      <c r="E80" s="507" t="s">
        <v>4623</v>
      </c>
      <c r="F80" s="1" t="s">
        <v>1885</v>
      </c>
      <c r="G80" s="1" t="s">
        <v>3338</v>
      </c>
      <c r="H80" s="1"/>
      <c r="I80" s="4" t="s">
        <v>1160</v>
      </c>
      <c r="J80" s="4"/>
      <c r="K80" s="345" t="s">
        <v>789</v>
      </c>
      <c r="P80" s="233" t="s">
        <v>7507</v>
      </c>
      <c r="Q80" s="233" t="s">
        <v>7508</v>
      </c>
    </row>
    <row r="81" spans="1:17" ht="13.2" customHeight="1">
      <c r="A81" s="432" t="s">
        <v>7903</v>
      </c>
      <c r="B81" s="432"/>
      <c r="C81" s="20" t="s">
        <v>4629</v>
      </c>
      <c r="D81" s="20"/>
      <c r="E81" s="507" t="s">
        <v>4634</v>
      </c>
      <c r="F81" s="644" t="s">
        <v>7266</v>
      </c>
      <c r="G81" s="1" t="s">
        <v>3338</v>
      </c>
      <c r="H81" s="1"/>
      <c r="I81" s="4" t="s">
        <v>1160</v>
      </c>
      <c r="J81" s="4"/>
      <c r="K81" s="345" t="s">
        <v>841</v>
      </c>
      <c r="P81" s="21" t="s">
        <v>7509</v>
      </c>
      <c r="Q81" s="507" t="s">
        <v>7510</v>
      </c>
    </row>
    <row r="82" spans="1:17" ht="13.2" customHeight="1">
      <c r="A82" s="432" t="s">
        <v>7905</v>
      </c>
      <c r="B82" s="432"/>
      <c r="C82" s="20" t="s">
        <v>4630</v>
      </c>
      <c r="D82" s="20"/>
      <c r="E82" s="507" t="s">
        <v>4633</v>
      </c>
      <c r="F82" s="1" t="s">
        <v>1885</v>
      </c>
      <c r="G82" s="1" t="s">
        <v>3338</v>
      </c>
      <c r="H82" s="1"/>
      <c r="I82" s="4" t="s">
        <v>1160</v>
      </c>
      <c r="J82" s="4"/>
      <c r="K82" s="345" t="s">
        <v>841</v>
      </c>
      <c r="P82" s="233" t="s">
        <v>7512</v>
      </c>
      <c r="Q82" s="233" t="s">
        <v>7511</v>
      </c>
    </row>
    <row r="83" spans="1:17" ht="13.2" customHeight="1">
      <c r="A83" s="432" t="s">
        <v>7906</v>
      </c>
      <c r="B83" s="432"/>
      <c r="C83" s="20" t="s">
        <v>791</v>
      </c>
      <c r="D83" s="20"/>
      <c r="E83" s="507" t="s">
        <v>4657</v>
      </c>
      <c r="F83" s="1" t="s">
        <v>1885</v>
      </c>
      <c r="G83" s="1" t="s">
        <v>3338</v>
      </c>
      <c r="H83" s="1"/>
      <c r="I83" s="4" t="s">
        <v>1160</v>
      </c>
      <c r="J83" s="4"/>
      <c r="K83" s="345" t="s">
        <v>791</v>
      </c>
      <c r="P83" s="233" t="s">
        <v>7513</v>
      </c>
    </row>
    <row r="84" spans="1:17" ht="13.2" customHeight="1">
      <c r="A84" s="432" t="s">
        <v>5036</v>
      </c>
      <c r="B84" s="432"/>
      <c r="C84" s="20" t="s">
        <v>1849</v>
      </c>
      <c r="D84" s="20"/>
      <c r="E84" s="507" t="s">
        <v>4690</v>
      </c>
      <c r="F84" s="1" t="s">
        <v>1885</v>
      </c>
      <c r="G84" s="1" t="s">
        <v>3338</v>
      </c>
      <c r="H84" s="1"/>
      <c r="I84" s="4" t="s">
        <v>1160</v>
      </c>
      <c r="J84" s="4"/>
      <c r="K84" s="345" t="s">
        <v>848</v>
      </c>
      <c r="P84" s="233" t="s">
        <v>7514</v>
      </c>
    </row>
    <row r="85" spans="1:17" ht="13.2" customHeight="1">
      <c r="A85" s="432" t="s">
        <v>5037</v>
      </c>
      <c r="B85" s="432"/>
      <c r="C85" s="20" t="s">
        <v>1846</v>
      </c>
      <c r="D85" s="20"/>
      <c r="E85" s="507" t="s">
        <v>4690</v>
      </c>
      <c r="F85" s="1" t="s">
        <v>1885</v>
      </c>
      <c r="G85" s="1" t="s">
        <v>3338</v>
      </c>
      <c r="H85" s="1"/>
      <c r="I85" s="4" t="s">
        <v>1160</v>
      </c>
      <c r="J85" s="4"/>
      <c r="K85" s="345" t="s">
        <v>843</v>
      </c>
      <c r="P85" s="484" t="s">
        <v>7514</v>
      </c>
    </row>
    <row r="86" spans="1:17" ht="13.2" customHeight="1">
      <c r="A86" s="432" t="s">
        <v>5038</v>
      </c>
      <c r="B86" s="432"/>
      <c r="C86" s="20" t="s">
        <v>1850</v>
      </c>
      <c r="D86" s="20"/>
      <c r="E86" s="507" t="s">
        <v>4690</v>
      </c>
      <c r="F86" s="1" t="s">
        <v>1885</v>
      </c>
      <c r="G86" s="1" t="s">
        <v>3338</v>
      </c>
      <c r="H86" s="1"/>
      <c r="I86" s="4" t="s">
        <v>1160</v>
      </c>
      <c r="J86" s="4"/>
      <c r="K86" s="345" t="s">
        <v>849</v>
      </c>
      <c r="P86" s="484" t="s">
        <v>7514</v>
      </c>
    </row>
    <row r="87" spans="1:17" ht="13.2" customHeight="1">
      <c r="A87" s="432" t="s">
        <v>5039</v>
      </c>
      <c r="B87" s="432"/>
      <c r="C87" s="20" t="s">
        <v>1847</v>
      </c>
      <c r="D87" s="20"/>
      <c r="E87" s="507" t="s">
        <v>4690</v>
      </c>
      <c r="F87" s="1" t="s">
        <v>1885</v>
      </c>
      <c r="G87" s="1" t="s">
        <v>3338</v>
      </c>
      <c r="H87" s="1"/>
      <c r="I87" s="4" t="s">
        <v>1160</v>
      </c>
      <c r="J87" s="4"/>
      <c r="K87" s="345" t="s">
        <v>845</v>
      </c>
      <c r="P87" s="484" t="s">
        <v>7514</v>
      </c>
    </row>
    <row r="88" spans="1:17" ht="13.2" customHeight="1">
      <c r="A88" s="432" t="s">
        <v>5040</v>
      </c>
      <c r="B88" s="432"/>
      <c r="C88" s="20" t="s">
        <v>1848</v>
      </c>
      <c r="D88" s="20"/>
      <c r="E88" s="507" t="s">
        <v>4690</v>
      </c>
      <c r="F88" s="1" t="s">
        <v>1885</v>
      </c>
      <c r="G88" s="1" t="s">
        <v>3338</v>
      </c>
      <c r="H88" s="1"/>
      <c r="I88" s="4" t="s">
        <v>1160</v>
      </c>
      <c r="J88" s="4"/>
      <c r="K88" s="345" t="s">
        <v>846</v>
      </c>
      <c r="P88" s="484" t="s">
        <v>7514</v>
      </c>
    </row>
    <row r="89" spans="1:17" ht="13.2" customHeight="1">
      <c r="A89" s="432" t="s">
        <v>5063</v>
      </c>
      <c r="B89" s="432"/>
      <c r="C89" s="20" t="s">
        <v>1851</v>
      </c>
      <c r="D89" s="20"/>
      <c r="E89" s="507" t="s">
        <v>4790</v>
      </c>
      <c r="F89" s="1" t="s">
        <v>1885</v>
      </c>
      <c r="G89" s="1" t="s">
        <v>3338</v>
      </c>
      <c r="H89" s="1"/>
      <c r="I89" s="4" t="s">
        <v>1164</v>
      </c>
      <c r="J89" s="4"/>
      <c r="K89" s="345" t="s">
        <v>855</v>
      </c>
      <c r="P89" s="234" t="s">
        <v>7526</v>
      </c>
      <c r="Q89" s="233" t="s">
        <v>7525</v>
      </c>
    </row>
    <row r="90" spans="1:17" ht="13.2" customHeight="1">
      <c r="A90" s="432" t="s">
        <v>5085</v>
      </c>
      <c r="B90" s="432"/>
      <c r="C90" s="20" t="s">
        <v>1853</v>
      </c>
      <c r="D90" s="20"/>
      <c r="E90" s="507" t="s">
        <v>4799</v>
      </c>
      <c r="F90" s="1" t="s">
        <v>1885</v>
      </c>
      <c r="G90" s="1" t="s">
        <v>3338</v>
      </c>
      <c r="H90" s="1"/>
      <c r="I90" s="4" t="s">
        <v>4796</v>
      </c>
      <c r="J90" s="4"/>
      <c r="K90" s="345" t="s">
        <v>862</v>
      </c>
      <c r="P90" s="233" t="s">
        <v>7527</v>
      </c>
      <c r="Q90" s="233" t="s">
        <v>7528</v>
      </c>
    </row>
    <row r="91" spans="1:17" ht="13.2" customHeight="1">
      <c r="A91" s="432" t="s">
        <v>5086</v>
      </c>
      <c r="B91" s="432"/>
      <c r="C91" s="20" t="s">
        <v>4798</v>
      </c>
      <c r="D91" s="20"/>
      <c r="E91" s="507" t="s">
        <v>4800</v>
      </c>
      <c r="F91" s="1" t="s">
        <v>1885</v>
      </c>
      <c r="G91" s="1" t="s">
        <v>3338</v>
      </c>
      <c r="H91" s="1"/>
      <c r="I91" s="4" t="s">
        <v>4796</v>
      </c>
      <c r="J91" s="4"/>
      <c r="K91" s="345" t="s">
        <v>862</v>
      </c>
      <c r="P91" s="478" t="s">
        <v>7537</v>
      </c>
      <c r="Q91" s="498" t="s">
        <v>7536</v>
      </c>
    </row>
    <row r="92" spans="1:17" ht="13.2" customHeight="1">
      <c r="A92" s="432" t="s">
        <v>7908</v>
      </c>
      <c r="B92" s="432"/>
      <c r="C92" s="20" t="s">
        <v>876</v>
      </c>
      <c r="D92" s="20"/>
      <c r="E92" s="507" t="s">
        <v>4712</v>
      </c>
      <c r="F92" s="1" t="s">
        <v>1885</v>
      </c>
      <c r="G92" s="1" t="s">
        <v>3338</v>
      </c>
      <c r="H92" s="1"/>
      <c r="I92" s="4" t="s">
        <v>1160</v>
      </c>
      <c r="J92" s="4"/>
      <c r="K92" s="345" t="s">
        <v>876</v>
      </c>
      <c r="P92" s="233" t="s">
        <v>7515</v>
      </c>
    </row>
    <row r="93" spans="1:17" ht="13.2" customHeight="1">
      <c r="A93" s="432" t="s">
        <v>5109</v>
      </c>
      <c r="B93" s="432"/>
      <c r="C93" s="163" t="s">
        <v>1856</v>
      </c>
      <c r="D93" s="163"/>
      <c r="E93" s="507" t="s">
        <v>4557</v>
      </c>
      <c r="F93" s="644" t="s">
        <v>7266</v>
      </c>
      <c r="G93" s="1" t="s">
        <v>3338</v>
      </c>
      <c r="H93" s="1"/>
      <c r="I93" s="1" t="s">
        <v>4554</v>
      </c>
      <c r="J93" s="1"/>
      <c r="K93" s="345" t="s">
        <v>872</v>
      </c>
      <c r="P93" s="21" t="s">
        <v>7502</v>
      </c>
      <c r="Q93" s="233" t="s">
        <v>7501</v>
      </c>
    </row>
    <row r="94" spans="1:17" ht="13.2" customHeight="1">
      <c r="A94" s="432" t="s">
        <v>5116</v>
      </c>
      <c r="B94" s="432"/>
      <c r="C94" s="20" t="s">
        <v>4744</v>
      </c>
      <c r="D94" s="20"/>
      <c r="E94" s="507" t="s">
        <v>7689</v>
      </c>
      <c r="F94" s="1" t="s">
        <v>1885</v>
      </c>
      <c r="G94" s="1" t="s">
        <v>3338</v>
      </c>
      <c r="H94" s="1"/>
      <c r="I94" s="4" t="s">
        <v>4742</v>
      </c>
      <c r="J94" s="4"/>
      <c r="K94" s="345" t="s">
        <v>907</v>
      </c>
      <c r="P94" s="233" t="s">
        <v>7519</v>
      </c>
    </row>
    <row r="95" spans="1:17" ht="13.2" customHeight="1">
      <c r="A95" s="432" t="s">
        <v>5124</v>
      </c>
      <c r="B95" s="432"/>
      <c r="C95" s="20" t="s">
        <v>814</v>
      </c>
      <c r="D95" s="20"/>
      <c r="E95" s="507" t="s">
        <v>4770</v>
      </c>
      <c r="F95" s="644" t="s">
        <v>7266</v>
      </c>
      <c r="G95" s="1" t="s">
        <v>3338</v>
      </c>
      <c r="H95" s="1"/>
      <c r="I95" s="4" t="s">
        <v>4742</v>
      </c>
      <c r="J95" s="4"/>
      <c r="K95" s="345" t="s">
        <v>814</v>
      </c>
      <c r="P95" s="233" t="s">
        <v>7523</v>
      </c>
      <c r="Q95" s="484" t="s">
        <v>7522</v>
      </c>
    </row>
    <row r="96" spans="1:17" ht="13.2" customHeight="1">
      <c r="A96" s="432" t="s">
        <v>4877</v>
      </c>
      <c r="B96" s="432"/>
      <c r="C96" s="20" t="s">
        <v>1838</v>
      </c>
      <c r="D96" s="20"/>
      <c r="E96" s="507" t="s">
        <v>4781</v>
      </c>
      <c r="F96" s="306" t="s">
        <v>7500</v>
      </c>
      <c r="G96" s="1" t="s">
        <v>3338</v>
      </c>
      <c r="H96" s="1"/>
      <c r="I96" s="4" t="s">
        <v>1164</v>
      </c>
      <c r="J96" s="4"/>
      <c r="K96" s="630"/>
      <c r="P96" s="484" t="s">
        <v>7542</v>
      </c>
      <c r="Q96" s="233" t="s">
        <v>7648</v>
      </c>
    </row>
    <row r="97" spans="1:17" ht="13.2" customHeight="1">
      <c r="A97" s="432" t="s">
        <v>4939</v>
      </c>
      <c r="B97" s="432"/>
      <c r="C97" s="20" t="s">
        <v>1839</v>
      </c>
      <c r="D97" s="20"/>
      <c r="E97" s="507" t="s">
        <v>7609</v>
      </c>
      <c r="F97" s="4" t="s">
        <v>1885</v>
      </c>
      <c r="G97" s="1" t="s">
        <v>3338</v>
      </c>
      <c r="H97" s="1"/>
      <c r="I97" s="4" t="s">
        <v>1168</v>
      </c>
      <c r="J97" s="4"/>
      <c r="K97" s="630"/>
      <c r="P97" s="234" t="s">
        <v>7610</v>
      </c>
      <c r="Q97" s="507" t="s">
        <v>7611</v>
      </c>
    </row>
    <row r="98" spans="1:17" ht="13.2" customHeight="1">
      <c r="A98" s="432" t="s">
        <v>5178</v>
      </c>
      <c r="B98" s="432"/>
      <c r="C98" s="20" t="s">
        <v>4593</v>
      </c>
      <c r="D98" s="20"/>
      <c r="E98" s="507" t="s">
        <v>4610</v>
      </c>
      <c r="F98" s="306" t="s">
        <v>7500</v>
      </c>
      <c r="G98" s="1" t="s">
        <v>3338</v>
      </c>
      <c r="H98" s="1"/>
      <c r="I98" s="4" t="s">
        <v>1160</v>
      </c>
      <c r="J98" s="4"/>
      <c r="K98" s="345" t="s">
        <v>765</v>
      </c>
      <c r="P98" s="233" t="s">
        <v>7541</v>
      </c>
      <c r="Q98" s="478" t="s">
        <v>7587</v>
      </c>
    </row>
    <row r="99" spans="1:17" ht="13.2" customHeight="1">
      <c r="A99" s="432" t="s">
        <v>5178</v>
      </c>
      <c r="B99" s="432"/>
      <c r="C99" s="20" t="s">
        <v>4593</v>
      </c>
      <c r="D99" s="20"/>
      <c r="E99" s="507" t="s">
        <v>4617</v>
      </c>
      <c r="F99" s="1" t="s">
        <v>1885</v>
      </c>
      <c r="G99" s="1" t="s">
        <v>3338</v>
      </c>
      <c r="H99" s="1"/>
      <c r="I99" s="4" t="s">
        <v>1160</v>
      </c>
      <c r="J99" s="4"/>
      <c r="K99" s="345" t="s">
        <v>765</v>
      </c>
      <c r="P99" s="478" t="s">
        <v>7588</v>
      </c>
      <c r="Q99" s="478" t="s">
        <v>9097</v>
      </c>
    </row>
    <row r="100" spans="1:17" ht="13.2" customHeight="1">
      <c r="A100" s="432" t="s">
        <v>4995</v>
      </c>
      <c r="B100" s="432"/>
      <c r="C100" s="20" t="s">
        <v>836</v>
      </c>
      <c r="D100" s="20"/>
      <c r="E100" s="507" t="s">
        <v>4723</v>
      </c>
      <c r="F100" s="1" t="s">
        <v>1885</v>
      </c>
      <c r="G100" s="1" t="s">
        <v>3338</v>
      </c>
      <c r="H100" s="1"/>
      <c r="I100" s="4" t="s">
        <v>4718</v>
      </c>
      <c r="J100" s="4"/>
      <c r="K100" s="345" t="s">
        <v>836</v>
      </c>
      <c r="P100" s="233" t="s">
        <v>7607</v>
      </c>
      <c r="Q100" s="233" t="s">
        <v>7608</v>
      </c>
    </row>
    <row r="101" spans="1:17" ht="13.2" customHeight="1">
      <c r="A101" s="432" t="s">
        <v>7903</v>
      </c>
      <c r="B101" s="432"/>
      <c r="C101" s="20" t="s">
        <v>4629</v>
      </c>
      <c r="D101" s="20"/>
      <c r="E101" s="507" t="s">
        <v>4635</v>
      </c>
      <c r="F101" s="306" t="s">
        <v>7500</v>
      </c>
      <c r="G101" s="1" t="s">
        <v>3338</v>
      </c>
      <c r="H101" s="478" t="s">
        <v>9958</v>
      </c>
      <c r="I101" s="4" t="s">
        <v>1160</v>
      </c>
      <c r="J101" s="4"/>
      <c r="K101" s="345" t="s">
        <v>841</v>
      </c>
      <c r="P101" s="233" t="s">
        <v>7593</v>
      </c>
      <c r="Q101" s="233" t="s">
        <v>7592</v>
      </c>
    </row>
    <row r="102" spans="1:17" ht="13.2" customHeight="1">
      <c r="A102" s="432" t="s">
        <v>7904</v>
      </c>
      <c r="B102" s="432"/>
      <c r="C102" s="20" t="s">
        <v>4629</v>
      </c>
      <c r="D102" s="20"/>
      <c r="E102" s="507" t="s">
        <v>4643</v>
      </c>
      <c r="F102" s="306" t="s">
        <v>7500</v>
      </c>
      <c r="G102" s="1" t="s">
        <v>3338</v>
      </c>
      <c r="H102" s="478" t="s">
        <v>9961</v>
      </c>
      <c r="I102" s="4" t="s">
        <v>1160</v>
      </c>
      <c r="J102" s="4"/>
      <c r="K102" s="345" t="s">
        <v>841</v>
      </c>
      <c r="P102" s="484" t="s">
        <v>7591</v>
      </c>
    </row>
    <row r="103" spans="1:17" ht="13.2" customHeight="1">
      <c r="A103" s="432" t="s">
        <v>7905</v>
      </c>
      <c r="B103" s="432"/>
      <c r="C103" s="20" t="s">
        <v>4630</v>
      </c>
      <c r="D103" s="20"/>
      <c r="E103" s="507" t="s">
        <v>4648</v>
      </c>
      <c r="F103" s="4" t="s">
        <v>1885</v>
      </c>
      <c r="G103" s="1" t="s">
        <v>3338</v>
      </c>
      <c r="H103" s="1"/>
      <c r="I103" s="4" t="s">
        <v>1160</v>
      </c>
      <c r="J103" s="4"/>
      <c r="K103" s="345" t="s">
        <v>841</v>
      </c>
      <c r="P103" s="234" t="s">
        <v>7595</v>
      </c>
      <c r="Q103" s="233" t="s">
        <v>7594</v>
      </c>
    </row>
    <row r="104" spans="1:17" ht="13.2" customHeight="1">
      <c r="A104" s="432" t="s">
        <v>7906</v>
      </c>
      <c r="B104" s="432"/>
      <c r="C104" s="20" t="s">
        <v>791</v>
      </c>
      <c r="D104" s="20"/>
      <c r="E104" s="507" t="s">
        <v>4659</v>
      </c>
      <c r="F104" s="646" t="s">
        <v>1885</v>
      </c>
      <c r="G104" s="1" t="s">
        <v>3338</v>
      </c>
      <c r="H104" s="1"/>
      <c r="I104" s="4" t="s">
        <v>1160</v>
      </c>
      <c r="J104" s="4"/>
      <c r="K104" s="345" t="s">
        <v>791</v>
      </c>
      <c r="P104" s="233" t="s">
        <v>7598</v>
      </c>
      <c r="Q104" s="233" t="s">
        <v>7599</v>
      </c>
    </row>
    <row r="105" spans="1:17" ht="13.2" customHeight="1">
      <c r="A105" s="432" t="s">
        <v>7906</v>
      </c>
      <c r="B105" s="432"/>
      <c r="C105" s="20" t="s">
        <v>791</v>
      </c>
      <c r="D105" s="20"/>
      <c r="E105" s="507" t="s">
        <v>4670</v>
      </c>
      <c r="F105" s="646" t="s">
        <v>1885</v>
      </c>
      <c r="G105" s="1" t="s">
        <v>3338</v>
      </c>
      <c r="H105" s="1"/>
      <c r="I105" s="4" t="s">
        <v>1160</v>
      </c>
      <c r="J105" s="4"/>
      <c r="K105" s="345" t="s">
        <v>791</v>
      </c>
      <c r="P105" s="484" t="s">
        <v>7600</v>
      </c>
      <c r="Q105" s="484" t="s">
        <v>7599</v>
      </c>
    </row>
    <row r="106" spans="1:17" ht="13.2" customHeight="1">
      <c r="A106" s="432" t="s">
        <v>7907</v>
      </c>
      <c r="B106" s="432"/>
      <c r="C106" s="20" t="s">
        <v>1845</v>
      </c>
      <c r="D106" s="20"/>
      <c r="E106" s="507" t="s">
        <v>4685</v>
      </c>
      <c r="F106" s="646" t="s">
        <v>1885</v>
      </c>
      <c r="G106" s="1" t="s">
        <v>3338</v>
      </c>
      <c r="H106" s="1"/>
      <c r="I106" s="4" t="s">
        <v>1160</v>
      </c>
      <c r="J106" s="4"/>
      <c r="K106" s="345" t="s">
        <v>792</v>
      </c>
      <c r="P106" s="233" t="s">
        <v>7601</v>
      </c>
      <c r="Q106" s="507" t="s">
        <v>7602</v>
      </c>
    </row>
    <row r="107" spans="1:17" ht="13.2" customHeight="1">
      <c r="A107" s="432" t="s">
        <v>7907</v>
      </c>
      <c r="B107" s="432"/>
      <c r="C107" s="20" t="s">
        <v>1845</v>
      </c>
      <c r="D107" s="20"/>
      <c r="E107" s="507" t="s">
        <v>4686</v>
      </c>
      <c r="F107" s="646" t="s">
        <v>1885</v>
      </c>
      <c r="G107" s="1" t="s">
        <v>3338</v>
      </c>
      <c r="H107" s="1"/>
      <c r="I107" s="4" t="s">
        <v>1160</v>
      </c>
      <c r="J107" s="4"/>
      <c r="K107" s="345" t="s">
        <v>792</v>
      </c>
      <c r="P107" s="233" t="s">
        <v>7603</v>
      </c>
    </row>
    <row r="108" spans="1:17" ht="13.2" customHeight="1">
      <c r="A108" s="432" t="s">
        <v>5036</v>
      </c>
      <c r="B108" s="432"/>
      <c r="C108" s="20" t="s">
        <v>1849</v>
      </c>
      <c r="D108" s="20"/>
      <c r="E108" s="507" t="s">
        <v>7604</v>
      </c>
      <c r="F108" s="646" t="s">
        <v>1885</v>
      </c>
      <c r="G108" s="1" t="s">
        <v>3338</v>
      </c>
      <c r="H108" s="1"/>
      <c r="I108" s="4" t="s">
        <v>1160</v>
      </c>
      <c r="J108" s="4"/>
      <c r="K108" s="345" t="s">
        <v>848</v>
      </c>
      <c r="P108" s="233" t="s">
        <v>7605</v>
      </c>
    </row>
    <row r="109" spans="1:17" ht="13.2" customHeight="1">
      <c r="A109" s="432" t="s">
        <v>5037</v>
      </c>
      <c r="B109" s="432"/>
      <c r="C109" s="20" t="s">
        <v>1846</v>
      </c>
      <c r="D109" s="20"/>
      <c r="E109" s="507" t="s">
        <v>7604</v>
      </c>
      <c r="F109" s="644" t="s">
        <v>7266</v>
      </c>
      <c r="G109" s="1" t="s">
        <v>3338</v>
      </c>
      <c r="H109" s="1"/>
      <c r="I109" s="4" t="s">
        <v>1160</v>
      </c>
      <c r="J109" s="4"/>
      <c r="K109" s="345" t="s">
        <v>843</v>
      </c>
      <c r="P109" s="484" t="s">
        <v>7540</v>
      </c>
      <c r="Q109" s="233" t="s">
        <v>7679</v>
      </c>
    </row>
    <row r="110" spans="1:17" ht="13.2" customHeight="1">
      <c r="A110" s="432" t="s">
        <v>5038</v>
      </c>
      <c r="B110" s="432"/>
      <c r="C110" s="20" t="s">
        <v>1850</v>
      </c>
      <c r="D110" s="20"/>
      <c r="E110" s="507" t="s">
        <v>7604</v>
      </c>
      <c r="F110" s="644" t="s">
        <v>7266</v>
      </c>
      <c r="G110" s="1" t="s">
        <v>3338</v>
      </c>
      <c r="H110" s="1"/>
      <c r="I110" s="4" t="s">
        <v>1160</v>
      </c>
      <c r="J110" s="4"/>
      <c r="K110" s="345" t="s">
        <v>849</v>
      </c>
      <c r="P110" s="484" t="s">
        <v>7540</v>
      </c>
      <c r="Q110" s="484" t="s">
        <v>7680</v>
      </c>
    </row>
    <row r="111" spans="1:17" ht="13.2" customHeight="1">
      <c r="A111" s="432" t="s">
        <v>5039</v>
      </c>
      <c r="B111" s="432"/>
      <c r="C111" s="20" t="s">
        <v>1847</v>
      </c>
      <c r="D111" s="20"/>
      <c r="E111" s="507" t="s">
        <v>7604</v>
      </c>
      <c r="F111" s="644" t="s">
        <v>7266</v>
      </c>
      <c r="G111" s="1" t="s">
        <v>3338</v>
      </c>
      <c r="H111" s="1"/>
      <c r="I111" s="4" t="s">
        <v>1160</v>
      </c>
      <c r="J111" s="4"/>
      <c r="K111" s="345" t="s">
        <v>845</v>
      </c>
      <c r="P111" s="233" t="s">
        <v>7540</v>
      </c>
      <c r="Q111" s="484" t="s">
        <v>7682</v>
      </c>
    </row>
    <row r="112" spans="1:17" ht="13.2" customHeight="1">
      <c r="A112" s="432" t="s">
        <v>5040</v>
      </c>
      <c r="B112" s="432"/>
      <c r="C112" s="20" t="s">
        <v>1848</v>
      </c>
      <c r="D112" s="20"/>
      <c r="E112" s="507" t="s">
        <v>7604</v>
      </c>
      <c r="F112" s="644" t="s">
        <v>7266</v>
      </c>
      <c r="G112" s="1" t="s">
        <v>3338</v>
      </c>
      <c r="H112" s="1"/>
      <c r="I112" s="4" t="s">
        <v>1160</v>
      </c>
      <c r="J112" s="4"/>
      <c r="K112" s="345" t="s">
        <v>846</v>
      </c>
      <c r="P112" s="484" t="s">
        <v>7540</v>
      </c>
      <c r="Q112" s="484" t="s">
        <v>7681</v>
      </c>
    </row>
    <row r="113" spans="1:19" ht="13.2" customHeight="1">
      <c r="A113" s="432" t="s">
        <v>5085</v>
      </c>
      <c r="B113" s="432"/>
      <c r="C113" s="20" t="s">
        <v>7706</v>
      </c>
      <c r="D113" s="20"/>
      <c r="E113" s="478" t="s">
        <v>7651</v>
      </c>
      <c r="F113" s="1" t="s">
        <v>1885</v>
      </c>
      <c r="G113" s="1" t="s">
        <v>3338</v>
      </c>
      <c r="H113" s="1"/>
      <c r="I113" s="4" t="s">
        <v>4796</v>
      </c>
      <c r="J113" s="4"/>
      <c r="K113" s="345" t="s">
        <v>862</v>
      </c>
      <c r="P113" s="478" t="s">
        <v>7649</v>
      </c>
      <c r="Q113" s="478" t="s">
        <v>7654</v>
      </c>
    </row>
    <row r="114" spans="1:19" ht="13.2" customHeight="1">
      <c r="A114" s="432" t="s">
        <v>5085</v>
      </c>
      <c r="B114" s="432"/>
      <c r="C114" s="20" t="s">
        <v>7706</v>
      </c>
      <c r="D114" s="20"/>
      <c r="E114" s="478" t="s">
        <v>7650</v>
      </c>
      <c r="F114" s="1" t="s">
        <v>1885</v>
      </c>
      <c r="G114" s="1" t="s">
        <v>3338</v>
      </c>
      <c r="H114" s="1"/>
      <c r="I114" s="4" t="s">
        <v>4796</v>
      </c>
      <c r="J114" s="4"/>
      <c r="K114" s="345" t="s">
        <v>862</v>
      </c>
      <c r="P114" s="478" t="s">
        <v>7652</v>
      </c>
      <c r="Q114" s="478" t="s">
        <v>7653</v>
      </c>
    </row>
    <row r="115" spans="1:19" ht="13.2" customHeight="1">
      <c r="A115" s="432" t="s">
        <v>5086</v>
      </c>
      <c r="B115" s="432"/>
      <c r="C115" s="20" t="s">
        <v>4798</v>
      </c>
      <c r="D115" s="20"/>
      <c r="E115" s="507" t="s">
        <v>4816</v>
      </c>
      <c r="F115" s="1" t="s">
        <v>1885</v>
      </c>
      <c r="G115" s="1" t="s">
        <v>3338</v>
      </c>
      <c r="H115" s="1"/>
      <c r="I115" s="4" t="s">
        <v>4796</v>
      </c>
      <c r="J115" s="4"/>
      <c r="K115" s="345" t="s">
        <v>862</v>
      </c>
      <c r="P115" s="233" t="s">
        <v>7656</v>
      </c>
    </row>
    <row r="116" spans="1:19" ht="13.2" customHeight="1">
      <c r="A116" s="432" t="s">
        <v>5086</v>
      </c>
      <c r="B116" s="432"/>
      <c r="C116" s="20" t="s">
        <v>4798</v>
      </c>
      <c r="D116" s="20"/>
      <c r="E116" s="498" t="s">
        <v>7650</v>
      </c>
      <c r="F116" s="1" t="s">
        <v>1885</v>
      </c>
      <c r="G116" s="1" t="s">
        <v>3338</v>
      </c>
      <c r="H116" s="1"/>
      <c r="I116" s="4" t="s">
        <v>4796</v>
      </c>
      <c r="J116" s="4"/>
      <c r="K116" s="345" t="s">
        <v>862</v>
      </c>
      <c r="P116" s="233" t="s">
        <v>7655</v>
      </c>
    </row>
    <row r="117" spans="1:19" ht="13.2" customHeight="1">
      <c r="A117" s="432" t="s">
        <v>7908</v>
      </c>
      <c r="B117" s="432"/>
      <c r="C117" s="20" t="s">
        <v>876</v>
      </c>
      <c r="D117" s="20"/>
      <c r="E117" s="507" t="s">
        <v>4713</v>
      </c>
      <c r="F117" s="4" t="s">
        <v>1885</v>
      </c>
      <c r="G117" s="1" t="s">
        <v>3338</v>
      </c>
      <c r="H117" s="1"/>
      <c r="I117" s="4" t="s">
        <v>1160</v>
      </c>
      <c r="J117" s="4"/>
      <c r="K117" s="345" t="s">
        <v>876</v>
      </c>
      <c r="P117" s="233" t="s">
        <v>7606</v>
      </c>
    </row>
    <row r="118" spans="1:19" ht="13.2" customHeight="1">
      <c r="A118" s="432" t="s">
        <v>5109</v>
      </c>
      <c r="B118" s="432"/>
      <c r="C118" s="163" t="s">
        <v>1856</v>
      </c>
      <c r="D118" s="163"/>
      <c r="E118" s="507" t="s">
        <v>4558</v>
      </c>
      <c r="F118" s="646" t="s">
        <v>1885</v>
      </c>
      <c r="G118" s="1" t="s">
        <v>3338</v>
      </c>
      <c r="H118" s="1"/>
      <c r="I118" s="1" t="s">
        <v>4554</v>
      </c>
      <c r="J118" s="1"/>
      <c r="K118" s="345" t="s">
        <v>872</v>
      </c>
      <c r="P118" s="234" t="s">
        <v>7543</v>
      </c>
      <c r="Q118" s="507" t="s">
        <v>7544</v>
      </c>
    </row>
    <row r="119" spans="1:19" ht="13.2" customHeight="1">
      <c r="A119" s="432" t="s">
        <v>5101</v>
      </c>
      <c r="B119" s="432"/>
      <c r="C119" s="160" t="s">
        <v>4565</v>
      </c>
      <c r="D119" s="160"/>
      <c r="E119" s="507" t="s">
        <v>7545</v>
      </c>
      <c r="F119" s="644" t="s">
        <v>7266</v>
      </c>
      <c r="G119" s="1" t="s">
        <v>3338</v>
      </c>
      <c r="H119" s="1"/>
      <c r="I119" s="4" t="s">
        <v>4584</v>
      </c>
      <c r="J119" s="4"/>
      <c r="K119" s="345" t="s">
        <v>874</v>
      </c>
      <c r="P119" s="233" t="s">
        <v>7546</v>
      </c>
      <c r="Q119" s="233" t="s">
        <v>7547</v>
      </c>
    </row>
    <row r="120" spans="1:19" ht="13.2" customHeight="1">
      <c r="A120" s="432" t="s">
        <v>5102</v>
      </c>
      <c r="B120" s="432"/>
      <c r="C120" s="160" t="s">
        <v>4566</v>
      </c>
      <c r="D120" s="160"/>
      <c r="E120" s="507" t="s">
        <v>4570</v>
      </c>
      <c r="F120" s="1" t="s">
        <v>1885</v>
      </c>
      <c r="G120" s="1" t="s">
        <v>3338</v>
      </c>
      <c r="H120" s="1"/>
      <c r="I120" s="4" t="s">
        <v>4584</v>
      </c>
      <c r="J120" s="4"/>
      <c r="K120" s="345" t="s">
        <v>874</v>
      </c>
      <c r="P120" s="234" t="s">
        <v>7549</v>
      </c>
      <c r="Q120" s="233" t="s">
        <v>7548</v>
      </c>
    </row>
    <row r="121" spans="1:19" ht="13.2" customHeight="1">
      <c r="A121" s="432" t="s">
        <v>5116</v>
      </c>
      <c r="B121" s="432"/>
      <c r="C121" s="20" t="s">
        <v>4744</v>
      </c>
      <c r="D121" s="20"/>
      <c r="E121" s="507" t="s">
        <v>7692</v>
      </c>
      <c r="F121" s="1" t="s">
        <v>1885</v>
      </c>
      <c r="G121" s="1" t="s">
        <v>3338</v>
      </c>
      <c r="H121" s="1"/>
      <c r="I121" s="4" t="s">
        <v>4742</v>
      </c>
      <c r="J121" s="4"/>
      <c r="K121" s="345" t="s">
        <v>907</v>
      </c>
      <c r="P121" s="233" t="s">
        <v>7702</v>
      </c>
    </row>
    <row r="122" spans="1:19" s="484" customFormat="1" ht="13.2" customHeight="1">
      <c r="A122" s="478" t="s">
        <v>5116</v>
      </c>
      <c r="B122" s="478"/>
      <c r="C122" s="20" t="s">
        <v>4744</v>
      </c>
      <c r="D122" s="20"/>
      <c r="E122" s="507" t="s">
        <v>7690</v>
      </c>
      <c r="F122" s="1" t="s">
        <v>1885</v>
      </c>
      <c r="G122" s="1" t="s">
        <v>3338</v>
      </c>
      <c r="H122" s="1"/>
      <c r="I122" s="650" t="s">
        <v>4742</v>
      </c>
      <c r="J122" s="650"/>
      <c r="K122" s="345" t="s">
        <v>907</v>
      </c>
      <c r="P122" s="484" t="s">
        <v>7701</v>
      </c>
    </row>
    <row r="123" spans="1:19" s="484" customFormat="1" ht="13.2" customHeight="1">
      <c r="A123" s="478" t="s">
        <v>5116</v>
      </c>
      <c r="B123" s="478"/>
      <c r="C123" s="20" t="s">
        <v>4744</v>
      </c>
      <c r="D123" s="20"/>
      <c r="E123" s="507" t="s">
        <v>7612</v>
      </c>
      <c r="F123" s="1" t="s">
        <v>1885</v>
      </c>
      <c r="G123" s="1" t="s">
        <v>3338</v>
      </c>
      <c r="H123" s="1"/>
      <c r="I123" s="646" t="s">
        <v>4742</v>
      </c>
      <c r="J123" s="646"/>
      <c r="K123" s="345" t="s">
        <v>907</v>
      </c>
      <c r="P123" s="234" t="s">
        <v>7613</v>
      </c>
    </row>
    <row r="124" spans="1:19" ht="13.2" customHeight="1">
      <c r="A124" s="432" t="s">
        <v>5118</v>
      </c>
      <c r="B124" s="432"/>
      <c r="C124" s="160" t="s">
        <v>4753</v>
      </c>
      <c r="D124" s="160"/>
      <c r="E124" s="507" t="s">
        <v>7614</v>
      </c>
      <c r="F124" s="1" t="s">
        <v>1885</v>
      </c>
      <c r="G124" s="1" t="s">
        <v>3338</v>
      </c>
      <c r="H124" s="1"/>
      <c r="I124" s="4" t="s">
        <v>4742</v>
      </c>
      <c r="J124" s="4"/>
      <c r="K124" s="345" t="s">
        <v>907</v>
      </c>
      <c r="P124" s="484" t="s">
        <v>7615</v>
      </c>
    </row>
    <row r="125" spans="1:19" ht="13.2" customHeight="1">
      <c r="A125" s="432" t="s">
        <v>5119</v>
      </c>
      <c r="B125" s="432"/>
      <c r="C125" s="160" t="s">
        <v>4754</v>
      </c>
      <c r="D125" s="160"/>
      <c r="E125" s="507" t="s">
        <v>7617</v>
      </c>
      <c r="F125" s="1" t="s">
        <v>1885</v>
      </c>
      <c r="G125" s="1" t="s">
        <v>3338</v>
      </c>
      <c r="H125" s="1"/>
      <c r="I125" s="4" t="s">
        <v>4742</v>
      </c>
      <c r="J125" s="4"/>
      <c r="K125" s="345" t="s">
        <v>907</v>
      </c>
      <c r="P125" s="233" t="s">
        <v>7619</v>
      </c>
    </row>
    <row r="126" spans="1:19" ht="13.2" customHeight="1">
      <c r="A126" s="432" t="s">
        <v>5120</v>
      </c>
      <c r="B126" s="432"/>
      <c r="C126" s="160" t="s">
        <v>4755</v>
      </c>
      <c r="D126" s="160"/>
      <c r="E126" s="507" t="s">
        <v>4761</v>
      </c>
      <c r="F126" s="1" t="s">
        <v>1885</v>
      </c>
      <c r="G126" s="1" t="s">
        <v>3338</v>
      </c>
      <c r="H126" s="1"/>
      <c r="I126" s="4" t="s">
        <v>4742</v>
      </c>
      <c r="J126" s="4"/>
      <c r="K126" s="345" t="s">
        <v>907</v>
      </c>
      <c r="P126" s="233" t="s">
        <v>7621</v>
      </c>
    </row>
    <row r="127" spans="1:19" ht="13.2" customHeight="1">
      <c r="A127" s="432" t="s">
        <v>5115</v>
      </c>
      <c r="B127" s="432"/>
      <c r="C127" s="20" t="s">
        <v>812</v>
      </c>
      <c r="D127" s="20"/>
      <c r="E127" s="507" t="s">
        <v>4765</v>
      </c>
      <c r="F127" s="1" t="s">
        <v>1885</v>
      </c>
      <c r="G127" s="1" t="s">
        <v>3338</v>
      </c>
      <c r="H127" s="1"/>
      <c r="I127" s="4" t="s">
        <v>4742</v>
      </c>
      <c r="J127" s="4"/>
      <c r="K127" s="345" t="s">
        <v>812</v>
      </c>
      <c r="P127" s="233" t="s">
        <v>7624</v>
      </c>
      <c r="Q127" s="233" t="s">
        <v>7625</v>
      </c>
      <c r="R127" s="234" t="s">
        <v>7622</v>
      </c>
      <c r="S127" s="234" t="s">
        <v>7623</v>
      </c>
    </row>
    <row r="128" spans="1:19" ht="13.2" customHeight="1">
      <c r="A128" s="432" t="s">
        <v>5124</v>
      </c>
      <c r="B128" s="432"/>
      <c r="C128" s="20" t="s">
        <v>814</v>
      </c>
      <c r="D128" s="20"/>
      <c r="E128" s="507" t="s">
        <v>7627</v>
      </c>
      <c r="F128" s="1" t="s">
        <v>1885</v>
      </c>
      <c r="G128" s="1" t="s">
        <v>3338</v>
      </c>
      <c r="H128" s="1"/>
      <c r="I128" s="4" t="s">
        <v>4742</v>
      </c>
      <c r="J128" s="4"/>
      <c r="K128" s="345" t="s">
        <v>814</v>
      </c>
      <c r="P128" s="233" t="s">
        <v>7629</v>
      </c>
    </row>
    <row r="129" spans="1:17" s="484" customFormat="1" ht="13.2" customHeight="1">
      <c r="A129" s="478" t="s">
        <v>5124</v>
      </c>
      <c r="B129" s="478"/>
      <c r="C129" s="20" t="s">
        <v>814</v>
      </c>
      <c r="D129" s="20"/>
      <c r="E129" s="507" t="s">
        <v>7628</v>
      </c>
      <c r="F129" s="1" t="s">
        <v>1885</v>
      </c>
      <c r="G129" s="1" t="s">
        <v>3338</v>
      </c>
      <c r="H129" s="1"/>
      <c r="I129" s="646" t="s">
        <v>4742</v>
      </c>
      <c r="J129" s="646"/>
      <c r="K129" s="345" t="s">
        <v>814</v>
      </c>
      <c r="P129" s="234" t="s">
        <v>7630</v>
      </c>
      <c r="Q129" s="484" t="s">
        <v>7631</v>
      </c>
    </row>
    <row r="130" spans="1:17" ht="13.2" customHeight="1">
      <c r="A130" s="432" t="s">
        <v>5125</v>
      </c>
      <c r="B130" s="432"/>
      <c r="C130" s="160" t="s">
        <v>1860</v>
      </c>
      <c r="D130" s="160"/>
      <c r="E130" s="507" t="s">
        <v>7658</v>
      </c>
      <c r="F130" s="1" t="s">
        <v>1885</v>
      </c>
      <c r="G130" s="1" t="s">
        <v>3338</v>
      </c>
      <c r="H130" s="1"/>
      <c r="I130" s="4" t="s">
        <v>1165</v>
      </c>
      <c r="J130" s="4"/>
      <c r="K130" s="345" t="s">
        <v>880</v>
      </c>
      <c r="P130" s="233" t="s">
        <v>7711</v>
      </c>
      <c r="Q130" s="484" t="s">
        <v>7657</v>
      </c>
    </row>
  </sheetData>
  <autoFilter ref="A1:A130"/>
  <hyperlinks>
    <hyperlink ref="K10" r:id="rId1" display="Task Force digitalizzazione, monitoraggio e performance"/>
    <hyperlink ref="K19" r:id="rId2" display="Politiche industriali di filiera e internazionalizzazione"/>
    <hyperlink ref="K18" r:id="rId3" display="Transizione 4.0"/>
    <hyperlink ref="K21" r:id="rId4" display="Infrastrutture digitali"/>
    <hyperlink ref="K26" r:id="rId5" display="Hub del Turismo Digitale"/>
    <hyperlink ref="K27" r:id="rId6" display="Realizzazione nuovi impianti di gestione rifiuti e ammodernamento di impianti esistenti"/>
    <hyperlink ref="K29" r:id="rId7" display="Bus elettrici - Filiera industriale"/>
    <hyperlink ref="K31" r:id="rId8" display="Ecobonus e Sismabonus fino al 110% per l'efficienza energetica e la sicurezza degli edifici"/>
    <hyperlink ref="K36" r:id="rId9" display="Realizzazione di un sistema avanzato ed integrato di monitoraggio e previsione"/>
    <hyperlink ref="K33" r:id="rId10" display="Tutela e valorizzazione del verde urbano ed extraurbano"/>
    <hyperlink ref="K43" r:id="rId11" display="Borse di studio per l'accesso all'università"/>
    <hyperlink ref="K45" r:id="rId12" display="IPCEI "/>
    <hyperlink ref="K7" r:id="rId13" display="Investimento in capitale umano per rafforzare l’Ufficio del Processo e superare le disparità tra tribunali"/>
    <hyperlink ref="K3:K4" r:id="rId14" display="Abilitazione e facilitazione migrazione al Cloud"/>
    <hyperlink ref="K7:K14" r:id="rId15" display="Cybersecurity"/>
    <hyperlink ref="K16:K17" r:id="rId16" display="Dati e interoperabilità"/>
    <hyperlink ref="K11" r:id="rId17" display="Task Force digitalizzazione, monitoraggio e performance"/>
    <hyperlink ref="K20" r:id="rId18" display="Politiche industriali di filiera e internazionalizzazione"/>
    <hyperlink ref="K48" r:id="rId19"/>
    <hyperlink ref="K49" r:id="rId20"/>
    <hyperlink ref="K50" r:id="rId21"/>
    <hyperlink ref="K51" r:id="rId22"/>
    <hyperlink ref="K52" r:id="rId23"/>
    <hyperlink ref="K53" r:id="rId24"/>
    <hyperlink ref="K54" r:id="rId25"/>
    <hyperlink ref="K59" r:id="rId26"/>
    <hyperlink ref="K60" r:id="rId27" display="Installazione di infrastrutture di ricarica elettrica"/>
    <hyperlink ref="K62" r:id="rId28"/>
    <hyperlink ref="K63" r:id="rId29"/>
    <hyperlink ref="K64" r:id="rId30"/>
    <hyperlink ref="K65" r:id="rId31"/>
    <hyperlink ref="K66" r:id="rId32"/>
    <hyperlink ref="K67" r:id="rId33" display="Sviluppo delle competenze tecnico-professionali, digitali e manageriali del personale del sistema sanitario"/>
    <hyperlink ref="K68" r:id="rId34"/>
    <hyperlink ref="K69" r:id="rId35"/>
    <hyperlink ref="K70" r:id="rId36"/>
    <hyperlink ref="K79:K86" r:id="rId37" display="Potenziamento delle linee regionali"/>
    <hyperlink ref="K87:K130" r:id="rId38" display="Rinnovo del materiale rotabile "/>
    <hyperlink ref="K81" r:id="rId39"/>
    <hyperlink ref="K101" r:id="rId40"/>
    <hyperlink ref="K102" r:id="rId41"/>
    <hyperlink ref="K82" r:id="rId42"/>
    <hyperlink ref="K103" r:id="rId43"/>
    <hyperlink ref="K83" r:id="rId44"/>
    <hyperlink ref="K104" r:id="rId45"/>
    <hyperlink ref="K105" r:id="rId46"/>
    <hyperlink ref="K106" r:id="rId47"/>
    <hyperlink ref="K107" r:id="rId48"/>
    <hyperlink ref="K84" r:id="rId49"/>
    <hyperlink ref="K108" r:id="rId50"/>
    <hyperlink ref="K85" r:id="rId51"/>
    <hyperlink ref="K109" r:id="rId52"/>
    <hyperlink ref="K86" r:id="rId53"/>
    <hyperlink ref="K110" r:id="rId54"/>
    <hyperlink ref="K87" r:id="rId55"/>
    <hyperlink ref="K111" r:id="rId56"/>
    <hyperlink ref="K88" r:id="rId57"/>
    <hyperlink ref="K112" r:id="rId58"/>
    <hyperlink ref="K92" r:id="rId59"/>
    <hyperlink ref="K117" r:id="rId60"/>
    <hyperlink ref="K77" r:id="rId61"/>
    <hyperlink ref="K78" r:id="rId62"/>
    <hyperlink ref="K100" r:id="rId63"/>
    <hyperlink ref="K94" r:id="rId64"/>
    <hyperlink ref="K121" r:id="rId65"/>
    <hyperlink ref="K124" r:id="rId66"/>
    <hyperlink ref="K125" r:id="rId67"/>
    <hyperlink ref="K126" r:id="rId68"/>
    <hyperlink ref="K127" r:id="rId69"/>
    <hyperlink ref="K95" r:id="rId70"/>
    <hyperlink ref="K128" r:id="rId71"/>
    <hyperlink ref="K90" r:id="rId72"/>
    <hyperlink ref="K113" r:id="rId73"/>
    <hyperlink ref="K114" r:id="rId74"/>
    <hyperlink ref="K91" r:id="rId75"/>
    <hyperlink ref="K115" r:id="rId76"/>
    <hyperlink ref="K116" r:id="rId77"/>
    <hyperlink ref="K73" r:id="rId78"/>
    <hyperlink ref="K130" r:id="rId79"/>
    <hyperlink ref="P6" r:id="rId80"/>
    <hyperlink ref="P9" r:id="rId81"/>
    <hyperlink ref="P11" r:id="rId82"/>
    <hyperlink ref="P12" r:id="rId83"/>
    <hyperlink ref="P2" r:id="rId84"/>
    <hyperlink ref="P15" r:id="rId85"/>
    <hyperlink ref="P16" r:id="rId86"/>
    <hyperlink ref="P17" r:id="rId87"/>
    <hyperlink ref="P18" r:id="rId88"/>
    <hyperlink ref="P19" r:id="rId89"/>
    <hyperlink ref="P20" r:id="rId90"/>
    <hyperlink ref="P21" r:id="rId91" display="Decreto di approvazione della Strategia nazionale per l'economia circolare e del Programma nazionale per la gestione dei rifiuti"/>
    <hyperlink ref="P22" r:id="rId92"/>
    <hyperlink ref="P23" r:id="rId93"/>
    <hyperlink ref="P24" r:id="rId94"/>
    <hyperlink ref="P28" r:id="rId95"/>
    <hyperlink ref="P27" r:id="rId96"/>
    <hyperlink ref="P29" r:id="rId97"/>
    <hyperlink ref="P3" r:id="rId98"/>
    <hyperlink ref="P34" r:id="rId99"/>
    <hyperlink ref="P36" r:id="rId100"/>
    <hyperlink ref="P38" r:id="rId101"/>
    <hyperlink ref="P39" r:id="rId102"/>
    <hyperlink ref="P40" r:id="rId103"/>
    <hyperlink ref="P5" r:id="rId104"/>
    <hyperlink ref="P7" r:id="rId105"/>
    <hyperlink ref="P41" r:id="rId106"/>
    <hyperlink ref="P42" r:id="rId107"/>
    <hyperlink ref="P43" r:id="rId108"/>
    <hyperlink ref="P44" r:id="rId109"/>
    <hyperlink ref="P45" r:id="rId110"/>
    <hyperlink ref="P46" r:id="rId111"/>
    <hyperlink ref="P62" r:id="rId112"/>
    <hyperlink ref="P63" r:id="rId113"/>
    <hyperlink ref="Q1" r:id="rId114"/>
    <hyperlink ref="R29" r:id="rId115" display="Con il DM 27 aprile 2022 sono stati ripartiti i 450 milioni dell'investimento 5.2 Idrogeno (250 mln 250 per la realizzazione degli importanti progetti di comune  interesse  europeo; 100 mln per progetti finalizzati alla realizzazione di stabilimenti per l"/>
    <hyperlink ref="R42" r:id="rId116"/>
    <hyperlink ref="P54" r:id="rId117"/>
    <hyperlink ref="Q71" r:id="rId118" display="Report n. 1 e n.2 della RGS"/>
    <hyperlink ref="P75" r:id="rId119"/>
    <hyperlink ref="P76" r:id="rId120"/>
    <hyperlink ref="P77" r:id="rId121"/>
    <hyperlink ref="P89" r:id="rId122"/>
    <hyperlink ref="P118" r:id="rId123"/>
    <hyperlink ref="P120" r:id="rId124"/>
    <hyperlink ref="P103" r:id="rId125"/>
    <hyperlink ref="P97" r:id="rId126"/>
    <hyperlink ref="K123" r:id="rId127"/>
    <hyperlink ref="P123" r:id="rId128"/>
    <hyperlink ref="R127" r:id="rId129"/>
    <hyperlink ref="S127" r:id="rId130"/>
    <hyperlink ref="K129" r:id="rId131"/>
    <hyperlink ref="P129" r:id="rId132"/>
    <hyperlink ref="K122" r:id="rId133"/>
    <hyperlink ref="P33" r:id="rId134"/>
  </hyperlinks>
  <pageMargins left="0.7" right="0.7" top="0.75" bottom="0.75" header="0.3" footer="0.3"/>
  <pageSetup paperSize="9" orientation="portrait" r:id="rId135"/>
  <drawing r:id="rId13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1:V168"/>
  <sheetViews>
    <sheetView workbookViewId="0">
      <pane xSplit="2" ySplit="1" topLeftCell="F41" activePane="bottomRight" state="frozen"/>
      <selection pane="topRight" activeCell="C1" sqref="C1"/>
      <selection pane="bottomLeft" activeCell="A2" sqref="A2"/>
      <selection pane="bottomRight" activeCell="U43" sqref="U43"/>
    </sheetView>
  </sheetViews>
  <sheetFormatPr defaultColWidth="9.33203125" defaultRowHeight="13.2"/>
  <cols>
    <col min="1" max="1" width="15.77734375" style="433" customWidth="1"/>
    <col min="2" max="15" width="9" style="233" customWidth="1"/>
    <col min="16" max="16" width="9" style="5" customWidth="1"/>
    <col min="17" max="17" width="9" style="233" customWidth="1"/>
    <col min="18" max="18" width="29.77734375" style="233" customWidth="1"/>
    <col min="19" max="16384" width="9.33203125" style="233"/>
  </cols>
  <sheetData>
    <row r="1" spans="1:22" ht="82.8">
      <c r="A1" s="452" t="s">
        <v>4552</v>
      </c>
      <c r="B1" s="79" t="s">
        <v>0</v>
      </c>
      <c r="C1" s="80" t="s">
        <v>1</v>
      </c>
      <c r="D1" s="80" t="s">
        <v>2</v>
      </c>
      <c r="E1" s="81" t="s">
        <v>3</v>
      </c>
      <c r="F1" s="125" t="s">
        <v>1864</v>
      </c>
      <c r="G1" s="81" t="s">
        <v>1829</v>
      </c>
      <c r="H1" s="70" t="s">
        <v>248</v>
      </c>
      <c r="I1" s="123" t="s">
        <v>1159</v>
      </c>
      <c r="J1" s="124" t="s">
        <v>1186</v>
      </c>
      <c r="K1" s="161" t="s">
        <v>1239</v>
      </c>
      <c r="L1" s="174" t="s">
        <v>3212</v>
      </c>
      <c r="M1" s="175" t="s">
        <v>1904</v>
      </c>
      <c r="N1" s="176" t="s">
        <v>1905</v>
      </c>
      <c r="O1" s="176" t="s">
        <v>1906</v>
      </c>
      <c r="P1" s="581" t="s">
        <v>6646</v>
      </c>
      <c r="Q1" s="161" t="s">
        <v>1867</v>
      </c>
      <c r="R1" s="168" t="s">
        <v>6391</v>
      </c>
      <c r="S1" s="289" t="s">
        <v>6400</v>
      </c>
      <c r="T1" s="289" t="s">
        <v>6401</v>
      </c>
      <c r="U1" s="289" t="s">
        <v>6405</v>
      </c>
      <c r="V1" s="289" t="s">
        <v>6441</v>
      </c>
    </row>
    <row r="2" spans="1:22" s="3" customFormat="1" ht="24.9" customHeight="1">
      <c r="A2" s="170" t="s">
        <v>4956</v>
      </c>
      <c r="B2" s="235" t="s">
        <v>3407</v>
      </c>
      <c r="C2" s="236" t="s">
        <v>299</v>
      </c>
      <c r="D2" s="235" t="s">
        <v>445</v>
      </c>
      <c r="E2" s="115" t="s">
        <v>300</v>
      </c>
      <c r="F2" s="170" t="s">
        <v>1885</v>
      </c>
      <c r="G2" s="302" t="s">
        <v>3338</v>
      </c>
      <c r="H2" s="83" t="s">
        <v>98</v>
      </c>
      <c r="I2" s="45" t="s">
        <v>1161</v>
      </c>
      <c r="J2" s="126"/>
      <c r="K2" s="168" t="s">
        <v>831</v>
      </c>
      <c r="L2" s="218" t="s">
        <v>2847</v>
      </c>
      <c r="M2" s="177"/>
      <c r="N2" s="203" t="s">
        <v>2848</v>
      </c>
      <c r="O2" s="177" t="s">
        <v>6423</v>
      </c>
      <c r="P2" s="581"/>
      <c r="Q2" s="168" t="s">
        <v>6425</v>
      </c>
      <c r="S2" s="168" t="s">
        <v>6424</v>
      </c>
    </row>
    <row r="3" spans="1:22" s="3" customFormat="1" ht="24.9" customHeight="1">
      <c r="A3" s="170" t="s">
        <v>4969</v>
      </c>
      <c r="B3" s="235" t="s">
        <v>3408</v>
      </c>
      <c r="C3" s="236" t="s">
        <v>632</v>
      </c>
      <c r="D3" s="235" t="s">
        <v>445</v>
      </c>
      <c r="E3" s="115" t="s">
        <v>1588</v>
      </c>
      <c r="F3" s="533" t="s">
        <v>1885</v>
      </c>
      <c r="G3" s="302" t="s">
        <v>3338</v>
      </c>
      <c r="H3" s="83" t="s">
        <v>98</v>
      </c>
      <c r="I3" s="45" t="s">
        <v>1177</v>
      </c>
      <c r="J3" s="126"/>
      <c r="K3" s="168" t="s">
        <v>825</v>
      </c>
      <c r="L3" s="246" t="s">
        <v>6524</v>
      </c>
      <c r="M3" s="179" t="s">
        <v>6525</v>
      </c>
      <c r="N3" s="178" t="s">
        <v>6526</v>
      </c>
      <c r="O3" s="179" t="s">
        <v>6527</v>
      </c>
      <c r="P3" s="581"/>
      <c r="Q3" s="168" t="s">
        <v>6430</v>
      </c>
      <c r="R3" s="542" t="s">
        <v>6528</v>
      </c>
    </row>
    <row r="4" spans="1:22" s="3" customFormat="1" ht="24.9" customHeight="1">
      <c r="A4" s="170" t="s">
        <v>5003</v>
      </c>
      <c r="B4" s="235" t="s">
        <v>3409</v>
      </c>
      <c r="C4" s="236" t="s">
        <v>342</v>
      </c>
      <c r="D4" s="235" t="s">
        <v>445</v>
      </c>
      <c r="E4" s="115" t="s">
        <v>1677</v>
      </c>
      <c r="F4" s="533" t="s">
        <v>1885</v>
      </c>
      <c r="G4" s="302" t="s">
        <v>3342</v>
      </c>
      <c r="H4" s="83" t="s">
        <v>66</v>
      </c>
      <c r="I4" s="126"/>
      <c r="J4" s="136"/>
      <c r="K4" s="168"/>
      <c r="L4" s="537" t="s">
        <v>1161</v>
      </c>
      <c r="M4" s="196"/>
      <c r="N4" s="205" t="s">
        <v>3358</v>
      </c>
      <c r="O4" s="182" t="s">
        <v>6414</v>
      </c>
      <c r="P4" s="581"/>
      <c r="Q4" s="168" t="s">
        <v>6415</v>
      </c>
      <c r="R4" s="3" t="s">
        <v>6416</v>
      </c>
      <c r="S4" s="168" t="s">
        <v>6417</v>
      </c>
      <c r="T4" s="168" t="s">
        <v>6418</v>
      </c>
    </row>
    <row r="5" spans="1:22" s="3" customFormat="1" ht="24.9" customHeight="1">
      <c r="A5" s="170" t="s">
        <v>5090</v>
      </c>
      <c r="B5" s="235" t="s">
        <v>3410</v>
      </c>
      <c r="C5" s="236" t="s">
        <v>919</v>
      </c>
      <c r="D5" s="235" t="s">
        <v>445</v>
      </c>
      <c r="E5" s="115" t="s">
        <v>1769</v>
      </c>
      <c r="F5" s="533" t="s">
        <v>1885</v>
      </c>
      <c r="G5" s="302" t="s">
        <v>3338</v>
      </c>
      <c r="H5" s="83" t="s">
        <v>98</v>
      </c>
      <c r="I5" s="126" t="s">
        <v>1166</v>
      </c>
      <c r="J5" s="136"/>
      <c r="K5" s="168" t="s">
        <v>866</v>
      </c>
      <c r="L5" s="218" t="s">
        <v>3457</v>
      </c>
      <c r="M5" s="206"/>
      <c r="N5" s="243" t="s">
        <v>3458</v>
      </c>
      <c r="O5" s="244" t="s">
        <v>6529</v>
      </c>
      <c r="P5" s="581"/>
      <c r="Q5" s="21" t="s">
        <v>6533</v>
      </c>
      <c r="R5" s="544" t="s">
        <v>6532</v>
      </c>
      <c r="S5" s="168" t="s">
        <v>6530</v>
      </c>
      <c r="T5" s="168" t="s">
        <v>6531</v>
      </c>
    </row>
    <row r="6" spans="1:22" s="3" customFormat="1" ht="24.9" customHeight="1">
      <c r="A6" s="170" t="s">
        <v>4865</v>
      </c>
      <c r="B6" s="235" t="s">
        <v>3411</v>
      </c>
      <c r="C6" s="236" t="s">
        <v>605</v>
      </c>
      <c r="D6" s="235" t="s">
        <v>445</v>
      </c>
      <c r="E6" s="115" t="s">
        <v>1279</v>
      </c>
      <c r="F6" s="533" t="s">
        <v>1885</v>
      </c>
      <c r="G6" s="302" t="s">
        <v>3338</v>
      </c>
      <c r="H6" s="83" t="s">
        <v>66</v>
      </c>
      <c r="I6" s="126" t="s">
        <v>1174</v>
      </c>
      <c r="J6" s="136"/>
      <c r="K6" s="168" t="s">
        <v>737</v>
      </c>
      <c r="L6" s="220" t="s">
        <v>1820</v>
      </c>
      <c r="M6" s="214"/>
      <c r="N6" s="213" t="s">
        <v>6470</v>
      </c>
      <c r="O6" s="215" t="s">
        <v>6471</v>
      </c>
      <c r="P6" s="581"/>
      <c r="Q6" s="168" t="s">
        <v>6473</v>
      </c>
      <c r="R6" s="539" t="s">
        <v>6472</v>
      </c>
    </row>
    <row r="7" spans="1:22" s="3" customFormat="1" ht="24.9" customHeight="1">
      <c r="A7" s="170" t="s">
        <v>4867</v>
      </c>
      <c r="B7" s="235" t="s">
        <v>3412</v>
      </c>
      <c r="C7" s="236" t="s">
        <v>596</v>
      </c>
      <c r="D7" s="235" t="s">
        <v>445</v>
      </c>
      <c r="E7" s="115" t="s">
        <v>1284</v>
      </c>
      <c r="F7" s="533" t="s">
        <v>1885</v>
      </c>
      <c r="G7" s="302" t="s">
        <v>3338</v>
      </c>
      <c r="H7" s="83" t="s">
        <v>66</v>
      </c>
      <c r="I7" s="45" t="s">
        <v>1174</v>
      </c>
      <c r="J7" s="126"/>
      <c r="K7" s="168" t="s">
        <v>735</v>
      </c>
      <c r="L7" s="221" t="s">
        <v>3459</v>
      </c>
      <c r="M7" s="187"/>
      <c r="N7" s="186" t="s">
        <v>3460</v>
      </c>
      <c r="O7" s="185" t="s">
        <v>3461</v>
      </c>
      <c r="P7" s="581"/>
      <c r="Q7" s="168" t="s">
        <v>6249</v>
      </c>
      <c r="R7" s="3" t="s">
        <v>6474</v>
      </c>
    </row>
    <row r="8" spans="1:22" s="3" customFormat="1" ht="24.9" customHeight="1">
      <c r="A8" s="170" t="s">
        <v>4878</v>
      </c>
      <c r="B8" s="235" t="s">
        <v>3413</v>
      </c>
      <c r="C8" s="237" t="s">
        <v>597</v>
      </c>
      <c r="D8" s="235" t="s">
        <v>445</v>
      </c>
      <c r="E8" s="115" t="s">
        <v>1302</v>
      </c>
      <c r="F8" s="533" t="s">
        <v>1885</v>
      </c>
      <c r="G8" s="302" t="s">
        <v>3338</v>
      </c>
      <c r="H8" s="83" t="s">
        <v>66</v>
      </c>
      <c r="I8" s="126" t="s">
        <v>1174</v>
      </c>
      <c r="J8" s="136" t="s">
        <v>1824</v>
      </c>
      <c r="K8" s="168" t="s">
        <v>734</v>
      </c>
      <c r="L8" s="221" t="s">
        <v>3462</v>
      </c>
      <c r="M8" s="241"/>
      <c r="N8" s="216" t="s">
        <v>2186</v>
      </c>
      <c r="O8" s="182" t="s">
        <v>6487</v>
      </c>
      <c r="P8" s="581"/>
      <c r="Q8" s="168" t="s">
        <v>6489</v>
      </c>
      <c r="R8" s="3" t="s">
        <v>6488</v>
      </c>
    </row>
    <row r="9" spans="1:22" s="3" customFormat="1" ht="24.9" customHeight="1">
      <c r="A9" s="170" t="s">
        <v>4878</v>
      </c>
      <c r="B9" s="235" t="s">
        <v>3414</v>
      </c>
      <c r="C9" s="237" t="s">
        <v>597</v>
      </c>
      <c r="D9" s="235" t="s">
        <v>445</v>
      </c>
      <c r="E9" s="115" t="s">
        <v>1303</v>
      </c>
      <c r="F9" s="533" t="s">
        <v>1885</v>
      </c>
      <c r="G9" s="302" t="s">
        <v>3338</v>
      </c>
      <c r="H9" s="83" t="s">
        <v>66</v>
      </c>
      <c r="I9" s="126" t="s">
        <v>1174</v>
      </c>
      <c r="J9" s="136" t="s">
        <v>1824</v>
      </c>
      <c r="K9" s="168" t="s">
        <v>734</v>
      </c>
      <c r="L9" s="221" t="s">
        <v>3462</v>
      </c>
      <c r="M9" s="241"/>
      <c r="N9" s="216" t="s">
        <v>3463</v>
      </c>
      <c r="O9" s="181" t="s">
        <v>6490</v>
      </c>
      <c r="P9" s="581"/>
      <c r="Q9" s="168" t="s">
        <v>6492</v>
      </c>
      <c r="R9" s="3" t="s">
        <v>6491</v>
      </c>
    </row>
    <row r="10" spans="1:22" s="3" customFormat="1" ht="24.9" customHeight="1">
      <c r="A10" s="170" t="s">
        <v>4878</v>
      </c>
      <c r="B10" s="235" t="s">
        <v>3415</v>
      </c>
      <c r="C10" s="236" t="s">
        <v>597</v>
      </c>
      <c r="D10" s="235" t="s">
        <v>445</v>
      </c>
      <c r="E10" s="115" t="s">
        <v>1304</v>
      </c>
      <c r="F10" s="533" t="s">
        <v>1885</v>
      </c>
      <c r="G10" s="302" t="s">
        <v>3338</v>
      </c>
      <c r="H10" s="83" t="s">
        <v>66</v>
      </c>
      <c r="I10" s="45" t="s">
        <v>1174</v>
      </c>
      <c r="J10" s="126" t="s">
        <v>1824</v>
      </c>
      <c r="K10" s="168" t="s">
        <v>734</v>
      </c>
      <c r="L10" s="221" t="s">
        <v>3462</v>
      </c>
      <c r="M10" s="242"/>
      <c r="N10" s="217" t="s">
        <v>6493</v>
      </c>
      <c r="O10" s="184" t="s">
        <v>6494</v>
      </c>
      <c r="P10" s="581"/>
      <c r="Q10" s="234" t="s">
        <v>6495</v>
      </c>
      <c r="R10" s="541" t="s">
        <v>6498</v>
      </c>
    </row>
    <row r="11" spans="1:22" s="3" customFormat="1" ht="24.9" customHeight="1">
      <c r="A11" s="170" t="s">
        <v>4878</v>
      </c>
      <c r="B11" s="235" t="s">
        <v>3416</v>
      </c>
      <c r="C11" s="236" t="s">
        <v>597</v>
      </c>
      <c r="D11" s="235" t="s">
        <v>445</v>
      </c>
      <c r="E11" s="115" t="s">
        <v>1305</v>
      </c>
      <c r="F11" s="533" t="s">
        <v>1885</v>
      </c>
      <c r="G11" s="302" t="s">
        <v>3338</v>
      </c>
      <c r="H11" s="83" t="s">
        <v>66</v>
      </c>
      <c r="I11" s="45" t="s">
        <v>1174</v>
      </c>
      <c r="J11" s="126" t="s">
        <v>1824</v>
      </c>
      <c r="K11" s="168" t="s">
        <v>734</v>
      </c>
      <c r="L11" s="222" t="s">
        <v>3462</v>
      </c>
      <c r="M11" s="204"/>
      <c r="N11" s="181" t="s">
        <v>1925</v>
      </c>
      <c r="O11" s="205" t="s">
        <v>6496</v>
      </c>
      <c r="P11" s="581"/>
      <c r="Q11" s="234" t="s">
        <v>6499</v>
      </c>
      <c r="R11" s="3" t="s">
        <v>6497</v>
      </c>
    </row>
    <row r="12" spans="1:22" s="3" customFormat="1" ht="24.9" customHeight="1">
      <c r="A12" s="170" t="s">
        <v>4878</v>
      </c>
      <c r="B12" s="235" t="s">
        <v>3417</v>
      </c>
      <c r="C12" s="237" t="s">
        <v>597</v>
      </c>
      <c r="D12" s="235" t="s">
        <v>566</v>
      </c>
      <c r="E12" s="115" t="s">
        <v>1306</v>
      </c>
      <c r="F12" s="533" t="s">
        <v>1885</v>
      </c>
      <c r="G12" s="302" t="s">
        <v>3338</v>
      </c>
      <c r="H12" s="83" t="s">
        <v>66</v>
      </c>
      <c r="I12" s="126" t="s">
        <v>1174</v>
      </c>
      <c r="J12" s="136" t="s">
        <v>1824</v>
      </c>
      <c r="K12" s="168" t="s">
        <v>734</v>
      </c>
      <c r="L12" s="222" t="s">
        <v>3462</v>
      </c>
      <c r="M12" s="204"/>
      <c r="N12" s="205" t="s">
        <v>6500</v>
      </c>
      <c r="O12" s="205" t="s">
        <v>3464</v>
      </c>
      <c r="P12" s="581"/>
      <c r="Q12" s="541" t="s">
        <v>6502</v>
      </c>
      <c r="R12" s="3" t="s">
        <v>6501</v>
      </c>
      <c r="S12" s="234" t="s">
        <v>6503</v>
      </c>
      <c r="T12" s="234" t="s">
        <v>6504</v>
      </c>
      <c r="U12" s="234" t="s">
        <v>6505</v>
      </c>
    </row>
    <row r="13" spans="1:22" s="3" customFormat="1" ht="24.9" customHeight="1">
      <c r="A13" s="170" t="s">
        <v>4888</v>
      </c>
      <c r="B13" s="235" t="s">
        <v>3418</v>
      </c>
      <c r="C13" s="237" t="s">
        <v>650</v>
      </c>
      <c r="D13" s="235" t="s">
        <v>445</v>
      </c>
      <c r="E13" s="115" t="s">
        <v>1387</v>
      </c>
      <c r="F13" s="533" t="s">
        <v>1885</v>
      </c>
      <c r="G13" s="302" t="s">
        <v>3342</v>
      </c>
      <c r="H13" s="83" t="s">
        <v>66</v>
      </c>
      <c r="I13" s="126" t="s">
        <v>1174</v>
      </c>
      <c r="J13" s="136"/>
      <c r="K13" s="168"/>
      <c r="L13" s="222" t="s">
        <v>3405</v>
      </c>
      <c r="M13" s="196"/>
      <c r="N13" s="197" t="s">
        <v>1929</v>
      </c>
      <c r="O13" s="196" t="s">
        <v>3465</v>
      </c>
      <c r="P13" s="581"/>
      <c r="Q13" s="529" t="s">
        <v>6478</v>
      </c>
      <c r="R13" s="3" t="s">
        <v>6475</v>
      </c>
      <c r="S13" s="168" t="s">
        <v>6477</v>
      </c>
      <c r="T13" s="168" t="s">
        <v>6479</v>
      </c>
      <c r="U13" s="168" t="s">
        <v>6476</v>
      </c>
    </row>
    <row r="14" spans="1:22" s="3" customFormat="1" ht="24.9" customHeight="1">
      <c r="A14" s="170" t="s">
        <v>4890</v>
      </c>
      <c r="B14" s="235" t="s">
        <v>3419</v>
      </c>
      <c r="C14" s="236" t="s">
        <v>584</v>
      </c>
      <c r="D14" s="235" t="s">
        <v>566</v>
      </c>
      <c r="E14" s="115" t="s">
        <v>1338</v>
      </c>
      <c r="F14" s="533" t="s">
        <v>1885</v>
      </c>
      <c r="G14" s="302" t="s">
        <v>3338</v>
      </c>
      <c r="H14" s="83" t="s">
        <v>66</v>
      </c>
      <c r="I14" s="126" t="s">
        <v>1170</v>
      </c>
      <c r="J14" s="136"/>
      <c r="K14" s="168" t="s">
        <v>738</v>
      </c>
      <c r="L14" s="222" t="s">
        <v>3466</v>
      </c>
      <c r="M14" s="197" t="s">
        <v>6585</v>
      </c>
      <c r="N14" s="197" t="s">
        <v>3467</v>
      </c>
      <c r="O14" s="197" t="s">
        <v>3468</v>
      </c>
      <c r="P14" s="581"/>
      <c r="Q14" s="529" t="s">
        <v>6586</v>
      </c>
      <c r="R14" s="544" t="s">
        <v>6587</v>
      </c>
      <c r="S14" s="234" t="s">
        <v>6588</v>
      </c>
      <c r="T14" s="234" t="s">
        <v>6589</v>
      </c>
      <c r="U14" s="234" t="s">
        <v>6590</v>
      </c>
    </row>
    <row r="15" spans="1:22" s="3" customFormat="1" ht="24.9" customHeight="1">
      <c r="A15" s="170" t="s">
        <v>4891</v>
      </c>
      <c r="B15" s="235" t="s">
        <v>3420</v>
      </c>
      <c r="C15" s="236" t="s">
        <v>651</v>
      </c>
      <c r="D15" s="235" t="s">
        <v>445</v>
      </c>
      <c r="E15" s="115" t="s">
        <v>1395</v>
      </c>
      <c r="F15" s="533" t="s">
        <v>1885</v>
      </c>
      <c r="G15" s="302" t="s">
        <v>3342</v>
      </c>
      <c r="H15" s="83" t="s">
        <v>66</v>
      </c>
      <c r="I15" s="126"/>
      <c r="J15" s="136"/>
      <c r="K15" s="168"/>
      <c r="L15" s="224" t="s">
        <v>3466</v>
      </c>
      <c r="M15" s="189"/>
      <c r="N15" s="191" t="s">
        <v>1988</v>
      </c>
      <c r="O15" s="189" t="s">
        <v>1989</v>
      </c>
      <c r="P15" s="581"/>
      <c r="Q15" s="168" t="s">
        <v>6591</v>
      </c>
      <c r="R15" s="544" t="s">
        <v>6592</v>
      </c>
    </row>
    <row r="16" spans="1:22" s="3" customFormat="1" ht="24.9" customHeight="1">
      <c r="A16" s="170" t="s">
        <v>4899</v>
      </c>
      <c r="B16" s="235" t="s">
        <v>3421</v>
      </c>
      <c r="C16" s="230" t="s">
        <v>652</v>
      </c>
      <c r="D16" s="235" t="s">
        <v>445</v>
      </c>
      <c r="E16" s="115" t="s">
        <v>59</v>
      </c>
      <c r="F16" s="533" t="s">
        <v>1885</v>
      </c>
      <c r="G16" s="302" t="s">
        <v>3342</v>
      </c>
      <c r="H16" s="83" t="s">
        <v>66</v>
      </c>
      <c r="I16" s="126"/>
      <c r="J16" s="136"/>
      <c r="K16" s="168"/>
      <c r="L16" s="224" t="s">
        <v>3466</v>
      </c>
      <c r="M16" s="187"/>
      <c r="N16" s="187" t="s">
        <v>3469</v>
      </c>
      <c r="O16" s="191" t="s">
        <v>3470</v>
      </c>
      <c r="P16" s="581"/>
      <c r="Q16" t="s">
        <v>6594</v>
      </c>
      <c r="R16" s="544" t="s">
        <v>6595</v>
      </c>
      <c r="S16" s="234" t="s">
        <v>6593</v>
      </c>
      <c r="T16" s="234" t="s">
        <v>6596</v>
      </c>
      <c r="U16" s="234" t="s">
        <v>6597</v>
      </c>
    </row>
    <row r="17" spans="1:22" s="3" customFormat="1" ht="24.9" customHeight="1">
      <c r="A17" s="170" t="s">
        <v>4893</v>
      </c>
      <c r="B17" s="235" t="s">
        <v>3422</v>
      </c>
      <c r="C17" s="236" t="s">
        <v>639</v>
      </c>
      <c r="D17" s="235" t="s">
        <v>445</v>
      </c>
      <c r="E17" s="115" t="s">
        <v>1401</v>
      </c>
      <c r="F17" s="533" t="s">
        <v>1885</v>
      </c>
      <c r="G17" s="302" t="s">
        <v>3342</v>
      </c>
      <c r="H17" s="83" t="s">
        <v>66</v>
      </c>
      <c r="I17" s="126"/>
      <c r="J17" s="136"/>
      <c r="K17" s="168"/>
      <c r="L17" s="223" t="s">
        <v>3471</v>
      </c>
      <c r="M17" s="187"/>
      <c r="N17" s="187" t="s">
        <v>2045</v>
      </c>
      <c r="O17" s="191" t="s">
        <v>3472</v>
      </c>
      <c r="P17" s="581"/>
      <c r="Q17" s="543" t="s">
        <v>6507</v>
      </c>
      <c r="R17" s="542" t="s">
        <v>6506</v>
      </c>
    </row>
    <row r="18" spans="1:22" s="3" customFormat="1" ht="24.9" customHeight="1">
      <c r="A18" s="170" t="s">
        <v>4905</v>
      </c>
      <c r="B18" s="235" t="s">
        <v>3423</v>
      </c>
      <c r="C18" s="236" t="s">
        <v>647</v>
      </c>
      <c r="D18" s="235" t="s">
        <v>445</v>
      </c>
      <c r="E18" s="115" t="s">
        <v>1376</v>
      </c>
      <c r="F18" s="533" t="s">
        <v>1885</v>
      </c>
      <c r="G18" s="302" t="s">
        <v>3342</v>
      </c>
      <c r="H18" s="83" t="s">
        <v>66</v>
      </c>
      <c r="I18" s="45"/>
      <c r="J18" s="126"/>
      <c r="K18" s="168"/>
      <c r="L18" s="223" t="s">
        <v>3351</v>
      </c>
      <c r="M18" s="187"/>
      <c r="N18" s="187" t="s">
        <v>3473</v>
      </c>
      <c r="O18" s="187" t="s">
        <v>6609</v>
      </c>
      <c r="P18" s="581"/>
      <c r="Q18" s="234" t="s">
        <v>6610</v>
      </c>
      <c r="R18" s="660" t="s">
        <v>6611</v>
      </c>
    </row>
    <row r="19" spans="1:22" s="3" customFormat="1" ht="24.9" customHeight="1">
      <c r="A19" s="170" t="s">
        <v>4904</v>
      </c>
      <c r="B19" s="143" t="s">
        <v>3424</v>
      </c>
      <c r="C19" s="143" t="s">
        <v>648</v>
      </c>
      <c r="D19" s="143" t="s">
        <v>566</v>
      </c>
      <c r="E19" s="120" t="s">
        <v>1367</v>
      </c>
      <c r="F19" s="533" t="s">
        <v>1885</v>
      </c>
      <c r="G19" s="302" t="s">
        <v>3342</v>
      </c>
      <c r="H19" s="83" t="s">
        <v>66</v>
      </c>
      <c r="I19" s="45"/>
      <c r="J19" s="126"/>
      <c r="K19" s="168"/>
      <c r="L19" s="225" t="s">
        <v>3389</v>
      </c>
      <c r="M19" s="184"/>
      <c r="N19" s="187" t="s">
        <v>6612</v>
      </c>
      <c r="O19" s="187" t="s">
        <v>3474</v>
      </c>
      <c r="P19" s="581"/>
      <c r="Q19" s="234" t="s">
        <v>6614</v>
      </c>
      <c r="R19" s="544" t="s">
        <v>6613</v>
      </c>
    </row>
    <row r="20" spans="1:22" s="3" customFormat="1" ht="24.9" customHeight="1">
      <c r="A20" s="170" t="s">
        <v>4904</v>
      </c>
      <c r="B20" s="143" t="s">
        <v>3425</v>
      </c>
      <c r="C20" s="143" t="s">
        <v>648</v>
      </c>
      <c r="D20" s="143" t="s">
        <v>566</v>
      </c>
      <c r="E20" s="120" t="s">
        <v>1368</v>
      </c>
      <c r="F20" s="533" t="s">
        <v>1885</v>
      </c>
      <c r="G20" s="302" t="s">
        <v>3342</v>
      </c>
      <c r="H20" s="83" t="s">
        <v>66</v>
      </c>
      <c r="I20" s="45"/>
      <c r="J20" s="126"/>
      <c r="K20" s="168"/>
      <c r="L20" s="221" t="s">
        <v>3389</v>
      </c>
      <c r="M20" s="184" t="s">
        <v>6615</v>
      </c>
      <c r="N20" s="184" t="s">
        <v>6616</v>
      </c>
      <c r="O20" s="185" t="s">
        <v>3475</v>
      </c>
      <c r="P20" s="581"/>
      <c r="Q20" s="234" t="s">
        <v>6618</v>
      </c>
      <c r="R20" s="3" t="s">
        <v>6617</v>
      </c>
    </row>
    <row r="21" spans="1:22" s="3" customFormat="1" ht="24.9" customHeight="1">
      <c r="A21" s="170" t="s">
        <v>4904</v>
      </c>
      <c r="B21" s="143" t="s">
        <v>3426</v>
      </c>
      <c r="C21" s="143" t="s">
        <v>648</v>
      </c>
      <c r="D21" s="143" t="s">
        <v>566</v>
      </c>
      <c r="E21" s="120" t="s">
        <v>1369</v>
      </c>
      <c r="F21" s="533" t="s">
        <v>1885</v>
      </c>
      <c r="G21" s="302" t="s">
        <v>3342</v>
      </c>
      <c r="H21" s="86" t="s">
        <v>66</v>
      </c>
      <c r="I21" s="45"/>
      <c r="J21" s="126"/>
      <c r="K21" s="168"/>
      <c r="L21" s="221" t="s">
        <v>3389</v>
      </c>
      <c r="M21" s="184"/>
      <c r="N21" s="187" t="s">
        <v>6619</v>
      </c>
      <c r="O21" s="187" t="s">
        <v>3476</v>
      </c>
      <c r="P21" s="581"/>
      <c r="Q21" s="234" t="s">
        <v>6621</v>
      </c>
      <c r="R21" s="3" t="s">
        <v>6620</v>
      </c>
    </row>
    <row r="22" spans="1:22" s="3" customFormat="1" ht="24.9" customHeight="1">
      <c r="A22" s="170" t="s">
        <v>4881</v>
      </c>
      <c r="B22" s="143" t="s">
        <v>3427</v>
      </c>
      <c r="C22" s="143" t="s">
        <v>675</v>
      </c>
      <c r="D22" s="143" t="s">
        <v>566</v>
      </c>
      <c r="E22" s="120" t="s">
        <v>1317</v>
      </c>
      <c r="F22" s="533" t="s">
        <v>1885</v>
      </c>
      <c r="G22" s="302" t="s">
        <v>3338</v>
      </c>
      <c r="H22" s="86" t="s">
        <v>98</v>
      </c>
      <c r="I22" s="45" t="s">
        <v>1174</v>
      </c>
      <c r="J22" s="126"/>
      <c r="K22" s="168"/>
      <c r="L22" s="221" t="s">
        <v>3477</v>
      </c>
      <c r="M22" s="187"/>
      <c r="N22" s="187" t="s">
        <v>6480</v>
      </c>
      <c r="O22" s="187" t="s">
        <v>3478</v>
      </c>
      <c r="P22" s="581"/>
      <c r="Q22" s="168" t="s">
        <v>6481</v>
      </c>
      <c r="R22" s="540" t="s">
        <v>6482</v>
      </c>
      <c r="S22" s="168"/>
    </row>
    <row r="23" spans="1:22" s="3" customFormat="1" ht="24.9" customHeight="1">
      <c r="A23" s="170" t="s">
        <v>4881</v>
      </c>
      <c r="B23" s="143" t="s">
        <v>3428</v>
      </c>
      <c r="C23" s="143" t="s">
        <v>675</v>
      </c>
      <c r="D23" s="143" t="s">
        <v>566</v>
      </c>
      <c r="E23" s="120" t="s">
        <v>1318</v>
      </c>
      <c r="F23" s="533" t="s">
        <v>1885</v>
      </c>
      <c r="G23" s="302" t="s">
        <v>3338</v>
      </c>
      <c r="H23" s="86" t="s">
        <v>98</v>
      </c>
      <c r="I23" s="45" t="s">
        <v>1174</v>
      </c>
      <c r="J23" s="126"/>
      <c r="K23" s="168"/>
      <c r="L23" s="221" t="s">
        <v>3479</v>
      </c>
      <c r="M23" s="185"/>
      <c r="N23" s="185" t="s">
        <v>6483</v>
      </c>
      <c r="O23" s="184" t="s">
        <v>6484</v>
      </c>
      <c r="P23" s="581"/>
      <c r="Q23" s="208" t="s">
        <v>6486</v>
      </c>
      <c r="R23" s="541" t="s">
        <v>6485</v>
      </c>
    </row>
    <row r="24" spans="1:22" s="3" customFormat="1" ht="24.9" customHeight="1">
      <c r="A24" s="170" t="s">
        <v>4932</v>
      </c>
      <c r="B24" s="143" t="s">
        <v>1460</v>
      </c>
      <c r="C24" s="143" t="s">
        <v>653</v>
      </c>
      <c r="D24" s="143" t="s">
        <v>445</v>
      </c>
      <c r="E24" s="120" t="s">
        <v>213</v>
      </c>
      <c r="F24" s="533" t="s">
        <v>1885</v>
      </c>
      <c r="G24" s="302" t="s">
        <v>3342</v>
      </c>
      <c r="H24" s="86" t="s">
        <v>66</v>
      </c>
      <c r="I24" s="45"/>
      <c r="J24" s="126"/>
      <c r="K24" s="168"/>
      <c r="L24" s="221" t="s">
        <v>3372</v>
      </c>
      <c r="M24" s="187" t="s">
        <v>2208</v>
      </c>
      <c r="N24" s="187" t="s">
        <v>2186</v>
      </c>
      <c r="O24" s="187" t="s">
        <v>6508</v>
      </c>
      <c r="P24" s="581"/>
      <c r="Q24" s="234" t="s">
        <v>6509</v>
      </c>
      <c r="R24" s="542" t="s">
        <v>6510</v>
      </c>
    </row>
    <row r="25" spans="1:22" s="3" customFormat="1" ht="24.9" customHeight="1">
      <c r="A25" s="170" t="s">
        <v>4932</v>
      </c>
      <c r="B25" s="143" t="s">
        <v>1461</v>
      </c>
      <c r="C25" s="143" t="s">
        <v>653</v>
      </c>
      <c r="D25" s="143" t="s">
        <v>445</v>
      </c>
      <c r="E25" s="120" t="s">
        <v>1462</v>
      </c>
      <c r="F25" s="533" t="s">
        <v>1885</v>
      </c>
      <c r="G25" s="302" t="s">
        <v>3342</v>
      </c>
      <c r="H25" s="86" t="s">
        <v>66</v>
      </c>
      <c r="I25" s="45"/>
      <c r="J25" s="126"/>
      <c r="K25" s="168"/>
      <c r="L25" s="221" t="s">
        <v>3372</v>
      </c>
      <c r="M25" s="187"/>
      <c r="N25" s="187" t="s">
        <v>3480</v>
      </c>
      <c r="O25" s="187" t="s">
        <v>2211</v>
      </c>
      <c r="P25" s="581"/>
      <c r="Q25" s="168" t="s">
        <v>6511</v>
      </c>
      <c r="R25" s="542" t="s">
        <v>6512</v>
      </c>
    </row>
    <row r="26" spans="1:22" s="3" customFormat="1" ht="24.9" customHeight="1">
      <c r="A26" s="170" t="s">
        <v>4932</v>
      </c>
      <c r="B26" s="143" t="s">
        <v>1463</v>
      </c>
      <c r="C26" s="143" t="s">
        <v>653</v>
      </c>
      <c r="D26" s="143" t="s">
        <v>445</v>
      </c>
      <c r="E26" s="120" t="s">
        <v>218</v>
      </c>
      <c r="F26" s="533" t="s">
        <v>1885</v>
      </c>
      <c r="G26" s="302" t="s">
        <v>3342</v>
      </c>
      <c r="H26" s="83" t="s">
        <v>66</v>
      </c>
      <c r="I26" s="45"/>
      <c r="J26" s="126"/>
      <c r="K26" s="168"/>
      <c r="L26" s="223" t="s">
        <v>3373</v>
      </c>
      <c r="M26" s="187"/>
      <c r="N26" s="187" t="s">
        <v>3481</v>
      </c>
      <c r="O26" s="187" t="s">
        <v>3482</v>
      </c>
      <c r="P26" s="581"/>
      <c r="Q26" t="s">
        <v>6513</v>
      </c>
      <c r="R26" s="542" t="s">
        <v>6514</v>
      </c>
      <c r="S26" s="168" t="s">
        <v>6515</v>
      </c>
      <c r="T26" s="168" t="s">
        <v>6516</v>
      </c>
      <c r="U26" s="168" t="s">
        <v>6517</v>
      </c>
    </row>
    <row r="27" spans="1:22" s="3" customFormat="1" ht="24.9" customHeight="1">
      <c r="A27" s="170" t="s">
        <v>4949</v>
      </c>
      <c r="B27" s="235" t="s">
        <v>1511</v>
      </c>
      <c r="C27" s="237" t="s">
        <v>3429</v>
      </c>
      <c r="D27" s="235" t="s">
        <v>445</v>
      </c>
      <c r="E27" s="115" t="s">
        <v>256</v>
      </c>
      <c r="F27" s="533" t="s">
        <v>1885</v>
      </c>
      <c r="G27" s="302" t="s">
        <v>3342</v>
      </c>
      <c r="H27" s="86" t="s">
        <v>66</v>
      </c>
      <c r="I27" s="30"/>
      <c r="J27" s="126"/>
      <c r="K27" s="168"/>
      <c r="L27" s="224" t="s">
        <v>1161</v>
      </c>
      <c r="M27" s="187"/>
      <c r="N27" s="187" t="s">
        <v>3483</v>
      </c>
      <c r="O27" s="187" t="s">
        <v>2242</v>
      </c>
      <c r="P27" s="581"/>
      <c r="Q27" s="168" t="s">
        <v>6433</v>
      </c>
      <c r="S27" s="168" t="s">
        <v>6602</v>
      </c>
    </row>
    <row r="28" spans="1:22" s="3" customFormat="1" ht="24.9" customHeight="1">
      <c r="A28" s="170" t="s">
        <v>4947</v>
      </c>
      <c r="B28" s="235" t="s">
        <v>1512</v>
      </c>
      <c r="C28" s="230" t="s">
        <v>268</v>
      </c>
      <c r="D28" s="235" t="s">
        <v>566</v>
      </c>
      <c r="E28" s="115" t="s">
        <v>1570</v>
      </c>
      <c r="F28" s="533" t="s">
        <v>1885</v>
      </c>
      <c r="G28" s="302" t="s">
        <v>3338</v>
      </c>
      <c r="H28" s="86" t="s">
        <v>98</v>
      </c>
      <c r="I28" s="126" t="s">
        <v>1171</v>
      </c>
      <c r="J28" s="136"/>
      <c r="K28" s="168" t="s">
        <v>749</v>
      </c>
      <c r="L28" s="223" t="s">
        <v>3484</v>
      </c>
      <c r="M28" s="187" t="s">
        <v>3485</v>
      </c>
      <c r="N28" s="187" t="s">
        <v>6598</v>
      </c>
      <c r="O28" s="187" t="s">
        <v>2797</v>
      </c>
      <c r="P28" s="581"/>
      <c r="Q28" s="234" t="s">
        <v>6599</v>
      </c>
      <c r="R28" s="544" t="s">
        <v>6600</v>
      </c>
      <c r="S28" s="168" t="s">
        <v>6601</v>
      </c>
    </row>
    <row r="29" spans="1:22" s="3" customFormat="1" ht="24.9" customHeight="1">
      <c r="A29" s="170" t="s">
        <v>4947</v>
      </c>
      <c r="B29" s="235" t="s">
        <v>1514</v>
      </c>
      <c r="C29" s="235" t="s">
        <v>268</v>
      </c>
      <c r="D29" s="235" t="s">
        <v>566</v>
      </c>
      <c r="E29" s="115" t="s">
        <v>6603</v>
      </c>
      <c r="F29" s="533" t="s">
        <v>1885</v>
      </c>
      <c r="G29" s="302" t="s">
        <v>3338</v>
      </c>
      <c r="H29" s="86" t="s">
        <v>98</v>
      </c>
      <c r="I29" s="45" t="s">
        <v>1171</v>
      </c>
      <c r="J29" s="127"/>
      <c r="K29" s="168" t="s">
        <v>749</v>
      </c>
      <c r="L29" s="223" t="s">
        <v>3484</v>
      </c>
      <c r="M29" s="187" t="s">
        <v>6604</v>
      </c>
      <c r="N29" s="191" t="s">
        <v>6605</v>
      </c>
      <c r="O29" s="187" t="s">
        <v>2797</v>
      </c>
      <c r="P29" s="581"/>
      <c r="Q29" s="234" t="s">
        <v>6607</v>
      </c>
      <c r="R29" s="544" t="s">
        <v>6606</v>
      </c>
      <c r="S29" s="168" t="s">
        <v>6608</v>
      </c>
    </row>
    <row r="30" spans="1:22" s="3" customFormat="1" ht="24.9" customHeight="1">
      <c r="A30" s="170" t="s">
        <v>4951</v>
      </c>
      <c r="B30" s="235" t="s">
        <v>3430</v>
      </c>
      <c r="C30" s="235" t="s">
        <v>286</v>
      </c>
      <c r="D30" s="235" t="s">
        <v>445</v>
      </c>
      <c r="E30" s="115" t="s">
        <v>1584</v>
      </c>
      <c r="F30" s="533" t="s">
        <v>1885</v>
      </c>
      <c r="G30" s="302" t="s">
        <v>3338</v>
      </c>
      <c r="H30" s="86" t="s">
        <v>66</v>
      </c>
      <c r="I30" s="126" t="s">
        <v>1169</v>
      </c>
      <c r="J30" s="136"/>
      <c r="K30" s="168" t="s">
        <v>823</v>
      </c>
      <c r="L30" s="223" t="s">
        <v>3486</v>
      </c>
      <c r="M30" s="187"/>
      <c r="N30" s="191" t="s">
        <v>6306</v>
      </c>
      <c r="O30" s="187" t="s">
        <v>2265</v>
      </c>
      <c r="P30" s="581"/>
      <c r="Q30" s="545" t="s">
        <v>6577</v>
      </c>
      <c r="R30" s="544" t="s">
        <v>6578</v>
      </c>
      <c r="S30" s="234" t="s">
        <v>6579</v>
      </c>
      <c r="T30" s="234" t="s">
        <v>6580</v>
      </c>
      <c r="V30" s="234" t="s">
        <v>6581</v>
      </c>
    </row>
    <row r="31" spans="1:22" s="3" customFormat="1" ht="24.9" customHeight="1">
      <c r="A31" s="170" t="s">
        <v>4941</v>
      </c>
      <c r="B31" s="235" t="s">
        <v>3431</v>
      </c>
      <c r="C31" s="238" t="s">
        <v>683</v>
      </c>
      <c r="D31" s="235" t="s">
        <v>566</v>
      </c>
      <c r="E31" s="115" t="s">
        <v>281</v>
      </c>
      <c r="F31" s="533" t="s">
        <v>1885</v>
      </c>
      <c r="G31" s="302" t="s">
        <v>3338</v>
      </c>
      <c r="H31" s="86" t="s">
        <v>66</v>
      </c>
      <c r="I31" s="30" t="s">
        <v>1169</v>
      </c>
      <c r="J31" s="126"/>
      <c r="K31" s="168" t="s">
        <v>832</v>
      </c>
      <c r="L31" s="226" t="s">
        <v>2270</v>
      </c>
      <c r="M31" s="187" t="s">
        <v>6582</v>
      </c>
      <c r="N31" s="187" t="s">
        <v>3487</v>
      </c>
      <c r="O31" s="187" t="s">
        <v>3488</v>
      </c>
      <c r="P31" s="581"/>
      <c r="Q31" s="234" t="s">
        <v>6584</v>
      </c>
      <c r="R31" s="544" t="s">
        <v>6583</v>
      </c>
    </row>
    <row r="32" spans="1:22" s="3" customFormat="1" ht="24.9" customHeight="1">
      <c r="A32" s="170" t="s">
        <v>4954</v>
      </c>
      <c r="B32" s="235" t="s">
        <v>3432</v>
      </c>
      <c r="C32" s="142" t="s">
        <v>311</v>
      </c>
      <c r="D32" s="235" t="s">
        <v>445</v>
      </c>
      <c r="E32" s="115" t="s">
        <v>1604</v>
      </c>
      <c r="F32" s="533" t="s">
        <v>1885</v>
      </c>
      <c r="G32" s="302" t="s">
        <v>3338</v>
      </c>
      <c r="H32" s="86" t="s">
        <v>66</v>
      </c>
      <c r="I32" s="45" t="s">
        <v>1161</v>
      </c>
      <c r="J32" s="126"/>
      <c r="K32" s="168" t="s">
        <v>772</v>
      </c>
      <c r="L32" s="221" t="s">
        <v>1161</v>
      </c>
      <c r="M32" s="184"/>
      <c r="N32" s="187" t="s">
        <v>6434</v>
      </c>
      <c r="O32" s="187" t="s">
        <v>3489</v>
      </c>
      <c r="P32" s="581"/>
      <c r="Q32" s="168" t="s">
        <v>6435</v>
      </c>
      <c r="S32" s="168" t="s">
        <v>6436</v>
      </c>
      <c r="T32" s="168" t="s">
        <v>6437</v>
      </c>
    </row>
    <row r="33" spans="1:22" s="3" customFormat="1" ht="24.9" customHeight="1">
      <c r="A33" s="170" t="s">
        <v>4955</v>
      </c>
      <c r="B33" s="235" t="s">
        <v>3433</v>
      </c>
      <c r="C33" s="142" t="s">
        <v>691</v>
      </c>
      <c r="D33" s="235" t="s">
        <v>445</v>
      </c>
      <c r="E33" s="115" t="s">
        <v>1607</v>
      </c>
      <c r="F33" s="533" t="s">
        <v>1885</v>
      </c>
      <c r="G33" s="302" t="s">
        <v>3338</v>
      </c>
      <c r="H33" s="86" t="s">
        <v>66</v>
      </c>
      <c r="I33" s="30" t="s">
        <v>1161</v>
      </c>
      <c r="J33" s="126"/>
      <c r="K33" s="168" t="s">
        <v>828</v>
      </c>
      <c r="L33" s="221" t="s">
        <v>1161</v>
      </c>
      <c r="M33" s="184"/>
      <c r="N33" s="187" t="s">
        <v>2315</v>
      </c>
      <c r="O33" s="187" t="s">
        <v>3490</v>
      </c>
      <c r="P33" s="581"/>
      <c r="Q33" s="168" t="s">
        <v>6438</v>
      </c>
      <c r="S33" s="168" t="s">
        <v>6439</v>
      </c>
      <c r="T33" s="168" t="s">
        <v>6440</v>
      </c>
      <c r="U33" s="168" t="s">
        <v>6442</v>
      </c>
      <c r="V33" s="168" t="s">
        <v>6443</v>
      </c>
    </row>
    <row r="34" spans="1:22" s="3" customFormat="1" ht="24.9" customHeight="1">
      <c r="A34" s="170" t="s">
        <v>4993</v>
      </c>
      <c r="B34" s="235" t="s">
        <v>3434</v>
      </c>
      <c r="C34" s="238" t="s">
        <v>703</v>
      </c>
      <c r="D34" s="235" t="s">
        <v>445</v>
      </c>
      <c r="E34" s="115" t="s">
        <v>1646</v>
      </c>
      <c r="F34" s="533" t="s">
        <v>1885</v>
      </c>
      <c r="G34" s="302" t="s">
        <v>3338</v>
      </c>
      <c r="H34" s="86" t="s">
        <v>98</v>
      </c>
      <c r="I34" s="30" t="s">
        <v>1161</v>
      </c>
      <c r="J34" s="126"/>
      <c r="K34" s="168" t="s">
        <v>777</v>
      </c>
      <c r="L34" s="223" t="s">
        <v>3491</v>
      </c>
      <c r="M34" s="189" t="s">
        <v>3492</v>
      </c>
      <c r="N34" s="189" t="s">
        <v>6426</v>
      </c>
      <c r="O34" s="189" t="s">
        <v>6427</v>
      </c>
      <c r="P34" s="582" t="s">
        <v>6647</v>
      </c>
      <c r="Q34" s="168" t="s">
        <v>6428</v>
      </c>
      <c r="R34" s="3" t="s">
        <v>6429</v>
      </c>
      <c r="S34" s="168" t="s">
        <v>6430</v>
      </c>
      <c r="T34" s="168" t="s">
        <v>6431</v>
      </c>
    </row>
    <row r="35" spans="1:22" s="3" customFormat="1" ht="24.9" customHeight="1">
      <c r="A35" s="170" t="s">
        <v>5976</v>
      </c>
      <c r="B35" s="235" t="s">
        <v>3435</v>
      </c>
      <c r="C35" s="230" t="s">
        <v>608</v>
      </c>
      <c r="D35" s="235" t="s">
        <v>566</v>
      </c>
      <c r="E35" s="115" t="s">
        <v>361</v>
      </c>
      <c r="F35" s="533" t="s">
        <v>1885</v>
      </c>
      <c r="G35" s="302" t="s">
        <v>3338</v>
      </c>
      <c r="H35" s="86" t="s">
        <v>98</v>
      </c>
      <c r="I35" s="30" t="s">
        <v>1161</v>
      </c>
      <c r="J35" s="126"/>
      <c r="K35" s="168" t="s">
        <v>782</v>
      </c>
      <c r="L35" s="221" t="s">
        <v>1161</v>
      </c>
      <c r="M35" s="184" t="s">
        <v>6419</v>
      </c>
      <c r="N35" s="185" t="s">
        <v>2932</v>
      </c>
      <c r="O35" s="185" t="s">
        <v>2933</v>
      </c>
      <c r="P35" s="581"/>
      <c r="Q35" s="208" t="s">
        <v>6420</v>
      </c>
      <c r="R35" s="536" t="s">
        <v>6534</v>
      </c>
    </row>
    <row r="36" spans="1:22" s="3" customFormat="1" ht="24.9" customHeight="1">
      <c r="A36" s="508" t="s">
        <v>5979</v>
      </c>
      <c r="B36" s="235" t="s">
        <v>3436</v>
      </c>
      <c r="C36" s="142" t="s">
        <v>707</v>
      </c>
      <c r="D36" s="235" t="s">
        <v>445</v>
      </c>
      <c r="E36" s="115" t="s">
        <v>1662</v>
      </c>
      <c r="F36" s="533" t="s">
        <v>1885</v>
      </c>
      <c r="G36" s="302" t="s">
        <v>3338</v>
      </c>
      <c r="H36" s="86" t="s">
        <v>98</v>
      </c>
      <c r="I36" s="30" t="s">
        <v>1161</v>
      </c>
      <c r="J36" s="126"/>
      <c r="K36" s="168" t="s">
        <v>822</v>
      </c>
      <c r="L36" s="221" t="s">
        <v>3493</v>
      </c>
      <c r="M36" s="184" t="s">
        <v>6421</v>
      </c>
      <c r="N36" s="187" t="s">
        <v>2943</v>
      </c>
      <c r="O36" s="187" t="s">
        <v>2944</v>
      </c>
      <c r="P36" s="581"/>
      <c r="Q36" s="168" t="s">
        <v>6432</v>
      </c>
      <c r="S36" s="168" t="s">
        <v>6422</v>
      </c>
    </row>
    <row r="37" spans="1:22" s="3" customFormat="1" ht="24.9" customHeight="1">
      <c r="A37" s="170" t="s">
        <v>5004</v>
      </c>
      <c r="B37" s="235" t="s">
        <v>3437</v>
      </c>
      <c r="C37" s="235" t="s">
        <v>378</v>
      </c>
      <c r="D37" s="235" t="s">
        <v>445</v>
      </c>
      <c r="E37" s="115" t="s">
        <v>379</v>
      </c>
      <c r="F37" s="533" t="s">
        <v>1885</v>
      </c>
      <c r="G37" s="302" t="s">
        <v>3338</v>
      </c>
      <c r="H37" s="86" t="s">
        <v>98</v>
      </c>
      <c r="I37" s="37" t="s">
        <v>1160</v>
      </c>
      <c r="J37" s="126"/>
      <c r="K37" s="168" t="s">
        <v>783</v>
      </c>
      <c r="L37" s="223" t="s">
        <v>1160</v>
      </c>
      <c r="M37" s="187" t="s">
        <v>6397</v>
      </c>
      <c r="N37" s="187" t="s">
        <v>6398</v>
      </c>
      <c r="O37" s="187" t="s">
        <v>6399</v>
      </c>
      <c r="P37" s="581"/>
      <c r="Q37" s="3" t="s">
        <v>6407</v>
      </c>
      <c r="R37" s="533" t="s">
        <v>6406</v>
      </c>
      <c r="S37" s="168" t="s">
        <v>6403</v>
      </c>
      <c r="T37" s="535" t="s">
        <v>6402</v>
      </c>
      <c r="U37" s="168" t="s">
        <v>6404</v>
      </c>
    </row>
    <row r="38" spans="1:22" s="3" customFormat="1" ht="24.9" customHeight="1">
      <c r="A38" s="170" t="s">
        <v>5013</v>
      </c>
      <c r="B38" s="235" t="s">
        <v>3438</v>
      </c>
      <c r="C38" s="235" t="s">
        <v>387</v>
      </c>
      <c r="D38" s="235" t="s">
        <v>445</v>
      </c>
      <c r="E38" s="115" t="s">
        <v>1684</v>
      </c>
      <c r="F38" s="533" t="s">
        <v>1885</v>
      </c>
      <c r="G38" s="302" t="s">
        <v>3338</v>
      </c>
      <c r="H38" s="86" t="s">
        <v>98</v>
      </c>
      <c r="I38" s="45" t="s">
        <v>1160</v>
      </c>
      <c r="J38" s="126"/>
      <c r="K38" s="168" t="s">
        <v>842</v>
      </c>
      <c r="L38" s="223" t="s">
        <v>1160</v>
      </c>
      <c r="M38" s="187" t="s">
        <v>6408</v>
      </c>
      <c r="N38" s="187" t="s">
        <v>6409</v>
      </c>
      <c r="O38" s="187" t="s">
        <v>3022</v>
      </c>
      <c r="P38" s="581"/>
      <c r="Q38" s="529" t="s">
        <v>6411</v>
      </c>
      <c r="R38" s="3" t="s">
        <v>6410</v>
      </c>
      <c r="S38" s="168" t="s">
        <v>6412</v>
      </c>
      <c r="T38" s="168" t="s">
        <v>6413</v>
      </c>
    </row>
    <row r="39" spans="1:22" s="3" customFormat="1" ht="24.9" customHeight="1">
      <c r="A39" s="170" t="s">
        <v>5024</v>
      </c>
      <c r="B39" s="235" t="s">
        <v>3439</v>
      </c>
      <c r="C39" s="238" t="s">
        <v>399</v>
      </c>
      <c r="D39" s="235" t="s">
        <v>445</v>
      </c>
      <c r="E39" s="115" t="s">
        <v>1700</v>
      </c>
      <c r="F39" s="533" t="s">
        <v>1885</v>
      </c>
      <c r="G39" s="302" t="s">
        <v>3342</v>
      </c>
      <c r="H39" s="86" t="s">
        <v>66</v>
      </c>
      <c r="I39" s="45" t="s">
        <v>1160</v>
      </c>
      <c r="J39" s="126"/>
      <c r="K39" s="168"/>
      <c r="L39" s="223" t="s">
        <v>1160</v>
      </c>
      <c r="M39" s="191"/>
      <c r="N39" s="191" t="s">
        <v>2428</v>
      </c>
      <c r="O39" s="191" t="s">
        <v>2429</v>
      </c>
      <c r="P39" s="581"/>
      <c r="Q39" s="168" t="s">
        <v>3504</v>
      </c>
      <c r="R39" s="3" t="s">
        <v>6396</v>
      </c>
    </row>
    <row r="40" spans="1:22" s="3" customFormat="1" ht="24.9" customHeight="1">
      <c r="A40" s="170" t="s">
        <v>5023</v>
      </c>
      <c r="B40" s="235" t="s">
        <v>3440</v>
      </c>
      <c r="C40" s="235" t="s">
        <v>401</v>
      </c>
      <c r="D40" s="235" t="s">
        <v>445</v>
      </c>
      <c r="E40" s="115" t="s">
        <v>402</v>
      </c>
      <c r="F40" s="533" t="s">
        <v>1885</v>
      </c>
      <c r="G40" s="302" t="s">
        <v>3342</v>
      </c>
      <c r="H40" s="86" t="s">
        <v>66</v>
      </c>
      <c r="I40" s="45"/>
      <c r="J40" s="126"/>
      <c r="K40" s="168"/>
      <c r="L40" s="223" t="s">
        <v>1160</v>
      </c>
      <c r="M40" s="187"/>
      <c r="N40" s="187" t="s">
        <v>3494</v>
      </c>
      <c r="O40" s="187" t="s">
        <v>2431</v>
      </c>
      <c r="P40" s="582" t="s">
        <v>6648</v>
      </c>
      <c r="Q40" s="534" t="s">
        <v>6392</v>
      </c>
      <c r="R40" s="3" t="s">
        <v>6393</v>
      </c>
    </row>
    <row r="41" spans="1:22" s="3" customFormat="1" ht="24.9" customHeight="1">
      <c r="A41" s="170" t="s">
        <v>5041</v>
      </c>
      <c r="B41" s="235" t="s">
        <v>3441</v>
      </c>
      <c r="C41" s="235" t="s">
        <v>714</v>
      </c>
      <c r="D41" s="235" t="s">
        <v>445</v>
      </c>
      <c r="E41" s="115" t="s">
        <v>1701</v>
      </c>
      <c r="F41" s="533" t="s">
        <v>1885</v>
      </c>
      <c r="G41" s="302" t="s">
        <v>3342</v>
      </c>
      <c r="H41" s="86" t="s">
        <v>66</v>
      </c>
      <c r="I41" s="45"/>
      <c r="J41" s="126"/>
      <c r="K41" s="168"/>
      <c r="L41" s="223" t="s">
        <v>1160</v>
      </c>
      <c r="M41" s="187"/>
      <c r="N41" s="191" t="s">
        <v>2434</v>
      </c>
      <c r="O41" s="191" t="s">
        <v>3495</v>
      </c>
      <c r="P41" s="581"/>
      <c r="Q41" s="168" t="s">
        <v>6394</v>
      </c>
      <c r="R41" s="3" t="s">
        <v>6395</v>
      </c>
    </row>
    <row r="42" spans="1:22" s="3" customFormat="1" ht="24.9" customHeight="1">
      <c r="A42" s="170" t="s">
        <v>5015</v>
      </c>
      <c r="B42" s="235" t="s">
        <v>3442</v>
      </c>
      <c r="C42" s="230" t="s">
        <v>578</v>
      </c>
      <c r="D42" s="238" t="s">
        <v>566</v>
      </c>
      <c r="E42" s="115" t="s">
        <v>1697</v>
      </c>
      <c r="F42" s="533" t="s">
        <v>1885</v>
      </c>
      <c r="G42" s="302" t="s">
        <v>3338</v>
      </c>
      <c r="H42" s="86" t="s">
        <v>98</v>
      </c>
      <c r="I42" s="45" t="s">
        <v>1161</v>
      </c>
      <c r="J42" s="126"/>
      <c r="K42" s="168" t="s">
        <v>786</v>
      </c>
      <c r="L42" s="226" t="s">
        <v>3051</v>
      </c>
      <c r="M42" s="191"/>
      <c r="N42" s="187" t="s">
        <v>6444</v>
      </c>
      <c r="O42" s="187" t="s">
        <v>6445</v>
      </c>
      <c r="P42" s="581"/>
      <c r="Q42" s="168" t="s">
        <v>6447</v>
      </c>
      <c r="R42" s="3" t="s">
        <v>6446</v>
      </c>
      <c r="S42" s="168" t="s">
        <v>6448</v>
      </c>
    </row>
    <row r="43" spans="1:22" s="3" customFormat="1" ht="24.9" customHeight="1">
      <c r="A43" s="170" t="s">
        <v>5059</v>
      </c>
      <c r="B43" s="235" t="s">
        <v>3443</v>
      </c>
      <c r="C43" s="230" t="s">
        <v>1827</v>
      </c>
      <c r="D43" s="238" t="s">
        <v>445</v>
      </c>
      <c r="E43" s="115" t="s">
        <v>1704</v>
      </c>
      <c r="F43" s="533" t="s">
        <v>1885</v>
      </c>
      <c r="G43" s="302" t="s">
        <v>3342</v>
      </c>
      <c r="H43" s="86" t="s">
        <v>66</v>
      </c>
      <c r="I43" s="45"/>
      <c r="J43" s="126"/>
      <c r="K43" s="168"/>
      <c r="L43" s="223" t="s">
        <v>3361</v>
      </c>
      <c r="M43" s="187" t="s">
        <v>6449</v>
      </c>
      <c r="N43" s="191" t="s">
        <v>6450</v>
      </c>
      <c r="O43" s="191" t="s">
        <v>2459</v>
      </c>
      <c r="P43" s="581"/>
      <c r="Q43" s="548" t="s">
        <v>6451</v>
      </c>
      <c r="R43" t="s">
        <v>6452</v>
      </c>
      <c r="S43" s="168" t="s">
        <v>6453</v>
      </c>
      <c r="T43" s="168" t="s">
        <v>6454</v>
      </c>
      <c r="U43" s="168" t="s">
        <v>6455</v>
      </c>
      <c r="V43" s="168" t="s">
        <v>6456</v>
      </c>
    </row>
    <row r="44" spans="1:22" s="3" customFormat="1" ht="24.9" customHeight="1">
      <c r="A44" s="170" t="s">
        <v>5058</v>
      </c>
      <c r="B44" s="235" t="s">
        <v>3444</v>
      </c>
      <c r="C44" s="230" t="s">
        <v>654</v>
      </c>
      <c r="D44" s="235" t="s">
        <v>445</v>
      </c>
      <c r="E44" s="115" t="s">
        <v>1722</v>
      </c>
      <c r="F44" s="533" t="s">
        <v>1885</v>
      </c>
      <c r="G44" s="302" t="s">
        <v>3342</v>
      </c>
      <c r="H44" s="86" t="s">
        <v>66</v>
      </c>
      <c r="I44" s="45" t="s">
        <v>1163</v>
      </c>
      <c r="J44" s="126"/>
      <c r="K44" s="133"/>
      <c r="L44" s="226" t="s">
        <v>3361</v>
      </c>
      <c r="M44" s="187"/>
      <c r="N44" s="187" t="s">
        <v>6457</v>
      </c>
      <c r="O44" s="187" t="s">
        <v>6458</v>
      </c>
      <c r="P44" s="581"/>
      <c r="Q44" s="168" t="s">
        <v>6459</v>
      </c>
      <c r="R44" t="s">
        <v>6460</v>
      </c>
    </row>
    <row r="45" spans="1:22" s="3" customFormat="1" ht="24.9" customHeight="1">
      <c r="A45" s="170" t="s">
        <v>5054</v>
      </c>
      <c r="B45" s="235" t="s">
        <v>3445</v>
      </c>
      <c r="C45" s="238" t="s">
        <v>655</v>
      </c>
      <c r="D45" s="238" t="s">
        <v>566</v>
      </c>
      <c r="E45" s="115" t="s">
        <v>1707</v>
      </c>
      <c r="F45" s="582" t="s">
        <v>7500</v>
      </c>
      <c r="G45" s="302" t="s">
        <v>3342</v>
      </c>
      <c r="H45" s="86" t="s">
        <v>98</v>
      </c>
      <c r="I45" s="138" t="s">
        <v>1165</v>
      </c>
      <c r="J45" s="126"/>
      <c r="K45" s="168"/>
      <c r="L45" s="226" t="s">
        <v>2446</v>
      </c>
      <c r="M45" s="187"/>
      <c r="N45" s="187" t="s">
        <v>6545</v>
      </c>
      <c r="O45" s="187" t="s">
        <v>6546</v>
      </c>
      <c r="P45" s="581"/>
      <c r="Q45" s="529" t="s">
        <v>6547</v>
      </c>
      <c r="R45" s="507" t="s">
        <v>6548</v>
      </c>
      <c r="S45" s="234" t="s">
        <v>6549</v>
      </c>
      <c r="T45" s="234" t="s">
        <v>6550</v>
      </c>
      <c r="U45" s="234" t="s">
        <v>6551</v>
      </c>
    </row>
    <row r="46" spans="1:22" s="3" customFormat="1" ht="24.9" customHeight="1">
      <c r="A46" s="170" t="s">
        <v>5054</v>
      </c>
      <c r="B46" s="235" t="s">
        <v>3446</v>
      </c>
      <c r="C46" s="235" t="s">
        <v>655</v>
      </c>
      <c r="D46" s="235" t="s">
        <v>445</v>
      </c>
      <c r="E46" s="115" t="s">
        <v>1708</v>
      </c>
      <c r="F46" s="533" t="s">
        <v>1885</v>
      </c>
      <c r="G46" s="302" t="s">
        <v>3342</v>
      </c>
      <c r="H46" s="86" t="s">
        <v>98</v>
      </c>
      <c r="I46" s="45" t="s">
        <v>1165</v>
      </c>
      <c r="J46" s="126"/>
      <c r="K46" s="168"/>
      <c r="L46" s="223" t="s">
        <v>2446</v>
      </c>
      <c r="M46" s="187"/>
      <c r="N46" s="187" t="s">
        <v>6552</v>
      </c>
      <c r="O46" s="187" t="s">
        <v>6553</v>
      </c>
      <c r="P46" s="581"/>
      <c r="Q46" s="234" t="s">
        <v>6554</v>
      </c>
      <c r="R46" s="507" t="s">
        <v>6555</v>
      </c>
      <c r="S46" s="234" t="s">
        <v>6556</v>
      </c>
      <c r="T46" s="234" t="s">
        <v>6557</v>
      </c>
    </row>
    <row r="47" spans="1:22" ht="24.9" customHeight="1">
      <c r="A47" s="170" t="s">
        <v>5057</v>
      </c>
      <c r="B47" s="235" t="s">
        <v>3447</v>
      </c>
      <c r="C47" s="235" t="s">
        <v>598</v>
      </c>
      <c r="D47" s="235" t="s">
        <v>566</v>
      </c>
      <c r="E47" s="115" t="s">
        <v>1732</v>
      </c>
      <c r="F47" s="533" t="s">
        <v>1885</v>
      </c>
      <c r="G47" s="302" t="s">
        <v>3338</v>
      </c>
      <c r="H47" s="86" t="s">
        <v>66</v>
      </c>
      <c r="I47" s="45" t="s">
        <v>1165</v>
      </c>
      <c r="J47" s="126"/>
      <c r="K47" s="168" t="s">
        <v>802</v>
      </c>
      <c r="L47" s="223" t="s">
        <v>2446</v>
      </c>
      <c r="M47" s="187" t="s">
        <v>6539</v>
      </c>
      <c r="N47" s="187" t="s">
        <v>3496</v>
      </c>
      <c r="O47" s="187" t="s">
        <v>6540</v>
      </c>
      <c r="Q47" s="529" t="s">
        <v>6541</v>
      </c>
      <c r="R47" s="507" t="s">
        <v>6542</v>
      </c>
      <c r="S47" s="234" t="s">
        <v>6543</v>
      </c>
      <c r="T47" s="234" t="s">
        <v>6544</v>
      </c>
    </row>
    <row r="48" spans="1:22" ht="24.9" customHeight="1">
      <c r="A48" s="170" t="s">
        <v>5071</v>
      </c>
      <c r="B48" s="235" t="s">
        <v>3448</v>
      </c>
      <c r="C48" s="235" t="s">
        <v>720</v>
      </c>
      <c r="D48" s="235" t="s">
        <v>445</v>
      </c>
      <c r="E48" s="115" t="s">
        <v>1747</v>
      </c>
      <c r="F48" s="533" t="s">
        <v>1885</v>
      </c>
      <c r="G48" s="302" t="s">
        <v>3342</v>
      </c>
      <c r="H48" s="86" t="s">
        <v>66</v>
      </c>
      <c r="I48" s="45" t="s">
        <v>1167</v>
      </c>
      <c r="J48" s="126" t="s">
        <v>3497</v>
      </c>
      <c r="K48" s="132"/>
      <c r="L48" s="223" t="s">
        <v>3498</v>
      </c>
      <c r="M48" s="187" t="s">
        <v>6558</v>
      </c>
      <c r="N48" s="187" t="s">
        <v>6559</v>
      </c>
      <c r="O48" s="187" t="s">
        <v>2537</v>
      </c>
      <c r="Q48" s="168" t="s">
        <v>6560</v>
      </c>
      <c r="R48" s="507" t="s">
        <v>6561</v>
      </c>
    </row>
    <row r="49" spans="1:20" ht="24.9" customHeight="1">
      <c r="A49" s="170" t="s">
        <v>5073</v>
      </c>
      <c r="B49" s="235" t="s">
        <v>3449</v>
      </c>
      <c r="C49" s="235" t="s">
        <v>575</v>
      </c>
      <c r="D49" s="235" t="s">
        <v>566</v>
      </c>
      <c r="E49" s="115" t="s">
        <v>1244</v>
      </c>
      <c r="F49" s="533" t="s">
        <v>1885</v>
      </c>
      <c r="G49" s="302" t="s">
        <v>3338</v>
      </c>
      <c r="H49" s="86" t="s">
        <v>66</v>
      </c>
      <c r="I49" s="45" t="s">
        <v>1167</v>
      </c>
      <c r="J49" s="126" t="s">
        <v>3497</v>
      </c>
      <c r="K49" s="168" t="s">
        <v>807</v>
      </c>
      <c r="L49" s="223" t="s">
        <v>3499</v>
      </c>
      <c r="M49" s="187" t="s">
        <v>6562</v>
      </c>
      <c r="N49" s="187" t="s">
        <v>6563</v>
      </c>
      <c r="O49" s="187" t="s">
        <v>6564</v>
      </c>
      <c r="Q49" t="s">
        <v>6566</v>
      </c>
      <c r="R49" s="507" t="s">
        <v>6565</v>
      </c>
    </row>
    <row r="50" spans="1:20" ht="24.9" customHeight="1">
      <c r="A50" s="170" t="s">
        <v>5072</v>
      </c>
      <c r="B50" s="235" t="s">
        <v>3450</v>
      </c>
      <c r="C50" s="235" t="s">
        <v>721</v>
      </c>
      <c r="D50" s="235" t="s">
        <v>445</v>
      </c>
      <c r="E50" s="115" t="s">
        <v>461</v>
      </c>
      <c r="F50" s="533" t="s">
        <v>1885</v>
      </c>
      <c r="G50" s="302" t="s">
        <v>3342</v>
      </c>
      <c r="H50" s="86" t="s">
        <v>66</v>
      </c>
      <c r="I50" s="45"/>
      <c r="J50" s="126"/>
      <c r="K50" s="168"/>
      <c r="L50" s="223" t="s">
        <v>3346</v>
      </c>
      <c r="M50" s="187"/>
      <c r="N50" s="187" t="s">
        <v>2551</v>
      </c>
      <c r="O50" s="187" t="s">
        <v>6567</v>
      </c>
      <c r="Q50" t="s">
        <v>6568</v>
      </c>
      <c r="R50" s="507" t="s">
        <v>6569</v>
      </c>
      <c r="S50" s="234" t="s">
        <v>6570</v>
      </c>
      <c r="T50" s="234" t="s">
        <v>6571</v>
      </c>
    </row>
    <row r="51" spans="1:20" ht="24.9" customHeight="1">
      <c r="A51" s="170" t="s">
        <v>5075</v>
      </c>
      <c r="B51" s="235" t="s">
        <v>3451</v>
      </c>
      <c r="C51" s="235" t="s">
        <v>716</v>
      </c>
      <c r="D51" s="235" t="s">
        <v>445</v>
      </c>
      <c r="E51" s="115" t="s">
        <v>1754</v>
      </c>
      <c r="F51" s="533" t="s">
        <v>1885</v>
      </c>
      <c r="G51" s="302" t="s">
        <v>3338</v>
      </c>
      <c r="H51" s="86" t="s">
        <v>66</v>
      </c>
      <c r="I51" s="45" t="s">
        <v>1179</v>
      </c>
      <c r="J51" s="126"/>
      <c r="K51" s="168" t="s">
        <v>810</v>
      </c>
      <c r="L51" s="223" t="s">
        <v>4580</v>
      </c>
      <c r="M51" s="187" t="s">
        <v>6518</v>
      </c>
      <c r="N51" s="187" t="s">
        <v>2186</v>
      </c>
      <c r="O51" s="187" t="s">
        <v>3500</v>
      </c>
      <c r="Q51" s="543" t="s">
        <v>6519</v>
      </c>
      <c r="R51" s="507" t="s">
        <v>6520</v>
      </c>
    </row>
    <row r="52" spans="1:20" ht="24.9" customHeight="1">
      <c r="A52" s="170" t="s">
        <v>5083</v>
      </c>
      <c r="B52" s="235" t="s">
        <v>3452</v>
      </c>
      <c r="C52" s="235" t="s">
        <v>722</v>
      </c>
      <c r="D52" s="235" t="s">
        <v>566</v>
      </c>
      <c r="E52" s="115" t="s">
        <v>6572</v>
      </c>
      <c r="F52" s="533" t="s">
        <v>1885</v>
      </c>
      <c r="G52" s="302" t="s">
        <v>3338</v>
      </c>
      <c r="H52" s="86" t="s">
        <v>66</v>
      </c>
      <c r="I52" s="45" t="s">
        <v>1167</v>
      </c>
      <c r="J52" s="126"/>
      <c r="K52" s="168" t="s">
        <v>864</v>
      </c>
      <c r="L52" s="223" t="s">
        <v>3343</v>
      </c>
      <c r="M52" s="187" t="s">
        <v>6573</v>
      </c>
      <c r="N52" s="187" t="s">
        <v>6574</v>
      </c>
      <c r="O52" s="187" t="s">
        <v>2595</v>
      </c>
      <c r="Q52" s="234" t="s">
        <v>6576</v>
      </c>
      <c r="R52" s="507" t="s">
        <v>6575</v>
      </c>
    </row>
    <row r="53" spans="1:20" ht="24.9" customHeight="1">
      <c r="A53" s="170" t="s">
        <v>5137</v>
      </c>
      <c r="B53" s="235" t="s">
        <v>3453</v>
      </c>
      <c r="C53" s="235" t="s">
        <v>920</v>
      </c>
      <c r="D53" s="235" t="s">
        <v>445</v>
      </c>
      <c r="E53" s="115" t="s">
        <v>1765</v>
      </c>
      <c r="F53" s="533" t="s">
        <v>1885</v>
      </c>
      <c r="G53" s="302" t="s">
        <v>3338</v>
      </c>
      <c r="H53" s="86" t="s">
        <v>98</v>
      </c>
      <c r="I53" s="45" t="s">
        <v>1166</v>
      </c>
      <c r="J53" s="126"/>
      <c r="K53" s="168" t="s">
        <v>865</v>
      </c>
      <c r="L53" s="223" t="s">
        <v>3345</v>
      </c>
      <c r="M53" s="187"/>
      <c r="N53" s="187" t="s">
        <v>6535</v>
      </c>
      <c r="O53" s="187" t="s">
        <v>6536</v>
      </c>
      <c r="P53" s="306" t="s">
        <v>6645</v>
      </c>
      <c r="Q53" s="168" t="s">
        <v>6538</v>
      </c>
      <c r="R53" s="507" t="s">
        <v>6537</v>
      </c>
    </row>
    <row r="54" spans="1:20" ht="24.9" customHeight="1">
      <c r="A54" s="170" t="s">
        <v>5098</v>
      </c>
      <c r="B54" s="235" t="s">
        <v>3454</v>
      </c>
      <c r="C54" s="235" t="s">
        <v>582</v>
      </c>
      <c r="D54" s="235" t="s">
        <v>445</v>
      </c>
      <c r="E54" s="115" t="s">
        <v>1779</v>
      </c>
      <c r="F54" s="533" t="s">
        <v>1885</v>
      </c>
      <c r="G54" s="302" t="s">
        <v>3338</v>
      </c>
      <c r="H54" s="86" t="s">
        <v>66</v>
      </c>
      <c r="I54" s="45" t="s">
        <v>1175</v>
      </c>
      <c r="J54" s="126"/>
      <c r="K54" s="168" t="s">
        <v>876</v>
      </c>
      <c r="L54" s="223" t="s">
        <v>6521</v>
      </c>
      <c r="M54" s="187" t="s">
        <v>6522</v>
      </c>
      <c r="N54" s="187" t="s">
        <v>3501</v>
      </c>
      <c r="O54" s="187" t="s">
        <v>3502</v>
      </c>
      <c r="Q54" s="168" t="s">
        <v>6430</v>
      </c>
      <c r="R54" s="507" t="s">
        <v>6523</v>
      </c>
    </row>
    <row r="55" spans="1:20" ht="24.9" customHeight="1">
      <c r="A55" s="170" t="s">
        <v>5121</v>
      </c>
      <c r="B55" s="235" t="s">
        <v>3455</v>
      </c>
      <c r="C55" s="235" t="s">
        <v>727</v>
      </c>
      <c r="D55" s="235" t="s">
        <v>445</v>
      </c>
      <c r="E55" s="115" t="s">
        <v>1818</v>
      </c>
      <c r="F55" s="533" t="s">
        <v>1885</v>
      </c>
      <c r="G55" s="302" t="s">
        <v>3342</v>
      </c>
      <c r="H55" s="86" t="s">
        <v>66</v>
      </c>
      <c r="I55" s="45"/>
      <c r="J55" s="126"/>
      <c r="K55" s="168"/>
      <c r="L55" s="223" t="s">
        <v>3339</v>
      </c>
      <c r="M55" s="187"/>
      <c r="N55" s="187" t="s">
        <v>6461</v>
      </c>
      <c r="O55" s="187" t="s">
        <v>6462</v>
      </c>
      <c r="Q55" s="168" t="s">
        <v>6464</v>
      </c>
      <c r="R55" s="233" t="s">
        <v>6463</v>
      </c>
    </row>
    <row r="56" spans="1:20" ht="24.9" customHeight="1">
      <c r="A56" s="170" t="s">
        <v>5111</v>
      </c>
      <c r="B56" s="235" t="s">
        <v>3456</v>
      </c>
      <c r="C56" s="235" t="s">
        <v>576</v>
      </c>
      <c r="D56" s="235" t="s">
        <v>445</v>
      </c>
      <c r="E56" s="115" t="s">
        <v>1802</v>
      </c>
      <c r="F56" s="533" t="s">
        <v>1885</v>
      </c>
      <c r="G56" s="302" t="s">
        <v>3338</v>
      </c>
      <c r="H56" s="86" t="s">
        <v>98</v>
      </c>
      <c r="I56" s="45" t="s">
        <v>1162</v>
      </c>
      <c r="J56" s="126"/>
      <c r="K56" s="168" t="s">
        <v>813</v>
      </c>
      <c r="L56" s="223" t="s">
        <v>3339</v>
      </c>
      <c r="M56" s="187"/>
      <c r="N56" s="187" t="s">
        <v>3503</v>
      </c>
      <c r="O56" s="187" t="s">
        <v>6465</v>
      </c>
      <c r="Q56" s="538" t="s">
        <v>6469</v>
      </c>
      <c r="R56" s="233" t="s">
        <v>6466</v>
      </c>
      <c r="S56" s="234" t="s">
        <v>6468</v>
      </c>
      <c r="T56" s="234" t="s">
        <v>6467</v>
      </c>
    </row>
    <row r="57" spans="1:20" s="433" customFormat="1" ht="19.2" customHeight="1">
      <c r="A57" s="439" t="s">
        <v>3710</v>
      </c>
      <c r="C57" s="307"/>
      <c r="D57" s="307"/>
      <c r="E57" s="307"/>
      <c r="P57" s="5"/>
    </row>
    <row r="58" spans="1:20" ht="24.6" customHeight="1">
      <c r="A58" s="170" t="s">
        <v>4904</v>
      </c>
      <c r="B58" s="269" t="s">
        <v>3577</v>
      </c>
      <c r="C58" s="284" t="s">
        <v>3578</v>
      </c>
      <c r="D58" s="257" t="s">
        <v>3541</v>
      </c>
      <c r="E58" s="262"/>
      <c r="G58" s="86" t="s">
        <v>3342</v>
      </c>
      <c r="H58" s="83" t="s">
        <v>66</v>
      </c>
      <c r="I58" s="136"/>
      <c r="J58" s="136"/>
      <c r="K58" s="168"/>
    </row>
    <row r="59" spans="1:20" ht="24.6" customHeight="1">
      <c r="A59" s="170" t="s">
        <v>4865</v>
      </c>
      <c r="B59" s="269" t="s">
        <v>3539</v>
      </c>
      <c r="C59" s="285" t="s">
        <v>3540</v>
      </c>
      <c r="D59" s="257" t="s">
        <v>3541</v>
      </c>
      <c r="E59" s="284" t="s">
        <v>3640</v>
      </c>
      <c r="G59" s="86" t="s">
        <v>3338</v>
      </c>
      <c r="H59" s="83" t="s">
        <v>66</v>
      </c>
      <c r="I59" s="138" t="s">
        <v>1174</v>
      </c>
      <c r="J59" s="132"/>
      <c r="K59" s="168" t="s">
        <v>737</v>
      </c>
    </row>
    <row r="60" spans="1:20" ht="24.6" customHeight="1">
      <c r="A60" s="170" t="s">
        <v>4867</v>
      </c>
      <c r="B60" s="269" t="s">
        <v>3542</v>
      </c>
      <c r="C60" s="285" t="s">
        <v>3540</v>
      </c>
      <c r="D60" s="257" t="s">
        <v>3541</v>
      </c>
      <c r="E60" s="284" t="s">
        <v>3640</v>
      </c>
      <c r="G60" s="86" t="s">
        <v>3338</v>
      </c>
      <c r="H60" s="83" t="s">
        <v>66</v>
      </c>
      <c r="I60" s="138" t="s">
        <v>1174</v>
      </c>
      <c r="J60" s="132"/>
      <c r="K60" s="168" t="s">
        <v>735</v>
      </c>
    </row>
    <row r="61" spans="1:20" ht="24.6" customHeight="1">
      <c r="A61" s="170" t="s">
        <v>4899</v>
      </c>
      <c r="B61" s="269" t="s">
        <v>3545</v>
      </c>
      <c r="C61" s="285" t="s">
        <v>3546</v>
      </c>
      <c r="D61" s="257" t="s">
        <v>3541</v>
      </c>
      <c r="E61" s="284" t="s">
        <v>3824</v>
      </c>
      <c r="G61" s="86" t="s">
        <v>3342</v>
      </c>
      <c r="H61" s="83" t="s">
        <v>66</v>
      </c>
      <c r="I61" s="250"/>
      <c r="J61" s="250"/>
      <c r="K61" s="250"/>
    </row>
    <row r="62" spans="1:20" ht="24.6" customHeight="1">
      <c r="A62" s="170" t="s">
        <v>4900</v>
      </c>
      <c r="B62" s="269" t="s">
        <v>3547</v>
      </c>
      <c r="C62" s="285" t="s">
        <v>3546</v>
      </c>
      <c r="D62" s="257" t="s">
        <v>3541</v>
      </c>
      <c r="E62" s="284" t="s">
        <v>3658</v>
      </c>
      <c r="G62" s="86" t="s">
        <v>3342</v>
      </c>
      <c r="H62" s="83" t="s">
        <v>66</v>
      </c>
      <c r="I62" s="250"/>
      <c r="J62" s="250"/>
      <c r="K62" s="250"/>
    </row>
    <row r="63" spans="1:20" ht="24.6" customHeight="1">
      <c r="A63" s="170" t="s">
        <v>4899</v>
      </c>
      <c r="B63" s="269" t="s">
        <v>3548</v>
      </c>
      <c r="C63" s="285" t="s">
        <v>3549</v>
      </c>
      <c r="D63" s="257" t="s">
        <v>3541</v>
      </c>
      <c r="E63" s="284" t="s">
        <v>3550</v>
      </c>
      <c r="G63" s="86" t="s">
        <v>3342</v>
      </c>
      <c r="H63" s="83" t="s">
        <v>66</v>
      </c>
      <c r="I63" s="250"/>
      <c r="J63" s="250"/>
      <c r="K63" s="250"/>
    </row>
    <row r="64" spans="1:20" ht="24.6" customHeight="1">
      <c r="A64" s="170" t="s">
        <v>4899</v>
      </c>
      <c r="B64" s="269" t="s">
        <v>3551</v>
      </c>
      <c r="C64" s="285" t="s">
        <v>3549</v>
      </c>
      <c r="D64" s="257" t="s">
        <v>3541</v>
      </c>
      <c r="E64" s="284" t="s">
        <v>3552</v>
      </c>
      <c r="G64" s="86" t="s">
        <v>3342</v>
      </c>
      <c r="H64" s="83" t="s">
        <v>66</v>
      </c>
      <c r="I64" s="250"/>
      <c r="J64" s="250"/>
      <c r="K64" s="250"/>
    </row>
    <row r="65" spans="1:11" ht="24.6" customHeight="1">
      <c r="A65" s="170" t="s">
        <v>4898</v>
      </c>
      <c r="B65" s="269" t="s">
        <v>3553</v>
      </c>
      <c r="C65" s="285" t="s">
        <v>3549</v>
      </c>
      <c r="D65" s="257" t="s">
        <v>3541</v>
      </c>
      <c r="E65" s="284" t="s">
        <v>3827</v>
      </c>
      <c r="G65" s="86" t="s">
        <v>3338</v>
      </c>
      <c r="H65" s="83" t="s">
        <v>66</v>
      </c>
      <c r="I65" s="138" t="s">
        <v>1170</v>
      </c>
      <c r="J65" s="132"/>
      <c r="K65" s="168" t="s">
        <v>738</v>
      </c>
    </row>
    <row r="66" spans="1:11" ht="24.6" customHeight="1">
      <c r="A66" s="170" t="s">
        <v>4898</v>
      </c>
      <c r="B66" s="269" t="s">
        <v>3556</v>
      </c>
      <c r="C66" s="285" t="s">
        <v>3549</v>
      </c>
      <c r="D66" s="257" t="s">
        <v>3541</v>
      </c>
      <c r="E66" s="284" t="s">
        <v>3827</v>
      </c>
      <c r="G66" s="86" t="s">
        <v>3338</v>
      </c>
      <c r="H66" s="83" t="s">
        <v>66</v>
      </c>
      <c r="I66" s="138" t="s">
        <v>1170</v>
      </c>
      <c r="J66" s="132"/>
      <c r="K66" s="168" t="s">
        <v>740</v>
      </c>
    </row>
    <row r="67" spans="1:11" ht="24.6" customHeight="1">
      <c r="A67" s="170" t="s">
        <v>4903</v>
      </c>
      <c r="B67" s="294" t="s">
        <v>3567</v>
      </c>
      <c r="C67" s="285" t="s">
        <v>3568</v>
      </c>
      <c r="D67" s="260" t="s">
        <v>3541</v>
      </c>
      <c r="E67" s="288" t="s">
        <v>3569</v>
      </c>
      <c r="G67" s="86" t="s">
        <v>3342</v>
      </c>
      <c r="H67" s="83" t="s">
        <v>66</v>
      </c>
      <c r="I67" s="271"/>
      <c r="J67" s="271"/>
      <c r="K67" s="250"/>
    </row>
    <row r="68" spans="1:11" ht="24.6" customHeight="1">
      <c r="A68" s="170" t="s">
        <v>4903</v>
      </c>
      <c r="B68" s="295" t="s">
        <v>3570</v>
      </c>
      <c r="C68" s="285" t="s">
        <v>3568</v>
      </c>
      <c r="D68" s="257" t="s">
        <v>3541</v>
      </c>
      <c r="E68" s="285" t="s">
        <v>3569</v>
      </c>
      <c r="G68" s="86" t="s">
        <v>3342</v>
      </c>
      <c r="H68" s="83" t="s">
        <v>66</v>
      </c>
      <c r="I68" s="271"/>
      <c r="J68" s="271"/>
      <c r="K68" s="250"/>
    </row>
    <row r="69" spans="1:11" ht="24.6" customHeight="1">
      <c r="A69" s="170" t="s">
        <v>4903</v>
      </c>
      <c r="B69" s="295" t="s">
        <v>3571</v>
      </c>
      <c r="C69" s="285" t="s">
        <v>3568</v>
      </c>
      <c r="D69" s="257" t="s">
        <v>3541</v>
      </c>
      <c r="E69" s="285" t="s">
        <v>3569</v>
      </c>
      <c r="G69" s="86" t="s">
        <v>3342</v>
      </c>
      <c r="H69" s="83" t="s">
        <v>66</v>
      </c>
      <c r="I69" s="271"/>
      <c r="J69" s="271"/>
      <c r="K69" s="250"/>
    </row>
    <row r="70" spans="1:11" ht="24.6" customHeight="1">
      <c r="A70" s="170" t="s">
        <v>4903</v>
      </c>
      <c r="B70" s="295" t="s">
        <v>3572</v>
      </c>
      <c r="C70" s="285" t="s">
        <v>3568</v>
      </c>
      <c r="D70" s="257" t="s">
        <v>3541</v>
      </c>
      <c r="E70" s="285" t="s">
        <v>3569</v>
      </c>
      <c r="G70" s="86" t="s">
        <v>3342</v>
      </c>
      <c r="H70" s="83" t="s">
        <v>66</v>
      </c>
      <c r="I70" s="271"/>
      <c r="J70" s="271"/>
      <c r="K70" s="250"/>
    </row>
    <row r="71" spans="1:11" ht="24.6" customHeight="1">
      <c r="A71" s="170" t="s">
        <v>4903</v>
      </c>
      <c r="B71" s="295" t="s">
        <v>3573</v>
      </c>
      <c r="C71" s="285" t="s">
        <v>3568</v>
      </c>
      <c r="D71" s="257" t="s">
        <v>3541</v>
      </c>
      <c r="E71" s="285" t="s">
        <v>3569</v>
      </c>
      <c r="G71" s="86" t="s">
        <v>3342</v>
      </c>
      <c r="H71" s="83" t="s">
        <v>66</v>
      </c>
      <c r="I71" s="271"/>
      <c r="J71" s="271"/>
      <c r="K71" s="250"/>
    </row>
    <row r="72" spans="1:11" ht="24.6" customHeight="1">
      <c r="A72" s="170" t="s">
        <v>4903</v>
      </c>
      <c r="B72" s="295" t="s">
        <v>3574</v>
      </c>
      <c r="C72" s="285" t="s">
        <v>3568</v>
      </c>
      <c r="D72" s="257" t="s">
        <v>3541</v>
      </c>
      <c r="E72" s="285" t="s">
        <v>3569</v>
      </c>
      <c r="G72" s="86" t="s">
        <v>3342</v>
      </c>
      <c r="H72" s="83" t="s">
        <v>66</v>
      </c>
      <c r="I72" s="271"/>
      <c r="J72" s="271"/>
      <c r="K72" s="250"/>
    </row>
    <row r="73" spans="1:11" ht="24.6" customHeight="1">
      <c r="A73" s="170" t="s">
        <v>4903</v>
      </c>
      <c r="B73" s="294" t="s">
        <v>3575</v>
      </c>
      <c r="C73" s="285" t="s">
        <v>3568</v>
      </c>
      <c r="D73" s="257" t="s">
        <v>3541</v>
      </c>
      <c r="E73" s="285" t="s">
        <v>3569</v>
      </c>
      <c r="G73" s="86" t="s">
        <v>3342</v>
      </c>
      <c r="H73" s="83" t="s">
        <v>66</v>
      </c>
      <c r="I73" s="271"/>
      <c r="J73" s="271"/>
      <c r="K73" s="250"/>
    </row>
    <row r="74" spans="1:11" ht="24.6" customHeight="1">
      <c r="A74" s="170" t="s">
        <v>4903</v>
      </c>
      <c r="B74" s="295" t="s">
        <v>3576</v>
      </c>
      <c r="C74" s="285" t="s">
        <v>3568</v>
      </c>
      <c r="D74" s="257" t="s">
        <v>3541</v>
      </c>
      <c r="E74" s="285" t="s">
        <v>3569</v>
      </c>
      <c r="G74" s="86" t="s">
        <v>3342</v>
      </c>
      <c r="H74" s="83" t="s">
        <v>66</v>
      </c>
      <c r="I74" s="271"/>
      <c r="J74" s="271"/>
      <c r="K74" s="250"/>
    </row>
    <row r="75" spans="1:11" ht="24.6" customHeight="1">
      <c r="A75" s="170" t="s">
        <v>4902</v>
      </c>
      <c r="B75" s="269" t="s">
        <v>3563</v>
      </c>
      <c r="C75" s="285" t="s">
        <v>3564</v>
      </c>
      <c r="D75" s="257" t="s">
        <v>3541</v>
      </c>
      <c r="E75" s="284" t="s">
        <v>3734</v>
      </c>
      <c r="G75" s="86" t="s">
        <v>3342</v>
      </c>
      <c r="H75" s="83" t="s">
        <v>66</v>
      </c>
      <c r="I75" s="271"/>
      <c r="J75" s="271"/>
      <c r="K75" s="250"/>
    </row>
    <row r="76" spans="1:11" ht="24.6" customHeight="1">
      <c r="A76" s="170" t="s">
        <v>4902</v>
      </c>
      <c r="B76" s="269" t="s">
        <v>3565</v>
      </c>
      <c r="C76" s="285" t="s">
        <v>3566</v>
      </c>
      <c r="D76" s="257" t="s">
        <v>3541</v>
      </c>
      <c r="E76" s="284" t="s">
        <v>3736</v>
      </c>
      <c r="G76" s="86" t="s">
        <v>3342</v>
      </c>
      <c r="H76" s="83" t="s">
        <v>66</v>
      </c>
      <c r="I76" s="271"/>
      <c r="J76" s="271"/>
      <c r="K76" s="250"/>
    </row>
    <row r="77" spans="1:11" ht="24.6" customHeight="1">
      <c r="A77" s="170" t="s">
        <v>4915</v>
      </c>
      <c r="B77" s="269" t="s">
        <v>3625</v>
      </c>
      <c r="C77" s="286" t="s">
        <v>3626</v>
      </c>
      <c r="D77" s="257" t="s">
        <v>3541</v>
      </c>
      <c r="E77" s="287" t="s">
        <v>3587</v>
      </c>
      <c r="G77" s="86" t="s">
        <v>3338</v>
      </c>
      <c r="H77" s="83" t="s">
        <v>98</v>
      </c>
      <c r="I77" s="45" t="s">
        <v>1173</v>
      </c>
      <c r="J77" s="126"/>
      <c r="K77" s="168" t="s">
        <v>744</v>
      </c>
    </row>
    <row r="78" spans="1:11" ht="24.6" customHeight="1">
      <c r="A78" s="170" t="s">
        <v>4916</v>
      </c>
      <c r="B78" s="269" t="s">
        <v>3627</v>
      </c>
      <c r="C78" s="285" t="s">
        <v>3540</v>
      </c>
      <c r="D78" s="257" t="s">
        <v>3541</v>
      </c>
      <c r="E78" s="284" t="s">
        <v>3640</v>
      </c>
      <c r="G78" s="86" t="s">
        <v>3338</v>
      </c>
      <c r="H78" s="83" t="s">
        <v>98</v>
      </c>
      <c r="I78" s="45" t="s">
        <v>1174</v>
      </c>
      <c r="J78" s="126"/>
      <c r="K78" s="168" t="s">
        <v>743</v>
      </c>
    </row>
    <row r="79" spans="1:11" ht="24.6" customHeight="1">
      <c r="A79" s="170" t="s">
        <v>4916</v>
      </c>
      <c r="B79" s="269" t="s">
        <v>3628</v>
      </c>
      <c r="C79" s="285" t="s">
        <v>3540</v>
      </c>
      <c r="D79" s="257" t="s">
        <v>3541</v>
      </c>
      <c r="E79" s="284" t="s">
        <v>3640</v>
      </c>
      <c r="G79" s="86" t="s">
        <v>3338</v>
      </c>
      <c r="H79" s="83" t="s">
        <v>98</v>
      </c>
      <c r="I79" s="45" t="s">
        <v>1174</v>
      </c>
      <c r="J79" s="126"/>
      <c r="K79" s="168" t="s">
        <v>743</v>
      </c>
    </row>
    <row r="80" spans="1:11" ht="24.6" customHeight="1">
      <c r="A80" s="170" t="s">
        <v>4917</v>
      </c>
      <c r="B80" s="269" t="s">
        <v>3630</v>
      </c>
      <c r="C80" s="285" t="s">
        <v>3631</v>
      </c>
      <c r="D80" s="257" t="s">
        <v>3541</v>
      </c>
      <c r="E80" s="265"/>
      <c r="G80" s="86" t="s">
        <v>3338</v>
      </c>
      <c r="H80" s="83" t="s">
        <v>98</v>
      </c>
      <c r="I80" s="45" t="s">
        <v>1820</v>
      </c>
      <c r="J80" s="126" t="s">
        <v>1821</v>
      </c>
      <c r="K80" s="168" t="s">
        <v>754</v>
      </c>
    </row>
    <row r="81" spans="1:11" ht="24.6" customHeight="1">
      <c r="A81" s="170" t="s">
        <v>4917</v>
      </c>
      <c r="B81" s="269" t="s">
        <v>3632</v>
      </c>
      <c r="C81" s="285" t="s">
        <v>3631</v>
      </c>
      <c r="D81" s="257" t="s">
        <v>3541</v>
      </c>
      <c r="E81" s="265"/>
      <c r="G81" s="86" t="s">
        <v>3338</v>
      </c>
      <c r="H81" s="83" t="s">
        <v>98</v>
      </c>
      <c r="I81" s="45" t="s">
        <v>1820</v>
      </c>
      <c r="J81" s="126" t="s">
        <v>1821</v>
      </c>
      <c r="K81" s="168" t="s">
        <v>754</v>
      </c>
    </row>
    <row r="82" spans="1:11" ht="24.6" customHeight="1">
      <c r="A82" s="170" t="s">
        <v>4931</v>
      </c>
      <c r="B82" s="269" t="s">
        <v>3582</v>
      </c>
      <c r="C82" s="285" t="s">
        <v>3583</v>
      </c>
      <c r="D82" s="269" t="s">
        <v>3541</v>
      </c>
      <c r="E82" s="284" t="s">
        <v>6622</v>
      </c>
      <c r="G82" s="86" t="s">
        <v>3342</v>
      </c>
      <c r="H82" s="83" t="s">
        <v>66</v>
      </c>
      <c r="I82" s="271"/>
      <c r="J82" s="271"/>
      <c r="K82" s="250"/>
    </row>
    <row r="83" spans="1:11" ht="24.6" customHeight="1">
      <c r="A83" s="170" t="s">
        <v>4933</v>
      </c>
      <c r="B83" s="269" t="s">
        <v>3633</v>
      </c>
      <c r="C83" s="286" t="s">
        <v>3634</v>
      </c>
      <c r="D83" s="257" t="s">
        <v>3541</v>
      </c>
      <c r="E83" s="262"/>
      <c r="G83" s="86" t="s">
        <v>3338</v>
      </c>
      <c r="H83" s="86" t="s">
        <v>98</v>
      </c>
      <c r="I83" s="45" t="s">
        <v>1168</v>
      </c>
      <c r="J83" s="126"/>
      <c r="K83" s="168" t="s">
        <v>747</v>
      </c>
    </row>
    <row r="84" spans="1:11" ht="24.6" customHeight="1">
      <c r="A84" s="170" t="s">
        <v>4940</v>
      </c>
      <c r="B84" s="269" t="s">
        <v>3635</v>
      </c>
      <c r="C84" s="286" t="s">
        <v>3636</v>
      </c>
      <c r="D84" s="257" t="s">
        <v>3541</v>
      </c>
      <c r="E84" s="262"/>
      <c r="G84" s="86" t="s">
        <v>3338</v>
      </c>
      <c r="H84" s="86" t="s">
        <v>98</v>
      </c>
      <c r="I84" s="45" t="s">
        <v>1168</v>
      </c>
      <c r="J84" s="126"/>
      <c r="K84" s="168" t="s">
        <v>753</v>
      </c>
    </row>
    <row r="85" spans="1:11" ht="24.6" customHeight="1">
      <c r="A85" s="170" t="s">
        <v>4935</v>
      </c>
      <c r="B85" s="269" t="s">
        <v>3637</v>
      </c>
      <c r="C85" s="672" t="s">
        <v>3750</v>
      </c>
      <c r="D85" s="259" t="s">
        <v>3541</v>
      </c>
      <c r="E85" s="265"/>
      <c r="G85" s="86" t="s">
        <v>3338</v>
      </c>
      <c r="H85" s="86" t="s">
        <v>98</v>
      </c>
      <c r="I85" s="30" t="s">
        <v>1161</v>
      </c>
      <c r="J85" s="126"/>
      <c r="K85" s="168" t="s">
        <v>759</v>
      </c>
    </row>
    <row r="86" spans="1:11" ht="24.6" customHeight="1">
      <c r="A86" s="170" t="s">
        <v>4959</v>
      </c>
      <c r="B86" s="298" t="s">
        <v>3585</v>
      </c>
      <c r="C86" s="286" t="s">
        <v>3586</v>
      </c>
      <c r="D86" s="257" t="s">
        <v>3541</v>
      </c>
      <c r="E86" s="287" t="s">
        <v>3587</v>
      </c>
      <c r="G86" s="86" t="s">
        <v>3338</v>
      </c>
      <c r="H86" s="86" t="s">
        <v>66</v>
      </c>
      <c r="I86" s="30" t="s">
        <v>1161</v>
      </c>
      <c r="J86" s="126"/>
      <c r="K86" s="168" t="s">
        <v>763</v>
      </c>
    </row>
    <row r="87" spans="1:11" ht="24.6" customHeight="1">
      <c r="A87" s="170" t="s">
        <v>4963</v>
      </c>
      <c r="B87" s="298" t="s">
        <v>3591</v>
      </c>
      <c r="C87" s="286" t="s">
        <v>3592</v>
      </c>
      <c r="D87" s="259" t="s">
        <v>3541</v>
      </c>
      <c r="E87" s="262"/>
      <c r="G87" s="86" t="s">
        <v>3338</v>
      </c>
      <c r="H87" s="86" t="s">
        <v>66</v>
      </c>
      <c r="I87" s="45" t="s">
        <v>1160</v>
      </c>
      <c r="J87" s="127" t="s">
        <v>1150</v>
      </c>
      <c r="K87" s="168" t="s">
        <v>768</v>
      </c>
    </row>
    <row r="88" spans="1:11" ht="24.6" customHeight="1">
      <c r="A88" s="170" t="s">
        <v>4964</v>
      </c>
      <c r="B88" s="298" t="s">
        <v>3593</v>
      </c>
      <c r="C88" s="286" t="s">
        <v>3592</v>
      </c>
      <c r="D88" s="257" t="s">
        <v>3541</v>
      </c>
      <c r="E88" s="262"/>
      <c r="G88" s="86" t="s">
        <v>3338</v>
      </c>
      <c r="H88" s="86" t="s">
        <v>66</v>
      </c>
      <c r="I88" s="45" t="s">
        <v>1160</v>
      </c>
      <c r="J88" s="126" t="s">
        <v>945</v>
      </c>
      <c r="K88" s="168" t="s">
        <v>767</v>
      </c>
    </row>
    <row r="89" spans="1:11" ht="24.6" customHeight="1">
      <c r="A89" s="170" t="s">
        <v>4975</v>
      </c>
      <c r="B89" s="269" t="s">
        <v>3595</v>
      </c>
      <c r="C89" s="284" t="s">
        <v>3596</v>
      </c>
      <c r="D89" s="257" t="s">
        <v>3541</v>
      </c>
      <c r="E89" s="284" t="s">
        <v>3590</v>
      </c>
      <c r="G89" s="86" t="s">
        <v>3338</v>
      </c>
      <c r="H89" s="86" t="s">
        <v>66</v>
      </c>
      <c r="I89" s="45" t="s">
        <v>1160</v>
      </c>
      <c r="J89" s="271"/>
      <c r="K89" s="250"/>
    </row>
    <row r="90" spans="1:11" ht="24.6" customHeight="1">
      <c r="A90" s="170" t="s">
        <v>4960</v>
      </c>
      <c r="B90" s="269" t="s">
        <v>3588</v>
      </c>
      <c r="C90" s="284" t="s">
        <v>3589</v>
      </c>
      <c r="D90" s="257" t="s">
        <v>3541</v>
      </c>
      <c r="E90" s="284" t="s">
        <v>3590</v>
      </c>
      <c r="G90" s="86" t="s">
        <v>3338</v>
      </c>
      <c r="H90" s="86" t="s">
        <v>66</v>
      </c>
      <c r="I90" s="30" t="s">
        <v>1161</v>
      </c>
      <c r="J90" s="126"/>
      <c r="K90" s="168" t="s">
        <v>770</v>
      </c>
    </row>
    <row r="91" spans="1:11" ht="24.6" customHeight="1">
      <c r="A91" s="170" t="s">
        <v>4957</v>
      </c>
      <c r="B91" s="269" t="s">
        <v>3639</v>
      </c>
      <c r="C91" s="286" t="s">
        <v>3626</v>
      </c>
      <c r="D91" s="257" t="s">
        <v>3541</v>
      </c>
      <c r="E91" s="287" t="s">
        <v>3587</v>
      </c>
      <c r="G91" s="86" t="s">
        <v>3338</v>
      </c>
      <c r="H91" s="86" t="s">
        <v>98</v>
      </c>
      <c r="I91" s="30" t="s">
        <v>1161</v>
      </c>
      <c r="J91" s="126"/>
      <c r="K91" s="168" t="s">
        <v>769</v>
      </c>
    </row>
    <row r="92" spans="1:11" ht="24.6" customHeight="1">
      <c r="A92" s="170" t="s">
        <v>4992</v>
      </c>
      <c r="B92" s="269" t="s">
        <v>3597</v>
      </c>
      <c r="C92" s="285" t="s">
        <v>3598</v>
      </c>
      <c r="D92" s="257" t="s">
        <v>3541</v>
      </c>
      <c r="E92" s="265"/>
      <c r="G92" s="86" t="s">
        <v>3338</v>
      </c>
      <c r="H92" s="86" t="s">
        <v>66</v>
      </c>
      <c r="I92" s="30" t="s">
        <v>1161</v>
      </c>
      <c r="J92" s="126"/>
      <c r="K92" s="168" t="s">
        <v>774</v>
      </c>
    </row>
    <row r="93" spans="1:11" ht="24.6" customHeight="1">
      <c r="A93" s="170" t="s">
        <v>4990</v>
      </c>
      <c r="B93" s="270" t="s">
        <v>3642</v>
      </c>
      <c r="C93" s="284" t="s">
        <v>3643</v>
      </c>
      <c r="D93" s="261" t="s">
        <v>3541</v>
      </c>
      <c r="E93" s="266"/>
      <c r="G93" s="86" t="s">
        <v>3338</v>
      </c>
      <c r="H93" s="86" t="s">
        <v>98</v>
      </c>
      <c r="I93" s="30" t="s">
        <v>1163</v>
      </c>
      <c r="J93" s="126"/>
      <c r="K93" s="168" t="s">
        <v>776</v>
      </c>
    </row>
    <row r="94" spans="1:11" ht="24.6" customHeight="1">
      <c r="A94" s="170" t="s">
        <v>5027</v>
      </c>
      <c r="B94" s="256" t="s">
        <v>3601</v>
      </c>
      <c r="C94" s="291" t="s">
        <v>3663</v>
      </c>
      <c r="D94" s="253" t="s">
        <v>3541</v>
      </c>
      <c r="E94" s="255"/>
      <c r="G94" s="86" t="s">
        <v>3338</v>
      </c>
      <c r="H94" s="86" t="s">
        <v>66</v>
      </c>
      <c r="I94" s="139" t="s">
        <v>1163</v>
      </c>
      <c r="J94" s="141" t="s">
        <v>1156</v>
      </c>
      <c r="K94" s="168" t="s">
        <v>793</v>
      </c>
    </row>
    <row r="95" spans="1:11" ht="24.6" customHeight="1">
      <c r="A95" s="170" t="s">
        <v>5056</v>
      </c>
      <c r="B95" s="256" t="s">
        <v>3644</v>
      </c>
      <c r="C95" s="291" t="s">
        <v>3660</v>
      </c>
      <c r="D95" s="253" t="s">
        <v>3541</v>
      </c>
      <c r="E95" s="290" t="s">
        <v>3645</v>
      </c>
      <c r="G95" s="86" t="s">
        <v>3338</v>
      </c>
      <c r="H95" s="86" t="s">
        <v>98</v>
      </c>
      <c r="I95" s="138" t="s">
        <v>1165</v>
      </c>
      <c r="J95" s="132"/>
      <c r="K95" s="168" t="s">
        <v>803</v>
      </c>
    </row>
    <row r="96" spans="1:11" ht="24.6" customHeight="1">
      <c r="A96" s="170" t="s">
        <v>5072</v>
      </c>
      <c r="B96" s="256" t="s">
        <v>3613</v>
      </c>
      <c r="C96" s="290" t="s">
        <v>3614</v>
      </c>
      <c r="D96" s="253" t="s">
        <v>3541</v>
      </c>
      <c r="E96" s="291" t="s">
        <v>3615</v>
      </c>
      <c r="G96" s="86" t="s">
        <v>3342</v>
      </c>
      <c r="H96" s="86" t="s">
        <v>66</v>
      </c>
      <c r="I96" s="250"/>
      <c r="J96" s="250"/>
      <c r="K96" s="250"/>
    </row>
    <row r="97" spans="1:18" ht="24.6" customHeight="1">
      <c r="A97" s="170" t="s">
        <v>5075</v>
      </c>
      <c r="B97" s="256" t="s">
        <v>3616</v>
      </c>
      <c r="C97" s="207" t="s">
        <v>3617</v>
      </c>
      <c r="D97" s="254" t="s">
        <v>3541</v>
      </c>
      <c r="E97" s="290" t="s">
        <v>3618</v>
      </c>
      <c r="G97" s="86" t="s">
        <v>3338</v>
      </c>
      <c r="H97" s="86" t="s">
        <v>66</v>
      </c>
      <c r="I97" s="138" t="s">
        <v>1179</v>
      </c>
      <c r="J97" s="132"/>
      <c r="K97" s="168" t="s">
        <v>810</v>
      </c>
    </row>
    <row r="98" spans="1:18" ht="24.6" customHeight="1">
      <c r="A98" s="170" t="s">
        <v>5071</v>
      </c>
      <c r="B98" s="256" t="s">
        <v>3605</v>
      </c>
      <c r="C98" s="290" t="s">
        <v>3606</v>
      </c>
      <c r="D98" s="254" t="s">
        <v>3541</v>
      </c>
      <c r="E98" s="290" t="s">
        <v>3607</v>
      </c>
      <c r="G98" s="86" t="s">
        <v>3342</v>
      </c>
      <c r="H98" s="86" t="s">
        <v>66</v>
      </c>
      <c r="I98" s="138" t="s">
        <v>1167</v>
      </c>
      <c r="J98" s="132" t="s">
        <v>1056</v>
      </c>
      <c r="K98" s="250"/>
    </row>
    <row r="99" spans="1:18" ht="24.6" customHeight="1">
      <c r="A99" s="170" t="s">
        <v>5071</v>
      </c>
      <c r="B99" s="256" t="s">
        <v>3608</v>
      </c>
      <c r="C99" s="292" t="s">
        <v>3609</v>
      </c>
      <c r="D99" s="253" t="s">
        <v>3541</v>
      </c>
      <c r="E99" s="290" t="s">
        <v>3610</v>
      </c>
      <c r="G99" s="86" t="s">
        <v>3342</v>
      </c>
      <c r="H99" s="86" t="s">
        <v>66</v>
      </c>
      <c r="I99" s="138" t="s">
        <v>1167</v>
      </c>
      <c r="J99" s="132" t="s">
        <v>1056</v>
      </c>
      <c r="K99" s="250"/>
    </row>
    <row r="100" spans="1:18" ht="24.6" customHeight="1">
      <c r="A100" s="170" t="s">
        <v>5072</v>
      </c>
      <c r="B100" s="256" t="s">
        <v>3611</v>
      </c>
      <c r="C100" s="290" t="s">
        <v>3612</v>
      </c>
      <c r="D100" s="253" t="s">
        <v>3541</v>
      </c>
      <c r="E100" s="291" t="s">
        <v>3669</v>
      </c>
      <c r="G100" s="86" t="s">
        <v>3342</v>
      </c>
      <c r="H100" s="86" t="s">
        <v>66</v>
      </c>
      <c r="I100" s="250"/>
      <c r="J100" s="250"/>
      <c r="K100" s="250"/>
    </row>
    <row r="101" spans="1:18" ht="24.6" customHeight="1">
      <c r="A101" s="170" t="s">
        <v>5084</v>
      </c>
      <c r="B101" s="256" t="s">
        <v>3620</v>
      </c>
      <c r="C101" s="292" t="s">
        <v>3602</v>
      </c>
      <c r="D101" s="253" t="s">
        <v>3541</v>
      </c>
      <c r="E101" s="291" t="s">
        <v>3670</v>
      </c>
      <c r="G101" s="86" t="s">
        <v>3338</v>
      </c>
      <c r="H101" s="86" t="s">
        <v>66</v>
      </c>
      <c r="I101" s="138" t="s">
        <v>1167</v>
      </c>
      <c r="J101" s="132"/>
      <c r="K101" s="168" t="s">
        <v>863</v>
      </c>
    </row>
    <row r="102" spans="1:18" ht="24.6" customHeight="1">
      <c r="A102" s="170" t="s">
        <v>5089</v>
      </c>
      <c r="B102" s="301" t="s">
        <v>3302</v>
      </c>
      <c r="C102" s="290" t="s">
        <v>3623</v>
      </c>
      <c r="D102" s="253" t="s">
        <v>3541</v>
      </c>
      <c r="E102" s="291" t="s">
        <v>3673</v>
      </c>
      <c r="G102" s="86" t="s">
        <v>3338</v>
      </c>
      <c r="H102" s="86" t="s">
        <v>98</v>
      </c>
      <c r="I102" s="138" t="s">
        <v>1167</v>
      </c>
      <c r="J102" s="132"/>
      <c r="K102" s="168" t="s">
        <v>867</v>
      </c>
    </row>
    <row r="103" spans="1:18" ht="24.6" customHeight="1">
      <c r="A103" s="170" t="s">
        <v>5094</v>
      </c>
      <c r="B103" s="256" t="s">
        <v>3650</v>
      </c>
      <c r="C103" s="290" t="s">
        <v>3651</v>
      </c>
      <c r="D103" s="253" t="s">
        <v>3541</v>
      </c>
      <c r="E103" s="291" t="s">
        <v>3676</v>
      </c>
      <c r="G103" s="86" t="s">
        <v>3338</v>
      </c>
      <c r="H103" s="86" t="s">
        <v>98</v>
      </c>
      <c r="I103" s="272" t="s">
        <v>1180</v>
      </c>
      <c r="J103" s="273"/>
      <c r="K103" s="168" t="s">
        <v>871</v>
      </c>
    </row>
    <row r="104" spans="1:18" ht="24.6" customHeight="1">
      <c r="A104" s="170" t="s">
        <v>5099</v>
      </c>
      <c r="B104" s="256" t="s">
        <v>3621</v>
      </c>
      <c r="C104" s="290" t="s">
        <v>3602</v>
      </c>
      <c r="D104" s="253" t="s">
        <v>3541</v>
      </c>
      <c r="E104" s="207" t="s">
        <v>3622</v>
      </c>
      <c r="G104" s="86" t="s">
        <v>3338</v>
      </c>
      <c r="H104" s="86" t="s">
        <v>66</v>
      </c>
      <c r="I104" s="139" t="s">
        <v>1175</v>
      </c>
      <c r="J104" s="250"/>
      <c r="K104" s="250"/>
    </row>
    <row r="105" spans="1:18" ht="24.6" customHeight="1">
      <c r="A105" s="170" t="s">
        <v>5112</v>
      </c>
      <c r="B105" s="256" t="s">
        <v>3652</v>
      </c>
      <c r="C105" s="290" t="s">
        <v>3653</v>
      </c>
      <c r="D105" s="253" t="s">
        <v>3541</v>
      </c>
      <c r="E105" s="253" t="s">
        <v>3654</v>
      </c>
      <c r="G105" s="86" t="s">
        <v>3338</v>
      </c>
      <c r="H105" s="86" t="s">
        <v>98</v>
      </c>
      <c r="I105" s="138" t="s">
        <v>1162</v>
      </c>
      <c r="J105" s="132"/>
      <c r="K105" s="168" t="s">
        <v>815</v>
      </c>
    </row>
    <row r="106" spans="1:18" s="433" customFormat="1" ht="19.2" customHeight="1">
      <c r="A106" s="439" t="s">
        <v>1834</v>
      </c>
      <c r="C106" s="307"/>
      <c r="D106" s="307"/>
      <c r="E106" s="307"/>
      <c r="P106" s="5"/>
      <c r="R106" s="234" t="s">
        <v>7420</v>
      </c>
    </row>
    <row r="107" spans="1:18">
      <c r="A107" s="478" t="s">
        <v>7378</v>
      </c>
      <c r="B107" s="478"/>
      <c r="C107" s="517" t="s">
        <v>7381</v>
      </c>
      <c r="D107" s="51" t="s">
        <v>7422</v>
      </c>
      <c r="E107" s="499"/>
      <c r="F107" s="662" t="s">
        <v>7747</v>
      </c>
      <c r="G107" s="1" t="s">
        <v>3338</v>
      </c>
      <c r="H107" s="289"/>
      <c r="I107" s="642" t="s">
        <v>1174</v>
      </c>
      <c r="J107" s="642"/>
      <c r="K107" s="168" t="s">
        <v>741</v>
      </c>
      <c r="P107" s="233"/>
      <c r="R107" s="5"/>
    </row>
    <row r="108" spans="1:18">
      <c r="A108" s="478" t="s">
        <v>7378</v>
      </c>
      <c r="B108" s="478"/>
      <c r="C108" s="517" t="s">
        <v>7381</v>
      </c>
      <c r="D108" s="51" t="s">
        <v>7423</v>
      </c>
      <c r="E108" s="499"/>
      <c r="F108" s="662" t="s">
        <v>7747</v>
      </c>
      <c r="G108" s="1" t="s">
        <v>3338</v>
      </c>
      <c r="H108" s="289"/>
      <c r="I108" s="642" t="s">
        <v>1174</v>
      </c>
      <c r="J108" s="642"/>
      <c r="K108" s="168" t="s">
        <v>741</v>
      </c>
      <c r="P108" s="233"/>
      <c r="R108" s="5"/>
    </row>
    <row r="109" spans="1:18">
      <c r="A109" s="478" t="s">
        <v>7378</v>
      </c>
      <c r="B109" s="478"/>
      <c r="C109" s="517" t="s">
        <v>7381</v>
      </c>
      <c r="D109" s="51" t="s">
        <v>7424</v>
      </c>
      <c r="E109" s="499"/>
      <c r="F109" s="662" t="s">
        <v>7747</v>
      </c>
      <c r="G109" s="1" t="s">
        <v>3338</v>
      </c>
      <c r="H109" s="289"/>
      <c r="I109" s="642" t="s">
        <v>1174</v>
      </c>
      <c r="J109" s="642"/>
      <c r="K109" s="168" t="s">
        <v>741</v>
      </c>
      <c r="P109" s="233"/>
      <c r="R109" s="5"/>
    </row>
    <row r="110" spans="1:18">
      <c r="A110" s="478" t="s">
        <v>7378</v>
      </c>
      <c r="B110" s="478"/>
      <c r="C110" s="517" t="s">
        <v>7381</v>
      </c>
      <c r="D110" s="51" t="s">
        <v>7425</v>
      </c>
      <c r="E110" s="499"/>
      <c r="F110" s="662" t="s">
        <v>7747</v>
      </c>
      <c r="G110" s="1" t="s">
        <v>3338</v>
      </c>
      <c r="H110" s="289"/>
      <c r="I110" s="642" t="s">
        <v>1174</v>
      </c>
      <c r="J110" s="642"/>
      <c r="K110" s="168" t="s">
        <v>741</v>
      </c>
      <c r="P110" s="233"/>
      <c r="R110" s="5"/>
    </row>
    <row r="111" spans="1:18">
      <c r="A111" s="478" t="s">
        <v>4876</v>
      </c>
      <c r="B111" s="478"/>
      <c r="C111" s="517" t="s">
        <v>1837</v>
      </c>
      <c r="D111" s="51" t="s">
        <v>7451</v>
      </c>
      <c r="E111" s="499"/>
      <c r="F111" s="662" t="s">
        <v>7747</v>
      </c>
      <c r="G111" s="1" t="s">
        <v>3338</v>
      </c>
      <c r="H111" s="289"/>
      <c r="I111" s="642" t="s">
        <v>1174</v>
      </c>
      <c r="J111" s="642"/>
      <c r="K111" s="168"/>
      <c r="P111" s="233"/>
      <c r="R111" s="5"/>
    </row>
    <row r="112" spans="1:18">
      <c r="A112" s="478" t="s">
        <v>4876</v>
      </c>
      <c r="B112" s="478"/>
      <c r="C112" s="517" t="s">
        <v>1837</v>
      </c>
      <c r="D112" s="51" t="s">
        <v>7452</v>
      </c>
      <c r="E112" s="499"/>
      <c r="F112" s="662" t="s">
        <v>7747</v>
      </c>
      <c r="G112" s="1" t="s">
        <v>3338</v>
      </c>
      <c r="H112" s="289"/>
      <c r="I112" s="642" t="s">
        <v>1174</v>
      </c>
      <c r="J112" s="642"/>
      <c r="K112" s="168"/>
      <c r="P112" s="233"/>
      <c r="R112" s="5"/>
    </row>
    <row r="113" spans="1:19">
      <c r="A113" s="478" t="s">
        <v>4876</v>
      </c>
      <c r="B113" s="478"/>
      <c r="C113" s="517" t="s">
        <v>1837</v>
      </c>
      <c r="D113" s="51" t="s">
        <v>7453</v>
      </c>
      <c r="E113" s="499"/>
      <c r="F113" s="662" t="s">
        <v>7747</v>
      </c>
      <c r="G113" s="1" t="s">
        <v>3338</v>
      </c>
      <c r="H113" s="289"/>
      <c r="I113" s="642" t="s">
        <v>1174</v>
      </c>
      <c r="J113" s="642"/>
      <c r="K113" s="168"/>
      <c r="P113" s="233"/>
      <c r="R113" s="5"/>
    </row>
    <row r="114" spans="1:19" ht="13.2" customHeight="1">
      <c r="A114" s="432" t="s">
        <v>4877</v>
      </c>
      <c r="B114" s="432"/>
      <c r="C114" s="20" t="s">
        <v>1838</v>
      </c>
      <c r="D114" s="20"/>
      <c r="E114" s="507" t="s">
        <v>4782</v>
      </c>
      <c r="F114" s="644" t="s">
        <v>7266</v>
      </c>
      <c r="G114" s="1" t="s">
        <v>3338</v>
      </c>
      <c r="H114" s="1"/>
      <c r="I114" s="4" t="s">
        <v>1164</v>
      </c>
      <c r="J114" s="4"/>
      <c r="K114" s="518"/>
      <c r="Q114" s="233" t="s">
        <v>7704</v>
      </c>
      <c r="R114" s="478" t="s">
        <v>7740</v>
      </c>
    </row>
    <row r="115" spans="1:19">
      <c r="A115" s="478" t="s">
        <v>4914</v>
      </c>
      <c r="B115" s="478"/>
      <c r="C115" s="478" t="s">
        <v>746</v>
      </c>
      <c r="D115" s="271" t="s">
        <v>7485</v>
      </c>
      <c r="E115" s="484"/>
      <c r="F115" s="662" t="s">
        <v>7747</v>
      </c>
      <c r="G115" s="1" t="s">
        <v>3338</v>
      </c>
      <c r="H115" s="642"/>
      <c r="I115" s="642" t="s">
        <v>6824</v>
      </c>
      <c r="J115" s="642"/>
      <c r="K115" s="168" t="s">
        <v>746</v>
      </c>
      <c r="P115" s="233"/>
      <c r="R115" s="5"/>
    </row>
    <row r="116" spans="1:19" ht="13.2" customHeight="1">
      <c r="A116" s="432" t="s">
        <v>4977</v>
      </c>
      <c r="B116" s="432"/>
      <c r="C116" s="20" t="s">
        <v>1840</v>
      </c>
      <c r="D116" s="20"/>
      <c r="E116" s="507" t="s">
        <v>4587</v>
      </c>
      <c r="F116" s="644" t="s">
        <v>7266</v>
      </c>
      <c r="G116" s="1" t="s">
        <v>3338</v>
      </c>
      <c r="H116" s="1"/>
      <c r="I116" s="4" t="s">
        <v>1160</v>
      </c>
      <c r="J116" s="478" t="s">
        <v>9920</v>
      </c>
      <c r="K116" s="168" t="s">
        <v>766</v>
      </c>
      <c r="Q116" s="233" t="s">
        <v>7710</v>
      </c>
      <c r="R116" s="498" t="s">
        <v>9919</v>
      </c>
    </row>
    <row r="117" spans="1:19" ht="13.2" customHeight="1">
      <c r="A117" s="432" t="s">
        <v>5177</v>
      </c>
      <c r="B117" s="432"/>
      <c r="C117" s="20" t="s">
        <v>4594</v>
      </c>
      <c r="D117" s="20"/>
      <c r="E117" s="507" t="s">
        <v>4605</v>
      </c>
      <c r="F117" s="644" t="s">
        <v>7266</v>
      </c>
      <c r="G117" s="1" t="s">
        <v>3338</v>
      </c>
      <c r="H117" s="1"/>
      <c r="I117" s="4" t="s">
        <v>1160</v>
      </c>
      <c r="J117" s="4"/>
      <c r="K117" s="168" t="s">
        <v>765</v>
      </c>
      <c r="Q117" s="234" t="s">
        <v>7718</v>
      </c>
      <c r="R117" s="507" t="s">
        <v>7717</v>
      </c>
      <c r="S117" s="234" t="s">
        <v>7665</v>
      </c>
    </row>
    <row r="118" spans="1:19" ht="13.2" customHeight="1">
      <c r="A118" s="432" t="s">
        <v>5178</v>
      </c>
      <c r="B118" s="432"/>
      <c r="C118" s="20" t="s">
        <v>4593</v>
      </c>
      <c r="D118" s="20"/>
      <c r="E118" s="507" t="s">
        <v>4611</v>
      </c>
      <c r="F118" s="644" t="s">
        <v>7266</v>
      </c>
      <c r="G118" s="1" t="s">
        <v>3338</v>
      </c>
      <c r="H118" s="1"/>
      <c r="I118" s="4" t="s">
        <v>1160</v>
      </c>
      <c r="J118" s="4"/>
      <c r="K118" s="168" t="s">
        <v>765</v>
      </c>
      <c r="Q118" s="233" t="s">
        <v>7667</v>
      </c>
      <c r="R118" s="507" t="s">
        <v>7719</v>
      </c>
    </row>
    <row r="119" spans="1:19" ht="13.2" customHeight="1">
      <c r="A119" s="432" t="s">
        <v>5179</v>
      </c>
      <c r="B119" s="432"/>
      <c r="C119" s="20" t="s">
        <v>4595</v>
      </c>
      <c r="D119" s="20"/>
      <c r="E119" s="507" t="s">
        <v>4601</v>
      </c>
      <c r="F119" s="644" t="s">
        <v>7266</v>
      </c>
      <c r="G119" s="1" t="s">
        <v>3338</v>
      </c>
      <c r="H119" s="1"/>
      <c r="I119" s="4" t="s">
        <v>1160</v>
      </c>
      <c r="J119" s="4"/>
      <c r="K119" s="168" t="s">
        <v>765</v>
      </c>
      <c r="Q119" s="234" t="s">
        <v>7720</v>
      </c>
      <c r="R119" s="233" t="s">
        <v>7721</v>
      </c>
      <c r="S119" s="234" t="s">
        <v>7668</v>
      </c>
    </row>
    <row r="120" spans="1:19" ht="13.2" customHeight="1">
      <c r="A120" s="432" t="s">
        <v>4995</v>
      </c>
      <c r="B120" s="432"/>
      <c r="C120" s="20" t="s">
        <v>836</v>
      </c>
      <c r="D120" s="20"/>
      <c r="E120" s="507" t="s">
        <v>4724</v>
      </c>
      <c r="F120" s="644" t="s">
        <v>7266</v>
      </c>
      <c r="G120" s="1" t="s">
        <v>3338</v>
      </c>
      <c r="H120" s="1"/>
      <c r="I120" s="4" t="s">
        <v>4718</v>
      </c>
      <c r="J120" s="4"/>
      <c r="K120" s="373" t="s">
        <v>836</v>
      </c>
      <c r="Q120" s="233" t="s">
        <v>7684</v>
      </c>
    </row>
    <row r="121" spans="1:19" ht="13.2" customHeight="1">
      <c r="A121" s="432" t="s">
        <v>7903</v>
      </c>
      <c r="B121" s="432"/>
      <c r="C121" s="20" t="s">
        <v>4629</v>
      </c>
      <c r="D121" s="20"/>
      <c r="E121" s="507" t="s">
        <v>4636</v>
      </c>
      <c r="F121" s="644" t="s">
        <v>7266</v>
      </c>
      <c r="G121" s="1" t="s">
        <v>3338</v>
      </c>
      <c r="H121" s="1"/>
      <c r="I121" s="4" t="s">
        <v>1160</v>
      </c>
      <c r="J121" s="4"/>
      <c r="K121" s="373" t="s">
        <v>841</v>
      </c>
      <c r="Q121" s="484" t="s">
        <v>7593</v>
      </c>
      <c r="R121" s="484" t="s">
        <v>7669</v>
      </c>
    </row>
    <row r="122" spans="1:19" ht="13.2" customHeight="1">
      <c r="A122" s="432" t="s">
        <v>7905</v>
      </c>
      <c r="B122" s="432"/>
      <c r="C122" s="20" t="s">
        <v>4630</v>
      </c>
      <c r="D122" s="20"/>
      <c r="E122" s="507" t="s">
        <v>4649</v>
      </c>
      <c r="F122" s="4" t="s">
        <v>1885</v>
      </c>
      <c r="G122" s="1" t="s">
        <v>3338</v>
      </c>
      <c r="H122" s="1"/>
      <c r="I122" s="4" t="s">
        <v>1160</v>
      </c>
      <c r="J122" s="4"/>
      <c r="K122" s="373" t="s">
        <v>841</v>
      </c>
      <c r="Q122" s="234" t="s">
        <v>7670</v>
      </c>
    </row>
    <row r="123" spans="1:19" ht="13.2" customHeight="1">
      <c r="A123" s="432" t="s">
        <v>7906</v>
      </c>
      <c r="B123" s="432"/>
      <c r="C123" s="20" t="s">
        <v>791</v>
      </c>
      <c r="D123" s="20"/>
      <c r="E123" s="507" t="s">
        <v>4658</v>
      </c>
      <c r="F123" s="644" t="s">
        <v>7266</v>
      </c>
      <c r="G123" s="1" t="s">
        <v>3338</v>
      </c>
      <c r="H123" s="1"/>
      <c r="I123" s="4" t="s">
        <v>1160</v>
      </c>
      <c r="J123" s="4"/>
      <c r="K123" s="168" t="s">
        <v>791</v>
      </c>
      <c r="Q123" s="484" t="s">
        <v>7710</v>
      </c>
    </row>
    <row r="124" spans="1:19" ht="13.2" customHeight="1">
      <c r="A124" s="432" t="s">
        <v>7906</v>
      </c>
      <c r="B124" s="432"/>
      <c r="C124" s="20" t="s">
        <v>791</v>
      </c>
      <c r="D124" s="20"/>
      <c r="E124" s="507" t="s">
        <v>4660</v>
      </c>
      <c r="F124" s="650" t="s">
        <v>1885</v>
      </c>
      <c r="G124" s="1" t="s">
        <v>3338</v>
      </c>
      <c r="H124" s="1"/>
      <c r="I124" s="4" t="s">
        <v>1160</v>
      </c>
      <c r="J124" s="4"/>
      <c r="K124" s="168" t="s">
        <v>791</v>
      </c>
      <c r="Q124" s="233" t="s">
        <v>7671</v>
      </c>
    </row>
    <row r="125" spans="1:19" ht="13.2" customHeight="1">
      <c r="A125" s="432" t="s">
        <v>7906</v>
      </c>
      <c r="B125" s="432"/>
      <c r="C125" s="20" t="s">
        <v>791</v>
      </c>
      <c r="D125" s="20"/>
      <c r="E125" s="507" t="s">
        <v>4671</v>
      </c>
      <c r="F125" s="650" t="s">
        <v>1885</v>
      </c>
      <c r="G125" s="1" t="s">
        <v>3338</v>
      </c>
      <c r="H125" s="1"/>
      <c r="I125" s="4" t="s">
        <v>1160</v>
      </c>
      <c r="J125" s="4"/>
      <c r="K125" s="168" t="s">
        <v>791</v>
      </c>
      <c r="Q125" s="233" t="s">
        <v>7678</v>
      </c>
    </row>
    <row r="126" spans="1:19" ht="13.2" customHeight="1">
      <c r="A126" s="432" t="s">
        <v>5085</v>
      </c>
      <c r="B126" s="432"/>
      <c r="C126" s="20" t="s">
        <v>1853</v>
      </c>
      <c r="D126" s="20"/>
      <c r="E126" s="507" t="s">
        <v>7707</v>
      </c>
      <c r="F126" s="650" t="s">
        <v>1885</v>
      </c>
      <c r="G126" s="1" t="s">
        <v>3338</v>
      </c>
      <c r="H126" s="1"/>
      <c r="I126" s="4" t="s">
        <v>4796</v>
      </c>
      <c r="J126" s="4"/>
      <c r="K126" s="168" t="s">
        <v>862</v>
      </c>
      <c r="Q126" s="233" t="s">
        <v>7709</v>
      </c>
    </row>
    <row r="127" spans="1:19" ht="13.2" customHeight="1">
      <c r="A127" s="432" t="s">
        <v>5086</v>
      </c>
      <c r="B127" s="432"/>
      <c r="C127" s="20" t="s">
        <v>4798</v>
      </c>
      <c r="D127" s="20"/>
      <c r="E127" s="507" t="s">
        <v>7708</v>
      </c>
      <c r="F127" s="644" t="s">
        <v>7266</v>
      </c>
      <c r="G127" s="1" t="s">
        <v>3338</v>
      </c>
      <c r="H127" s="1"/>
      <c r="I127" s="4" t="s">
        <v>4796</v>
      </c>
      <c r="J127" s="4"/>
      <c r="K127" s="168" t="s">
        <v>862</v>
      </c>
      <c r="Q127" s="478" t="s">
        <v>7744</v>
      </c>
    </row>
    <row r="128" spans="1:19" ht="13.2" customHeight="1">
      <c r="A128" s="432" t="s">
        <v>7908</v>
      </c>
      <c r="B128" s="432"/>
      <c r="C128" s="20" t="s">
        <v>876</v>
      </c>
      <c r="D128" s="20"/>
      <c r="E128" s="507" t="s">
        <v>4714</v>
      </c>
      <c r="F128" s="644" t="s">
        <v>7266</v>
      </c>
      <c r="G128" s="1" t="s">
        <v>3338</v>
      </c>
      <c r="H128" s="1"/>
      <c r="I128" s="4" t="s">
        <v>1160</v>
      </c>
      <c r="J128" s="4"/>
      <c r="K128" s="168" t="s">
        <v>876</v>
      </c>
      <c r="Q128" s="233" t="s">
        <v>7683</v>
      </c>
    </row>
    <row r="129" spans="1:18" ht="13.2" customHeight="1">
      <c r="A129" s="432" t="s">
        <v>5109</v>
      </c>
      <c r="B129" s="432"/>
      <c r="C129" s="163" t="s">
        <v>1856</v>
      </c>
      <c r="D129" s="163"/>
      <c r="E129" s="507" t="s">
        <v>4560</v>
      </c>
      <c r="F129" s="644" t="s">
        <v>7266</v>
      </c>
      <c r="G129" s="1" t="s">
        <v>3338</v>
      </c>
      <c r="H129" s="1"/>
      <c r="I129" s="1" t="s">
        <v>4554</v>
      </c>
      <c r="J129" s="1"/>
      <c r="K129" s="168" t="s">
        <v>872</v>
      </c>
      <c r="Q129" s="233" t="s">
        <v>7661</v>
      </c>
      <c r="R129" s="233" t="s">
        <v>7662</v>
      </c>
    </row>
    <row r="130" spans="1:18" ht="13.2" customHeight="1">
      <c r="A130" s="432" t="s">
        <v>5101</v>
      </c>
      <c r="B130" s="432"/>
      <c r="C130" s="160" t="s">
        <v>4565</v>
      </c>
      <c r="D130" s="160"/>
      <c r="E130" s="507" t="s">
        <v>7663</v>
      </c>
      <c r="F130" s="644" t="s">
        <v>7266</v>
      </c>
      <c r="G130" s="1" t="s">
        <v>3338</v>
      </c>
      <c r="H130" s="1"/>
      <c r="I130" s="4" t="s">
        <v>4584</v>
      </c>
      <c r="J130" s="4"/>
      <c r="K130" s="168" t="s">
        <v>874</v>
      </c>
      <c r="Q130" s="233" t="s">
        <v>7664</v>
      </c>
      <c r="R130" s="507" t="s">
        <v>9094</v>
      </c>
    </row>
    <row r="131" spans="1:18" s="484" customFormat="1" ht="13.2" customHeight="1">
      <c r="A131" s="478" t="s">
        <v>5116</v>
      </c>
      <c r="B131" s="478"/>
      <c r="C131" s="20" t="s">
        <v>4744</v>
      </c>
      <c r="D131" s="20"/>
      <c r="E131" s="507" t="s">
        <v>7691</v>
      </c>
      <c r="F131" s="644" t="s">
        <v>7266</v>
      </c>
      <c r="G131" s="1" t="s">
        <v>3338</v>
      </c>
      <c r="H131" s="1"/>
      <c r="I131" s="650" t="s">
        <v>4742</v>
      </c>
      <c r="J131" s="650"/>
      <c r="K131" s="345" t="s">
        <v>907</v>
      </c>
      <c r="Q131" s="484" t="s">
        <v>7710</v>
      </c>
    </row>
    <row r="132" spans="1:18" s="484" customFormat="1" ht="13.2" customHeight="1">
      <c r="A132" s="478" t="s">
        <v>5119</v>
      </c>
      <c r="B132" s="478"/>
      <c r="C132" s="160" t="s">
        <v>4754</v>
      </c>
      <c r="D132" s="160"/>
      <c r="E132" s="507" t="s">
        <v>7616</v>
      </c>
      <c r="F132" s="644" t="s">
        <v>7266</v>
      </c>
      <c r="G132" s="1" t="s">
        <v>3338</v>
      </c>
      <c r="H132" s="1"/>
      <c r="I132" s="646" t="s">
        <v>4742</v>
      </c>
      <c r="J132" s="646"/>
      <c r="K132" s="168" t="s">
        <v>907</v>
      </c>
      <c r="Q132" s="478" t="s">
        <v>7738</v>
      </c>
    </row>
    <row r="133" spans="1:18">
      <c r="A133" s="478" t="s">
        <v>7378</v>
      </c>
      <c r="B133" s="478"/>
      <c r="C133" s="517" t="s">
        <v>7381</v>
      </c>
      <c r="E133" s="51" t="s">
        <v>7426</v>
      </c>
      <c r="F133" s="662" t="s">
        <v>7747</v>
      </c>
      <c r="G133" s="1" t="s">
        <v>3338</v>
      </c>
      <c r="H133" s="289"/>
      <c r="I133" s="642" t="s">
        <v>1174</v>
      </c>
      <c r="J133" s="642"/>
      <c r="K133" s="168" t="s">
        <v>741</v>
      </c>
      <c r="P133" s="233"/>
      <c r="R133" s="5"/>
    </row>
    <row r="134" spans="1:18">
      <c r="A134" s="478" t="s">
        <v>7378</v>
      </c>
      <c r="B134" s="478"/>
      <c r="C134" s="517" t="s">
        <v>7381</v>
      </c>
      <c r="E134" s="51" t="s">
        <v>7427</v>
      </c>
      <c r="F134" s="499" t="s">
        <v>1885</v>
      </c>
      <c r="G134" s="1" t="s">
        <v>3338</v>
      </c>
      <c r="H134" s="289"/>
      <c r="I134" s="642" t="s">
        <v>1174</v>
      </c>
      <c r="J134" s="642"/>
      <c r="K134" s="168" t="s">
        <v>741</v>
      </c>
      <c r="P134" s="233"/>
      <c r="Q134" s="234" t="s">
        <v>7800</v>
      </c>
      <c r="R134" s="5"/>
    </row>
    <row r="135" spans="1:18">
      <c r="A135" s="478" t="s">
        <v>7378</v>
      </c>
      <c r="B135" s="478"/>
      <c r="C135" s="517" t="s">
        <v>7381</v>
      </c>
      <c r="E135" s="51" t="s">
        <v>7428</v>
      </c>
      <c r="F135" s="662" t="s">
        <v>7747</v>
      </c>
      <c r="G135" s="1" t="s">
        <v>3338</v>
      </c>
      <c r="H135" s="289"/>
      <c r="I135" s="642" t="s">
        <v>1174</v>
      </c>
      <c r="J135" s="642"/>
      <c r="K135" s="168" t="s">
        <v>741</v>
      </c>
      <c r="P135" s="233"/>
      <c r="R135" s="5"/>
    </row>
    <row r="136" spans="1:18">
      <c r="A136" s="478" t="s">
        <v>7378</v>
      </c>
      <c r="B136" s="478"/>
      <c r="C136" s="517" t="s">
        <v>7381</v>
      </c>
      <c r="E136" s="51" t="s">
        <v>7429</v>
      </c>
      <c r="F136" s="662" t="s">
        <v>7747</v>
      </c>
      <c r="G136" s="1" t="s">
        <v>3338</v>
      </c>
      <c r="H136" s="289"/>
      <c r="I136" s="642" t="s">
        <v>1174</v>
      </c>
      <c r="J136" s="642"/>
      <c r="K136" s="168" t="s">
        <v>741</v>
      </c>
      <c r="P136" s="233"/>
      <c r="R136" s="5"/>
    </row>
    <row r="137" spans="1:18">
      <c r="A137" s="478" t="s">
        <v>7378</v>
      </c>
      <c r="B137" s="478"/>
      <c r="C137" s="517" t="s">
        <v>7381</v>
      </c>
      <c r="E137" s="51" t="s">
        <v>7430</v>
      </c>
      <c r="F137" s="662" t="s">
        <v>7747</v>
      </c>
      <c r="G137" s="1" t="s">
        <v>3338</v>
      </c>
      <c r="H137" s="289"/>
      <c r="I137" s="642" t="s">
        <v>1174</v>
      </c>
      <c r="J137" s="642"/>
      <c r="K137" s="168" t="s">
        <v>741</v>
      </c>
      <c r="P137" s="233"/>
      <c r="R137" s="5"/>
    </row>
    <row r="138" spans="1:18">
      <c r="A138" s="478" t="s">
        <v>7378</v>
      </c>
      <c r="B138" s="478"/>
      <c r="C138" s="517" t="s">
        <v>7381</v>
      </c>
      <c r="E138" s="51" t="s">
        <v>7449</v>
      </c>
      <c r="F138" s="662" t="s">
        <v>7747</v>
      </c>
      <c r="G138" s="1" t="s">
        <v>3338</v>
      </c>
      <c r="H138" s="289"/>
      <c r="I138" s="642" t="s">
        <v>1174</v>
      </c>
      <c r="J138" s="642"/>
      <c r="K138" s="168" t="s">
        <v>741</v>
      </c>
      <c r="P138" s="233"/>
      <c r="R138" s="5"/>
    </row>
    <row r="139" spans="1:18">
      <c r="A139" s="478" t="s">
        <v>7378</v>
      </c>
      <c r="B139" s="478"/>
      <c r="C139" s="517" t="s">
        <v>7381</v>
      </c>
      <c r="E139" s="51" t="s">
        <v>7431</v>
      </c>
      <c r="F139" s="662" t="s">
        <v>7747</v>
      </c>
      <c r="G139" s="1" t="s">
        <v>3338</v>
      </c>
      <c r="H139" s="289"/>
      <c r="I139" s="642" t="s">
        <v>1174</v>
      </c>
      <c r="J139" s="642"/>
      <c r="K139" s="168" t="s">
        <v>741</v>
      </c>
      <c r="P139" s="233"/>
      <c r="R139" s="5"/>
    </row>
    <row r="140" spans="1:18">
      <c r="A140" s="478" t="s">
        <v>7379</v>
      </c>
      <c r="B140" s="478"/>
      <c r="C140" s="517" t="s">
        <v>7381</v>
      </c>
      <c r="E140" s="51" t="s">
        <v>7432</v>
      </c>
      <c r="F140" s="662" t="s">
        <v>7747</v>
      </c>
      <c r="G140" s="1" t="s">
        <v>3338</v>
      </c>
      <c r="H140" s="289"/>
      <c r="I140" s="642" t="s">
        <v>1174</v>
      </c>
      <c r="J140" s="642"/>
      <c r="K140" s="168" t="s">
        <v>741</v>
      </c>
      <c r="P140" s="233"/>
      <c r="R140" s="5"/>
    </row>
    <row r="141" spans="1:18">
      <c r="A141" s="478" t="s">
        <v>7379</v>
      </c>
      <c r="B141" s="478"/>
      <c r="C141" s="517" t="s">
        <v>7381</v>
      </c>
      <c r="E141" s="51" t="s">
        <v>7433</v>
      </c>
      <c r="F141" s="662" t="s">
        <v>7747</v>
      </c>
      <c r="G141" s="1" t="s">
        <v>3338</v>
      </c>
      <c r="H141" s="289"/>
      <c r="I141" s="642" t="s">
        <v>1174</v>
      </c>
      <c r="J141" s="642"/>
      <c r="K141" s="168" t="s">
        <v>741</v>
      </c>
      <c r="P141" s="233"/>
      <c r="R141" s="5"/>
    </row>
    <row r="142" spans="1:18">
      <c r="A142" s="478" t="s">
        <v>4876</v>
      </c>
      <c r="B142" s="478"/>
      <c r="C142" s="517" t="s">
        <v>1837</v>
      </c>
      <c r="E142" s="51" t="s">
        <v>7454</v>
      </c>
      <c r="F142" s="662" t="s">
        <v>1885</v>
      </c>
      <c r="G142" s="1" t="s">
        <v>3338</v>
      </c>
      <c r="H142" s="289"/>
      <c r="I142" s="642" t="s">
        <v>1174</v>
      </c>
      <c r="J142" s="642"/>
      <c r="K142" s="168"/>
      <c r="P142" s="233"/>
      <c r="Q142" s="478" t="s">
        <v>9122</v>
      </c>
      <c r="R142" s="478" t="s">
        <v>9123</v>
      </c>
    </row>
    <row r="143" spans="1:18" ht="13.2" customHeight="1">
      <c r="A143" s="432" t="s">
        <v>4877</v>
      </c>
      <c r="B143" s="432"/>
      <c r="C143" s="20" t="s">
        <v>1838</v>
      </c>
      <c r="D143" s="20"/>
      <c r="E143" s="507" t="s">
        <v>4783</v>
      </c>
      <c r="F143" s="306" t="s">
        <v>7500</v>
      </c>
      <c r="G143" s="1" t="s">
        <v>3338</v>
      </c>
      <c r="H143" s="1"/>
      <c r="I143" s="4" t="s">
        <v>1164</v>
      </c>
      <c r="J143" s="4"/>
      <c r="K143" s="518"/>
      <c r="R143" s="233" t="s">
        <v>7741</v>
      </c>
    </row>
    <row r="144" spans="1:18" ht="13.2" customHeight="1">
      <c r="A144" s="432" t="s">
        <v>4939</v>
      </c>
      <c r="B144" s="432"/>
      <c r="C144" s="20" t="s">
        <v>1839</v>
      </c>
      <c r="D144" s="20"/>
      <c r="E144" s="507" t="s">
        <v>4735</v>
      </c>
      <c r="F144" s="4" t="s">
        <v>1885</v>
      </c>
      <c r="G144" s="1" t="s">
        <v>3338</v>
      </c>
      <c r="H144" s="1"/>
      <c r="I144" s="4" t="s">
        <v>1168</v>
      </c>
      <c r="J144" s="4"/>
      <c r="K144" s="518"/>
      <c r="R144" s="233" t="s">
        <v>7736</v>
      </c>
    </row>
    <row r="145" spans="1:18" ht="13.2" customHeight="1">
      <c r="A145" s="432" t="s">
        <v>4995</v>
      </c>
      <c r="B145" s="432"/>
      <c r="C145" s="20" t="s">
        <v>836</v>
      </c>
      <c r="D145" s="20"/>
      <c r="E145" s="507" t="s">
        <v>4725</v>
      </c>
      <c r="F145" s="644" t="s">
        <v>7266</v>
      </c>
      <c r="G145" s="1" t="s">
        <v>3338</v>
      </c>
      <c r="H145" s="1"/>
      <c r="I145" s="4" t="s">
        <v>7733</v>
      </c>
      <c r="J145" s="4"/>
      <c r="K145" s="168" t="s">
        <v>836</v>
      </c>
      <c r="R145" s="233" t="s">
        <v>7735</v>
      </c>
    </row>
    <row r="146" spans="1:18" ht="13.2" customHeight="1">
      <c r="A146" s="432" t="s">
        <v>5017</v>
      </c>
      <c r="B146" s="432"/>
      <c r="C146" s="20" t="s">
        <v>1843</v>
      </c>
      <c r="D146" s="20"/>
      <c r="E146" s="507" t="s">
        <v>4627</v>
      </c>
      <c r="F146" s="4" t="s">
        <v>1885</v>
      </c>
      <c r="G146" s="1" t="s">
        <v>3338</v>
      </c>
      <c r="H146" s="1"/>
      <c r="I146" s="4" t="s">
        <v>7734</v>
      </c>
      <c r="J146" s="4"/>
      <c r="K146" s="168" t="s">
        <v>789</v>
      </c>
      <c r="R146" s="233" t="s">
        <v>7722</v>
      </c>
    </row>
    <row r="147" spans="1:18" ht="13.2" customHeight="1">
      <c r="A147" s="432" t="s">
        <v>5017</v>
      </c>
      <c r="B147" s="432"/>
      <c r="C147" s="20" t="s">
        <v>1843</v>
      </c>
      <c r="D147" s="20"/>
      <c r="E147" s="507" t="s">
        <v>4624</v>
      </c>
      <c r="F147" s="650" t="s">
        <v>1885</v>
      </c>
      <c r="G147" s="1" t="s">
        <v>3338</v>
      </c>
      <c r="H147" s="1"/>
      <c r="I147" s="650" t="s">
        <v>7734</v>
      </c>
      <c r="J147" s="4"/>
      <c r="K147" s="168" t="s">
        <v>789</v>
      </c>
      <c r="R147" s="484" t="s">
        <v>7722</v>
      </c>
    </row>
    <row r="148" spans="1:18" ht="13.2" customHeight="1">
      <c r="A148" s="432" t="s">
        <v>7903</v>
      </c>
      <c r="B148" s="432"/>
      <c r="C148" s="20" t="s">
        <v>4629</v>
      </c>
      <c r="D148" s="20"/>
      <c r="E148" s="507" t="s">
        <v>4637</v>
      </c>
      <c r="F148" s="306" t="s">
        <v>7500</v>
      </c>
      <c r="G148" s="1" t="s">
        <v>3338</v>
      </c>
      <c r="H148" s="1"/>
      <c r="I148" s="650" t="s">
        <v>7734</v>
      </c>
      <c r="J148" s="478" t="s">
        <v>9958</v>
      </c>
      <c r="K148" s="168" t="s">
        <v>841</v>
      </c>
      <c r="Q148" s="233" t="s">
        <v>7723</v>
      </c>
      <c r="R148" s="498" t="s">
        <v>9959</v>
      </c>
    </row>
    <row r="149" spans="1:18" ht="13.2" customHeight="1">
      <c r="A149" s="432" t="s">
        <v>7905</v>
      </c>
      <c r="B149" s="432"/>
      <c r="C149" s="20" t="s">
        <v>4630</v>
      </c>
      <c r="D149" s="20"/>
      <c r="E149" s="507" t="s">
        <v>4650</v>
      </c>
      <c r="F149" s="644" t="s">
        <v>7266</v>
      </c>
      <c r="G149" s="1" t="s">
        <v>3338</v>
      </c>
      <c r="H149" s="1"/>
      <c r="I149" s="650" t="s">
        <v>7734</v>
      </c>
      <c r="J149" s="4"/>
      <c r="K149" s="168" t="s">
        <v>841</v>
      </c>
      <c r="Q149" s="233" t="s">
        <v>7724</v>
      </c>
      <c r="R149" s="233" t="s">
        <v>7757</v>
      </c>
    </row>
    <row r="150" spans="1:18" ht="13.2" customHeight="1">
      <c r="A150" s="432" t="s">
        <v>7906</v>
      </c>
      <c r="B150" s="432"/>
      <c r="C150" s="20" t="s">
        <v>791</v>
      </c>
      <c r="D150" s="20"/>
      <c r="E150" s="507" t="s">
        <v>4661</v>
      </c>
      <c r="F150" s="306" t="s">
        <v>7500</v>
      </c>
      <c r="G150" s="1" t="s">
        <v>3338</v>
      </c>
      <c r="H150" s="1"/>
      <c r="I150" s="650" t="s">
        <v>7734</v>
      </c>
      <c r="J150" s="4"/>
      <c r="K150" s="168" t="s">
        <v>791</v>
      </c>
      <c r="Q150" s="233" t="s">
        <v>7725</v>
      </c>
    </row>
    <row r="151" spans="1:18" ht="13.2" customHeight="1">
      <c r="A151" s="432" t="s">
        <v>7906</v>
      </c>
      <c r="B151" s="432"/>
      <c r="C151" s="20" t="s">
        <v>791</v>
      </c>
      <c r="D151" s="20"/>
      <c r="E151" s="507" t="s">
        <v>4675</v>
      </c>
      <c r="F151" s="306" t="s">
        <v>7500</v>
      </c>
      <c r="G151" s="1" t="s">
        <v>3338</v>
      </c>
      <c r="H151" s="1"/>
      <c r="I151" s="650" t="s">
        <v>7734</v>
      </c>
      <c r="J151" s="4"/>
      <c r="K151" s="168" t="s">
        <v>791</v>
      </c>
      <c r="Q151" s="233" t="s">
        <v>7726</v>
      </c>
    </row>
    <row r="152" spans="1:18" ht="13.2" customHeight="1">
      <c r="A152" s="432" t="s">
        <v>7907</v>
      </c>
      <c r="B152" s="432"/>
      <c r="C152" s="20" t="s">
        <v>1845</v>
      </c>
      <c r="D152" s="20"/>
      <c r="E152" s="507" t="s">
        <v>4680</v>
      </c>
      <c r="F152" s="644" t="s">
        <v>7266</v>
      </c>
      <c r="G152" s="1" t="s">
        <v>3338</v>
      </c>
      <c r="H152" s="1"/>
      <c r="I152" s="650" t="s">
        <v>7734</v>
      </c>
      <c r="J152" s="4"/>
      <c r="K152" s="168" t="s">
        <v>792</v>
      </c>
      <c r="Q152" s="233" t="s">
        <v>7727</v>
      </c>
    </row>
    <row r="153" spans="1:18" ht="13.2" customHeight="1">
      <c r="A153" s="432" t="s">
        <v>5036</v>
      </c>
      <c r="B153" s="432"/>
      <c r="C153" s="20" t="s">
        <v>1849</v>
      </c>
      <c r="D153" s="20"/>
      <c r="E153" s="507" t="s">
        <v>4692</v>
      </c>
      <c r="F153" s="644" t="s">
        <v>7266</v>
      </c>
      <c r="G153" s="1" t="s">
        <v>3338</v>
      </c>
      <c r="H153" s="1"/>
      <c r="I153" s="650" t="s">
        <v>7734</v>
      </c>
      <c r="J153" s="4"/>
      <c r="K153" s="168" t="s">
        <v>848</v>
      </c>
      <c r="Q153" s="233" t="s">
        <v>7728</v>
      </c>
    </row>
    <row r="154" spans="1:18" ht="13.2" customHeight="1">
      <c r="A154" s="432" t="s">
        <v>5037</v>
      </c>
      <c r="B154" s="432"/>
      <c r="C154" s="20" t="s">
        <v>1846</v>
      </c>
      <c r="D154" s="20"/>
      <c r="E154" s="507" t="s">
        <v>4692</v>
      </c>
      <c r="F154" s="644" t="s">
        <v>7266</v>
      </c>
      <c r="G154" s="1" t="s">
        <v>3338</v>
      </c>
      <c r="H154" s="1"/>
      <c r="I154" s="650" t="s">
        <v>7734</v>
      </c>
      <c r="J154" s="4"/>
      <c r="K154" s="168" t="s">
        <v>843</v>
      </c>
      <c r="Q154" s="233" t="s">
        <v>7729</v>
      </c>
    </row>
    <row r="155" spans="1:18" ht="13.2" customHeight="1">
      <c r="A155" s="432" t="s">
        <v>5038</v>
      </c>
      <c r="B155" s="432"/>
      <c r="C155" s="20" t="s">
        <v>1850</v>
      </c>
      <c r="D155" s="20"/>
      <c r="E155" s="507" t="s">
        <v>4692</v>
      </c>
      <c r="F155" s="644" t="s">
        <v>7266</v>
      </c>
      <c r="G155" s="1" t="s">
        <v>3338</v>
      </c>
      <c r="H155" s="1"/>
      <c r="I155" s="650" t="s">
        <v>7734</v>
      </c>
      <c r="J155" s="4"/>
      <c r="K155" s="168" t="s">
        <v>849</v>
      </c>
      <c r="Q155" s="233" t="s">
        <v>7730</v>
      </c>
    </row>
    <row r="156" spans="1:18" ht="13.2" customHeight="1">
      <c r="A156" s="432" t="s">
        <v>5040</v>
      </c>
      <c r="B156" s="432"/>
      <c r="C156" s="20" t="s">
        <v>1848</v>
      </c>
      <c r="D156" s="20"/>
      <c r="E156" s="507" t="s">
        <v>4708</v>
      </c>
      <c r="F156" s="644" t="s">
        <v>7266</v>
      </c>
      <c r="G156" s="1" t="s">
        <v>3338</v>
      </c>
      <c r="H156" s="1"/>
      <c r="I156" s="650" t="s">
        <v>7734</v>
      </c>
      <c r="J156" s="4"/>
      <c r="K156" s="168" t="s">
        <v>846</v>
      </c>
      <c r="Q156" s="233" t="s">
        <v>7731</v>
      </c>
      <c r="R156" s="233" t="s">
        <v>7772</v>
      </c>
    </row>
    <row r="157" spans="1:18" ht="13.2" customHeight="1">
      <c r="A157" s="432" t="s">
        <v>5063</v>
      </c>
      <c r="B157" s="432"/>
      <c r="C157" s="20" t="s">
        <v>1851</v>
      </c>
      <c r="D157" s="20"/>
      <c r="E157" s="507" t="s">
        <v>4791</v>
      </c>
      <c r="F157" s="644" t="s">
        <v>7266</v>
      </c>
      <c r="G157" s="1" t="s">
        <v>3338</v>
      </c>
      <c r="H157" s="1"/>
      <c r="I157" s="4" t="s">
        <v>1164</v>
      </c>
      <c r="J157" s="4"/>
      <c r="K157" s="168" t="s">
        <v>855</v>
      </c>
      <c r="Q157" s="478" t="s">
        <v>7742</v>
      </c>
    </row>
    <row r="158" spans="1:18" ht="13.2" customHeight="1">
      <c r="A158" s="432" t="s">
        <v>5085</v>
      </c>
      <c r="B158" s="432"/>
      <c r="C158" s="20" t="s">
        <v>1853</v>
      </c>
      <c r="D158" s="20"/>
      <c r="E158" s="507" t="s">
        <v>4802</v>
      </c>
      <c r="F158" s="644" t="s">
        <v>7266</v>
      </c>
      <c r="G158" s="1" t="s">
        <v>3338</v>
      </c>
      <c r="H158" s="1"/>
      <c r="I158" s="4" t="s">
        <v>4796</v>
      </c>
      <c r="J158" s="4"/>
      <c r="K158" s="168" t="s">
        <v>862</v>
      </c>
      <c r="Q158" s="233" t="s">
        <v>7743</v>
      </c>
    </row>
    <row r="159" spans="1:18" ht="13.2" customHeight="1">
      <c r="A159" s="432" t="s">
        <v>5086</v>
      </c>
      <c r="B159" s="432"/>
      <c r="C159" s="20" t="s">
        <v>4798</v>
      </c>
      <c r="D159" s="20"/>
      <c r="E159" s="507" t="s">
        <v>4803</v>
      </c>
      <c r="F159" s="306" t="s">
        <v>7500</v>
      </c>
      <c r="G159" s="1" t="s">
        <v>3338</v>
      </c>
      <c r="H159" s="1"/>
      <c r="I159" s="4" t="s">
        <v>4796</v>
      </c>
      <c r="J159" s="4"/>
      <c r="K159" s="168" t="s">
        <v>862</v>
      </c>
      <c r="Q159" s="478" t="s">
        <v>7745</v>
      </c>
    </row>
    <row r="160" spans="1:18">
      <c r="A160" s="478" t="s">
        <v>10116</v>
      </c>
      <c r="B160" s="478"/>
      <c r="C160" s="484" t="s">
        <v>1855</v>
      </c>
      <c r="E160" s="271" t="s">
        <v>7492</v>
      </c>
      <c r="F160" s="662" t="s">
        <v>7747</v>
      </c>
      <c r="G160" s="1" t="s">
        <v>3338</v>
      </c>
      <c r="H160" s="642"/>
      <c r="I160" s="642" t="s">
        <v>7491</v>
      </c>
      <c r="J160" s="642"/>
      <c r="K160" s="168" t="s">
        <v>865</v>
      </c>
      <c r="P160" s="233"/>
      <c r="R160" s="5"/>
    </row>
    <row r="161" spans="1:19" ht="13.2" customHeight="1">
      <c r="A161" s="432" t="s">
        <v>7908</v>
      </c>
      <c r="B161" s="432"/>
      <c r="C161" s="20" t="s">
        <v>876</v>
      </c>
      <c r="D161" s="20"/>
      <c r="E161" s="507" t="s">
        <v>4715</v>
      </c>
      <c r="F161" s="644" t="s">
        <v>7266</v>
      </c>
      <c r="G161" s="1" t="s">
        <v>3338</v>
      </c>
      <c r="H161" s="1"/>
      <c r="I161" s="650" t="s">
        <v>7734</v>
      </c>
      <c r="J161" s="4"/>
      <c r="K161" s="168" t="s">
        <v>876</v>
      </c>
      <c r="Q161" s="233" t="s">
        <v>7732</v>
      </c>
    </row>
    <row r="162" spans="1:19" ht="13.2" customHeight="1">
      <c r="A162" s="432" t="s">
        <v>5109</v>
      </c>
      <c r="B162" s="432"/>
      <c r="C162" s="163" t="s">
        <v>1856</v>
      </c>
      <c r="D162" s="163"/>
      <c r="E162" s="507" t="s">
        <v>4561</v>
      </c>
      <c r="F162" s="644" t="s">
        <v>7266</v>
      </c>
      <c r="G162" s="1" t="s">
        <v>3338</v>
      </c>
      <c r="H162" s="1"/>
      <c r="I162" s="1" t="s">
        <v>4554</v>
      </c>
      <c r="J162" s="1"/>
      <c r="K162" s="168" t="s">
        <v>872</v>
      </c>
      <c r="Q162" s="233" t="s">
        <v>7713</v>
      </c>
    </row>
    <row r="163" spans="1:19" ht="13.2" customHeight="1">
      <c r="A163" s="432" t="s">
        <v>5101</v>
      </c>
      <c r="B163" s="432"/>
      <c r="C163" s="160" t="s">
        <v>4565</v>
      </c>
      <c r="D163" s="160"/>
      <c r="E163" s="507" t="s">
        <v>7714</v>
      </c>
      <c r="F163" s="644" t="s">
        <v>7266</v>
      </c>
      <c r="G163" s="1" t="s">
        <v>3338</v>
      </c>
      <c r="H163" s="1"/>
      <c r="I163" s="4" t="s">
        <v>4584</v>
      </c>
      <c r="J163" s="4"/>
      <c r="K163" s="168" t="s">
        <v>874</v>
      </c>
      <c r="Q163" s="484" t="s">
        <v>7715</v>
      </c>
    </row>
    <row r="164" spans="1:19" ht="13.2" customHeight="1">
      <c r="A164" s="432" t="s">
        <v>5102</v>
      </c>
      <c r="B164" s="432"/>
      <c r="C164" s="160" t="s">
        <v>4566</v>
      </c>
      <c r="D164" s="160"/>
      <c r="E164" s="507" t="s">
        <v>7716</v>
      </c>
      <c r="F164" s="306" t="s">
        <v>7500</v>
      </c>
      <c r="G164" s="1" t="s">
        <v>3338</v>
      </c>
      <c r="H164" s="1"/>
      <c r="I164" s="4" t="s">
        <v>4584</v>
      </c>
      <c r="J164" s="4"/>
      <c r="K164" s="168" t="s">
        <v>874</v>
      </c>
      <c r="R164" s="507" t="s">
        <v>9095</v>
      </c>
    </row>
    <row r="165" spans="1:19" ht="13.2" customHeight="1">
      <c r="A165" s="432" t="s">
        <v>5117</v>
      </c>
      <c r="B165" s="432"/>
      <c r="C165" s="20" t="s">
        <v>4745</v>
      </c>
      <c r="D165" s="20"/>
      <c r="E165" s="507" t="s">
        <v>4746</v>
      </c>
      <c r="F165" s="644" t="s">
        <v>7266</v>
      </c>
      <c r="G165" s="1" t="s">
        <v>3338</v>
      </c>
      <c r="H165" s="1"/>
      <c r="I165" s="4" t="s">
        <v>4742</v>
      </c>
      <c r="J165" s="4"/>
      <c r="K165" s="168" t="s">
        <v>907</v>
      </c>
      <c r="Q165" s="233" t="s">
        <v>7737</v>
      </c>
      <c r="R165" s="498" t="s">
        <v>9107</v>
      </c>
    </row>
    <row r="166" spans="1:19" s="484" customFormat="1" ht="13.2" customHeight="1">
      <c r="A166" s="478" t="s">
        <v>5119</v>
      </c>
      <c r="B166" s="478"/>
      <c r="C166" s="160" t="s">
        <v>4754</v>
      </c>
      <c r="D166" s="160"/>
      <c r="E166" s="507" t="s">
        <v>7618</v>
      </c>
      <c r="F166" s="644" t="s">
        <v>7266</v>
      </c>
      <c r="G166" s="1" t="s">
        <v>3338</v>
      </c>
      <c r="H166" s="1"/>
      <c r="I166" s="646" t="s">
        <v>4742</v>
      </c>
      <c r="J166" s="478" t="s">
        <v>9940</v>
      </c>
      <c r="K166" s="168" t="s">
        <v>907</v>
      </c>
      <c r="Q166" s="478" t="s">
        <v>7739</v>
      </c>
      <c r="R166" s="478" t="s">
        <v>9108</v>
      </c>
    </row>
    <row r="167" spans="1:19" ht="13.2" customHeight="1">
      <c r="A167" s="432" t="s">
        <v>5124</v>
      </c>
      <c r="B167" s="432"/>
      <c r="C167" s="20" t="s">
        <v>814</v>
      </c>
      <c r="D167" s="20"/>
      <c r="E167" s="507" t="s">
        <v>4771</v>
      </c>
      <c r="F167" s="644" t="s">
        <v>7266</v>
      </c>
      <c r="G167" s="1" t="s">
        <v>3338</v>
      </c>
      <c r="H167" s="1"/>
      <c r="I167" s="4" t="s">
        <v>4742</v>
      </c>
      <c r="J167" s="4"/>
      <c r="K167" s="168" t="s">
        <v>814</v>
      </c>
      <c r="Q167" s="478" t="s">
        <v>9112</v>
      </c>
      <c r="R167" s="498" t="s">
        <v>9113</v>
      </c>
    </row>
    <row r="168" spans="1:19" ht="13.2" customHeight="1">
      <c r="A168" s="432" t="s">
        <v>5125</v>
      </c>
      <c r="B168" s="432"/>
      <c r="C168" s="160" t="s">
        <v>1860</v>
      </c>
      <c r="D168" s="160"/>
      <c r="E168" s="507" t="s">
        <v>4827</v>
      </c>
      <c r="F168" s="1" t="s">
        <v>1885</v>
      </c>
      <c r="G168" s="1" t="s">
        <v>3338</v>
      </c>
      <c r="H168" s="1"/>
      <c r="I168" s="4" t="s">
        <v>1165</v>
      </c>
      <c r="J168" s="4"/>
      <c r="K168" s="168" t="s">
        <v>880</v>
      </c>
      <c r="Q168" s="478" t="s">
        <v>7746</v>
      </c>
      <c r="S168" s="234" t="s">
        <v>7748</v>
      </c>
    </row>
  </sheetData>
  <autoFilter ref="A1:A168"/>
  <hyperlinks>
    <hyperlink ref="K8" r:id="rId1"/>
    <hyperlink ref="K7" r:id="rId2"/>
    <hyperlink ref="K6" r:id="rId3"/>
    <hyperlink ref="K30" r:id="rId4"/>
    <hyperlink ref="K3" r:id="rId5"/>
    <hyperlink ref="K2" r:id="rId6"/>
    <hyperlink ref="K31" r:id="rId7"/>
    <hyperlink ref="K33" r:id="rId8"/>
    <hyperlink ref="K32" r:id="rId9"/>
    <hyperlink ref="K34" r:id="rId10"/>
    <hyperlink ref="K36" r:id="rId11"/>
    <hyperlink ref="K37" r:id="rId12"/>
    <hyperlink ref="K38" r:id="rId13"/>
    <hyperlink ref="K42" r:id="rId14"/>
    <hyperlink ref="K47" r:id="rId15"/>
    <hyperlink ref="K49" r:id="rId16"/>
    <hyperlink ref="K51" r:id="rId17"/>
    <hyperlink ref="K52" r:id="rId18"/>
    <hyperlink ref="K53" r:id="rId19"/>
    <hyperlink ref="K5" r:id="rId20"/>
    <hyperlink ref="K54" r:id="rId21"/>
    <hyperlink ref="K66" r:id="rId22"/>
    <hyperlink ref="K67" r:id="rId23" display="Fondi integrati per la competitività delle imprese turistiche"/>
    <hyperlink ref="K68" r:id="rId24" display="Fondi integrati per la competitività delle imprese turistiche"/>
    <hyperlink ref="K69" r:id="rId25" display="Fondi integrati per la competitività delle imprese turistiche"/>
    <hyperlink ref="K71" r:id="rId26" display="Migliorare l'efficienza energetica di cinema, teatri e musei"/>
    <hyperlink ref="K76" r:id="rId27" display="Parco Agrisolare"/>
    <hyperlink ref="K77" r:id="rId28" display="Realizzazione nuovi impianti di gestione rifiuti e ammodernamento di impianti esistenti"/>
    <hyperlink ref="K78" r:id="rId29" display="Realizzazione nuovi impianti di gestione rifiuti e ammodernamento di impianti esistenti"/>
    <hyperlink ref="K80" r:id="rId30" display="Installazione di infrastrutture di ricarica elettrica"/>
    <hyperlink ref="K82" r:id="rId31" display="Rafforzamento smart grid"/>
    <hyperlink ref="K83" r:id="rId32"/>
    <hyperlink ref="K84" r:id="rId33"/>
    <hyperlink ref="K86" r:id="rId34"/>
    <hyperlink ref="K87" r:id="rId35"/>
    <hyperlink ref="K88" r:id="rId36"/>
    <hyperlink ref="K91" r:id="rId37"/>
    <hyperlink ref="K92" r:id="rId38" display="Creazione di imprese femminili"/>
    <hyperlink ref="K93" r:id="rId39"/>
    <hyperlink ref="K94" r:id="rId40"/>
    <hyperlink ref="K95" r:id="rId41"/>
    <hyperlink ref="K97" r:id="rId42"/>
    <hyperlink ref="K101" r:id="rId43"/>
    <hyperlink ref="K102" r:id="rId44"/>
    <hyperlink ref="K103" r:id="rId45"/>
    <hyperlink ref="K121" r:id="rId46"/>
    <hyperlink ref="K148" r:id="rId47"/>
    <hyperlink ref="K122" r:id="rId48"/>
    <hyperlink ref="K149" r:id="rId49"/>
    <hyperlink ref="K123" r:id="rId50"/>
    <hyperlink ref="K124" r:id="rId51"/>
    <hyperlink ref="K150" r:id="rId52"/>
    <hyperlink ref="K125" r:id="rId53"/>
    <hyperlink ref="K151" r:id="rId54"/>
    <hyperlink ref="K152" r:id="rId55"/>
    <hyperlink ref="K153" r:id="rId56"/>
    <hyperlink ref="K154" r:id="rId57"/>
    <hyperlink ref="K155" r:id="rId58"/>
    <hyperlink ref="K156" r:id="rId59"/>
    <hyperlink ref="K128" r:id="rId60"/>
    <hyperlink ref="K161" r:id="rId61"/>
    <hyperlink ref="K120" r:id="rId62"/>
    <hyperlink ref="K145" r:id="rId63"/>
    <hyperlink ref="K165" r:id="rId64"/>
    <hyperlink ref="K167" r:id="rId65"/>
    <hyperlink ref="K126" r:id="rId66"/>
    <hyperlink ref="K158" r:id="rId67"/>
    <hyperlink ref="K127" r:id="rId68"/>
    <hyperlink ref="K159" r:id="rId69"/>
    <hyperlink ref="K168" r:id="rId70"/>
    <hyperlink ref="R1" r:id="rId71"/>
    <hyperlink ref="Q39" r:id="rId72"/>
    <hyperlink ref="Q40" r:id="rId73"/>
    <hyperlink ref="Q41" r:id="rId74"/>
    <hyperlink ref="T37" r:id="rId75"/>
    <hyperlink ref="S37" r:id="rId76"/>
    <hyperlink ref="U37" r:id="rId77"/>
    <hyperlink ref="S38" r:id="rId78"/>
    <hyperlink ref="T38" r:id="rId79"/>
    <hyperlink ref="Q4" r:id="rId80"/>
    <hyperlink ref="S4" r:id="rId81"/>
    <hyperlink ref="T4" r:id="rId82"/>
    <hyperlink ref="L4" r:id="rId83"/>
    <hyperlink ref="Q36" r:id="rId84" display="Piano d'azione per la riqualificazione dei siti orfani (Decreto 4 agosto 2022)"/>
    <hyperlink ref="S36" r:id="rId85"/>
    <hyperlink ref="S2" r:id="rId86"/>
    <hyperlink ref="Q2" r:id="rId87"/>
    <hyperlink ref="Q34" r:id="rId88"/>
    <hyperlink ref="S34" r:id="rId89"/>
    <hyperlink ref="T34" r:id="rId90"/>
    <hyperlink ref="Q27" r:id="rId91"/>
    <hyperlink ref="Q32" r:id="rId92"/>
    <hyperlink ref="S32" r:id="rId93"/>
    <hyperlink ref="T32" r:id="rId94"/>
    <hyperlink ref="Q33" r:id="rId95"/>
    <hyperlink ref="S33" r:id="rId96"/>
    <hyperlink ref="T33" r:id="rId97"/>
    <hyperlink ref="U33" r:id="rId98"/>
    <hyperlink ref="V33" r:id="rId99"/>
    <hyperlink ref="Q42" r:id="rId100" location=":~:text=Pichetto:%20%E2%80%9CRaggiunto%20un%20altro%20traguardo,ed%20efficienza%20energetica%20nei%20porti."/>
    <hyperlink ref="S42" r:id="rId101"/>
    <hyperlink ref="S43" r:id="rId102"/>
    <hyperlink ref="T43" r:id="rId103"/>
    <hyperlink ref="U43" r:id="rId104"/>
    <hyperlink ref="V43" r:id="rId105"/>
    <hyperlink ref="Q44" r:id="rId106"/>
    <hyperlink ref="Q55" r:id="rId107"/>
    <hyperlink ref="S56" r:id="rId108" display="“Sanità digitale - Sistemi informativi sanitari e servizi al cittadino” (ID 2365)"/>
    <hyperlink ref="T56" r:id="rId109"/>
    <hyperlink ref="Q6" r:id="rId110" location="il-polo-strategico-nazionale"/>
    <hyperlink ref="Q7" r:id="rId111"/>
    <hyperlink ref="U13" r:id="rId112"/>
    <hyperlink ref="S13" r:id="rId113"/>
    <hyperlink ref="T13" r:id="rId114"/>
    <hyperlink ref="Q22" r:id="rId115"/>
    <hyperlink ref="Q23" r:id="rId116"/>
    <hyperlink ref="Q8" r:id="rId117"/>
    <hyperlink ref="Q9" r:id="rId118"/>
    <hyperlink ref="Q10" r:id="rId119"/>
    <hyperlink ref="Q11" r:id="rId120" tooltip="Apre sito esterno su nuova scheda"/>
    <hyperlink ref="S12" r:id="rId121" tooltip="ZIP - 8,53 MB" display="https://italiadomani.gov.it/content/dam/sogei-ng/documenti/Avviso1_interventiCyber_v6.zip"/>
    <hyperlink ref="T12" r:id="rId122" tooltip="ZIP - 6 MB" display="https://italiadomani.gov.it/content/dam/sogei-ng/bandi/bandi_acn/Avviso2_InterventiCyber_v2.zip"/>
    <hyperlink ref="U12" r:id="rId123" tooltip="ZIP - 7,8 MB" display="https://italiadomani.gov.it/content/dam/sogei-ng/documenti/Avviso3_InterventiCyber_v5.zip"/>
    <hyperlink ref="Q24" r:id="rId124"/>
    <hyperlink ref="Q25" r:id="rId125" display="Decreto Mite n. 315 del 31 agosto 2022"/>
    <hyperlink ref="S26" r:id="rId126"/>
    <hyperlink ref="T26" r:id="rId127"/>
    <hyperlink ref="U26" r:id="rId128"/>
    <hyperlink ref="Q54" r:id="rId129"/>
    <hyperlink ref="Q3" r:id="rId130"/>
    <hyperlink ref="S5" r:id="rId131"/>
    <hyperlink ref="T5" r:id="rId132"/>
    <hyperlink ref="Q35" r:id="rId133"/>
    <hyperlink ref="Q53" r:id="rId134" display="Decreto ministriale 22 aprile 2022"/>
    <hyperlink ref="S47" r:id="rId135" tooltip="Apre sito esterno su nuova scheda" display="https://www.gea.mur.gov.it/docs/GiovaniRicercatori/Avviso/Graduatoria giovani ricercatori.pdf"/>
    <hyperlink ref="T47" r:id="rId136" tooltip="Apre sito esterno su nuova scheda" display="https://www.mur.gov.it/it/atti-e-normativa/decreto-direttoriale-n-602-del-23-12-2022"/>
    <hyperlink ref="S45" r:id="rId137" tooltip="Apre sito esterno su nuova scheda" display="https://www.mur.gov.it/it/atti-e-normativa/decreto-ministeriale-n-1046-del-26-8-2022"/>
    <hyperlink ref="T45" r:id="rId138" tooltip="Apre sito esterno su nuova scheda" display="https://www.mur.gov.it/it/atti-e-normativa/decreto-ministeriale-n-1246-del-28-11-2022"/>
    <hyperlink ref="U45" r:id="rId139" tooltip="Apre sito esterno su nuova scheda" display="https://www.mur.gov.it/it/atti-e-normativa/decreto-ministeriale-n-1252-del-02-12-2022"/>
    <hyperlink ref="Q46" r:id="rId140" display="Decreto-legge 23 settembre 2022, n. 144 e relativi decreti attuattivi"/>
    <hyperlink ref="S46" r:id="rId141" tooltip="Apre sito esterno su nuova scheda" display="https://www.mur.gov.it/it/atti-e-normativa/decreto-ministeriale-n-1437-del-27-12-2022"/>
    <hyperlink ref="T46" r:id="rId142" tooltip="Apre sito esterno su nuova scheda" display="https://www.mur.gov.it/it/atti-e-normativa/decreto-interministeriale-n-1439-del-29-12-2022"/>
    <hyperlink ref="Q48" r:id="rId143"/>
    <hyperlink ref="S50" r:id="rId144"/>
    <hyperlink ref="T50" r:id="rId145"/>
    <hyperlink ref="Q52" r:id="rId146" display="A seguito dello scorrimento della graduatoria e della riapertura dell’Avviso i distretti sociali coinvolti ammontano a 520, per 659 progetti complessivi."/>
    <hyperlink ref="S30" r:id="rId147" tooltip="Apre sito esterno su nuova scheda" display="https://www.politicheagricole.it/flex/cm/pages/ServeBLOB.php/L/IT/IDPagina/19018"/>
    <hyperlink ref="T30" r:id="rId148" tooltip="Apre sito esterno su nuova scheda" display="https://www.politicheagricole.it/flex/cm/pages/ServeBLOB.php/L/IT/IDPagina/19021"/>
    <hyperlink ref="V30" r:id="rId149" tooltip="Apre sito esterno su nuova scheda" display="https://www.politicheagricole.it/flex/cm/pages/ServeBLOB.php/L/IT/IDPagina/19022"/>
    <hyperlink ref="Q31" r:id="rId150" tooltip="Apre sito esterno su nuova scheda" display="https://www.politicheagricole.it/flex/cm/pages/ServeBLOB.php/L/IT/IDPagina/19003"/>
    <hyperlink ref="S14" r:id="rId151" tooltip="Apre sito esterno su nuova scheda" display="http://riqualificazione.formez.it/content/concorso-pubblico-titoli-e-prova-scritta-base-distrettuale-reclutamento-tempo-determinato"/>
    <hyperlink ref="T14" r:id="rId152" tooltip="Apre sito esterno su nuova scheda" display="http://riqualificazione.formez.it/content/ministero-giustizia-concorso-pubblico-titoli-ed-esami-base-distrettuale-reclutamento-tempo-3"/>
    <hyperlink ref="U14" r:id="rId153" tooltip="Apre sito esterno su nuova scheda" display="http://riqualificazione.formez.it/content/concorsi-ripam-giustizia-totale-5410-unita-tempo-determinato-personale-non-dirigenziale-area"/>
    <hyperlink ref="Q15" r:id="rId154"/>
    <hyperlink ref="S16" r:id="rId155" tooltip="Apre sito esterno su nuova scheda" display="http://www.normattiva.it/eli/id/2022/10/17/22G00158/ORIGINAL"/>
    <hyperlink ref="T16" r:id="rId156" tooltip="Apre sito esterno su nuova scheda" display="http://www.normattiva.it/eli/id/2022/10/17/22G00159/CONSOLIDATED"/>
    <hyperlink ref="U16" r:id="rId157" tooltip="Apre sito esterno su nuova scheda" display="https://www.normattiva.it/eli/id/2022/07/01/22G00090/ORIGINAL"/>
    <hyperlink ref="Q28" r:id="rId158" tooltip="Apre sito esterno su nuova scheda" display="https://www.gazzettaufficiale.it/eli/id/2022/10/22/22G00165/sg"/>
    <hyperlink ref="S28" r:id="rId159"/>
    <hyperlink ref="S27" r:id="rId160"/>
    <hyperlink ref="Q29" r:id="rId161" tooltip="Apre sito esterno su nuova scheda" display="https://www.ministeroturismo.gov.it/wp-content/uploads/2022/12/22.09.27_Decreto-prot.-12283.22-trasferimento-FNT-1.pdf"/>
    <hyperlink ref="S29" r:id="rId162"/>
    <hyperlink ref="Q18" r:id="rId163" tooltip="Apre sito esterno su nuova scheda" display="https://www.rgs.mef.gov.it/VERSIONE-I/pubblicazioni/analisi_e_valutazione_della_spesa/la_revisione_della_spesa_del_bilancio_dello_stato/"/>
    <hyperlink ref="Q19" r:id="rId164"/>
    <hyperlink ref="Q20" r:id="rId165"/>
    <hyperlink ref="Q21" r:id="rId166"/>
    <hyperlink ref="R106" r:id="rId167" display="Report n. 1 e n.2 della RGS"/>
    <hyperlink ref="K107" r:id="rId168"/>
    <hyperlink ref="K108" r:id="rId169"/>
    <hyperlink ref="K109" r:id="rId170"/>
    <hyperlink ref="K110" r:id="rId171"/>
    <hyperlink ref="K133" r:id="rId172"/>
    <hyperlink ref="K134" r:id="rId173"/>
    <hyperlink ref="K135" r:id="rId174"/>
    <hyperlink ref="K136" r:id="rId175"/>
    <hyperlink ref="K137" r:id="rId176"/>
    <hyperlink ref="K138" r:id="rId177"/>
    <hyperlink ref="K139" r:id="rId178"/>
    <hyperlink ref="K140" r:id="rId179"/>
    <hyperlink ref="K141" r:id="rId180"/>
    <hyperlink ref="K115" r:id="rId181"/>
    <hyperlink ref="K160" r:id="rId182"/>
    <hyperlink ref="K166" r:id="rId183"/>
    <hyperlink ref="K132" r:id="rId184"/>
    <hyperlink ref="K116" r:id="rId185"/>
    <hyperlink ref="K117:K119" r:id="rId186" display="Rinnovo flotte - Navi sostenibili"/>
    <hyperlink ref="S117" r:id="rId187"/>
    <hyperlink ref="S119" r:id="rId188"/>
    <hyperlink ref="Q122" r:id="rId189"/>
    <hyperlink ref="K131" r:id="rId190"/>
    <hyperlink ref="Q117" r:id="rId191"/>
    <hyperlink ref="Q119" r:id="rId192"/>
    <hyperlink ref="S168" r:id="rId193"/>
    <hyperlink ref="Q134" r:id="rId194"/>
  </hyperlinks>
  <pageMargins left="0.7" right="0.7" top="0.75" bottom="0.75" header="0.3" footer="0.3"/>
  <pageSetup paperSize="9" orientation="portrait" r:id="rId195"/>
  <drawing r:id="rId19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W105"/>
  <sheetViews>
    <sheetView workbookViewId="0">
      <pane ySplit="1" topLeftCell="A29" activePane="bottomLeft" state="frozen"/>
      <selection pane="bottomLeft" activeCell="A43" sqref="A43"/>
    </sheetView>
  </sheetViews>
  <sheetFormatPr defaultRowHeight="13.2"/>
  <cols>
    <col min="1" max="1" width="14.44140625" customWidth="1"/>
    <col min="2" max="2" width="11.6640625" bestFit="1" customWidth="1"/>
    <col min="6" max="6" width="11.44140625" customWidth="1"/>
    <col min="15" max="15" width="11.109375" customWidth="1"/>
    <col min="16" max="17" width="8.77734375" style="484"/>
    <col min="19" max="19" width="24.109375" customWidth="1"/>
  </cols>
  <sheetData>
    <row r="1" spans="1:23" s="484" customFormat="1" ht="82.8">
      <c r="A1" s="110" t="s">
        <v>4552</v>
      </c>
      <c r="B1" s="110" t="s">
        <v>0</v>
      </c>
      <c r="C1" s="110" t="s">
        <v>1</v>
      </c>
      <c r="D1" s="110" t="s">
        <v>2</v>
      </c>
      <c r="E1" s="110" t="s">
        <v>3</v>
      </c>
      <c r="F1" s="110" t="s">
        <v>1864</v>
      </c>
      <c r="G1" s="110" t="s">
        <v>6623</v>
      </c>
      <c r="H1" s="110" t="s">
        <v>248</v>
      </c>
      <c r="I1" s="110" t="s">
        <v>1159</v>
      </c>
      <c r="J1" s="549" t="s">
        <v>4864</v>
      </c>
      <c r="K1" s="110" t="s">
        <v>1239</v>
      </c>
      <c r="L1" s="110" t="s">
        <v>3212</v>
      </c>
      <c r="M1" s="110" t="s">
        <v>1904</v>
      </c>
      <c r="N1" s="110" t="s">
        <v>1905</v>
      </c>
      <c r="O1" s="110" t="s">
        <v>1906</v>
      </c>
      <c r="P1" s="110" t="s">
        <v>6649</v>
      </c>
      <c r="Q1" s="110" t="s">
        <v>6646</v>
      </c>
      <c r="R1" s="110" t="s">
        <v>1867</v>
      </c>
      <c r="S1" s="586" t="s">
        <v>6662</v>
      </c>
      <c r="T1" s="110" t="s">
        <v>6400</v>
      </c>
      <c r="U1" s="110" t="s">
        <v>6401</v>
      </c>
      <c r="V1" s="110" t="s">
        <v>6405</v>
      </c>
      <c r="W1" s="110" t="s">
        <v>6441</v>
      </c>
    </row>
    <row r="2" spans="1:23" ht="24.6" customHeight="1">
      <c r="A2" s="546" t="s">
        <v>4884</v>
      </c>
      <c r="B2" s="293" t="s">
        <v>3854</v>
      </c>
      <c r="C2" s="108" t="s">
        <v>908</v>
      </c>
      <c r="D2" s="108" t="s">
        <v>566</v>
      </c>
      <c r="E2" s="108" t="s">
        <v>1331</v>
      </c>
      <c r="F2" s="478" t="s">
        <v>1885</v>
      </c>
      <c r="G2" s="86" t="str">
        <f>LEFT(C2,1)</f>
        <v>I</v>
      </c>
      <c r="H2" s="83" t="s">
        <v>66</v>
      </c>
      <c r="I2" s="45" t="s">
        <v>1174</v>
      </c>
      <c r="J2" s="126"/>
      <c r="K2" s="168"/>
      <c r="L2" s="221" t="s">
        <v>6627</v>
      </c>
      <c r="M2" s="221"/>
      <c r="N2" s="183" t="s">
        <v>7172</v>
      </c>
      <c r="O2" s="183" t="s">
        <v>1933</v>
      </c>
      <c r="P2" s="583"/>
      <c r="Q2" s="583"/>
      <c r="R2" s="498" t="s">
        <v>7174</v>
      </c>
      <c r="S2" s="507" t="s">
        <v>7175</v>
      </c>
      <c r="T2" s="234" t="s">
        <v>7848</v>
      </c>
    </row>
    <row r="3" spans="1:23" ht="24.6" customHeight="1">
      <c r="A3" s="546" t="s">
        <v>4903</v>
      </c>
      <c r="B3" s="293" t="s">
        <v>4004</v>
      </c>
      <c r="C3" s="293" t="s">
        <v>656</v>
      </c>
      <c r="D3" s="108" t="s">
        <v>445</v>
      </c>
      <c r="E3" s="108" t="s">
        <v>1357</v>
      </c>
      <c r="F3" s="478" t="s">
        <v>1885</v>
      </c>
      <c r="G3" s="86" t="str">
        <f t="shared" ref="G3:G28" si="0">LEFT(C3,1)</f>
        <v>R</v>
      </c>
      <c r="H3" s="83" t="s">
        <v>66</v>
      </c>
      <c r="I3" s="136"/>
      <c r="J3" s="136"/>
      <c r="K3" s="168"/>
      <c r="L3" s="223" t="s">
        <v>6628</v>
      </c>
      <c r="M3" s="223"/>
      <c r="N3" s="223" t="s">
        <v>6270</v>
      </c>
      <c r="O3" s="190" t="s">
        <v>7176</v>
      </c>
      <c r="P3" s="584"/>
      <c r="Q3" s="584"/>
      <c r="R3" s="234" t="s">
        <v>7177</v>
      </c>
      <c r="S3" s="498" t="s">
        <v>7178</v>
      </c>
      <c r="T3" s="234" t="s">
        <v>7852</v>
      </c>
    </row>
    <row r="4" spans="1:23" ht="24.6" customHeight="1">
      <c r="A4" s="546" t="s">
        <v>4902</v>
      </c>
      <c r="B4" s="293" t="s">
        <v>4006</v>
      </c>
      <c r="C4" s="293" t="s">
        <v>641</v>
      </c>
      <c r="D4" s="108" t="s">
        <v>445</v>
      </c>
      <c r="E4" s="108" t="s">
        <v>1350</v>
      </c>
      <c r="F4" s="478" t="s">
        <v>1885</v>
      </c>
      <c r="G4" s="86" t="str">
        <f t="shared" si="0"/>
        <v>R</v>
      </c>
      <c r="H4" s="83" t="s">
        <v>66</v>
      </c>
      <c r="I4" s="136"/>
      <c r="J4" s="136"/>
      <c r="K4" s="168"/>
      <c r="L4" s="223" t="s">
        <v>6629</v>
      </c>
      <c r="M4" s="223" t="s">
        <v>2088</v>
      </c>
      <c r="N4" s="223" t="s">
        <v>2186</v>
      </c>
      <c r="O4" s="190" t="s">
        <v>6669</v>
      </c>
      <c r="P4" s="584"/>
      <c r="Q4" s="584"/>
      <c r="R4" s="234" t="s">
        <v>6673</v>
      </c>
      <c r="S4" s="507" t="s">
        <v>6670</v>
      </c>
    </row>
    <row r="5" spans="1:23" ht="24.6" customHeight="1">
      <c r="A5" s="546" t="s">
        <v>4866</v>
      </c>
      <c r="B5" s="293" t="s">
        <v>3880</v>
      </c>
      <c r="C5" s="108" t="s">
        <v>669</v>
      </c>
      <c r="D5" s="108" t="s">
        <v>445</v>
      </c>
      <c r="E5" s="108" t="s">
        <v>1281</v>
      </c>
      <c r="F5" s="478" t="s">
        <v>1885</v>
      </c>
      <c r="G5" s="86" t="str">
        <f t="shared" si="0"/>
        <v>I</v>
      </c>
      <c r="H5" s="86" t="s">
        <v>98</v>
      </c>
      <c r="I5" s="45" t="s">
        <v>1174</v>
      </c>
      <c r="J5" s="126"/>
      <c r="K5" s="168" t="s">
        <v>731</v>
      </c>
      <c r="L5" s="223" t="s">
        <v>1820</v>
      </c>
      <c r="M5" s="223" t="s">
        <v>2635</v>
      </c>
      <c r="N5" s="190" t="s">
        <v>6663</v>
      </c>
      <c r="O5" s="190" t="s">
        <v>6664</v>
      </c>
      <c r="P5" s="584"/>
      <c r="Q5" s="584"/>
      <c r="R5" s="507" t="s">
        <v>6665</v>
      </c>
      <c r="S5" s="507" t="s">
        <v>6666</v>
      </c>
    </row>
    <row r="6" spans="1:23" ht="24.6" customHeight="1">
      <c r="A6" s="546" t="s">
        <v>4917</v>
      </c>
      <c r="B6" s="579" t="s">
        <v>1430</v>
      </c>
      <c r="C6" s="108" t="s">
        <v>610</v>
      </c>
      <c r="D6" s="108" t="s">
        <v>445</v>
      </c>
      <c r="E6" s="108" t="s">
        <v>1431</v>
      </c>
      <c r="F6" s="669" t="s">
        <v>7266</v>
      </c>
      <c r="G6" s="86" t="str">
        <f t="shared" si="0"/>
        <v>I</v>
      </c>
      <c r="H6" s="83" t="s">
        <v>98</v>
      </c>
      <c r="I6" s="129" t="s">
        <v>6824</v>
      </c>
      <c r="J6" s="130" t="s">
        <v>6825</v>
      </c>
      <c r="K6" s="168" t="s">
        <v>754</v>
      </c>
      <c r="L6" s="223" t="s">
        <v>6823</v>
      </c>
      <c r="M6" s="223"/>
      <c r="N6" s="190" t="s">
        <v>6788</v>
      </c>
      <c r="O6" s="190" t="s">
        <v>6787</v>
      </c>
      <c r="P6" s="274" t="s">
        <v>6656</v>
      </c>
      <c r="Q6" s="584"/>
      <c r="R6" s="585" t="s">
        <v>6827</v>
      </c>
      <c r="S6" s="507" t="s">
        <v>6828</v>
      </c>
      <c r="T6" s="234" t="s">
        <v>7853</v>
      </c>
      <c r="U6" s="234" t="s">
        <v>7854</v>
      </c>
    </row>
    <row r="7" spans="1:23" ht="24.6" customHeight="1">
      <c r="A7" s="546" t="s">
        <v>4963</v>
      </c>
      <c r="B7" s="579" t="s">
        <v>4091</v>
      </c>
      <c r="C7" s="108" t="s">
        <v>692</v>
      </c>
      <c r="D7" s="108" t="s">
        <v>445</v>
      </c>
      <c r="E7" s="108" t="s">
        <v>1613</v>
      </c>
      <c r="F7" s="669" t="s">
        <v>7266</v>
      </c>
      <c r="G7" s="86" t="str">
        <f t="shared" si="0"/>
        <v>I</v>
      </c>
      <c r="H7" s="86" t="s">
        <v>66</v>
      </c>
      <c r="I7" s="45" t="s">
        <v>1160</v>
      </c>
      <c r="J7" s="127" t="s">
        <v>1150</v>
      </c>
      <c r="K7" s="168" t="s">
        <v>768</v>
      </c>
      <c r="L7" s="223" t="s">
        <v>6630</v>
      </c>
      <c r="M7" s="223"/>
      <c r="N7" s="223" t="s">
        <v>6631</v>
      </c>
      <c r="O7" s="190" t="s">
        <v>6632</v>
      </c>
      <c r="P7" s="274" t="s">
        <v>6659</v>
      </c>
      <c r="Q7" s="584"/>
      <c r="R7" s="585" t="s">
        <v>6778</v>
      </c>
      <c r="S7" s="507" t="s">
        <v>6776</v>
      </c>
      <c r="T7" s="234" t="s">
        <v>6777</v>
      </c>
      <c r="U7" s="234" t="s">
        <v>7861</v>
      </c>
    </row>
    <row r="8" spans="1:23" ht="24.6" customHeight="1">
      <c r="A8" s="546" t="s">
        <v>4964</v>
      </c>
      <c r="B8" s="293" t="s">
        <v>4094</v>
      </c>
      <c r="C8" s="108" t="s">
        <v>693</v>
      </c>
      <c r="D8" s="108" t="s">
        <v>445</v>
      </c>
      <c r="E8" s="108" t="s">
        <v>1615</v>
      </c>
      <c r="F8" s="478" t="s">
        <v>1885</v>
      </c>
      <c r="G8" s="86" t="str">
        <f t="shared" si="0"/>
        <v>I</v>
      </c>
      <c r="H8" s="86" t="s">
        <v>66</v>
      </c>
      <c r="I8" s="45" t="s">
        <v>1160</v>
      </c>
      <c r="J8" s="126" t="s">
        <v>945</v>
      </c>
      <c r="K8" s="168" t="s">
        <v>767</v>
      </c>
      <c r="L8" s="223" t="s">
        <v>6630</v>
      </c>
      <c r="M8" s="223"/>
      <c r="N8" s="223" t="s">
        <v>6633</v>
      </c>
      <c r="O8" s="190" t="s">
        <v>6779</v>
      </c>
      <c r="P8" s="274" t="s">
        <v>6655</v>
      </c>
      <c r="Q8" s="584"/>
      <c r="R8" t="s">
        <v>6783</v>
      </c>
      <c r="S8" s="507" t="s">
        <v>6782</v>
      </c>
      <c r="T8" s="234" t="s">
        <v>7864</v>
      </c>
      <c r="U8" s="234" t="s">
        <v>7865</v>
      </c>
    </row>
    <row r="9" spans="1:23" ht="24.6" customHeight="1">
      <c r="A9" s="546" t="s">
        <v>4987</v>
      </c>
      <c r="B9" s="293" t="s">
        <v>4100</v>
      </c>
      <c r="C9" s="108" t="s">
        <v>700</v>
      </c>
      <c r="D9" s="108" t="s">
        <v>445</v>
      </c>
      <c r="E9" s="108" t="s">
        <v>1593</v>
      </c>
      <c r="F9" s="667" t="s">
        <v>7747</v>
      </c>
      <c r="G9" s="86" t="str">
        <f t="shared" si="0"/>
        <v>R</v>
      </c>
      <c r="H9" s="86" t="s">
        <v>66</v>
      </c>
      <c r="I9" s="136"/>
      <c r="J9" s="136"/>
      <c r="K9" s="168"/>
      <c r="L9" s="223" t="s">
        <v>1161</v>
      </c>
      <c r="M9" s="223"/>
      <c r="N9" s="223" t="s">
        <v>2186</v>
      </c>
      <c r="O9" s="190" t="s">
        <v>6722</v>
      </c>
      <c r="P9" s="584"/>
      <c r="Q9" s="584"/>
      <c r="R9" s="593" t="s">
        <v>6723</v>
      </c>
      <c r="S9" s="507" t="s">
        <v>6724</v>
      </c>
      <c r="T9" s="234" t="s">
        <v>6726</v>
      </c>
      <c r="U9" s="234" t="s">
        <v>6725</v>
      </c>
    </row>
    <row r="10" spans="1:23" ht="24.6" customHeight="1">
      <c r="A10" s="546" t="s">
        <v>4961</v>
      </c>
      <c r="B10" s="293" t="s">
        <v>4148</v>
      </c>
      <c r="C10" s="108" t="s">
        <v>4149</v>
      </c>
      <c r="D10" s="108" t="s">
        <v>445</v>
      </c>
      <c r="E10" s="108" t="s">
        <v>1609</v>
      </c>
      <c r="F10" s="478" t="s">
        <v>1885</v>
      </c>
      <c r="G10" s="86" t="str">
        <f t="shared" si="0"/>
        <v>I</v>
      </c>
      <c r="H10" s="86" t="s">
        <v>98</v>
      </c>
      <c r="I10" s="30" t="s">
        <v>1161</v>
      </c>
      <c r="J10" s="126"/>
      <c r="K10" s="168" t="s">
        <v>762</v>
      </c>
      <c r="L10" s="221" t="s">
        <v>1161</v>
      </c>
      <c r="M10" s="223" t="s">
        <v>2869</v>
      </c>
      <c r="N10" s="190" t="s">
        <v>6767</v>
      </c>
      <c r="O10" s="190" t="s">
        <v>2871</v>
      </c>
      <c r="P10" s="584"/>
      <c r="Q10" s="584"/>
      <c r="R10" s="507" t="s">
        <v>6768</v>
      </c>
      <c r="S10" s="507" t="s">
        <v>6769</v>
      </c>
      <c r="T10" s="484" t="s">
        <v>7872</v>
      </c>
      <c r="U10" s="484"/>
      <c r="V10" s="484"/>
    </row>
    <row r="11" spans="1:23" ht="24.6" customHeight="1">
      <c r="A11" s="546" t="s">
        <v>4962</v>
      </c>
      <c r="B11" s="293" t="s">
        <v>4153</v>
      </c>
      <c r="C11" s="108" t="s">
        <v>6770</v>
      </c>
      <c r="D11" s="108" t="s">
        <v>445</v>
      </c>
      <c r="E11" s="108" t="s">
        <v>1611</v>
      </c>
      <c r="F11" s="669" t="s">
        <v>7266</v>
      </c>
      <c r="G11" s="86" t="str">
        <f t="shared" si="0"/>
        <v>I</v>
      </c>
      <c r="H11" s="86" t="s">
        <v>98</v>
      </c>
      <c r="I11" s="30" t="s">
        <v>1161</v>
      </c>
      <c r="J11" s="126"/>
      <c r="K11" s="168" t="s">
        <v>839</v>
      </c>
      <c r="L11" s="221" t="s">
        <v>1161</v>
      </c>
      <c r="M11" s="221"/>
      <c r="N11" s="190" t="s">
        <v>6771</v>
      </c>
      <c r="O11" s="190" t="s">
        <v>6772</v>
      </c>
      <c r="P11" s="274" t="s">
        <v>6652</v>
      </c>
      <c r="Q11" s="584"/>
      <c r="R11" s="585" t="s">
        <v>6773</v>
      </c>
      <c r="S11" s="507" t="s">
        <v>6774</v>
      </c>
      <c r="T11" s="234" t="s">
        <v>6775</v>
      </c>
      <c r="U11" s="234" t="s">
        <v>7866</v>
      </c>
    </row>
    <row r="12" spans="1:23" ht="24.6" customHeight="1">
      <c r="A12" s="546" t="s">
        <v>5097</v>
      </c>
      <c r="B12" s="293" t="s">
        <v>4371</v>
      </c>
      <c r="C12" s="108" t="s">
        <v>475</v>
      </c>
      <c r="D12" s="108" t="s">
        <v>445</v>
      </c>
      <c r="E12" s="108" t="s">
        <v>1777</v>
      </c>
      <c r="F12" s="478" t="s">
        <v>1885</v>
      </c>
      <c r="G12" s="86" t="str">
        <f t="shared" si="0"/>
        <v>R</v>
      </c>
      <c r="H12" s="86" t="s">
        <v>66</v>
      </c>
      <c r="I12" s="446"/>
      <c r="J12" s="135"/>
      <c r="K12" s="168"/>
      <c r="L12" s="221" t="s">
        <v>6634</v>
      </c>
      <c r="M12" s="221"/>
      <c r="N12" s="221" t="s">
        <v>6371</v>
      </c>
      <c r="O12" s="183" t="s">
        <v>6635</v>
      </c>
      <c r="P12" s="583"/>
      <c r="Q12" s="583"/>
      <c r="R12" s="234" t="s">
        <v>7154</v>
      </c>
      <c r="S12" s="507" t="s">
        <v>7155</v>
      </c>
    </row>
    <row r="13" spans="1:23" ht="24.6" customHeight="1">
      <c r="A13" s="546" t="s">
        <v>5094</v>
      </c>
      <c r="B13" s="293" t="s">
        <v>4368</v>
      </c>
      <c r="C13" s="108" t="s">
        <v>724</v>
      </c>
      <c r="D13" s="108" t="s">
        <v>445</v>
      </c>
      <c r="E13" s="108" t="s">
        <v>1773</v>
      </c>
      <c r="F13" s="478" t="s">
        <v>1885</v>
      </c>
      <c r="G13" s="86" t="str">
        <f t="shared" si="0"/>
        <v>I</v>
      </c>
      <c r="H13" s="86" t="s">
        <v>98</v>
      </c>
      <c r="I13" s="446" t="s">
        <v>1180</v>
      </c>
      <c r="J13" s="135"/>
      <c r="K13" s="168" t="s">
        <v>871</v>
      </c>
      <c r="L13" s="223" t="s">
        <v>4582</v>
      </c>
      <c r="M13" s="223" t="s">
        <v>2869</v>
      </c>
      <c r="N13" s="190" t="s">
        <v>6841</v>
      </c>
      <c r="O13" s="190" t="s">
        <v>3138</v>
      </c>
      <c r="P13" s="584"/>
      <c r="Q13" s="584"/>
      <c r="R13" s="596" t="s">
        <v>7867</v>
      </c>
      <c r="S13" s="507" t="s">
        <v>6842</v>
      </c>
      <c r="T13" s="234" t="s">
        <v>7868</v>
      </c>
      <c r="U13" s="234" t="s">
        <v>7869</v>
      </c>
      <c r="V13" s="234" t="s">
        <v>7870</v>
      </c>
    </row>
    <row r="14" spans="1:23" ht="24.6" customHeight="1">
      <c r="A14" s="546" t="s">
        <v>4899</v>
      </c>
      <c r="B14" s="293" t="s">
        <v>3958</v>
      </c>
      <c r="C14" s="293" t="s">
        <v>667</v>
      </c>
      <c r="D14" s="108" t="s">
        <v>445</v>
      </c>
      <c r="E14" s="108" t="s">
        <v>1407</v>
      </c>
      <c r="F14" s="667" t="s">
        <v>7747</v>
      </c>
      <c r="G14" s="86" t="str">
        <f t="shared" si="0"/>
        <v>R</v>
      </c>
      <c r="H14" s="83" t="s">
        <v>66</v>
      </c>
      <c r="I14" s="136"/>
      <c r="J14" s="136"/>
      <c r="K14" s="168"/>
      <c r="L14" s="221" t="s">
        <v>3466</v>
      </c>
      <c r="M14" s="223"/>
      <c r="N14" s="221" t="s">
        <v>6263</v>
      </c>
      <c r="O14" s="183" t="s">
        <v>6636</v>
      </c>
      <c r="P14" s="583"/>
      <c r="Q14" s="583"/>
      <c r="R14" s="585" t="s">
        <v>6667</v>
      </c>
      <c r="S14" s="507" t="s">
        <v>6668</v>
      </c>
      <c r="T14" t="s">
        <v>7873</v>
      </c>
    </row>
    <row r="15" spans="1:23" ht="24.6" customHeight="1">
      <c r="A15" s="546" t="s">
        <v>4893</v>
      </c>
      <c r="B15" s="579" t="s">
        <v>3983</v>
      </c>
      <c r="C15" s="293" t="s">
        <v>639</v>
      </c>
      <c r="D15" s="108" t="s">
        <v>445</v>
      </c>
      <c r="E15" s="108" t="s">
        <v>1402</v>
      </c>
      <c r="F15" s="667" t="s">
        <v>7747</v>
      </c>
      <c r="G15" s="86" t="str">
        <f t="shared" si="0"/>
        <v>R</v>
      </c>
      <c r="H15" s="83" t="s">
        <v>66</v>
      </c>
      <c r="I15" s="136"/>
      <c r="J15" s="136"/>
      <c r="K15" s="168"/>
      <c r="L15" s="223" t="s">
        <v>6625</v>
      </c>
      <c r="M15" s="223"/>
      <c r="N15" s="223" t="s">
        <v>2186</v>
      </c>
      <c r="O15" s="190" t="s">
        <v>6637</v>
      </c>
      <c r="P15" s="584"/>
      <c r="Q15" s="584"/>
      <c r="R15" s="585" t="s">
        <v>6661</v>
      </c>
      <c r="S15" s="507" t="s">
        <v>7871</v>
      </c>
      <c r="T15" t="s">
        <v>7874</v>
      </c>
    </row>
    <row r="16" spans="1:23" ht="24.6" customHeight="1">
      <c r="A16" s="546" t="s">
        <v>4902</v>
      </c>
      <c r="B16" s="579" t="s">
        <v>4007</v>
      </c>
      <c r="C16" s="293" t="s">
        <v>641</v>
      </c>
      <c r="D16" s="108" t="s">
        <v>445</v>
      </c>
      <c r="E16" s="108" t="s">
        <v>1351</v>
      </c>
      <c r="F16" s="478" t="s">
        <v>1885</v>
      </c>
      <c r="G16" s="86" t="str">
        <f t="shared" si="0"/>
        <v>R</v>
      </c>
      <c r="H16" s="83" t="s">
        <v>66</v>
      </c>
      <c r="I16" s="136"/>
      <c r="J16" s="136"/>
      <c r="K16" s="168"/>
      <c r="L16" s="223" t="s">
        <v>6671</v>
      </c>
      <c r="M16" s="223"/>
      <c r="N16" s="223" t="s">
        <v>2186</v>
      </c>
      <c r="O16" s="190" t="s">
        <v>6638</v>
      </c>
      <c r="P16" s="584"/>
      <c r="Q16" s="584"/>
      <c r="R16" s="507" t="s">
        <v>6672</v>
      </c>
      <c r="S16" s="507" t="s">
        <v>6674</v>
      </c>
      <c r="T16" s="484" t="s">
        <v>7874</v>
      </c>
    </row>
    <row r="17" spans="1:22" ht="24.6" customHeight="1">
      <c r="A17" s="546" t="s">
        <v>4904</v>
      </c>
      <c r="B17" s="579" t="s">
        <v>3853</v>
      </c>
      <c r="C17" s="293" t="s">
        <v>648</v>
      </c>
      <c r="D17" s="108" t="s">
        <v>566</v>
      </c>
      <c r="E17" s="108" t="s">
        <v>1370</v>
      </c>
      <c r="F17" s="478" t="s">
        <v>1885</v>
      </c>
      <c r="G17" s="86" t="str">
        <f t="shared" si="0"/>
        <v>R</v>
      </c>
      <c r="H17" s="83" t="s">
        <v>66</v>
      </c>
      <c r="I17" s="136"/>
      <c r="J17" s="136"/>
      <c r="K17" s="168"/>
      <c r="L17" s="223" t="s">
        <v>3389</v>
      </c>
      <c r="M17" s="223"/>
      <c r="N17" s="223" t="s">
        <v>7179</v>
      </c>
      <c r="O17" s="190" t="s">
        <v>7180</v>
      </c>
      <c r="P17" s="584"/>
      <c r="Q17" s="584"/>
      <c r="R17" s="498" t="s">
        <v>7181</v>
      </c>
      <c r="S17" s="498" t="s">
        <v>7182</v>
      </c>
      <c r="T17" s="234" t="s">
        <v>7875</v>
      </c>
    </row>
    <row r="18" spans="1:22" ht="24.6" customHeight="1">
      <c r="A18" s="546" t="s">
        <v>4944</v>
      </c>
      <c r="B18" s="579" t="s">
        <v>1515</v>
      </c>
      <c r="C18" s="108" t="s">
        <v>272</v>
      </c>
      <c r="D18" s="108" t="s">
        <v>445</v>
      </c>
      <c r="E18" s="108" t="s">
        <v>273</v>
      </c>
      <c r="F18" s="478" t="s">
        <v>1885</v>
      </c>
      <c r="G18" s="86" t="str">
        <f t="shared" si="0"/>
        <v>I</v>
      </c>
      <c r="H18" s="86" t="s">
        <v>98</v>
      </c>
      <c r="I18" s="45" t="s">
        <v>1168</v>
      </c>
      <c r="J18" s="126"/>
      <c r="K18" s="168" t="s">
        <v>821</v>
      </c>
      <c r="L18" s="223" t="s">
        <v>7140</v>
      </c>
      <c r="M18" s="190" t="s">
        <v>7141</v>
      </c>
      <c r="N18" s="190" t="s">
        <v>7142</v>
      </c>
      <c r="O18" s="190" t="s">
        <v>2767</v>
      </c>
      <c r="P18" s="274" t="s">
        <v>6651</v>
      </c>
      <c r="Q18" s="584"/>
      <c r="R18" s="596" t="s">
        <v>7143</v>
      </c>
      <c r="S18" s="498" t="s">
        <v>7144</v>
      </c>
      <c r="T18" s="234" t="s">
        <v>7876</v>
      </c>
    </row>
    <row r="19" spans="1:22" ht="24.6" customHeight="1">
      <c r="A19" s="546" t="s">
        <v>4968</v>
      </c>
      <c r="B19" s="579" t="s">
        <v>4108</v>
      </c>
      <c r="C19" s="108" t="s">
        <v>695</v>
      </c>
      <c r="D19" s="108" t="s">
        <v>445</v>
      </c>
      <c r="E19" s="108" t="s">
        <v>1624</v>
      </c>
      <c r="F19" s="669" t="s">
        <v>7266</v>
      </c>
      <c r="G19" s="86" t="str">
        <f t="shared" si="0"/>
        <v>I</v>
      </c>
      <c r="H19" s="86" t="s">
        <v>66</v>
      </c>
      <c r="I19" s="30" t="s">
        <v>1161</v>
      </c>
      <c r="J19" s="126"/>
      <c r="K19" s="168" t="s">
        <v>771</v>
      </c>
      <c r="L19" s="223" t="s">
        <v>2360</v>
      </c>
      <c r="M19" s="183" t="s">
        <v>6727</v>
      </c>
      <c r="N19" s="183" t="s">
        <v>6728</v>
      </c>
      <c r="O19" s="183" t="s">
        <v>6729</v>
      </c>
      <c r="P19" s="424" t="s">
        <v>6650</v>
      </c>
      <c r="Q19" s="583"/>
      <c r="R19" s="585" t="s">
        <v>6730</v>
      </c>
      <c r="S19" s="507" t="s">
        <v>6731</v>
      </c>
      <c r="T19" s="234" t="s">
        <v>7877</v>
      </c>
    </row>
    <row r="20" spans="1:22" ht="24.6" customHeight="1">
      <c r="A20" s="546" t="s">
        <v>4975</v>
      </c>
      <c r="B20" s="579" t="s">
        <v>4123</v>
      </c>
      <c r="C20" s="108" t="s">
        <v>6785</v>
      </c>
      <c r="D20" s="108" t="s">
        <v>445</v>
      </c>
      <c r="E20" s="108" t="s">
        <v>1627</v>
      </c>
      <c r="F20" s="669" t="s">
        <v>7266</v>
      </c>
      <c r="G20" s="86" t="str">
        <f t="shared" si="0"/>
        <v>I</v>
      </c>
      <c r="H20" s="86" t="s">
        <v>66</v>
      </c>
      <c r="I20" s="45" t="s">
        <v>1160</v>
      </c>
      <c r="J20" s="126"/>
      <c r="K20" s="168"/>
      <c r="L20" s="223" t="s">
        <v>1160</v>
      </c>
      <c r="M20" s="223" t="s">
        <v>6131</v>
      </c>
      <c r="N20" s="190" t="s">
        <v>6639</v>
      </c>
      <c r="O20" s="190" t="s">
        <v>6640</v>
      </c>
      <c r="P20" s="274" t="s">
        <v>6653</v>
      </c>
      <c r="Q20" s="584"/>
      <c r="R20" s="585" t="s">
        <v>6784</v>
      </c>
      <c r="S20" s="507" t="s">
        <v>6786</v>
      </c>
      <c r="T20" s="484" t="s">
        <v>7879</v>
      </c>
    </row>
    <row r="21" spans="1:22" ht="24.6" customHeight="1">
      <c r="A21" s="546" t="s">
        <v>4992</v>
      </c>
      <c r="B21" s="579" t="s">
        <v>4167</v>
      </c>
      <c r="C21" s="108" t="s">
        <v>620</v>
      </c>
      <c r="D21" s="108" t="s">
        <v>566</v>
      </c>
      <c r="E21" s="108" t="s">
        <v>1644</v>
      </c>
      <c r="F21" s="667" t="s">
        <v>7747</v>
      </c>
      <c r="G21" s="86" t="str">
        <f t="shared" si="0"/>
        <v>I</v>
      </c>
      <c r="H21" s="86" t="s">
        <v>66</v>
      </c>
      <c r="I21" s="30" t="s">
        <v>1161</v>
      </c>
      <c r="J21" s="126"/>
      <c r="K21" s="168" t="s">
        <v>774</v>
      </c>
      <c r="L21" s="223" t="s">
        <v>3380</v>
      </c>
      <c r="M21" s="223" t="s">
        <v>6317</v>
      </c>
      <c r="N21" s="223" t="s">
        <v>2405</v>
      </c>
      <c r="O21" s="190" t="s">
        <v>6845</v>
      </c>
      <c r="P21" s="274" t="s">
        <v>6676</v>
      </c>
      <c r="Q21" s="584"/>
      <c r="R21" s="498" t="s">
        <v>6677</v>
      </c>
      <c r="S21" s="507" t="s">
        <v>6675</v>
      </c>
      <c r="T21" s="484"/>
    </row>
    <row r="22" spans="1:22" ht="24.6" customHeight="1">
      <c r="A22" s="546" t="s">
        <v>5978</v>
      </c>
      <c r="B22" s="579" t="s">
        <v>4190</v>
      </c>
      <c r="C22" s="108" t="s">
        <v>706</v>
      </c>
      <c r="D22" s="108" t="s">
        <v>445</v>
      </c>
      <c r="E22" s="108" t="s">
        <v>1661</v>
      </c>
      <c r="F22" s="667" t="s">
        <v>7747</v>
      </c>
      <c r="G22" s="86" t="str">
        <f t="shared" si="0"/>
        <v>I</v>
      </c>
      <c r="H22" s="86" t="s">
        <v>98</v>
      </c>
      <c r="I22" s="30" t="s">
        <v>1161</v>
      </c>
      <c r="J22" s="126"/>
      <c r="K22" s="168" t="s">
        <v>780</v>
      </c>
      <c r="L22" s="223" t="s">
        <v>1161</v>
      </c>
      <c r="M22" s="223"/>
      <c r="N22" s="223" t="s">
        <v>2186</v>
      </c>
      <c r="O22" s="190" t="s">
        <v>6678</v>
      </c>
      <c r="P22" s="274" t="s">
        <v>6660</v>
      </c>
      <c r="Q22" s="584"/>
      <c r="R22" s="19" t="s">
        <v>6680</v>
      </c>
      <c r="S22" s="498" t="s">
        <v>6679</v>
      </c>
      <c r="T22" s="234" t="s">
        <v>7880</v>
      </c>
    </row>
    <row r="23" spans="1:22" ht="24.6" customHeight="1">
      <c r="A23" s="546" t="s">
        <v>5027</v>
      </c>
      <c r="B23" s="579" t="s">
        <v>4295</v>
      </c>
      <c r="C23" s="108" t="s">
        <v>6834</v>
      </c>
      <c r="D23" s="108" t="s">
        <v>445</v>
      </c>
      <c r="E23" s="108" t="s">
        <v>1709</v>
      </c>
      <c r="F23" s="478" t="s">
        <v>1885</v>
      </c>
      <c r="G23" s="86" t="str">
        <f t="shared" si="0"/>
        <v>I</v>
      </c>
      <c r="H23" s="86" t="s">
        <v>66</v>
      </c>
      <c r="I23" s="30" t="s">
        <v>1163</v>
      </c>
      <c r="J23" s="127" t="s">
        <v>1156</v>
      </c>
      <c r="K23" s="168" t="s">
        <v>793</v>
      </c>
      <c r="L23" s="223" t="s">
        <v>6835</v>
      </c>
      <c r="M23" s="190" t="s">
        <v>6836</v>
      </c>
      <c r="N23" s="190" t="s">
        <v>6837</v>
      </c>
      <c r="O23" s="190" t="s">
        <v>2471</v>
      </c>
      <c r="P23" s="274" t="s">
        <v>6654</v>
      </c>
      <c r="Q23" s="584"/>
      <c r="R23" s="585" t="s">
        <v>6838</v>
      </c>
      <c r="S23" s="507" t="s">
        <v>7881</v>
      </c>
      <c r="T23" s="234" t="s">
        <v>6839</v>
      </c>
      <c r="U23" s="234" t="s">
        <v>6840</v>
      </c>
    </row>
    <row r="24" spans="1:22" ht="24.6" customHeight="1">
      <c r="A24" s="546" t="s">
        <v>5064</v>
      </c>
      <c r="B24" s="579" t="s">
        <v>4300</v>
      </c>
      <c r="C24" s="108" t="s">
        <v>606</v>
      </c>
      <c r="D24" s="108" t="s">
        <v>445</v>
      </c>
      <c r="E24" s="108" t="s">
        <v>446</v>
      </c>
      <c r="F24" s="478" t="s">
        <v>1885</v>
      </c>
      <c r="G24" s="86" t="str">
        <f t="shared" si="0"/>
        <v>I</v>
      </c>
      <c r="H24" s="86" t="s">
        <v>98</v>
      </c>
      <c r="I24" s="45" t="s">
        <v>1164</v>
      </c>
      <c r="J24" s="126"/>
      <c r="K24" s="168" t="s">
        <v>858</v>
      </c>
      <c r="L24" s="223" t="s">
        <v>2737</v>
      </c>
      <c r="M24" s="223"/>
      <c r="N24" s="190" t="s">
        <v>6843</v>
      </c>
      <c r="O24" s="190" t="s">
        <v>6844</v>
      </c>
      <c r="P24" s="584"/>
      <c r="Q24" s="584"/>
      <c r="R24" s="613" t="s">
        <v>7112</v>
      </c>
      <c r="S24" s="498" t="s">
        <v>7127</v>
      </c>
      <c r="T24" s="234" t="s">
        <v>7111</v>
      </c>
    </row>
    <row r="25" spans="1:22" ht="24.6" customHeight="1">
      <c r="A25" s="546" t="s">
        <v>5067</v>
      </c>
      <c r="B25" s="579" t="s">
        <v>4309</v>
      </c>
      <c r="C25" s="108" t="s">
        <v>7133</v>
      </c>
      <c r="D25" s="108" t="s">
        <v>566</v>
      </c>
      <c r="E25" s="108" t="s">
        <v>1743</v>
      </c>
      <c r="F25" s="478" t="s">
        <v>1885</v>
      </c>
      <c r="G25" s="86" t="str">
        <f t="shared" si="0"/>
        <v>I</v>
      </c>
      <c r="H25" s="86" t="s">
        <v>98</v>
      </c>
      <c r="I25" s="45" t="s">
        <v>1165</v>
      </c>
      <c r="J25" s="126"/>
      <c r="K25" s="168" t="s">
        <v>857</v>
      </c>
      <c r="L25" s="223" t="s">
        <v>2446</v>
      </c>
      <c r="M25" s="223"/>
      <c r="N25" s="190" t="s">
        <v>7134</v>
      </c>
      <c r="O25" s="190" t="s">
        <v>6641</v>
      </c>
      <c r="P25" s="584"/>
      <c r="Q25" s="584"/>
      <c r="R25" s="498" t="s">
        <v>7139</v>
      </c>
      <c r="S25" s="498" t="s">
        <v>7138</v>
      </c>
    </row>
    <row r="26" spans="1:22" ht="24.6" customHeight="1">
      <c r="A26" s="546" t="s">
        <v>5074</v>
      </c>
      <c r="B26" s="579" t="s">
        <v>4340</v>
      </c>
      <c r="C26" s="108" t="s">
        <v>719</v>
      </c>
      <c r="D26" s="108" t="s">
        <v>566</v>
      </c>
      <c r="E26" s="108" t="s">
        <v>1753</v>
      </c>
      <c r="F26" s="669" t="s">
        <v>7266</v>
      </c>
      <c r="G26" s="86" t="str">
        <f t="shared" si="0"/>
        <v>I</v>
      </c>
      <c r="H26" s="86" t="s">
        <v>98</v>
      </c>
      <c r="I26" s="45" t="s">
        <v>1164</v>
      </c>
      <c r="J26" s="127" t="s">
        <v>1158</v>
      </c>
      <c r="K26" s="168" t="s">
        <v>809</v>
      </c>
      <c r="L26" s="223" t="s">
        <v>6829</v>
      </c>
      <c r="M26" s="223"/>
      <c r="N26" s="190" t="s">
        <v>6830</v>
      </c>
      <c r="O26" s="190" t="s">
        <v>6831</v>
      </c>
      <c r="P26" s="274" t="s">
        <v>6658</v>
      </c>
      <c r="Q26" s="584"/>
      <c r="R26" s="585" t="s">
        <v>6832</v>
      </c>
      <c r="S26" s="507" t="s">
        <v>6833</v>
      </c>
      <c r="T26" s="234" t="s">
        <v>7825</v>
      </c>
      <c r="U26" s="234" t="s">
        <v>7883</v>
      </c>
    </row>
    <row r="27" spans="1:22" ht="24.6" customHeight="1">
      <c r="A27" s="546" t="s">
        <v>5107</v>
      </c>
      <c r="B27" s="579" t="s">
        <v>4394</v>
      </c>
      <c r="C27" s="293" t="s">
        <v>7162</v>
      </c>
      <c r="D27" s="108" t="s">
        <v>566</v>
      </c>
      <c r="E27" s="108" t="s">
        <v>1786</v>
      </c>
      <c r="F27" s="478" t="s">
        <v>1885</v>
      </c>
      <c r="G27" s="86" t="str">
        <f t="shared" si="0"/>
        <v>I</v>
      </c>
      <c r="H27" s="86" t="s">
        <v>66</v>
      </c>
      <c r="I27" s="30" t="s">
        <v>1175</v>
      </c>
      <c r="J27" s="126"/>
      <c r="K27" s="168" t="s">
        <v>875</v>
      </c>
      <c r="L27" s="223" t="s">
        <v>6626</v>
      </c>
      <c r="M27" s="223"/>
      <c r="N27" s="190" t="s">
        <v>7163</v>
      </c>
      <c r="O27" s="190" t="s">
        <v>7164</v>
      </c>
      <c r="P27" s="274" t="s">
        <v>6657</v>
      </c>
      <c r="Q27" s="584"/>
      <c r="R27" s="498" t="s">
        <v>7166</v>
      </c>
      <c r="S27" s="498" t="s">
        <v>7170</v>
      </c>
      <c r="T27" s="234" t="s">
        <v>7885</v>
      </c>
      <c r="U27" s="234" t="s">
        <v>7171</v>
      </c>
    </row>
    <row r="28" spans="1:22" ht="24.6" customHeight="1">
      <c r="A28" s="546" t="s">
        <v>5113</v>
      </c>
      <c r="B28" s="579" t="s">
        <v>4411</v>
      </c>
      <c r="C28" s="108" t="s">
        <v>612</v>
      </c>
      <c r="D28" s="108" t="s">
        <v>566</v>
      </c>
      <c r="E28" s="108" t="s">
        <v>1811</v>
      </c>
      <c r="F28" s="478" t="s">
        <v>1885</v>
      </c>
      <c r="G28" s="86" t="str">
        <f t="shared" si="0"/>
        <v>I</v>
      </c>
      <c r="H28" s="86" t="s">
        <v>98</v>
      </c>
      <c r="I28" s="44" t="s">
        <v>1162</v>
      </c>
      <c r="J28" s="131"/>
      <c r="K28" s="168" t="s">
        <v>881</v>
      </c>
      <c r="L28" s="223" t="s">
        <v>3339</v>
      </c>
      <c r="M28" s="223"/>
      <c r="N28" s="190" t="s">
        <v>7156</v>
      </c>
      <c r="O28" s="190" t="s">
        <v>3205</v>
      </c>
      <c r="P28" s="584"/>
      <c r="Q28" s="584"/>
      <c r="R28" s="498" t="s">
        <v>7157</v>
      </c>
      <c r="S28" s="498" t="s">
        <v>7161</v>
      </c>
      <c r="T28" s="234" t="s">
        <v>7886</v>
      </c>
      <c r="U28" s="234" t="s">
        <v>7160</v>
      </c>
      <c r="V28" s="234" t="s">
        <v>7159</v>
      </c>
    </row>
    <row r="29" spans="1:22" s="484" customFormat="1" ht="19.2" customHeight="1">
      <c r="A29" s="439" t="s">
        <v>3710</v>
      </c>
      <c r="C29" s="307"/>
      <c r="D29" s="307"/>
      <c r="E29" s="307"/>
    </row>
    <row r="30" spans="1:22" ht="13.8">
      <c r="A30" s="546" t="s">
        <v>4936</v>
      </c>
      <c r="B30" s="378" t="s">
        <v>1551</v>
      </c>
      <c r="C30" s="390" t="s">
        <v>3749</v>
      </c>
      <c r="D30" s="389" t="s">
        <v>3599</v>
      </c>
      <c r="E30" s="390"/>
      <c r="G30" s="86" t="s">
        <v>3338</v>
      </c>
      <c r="H30" s="83" t="s">
        <v>66</v>
      </c>
      <c r="I30" s="138" t="s">
        <v>1168</v>
      </c>
      <c r="J30" s="132"/>
      <c r="K30" s="168" t="s">
        <v>819</v>
      </c>
    </row>
    <row r="31" spans="1:22" ht="13.8">
      <c r="A31" s="546" t="s">
        <v>5981</v>
      </c>
      <c r="B31" s="378" t="s">
        <v>4444</v>
      </c>
      <c r="C31" s="390" t="s">
        <v>3643</v>
      </c>
      <c r="D31" s="389" t="s">
        <v>3599</v>
      </c>
      <c r="E31" s="390"/>
      <c r="G31" s="86" t="s">
        <v>3338</v>
      </c>
      <c r="H31" s="86" t="s">
        <v>98</v>
      </c>
      <c r="I31" s="138" t="s">
        <v>1160</v>
      </c>
      <c r="J31" s="132"/>
      <c r="K31" s="168" t="s">
        <v>730</v>
      </c>
    </row>
    <row r="32" spans="1:22" ht="13.8">
      <c r="A32" s="546" t="s">
        <v>5982</v>
      </c>
      <c r="B32" s="378" t="s">
        <v>4446</v>
      </c>
      <c r="C32" s="390" t="s">
        <v>3643</v>
      </c>
      <c r="D32" s="389" t="s">
        <v>3599</v>
      </c>
      <c r="E32" s="390"/>
      <c r="G32" s="86" t="s">
        <v>3338</v>
      </c>
      <c r="H32" s="86" t="s">
        <v>98</v>
      </c>
      <c r="I32" s="138" t="s">
        <v>1160</v>
      </c>
      <c r="J32" s="132" t="s">
        <v>954</v>
      </c>
      <c r="K32" s="168" t="s">
        <v>773</v>
      </c>
    </row>
    <row r="33" spans="1:11" ht="13.8">
      <c r="A33" s="546" t="s">
        <v>5982</v>
      </c>
      <c r="B33" s="378" t="s">
        <v>4447</v>
      </c>
      <c r="C33" s="390" t="s">
        <v>3643</v>
      </c>
      <c r="D33" s="389" t="s">
        <v>3599</v>
      </c>
      <c r="E33" s="390"/>
      <c r="G33" s="86" t="s">
        <v>3338</v>
      </c>
      <c r="H33" s="86" t="s">
        <v>98</v>
      </c>
      <c r="I33" s="138" t="s">
        <v>1169</v>
      </c>
      <c r="J33" s="132"/>
      <c r="K33" s="168" t="s">
        <v>830</v>
      </c>
    </row>
    <row r="34" spans="1:11" ht="13.8">
      <c r="A34" s="546" t="s">
        <v>5984</v>
      </c>
      <c r="B34" s="378" t="s">
        <v>554</v>
      </c>
      <c r="C34" s="390" t="s">
        <v>3643</v>
      </c>
      <c r="D34" s="389" t="s">
        <v>3599</v>
      </c>
      <c r="E34" s="390"/>
      <c r="G34" s="86" t="s">
        <v>3338</v>
      </c>
      <c r="H34" s="86" t="s">
        <v>98</v>
      </c>
      <c r="I34" s="139" t="s">
        <v>1161</v>
      </c>
      <c r="J34" s="132"/>
      <c r="K34" s="168" t="s">
        <v>829</v>
      </c>
    </row>
    <row r="35" spans="1:11" ht="13.8">
      <c r="A35" s="546" t="s">
        <v>5045</v>
      </c>
      <c r="B35" s="378" t="s">
        <v>4291</v>
      </c>
      <c r="C35" s="390" t="s">
        <v>3767</v>
      </c>
      <c r="D35" s="389" t="s">
        <v>3599</v>
      </c>
      <c r="E35" s="390" t="s">
        <v>3836</v>
      </c>
      <c r="G35" s="86" t="s">
        <v>3338</v>
      </c>
      <c r="H35" s="86" t="s">
        <v>66</v>
      </c>
      <c r="I35" s="139" t="s">
        <v>1163</v>
      </c>
      <c r="J35" s="132"/>
      <c r="K35" s="168" t="s">
        <v>852</v>
      </c>
    </row>
    <row r="36" spans="1:11" ht="13.8">
      <c r="A36" s="546" t="s">
        <v>5043</v>
      </c>
      <c r="B36" s="378" t="s">
        <v>4277</v>
      </c>
      <c r="C36" s="390" t="s">
        <v>3764</v>
      </c>
      <c r="D36" s="389" t="s">
        <v>3599</v>
      </c>
      <c r="E36" s="390" t="s">
        <v>3603</v>
      </c>
      <c r="G36" s="86" t="s">
        <v>3338</v>
      </c>
      <c r="H36" s="86" t="s">
        <v>66</v>
      </c>
      <c r="I36" s="139" t="s">
        <v>1163</v>
      </c>
      <c r="J36" s="132"/>
      <c r="K36" s="168" t="s">
        <v>794</v>
      </c>
    </row>
    <row r="37" spans="1:11" ht="13.8">
      <c r="A37" s="546" t="s">
        <v>5091</v>
      </c>
      <c r="B37" s="378" t="s">
        <v>4367</v>
      </c>
      <c r="C37" s="390" t="s">
        <v>3789</v>
      </c>
      <c r="D37" s="389" t="s">
        <v>3599</v>
      </c>
      <c r="E37" s="390" t="s">
        <v>3675</v>
      </c>
      <c r="G37" s="86" t="s">
        <v>3338</v>
      </c>
      <c r="H37" s="86" t="s">
        <v>98</v>
      </c>
      <c r="I37" s="138" t="s">
        <v>1160</v>
      </c>
      <c r="J37" s="132"/>
      <c r="K37" s="168" t="s">
        <v>869</v>
      </c>
    </row>
    <row r="38" spans="1:11" ht="13.8">
      <c r="A38" s="546" t="s">
        <v>4893</v>
      </c>
      <c r="B38" s="378" t="s">
        <v>3994</v>
      </c>
      <c r="C38" s="390" t="s">
        <v>3731</v>
      </c>
      <c r="D38" s="389" t="s">
        <v>3599</v>
      </c>
      <c r="E38" s="390"/>
      <c r="G38" s="86" t="s">
        <v>3342</v>
      </c>
      <c r="H38" s="83" t="s">
        <v>66</v>
      </c>
      <c r="I38" s="128"/>
      <c r="J38" s="128"/>
      <c r="K38" s="168" t="s">
        <v>733</v>
      </c>
    </row>
    <row r="39" spans="1:11" ht="13.8">
      <c r="A39" s="546" t="s">
        <v>4893</v>
      </c>
      <c r="B39" s="378" t="s">
        <v>3995</v>
      </c>
      <c r="C39" s="390" t="s">
        <v>3731</v>
      </c>
      <c r="D39" s="390" t="s">
        <v>3599</v>
      </c>
      <c r="E39" s="390"/>
      <c r="G39" s="289" t="s">
        <v>3342</v>
      </c>
      <c r="H39" s="83" t="s">
        <v>66</v>
      </c>
      <c r="I39" s="128"/>
      <c r="J39" s="128"/>
      <c r="K39" s="168" t="s">
        <v>733</v>
      </c>
    </row>
    <row r="40" spans="1:11" ht="13.8">
      <c r="A40" s="546" t="s">
        <v>4905</v>
      </c>
      <c r="B40" s="378" t="s">
        <v>3864</v>
      </c>
      <c r="C40" s="390" t="s">
        <v>3655</v>
      </c>
      <c r="D40" s="389" t="s">
        <v>3599</v>
      </c>
      <c r="E40" s="390"/>
      <c r="G40" s="86" t="s">
        <v>3342</v>
      </c>
      <c r="H40" s="83" t="s">
        <v>66</v>
      </c>
      <c r="I40" s="128"/>
      <c r="J40" s="128"/>
      <c r="K40" s="168"/>
    </row>
    <row r="41" spans="1:11" ht="13.8">
      <c r="A41" s="546" t="s">
        <v>4932</v>
      </c>
      <c r="B41" s="378" t="s">
        <v>1470</v>
      </c>
      <c r="C41" s="390" t="s">
        <v>3738</v>
      </c>
      <c r="D41" s="390" t="s">
        <v>3599</v>
      </c>
      <c r="E41" s="390" t="s">
        <v>3584</v>
      </c>
      <c r="G41" s="86" t="s">
        <v>3342</v>
      </c>
      <c r="H41" s="83" t="s">
        <v>66</v>
      </c>
      <c r="I41" s="484"/>
      <c r="J41" s="484"/>
      <c r="K41" s="484"/>
    </row>
    <row r="42" spans="1:11" ht="13.8">
      <c r="A42" s="546" t="s">
        <v>10115</v>
      </c>
      <c r="B42" s="378" t="s">
        <v>4133</v>
      </c>
      <c r="C42" s="390" t="s">
        <v>3596</v>
      </c>
      <c r="D42" s="389" t="s">
        <v>3599</v>
      </c>
      <c r="E42" s="390" t="s">
        <v>3590</v>
      </c>
      <c r="G42" s="86" t="s">
        <v>3338</v>
      </c>
      <c r="H42" s="86" t="s">
        <v>66</v>
      </c>
      <c r="I42" s="138" t="s">
        <v>1164</v>
      </c>
      <c r="J42" s="132"/>
      <c r="K42" s="168" t="s">
        <v>835</v>
      </c>
    </row>
    <row r="43" spans="1:11" ht="13.8">
      <c r="A43" s="546" t="s">
        <v>5537</v>
      </c>
      <c r="B43" s="378" t="s">
        <v>4235</v>
      </c>
      <c r="C43" s="390" t="s">
        <v>3660</v>
      </c>
      <c r="D43" s="389" t="s">
        <v>3599</v>
      </c>
      <c r="E43" s="390"/>
      <c r="G43" s="86" t="s">
        <v>3338</v>
      </c>
      <c r="H43" s="86" t="s">
        <v>98</v>
      </c>
      <c r="I43" s="138" t="s">
        <v>1160</v>
      </c>
      <c r="J43" s="132"/>
      <c r="K43" s="168" t="s">
        <v>783</v>
      </c>
    </row>
    <row r="44" spans="1:11" ht="13.8">
      <c r="A44" s="546" t="s">
        <v>5542</v>
      </c>
      <c r="B44" s="378" t="s">
        <v>4239</v>
      </c>
      <c r="C44" s="390" t="s">
        <v>3660</v>
      </c>
      <c r="D44" s="389" t="s">
        <v>3599</v>
      </c>
      <c r="E44" s="390"/>
      <c r="G44" s="86" t="s">
        <v>3338</v>
      </c>
      <c r="H44" s="86" t="s">
        <v>98</v>
      </c>
      <c r="I44" s="138" t="s">
        <v>1160</v>
      </c>
      <c r="J44" s="132"/>
      <c r="K44" s="168" t="s">
        <v>785</v>
      </c>
    </row>
    <row r="45" spans="1:11" ht="13.8">
      <c r="A45" s="546" t="s">
        <v>5060</v>
      </c>
      <c r="B45" s="378" t="s">
        <v>4452</v>
      </c>
      <c r="C45" s="390" t="s">
        <v>3660</v>
      </c>
      <c r="D45" s="389" t="s">
        <v>3599</v>
      </c>
      <c r="E45" s="390" t="s">
        <v>3646</v>
      </c>
      <c r="G45" s="86" t="s">
        <v>3338</v>
      </c>
      <c r="H45" s="86" t="s">
        <v>98</v>
      </c>
      <c r="I45" s="138" t="s">
        <v>1165</v>
      </c>
      <c r="J45" s="132"/>
      <c r="K45" s="168" t="s">
        <v>805</v>
      </c>
    </row>
    <row r="46" spans="1:11" ht="13.8">
      <c r="A46" s="546" t="s">
        <v>5072</v>
      </c>
      <c r="B46" s="378" t="s">
        <v>4350</v>
      </c>
      <c r="C46" s="390" t="s">
        <v>3782</v>
      </c>
      <c r="D46" s="389" t="s">
        <v>3599</v>
      </c>
      <c r="E46" s="390" t="s">
        <v>4465</v>
      </c>
      <c r="G46" s="86" t="s">
        <v>3342</v>
      </c>
      <c r="H46" s="86" t="s">
        <v>66</v>
      </c>
      <c r="I46" s="484"/>
      <c r="J46" s="484"/>
      <c r="K46" s="484"/>
    </row>
    <row r="47" spans="1:11" ht="13.8">
      <c r="A47" s="546" t="s">
        <v>5078</v>
      </c>
      <c r="B47" s="378" t="s">
        <v>4376</v>
      </c>
      <c r="C47" s="390" t="s">
        <v>3679</v>
      </c>
      <c r="D47" s="389" t="s">
        <v>3599</v>
      </c>
      <c r="E47" s="390" t="s">
        <v>3678</v>
      </c>
      <c r="G47" s="86" t="s">
        <v>3338</v>
      </c>
      <c r="H47" s="86" t="s">
        <v>66</v>
      </c>
      <c r="I47" s="138" t="s">
        <v>1167</v>
      </c>
      <c r="J47" s="132"/>
      <c r="K47" s="168" t="s">
        <v>870</v>
      </c>
    </row>
    <row r="48" spans="1:11" ht="13.8">
      <c r="A48" s="546" t="s">
        <v>5083</v>
      </c>
      <c r="B48" s="378" t="s">
        <v>4377</v>
      </c>
      <c r="C48" s="390" t="s">
        <v>3783</v>
      </c>
      <c r="D48" s="389" t="s">
        <v>3599</v>
      </c>
      <c r="E48" s="390" t="s">
        <v>3619</v>
      </c>
      <c r="G48" s="86" t="s">
        <v>3338</v>
      </c>
      <c r="H48" s="86" t="s">
        <v>66</v>
      </c>
      <c r="I48" s="138" t="s">
        <v>1167</v>
      </c>
      <c r="J48" s="132"/>
      <c r="K48" s="168" t="s">
        <v>864</v>
      </c>
    </row>
    <row r="49" spans="1:19" ht="13.8">
      <c r="A49" s="546" t="s">
        <v>5089</v>
      </c>
      <c r="B49" s="378" t="s">
        <v>3302</v>
      </c>
      <c r="C49" s="390" t="s">
        <v>3785</v>
      </c>
      <c r="D49" s="389" t="s">
        <v>3599</v>
      </c>
      <c r="E49" s="390" t="s">
        <v>3674</v>
      </c>
      <c r="G49" s="86" t="s">
        <v>3338</v>
      </c>
      <c r="H49" s="86" t="s">
        <v>98</v>
      </c>
      <c r="I49" s="138" t="s">
        <v>1167</v>
      </c>
      <c r="J49" s="132"/>
      <c r="K49" s="168" t="s">
        <v>867</v>
      </c>
    </row>
    <row r="50" spans="1:19" ht="13.8">
      <c r="A50" s="546" t="s">
        <v>5090</v>
      </c>
      <c r="B50" s="378" t="s">
        <v>4363</v>
      </c>
      <c r="C50" s="390" t="s">
        <v>3784</v>
      </c>
      <c r="D50" s="389" t="s">
        <v>3599</v>
      </c>
      <c r="E50" s="390" t="s">
        <v>4468</v>
      </c>
      <c r="G50" s="86" t="s">
        <v>3338</v>
      </c>
      <c r="H50" s="86" t="s">
        <v>98</v>
      </c>
      <c r="I50" s="138" t="s">
        <v>1166</v>
      </c>
      <c r="J50" s="132"/>
      <c r="K50" s="168" t="s">
        <v>866</v>
      </c>
    </row>
    <row r="51" spans="1:19" s="484" customFormat="1" ht="19.2" customHeight="1">
      <c r="A51" s="439" t="s">
        <v>1834</v>
      </c>
      <c r="B51" s="21"/>
      <c r="C51" s="307"/>
      <c r="D51" s="307"/>
      <c r="E51" s="307"/>
      <c r="S51" s="234" t="s">
        <v>7421</v>
      </c>
    </row>
    <row r="52" spans="1:19" ht="13.65" customHeight="1">
      <c r="A52" s="478" t="s">
        <v>4939</v>
      </c>
      <c r="B52" s="478"/>
      <c r="C52" s="20" t="s">
        <v>1839</v>
      </c>
      <c r="D52" s="20"/>
      <c r="E52" s="507" t="s">
        <v>4736</v>
      </c>
      <c r="F52" s="634" t="s">
        <v>7266</v>
      </c>
      <c r="G52" s="547" t="s">
        <v>3338</v>
      </c>
      <c r="H52" s="547"/>
      <c r="I52" s="547" t="s">
        <v>1168</v>
      </c>
      <c r="J52" s="547"/>
      <c r="K52" s="518"/>
    </row>
    <row r="53" spans="1:19" ht="13.65" customHeight="1">
      <c r="A53" s="478" t="s">
        <v>4952</v>
      </c>
      <c r="B53" s="478"/>
      <c r="C53" s="20" t="s">
        <v>823</v>
      </c>
      <c r="D53" s="20"/>
      <c r="E53" s="507" t="s">
        <v>4824</v>
      </c>
      <c r="F53" s="644" t="s">
        <v>7266</v>
      </c>
      <c r="G53" s="642" t="s">
        <v>3338</v>
      </c>
      <c r="H53" s="547"/>
      <c r="I53" s="547" t="s">
        <v>1169</v>
      </c>
      <c r="J53" s="547"/>
      <c r="K53" s="373" t="s">
        <v>823</v>
      </c>
    </row>
    <row r="54" spans="1:19" ht="13.65" customHeight="1">
      <c r="A54" s="478" t="s">
        <v>5179</v>
      </c>
      <c r="B54" s="478"/>
      <c r="C54" s="20" t="s">
        <v>4595</v>
      </c>
      <c r="D54" s="20"/>
      <c r="E54" s="507" t="s">
        <v>4602</v>
      </c>
      <c r="F54" s="306" t="s">
        <v>7500</v>
      </c>
      <c r="G54" s="642" t="s">
        <v>3338</v>
      </c>
      <c r="H54" s="547"/>
      <c r="I54" s="661" t="s">
        <v>7734</v>
      </c>
      <c r="J54" s="547"/>
      <c r="K54" s="168" t="s">
        <v>765</v>
      </c>
      <c r="R54" t="s">
        <v>7756</v>
      </c>
      <c r="S54" s="498" t="s">
        <v>9922</v>
      </c>
    </row>
    <row r="55" spans="1:19" ht="13.65" customHeight="1">
      <c r="A55" s="478" t="s">
        <v>4995</v>
      </c>
      <c r="B55" s="478"/>
      <c r="C55" s="20" t="s">
        <v>836</v>
      </c>
      <c r="D55" s="20"/>
      <c r="E55" s="507" t="s">
        <v>4726</v>
      </c>
      <c r="F55" s="644" t="s">
        <v>7266</v>
      </c>
      <c r="G55" s="642" t="s">
        <v>3338</v>
      </c>
      <c r="H55" s="547"/>
      <c r="I55" s="661" t="s">
        <v>7733</v>
      </c>
      <c r="J55" s="547"/>
      <c r="K55" s="168" t="s">
        <v>836</v>
      </c>
    </row>
    <row r="56" spans="1:19" ht="13.65" customHeight="1">
      <c r="A56" s="478" t="s">
        <v>7906</v>
      </c>
      <c r="B56" s="478"/>
      <c r="C56" s="20" t="s">
        <v>791</v>
      </c>
      <c r="D56" s="20"/>
      <c r="E56" s="507" t="s">
        <v>7758</v>
      </c>
      <c r="F56" s="644" t="s">
        <v>7266</v>
      </c>
      <c r="G56" s="642" t="s">
        <v>3338</v>
      </c>
      <c r="H56" s="547"/>
      <c r="I56" s="661" t="s">
        <v>7734</v>
      </c>
      <c r="J56" s="547"/>
      <c r="K56" s="168" t="s">
        <v>791</v>
      </c>
    </row>
    <row r="57" spans="1:19" ht="13.65" customHeight="1">
      <c r="A57" s="478" t="s">
        <v>7906</v>
      </c>
      <c r="B57" s="478"/>
      <c r="C57" s="20" t="s">
        <v>791</v>
      </c>
      <c r="D57" s="20"/>
      <c r="E57" s="507" t="s">
        <v>4676</v>
      </c>
      <c r="F57" s="644" t="s">
        <v>7266</v>
      </c>
      <c r="G57" s="642" t="s">
        <v>3338</v>
      </c>
      <c r="H57" s="547"/>
      <c r="I57" s="661" t="s">
        <v>7734</v>
      </c>
      <c r="J57" s="547"/>
      <c r="K57" s="168" t="s">
        <v>791</v>
      </c>
    </row>
    <row r="58" spans="1:19" ht="13.65" customHeight="1">
      <c r="A58" s="478" t="s">
        <v>7907</v>
      </c>
      <c r="B58" s="478"/>
      <c r="C58" s="20" t="s">
        <v>1845</v>
      </c>
      <c r="D58" s="20"/>
      <c r="E58" s="507" t="s">
        <v>4681</v>
      </c>
      <c r="F58" s="644" t="s">
        <v>7266</v>
      </c>
      <c r="G58" s="642" t="s">
        <v>3338</v>
      </c>
      <c r="H58" s="547"/>
      <c r="I58" s="661" t="s">
        <v>7734</v>
      </c>
      <c r="J58" s="547"/>
      <c r="K58" s="168" t="s">
        <v>792</v>
      </c>
    </row>
    <row r="59" spans="1:19" ht="13.65" customHeight="1">
      <c r="A59" s="478" t="s">
        <v>5039</v>
      </c>
      <c r="B59" s="478"/>
      <c r="C59" s="20" t="s">
        <v>1847</v>
      </c>
      <c r="D59" s="20"/>
      <c r="E59" s="507" t="s">
        <v>4703</v>
      </c>
      <c r="F59" s="644" t="s">
        <v>7266</v>
      </c>
      <c r="G59" s="642" t="s">
        <v>3338</v>
      </c>
      <c r="H59" s="547"/>
      <c r="I59" s="661" t="s">
        <v>7734</v>
      </c>
      <c r="J59" s="547"/>
      <c r="K59" s="168" t="s">
        <v>845</v>
      </c>
    </row>
    <row r="60" spans="1:19" ht="13.65" customHeight="1">
      <c r="A60" s="478" t="s">
        <v>5085</v>
      </c>
      <c r="B60" s="478"/>
      <c r="C60" s="20" t="s">
        <v>1853</v>
      </c>
      <c r="D60" s="20"/>
      <c r="E60" s="507" t="s">
        <v>4814</v>
      </c>
      <c r="F60" s="644" t="s">
        <v>7266</v>
      </c>
      <c r="G60" s="642" t="s">
        <v>3338</v>
      </c>
      <c r="H60" s="547"/>
      <c r="I60" s="547" t="s">
        <v>4796</v>
      </c>
      <c r="J60" s="547"/>
      <c r="K60" s="168" t="s">
        <v>862</v>
      </c>
    </row>
    <row r="61" spans="1:19" ht="13.65" customHeight="1">
      <c r="A61" s="478" t="s">
        <v>5085</v>
      </c>
      <c r="B61" s="478"/>
      <c r="C61" s="20" t="s">
        <v>1853</v>
      </c>
      <c r="D61" s="20"/>
      <c r="E61" s="507" t="s">
        <v>4802</v>
      </c>
      <c r="F61" s="644" t="s">
        <v>7266</v>
      </c>
      <c r="G61" s="642" t="s">
        <v>3338</v>
      </c>
      <c r="H61" s="547"/>
      <c r="I61" s="547" t="s">
        <v>4796</v>
      </c>
      <c r="J61" s="547"/>
      <c r="K61" s="168" t="s">
        <v>862</v>
      </c>
    </row>
    <row r="62" spans="1:19" ht="13.65" customHeight="1">
      <c r="A62" s="478" t="s">
        <v>5086</v>
      </c>
      <c r="B62" s="478"/>
      <c r="C62" s="20" t="s">
        <v>4798</v>
      </c>
      <c r="D62" s="20"/>
      <c r="E62" s="507" t="s">
        <v>4815</v>
      </c>
      <c r="F62" s="644" t="s">
        <v>7266</v>
      </c>
      <c r="G62" s="642" t="s">
        <v>3338</v>
      </c>
      <c r="H62" s="547"/>
      <c r="I62" s="547" t="s">
        <v>4796</v>
      </c>
      <c r="J62" s="547"/>
      <c r="K62" s="168" t="s">
        <v>862</v>
      </c>
    </row>
    <row r="63" spans="1:19" ht="13.65" customHeight="1">
      <c r="A63" s="478" t="s">
        <v>5086</v>
      </c>
      <c r="B63" s="478"/>
      <c r="C63" s="20" t="s">
        <v>4798</v>
      </c>
      <c r="D63" s="20"/>
      <c r="E63" s="484" t="s">
        <v>7790</v>
      </c>
      <c r="F63" s="644" t="s">
        <v>7266</v>
      </c>
      <c r="G63" s="642" t="s">
        <v>3338</v>
      </c>
      <c r="H63" s="547"/>
      <c r="I63" s="547" t="s">
        <v>4796</v>
      </c>
      <c r="J63" s="547"/>
      <c r="K63" s="168" t="s">
        <v>862</v>
      </c>
    </row>
    <row r="64" spans="1:19" ht="13.65" customHeight="1">
      <c r="A64" s="478" t="s">
        <v>7908</v>
      </c>
      <c r="B64" s="478"/>
      <c r="C64" s="20" t="s">
        <v>876</v>
      </c>
      <c r="D64" s="20"/>
      <c r="E64" s="507" t="s">
        <v>4716</v>
      </c>
      <c r="F64" s="644" t="s">
        <v>7266</v>
      </c>
      <c r="G64" s="642" t="s">
        <v>3338</v>
      </c>
      <c r="H64" s="547"/>
      <c r="I64" s="661" t="s">
        <v>7734</v>
      </c>
      <c r="J64" s="547"/>
      <c r="K64" s="168" t="s">
        <v>876</v>
      </c>
    </row>
    <row r="65" spans="1:21" ht="13.65" customHeight="1">
      <c r="A65" s="478" t="s">
        <v>5116</v>
      </c>
      <c r="B65" s="478"/>
      <c r="C65" s="20" t="s">
        <v>4744</v>
      </c>
      <c r="D65" s="20"/>
      <c r="E65" s="484" t="s">
        <v>7685</v>
      </c>
      <c r="F65" s="644" t="s">
        <v>7266</v>
      </c>
      <c r="G65" s="642" t="s">
        <v>3338</v>
      </c>
      <c r="H65" s="547"/>
      <c r="I65" s="547" t="s">
        <v>4742</v>
      </c>
      <c r="J65" s="547"/>
      <c r="K65" s="168" t="s">
        <v>907</v>
      </c>
    </row>
    <row r="66" spans="1:21" ht="13.65" customHeight="1">
      <c r="A66" s="478" t="s">
        <v>5115</v>
      </c>
      <c r="B66" s="478"/>
      <c r="C66" s="20" t="s">
        <v>812</v>
      </c>
      <c r="D66" s="20"/>
      <c r="E66" s="507" t="s">
        <v>4766</v>
      </c>
      <c r="F66" s="661" t="s">
        <v>1885</v>
      </c>
      <c r="G66" s="642" t="s">
        <v>3338</v>
      </c>
      <c r="H66" s="547"/>
      <c r="I66" s="547" t="s">
        <v>4742</v>
      </c>
      <c r="J66" s="547"/>
      <c r="K66" s="168" t="s">
        <v>812</v>
      </c>
      <c r="S66" s="484" t="s">
        <v>7779</v>
      </c>
    </row>
    <row r="67" spans="1:21" ht="13.65" customHeight="1">
      <c r="A67" s="478" t="s">
        <v>4877</v>
      </c>
      <c r="B67" s="478"/>
      <c r="C67" s="20" t="s">
        <v>1838</v>
      </c>
      <c r="D67" s="20"/>
      <c r="E67" s="507" t="s">
        <v>4784</v>
      </c>
      <c r="F67" s="547" t="s">
        <v>1885</v>
      </c>
      <c r="G67" s="642" t="s">
        <v>3338</v>
      </c>
      <c r="H67" s="547"/>
      <c r="I67" s="547" t="s">
        <v>1164</v>
      </c>
      <c r="J67" s="547"/>
      <c r="K67" s="518"/>
      <c r="R67" t="s">
        <v>7780</v>
      </c>
      <c r="S67" t="s">
        <v>7781</v>
      </c>
    </row>
    <row r="68" spans="1:21" ht="13.65" customHeight="1">
      <c r="A68" s="478" t="s">
        <v>4939</v>
      </c>
      <c r="B68" s="478"/>
      <c r="C68" s="20" t="s">
        <v>1839</v>
      </c>
      <c r="D68" s="20"/>
      <c r="E68" s="507" t="s">
        <v>7773</v>
      </c>
      <c r="F68" s="547" t="s">
        <v>1885</v>
      </c>
      <c r="G68" s="642" t="s">
        <v>3338</v>
      </c>
      <c r="H68" s="547"/>
      <c r="I68" s="547" t="s">
        <v>1168</v>
      </c>
      <c r="J68" s="547"/>
      <c r="K68" s="518"/>
      <c r="R68" s="234" t="s">
        <v>7774</v>
      </c>
      <c r="S68" t="s">
        <v>7775</v>
      </c>
    </row>
    <row r="69" spans="1:21" ht="13.65" customHeight="1">
      <c r="A69" s="478" t="s">
        <v>4952</v>
      </c>
      <c r="B69" s="478"/>
      <c r="C69" s="20" t="s">
        <v>823</v>
      </c>
      <c r="D69" s="20"/>
      <c r="E69" s="507" t="s">
        <v>4825</v>
      </c>
      <c r="F69" s="644" t="s">
        <v>7266</v>
      </c>
      <c r="G69" s="642" t="s">
        <v>3338</v>
      </c>
      <c r="H69" s="547"/>
      <c r="I69" s="547" t="s">
        <v>1169</v>
      </c>
      <c r="J69" s="547"/>
      <c r="K69" s="168" t="s">
        <v>823</v>
      </c>
      <c r="R69" s="478" t="s">
        <v>7823</v>
      </c>
      <c r="S69" s="498" t="s">
        <v>9952</v>
      </c>
      <c r="T69" s="234" t="s">
        <v>7796</v>
      </c>
      <c r="U69" s="234" t="s">
        <v>7797</v>
      </c>
    </row>
    <row r="70" spans="1:21" ht="13.65" customHeight="1">
      <c r="A70" s="478" t="s">
        <v>5177</v>
      </c>
      <c r="B70" s="478"/>
      <c r="C70" s="20" t="s">
        <v>4594</v>
      </c>
      <c r="D70" s="20"/>
      <c r="E70" s="507" t="s">
        <v>4606</v>
      </c>
      <c r="F70" s="306" t="s">
        <v>7500</v>
      </c>
      <c r="G70" s="642" t="s">
        <v>3338</v>
      </c>
      <c r="H70" s="547"/>
      <c r="I70" s="547" t="s">
        <v>7734</v>
      </c>
      <c r="J70" s="547"/>
      <c r="K70" s="168" t="s">
        <v>765</v>
      </c>
      <c r="R70" s="484" t="s">
        <v>7754</v>
      </c>
      <c r="S70" s="998" t="s">
        <v>9921</v>
      </c>
    </row>
    <row r="71" spans="1:21" ht="13.65" customHeight="1">
      <c r="A71" s="478" t="s">
        <v>5178</v>
      </c>
      <c r="B71" s="478"/>
      <c r="C71" s="20" t="s">
        <v>4593</v>
      </c>
      <c r="D71" s="20"/>
      <c r="E71" s="507" t="s">
        <v>4612</v>
      </c>
      <c r="F71" s="306" t="s">
        <v>7500</v>
      </c>
      <c r="G71" s="642" t="s">
        <v>3338</v>
      </c>
      <c r="H71" s="547"/>
      <c r="I71" s="547" t="s">
        <v>7734</v>
      </c>
      <c r="J71" s="547"/>
      <c r="K71" s="168" t="s">
        <v>765</v>
      </c>
      <c r="S71" t="s">
        <v>7755</v>
      </c>
    </row>
    <row r="72" spans="1:21" ht="13.65" customHeight="1">
      <c r="A72" s="478" t="s">
        <v>4995</v>
      </c>
      <c r="B72" s="478"/>
      <c r="C72" s="20" t="s">
        <v>836</v>
      </c>
      <c r="D72" s="20"/>
      <c r="E72" s="507" t="s">
        <v>4727</v>
      </c>
      <c r="F72" s="644" t="s">
        <v>7266</v>
      </c>
      <c r="G72" s="642" t="s">
        <v>3338</v>
      </c>
      <c r="H72" s="547"/>
      <c r="I72" s="547" t="s">
        <v>7733</v>
      </c>
      <c r="J72" s="478" t="s">
        <v>9934</v>
      </c>
      <c r="K72" s="168" t="s">
        <v>836</v>
      </c>
      <c r="S72" s="498" t="s">
        <v>9935</v>
      </c>
    </row>
    <row r="73" spans="1:21" ht="13.65" customHeight="1">
      <c r="A73" s="478" t="s">
        <v>5017</v>
      </c>
      <c r="B73" s="478"/>
      <c r="C73" s="20" t="s">
        <v>1843</v>
      </c>
      <c r="D73" s="20"/>
      <c r="E73" s="507" t="s">
        <v>4628</v>
      </c>
      <c r="F73" s="644" t="s">
        <v>7266</v>
      </c>
      <c r="G73" s="642" t="s">
        <v>3338</v>
      </c>
      <c r="H73" s="547"/>
      <c r="I73" s="661" t="s">
        <v>7734</v>
      </c>
      <c r="J73" s="547"/>
      <c r="K73" s="168" t="s">
        <v>789</v>
      </c>
      <c r="S73" s="498" t="s">
        <v>9923</v>
      </c>
    </row>
    <row r="74" spans="1:21" ht="13.65" customHeight="1">
      <c r="A74" s="478" t="s">
        <v>7906</v>
      </c>
      <c r="B74" s="478"/>
      <c r="C74" s="20" t="s">
        <v>791</v>
      </c>
      <c r="D74" s="20"/>
      <c r="E74" s="507" t="s">
        <v>7765</v>
      </c>
      <c r="F74" s="306" t="s">
        <v>7500</v>
      </c>
      <c r="G74" s="642" t="s">
        <v>3338</v>
      </c>
      <c r="H74" s="547"/>
      <c r="I74" s="661" t="s">
        <v>7734</v>
      </c>
      <c r="J74" s="547"/>
      <c r="K74" s="168" t="s">
        <v>791</v>
      </c>
      <c r="S74" s="478" t="s">
        <v>7824</v>
      </c>
    </row>
    <row r="75" spans="1:21" ht="13.65" customHeight="1">
      <c r="A75" s="478" t="s">
        <v>7906</v>
      </c>
      <c r="B75" s="478"/>
      <c r="C75" s="20" t="s">
        <v>791</v>
      </c>
      <c r="D75" s="20"/>
      <c r="E75" s="507" t="s">
        <v>4678</v>
      </c>
      <c r="F75" s="306" t="s">
        <v>7500</v>
      </c>
      <c r="G75" s="642" t="s">
        <v>3338</v>
      </c>
      <c r="H75" s="547"/>
      <c r="I75" s="661" t="s">
        <v>7734</v>
      </c>
      <c r="J75" s="547"/>
      <c r="K75" s="168" t="s">
        <v>791</v>
      </c>
      <c r="S75" t="s">
        <v>7766</v>
      </c>
    </row>
    <row r="76" spans="1:21" ht="13.65" customHeight="1">
      <c r="A76" s="478" t="s">
        <v>7907</v>
      </c>
      <c r="B76" s="478"/>
      <c r="C76" s="20" t="s">
        <v>1845</v>
      </c>
      <c r="D76" s="20"/>
      <c r="E76" s="507" t="s">
        <v>4682</v>
      </c>
      <c r="F76" s="306" t="s">
        <v>7500</v>
      </c>
      <c r="G76" s="642" t="s">
        <v>3338</v>
      </c>
      <c r="H76" s="547"/>
      <c r="I76" s="661" t="s">
        <v>7734</v>
      </c>
      <c r="J76" s="547"/>
      <c r="K76" s="168" t="s">
        <v>792</v>
      </c>
      <c r="R76" t="s">
        <v>7767</v>
      </c>
      <c r="S76" s="498" t="s">
        <v>9100</v>
      </c>
    </row>
    <row r="77" spans="1:21" ht="13.65" customHeight="1">
      <c r="A77" s="478" t="s">
        <v>5036</v>
      </c>
      <c r="B77" s="478"/>
      <c r="C77" s="20" t="s">
        <v>1849</v>
      </c>
      <c r="D77" s="20"/>
      <c r="E77" s="507" t="s">
        <v>4693</v>
      </c>
      <c r="F77" s="547" t="s">
        <v>1885</v>
      </c>
      <c r="G77" s="642" t="s">
        <v>3338</v>
      </c>
      <c r="H77" s="547"/>
      <c r="I77" s="661" t="s">
        <v>7734</v>
      </c>
      <c r="J77" s="547"/>
      <c r="K77" s="168" t="s">
        <v>848</v>
      </c>
      <c r="R77" t="s">
        <v>7768</v>
      </c>
    </row>
    <row r="78" spans="1:21" ht="13.65" customHeight="1">
      <c r="A78" s="478" t="s">
        <v>5037</v>
      </c>
      <c r="B78" s="478"/>
      <c r="C78" s="20" t="s">
        <v>1846</v>
      </c>
      <c r="D78" s="20"/>
      <c r="E78" s="507" t="s">
        <v>4693</v>
      </c>
      <c r="F78" s="644" t="s">
        <v>7266</v>
      </c>
      <c r="G78" s="642" t="s">
        <v>3338</v>
      </c>
      <c r="H78" s="547"/>
      <c r="I78" s="661" t="s">
        <v>7734</v>
      </c>
      <c r="J78" s="547"/>
      <c r="K78" s="168" t="s">
        <v>843</v>
      </c>
      <c r="R78" t="s">
        <v>7769</v>
      </c>
      <c r="S78" s="478" t="s">
        <v>9101</v>
      </c>
    </row>
    <row r="79" spans="1:21" ht="13.65" customHeight="1">
      <c r="A79" s="478" t="s">
        <v>5038</v>
      </c>
      <c r="B79" s="478"/>
      <c r="C79" s="20" t="s">
        <v>1850</v>
      </c>
      <c r="D79" s="20"/>
      <c r="E79" s="507" t="s">
        <v>4693</v>
      </c>
      <c r="F79" s="644" t="s">
        <v>7266</v>
      </c>
      <c r="G79" s="642" t="s">
        <v>3338</v>
      </c>
      <c r="H79" s="547"/>
      <c r="I79" s="661" t="s">
        <v>7734</v>
      </c>
      <c r="J79" s="547"/>
      <c r="K79" s="168" t="s">
        <v>849</v>
      </c>
      <c r="R79" t="s">
        <v>7770</v>
      </c>
      <c r="S79" s="478" t="s">
        <v>9102</v>
      </c>
    </row>
    <row r="80" spans="1:21" ht="13.65" customHeight="1">
      <c r="A80" s="478" t="s">
        <v>5039</v>
      </c>
      <c r="B80" s="478"/>
      <c r="C80" s="20" t="s">
        <v>1847</v>
      </c>
      <c r="D80" s="20"/>
      <c r="E80" s="507" t="s">
        <v>4704</v>
      </c>
      <c r="F80" s="644" t="s">
        <v>7266</v>
      </c>
      <c r="G80" s="642" t="s">
        <v>3338</v>
      </c>
      <c r="H80" s="547"/>
      <c r="I80" s="661" t="s">
        <v>7734</v>
      </c>
      <c r="J80" s="547"/>
      <c r="K80" s="168" t="s">
        <v>845</v>
      </c>
      <c r="R80" t="s">
        <v>7771</v>
      </c>
      <c r="S80" s="478" t="s">
        <v>9103</v>
      </c>
    </row>
    <row r="81" spans="1:19" ht="13.65" customHeight="1">
      <c r="A81" s="478" t="s">
        <v>5063</v>
      </c>
      <c r="B81" s="478"/>
      <c r="C81" s="20" t="s">
        <v>1851</v>
      </c>
      <c r="D81" s="20"/>
      <c r="E81" s="507" t="s">
        <v>4792</v>
      </c>
      <c r="F81" s="644" t="s">
        <v>7266</v>
      </c>
      <c r="G81" s="642" t="s">
        <v>3338</v>
      </c>
      <c r="H81" s="547"/>
      <c r="I81" s="547" t="s">
        <v>1164</v>
      </c>
      <c r="J81" s="547"/>
      <c r="K81" s="168" t="s">
        <v>855</v>
      </c>
      <c r="R81" t="s">
        <v>7782</v>
      </c>
      <c r="S81" s="478" t="s">
        <v>9114</v>
      </c>
    </row>
    <row r="82" spans="1:19" ht="13.65" customHeight="1">
      <c r="A82" s="478" t="s">
        <v>5085</v>
      </c>
      <c r="B82" s="478"/>
      <c r="C82" s="20" t="s">
        <v>1853</v>
      </c>
      <c r="D82" s="20"/>
      <c r="E82" s="507" t="s">
        <v>7785</v>
      </c>
      <c r="F82" s="644" t="s">
        <v>7266</v>
      </c>
      <c r="G82" s="642" t="s">
        <v>3338</v>
      </c>
      <c r="H82" s="547"/>
      <c r="I82" s="547" t="s">
        <v>4796</v>
      </c>
      <c r="J82" s="547"/>
      <c r="K82" s="168" t="s">
        <v>862</v>
      </c>
      <c r="R82" t="s">
        <v>7783</v>
      </c>
    </row>
    <row r="83" spans="1:19" ht="13.65" customHeight="1">
      <c r="A83" s="478" t="s">
        <v>5085</v>
      </c>
      <c r="B83" s="478"/>
      <c r="C83" s="20" t="s">
        <v>1853</v>
      </c>
      <c r="D83" s="20"/>
      <c r="E83" s="484" t="s">
        <v>7786</v>
      </c>
      <c r="F83" s="644" t="s">
        <v>7266</v>
      </c>
      <c r="G83" s="642" t="s">
        <v>3338</v>
      </c>
      <c r="H83" s="547"/>
      <c r="I83" s="547" t="s">
        <v>4796</v>
      </c>
      <c r="J83" s="547"/>
      <c r="K83" s="168" t="s">
        <v>862</v>
      </c>
      <c r="R83" s="484" t="s">
        <v>7783</v>
      </c>
    </row>
    <row r="84" spans="1:19" ht="13.65" customHeight="1">
      <c r="A84" s="478" t="s">
        <v>5086</v>
      </c>
      <c r="B84" s="478"/>
      <c r="C84" s="20" t="s">
        <v>4798</v>
      </c>
      <c r="D84" s="20"/>
      <c r="E84" s="507" t="s">
        <v>7793</v>
      </c>
      <c r="F84" s="306" t="s">
        <v>7500</v>
      </c>
      <c r="G84" s="642" t="s">
        <v>3338</v>
      </c>
      <c r="H84" s="547"/>
      <c r="I84" s="547" t="s">
        <v>4796</v>
      </c>
      <c r="J84" s="547"/>
      <c r="K84" s="168" t="s">
        <v>862</v>
      </c>
      <c r="R84" s="484" t="s">
        <v>7784</v>
      </c>
    </row>
    <row r="85" spans="1:19" ht="13.65" customHeight="1">
      <c r="A85" s="478" t="s">
        <v>5086</v>
      </c>
      <c r="B85" s="478"/>
      <c r="C85" s="20" t="s">
        <v>4798</v>
      </c>
      <c r="D85" s="20"/>
      <c r="E85" s="484" t="s">
        <v>7791</v>
      </c>
      <c r="F85" s="306" t="s">
        <v>7500</v>
      </c>
      <c r="G85" s="642" t="s">
        <v>3338</v>
      </c>
      <c r="H85" s="547"/>
      <c r="I85" s="547" t="s">
        <v>4796</v>
      </c>
      <c r="J85" s="547"/>
      <c r="K85" s="168" t="s">
        <v>862</v>
      </c>
      <c r="R85" s="484" t="s">
        <v>7784</v>
      </c>
    </row>
    <row r="86" spans="1:19" ht="13.65" customHeight="1">
      <c r="A86" s="478" t="s">
        <v>7908</v>
      </c>
      <c r="B86" s="478"/>
      <c r="C86" s="20" t="s">
        <v>876</v>
      </c>
      <c r="D86" s="20"/>
      <c r="E86" s="507" t="s">
        <v>4682</v>
      </c>
      <c r="F86" s="306" t="s">
        <v>7500</v>
      </c>
      <c r="G86" s="642" t="s">
        <v>3338</v>
      </c>
      <c r="H86" s="547"/>
      <c r="I86" s="661" t="s">
        <v>7734</v>
      </c>
      <c r="J86" s="547"/>
      <c r="K86" s="168" t="s">
        <v>876</v>
      </c>
      <c r="S86" s="498" t="s">
        <v>9933</v>
      </c>
    </row>
    <row r="87" spans="1:19" ht="13.65" customHeight="1">
      <c r="A87" s="478" t="s">
        <v>5109</v>
      </c>
      <c r="B87" s="478"/>
      <c r="C87" s="163" t="s">
        <v>1856</v>
      </c>
      <c r="D87" s="163"/>
      <c r="E87" s="507" t="s">
        <v>4562</v>
      </c>
      <c r="F87" s="644" t="s">
        <v>7266</v>
      </c>
      <c r="G87" s="642" t="s">
        <v>3338</v>
      </c>
      <c r="H87" s="547"/>
      <c r="I87" s="1" t="s">
        <v>4554</v>
      </c>
      <c r="J87" s="1"/>
      <c r="K87" s="168" t="s">
        <v>872</v>
      </c>
      <c r="S87" t="s">
        <v>9093</v>
      </c>
    </row>
    <row r="88" spans="1:19" s="484" customFormat="1" ht="13.65" customHeight="1">
      <c r="A88" s="478" t="s">
        <v>5116</v>
      </c>
      <c r="B88" s="478"/>
      <c r="C88" s="20" t="s">
        <v>4744</v>
      </c>
      <c r="D88" s="20"/>
      <c r="E88" s="484" t="s">
        <v>7686</v>
      </c>
      <c r="F88" s="644" t="s">
        <v>7266</v>
      </c>
      <c r="G88" s="650" t="s">
        <v>3338</v>
      </c>
      <c r="H88" s="650"/>
      <c r="I88" s="650" t="s">
        <v>4742</v>
      </c>
      <c r="J88" s="650"/>
      <c r="K88" s="168" t="s">
        <v>907</v>
      </c>
      <c r="S88" s="484" t="s">
        <v>7777</v>
      </c>
    </row>
    <row r="89" spans="1:19" ht="13.65" customHeight="1">
      <c r="A89" s="478" t="s">
        <v>5120</v>
      </c>
      <c r="B89" s="478"/>
      <c r="C89" s="160" t="s">
        <v>4755</v>
      </c>
      <c r="D89" s="160"/>
      <c r="E89" s="507" t="s">
        <v>4762</v>
      </c>
      <c r="F89" s="306" t="s">
        <v>7500</v>
      </c>
      <c r="G89" s="642" t="s">
        <v>3338</v>
      </c>
      <c r="H89" s="547"/>
      <c r="I89" s="547" t="s">
        <v>4742</v>
      </c>
      <c r="J89" s="547"/>
      <c r="K89" s="168" t="s">
        <v>907</v>
      </c>
      <c r="S89" t="s">
        <v>7778</v>
      </c>
    </row>
    <row r="90" spans="1:19" ht="13.65" customHeight="1">
      <c r="A90" s="478" t="s">
        <v>5125</v>
      </c>
      <c r="B90" s="478"/>
      <c r="C90" s="160" t="s">
        <v>1860</v>
      </c>
      <c r="D90" s="160"/>
      <c r="E90" s="507" t="s">
        <v>4828</v>
      </c>
      <c r="F90" s="661" t="s">
        <v>1885</v>
      </c>
      <c r="G90" s="642" t="s">
        <v>3338</v>
      </c>
      <c r="H90" s="547"/>
      <c r="I90" s="547" t="s">
        <v>1165</v>
      </c>
      <c r="J90" s="547"/>
      <c r="K90" s="168" t="s">
        <v>880</v>
      </c>
      <c r="S90" s="484" t="s">
        <v>7798</v>
      </c>
    </row>
    <row r="91" spans="1:19" s="233" customFormat="1">
      <c r="A91" s="478" t="s">
        <v>7378</v>
      </c>
      <c r="B91" s="478"/>
      <c r="C91" s="517" t="s">
        <v>7381</v>
      </c>
      <c r="E91" s="51" t="s">
        <v>7434</v>
      </c>
      <c r="F91" s="662" t="s">
        <v>7747</v>
      </c>
      <c r="G91" s="642" t="s">
        <v>3338</v>
      </c>
      <c r="H91" s="289"/>
      <c r="I91" s="642" t="s">
        <v>1174</v>
      </c>
      <c r="J91" s="642"/>
      <c r="K91" s="168" t="s">
        <v>741</v>
      </c>
      <c r="R91" s="5"/>
      <c r="S91" s="234" t="s">
        <v>7799</v>
      </c>
    </row>
    <row r="92" spans="1:19" s="233" customFormat="1">
      <c r="A92" s="478" t="s">
        <v>7378</v>
      </c>
      <c r="B92" s="478"/>
      <c r="C92" s="517" t="s">
        <v>7381</v>
      </c>
      <c r="E92" s="51" t="s">
        <v>7435</v>
      </c>
      <c r="F92" s="662" t="s">
        <v>7747</v>
      </c>
      <c r="G92" s="642" t="s">
        <v>3338</v>
      </c>
      <c r="H92" s="289"/>
      <c r="I92" s="642" t="s">
        <v>1174</v>
      </c>
      <c r="J92" s="642"/>
      <c r="K92" s="168" t="s">
        <v>741</v>
      </c>
      <c r="R92" s="5"/>
    </row>
    <row r="93" spans="1:19" s="233" customFormat="1">
      <c r="A93" s="478" t="s">
        <v>7379</v>
      </c>
      <c r="B93" s="478"/>
      <c r="C93" s="517" t="s">
        <v>7381</v>
      </c>
      <c r="E93" s="51" t="s">
        <v>7436</v>
      </c>
      <c r="F93" s="662" t="s">
        <v>7747</v>
      </c>
      <c r="G93" s="642" t="s">
        <v>3338</v>
      </c>
      <c r="H93" s="289"/>
      <c r="I93" s="642" t="s">
        <v>1174</v>
      </c>
      <c r="J93" s="642"/>
      <c r="K93" s="168" t="s">
        <v>741</v>
      </c>
      <c r="R93" s="5"/>
    </row>
    <row r="94" spans="1:19" s="233" customFormat="1">
      <c r="A94" s="478" t="s">
        <v>7459</v>
      </c>
      <c r="B94" s="478"/>
      <c r="C94" s="478" t="s">
        <v>7809</v>
      </c>
      <c r="E94" s="271" t="s">
        <v>7468</v>
      </c>
      <c r="F94" s="662" t="s">
        <v>7747</v>
      </c>
      <c r="G94" s="642" t="s">
        <v>3338</v>
      </c>
      <c r="H94" s="642"/>
      <c r="I94" s="642" t="s">
        <v>6824</v>
      </c>
      <c r="J94" s="642"/>
      <c r="K94" s="168" t="s">
        <v>754</v>
      </c>
      <c r="R94" s="478" t="s">
        <v>9124</v>
      </c>
    </row>
    <row r="95" spans="1:19" s="233" customFormat="1">
      <c r="A95" s="478" t="s">
        <v>7460</v>
      </c>
      <c r="B95" s="478"/>
      <c r="C95" s="478" t="s">
        <v>4485</v>
      </c>
      <c r="E95" s="271" t="s">
        <v>7470</v>
      </c>
      <c r="F95" s="662" t="s">
        <v>7747</v>
      </c>
      <c r="G95" s="642" t="s">
        <v>3338</v>
      </c>
      <c r="H95" s="642"/>
      <c r="I95" s="642" t="s">
        <v>6824</v>
      </c>
      <c r="J95" s="642"/>
      <c r="K95" s="168" t="s">
        <v>754</v>
      </c>
      <c r="R95" s="478" t="s">
        <v>9124</v>
      </c>
    </row>
    <row r="96" spans="1:19" s="233" customFormat="1">
      <c r="A96" s="478" t="s">
        <v>7460</v>
      </c>
      <c r="B96" s="478"/>
      <c r="C96" s="478" t="s">
        <v>4485</v>
      </c>
      <c r="E96" s="271" t="s">
        <v>7471</v>
      </c>
      <c r="F96" s="662" t="s">
        <v>1885</v>
      </c>
      <c r="G96" s="642" t="s">
        <v>3338</v>
      </c>
      <c r="H96" s="642"/>
      <c r="I96" s="642" t="s">
        <v>6824</v>
      </c>
      <c r="J96" s="642"/>
      <c r="K96" s="168" t="s">
        <v>754</v>
      </c>
      <c r="R96" s="234" t="s">
        <v>7806</v>
      </c>
    </row>
    <row r="97" spans="1:18" s="233" customFormat="1">
      <c r="A97" s="478" t="s">
        <v>7460</v>
      </c>
      <c r="B97" s="478"/>
      <c r="C97" s="478" t="s">
        <v>4485</v>
      </c>
      <c r="E97" s="271" t="s">
        <v>7472</v>
      </c>
      <c r="F97" s="662" t="s">
        <v>7747</v>
      </c>
      <c r="G97" s="642" t="s">
        <v>3338</v>
      </c>
      <c r="H97" s="642"/>
      <c r="I97" s="642" t="s">
        <v>6824</v>
      </c>
      <c r="J97" s="642"/>
      <c r="K97" s="168" t="s">
        <v>754</v>
      </c>
      <c r="R97" s="478" t="s">
        <v>9124</v>
      </c>
    </row>
    <row r="98" spans="1:18" s="233" customFormat="1">
      <c r="A98" s="478" t="s">
        <v>7460</v>
      </c>
      <c r="B98" s="478"/>
      <c r="C98" s="478" t="s">
        <v>4485</v>
      </c>
      <c r="E98" s="271" t="s">
        <v>7473</v>
      </c>
      <c r="F98" s="662" t="s">
        <v>7747</v>
      </c>
      <c r="G98" s="642" t="s">
        <v>3338</v>
      </c>
      <c r="H98" s="642"/>
      <c r="I98" s="642" t="s">
        <v>6824</v>
      </c>
      <c r="J98" s="642"/>
      <c r="K98" s="168" t="s">
        <v>754</v>
      </c>
      <c r="R98" s="478" t="s">
        <v>9124</v>
      </c>
    </row>
    <row r="99" spans="1:18" s="233" customFormat="1">
      <c r="A99" s="478" t="s">
        <v>7461</v>
      </c>
      <c r="B99" s="478"/>
      <c r="C99" s="478" t="s">
        <v>4486</v>
      </c>
      <c r="E99" s="271" t="s">
        <v>7476</v>
      </c>
      <c r="F99" s="662" t="s">
        <v>7747</v>
      </c>
      <c r="G99" s="642" t="s">
        <v>3338</v>
      </c>
      <c r="H99" s="642"/>
      <c r="I99" s="642" t="s">
        <v>6824</v>
      </c>
      <c r="J99" s="642"/>
      <c r="K99" s="168" t="s">
        <v>754</v>
      </c>
      <c r="R99" s="478" t="s">
        <v>9124</v>
      </c>
    </row>
    <row r="100" spans="1:18" s="233" customFormat="1">
      <c r="A100" s="478" t="s">
        <v>7461</v>
      </c>
      <c r="B100" s="478"/>
      <c r="C100" s="478" t="s">
        <v>4486</v>
      </c>
      <c r="E100" s="271" t="s">
        <v>7477</v>
      </c>
      <c r="F100" s="662" t="s">
        <v>7747</v>
      </c>
      <c r="G100" s="642" t="s">
        <v>3338</v>
      </c>
      <c r="H100" s="642"/>
      <c r="I100" s="642" t="s">
        <v>6824</v>
      </c>
      <c r="J100" s="642"/>
      <c r="K100" s="168" t="s">
        <v>754</v>
      </c>
      <c r="R100" s="478" t="s">
        <v>9124</v>
      </c>
    </row>
    <row r="101" spans="1:18" s="233" customFormat="1">
      <c r="A101" s="478" t="s">
        <v>7461</v>
      </c>
      <c r="B101" s="478"/>
      <c r="C101" s="478" t="s">
        <v>4486</v>
      </c>
      <c r="E101" s="271" t="s">
        <v>7480</v>
      </c>
      <c r="F101" s="662" t="s">
        <v>7747</v>
      </c>
      <c r="G101" s="642" t="s">
        <v>3338</v>
      </c>
      <c r="H101" s="642"/>
      <c r="I101" s="642" t="s">
        <v>6824</v>
      </c>
      <c r="J101" s="642"/>
      <c r="K101" s="168" t="s">
        <v>754</v>
      </c>
      <c r="R101" s="478" t="s">
        <v>9124</v>
      </c>
    </row>
    <row r="102" spans="1:18" s="233" customFormat="1">
      <c r="A102" s="478" t="s">
        <v>7462</v>
      </c>
      <c r="B102" s="478"/>
      <c r="C102" s="478" t="s">
        <v>4487</v>
      </c>
      <c r="E102" s="271" t="s">
        <v>7482</v>
      </c>
      <c r="F102" s="662" t="s">
        <v>7747</v>
      </c>
      <c r="G102" s="642" t="s">
        <v>3338</v>
      </c>
      <c r="H102" s="642"/>
      <c r="I102" s="642" t="s">
        <v>6824</v>
      </c>
      <c r="J102" s="642"/>
      <c r="K102" s="168" t="s">
        <v>754</v>
      </c>
      <c r="R102" s="478" t="s">
        <v>9124</v>
      </c>
    </row>
    <row r="103" spans="1:18" s="233" customFormat="1">
      <c r="A103" s="478" t="s">
        <v>7462</v>
      </c>
      <c r="B103" s="478"/>
      <c r="C103" s="478" t="s">
        <v>4487</v>
      </c>
      <c r="E103" s="271" t="s">
        <v>7483</v>
      </c>
      <c r="F103" s="662" t="s">
        <v>7747</v>
      </c>
      <c r="G103" s="642" t="s">
        <v>3338</v>
      </c>
      <c r="H103" s="642"/>
      <c r="I103" s="642" t="s">
        <v>6824</v>
      </c>
      <c r="J103" s="642"/>
      <c r="K103" s="168" t="s">
        <v>754</v>
      </c>
      <c r="R103" s="478" t="s">
        <v>9124</v>
      </c>
    </row>
    <row r="104" spans="1:18" s="233" customFormat="1">
      <c r="A104" s="478" t="s">
        <v>4914</v>
      </c>
      <c r="B104" s="478"/>
      <c r="C104" s="478" t="s">
        <v>746</v>
      </c>
      <c r="E104" s="271" t="s">
        <v>7486</v>
      </c>
      <c r="F104" s="662" t="s">
        <v>1885</v>
      </c>
      <c r="G104" s="642" t="s">
        <v>3338</v>
      </c>
      <c r="H104" s="642"/>
      <c r="I104" s="642" t="s">
        <v>6824</v>
      </c>
      <c r="J104" s="642"/>
      <c r="K104" s="168" t="s">
        <v>746</v>
      </c>
      <c r="R104" s="5"/>
    </row>
    <row r="105" spans="1:18" s="233" customFormat="1">
      <c r="A105" s="478" t="s">
        <v>4997</v>
      </c>
      <c r="B105" s="478"/>
      <c r="C105" s="160" t="s">
        <v>1842</v>
      </c>
      <c r="E105" s="271" t="s">
        <v>7497</v>
      </c>
      <c r="F105" s="662" t="s">
        <v>1885</v>
      </c>
      <c r="G105" s="642" t="s">
        <v>3338</v>
      </c>
      <c r="H105" s="642"/>
      <c r="I105" s="642" t="s">
        <v>7496</v>
      </c>
      <c r="J105" s="642"/>
      <c r="K105" s="168" t="s">
        <v>774</v>
      </c>
      <c r="R105" s="478" t="s">
        <v>7807</v>
      </c>
    </row>
  </sheetData>
  <autoFilter ref="A1:A105"/>
  <hyperlinks>
    <hyperlink ref="S1" r:id="rId1"/>
    <hyperlink ref="K5" r:id="rId2"/>
    <hyperlink ref="K6" r:id="rId3"/>
    <hyperlink ref="K18" r:id="rId4"/>
    <hyperlink ref="K19" r:id="rId5"/>
    <hyperlink ref="K10" r:id="rId6"/>
    <hyperlink ref="K8" r:id="rId7"/>
    <hyperlink ref="K11" r:id="rId8"/>
    <hyperlink ref="K22" r:id="rId9"/>
    <hyperlink ref="K23" r:id="rId10"/>
    <hyperlink ref="K25" r:id="rId11"/>
    <hyperlink ref="K13" r:id="rId12"/>
    <hyperlink ref="K7" r:id="rId13"/>
    <hyperlink ref="K2:K15" r:id="rId14" display="Collegamenti ferroviari ad Alta Velocità verso il Sud per passeggeri e merci"/>
    <hyperlink ref="K19:K20" r:id="rId15" display="Linee ferroviarie ad alta velocità"/>
    <hyperlink ref="K27:K28" r:id="rId16" display="Sviluppo del sistema europeo di gestione del trasporto ferroviario (ERTMS)"/>
    <hyperlink ref="K38" r:id="rId17"/>
    <hyperlink ref="K39" r:id="rId18"/>
    <hyperlink ref="K30" r:id="rId19"/>
    <hyperlink ref="K42" r:id="rId20"/>
    <hyperlink ref="K31" r:id="rId21"/>
    <hyperlink ref="K32" r:id="rId22"/>
    <hyperlink ref="K33" r:id="rId23"/>
    <hyperlink ref="K34" r:id="rId24" display="Valorizzazione dei beni confiscati alle mafie"/>
    <hyperlink ref="K44" r:id="rId25"/>
    <hyperlink ref="K36" r:id="rId26"/>
    <hyperlink ref="K35" r:id="rId27"/>
    <hyperlink ref="K45" r:id="rId28"/>
    <hyperlink ref="K49" r:id="rId29"/>
    <hyperlink ref="K50" r:id="rId30"/>
    <hyperlink ref="K37" r:id="rId31"/>
    <hyperlink ref="K47" r:id="rId32"/>
    <hyperlink ref="K48" r:id="rId33"/>
    <hyperlink ref="K56" r:id="rId34"/>
    <hyperlink ref="K74" r:id="rId35"/>
    <hyperlink ref="K57" r:id="rId36"/>
    <hyperlink ref="K75" r:id="rId37"/>
    <hyperlink ref="K58" r:id="rId38"/>
    <hyperlink ref="K76" r:id="rId39"/>
    <hyperlink ref="K77" r:id="rId40"/>
    <hyperlink ref="K78" r:id="rId41"/>
    <hyperlink ref="K79" r:id="rId42"/>
    <hyperlink ref="K59" r:id="rId43"/>
    <hyperlink ref="K80" r:id="rId44"/>
    <hyperlink ref="K64" r:id="rId45"/>
    <hyperlink ref="K86" r:id="rId46"/>
    <hyperlink ref="K55" r:id="rId47"/>
    <hyperlink ref="K72" r:id="rId48"/>
    <hyperlink ref="K65" r:id="rId49"/>
    <hyperlink ref="K89" r:id="rId50"/>
    <hyperlink ref="K66" r:id="rId51"/>
    <hyperlink ref="K60" r:id="rId52"/>
    <hyperlink ref="K61" r:id="rId53"/>
    <hyperlink ref="K82" r:id="rId54"/>
    <hyperlink ref="K83" r:id="rId55"/>
    <hyperlink ref="K62" r:id="rId56"/>
    <hyperlink ref="K63" r:id="rId57"/>
    <hyperlink ref="K84" r:id="rId58"/>
    <hyperlink ref="K85" r:id="rId59"/>
    <hyperlink ref="K53" r:id="rId60"/>
    <hyperlink ref="K69" r:id="rId61"/>
    <hyperlink ref="K90" r:id="rId62"/>
    <hyperlink ref="R4" r:id="rId63" display="Dlgs 31 marzo 2023, n. 36"/>
    <hyperlink ref="T9" r:id="rId64" display="DL 24 febbraio 2023, n. 13 (art. 9)"/>
    <hyperlink ref="U9" r:id="rId65"/>
    <hyperlink ref="T11" r:id="rId66"/>
    <hyperlink ref="T7" r:id="rId67"/>
    <hyperlink ref="T23" r:id="rId68"/>
    <hyperlink ref="U23" r:id="rId69"/>
    <hyperlink ref="R13" r:id="rId70" display="Approvato e pubblicato l’elenco dei 1569 Comuni ammessi a finanziamento per l’importo di 43.605.000,00 €."/>
    <hyperlink ref="T24" r:id="rId71"/>
    <hyperlink ref="R24" r:id="rId72"/>
    <hyperlink ref="R18" r:id="rId73"/>
    <hyperlink ref="R12" r:id="rId74"/>
    <hyperlink ref="V28" r:id="rId75"/>
    <hyperlink ref="U28" r:id="rId76"/>
    <hyperlink ref="U27" r:id="rId77"/>
    <hyperlink ref="R3" r:id="rId78"/>
    <hyperlink ref="S51" r:id="rId79" display="Report n. 1 e n.2 della RGS"/>
    <hyperlink ref="K91" r:id="rId80"/>
    <hyperlink ref="K92" r:id="rId81"/>
    <hyperlink ref="K93" r:id="rId82"/>
    <hyperlink ref="K94" r:id="rId83"/>
    <hyperlink ref="K95" r:id="rId84"/>
    <hyperlink ref="K96" r:id="rId85"/>
    <hyperlink ref="K97" r:id="rId86"/>
    <hyperlink ref="K98" r:id="rId87"/>
    <hyperlink ref="K99" r:id="rId88"/>
    <hyperlink ref="K100" r:id="rId89"/>
    <hyperlink ref="K101" r:id="rId90"/>
    <hyperlink ref="K102" r:id="rId91"/>
    <hyperlink ref="K103" r:id="rId92"/>
    <hyperlink ref="K104" r:id="rId93"/>
    <hyperlink ref="K105" r:id="rId94"/>
    <hyperlink ref="K88" r:id="rId95"/>
    <hyperlink ref="R68" r:id="rId96"/>
    <hyperlink ref="T69" r:id="rId97"/>
    <hyperlink ref="U69" r:id="rId98"/>
    <hyperlink ref="S91" r:id="rId99"/>
    <hyperlink ref="R96" r:id="rId100"/>
    <hyperlink ref="T26" r:id="rId101"/>
    <hyperlink ref="T2" r:id="rId102"/>
    <hyperlink ref="T3" r:id="rId103"/>
    <hyperlink ref="T6" r:id="rId104"/>
    <hyperlink ref="U6" r:id="rId105"/>
    <hyperlink ref="U7" r:id="rId106" tooltip="Apre sito esterno su nuova scheda" display="https://trasparenza.mit.gov.it/moduli/downloadFile.php?file=oggetto_allegati/231971219510O__ODECRETI%28R%29.0000160.14-07-2023.pdf"/>
    <hyperlink ref="T8" r:id="rId107" tooltip="apre sito esterno su nuova  scheda" display="https://mit.gov.it/nfsmitgov/files/media/notizia/2022-07/DECRETO 0000198 30-06-2022.pdf"/>
    <hyperlink ref="U8" r:id="rId108" tooltip="Apre sito esterno su nuova scheda" display="https://www.mit.gov.it/nfsmitgov/files/media/normativa/2023-05/M_DIP.TPL_.REGISTRO DECRETI%28R%29.0000181.12-05-2023.pdf"/>
    <hyperlink ref="U11" r:id="rId109" tooltip="Apre sito esterno su nuova scheda" display="https://www.mase.gov.it/sites/default/files/styles/media_home_559/public/archivio/allegati/PNRR/Avviso pubblico Hard to Abate 15 marzo 2023.pdf"/>
    <hyperlink ref="T13" r:id="rId110" tooltip="Apre sito esterno su nuova scheda" display="https://www.sport.governo.it/it/pnrr/prima-e-seconda-linea-di-intervento-cluster-1-2-e-3/"/>
    <hyperlink ref="U13" r:id="rId111" tooltip="Apre sito esterno su nuova scheda" display="https://www.sport.governo.it/it/pnrr/terza-linea-di-intervento/registrazione-dei-decreti-del-22-e-27-marzo-2023/"/>
    <hyperlink ref="V13" r:id="rId112" tooltip="Apre sito esterno su nuova scheda" display="https://www.sport.governo.it/it/pnrr/terza-linea-di-intervento/registrazione-dei-decreti-del-22-e-27-marzo-2023/"/>
    <hyperlink ref="T17" r:id="rId113" tooltip="Apre sito esterno su nuova scheda" display="https://assistenza.agenziaentrate.gov.it/FatturazioneUIKIT/KanaFattElettr.asp?St=322,E=0000000000325286602,K=5543,Sxi=8,t=homeSezione.tem,VARSET_FolderSezione=4748,ts=FatturazioneUIKIT"/>
    <hyperlink ref="T18" r:id="rId114"/>
    <hyperlink ref="T19" r:id="rId115" tooltip="Apre sito esterno su nuova scheda" display="https://www.mase.gov.it/sites/default/files/PNRR/m_amte.MASE.IE REGISTRO DECRETI(R).0000416.30-06-2023.pdf"/>
    <hyperlink ref="T22" r:id="rId116" location=":~:text=MASE-DG%20PNM%20Registro%20Accordi%20e%20Contratti%20n.%203,3.3%20%E2%80%9CRinaturazione%20dell%E2%80%99area%20del%20Po%E2%80%9D%2C%20nell%E2%80%99ambito%20del%20PNRR." tooltip="Apre sito esterno su nuova scheda"/>
    <hyperlink ref="U26" r:id="rId117"/>
    <hyperlink ref="T27" r:id="rId118" tooltip="Apre sito esterno su nuova scheda" display="https://www.agenziacoesione.gov.it/wp-content/uploads/2023/08/DDG_PE3_AppEleMer_503_7ago23.pdf"/>
    <hyperlink ref="T28" r:id="rId119"/>
  </hyperlinks>
  <pageMargins left="0.7" right="0.7" top="0.75" bottom="0.75" header="0.3" footer="0.3"/>
  <pageSetup paperSize="9" orientation="portrait" r:id="rId12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W123"/>
  <sheetViews>
    <sheetView topLeftCell="C1" workbookViewId="0">
      <pane ySplit="1" topLeftCell="A49" activePane="bottomLeft" state="frozen"/>
      <selection pane="bottomLeft" activeCell="O14" sqref="O14"/>
    </sheetView>
  </sheetViews>
  <sheetFormatPr defaultColWidth="8.77734375" defaultRowHeight="13.2"/>
  <cols>
    <col min="1" max="1" width="16.44140625" style="484" customWidth="1"/>
    <col min="2" max="2" width="16.6640625" style="484" bestFit="1" customWidth="1"/>
    <col min="3" max="17" width="8.77734375" style="484"/>
    <col min="18" max="18" width="52.6640625" style="484" customWidth="1"/>
    <col min="19" max="16384" width="8.77734375" style="484"/>
  </cols>
  <sheetData>
    <row r="1" spans="1:23" ht="82.8">
      <c r="A1" s="110" t="s">
        <v>4552</v>
      </c>
      <c r="B1" s="110" t="s">
        <v>0</v>
      </c>
      <c r="C1" s="110" t="s">
        <v>1</v>
      </c>
      <c r="D1" s="110" t="s">
        <v>2</v>
      </c>
      <c r="E1" s="110" t="s">
        <v>3</v>
      </c>
      <c r="F1" s="110" t="s">
        <v>1864</v>
      </c>
      <c r="G1" s="110" t="s">
        <v>6623</v>
      </c>
      <c r="H1" s="110" t="s">
        <v>248</v>
      </c>
      <c r="I1" s="110" t="s">
        <v>1159</v>
      </c>
      <c r="J1" s="549" t="s">
        <v>4864</v>
      </c>
      <c r="K1" s="110" t="s">
        <v>1239</v>
      </c>
      <c r="L1" s="110" t="s">
        <v>3212</v>
      </c>
      <c r="M1" s="110" t="s">
        <v>1904</v>
      </c>
      <c r="N1" s="110" t="s">
        <v>1905</v>
      </c>
      <c r="O1" s="110" t="s">
        <v>1906</v>
      </c>
      <c r="P1" s="110" t="s">
        <v>6646</v>
      </c>
      <c r="Q1" s="110" t="s">
        <v>1867</v>
      </c>
      <c r="R1" s="586" t="s">
        <v>8826</v>
      </c>
      <c r="S1" s="110" t="s">
        <v>6400</v>
      </c>
      <c r="T1" s="110" t="s">
        <v>6401</v>
      </c>
      <c r="U1" s="110" t="s">
        <v>6405</v>
      </c>
      <c r="V1" s="110" t="s">
        <v>6441</v>
      </c>
      <c r="W1" s="110" t="s">
        <v>8952</v>
      </c>
    </row>
    <row r="2" spans="1:23" ht="24.6" customHeight="1">
      <c r="A2" s="826" t="s">
        <v>4931</v>
      </c>
      <c r="B2" s="791" t="s">
        <v>8314</v>
      </c>
      <c r="C2" s="791" t="s">
        <v>8315</v>
      </c>
      <c r="D2" s="791" t="s">
        <v>8095</v>
      </c>
      <c r="E2" s="791" t="s">
        <v>8316</v>
      </c>
      <c r="F2" s="826" t="s">
        <v>1885</v>
      </c>
      <c r="G2" s="86" t="str">
        <f>LEFT(C2,1)</f>
        <v>R</v>
      </c>
      <c r="H2" s="478" t="s">
        <v>66</v>
      </c>
      <c r="I2" s="136" t="s">
        <v>4777</v>
      </c>
      <c r="J2" s="136"/>
      <c r="K2" s="168"/>
      <c r="L2" s="438" t="s">
        <v>2737</v>
      </c>
      <c r="M2" s="225"/>
      <c r="N2" s="225" t="s">
        <v>8945</v>
      </c>
      <c r="O2" s="225" t="s">
        <v>8946</v>
      </c>
      <c r="P2" s="835" t="s">
        <v>7821</v>
      </c>
      <c r="Q2" s="234" t="s">
        <v>8947</v>
      </c>
      <c r="R2" s="507" t="s">
        <v>8954</v>
      </c>
      <c r="S2" s="234" t="s">
        <v>8948</v>
      </c>
      <c r="T2" s="234" t="s">
        <v>8949</v>
      </c>
      <c r="U2" s="234" t="s">
        <v>8951</v>
      </c>
      <c r="V2" s="234" t="s">
        <v>8950</v>
      </c>
      <c r="W2" s="234" t="s">
        <v>8953</v>
      </c>
    </row>
    <row r="3" spans="1:23" ht="24.6" customHeight="1">
      <c r="A3" s="826" t="s">
        <v>4937</v>
      </c>
      <c r="B3" s="785" t="s">
        <v>8355</v>
      </c>
      <c r="C3" s="793" t="s">
        <v>253</v>
      </c>
      <c r="D3" s="785" t="s">
        <v>8103</v>
      </c>
      <c r="E3" s="785" t="s">
        <v>8356</v>
      </c>
      <c r="F3" s="836" t="s">
        <v>1885</v>
      </c>
      <c r="G3" s="86" t="str">
        <f t="shared" ref="G3:G55" si="0">LEFT(C3,1)</f>
        <v>I</v>
      </c>
      <c r="H3" s="478" t="s">
        <v>66</v>
      </c>
      <c r="I3" s="45" t="s">
        <v>1168</v>
      </c>
      <c r="J3" s="126"/>
      <c r="K3" s="168" t="s">
        <v>818</v>
      </c>
      <c r="L3" s="221" t="s">
        <v>2226</v>
      </c>
      <c r="M3" s="225"/>
      <c r="N3" s="188" t="s">
        <v>8969</v>
      </c>
      <c r="O3" s="188" t="s">
        <v>8970</v>
      </c>
      <c r="P3" s="835" t="s">
        <v>7821</v>
      </c>
      <c r="R3" s="507" t="s">
        <v>8971</v>
      </c>
      <c r="S3" s="234" t="s">
        <v>8972</v>
      </c>
    </row>
    <row r="4" spans="1:23" ht="24.6" customHeight="1">
      <c r="A4" s="826" t="s">
        <v>4990</v>
      </c>
      <c r="B4" s="785" t="s">
        <v>8475</v>
      </c>
      <c r="C4" s="785" t="s">
        <v>8476</v>
      </c>
      <c r="D4" s="785" t="s">
        <v>8095</v>
      </c>
      <c r="E4" s="785" t="s">
        <v>8477</v>
      </c>
      <c r="F4" s="826" t="s">
        <v>1885</v>
      </c>
      <c r="G4" s="86" t="str">
        <f t="shared" si="0"/>
        <v>I</v>
      </c>
      <c r="H4" s="484" t="s">
        <v>98</v>
      </c>
      <c r="I4" s="30" t="s">
        <v>1163</v>
      </c>
      <c r="J4" s="126"/>
      <c r="K4" s="168" t="s">
        <v>776</v>
      </c>
      <c r="L4" s="221" t="s">
        <v>6624</v>
      </c>
      <c r="M4" s="188" t="s">
        <v>9089</v>
      </c>
      <c r="N4" s="188" t="s">
        <v>9090</v>
      </c>
      <c r="O4" s="225" t="s">
        <v>9091</v>
      </c>
      <c r="P4" s="835" t="s">
        <v>7821</v>
      </c>
      <c r="R4" s="507" t="s">
        <v>9092</v>
      </c>
    </row>
    <row r="5" spans="1:23" ht="24.6" customHeight="1">
      <c r="A5" s="826" t="s">
        <v>5981</v>
      </c>
      <c r="B5" s="785" t="s">
        <v>8503</v>
      </c>
      <c r="C5" s="793" t="s">
        <v>8752</v>
      </c>
      <c r="D5" s="785" t="s">
        <v>8095</v>
      </c>
      <c r="E5" s="793" t="s">
        <v>369</v>
      </c>
      <c r="F5" s="836" t="s">
        <v>1885</v>
      </c>
      <c r="G5" s="86" t="str">
        <f t="shared" si="0"/>
        <v>I</v>
      </c>
      <c r="H5" s="484" t="s">
        <v>98</v>
      </c>
      <c r="I5" s="45" t="s">
        <v>1160</v>
      </c>
      <c r="J5" s="126"/>
      <c r="K5" s="168" t="s">
        <v>730</v>
      </c>
      <c r="L5" s="221" t="s">
        <v>2335</v>
      </c>
      <c r="M5" s="221" t="s">
        <v>2954</v>
      </c>
      <c r="N5" s="188" t="s">
        <v>8903</v>
      </c>
      <c r="O5" s="188" t="s">
        <v>8904</v>
      </c>
      <c r="P5" s="835" t="s">
        <v>7821</v>
      </c>
      <c r="Q5" s="234" t="s">
        <v>8906</v>
      </c>
      <c r="R5" s="507" t="s">
        <v>8905</v>
      </c>
    </row>
    <row r="6" spans="1:23" ht="24.6" customHeight="1">
      <c r="A6" s="826" t="s">
        <v>5982</v>
      </c>
      <c r="B6" s="785" t="s">
        <v>8504</v>
      </c>
      <c r="C6" s="785" t="s">
        <v>8505</v>
      </c>
      <c r="D6" s="785" t="s">
        <v>8095</v>
      </c>
      <c r="E6" s="785" t="s">
        <v>8506</v>
      </c>
      <c r="F6" s="826" t="s">
        <v>1885</v>
      </c>
      <c r="G6" s="86" t="str">
        <f t="shared" si="0"/>
        <v>I</v>
      </c>
      <c r="H6" s="484" t="s">
        <v>98</v>
      </c>
      <c r="I6" s="45" t="s">
        <v>1160</v>
      </c>
      <c r="J6" s="126" t="s">
        <v>954</v>
      </c>
      <c r="K6" s="168" t="s">
        <v>773</v>
      </c>
      <c r="L6" s="221" t="s">
        <v>2335</v>
      </c>
      <c r="M6" s="225" t="s">
        <v>2960</v>
      </c>
      <c r="N6" s="188" t="s">
        <v>8907</v>
      </c>
      <c r="O6" s="188" t="s">
        <v>8908</v>
      </c>
      <c r="P6" s="835" t="s">
        <v>7821</v>
      </c>
      <c r="R6" s="507" t="s">
        <v>8911</v>
      </c>
    </row>
    <row r="7" spans="1:23" ht="24.6" customHeight="1">
      <c r="A7" s="826" t="s">
        <v>4868</v>
      </c>
      <c r="B7" s="785" t="s">
        <v>8106</v>
      </c>
      <c r="C7" s="793" t="s">
        <v>599</v>
      </c>
      <c r="D7" s="785" t="s">
        <v>8103</v>
      </c>
      <c r="E7" s="785" t="s">
        <v>8107</v>
      </c>
      <c r="F7" s="826" t="s">
        <v>1885</v>
      </c>
      <c r="G7" s="86" t="str">
        <f t="shared" si="0"/>
        <v>I</v>
      </c>
      <c r="H7" s="498" t="s">
        <v>66</v>
      </c>
      <c r="I7" s="45" t="s">
        <v>1174</v>
      </c>
      <c r="J7" s="126"/>
      <c r="K7" s="168"/>
      <c r="L7" s="221" t="s">
        <v>1934</v>
      </c>
      <c r="M7" s="225"/>
      <c r="N7" s="438" t="s">
        <v>1935</v>
      </c>
      <c r="O7" s="438" t="s">
        <v>8836</v>
      </c>
      <c r="P7" s="835" t="s">
        <v>7821</v>
      </c>
      <c r="R7" s="507" t="s">
        <v>8837</v>
      </c>
      <c r="S7" s="234" t="s">
        <v>8838</v>
      </c>
    </row>
    <row r="8" spans="1:23" ht="24.6" customHeight="1">
      <c r="A8" s="826" t="s">
        <v>4874</v>
      </c>
      <c r="B8" s="785" t="s">
        <v>8109</v>
      </c>
      <c r="C8" s="793" t="s">
        <v>600</v>
      </c>
      <c r="D8" s="785" t="s">
        <v>8095</v>
      </c>
      <c r="E8" s="785" t="s">
        <v>8110</v>
      </c>
      <c r="F8" s="826" t="s">
        <v>1885</v>
      </c>
      <c r="G8" s="86" t="str">
        <f t="shared" si="0"/>
        <v>I</v>
      </c>
      <c r="H8" s="498" t="s">
        <v>66</v>
      </c>
      <c r="I8" s="45" t="s">
        <v>1174</v>
      </c>
      <c r="J8" s="126"/>
      <c r="K8" s="168"/>
      <c r="L8" s="221" t="s">
        <v>1937</v>
      </c>
      <c r="M8" s="225"/>
      <c r="N8" s="438" t="s">
        <v>1938</v>
      </c>
      <c r="O8" s="438" t="s">
        <v>1939</v>
      </c>
      <c r="P8" s="835" t="s">
        <v>7821</v>
      </c>
      <c r="R8" s="507" t="s">
        <v>8846</v>
      </c>
      <c r="S8" s="234" t="s">
        <v>8847</v>
      </c>
    </row>
    <row r="9" spans="1:23" ht="24.6" customHeight="1">
      <c r="A9" s="826" t="s">
        <v>4892</v>
      </c>
      <c r="B9" s="785" t="s">
        <v>8144</v>
      </c>
      <c r="C9" s="785" t="s">
        <v>8145</v>
      </c>
      <c r="D9" s="785" t="s">
        <v>8095</v>
      </c>
      <c r="E9" s="785" t="s">
        <v>8146</v>
      </c>
      <c r="F9" s="826" t="s">
        <v>1885</v>
      </c>
      <c r="G9" s="86" t="str">
        <f t="shared" si="0"/>
        <v>R</v>
      </c>
      <c r="H9" s="498" t="s">
        <v>66</v>
      </c>
      <c r="I9" s="136" t="s">
        <v>1170</v>
      </c>
      <c r="J9" s="136"/>
      <c r="K9" s="168"/>
      <c r="L9" s="221" t="s">
        <v>1973</v>
      </c>
      <c r="M9" s="225"/>
      <c r="N9" s="438" t="s">
        <v>8877</v>
      </c>
      <c r="O9" s="221" t="s">
        <v>1995</v>
      </c>
      <c r="P9" s="835" t="s">
        <v>7821</v>
      </c>
      <c r="R9" s="507" t="s">
        <v>8878</v>
      </c>
      <c r="S9" s="234" t="s">
        <v>8879</v>
      </c>
    </row>
    <row r="10" spans="1:23" ht="24.6" customHeight="1">
      <c r="A10" s="826" t="s">
        <v>4893</v>
      </c>
      <c r="B10" s="785" t="s">
        <v>8160</v>
      </c>
      <c r="C10" s="785" t="s">
        <v>8156</v>
      </c>
      <c r="D10" s="785" t="s">
        <v>8095</v>
      </c>
      <c r="E10" s="785" t="s">
        <v>8161</v>
      </c>
      <c r="F10" s="826" t="s">
        <v>1885</v>
      </c>
      <c r="G10" s="86" t="str">
        <f t="shared" si="0"/>
        <v>R</v>
      </c>
      <c r="H10" s="498" t="s">
        <v>66</v>
      </c>
      <c r="I10" s="136" t="s">
        <v>8851</v>
      </c>
      <c r="J10" s="136"/>
      <c r="K10" s="168"/>
      <c r="L10" s="221" t="s">
        <v>2030</v>
      </c>
      <c r="M10" s="225"/>
      <c r="N10" s="438" t="s">
        <v>2048</v>
      </c>
      <c r="O10" s="438" t="s">
        <v>2049</v>
      </c>
      <c r="P10" s="835" t="s">
        <v>7821</v>
      </c>
      <c r="Q10" s="478" t="s">
        <v>8835</v>
      </c>
      <c r="R10" s="498" t="s">
        <v>8834</v>
      </c>
      <c r="S10" s="234" t="s">
        <v>8833</v>
      </c>
    </row>
    <row r="11" spans="1:23" ht="24.6" customHeight="1">
      <c r="A11" s="826" t="s">
        <v>4902</v>
      </c>
      <c r="B11" s="793" t="s">
        <v>8182</v>
      </c>
      <c r="C11" s="785" t="s">
        <v>8167</v>
      </c>
      <c r="D11" s="785" t="s">
        <v>8095</v>
      </c>
      <c r="E11" s="785" t="s">
        <v>8183</v>
      </c>
      <c r="F11" s="484" t="s">
        <v>1885</v>
      </c>
      <c r="G11" s="86" t="str">
        <f t="shared" si="0"/>
        <v>R</v>
      </c>
      <c r="H11" s="498" t="s">
        <v>66</v>
      </c>
      <c r="I11" s="136"/>
      <c r="J11" s="136"/>
      <c r="K11" s="168"/>
      <c r="L11" s="168"/>
      <c r="M11" s="168"/>
      <c r="N11" s="168"/>
      <c r="O11" s="168"/>
      <c r="P11" s="835" t="s">
        <v>7821</v>
      </c>
      <c r="Q11" s="234" t="s">
        <v>8886</v>
      </c>
      <c r="R11" s="507" t="s">
        <v>8887</v>
      </c>
    </row>
    <row r="12" spans="1:23" ht="24.6" customHeight="1">
      <c r="A12" s="826" t="s">
        <v>4902</v>
      </c>
      <c r="B12" s="785" t="s">
        <v>8186</v>
      </c>
      <c r="C12" s="785" t="s">
        <v>8167</v>
      </c>
      <c r="D12" s="785" t="s">
        <v>8103</v>
      </c>
      <c r="E12" s="785" t="s">
        <v>8187</v>
      </c>
      <c r="F12" s="826" t="s">
        <v>1885</v>
      </c>
      <c r="G12" s="86" t="str">
        <f t="shared" si="0"/>
        <v>R</v>
      </c>
      <c r="H12" s="498" t="s">
        <v>66</v>
      </c>
      <c r="I12" s="136" t="s">
        <v>1174</v>
      </c>
      <c r="J12" s="136"/>
      <c r="K12" s="168"/>
      <c r="L12" s="225" t="s">
        <v>2090</v>
      </c>
      <c r="M12" s="225"/>
      <c r="N12" s="438" t="s">
        <v>8889</v>
      </c>
      <c r="O12" s="221" t="s">
        <v>2093</v>
      </c>
      <c r="P12" s="835" t="s">
        <v>7821</v>
      </c>
      <c r="Q12" s="234" t="s">
        <v>8890</v>
      </c>
      <c r="R12" s="507" t="s">
        <v>8888</v>
      </c>
      <c r="S12" s="234" t="s">
        <v>8891</v>
      </c>
    </row>
    <row r="13" spans="1:23" ht="24.6" customHeight="1">
      <c r="A13" s="826" t="s">
        <v>4902</v>
      </c>
      <c r="B13" s="785" t="s">
        <v>8201</v>
      </c>
      <c r="C13" s="785" t="s">
        <v>8167</v>
      </c>
      <c r="D13" s="785" t="s">
        <v>8103</v>
      </c>
      <c r="E13" s="785" t="s">
        <v>8202</v>
      </c>
      <c r="F13" s="826" t="s">
        <v>1885</v>
      </c>
      <c r="G13" s="86" t="str">
        <f t="shared" si="0"/>
        <v>R</v>
      </c>
      <c r="H13" s="498" t="s">
        <v>66</v>
      </c>
      <c r="I13" s="136" t="s">
        <v>1174</v>
      </c>
      <c r="J13" s="136"/>
      <c r="K13" s="168"/>
      <c r="L13" s="225"/>
      <c r="M13" s="225" t="s">
        <v>2111</v>
      </c>
      <c r="N13" s="221" t="s">
        <v>2112</v>
      </c>
      <c r="O13" s="221" t="s">
        <v>2113</v>
      </c>
      <c r="P13" s="835" t="s">
        <v>7821</v>
      </c>
      <c r="R13" s="507" t="s">
        <v>8892</v>
      </c>
    </row>
    <row r="14" spans="1:23" ht="24.6" customHeight="1">
      <c r="A14" s="826" t="s">
        <v>4902</v>
      </c>
      <c r="B14" s="785" t="s">
        <v>8205</v>
      </c>
      <c r="C14" s="793" t="s">
        <v>641</v>
      </c>
      <c r="D14" s="785" t="s">
        <v>8103</v>
      </c>
      <c r="E14" s="785" t="s">
        <v>8206</v>
      </c>
      <c r="F14" s="826" t="s">
        <v>1885</v>
      </c>
      <c r="G14" s="86" t="str">
        <f t="shared" si="0"/>
        <v>R</v>
      </c>
      <c r="H14" s="498" t="s">
        <v>66</v>
      </c>
      <c r="I14" s="136" t="s">
        <v>1174</v>
      </c>
      <c r="J14" s="136"/>
      <c r="K14" s="168"/>
      <c r="L14" s="225"/>
      <c r="M14" s="225"/>
      <c r="N14" s="438" t="s">
        <v>2114</v>
      </c>
      <c r="O14" s="221" t="s">
        <v>2115</v>
      </c>
      <c r="P14" s="981" t="s">
        <v>7819</v>
      </c>
      <c r="R14" s="507" t="s">
        <v>8894</v>
      </c>
    </row>
    <row r="15" spans="1:23" ht="24.6" customHeight="1">
      <c r="A15" s="826" t="s">
        <v>4902</v>
      </c>
      <c r="B15" s="785" t="s">
        <v>8208</v>
      </c>
      <c r="C15" s="785" t="s">
        <v>8167</v>
      </c>
      <c r="D15" s="785" t="s">
        <v>8103</v>
      </c>
      <c r="E15" s="793" t="s">
        <v>1353</v>
      </c>
      <c r="F15" s="826" t="s">
        <v>1885</v>
      </c>
      <c r="G15" s="86" t="str">
        <f t="shared" si="0"/>
        <v>R</v>
      </c>
      <c r="H15" s="498" t="s">
        <v>66</v>
      </c>
      <c r="I15" s="136" t="s">
        <v>1174</v>
      </c>
      <c r="J15" s="136"/>
      <c r="K15" s="168"/>
      <c r="L15" s="225" t="s">
        <v>2116</v>
      </c>
      <c r="M15" s="225"/>
      <c r="N15" s="225" t="s">
        <v>2117</v>
      </c>
      <c r="O15" s="221" t="s">
        <v>2118</v>
      </c>
      <c r="P15" s="835" t="s">
        <v>7821</v>
      </c>
      <c r="R15" s="507" t="s">
        <v>8893</v>
      </c>
    </row>
    <row r="16" spans="1:23" ht="24.6" customHeight="1">
      <c r="A16" s="826" t="s">
        <v>4902</v>
      </c>
      <c r="B16" s="785" t="s">
        <v>8210</v>
      </c>
      <c r="C16" s="785" t="s">
        <v>8167</v>
      </c>
      <c r="D16" s="785" t="s">
        <v>8103</v>
      </c>
      <c r="E16" s="785" t="s">
        <v>8211</v>
      </c>
      <c r="F16" s="826" t="s">
        <v>1885</v>
      </c>
      <c r="G16" s="86" t="str">
        <f t="shared" si="0"/>
        <v>R</v>
      </c>
      <c r="H16" s="498" t="s">
        <v>66</v>
      </c>
      <c r="I16" s="136" t="s">
        <v>1174</v>
      </c>
      <c r="J16" s="136"/>
      <c r="K16" s="168"/>
      <c r="L16" s="225" t="s">
        <v>2116</v>
      </c>
      <c r="M16" s="225"/>
      <c r="N16" s="221" t="s">
        <v>2119</v>
      </c>
      <c r="O16" s="225" t="s">
        <v>2120</v>
      </c>
      <c r="P16" s="835" t="s">
        <v>7821</v>
      </c>
      <c r="R16" s="507" t="s">
        <v>8895</v>
      </c>
    </row>
    <row r="17" spans="1:19" ht="24.6" customHeight="1">
      <c r="A17" s="826" t="s">
        <v>4905</v>
      </c>
      <c r="B17" s="785" t="s">
        <v>8231</v>
      </c>
      <c r="C17" s="785" t="s">
        <v>8224</v>
      </c>
      <c r="D17" s="785" t="s">
        <v>8095</v>
      </c>
      <c r="E17" s="785" t="s">
        <v>8232</v>
      </c>
      <c r="F17" s="826" t="s">
        <v>7820</v>
      </c>
      <c r="G17" s="86" t="str">
        <f t="shared" si="0"/>
        <v>R</v>
      </c>
      <c r="H17" s="498" t="s">
        <v>66</v>
      </c>
      <c r="I17" s="136"/>
      <c r="J17" s="136"/>
      <c r="K17" s="168"/>
      <c r="L17" s="225" t="s">
        <v>2138</v>
      </c>
      <c r="M17" s="438" t="s">
        <v>9085</v>
      </c>
      <c r="N17" s="188" t="s">
        <v>9088</v>
      </c>
      <c r="O17" s="438" t="s">
        <v>9086</v>
      </c>
      <c r="P17" s="835" t="s">
        <v>7821</v>
      </c>
      <c r="R17" s="507" t="s">
        <v>9087</v>
      </c>
    </row>
    <row r="18" spans="1:19" ht="24.6" customHeight="1">
      <c r="A18" s="826" t="s">
        <v>4883</v>
      </c>
      <c r="B18" s="791" t="s">
        <v>8246</v>
      </c>
      <c r="C18" s="791" t="s">
        <v>8247</v>
      </c>
      <c r="D18" s="791" t="s">
        <v>8103</v>
      </c>
      <c r="E18" s="791" t="s">
        <v>8248</v>
      </c>
      <c r="F18" s="834" t="s">
        <v>1885</v>
      </c>
      <c r="G18" s="86" t="str">
        <f t="shared" si="0"/>
        <v>I</v>
      </c>
      <c r="H18" s="478" t="s">
        <v>98</v>
      </c>
      <c r="I18" s="45" t="s">
        <v>1174</v>
      </c>
      <c r="J18" s="126"/>
      <c r="K18" s="168"/>
      <c r="L18" s="221" t="s">
        <v>1940</v>
      </c>
      <c r="M18" s="225"/>
      <c r="N18" s="225" t="s">
        <v>1941</v>
      </c>
      <c r="O18" s="221" t="s">
        <v>1942</v>
      </c>
      <c r="P18" s="835" t="s">
        <v>7821</v>
      </c>
      <c r="R18" s="507" t="s">
        <v>8874</v>
      </c>
      <c r="S18" s="234" t="s">
        <v>8876</v>
      </c>
    </row>
    <row r="19" spans="1:19" ht="24.6" customHeight="1">
      <c r="A19" s="826" t="s">
        <v>4883</v>
      </c>
      <c r="B19" s="791" t="s">
        <v>8250</v>
      </c>
      <c r="C19" s="791" t="s">
        <v>8247</v>
      </c>
      <c r="D19" s="791" t="s">
        <v>8103</v>
      </c>
      <c r="E19" s="791" t="s">
        <v>8251</v>
      </c>
      <c r="F19" s="834" t="s">
        <v>1885</v>
      </c>
      <c r="G19" s="86" t="str">
        <f t="shared" si="0"/>
        <v>I</v>
      </c>
      <c r="H19" s="478" t="s">
        <v>98</v>
      </c>
      <c r="I19" s="45" t="s">
        <v>1174</v>
      </c>
      <c r="J19" s="126"/>
      <c r="K19" s="168"/>
      <c r="L19" s="221" t="s">
        <v>1940</v>
      </c>
      <c r="M19" s="225"/>
      <c r="N19" s="438" t="s">
        <v>1945</v>
      </c>
      <c r="O19" s="221" t="s">
        <v>1946</v>
      </c>
      <c r="P19" s="835" t="s">
        <v>7821</v>
      </c>
      <c r="R19" s="507" t="s">
        <v>8875</v>
      </c>
      <c r="S19" s="234" t="s">
        <v>8876</v>
      </c>
    </row>
    <row r="20" spans="1:19" ht="24.6" customHeight="1">
      <c r="A20" s="826" t="s">
        <v>4871</v>
      </c>
      <c r="B20" s="791" t="s">
        <v>8257</v>
      </c>
      <c r="C20" s="791" t="s">
        <v>8258</v>
      </c>
      <c r="D20" s="791" t="s">
        <v>8103</v>
      </c>
      <c r="E20" s="791" t="s">
        <v>8259</v>
      </c>
      <c r="F20" s="826" t="s">
        <v>1885</v>
      </c>
      <c r="G20" s="86" t="str">
        <f t="shared" si="0"/>
        <v>I</v>
      </c>
      <c r="H20" s="478" t="s">
        <v>98</v>
      </c>
      <c r="I20" s="45" t="s">
        <v>1174</v>
      </c>
      <c r="J20" s="126"/>
      <c r="K20" s="168"/>
      <c r="L20" s="438" t="s">
        <v>3459</v>
      </c>
      <c r="M20" s="225"/>
      <c r="N20" s="188" t="s">
        <v>8839</v>
      </c>
      <c r="O20" s="225" t="s">
        <v>2640</v>
      </c>
      <c r="P20" s="835" t="s">
        <v>7821</v>
      </c>
      <c r="R20" s="498" t="s">
        <v>8845</v>
      </c>
    </row>
    <row r="21" spans="1:19" ht="24.6" customHeight="1">
      <c r="A21" s="826" t="s">
        <v>4871</v>
      </c>
      <c r="B21" s="791" t="s">
        <v>8261</v>
      </c>
      <c r="C21" s="791" t="s">
        <v>8258</v>
      </c>
      <c r="D21" s="791" t="s">
        <v>8103</v>
      </c>
      <c r="E21" s="791" t="s">
        <v>8262</v>
      </c>
      <c r="F21" s="826" t="s">
        <v>1885</v>
      </c>
      <c r="G21" s="86" t="str">
        <f t="shared" si="0"/>
        <v>I</v>
      </c>
      <c r="H21" s="478" t="s">
        <v>98</v>
      </c>
      <c r="I21" s="45" t="s">
        <v>1174</v>
      </c>
      <c r="J21" s="126"/>
      <c r="K21" s="168"/>
      <c r="L21" s="438" t="s">
        <v>3459</v>
      </c>
      <c r="M21" s="225"/>
      <c r="N21" s="188" t="s">
        <v>8840</v>
      </c>
      <c r="O21" s="225" t="s">
        <v>2642</v>
      </c>
      <c r="P21" s="835" t="s">
        <v>7821</v>
      </c>
      <c r="R21" s="507" t="s">
        <v>8844</v>
      </c>
    </row>
    <row r="22" spans="1:19" ht="24.6" customHeight="1">
      <c r="A22" s="826" t="s">
        <v>4873</v>
      </c>
      <c r="B22" s="791" t="s">
        <v>8263</v>
      </c>
      <c r="C22" s="791" t="s">
        <v>8264</v>
      </c>
      <c r="D22" s="791" t="s">
        <v>8103</v>
      </c>
      <c r="E22" s="791" t="s">
        <v>8265</v>
      </c>
      <c r="F22" s="826" t="s">
        <v>1885</v>
      </c>
      <c r="G22" s="86" t="str">
        <f t="shared" si="0"/>
        <v>I</v>
      </c>
      <c r="H22" s="478" t="s">
        <v>98</v>
      </c>
      <c r="I22" s="45" t="s">
        <v>1174</v>
      </c>
      <c r="J22" s="126"/>
      <c r="K22" s="168"/>
      <c r="L22" s="438" t="s">
        <v>3459</v>
      </c>
      <c r="M22" s="225"/>
      <c r="N22" s="188" t="s">
        <v>8841</v>
      </c>
      <c r="O22" s="225" t="s">
        <v>2644</v>
      </c>
      <c r="P22" s="835" t="s">
        <v>7821</v>
      </c>
      <c r="R22" s="507" t="s">
        <v>8842</v>
      </c>
      <c r="S22" s="234" t="s">
        <v>8843</v>
      </c>
    </row>
    <row r="23" spans="1:19" ht="24.6" customHeight="1">
      <c r="A23" s="826" t="s">
        <v>4879</v>
      </c>
      <c r="B23" s="791" t="s">
        <v>8266</v>
      </c>
      <c r="C23" s="791" t="s">
        <v>8267</v>
      </c>
      <c r="D23" s="791" t="s">
        <v>8103</v>
      </c>
      <c r="E23" s="791" t="s">
        <v>8268</v>
      </c>
      <c r="F23" s="833" t="s">
        <v>1885</v>
      </c>
      <c r="G23" s="86" t="str">
        <f t="shared" si="0"/>
        <v>I</v>
      </c>
      <c r="H23" s="478" t="s">
        <v>98</v>
      </c>
      <c r="I23" s="45" t="s">
        <v>1174</v>
      </c>
      <c r="J23" s="126"/>
      <c r="K23" s="168" t="s">
        <v>736</v>
      </c>
      <c r="L23" s="221" t="s">
        <v>2645</v>
      </c>
      <c r="M23" s="225"/>
      <c r="N23" s="188" t="s">
        <v>8848</v>
      </c>
      <c r="O23" s="225" t="s">
        <v>8849</v>
      </c>
      <c r="P23" s="835" t="s">
        <v>7821</v>
      </c>
      <c r="R23" s="507" t="s">
        <v>8850</v>
      </c>
    </row>
    <row r="24" spans="1:19" ht="24.6" customHeight="1">
      <c r="A24" s="826" t="s">
        <v>4880</v>
      </c>
      <c r="B24" s="791" t="s">
        <v>8270</v>
      </c>
      <c r="C24" s="791" t="s">
        <v>8271</v>
      </c>
      <c r="D24" s="791" t="s">
        <v>8103</v>
      </c>
      <c r="E24" s="791" t="s">
        <v>8272</v>
      </c>
      <c r="F24" s="826" t="s">
        <v>1885</v>
      </c>
      <c r="G24" s="86" t="str">
        <f t="shared" si="0"/>
        <v>I</v>
      </c>
      <c r="H24" s="478" t="s">
        <v>98</v>
      </c>
      <c r="I24" s="45" t="s">
        <v>1174</v>
      </c>
      <c r="J24" s="126"/>
      <c r="K24" s="168"/>
      <c r="L24" s="221" t="s">
        <v>1973</v>
      </c>
      <c r="M24" s="225"/>
      <c r="N24" s="188" t="s">
        <v>8852</v>
      </c>
      <c r="O24" s="225" t="s">
        <v>2649</v>
      </c>
      <c r="P24" s="835" t="s">
        <v>7821</v>
      </c>
      <c r="R24" s="507" t="s">
        <v>8855</v>
      </c>
    </row>
    <row r="25" spans="1:19" ht="24.6" customHeight="1">
      <c r="A25" s="826" t="s">
        <v>4880</v>
      </c>
      <c r="B25" s="791" t="s">
        <v>8273</v>
      </c>
      <c r="C25" s="791" t="s">
        <v>8271</v>
      </c>
      <c r="D25" s="791" t="s">
        <v>8095</v>
      </c>
      <c r="E25" s="791" t="s">
        <v>8274</v>
      </c>
      <c r="F25" s="826" t="s">
        <v>1885</v>
      </c>
      <c r="G25" s="86" t="str">
        <f t="shared" si="0"/>
        <v>I</v>
      </c>
      <c r="H25" s="478" t="s">
        <v>98</v>
      </c>
      <c r="I25" s="45" t="s">
        <v>1174</v>
      </c>
      <c r="J25" s="126"/>
      <c r="K25" s="168"/>
      <c r="L25" s="221" t="s">
        <v>1973</v>
      </c>
      <c r="M25" s="225"/>
      <c r="N25" s="188" t="s">
        <v>8853</v>
      </c>
      <c r="O25" s="188" t="s">
        <v>8854</v>
      </c>
      <c r="P25" s="835" t="s">
        <v>7821</v>
      </c>
      <c r="R25" s="507" t="s">
        <v>8856</v>
      </c>
    </row>
    <row r="26" spans="1:19" ht="24.6" customHeight="1">
      <c r="A26" s="826" t="s">
        <v>4881</v>
      </c>
      <c r="B26" s="791" t="s">
        <v>8276</v>
      </c>
      <c r="C26" s="791" t="s">
        <v>8252</v>
      </c>
      <c r="D26" s="791" t="s">
        <v>8103</v>
      </c>
      <c r="E26" s="791" t="s">
        <v>8277</v>
      </c>
      <c r="F26" s="826" t="s">
        <v>1885</v>
      </c>
      <c r="G26" s="86" t="str">
        <f t="shared" si="0"/>
        <v>I</v>
      </c>
      <c r="H26" s="478" t="s">
        <v>98</v>
      </c>
      <c r="I26" s="45" t="s">
        <v>1174</v>
      </c>
      <c r="J26" s="126"/>
      <c r="K26" s="168"/>
      <c r="L26" s="221" t="s">
        <v>2632</v>
      </c>
      <c r="M26" s="225"/>
      <c r="N26" s="188" t="s">
        <v>8858</v>
      </c>
      <c r="O26" s="188" t="s">
        <v>2653</v>
      </c>
      <c r="P26" s="835" t="s">
        <v>7821</v>
      </c>
      <c r="R26" s="507" t="s">
        <v>8859</v>
      </c>
      <c r="S26" s="234" t="s">
        <v>8860</v>
      </c>
    </row>
    <row r="27" spans="1:19" ht="24.6" customHeight="1">
      <c r="A27" s="826" t="s">
        <v>4881</v>
      </c>
      <c r="B27" s="791" t="s">
        <v>8279</v>
      </c>
      <c r="C27" s="791" t="s">
        <v>8252</v>
      </c>
      <c r="D27" s="791" t="s">
        <v>8103</v>
      </c>
      <c r="E27" s="791" t="s">
        <v>8280</v>
      </c>
      <c r="F27" s="826" t="s">
        <v>1885</v>
      </c>
      <c r="G27" s="86" t="str">
        <f t="shared" si="0"/>
        <v>I</v>
      </c>
      <c r="H27" s="478" t="s">
        <v>98</v>
      </c>
      <c r="I27" s="45" t="s">
        <v>1174</v>
      </c>
      <c r="J27" s="126"/>
      <c r="K27" s="168"/>
      <c r="L27" s="221" t="s">
        <v>2632</v>
      </c>
      <c r="M27" s="225"/>
      <c r="N27" s="225" t="s">
        <v>2654</v>
      </c>
      <c r="O27" s="225" t="s">
        <v>8861</v>
      </c>
      <c r="P27" s="835" t="s">
        <v>7821</v>
      </c>
      <c r="R27" s="507" t="s">
        <v>8862</v>
      </c>
    </row>
    <row r="28" spans="1:19" ht="24.6" customHeight="1">
      <c r="A28" s="826" t="s">
        <v>4881</v>
      </c>
      <c r="B28" s="791" t="s">
        <v>8282</v>
      </c>
      <c r="C28" s="791" t="s">
        <v>8252</v>
      </c>
      <c r="D28" s="791" t="s">
        <v>8103</v>
      </c>
      <c r="E28" s="789" t="s">
        <v>1321</v>
      </c>
      <c r="F28" s="826" t="s">
        <v>1885</v>
      </c>
      <c r="G28" s="86" t="str">
        <f t="shared" si="0"/>
        <v>I</v>
      </c>
      <c r="H28" s="478" t="s">
        <v>98</v>
      </c>
      <c r="I28" s="45" t="s">
        <v>1174</v>
      </c>
      <c r="J28" s="126"/>
      <c r="K28" s="168"/>
      <c r="L28" s="221" t="s">
        <v>2656</v>
      </c>
      <c r="M28" s="225"/>
      <c r="N28" s="188" t="s">
        <v>8863</v>
      </c>
      <c r="O28" s="188" t="s">
        <v>8864</v>
      </c>
      <c r="P28" s="835" t="s">
        <v>7821</v>
      </c>
      <c r="R28" s="507" t="s">
        <v>8865</v>
      </c>
    </row>
    <row r="29" spans="1:19" ht="24.6" customHeight="1">
      <c r="A29" s="826" t="s">
        <v>4882</v>
      </c>
      <c r="B29" s="791" t="s">
        <v>8283</v>
      </c>
      <c r="C29" s="791" t="s">
        <v>8284</v>
      </c>
      <c r="D29" s="791" t="s">
        <v>8103</v>
      </c>
      <c r="E29" s="791" t="s">
        <v>8285</v>
      </c>
      <c r="F29" s="826" t="s">
        <v>1885</v>
      </c>
      <c r="G29" s="86" t="str">
        <f t="shared" si="0"/>
        <v>I</v>
      </c>
      <c r="H29" s="478" t="s">
        <v>98</v>
      </c>
      <c r="I29" s="45" t="s">
        <v>1174</v>
      </c>
      <c r="J29" s="126"/>
      <c r="K29" s="168"/>
      <c r="L29" s="221" t="s">
        <v>2659</v>
      </c>
      <c r="M29" s="225"/>
      <c r="N29" s="198" t="s">
        <v>8866</v>
      </c>
      <c r="O29" s="221" t="s">
        <v>2661</v>
      </c>
      <c r="P29" s="835" t="s">
        <v>7821</v>
      </c>
      <c r="R29" s="507" t="s">
        <v>8867</v>
      </c>
    </row>
    <row r="30" spans="1:19" ht="24.6" customHeight="1">
      <c r="A30" s="826" t="s">
        <v>4882</v>
      </c>
      <c r="B30" s="791" t="s">
        <v>8286</v>
      </c>
      <c r="C30" s="791" t="s">
        <v>8284</v>
      </c>
      <c r="D30" s="791" t="s">
        <v>8103</v>
      </c>
      <c r="E30" s="791" t="s">
        <v>8287</v>
      </c>
      <c r="F30" s="826" t="s">
        <v>1885</v>
      </c>
      <c r="G30" s="86" t="str">
        <f t="shared" si="0"/>
        <v>I</v>
      </c>
      <c r="H30" s="478" t="s">
        <v>98</v>
      </c>
      <c r="I30" s="45" t="s">
        <v>1174</v>
      </c>
      <c r="J30" s="126"/>
      <c r="K30" s="168"/>
      <c r="L30" s="221" t="s">
        <v>2662</v>
      </c>
      <c r="M30" s="225"/>
      <c r="N30" s="225" t="s">
        <v>8868</v>
      </c>
      <c r="O30" s="225" t="s">
        <v>2664</v>
      </c>
      <c r="P30" s="835" t="s">
        <v>7821</v>
      </c>
      <c r="R30" s="507" t="s">
        <v>8869</v>
      </c>
    </row>
    <row r="31" spans="1:19" ht="24.6" customHeight="1">
      <c r="A31" s="826" t="s">
        <v>4882</v>
      </c>
      <c r="B31" s="791" t="s">
        <v>8288</v>
      </c>
      <c r="C31" s="791" t="s">
        <v>8284</v>
      </c>
      <c r="D31" s="791" t="s">
        <v>8095</v>
      </c>
      <c r="E31" s="791" t="s">
        <v>8289</v>
      </c>
      <c r="F31" s="826" t="s">
        <v>1885</v>
      </c>
      <c r="G31" s="86" t="str">
        <f t="shared" si="0"/>
        <v>I</v>
      </c>
      <c r="H31" s="478" t="s">
        <v>98</v>
      </c>
      <c r="I31" s="45" t="s">
        <v>1174</v>
      </c>
      <c r="J31" s="126"/>
      <c r="K31" s="168"/>
      <c r="L31" s="221" t="s">
        <v>2662</v>
      </c>
      <c r="M31" s="225"/>
      <c r="N31" s="188" t="s">
        <v>8870</v>
      </c>
      <c r="O31" s="225" t="s">
        <v>2666</v>
      </c>
      <c r="P31" s="835" t="s">
        <v>7821</v>
      </c>
      <c r="R31" s="507" t="s">
        <v>8871</v>
      </c>
    </row>
    <row r="32" spans="1:19" ht="24.6" customHeight="1">
      <c r="A32" s="826" t="s">
        <v>4882</v>
      </c>
      <c r="B32" s="791" t="s">
        <v>8290</v>
      </c>
      <c r="C32" s="791" t="s">
        <v>8284</v>
      </c>
      <c r="D32" s="791" t="s">
        <v>8103</v>
      </c>
      <c r="E32" s="791" t="s">
        <v>8291</v>
      </c>
      <c r="F32" s="826" t="s">
        <v>1885</v>
      </c>
      <c r="G32" s="86" t="str">
        <f t="shared" si="0"/>
        <v>I</v>
      </c>
      <c r="H32" s="478" t="s">
        <v>98</v>
      </c>
      <c r="I32" s="45" t="s">
        <v>1174</v>
      </c>
      <c r="J32" s="126"/>
      <c r="K32" s="168"/>
      <c r="L32" s="221" t="s">
        <v>2662</v>
      </c>
      <c r="M32" s="225" t="s">
        <v>8872</v>
      </c>
      <c r="N32" s="225" t="s">
        <v>2668</v>
      </c>
      <c r="O32" s="225" t="s">
        <v>2669</v>
      </c>
      <c r="P32" s="835" t="s">
        <v>7821</v>
      </c>
      <c r="R32" s="507" t="s">
        <v>8873</v>
      </c>
    </row>
    <row r="33" spans="1:20" ht="24.6" customHeight="1">
      <c r="A33" s="826" t="s">
        <v>4932</v>
      </c>
      <c r="B33" s="791" t="s">
        <v>8321</v>
      </c>
      <c r="C33" s="791" t="s">
        <v>8318</v>
      </c>
      <c r="D33" s="791" t="s">
        <v>8095</v>
      </c>
      <c r="E33" s="791" t="s">
        <v>8322</v>
      </c>
      <c r="F33" s="826" t="s">
        <v>1885</v>
      </c>
      <c r="G33" s="86" t="str">
        <f t="shared" si="0"/>
        <v>R</v>
      </c>
      <c r="H33" s="478" t="s">
        <v>66</v>
      </c>
      <c r="I33" s="136" t="s">
        <v>7985</v>
      </c>
      <c r="J33" s="136"/>
      <c r="K33" s="168"/>
      <c r="L33" s="221" t="s">
        <v>3374</v>
      </c>
      <c r="M33" s="438" t="s">
        <v>2214</v>
      </c>
      <c r="N33" s="221" t="s">
        <v>2028</v>
      </c>
      <c r="O33" s="198" t="s">
        <v>8955</v>
      </c>
      <c r="P33" s="835" t="s">
        <v>7821</v>
      </c>
      <c r="Q33" s="234" t="s">
        <v>8956</v>
      </c>
      <c r="R33" s="507" t="s">
        <v>8960</v>
      </c>
    </row>
    <row r="34" spans="1:20" ht="24.6" customHeight="1">
      <c r="A34" s="826" t="s">
        <v>4932</v>
      </c>
      <c r="B34" s="791" t="s">
        <v>8323</v>
      </c>
      <c r="C34" s="791" t="s">
        <v>8318</v>
      </c>
      <c r="D34" s="791" t="s">
        <v>8095</v>
      </c>
      <c r="E34" s="789" t="s">
        <v>8324</v>
      </c>
      <c r="F34" s="826" t="s">
        <v>1885</v>
      </c>
      <c r="G34" s="86" t="str">
        <f t="shared" si="0"/>
        <v>R</v>
      </c>
      <c r="H34" s="478" t="s">
        <v>66</v>
      </c>
      <c r="I34" s="136" t="s">
        <v>7985</v>
      </c>
      <c r="J34" s="136"/>
      <c r="K34" s="168"/>
      <c r="L34" s="221" t="s">
        <v>3375</v>
      </c>
      <c r="M34" s="225"/>
      <c r="N34" s="221" t="s">
        <v>2216</v>
      </c>
      <c r="O34" s="221" t="s">
        <v>2217</v>
      </c>
      <c r="P34" s="835" t="s">
        <v>7821</v>
      </c>
      <c r="Q34" s="234" t="s">
        <v>8958</v>
      </c>
      <c r="R34" s="507" t="s">
        <v>8957</v>
      </c>
      <c r="S34" s="234" t="s">
        <v>8959</v>
      </c>
    </row>
    <row r="35" spans="1:20" ht="24.6" customHeight="1">
      <c r="A35" s="826" t="s">
        <v>4929</v>
      </c>
      <c r="B35" s="791" t="s">
        <v>8345</v>
      </c>
      <c r="C35" s="789" t="s">
        <v>621</v>
      </c>
      <c r="D35" s="791" t="s">
        <v>8103</v>
      </c>
      <c r="E35" s="791" t="s">
        <v>8346</v>
      </c>
      <c r="F35" s="826" t="s">
        <v>1885</v>
      </c>
      <c r="G35" s="86" t="str">
        <f t="shared" si="0"/>
        <v>I</v>
      </c>
      <c r="H35" s="478" t="s">
        <v>98</v>
      </c>
      <c r="I35" s="45" t="s">
        <v>1164</v>
      </c>
      <c r="J35" s="126"/>
      <c r="K35" s="168"/>
      <c r="L35" s="225"/>
      <c r="M35" s="225"/>
      <c r="N35" s="188" t="s">
        <v>8961</v>
      </c>
      <c r="O35" s="225" t="s">
        <v>2741</v>
      </c>
      <c r="P35" s="835" t="s">
        <v>7821</v>
      </c>
      <c r="R35" s="507" t="s">
        <v>8963</v>
      </c>
    </row>
    <row r="36" spans="1:20" ht="24.6" customHeight="1">
      <c r="A36" s="826" t="s">
        <v>4945</v>
      </c>
      <c r="B36" s="785" t="s">
        <v>8359</v>
      </c>
      <c r="C36" s="793" t="s">
        <v>8742</v>
      </c>
      <c r="D36" s="785" t="s">
        <v>8095</v>
      </c>
      <c r="E36" s="785" t="s">
        <v>8360</v>
      </c>
      <c r="F36" s="826" t="s">
        <v>1885</v>
      </c>
      <c r="G36" s="86" t="str">
        <f t="shared" si="0"/>
        <v>I</v>
      </c>
      <c r="H36" s="478" t="s">
        <v>66</v>
      </c>
      <c r="I36" s="44" t="s">
        <v>1168</v>
      </c>
      <c r="J36" s="131"/>
      <c r="K36" s="168" t="s">
        <v>816</v>
      </c>
      <c r="L36" s="221" t="s">
        <v>2226</v>
      </c>
      <c r="M36" s="221" t="s">
        <v>2243</v>
      </c>
      <c r="N36" s="198" t="s">
        <v>8962</v>
      </c>
      <c r="O36" s="225" t="s">
        <v>2245</v>
      </c>
      <c r="P36" s="835" t="s">
        <v>7821</v>
      </c>
      <c r="R36" s="498" t="s">
        <v>9069</v>
      </c>
    </row>
    <row r="37" spans="1:20" ht="24.6" customHeight="1">
      <c r="A37" s="826" t="s">
        <v>4941</v>
      </c>
      <c r="B37" s="785" t="s">
        <v>8391</v>
      </c>
      <c r="C37" s="785" t="s">
        <v>8389</v>
      </c>
      <c r="D37" s="785" t="s">
        <v>8103</v>
      </c>
      <c r="E37" s="785" t="s">
        <v>8390</v>
      </c>
      <c r="F37" s="826" t="s">
        <v>1885</v>
      </c>
      <c r="G37" s="86" t="str">
        <f t="shared" si="0"/>
        <v>I</v>
      </c>
      <c r="H37" s="478" t="s">
        <v>66</v>
      </c>
      <c r="I37" s="45" t="s">
        <v>1169</v>
      </c>
      <c r="J37" s="126"/>
      <c r="K37" s="168" t="s">
        <v>832</v>
      </c>
      <c r="L37" s="438" t="s">
        <v>2270</v>
      </c>
      <c r="M37" s="438" t="s">
        <v>6582</v>
      </c>
      <c r="N37" s="830" t="s">
        <v>2271</v>
      </c>
      <c r="O37" s="438" t="s">
        <v>2272</v>
      </c>
      <c r="P37" s="835" t="s">
        <v>7821</v>
      </c>
      <c r="R37" s="498" t="s">
        <v>9070</v>
      </c>
    </row>
    <row r="38" spans="1:20" ht="24.6" customHeight="1">
      <c r="A38" s="826" t="s">
        <v>4935</v>
      </c>
      <c r="B38" s="785" t="s">
        <v>8406</v>
      </c>
      <c r="C38" s="788" t="s">
        <v>8407</v>
      </c>
      <c r="D38" s="785" t="s">
        <v>8103</v>
      </c>
      <c r="E38" s="785" t="s">
        <v>8408</v>
      </c>
      <c r="F38" s="826" t="s">
        <v>1885</v>
      </c>
      <c r="G38" s="86" t="str">
        <f t="shared" si="0"/>
        <v>R</v>
      </c>
      <c r="H38" s="478" t="s">
        <v>98</v>
      </c>
      <c r="I38" s="30" t="s">
        <v>1161</v>
      </c>
      <c r="J38" s="126"/>
      <c r="K38" s="168" t="s">
        <v>759</v>
      </c>
      <c r="L38" s="188" t="s">
        <v>8896</v>
      </c>
      <c r="M38" s="225"/>
      <c r="N38" s="188" t="s">
        <v>8897</v>
      </c>
      <c r="O38" s="225" t="s">
        <v>2823</v>
      </c>
      <c r="P38" s="835" t="s">
        <v>7821</v>
      </c>
      <c r="R38" s="507" t="s">
        <v>8898</v>
      </c>
    </row>
    <row r="39" spans="1:20" ht="24.6" customHeight="1">
      <c r="A39" s="826" t="s">
        <v>4935</v>
      </c>
      <c r="B39" s="785" t="s">
        <v>8409</v>
      </c>
      <c r="C39" s="788" t="s">
        <v>8407</v>
      </c>
      <c r="D39" s="785" t="s">
        <v>8103</v>
      </c>
      <c r="E39" s="785" t="s">
        <v>8410</v>
      </c>
      <c r="F39" s="826" t="s">
        <v>1885</v>
      </c>
      <c r="G39" s="86" t="str">
        <f t="shared" si="0"/>
        <v>R</v>
      </c>
      <c r="H39" s="478" t="s">
        <v>98</v>
      </c>
      <c r="I39" s="30" t="s">
        <v>1161</v>
      </c>
      <c r="J39" s="126"/>
      <c r="K39" s="168" t="s">
        <v>759</v>
      </c>
      <c r="L39" s="225" t="s">
        <v>3399</v>
      </c>
      <c r="M39" s="225"/>
      <c r="N39" s="225" t="s">
        <v>2824</v>
      </c>
      <c r="O39" s="225" t="s">
        <v>2825</v>
      </c>
      <c r="P39" s="835" t="s">
        <v>7821</v>
      </c>
      <c r="R39" s="507" t="s">
        <v>8899</v>
      </c>
      <c r="S39" s="234" t="s">
        <v>8900</v>
      </c>
    </row>
    <row r="40" spans="1:20" ht="24.6" customHeight="1">
      <c r="A40" s="826" t="s">
        <v>4935</v>
      </c>
      <c r="B40" s="793" t="s">
        <v>8411</v>
      </c>
      <c r="C40" s="793" t="s">
        <v>636</v>
      </c>
      <c r="D40" s="785" t="s">
        <v>8095</v>
      </c>
      <c r="E40" s="793" t="s">
        <v>8412</v>
      </c>
      <c r="F40" s="826" t="s">
        <v>1885</v>
      </c>
      <c r="G40" s="86" t="str">
        <f t="shared" si="0"/>
        <v>I</v>
      </c>
      <c r="H40" s="478" t="s">
        <v>98</v>
      </c>
      <c r="I40" s="30" t="s">
        <v>1161</v>
      </c>
      <c r="J40" s="126"/>
      <c r="K40" s="168" t="s">
        <v>759</v>
      </c>
      <c r="L40" s="225"/>
      <c r="M40" s="225"/>
      <c r="N40" s="438" t="s">
        <v>2186</v>
      </c>
      <c r="O40" s="221" t="s">
        <v>2827</v>
      </c>
      <c r="P40" s="835" t="s">
        <v>7821</v>
      </c>
      <c r="Q40" s="234" t="s">
        <v>8902</v>
      </c>
      <c r="R40" s="507" t="s">
        <v>8901</v>
      </c>
    </row>
    <row r="41" spans="1:20" ht="24.6" customHeight="1">
      <c r="A41" s="826" t="s">
        <v>4966</v>
      </c>
      <c r="B41" s="785" t="s">
        <v>8430</v>
      </c>
      <c r="C41" s="793" t="s">
        <v>8747</v>
      </c>
      <c r="D41" s="785" t="s">
        <v>8103</v>
      </c>
      <c r="E41" s="785" t="s">
        <v>8431</v>
      </c>
      <c r="F41" s="826" t="s">
        <v>1885</v>
      </c>
      <c r="G41" s="86" t="str">
        <f t="shared" si="0"/>
        <v>I</v>
      </c>
      <c r="H41" s="484" t="s">
        <v>66</v>
      </c>
      <c r="I41" s="44" t="s">
        <v>1160</v>
      </c>
      <c r="J41" s="131"/>
      <c r="K41" s="168" t="s">
        <v>833</v>
      </c>
      <c r="L41" s="221" t="s">
        <v>2335</v>
      </c>
      <c r="M41" s="438" t="s">
        <v>8933</v>
      </c>
      <c r="N41" s="188" t="s">
        <v>8934</v>
      </c>
      <c r="O41" s="221" t="s">
        <v>2338</v>
      </c>
      <c r="P41" s="835" t="s">
        <v>7821</v>
      </c>
      <c r="Q41" s="234" t="s">
        <v>8935</v>
      </c>
      <c r="R41" s="498" t="s">
        <v>8936</v>
      </c>
    </row>
    <row r="42" spans="1:20" ht="24.6" customHeight="1">
      <c r="A42" s="826" t="s">
        <v>4967</v>
      </c>
      <c r="B42" s="785" t="s">
        <v>8433</v>
      </c>
      <c r="C42" s="785" t="s">
        <v>8434</v>
      </c>
      <c r="D42" s="785" t="s">
        <v>8095</v>
      </c>
      <c r="E42" s="793" t="s">
        <v>8937</v>
      </c>
      <c r="F42" s="826" t="s">
        <v>1885</v>
      </c>
      <c r="G42" s="86" t="str">
        <f t="shared" si="0"/>
        <v>I</v>
      </c>
      <c r="H42" s="484" t="s">
        <v>66</v>
      </c>
      <c r="I42" s="45" t="s">
        <v>1160</v>
      </c>
      <c r="J42" s="126"/>
      <c r="K42" s="168" t="s">
        <v>838</v>
      </c>
      <c r="L42" s="221" t="s">
        <v>2335</v>
      </c>
      <c r="M42" s="438" t="s">
        <v>2341</v>
      </c>
      <c r="N42" s="225" t="s">
        <v>8938</v>
      </c>
      <c r="O42" s="221" t="s">
        <v>2343</v>
      </c>
      <c r="P42" s="835" t="s">
        <v>7821</v>
      </c>
      <c r="Q42" s="234" t="s">
        <v>8941</v>
      </c>
      <c r="R42" s="498" t="s">
        <v>8939</v>
      </c>
    </row>
    <row r="43" spans="1:20" ht="24.6" customHeight="1">
      <c r="A43" s="826" t="s">
        <v>4974</v>
      </c>
      <c r="B43" s="791" t="s">
        <v>8452</v>
      </c>
      <c r="C43" s="789" t="s">
        <v>8453</v>
      </c>
      <c r="D43" s="791" t="s">
        <v>8095</v>
      </c>
      <c r="E43" s="789" t="s">
        <v>8454</v>
      </c>
      <c r="F43" s="826" t="s">
        <v>7820</v>
      </c>
      <c r="G43" s="86" t="str">
        <f t="shared" si="0"/>
        <v>I</v>
      </c>
      <c r="H43" s="484" t="s">
        <v>98</v>
      </c>
      <c r="I43" s="45" t="s">
        <v>1160</v>
      </c>
      <c r="J43" s="126"/>
      <c r="K43" s="168" t="s">
        <v>766</v>
      </c>
      <c r="L43" s="221" t="s">
        <v>2335</v>
      </c>
      <c r="M43" s="225" t="s">
        <v>2869</v>
      </c>
      <c r="N43" s="183" t="s">
        <v>2370</v>
      </c>
      <c r="O43" s="438" t="s">
        <v>8942</v>
      </c>
      <c r="P43" s="835" t="s">
        <v>7821</v>
      </c>
      <c r="Q43" s="234" t="s">
        <v>8944</v>
      </c>
      <c r="R43" s="507" t="s">
        <v>8943</v>
      </c>
    </row>
    <row r="44" spans="1:20" ht="24.6" customHeight="1">
      <c r="A44" s="826" t="s">
        <v>4991</v>
      </c>
      <c r="B44" s="785" t="s">
        <v>8478</v>
      </c>
      <c r="C44" s="785" t="s">
        <v>8479</v>
      </c>
      <c r="D44" s="785" t="s">
        <v>8095</v>
      </c>
      <c r="E44" s="793" t="s">
        <v>8880</v>
      </c>
      <c r="F44" s="826" t="s">
        <v>1885</v>
      </c>
      <c r="G44" s="86" t="str">
        <f t="shared" si="0"/>
        <v>I</v>
      </c>
      <c r="H44" s="484" t="s">
        <v>98</v>
      </c>
      <c r="I44" s="45" t="s">
        <v>1170</v>
      </c>
      <c r="J44" s="126"/>
      <c r="K44" s="168" t="s">
        <v>775</v>
      </c>
      <c r="L44" s="221" t="s">
        <v>3387</v>
      </c>
      <c r="M44" s="188" t="s">
        <v>8881</v>
      </c>
      <c r="N44" s="198" t="s">
        <v>8882</v>
      </c>
      <c r="O44" s="438" t="s">
        <v>8883</v>
      </c>
      <c r="P44" s="835" t="s">
        <v>7821</v>
      </c>
      <c r="R44" s="484" t="s">
        <v>8885</v>
      </c>
      <c r="S44" s="234" t="s">
        <v>8884</v>
      </c>
    </row>
    <row r="45" spans="1:20" ht="24.6" customHeight="1">
      <c r="A45" s="826" t="s">
        <v>5983</v>
      </c>
      <c r="B45" s="785" t="s">
        <v>8511</v>
      </c>
      <c r="C45" s="793" t="s">
        <v>709</v>
      </c>
      <c r="D45" s="785" t="s">
        <v>8095</v>
      </c>
      <c r="E45" s="793" t="s">
        <v>1669</v>
      </c>
      <c r="F45" s="826" t="s">
        <v>1885</v>
      </c>
      <c r="G45" s="86" t="str">
        <f t="shared" si="0"/>
        <v>I</v>
      </c>
      <c r="H45" s="484" t="s">
        <v>98</v>
      </c>
      <c r="I45" s="45" t="s">
        <v>1169</v>
      </c>
      <c r="J45" s="126"/>
      <c r="K45" s="168" t="s">
        <v>830</v>
      </c>
      <c r="L45" s="225" t="s">
        <v>2967</v>
      </c>
      <c r="M45" s="221" t="s">
        <v>2954</v>
      </c>
      <c r="N45" s="225" t="s">
        <v>2968</v>
      </c>
      <c r="O45" s="188" t="s">
        <v>8912</v>
      </c>
      <c r="P45" s="835" t="s">
        <v>7821</v>
      </c>
      <c r="R45" s="507" t="s">
        <v>8913</v>
      </c>
      <c r="S45" s="234" t="s">
        <v>8914</v>
      </c>
      <c r="T45" s="234" t="s">
        <v>8915</v>
      </c>
    </row>
    <row r="46" spans="1:20" ht="24.6" customHeight="1">
      <c r="A46" s="826" t="s">
        <v>5984</v>
      </c>
      <c r="B46" s="785" t="s">
        <v>8521</v>
      </c>
      <c r="C46" s="785" t="s">
        <v>8522</v>
      </c>
      <c r="D46" s="785" t="s">
        <v>8095</v>
      </c>
      <c r="E46" s="785" t="s">
        <v>8523</v>
      </c>
      <c r="F46" s="826" t="s">
        <v>1885</v>
      </c>
      <c r="G46" s="86" t="str">
        <f t="shared" si="0"/>
        <v>I</v>
      </c>
      <c r="H46" s="484" t="s">
        <v>98</v>
      </c>
      <c r="I46" s="30" t="s">
        <v>1161</v>
      </c>
      <c r="J46" s="126"/>
      <c r="K46" s="168" t="s">
        <v>829</v>
      </c>
      <c r="L46" s="221" t="s">
        <v>2240</v>
      </c>
      <c r="M46" s="225" t="s">
        <v>8916</v>
      </c>
      <c r="N46" s="225" t="s">
        <v>8917</v>
      </c>
      <c r="O46" s="188" t="s">
        <v>8918</v>
      </c>
      <c r="P46" s="835" t="s">
        <v>7821</v>
      </c>
      <c r="Q46" s="234" t="s">
        <v>8922</v>
      </c>
      <c r="R46" s="498" t="s">
        <v>8921</v>
      </c>
    </row>
    <row r="47" spans="1:20" ht="24.6" customHeight="1">
      <c r="A47" s="826" t="s">
        <v>5537</v>
      </c>
      <c r="B47" s="791" t="s">
        <v>8529</v>
      </c>
      <c r="C47" s="791" t="s">
        <v>8530</v>
      </c>
      <c r="D47" s="791" t="s">
        <v>8095</v>
      </c>
      <c r="E47" s="791" t="s">
        <v>8531</v>
      </c>
      <c r="F47" s="826" t="s">
        <v>1885</v>
      </c>
      <c r="G47" s="86" t="str">
        <f t="shared" si="0"/>
        <v>I</v>
      </c>
      <c r="H47" s="484" t="s">
        <v>98</v>
      </c>
      <c r="I47" s="45" t="s">
        <v>1160</v>
      </c>
      <c r="J47" s="126"/>
      <c r="K47" s="168" t="s">
        <v>783</v>
      </c>
      <c r="L47" s="221" t="s">
        <v>2335</v>
      </c>
      <c r="M47" s="225" t="s">
        <v>2998</v>
      </c>
      <c r="N47" s="188" t="s">
        <v>8927</v>
      </c>
      <c r="O47" s="225" t="s">
        <v>8928</v>
      </c>
      <c r="P47" s="835" t="s">
        <v>7821</v>
      </c>
      <c r="R47" s="498" t="s">
        <v>9423</v>
      </c>
      <c r="S47" s="234" t="s">
        <v>8930</v>
      </c>
    </row>
    <row r="48" spans="1:20" ht="24.6" customHeight="1">
      <c r="A48" s="826" t="s">
        <v>5018</v>
      </c>
      <c r="B48" s="791" t="s">
        <v>8543</v>
      </c>
      <c r="C48" s="791" t="s">
        <v>8544</v>
      </c>
      <c r="D48" s="791" t="s">
        <v>8103</v>
      </c>
      <c r="E48" s="791" t="s">
        <v>8545</v>
      </c>
      <c r="F48" s="826" t="s">
        <v>1885</v>
      </c>
      <c r="G48" s="86" t="str">
        <f t="shared" si="0"/>
        <v>I</v>
      </c>
      <c r="H48" s="484" t="s">
        <v>98</v>
      </c>
      <c r="I48" s="45" t="s">
        <v>1160</v>
      </c>
      <c r="J48" s="126"/>
      <c r="K48" s="168" t="s">
        <v>790</v>
      </c>
      <c r="L48" s="221" t="s">
        <v>2335</v>
      </c>
      <c r="M48" s="225" t="s">
        <v>8923</v>
      </c>
      <c r="N48" s="188" t="s">
        <v>8924</v>
      </c>
      <c r="O48" s="188" t="s">
        <v>8925</v>
      </c>
      <c r="P48" s="835" t="s">
        <v>7821</v>
      </c>
      <c r="R48" s="498" t="s">
        <v>8926</v>
      </c>
    </row>
    <row r="49" spans="1:19" ht="24.6" customHeight="1">
      <c r="A49" s="826" t="s">
        <v>5059</v>
      </c>
      <c r="B49" s="791" t="s">
        <v>8572</v>
      </c>
      <c r="C49" s="789" t="s">
        <v>8573</v>
      </c>
      <c r="D49" s="791" t="s">
        <v>8095</v>
      </c>
      <c r="E49" s="789" t="s">
        <v>8574</v>
      </c>
      <c r="F49" s="826" t="s">
        <v>1885</v>
      </c>
      <c r="G49" s="86" t="str">
        <f t="shared" si="0"/>
        <v>R</v>
      </c>
      <c r="H49" s="484" t="s">
        <v>66</v>
      </c>
      <c r="I49" s="45" t="s">
        <v>1163</v>
      </c>
      <c r="J49" s="126"/>
      <c r="K49" s="168"/>
      <c r="L49" s="221" t="s">
        <v>2472</v>
      </c>
      <c r="M49" s="225"/>
      <c r="N49" s="221" t="s">
        <v>2473</v>
      </c>
      <c r="O49" s="188" t="s">
        <v>2474</v>
      </c>
      <c r="P49" s="835" t="s">
        <v>7821</v>
      </c>
      <c r="R49" s="507" t="s">
        <v>8964</v>
      </c>
    </row>
    <row r="50" spans="1:19" ht="24.6" customHeight="1">
      <c r="A50" s="826" t="s">
        <v>5048</v>
      </c>
      <c r="B50" s="791" t="s">
        <v>8577</v>
      </c>
      <c r="C50" s="789" t="s">
        <v>8760</v>
      </c>
      <c r="D50" s="791" t="s">
        <v>8103</v>
      </c>
      <c r="E50" s="794" t="s">
        <v>8578</v>
      </c>
      <c r="F50" s="826" t="s">
        <v>1885</v>
      </c>
      <c r="G50" s="86" t="str">
        <f t="shared" si="0"/>
        <v>I</v>
      </c>
      <c r="H50" s="484" t="s">
        <v>66</v>
      </c>
      <c r="I50" s="45" t="s">
        <v>1165</v>
      </c>
      <c r="J50" s="126"/>
      <c r="K50" s="168" t="s">
        <v>798</v>
      </c>
      <c r="L50" s="221" t="s">
        <v>2448</v>
      </c>
      <c r="M50" s="225"/>
      <c r="N50" s="225" t="s">
        <v>2475</v>
      </c>
      <c r="O50" s="225" t="s">
        <v>2476</v>
      </c>
      <c r="P50" s="835" t="s">
        <v>7821</v>
      </c>
      <c r="R50" s="507" t="s">
        <v>8965</v>
      </c>
    </row>
    <row r="51" spans="1:19" ht="24.6" customHeight="1">
      <c r="A51" s="826" t="s">
        <v>5056</v>
      </c>
      <c r="B51" s="791" t="s">
        <v>8605</v>
      </c>
      <c r="C51" s="789" t="s">
        <v>8762</v>
      </c>
      <c r="D51" s="791" t="s">
        <v>8103</v>
      </c>
      <c r="E51" s="791" t="s">
        <v>8606</v>
      </c>
      <c r="F51" s="826" t="s">
        <v>1885</v>
      </c>
      <c r="G51" s="86" t="str">
        <f t="shared" si="0"/>
        <v>I</v>
      </c>
      <c r="H51" s="484" t="s">
        <v>98</v>
      </c>
      <c r="I51" s="45" t="s">
        <v>1165</v>
      </c>
      <c r="J51" s="126"/>
      <c r="K51" s="168" t="s">
        <v>803</v>
      </c>
      <c r="L51" s="221" t="s">
        <v>2446</v>
      </c>
      <c r="M51" s="225"/>
      <c r="N51" s="225" t="s">
        <v>3067</v>
      </c>
      <c r="O51" s="188" t="s">
        <v>8966</v>
      </c>
      <c r="P51" s="835" t="s">
        <v>7821</v>
      </c>
      <c r="R51" s="507" t="s">
        <v>8968</v>
      </c>
      <c r="S51" s="234" t="s">
        <v>8967</v>
      </c>
    </row>
    <row r="52" spans="1:19" ht="24.6" customHeight="1">
      <c r="A52" s="826" t="s">
        <v>5099</v>
      </c>
      <c r="B52" s="785" t="s">
        <v>8647</v>
      </c>
      <c r="C52" s="785" t="s">
        <v>8648</v>
      </c>
      <c r="D52" s="785" t="s">
        <v>8103</v>
      </c>
      <c r="E52" s="793" t="s">
        <v>8649</v>
      </c>
      <c r="F52" s="826" t="s">
        <v>1885</v>
      </c>
      <c r="G52" s="86" t="str">
        <f t="shared" si="0"/>
        <v>I</v>
      </c>
      <c r="H52" s="484" t="s">
        <v>66</v>
      </c>
      <c r="I52" s="30" t="s">
        <v>1175</v>
      </c>
      <c r="J52" s="126"/>
      <c r="K52" s="168"/>
      <c r="L52" s="221" t="s">
        <v>2608</v>
      </c>
      <c r="M52" s="225" t="s">
        <v>9079</v>
      </c>
      <c r="N52" s="188" t="s">
        <v>9080</v>
      </c>
      <c r="O52" s="225" t="s">
        <v>9081</v>
      </c>
      <c r="P52" s="835" t="s">
        <v>7821</v>
      </c>
      <c r="R52" s="507" t="s">
        <v>9082</v>
      </c>
      <c r="S52" s="234" t="s">
        <v>9083</v>
      </c>
    </row>
    <row r="53" spans="1:19" ht="24.6" customHeight="1">
      <c r="A53" s="826" t="s">
        <v>5104</v>
      </c>
      <c r="B53" s="791" t="s">
        <v>8663</v>
      </c>
      <c r="C53" s="791" t="s">
        <v>8659</v>
      </c>
      <c r="D53" s="791" t="s">
        <v>8103</v>
      </c>
      <c r="E53" s="789" t="s">
        <v>9072</v>
      </c>
      <c r="F53" s="826" t="s">
        <v>1885</v>
      </c>
      <c r="G53" s="86" t="str">
        <f t="shared" si="0"/>
        <v>I</v>
      </c>
      <c r="H53" s="484" t="s">
        <v>98</v>
      </c>
      <c r="I53" s="45" t="s">
        <v>1162</v>
      </c>
      <c r="J53" s="127" t="s">
        <v>9801</v>
      </c>
      <c r="K53" s="168" t="s">
        <v>878</v>
      </c>
      <c r="L53" s="438" t="s">
        <v>9073</v>
      </c>
      <c r="M53" s="198" t="s">
        <v>9074</v>
      </c>
      <c r="N53" s="188" t="s">
        <v>9075</v>
      </c>
      <c r="O53" s="225" t="s">
        <v>3170</v>
      </c>
      <c r="P53" s="835" t="s">
        <v>7821</v>
      </c>
      <c r="Q53" s="234" t="s">
        <v>9077</v>
      </c>
      <c r="R53" s="507" t="s">
        <v>9076</v>
      </c>
    </row>
    <row r="54" spans="1:19" ht="24.6" customHeight="1">
      <c r="A54" s="972" t="s">
        <v>4904</v>
      </c>
      <c r="B54" s="785" t="s">
        <v>8238</v>
      </c>
      <c r="C54" s="785" t="s">
        <v>8225</v>
      </c>
      <c r="D54" s="785" t="s">
        <v>8103</v>
      </c>
      <c r="E54" s="785" t="s">
        <v>8229</v>
      </c>
      <c r="F54" s="972" t="s">
        <v>1885</v>
      </c>
      <c r="G54" s="86" t="str">
        <f t="shared" si="0"/>
        <v>R</v>
      </c>
      <c r="H54" s="498" t="s">
        <v>66</v>
      </c>
      <c r="I54" s="138" t="s">
        <v>9800</v>
      </c>
      <c r="J54" s="134" t="s">
        <v>9803</v>
      </c>
      <c r="K54" s="168"/>
      <c r="L54" s="821"/>
      <c r="M54" s="448"/>
      <c r="N54" s="447"/>
      <c r="O54" s="790" t="s">
        <v>9798</v>
      </c>
      <c r="P54" s="835" t="s">
        <v>7821</v>
      </c>
      <c r="Q54" s="234"/>
      <c r="R54" s="498" t="s">
        <v>9802</v>
      </c>
    </row>
    <row r="55" spans="1:19" ht="24.6" customHeight="1">
      <c r="A55" s="972" t="s">
        <v>4904</v>
      </c>
      <c r="B55" s="785" t="s">
        <v>8239</v>
      </c>
      <c r="C55" s="785" t="s">
        <v>8225</v>
      </c>
      <c r="D55" s="785" t="s">
        <v>8103</v>
      </c>
      <c r="E55" s="788" t="s">
        <v>8240</v>
      </c>
      <c r="F55" s="972" t="s">
        <v>1885</v>
      </c>
      <c r="G55" s="86" t="str">
        <f t="shared" si="0"/>
        <v>R</v>
      </c>
      <c r="H55" s="498" t="s">
        <v>66</v>
      </c>
      <c r="I55" s="138" t="s">
        <v>9800</v>
      </c>
      <c r="J55" s="134" t="s">
        <v>9803</v>
      </c>
      <c r="K55" s="168"/>
      <c r="L55" s="821"/>
      <c r="M55" s="448"/>
      <c r="N55" s="447"/>
      <c r="O55" s="790" t="s">
        <v>9799</v>
      </c>
      <c r="P55" s="835" t="s">
        <v>7821</v>
      </c>
      <c r="Q55" s="234"/>
      <c r="R55" s="498" t="s">
        <v>9802</v>
      </c>
    </row>
    <row r="56" spans="1:19" ht="19.2" customHeight="1">
      <c r="A56" s="439" t="s">
        <v>3710</v>
      </c>
      <c r="C56" s="307"/>
      <c r="D56" s="307"/>
      <c r="E56" s="307"/>
    </row>
    <row r="57" spans="1:19" ht="13.8">
      <c r="A57" s="546" t="s">
        <v>4915</v>
      </c>
      <c r="B57" s="378" t="s">
        <v>4035</v>
      </c>
      <c r="C57" s="390" t="s">
        <v>3720</v>
      </c>
      <c r="D57" s="389" t="s">
        <v>3599</v>
      </c>
      <c r="E57" s="390" t="s">
        <v>3640</v>
      </c>
      <c r="G57" s="86" t="s">
        <v>3338</v>
      </c>
      <c r="H57" s="83" t="s">
        <v>98</v>
      </c>
      <c r="I57" s="138" t="s">
        <v>1173</v>
      </c>
      <c r="J57" s="132"/>
      <c r="K57" s="168" t="s">
        <v>744</v>
      </c>
    </row>
    <row r="58" spans="1:19" ht="13.8">
      <c r="A58" s="546" t="s">
        <v>4957</v>
      </c>
      <c r="B58" s="378" t="s">
        <v>4142</v>
      </c>
      <c r="C58" s="390" t="s">
        <v>3720</v>
      </c>
      <c r="D58" s="389" t="s">
        <v>3599</v>
      </c>
      <c r="E58" s="390" t="s">
        <v>3640</v>
      </c>
      <c r="G58" s="86" t="s">
        <v>3338</v>
      </c>
      <c r="H58" s="86" t="s">
        <v>98</v>
      </c>
      <c r="I58" s="139" t="s">
        <v>1161</v>
      </c>
      <c r="J58" s="132"/>
      <c r="K58" s="168" t="s">
        <v>769</v>
      </c>
    </row>
    <row r="59" spans="1:19" ht="13.8">
      <c r="A59" s="546" t="s">
        <v>5051</v>
      </c>
      <c r="B59" s="378" t="s">
        <v>4284</v>
      </c>
      <c r="C59" s="390" t="s">
        <v>3764</v>
      </c>
      <c r="D59" s="389" t="s">
        <v>3599</v>
      </c>
      <c r="E59" s="390" t="s">
        <v>4448</v>
      </c>
      <c r="G59" s="86" t="s">
        <v>3338</v>
      </c>
      <c r="H59" s="86" t="s">
        <v>66</v>
      </c>
      <c r="I59" s="139" t="s">
        <v>1163</v>
      </c>
      <c r="J59" s="132"/>
      <c r="K59" s="168" t="s">
        <v>854</v>
      </c>
    </row>
    <row r="60" spans="1:19" ht="13.8">
      <c r="A60" s="546" t="s">
        <v>5106</v>
      </c>
      <c r="B60" s="378" t="s">
        <v>4390</v>
      </c>
      <c r="C60" s="390" t="s">
        <v>3799</v>
      </c>
      <c r="D60" s="389" t="s">
        <v>3599</v>
      </c>
      <c r="E60" s="390"/>
      <c r="G60" s="86" t="s">
        <v>3338</v>
      </c>
      <c r="H60" s="86" t="s">
        <v>66</v>
      </c>
      <c r="I60" s="272" t="s">
        <v>1175</v>
      </c>
      <c r="J60" s="132"/>
      <c r="K60" s="168" t="s">
        <v>877</v>
      </c>
    </row>
    <row r="61" spans="1:19" ht="13.8">
      <c r="A61" s="546" t="s">
        <v>4899</v>
      </c>
      <c r="B61" s="378" t="s">
        <v>3421</v>
      </c>
      <c r="C61" s="389" t="s">
        <v>3543</v>
      </c>
      <c r="D61" s="389" t="s">
        <v>3599</v>
      </c>
      <c r="E61" s="390" t="s">
        <v>3544</v>
      </c>
      <c r="G61" s="86" t="s">
        <v>3342</v>
      </c>
      <c r="H61" s="83" t="s">
        <v>66</v>
      </c>
    </row>
    <row r="62" spans="1:19" ht="13.8">
      <c r="A62" s="546" t="s">
        <v>4899</v>
      </c>
      <c r="B62" s="378" t="s">
        <v>3969</v>
      </c>
      <c r="C62" s="390" t="s">
        <v>3722</v>
      </c>
      <c r="D62" s="389" t="s">
        <v>3599</v>
      </c>
      <c r="E62" s="390" t="s">
        <v>3825</v>
      </c>
      <c r="G62" s="86" t="s">
        <v>3342</v>
      </c>
      <c r="H62" s="83" t="s">
        <v>66</v>
      </c>
    </row>
    <row r="63" spans="1:19" ht="13.8">
      <c r="A63" s="546" t="s">
        <v>4900</v>
      </c>
      <c r="B63" s="378" t="s">
        <v>3970</v>
      </c>
      <c r="C63" s="390" t="s">
        <v>3722</v>
      </c>
      <c r="D63" s="389" t="s">
        <v>3599</v>
      </c>
      <c r="E63" s="390" t="s">
        <v>3658</v>
      </c>
      <c r="G63" s="86" t="s">
        <v>3342</v>
      </c>
      <c r="H63" s="83" t="s">
        <v>66</v>
      </c>
    </row>
    <row r="64" spans="1:19" ht="13.8">
      <c r="A64" s="546" t="s">
        <v>4899</v>
      </c>
      <c r="B64" s="378" t="s">
        <v>3971</v>
      </c>
      <c r="C64" s="390" t="s">
        <v>3723</v>
      </c>
      <c r="D64" s="389" t="s">
        <v>3599</v>
      </c>
      <c r="E64" s="390" t="s">
        <v>3550</v>
      </c>
      <c r="G64" s="86" t="s">
        <v>3342</v>
      </c>
      <c r="H64" s="83" t="s">
        <v>66</v>
      </c>
    </row>
    <row r="65" spans="1:11" ht="13.8">
      <c r="A65" s="546" t="s">
        <v>4899</v>
      </c>
      <c r="B65" s="378" t="s">
        <v>3972</v>
      </c>
      <c r="C65" s="390" t="s">
        <v>3723</v>
      </c>
      <c r="D65" s="389" t="s">
        <v>3599</v>
      </c>
      <c r="E65" s="390" t="s">
        <v>3552</v>
      </c>
      <c r="G65" s="86" t="s">
        <v>3342</v>
      </c>
      <c r="H65" s="83" t="s">
        <v>66</v>
      </c>
    </row>
    <row r="66" spans="1:11" ht="13.8">
      <c r="A66" s="546" t="s">
        <v>4898</v>
      </c>
      <c r="B66" s="378" t="s">
        <v>3973</v>
      </c>
      <c r="C66" s="390" t="s">
        <v>3723</v>
      </c>
      <c r="D66" s="390" t="s">
        <v>3599</v>
      </c>
      <c r="E66" s="390" t="s">
        <v>3827</v>
      </c>
      <c r="G66" s="86" t="s">
        <v>3338</v>
      </c>
      <c r="H66" s="83" t="s">
        <v>66</v>
      </c>
      <c r="I66" s="138" t="s">
        <v>1170</v>
      </c>
      <c r="J66" s="132"/>
      <c r="K66" s="168" t="s">
        <v>738</v>
      </c>
    </row>
    <row r="67" spans="1:11" ht="13.8">
      <c r="A67" s="546" t="s">
        <v>4898</v>
      </c>
      <c r="B67" s="378" t="s">
        <v>3975</v>
      </c>
      <c r="C67" s="390" t="s">
        <v>3723</v>
      </c>
      <c r="D67" s="389" t="s">
        <v>3599</v>
      </c>
      <c r="E67" s="390" t="s">
        <v>3830</v>
      </c>
      <c r="G67" s="86" t="s">
        <v>3338</v>
      </c>
      <c r="H67" s="83" t="s">
        <v>66</v>
      </c>
      <c r="I67" s="138" t="s">
        <v>1170</v>
      </c>
      <c r="J67" s="132"/>
      <c r="K67" s="168" t="s">
        <v>740</v>
      </c>
    </row>
    <row r="68" spans="1:11" ht="13.8">
      <c r="A68" s="546" t="s">
        <v>4893</v>
      </c>
      <c r="B68" s="378" t="s">
        <v>3990</v>
      </c>
      <c r="C68" s="390" t="s">
        <v>3730</v>
      </c>
      <c r="D68" s="389" t="s">
        <v>3599</v>
      </c>
      <c r="E68" s="390" t="s">
        <v>3833</v>
      </c>
      <c r="G68" s="86" t="s">
        <v>3342</v>
      </c>
      <c r="H68" s="83" t="s">
        <v>66</v>
      </c>
    </row>
    <row r="69" spans="1:11" ht="13.8">
      <c r="A69" s="546" t="s">
        <v>4902</v>
      </c>
      <c r="B69" s="378" t="s">
        <v>4027</v>
      </c>
      <c r="C69" s="390" t="s">
        <v>3735</v>
      </c>
      <c r="D69" s="389" t="s">
        <v>3599</v>
      </c>
      <c r="E69" s="390" t="s">
        <v>3834</v>
      </c>
      <c r="G69" s="86" t="s">
        <v>3342</v>
      </c>
      <c r="H69" s="83" t="s">
        <v>66</v>
      </c>
    </row>
    <row r="70" spans="1:11" ht="13.8">
      <c r="A70" s="546" t="s">
        <v>4902</v>
      </c>
      <c r="B70" s="378" t="s">
        <v>4028</v>
      </c>
      <c r="C70" s="390" t="s">
        <v>3737</v>
      </c>
      <c r="D70" s="389" t="s">
        <v>3599</v>
      </c>
      <c r="E70" s="390" t="s">
        <v>3736</v>
      </c>
      <c r="G70" s="86" t="s">
        <v>3342</v>
      </c>
      <c r="H70" s="83" t="s">
        <v>66</v>
      </c>
    </row>
    <row r="71" spans="1:11" ht="13.8">
      <c r="A71" s="546" t="s">
        <v>4904</v>
      </c>
      <c r="B71" s="378" t="s">
        <v>3867</v>
      </c>
      <c r="C71" s="390" t="s">
        <v>3713</v>
      </c>
      <c r="D71" s="389" t="s">
        <v>3599</v>
      </c>
      <c r="E71" s="390"/>
      <c r="G71" s="86" t="s">
        <v>3342</v>
      </c>
      <c r="H71" s="83" t="s">
        <v>66</v>
      </c>
      <c r="I71" s="128"/>
      <c r="J71" s="128"/>
      <c r="K71" s="168"/>
    </row>
    <row r="72" spans="1:11" ht="13.8">
      <c r="A72" s="546" t="s">
        <v>4906</v>
      </c>
      <c r="B72" s="378" t="s">
        <v>3871</v>
      </c>
      <c r="C72" s="390" t="s">
        <v>3716</v>
      </c>
      <c r="D72" s="389" t="s">
        <v>3599</v>
      </c>
      <c r="E72" s="390"/>
      <c r="G72" s="86" t="s">
        <v>3342</v>
      </c>
      <c r="H72" s="83" t="s">
        <v>66</v>
      </c>
      <c r="I72" s="128"/>
      <c r="J72" s="128"/>
      <c r="K72" s="168"/>
    </row>
    <row r="73" spans="1:11" ht="13.8">
      <c r="A73" s="546" t="s">
        <v>4906</v>
      </c>
      <c r="B73" s="378" t="s">
        <v>3871</v>
      </c>
      <c r="C73" s="390" t="s">
        <v>3717</v>
      </c>
      <c r="D73" s="389" t="s">
        <v>3599</v>
      </c>
      <c r="E73" s="390"/>
      <c r="G73" s="86" t="s">
        <v>3342</v>
      </c>
      <c r="H73" s="83" t="s">
        <v>66</v>
      </c>
      <c r="I73" s="128"/>
      <c r="J73" s="128"/>
      <c r="K73" s="168"/>
    </row>
    <row r="74" spans="1:11" ht="13.8">
      <c r="A74" s="546" t="s">
        <v>4938</v>
      </c>
      <c r="B74" s="378" t="s">
        <v>4062</v>
      </c>
      <c r="C74" s="390" t="s">
        <v>3638</v>
      </c>
      <c r="D74" s="389" t="s">
        <v>3599</v>
      </c>
      <c r="E74" s="390"/>
      <c r="G74" s="86" t="s">
        <v>3338</v>
      </c>
      <c r="H74" s="86" t="s">
        <v>98</v>
      </c>
      <c r="I74" s="139" t="s">
        <v>1161</v>
      </c>
      <c r="J74" s="132"/>
      <c r="K74" s="168" t="s">
        <v>758</v>
      </c>
    </row>
    <row r="75" spans="1:11" ht="13.8">
      <c r="A75" s="546" t="s">
        <v>4968</v>
      </c>
      <c r="B75" s="378" t="s">
        <v>4117</v>
      </c>
      <c r="C75" s="390" t="s">
        <v>3594</v>
      </c>
      <c r="D75" s="389" t="s">
        <v>3599</v>
      </c>
      <c r="E75" s="390"/>
      <c r="G75" s="86" t="s">
        <v>3338</v>
      </c>
      <c r="H75" s="86" t="s">
        <v>66</v>
      </c>
      <c r="I75" s="139" t="s">
        <v>1161</v>
      </c>
      <c r="J75" s="132"/>
      <c r="K75" s="168" t="s">
        <v>771</v>
      </c>
    </row>
    <row r="76" spans="1:11" ht="13.8">
      <c r="A76" s="546" t="s">
        <v>5013</v>
      </c>
      <c r="B76" s="378" t="s">
        <v>4222</v>
      </c>
      <c r="C76" s="390" t="s">
        <v>3638</v>
      </c>
      <c r="D76" s="389" t="s">
        <v>3599</v>
      </c>
      <c r="E76" s="390"/>
      <c r="G76" s="86" t="s">
        <v>3338</v>
      </c>
      <c r="H76" s="86" t="s">
        <v>98</v>
      </c>
      <c r="I76" s="138" t="s">
        <v>1160</v>
      </c>
      <c r="J76" s="132"/>
      <c r="K76" s="168" t="s">
        <v>842</v>
      </c>
    </row>
    <row r="77" spans="1:11" ht="13.8">
      <c r="A77" s="546" t="s">
        <v>5071</v>
      </c>
      <c r="B77" s="378" t="s">
        <v>4343</v>
      </c>
      <c r="C77" s="390" t="s">
        <v>3778</v>
      </c>
      <c r="D77" s="389" t="s">
        <v>3599</v>
      </c>
      <c r="E77" s="390" t="s">
        <v>4460</v>
      </c>
      <c r="G77" s="86" t="s">
        <v>3342</v>
      </c>
      <c r="H77" s="86" t="s">
        <v>66</v>
      </c>
      <c r="I77" s="138" t="s">
        <v>1167</v>
      </c>
      <c r="J77" s="132" t="s">
        <v>1056</v>
      </c>
    </row>
    <row r="78" spans="1:11" ht="13.8">
      <c r="A78" s="546" t="s">
        <v>5071</v>
      </c>
      <c r="B78" s="378" t="s">
        <v>4344</v>
      </c>
      <c r="C78" s="390" t="s">
        <v>4464</v>
      </c>
      <c r="D78" s="389" t="s">
        <v>3599</v>
      </c>
      <c r="E78" s="390" t="s">
        <v>4462</v>
      </c>
      <c r="G78" s="86" t="s">
        <v>3342</v>
      </c>
      <c r="H78" s="86" t="s">
        <v>66</v>
      </c>
      <c r="I78" s="138" t="s">
        <v>1167</v>
      </c>
      <c r="J78" s="132" t="s">
        <v>1056</v>
      </c>
    </row>
    <row r="79" spans="1:11" ht="13.8">
      <c r="A79" s="546" t="s">
        <v>5071</v>
      </c>
      <c r="B79" s="378" t="s">
        <v>4346</v>
      </c>
      <c r="C79" s="390" t="s">
        <v>3780</v>
      </c>
      <c r="D79" s="389" t="s">
        <v>3599</v>
      </c>
      <c r="E79" s="390"/>
      <c r="G79" s="86" t="s">
        <v>3342</v>
      </c>
      <c r="H79" s="86" t="s">
        <v>66</v>
      </c>
      <c r="I79" s="138" t="s">
        <v>1167</v>
      </c>
      <c r="J79" s="132" t="s">
        <v>1056</v>
      </c>
    </row>
    <row r="80" spans="1:11" ht="13.8">
      <c r="A80" s="546" t="s">
        <v>5076</v>
      </c>
      <c r="B80" s="378" t="s">
        <v>4336</v>
      </c>
      <c r="C80" s="390" t="s">
        <v>3773</v>
      </c>
      <c r="D80" s="389" t="s">
        <v>3599</v>
      </c>
      <c r="E80" s="390"/>
      <c r="G80" s="86" t="s">
        <v>3338</v>
      </c>
      <c r="H80" s="86" t="s">
        <v>66</v>
      </c>
      <c r="I80" s="138" t="s">
        <v>1167</v>
      </c>
      <c r="J80" s="132"/>
      <c r="K80" s="168" t="s">
        <v>808</v>
      </c>
    </row>
    <row r="81" spans="1:18" ht="13.8">
      <c r="A81" s="546" t="s">
        <v>5089</v>
      </c>
      <c r="B81" s="378" t="s">
        <v>4359</v>
      </c>
      <c r="C81" s="390" t="s">
        <v>3672</v>
      </c>
      <c r="D81" s="389" t="s">
        <v>3599</v>
      </c>
      <c r="E81" s="390" t="s">
        <v>3649</v>
      </c>
      <c r="G81" s="86" t="s">
        <v>3338</v>
      </c>
      <c r="H81" s="86" t="s">
        <v>98</v>
      </c>
      <c r="I81" s="45" t="s">
        <v>1166</v>
      </c>
      <c r="J81" s="126"/>
      <c r="K81" s="168" t="s">
        <v>865</v>
      </c>
    </row>
    <row r="82" spans="1:18" ht="19.2" customHeight="1">
      <c r="A82" s="439" t="s">
        <v>1834</v>
      </c>
      <c r="B82" s="21"/>
      <c r="C82" s="307"/>
      <c r="D82" s="307"/>
      <c r="E82" s="307"/>
      <c r="R82" s="234" t="s">
        <v>9915</v>
      </c>
    </row>
    <row r="83" spans="1:18">
      <c r="A83" s="478" t="s">
        <v>5178</v>
      </c>
      <c r="B83" s="478"/>
      <c r="C83" s="20" t="s">
        <v>4593</v>
      </c>
      <c r="D83" s="20"/>
      <c r="E83" s="484" t="s">
        <v>4613</v>
      </c>
      <c r="F83" s="306" t="s">
        <v>7500</v>
      </c>
      <c r="G83" s="547" t="s">
        <v>3338</v>
      </c>
      <c r="H83" s="547"/>
      <c r="I83" s="547" t="s">
        <v>7734</v>
      </c>
      <c r="J83" s="547"/>
      <c r="K83" s="168" t="s">
        <v>765</v>
      </c>
      <c r="R83" s="478" t="s">
        <v>9096</v>
      </c>
    </row>
    <row r="84" spans="1:18">
      <c r="A84" s="478" t="s">
        <v>7904</v>
      </c>
      <c r="B84" s="478"/>
      <c r="C84" s="20" t="s">
        <v>4629</v>
      </c>
      <c r="D84" s="20"/>
      <c r="E84" s="484" t="s">
        <v>4644</v>
      </c>
      <c r="F84" s="306" t="s">
        <v>7500</v>
      </c>
      <c r="G84" s="642" t="s">
        <v>3338</v>
      </c>
      <c r="H84" s="547"/>
      <c r="I84" s="674" t="s">
        <v>7734</v>
      </c>
      <c r="J84" s="547"/>
      <c r="K84" s="168" t="s">
        <v>841</v>
      </c>
      <c r="Q84" s="478" t="s">
        <v>9925</v>
      </c>
      <c r="R84" s="478" t="s">
        <v>9924</v>
      </c>
    </row>
    <row r="85" spans="1:18">
      <c r="A85" s="478" t="s">
        <v>7905</v>
      </c>
      <c r="B85" s="478"/>
      <c r="C85" s="20" t="s">
        <v>4630</v>
      </c>
      <c r="D85" s="20"/>
      <c r="E85" s="484" t="s">
        <v>4651</v>
      </c>
      <c r="F85" s="306" t="s">
        <v>7500</v>
      </c>
      <c r="G85" s="642" t="s">
        <v>3338</v>
      </c>
      <c r="H85" s="547"/>
      <c r="I85" s="674" t="s">
        <v>7734</v>
      </c>
      <c r="J85" s="547"/>
      <c r="K85" s="168" t="s">
        <v>841</v>
      </c>
      <c r="R85" s="478" t="s">
        <v>9098</v>
      </c>
    </row>
    <row r="86" spans="1:18">
      <c r="A86" s="478" t="s">
        <v>7906</v>
      </c>
      <c r="B86" s="478"/>
      <c r="C86" s="20" t="s">
        <v>791</v>
      </c>
      <c r="D86" s="20"/>
      <c r="E86" s="484" t="s">
        <v>7760</v>
      </c>
      <c r="F86" s="306" t="s">
        <v>7500</v>
      </c>
      <c r="G86" s="642" t="s">
        <v>3338</v>
      </c>
      <c r="H86" s="547"/>
      <c r="I86" s="674" t="s">
        <v>7734</v>
      </c>
      <c r="J86" s="547"/>
      <c r="K86" s="168" t="s">
        <v>791</v>
      </c>
      <c r="R86" s="478" t="s">
        <v>9099</v>
      </c>
    </row>
    <row r="87" spans="1:18">
      <c r="A87" s="478" t="s">
        <v>5040</v>
      </c>
      <c r="B87" s="478"/>
      <c r="C87" s="20" t="s">
        <v>1848</v>
      </c>
      <c r="D87" s="20"/>
      <c r="E87" s="484" t="s">
        <v>4693</v>
      </c>
      <c r="F87" s="674" t="s">
        <v>1885</v>
      </c>
      <c r="G87" s="642" t="s">
        <v>3338</v>
      </c>
      <c r="H87" s="547"/>
      <c r="I87" s="674" t="s">
        <v>7734</v>
      </c>
      <c r="J87" s="547"/>
      <c r="K87" s="168" t="s">
        <v>846</v>
      </c>
      <c r="R87" s="478" t="s">
        <v>9104</v>
      </c>
    </row>
    <row r="88" spans="1:18">
      <c r="A88" s="478" t="s">
        <v>5085</v>
      </c>
      <c r="B88" s="478"/>
      <c r="C88" s="20" t="s">
        <v>1853</v>
      </c>
      <c r="D88" s="20"/>
      <c r="E88" s="484" t="s">
        <v>4818</v>
      </c>
      <c r="F88" s="674" t="s">
        <v>1885</v>
      </c>
      <c r="G88" s="642" t="s">
        <v>3338</v>
      </c>
      <c r="H88" s="547"/>
      <c r="I88" s="547" t="s">
        <v>4796</v>
      </c>
      <c r="J88" s="547"/>
      <c r="K88" s="168" t="s">
        <v>862</v>
      </c>
      <c r="Q88" s="478" t="s">
        <v>9115</v>
      </c>
    </row>
    <row r="89" spans="1:18">
      <c r="A89" s="478" t="s">
        <v>5085</v>
      </c>
      <c r="B89" s="478"/>
      <c r="C89" s="20" t="s">
        <v>1853</v>
      </c>
      <c r="D89" s="20"/>
      <c r="E89" s="484" t="s">
        <v>7787</v>
      </c>
      <c r="F89" s="644" t="s">
        <v>7266</v>
      </c>
      <c r="G89" s="642" t="s">
        <v>3338</v>
      </c>
      <c r="H89" s="547"/>
      <c r="I89" s="547" t="s">
        <v>4796</v>
      </c>
      <c r="J89" s="547"/>
      <c r="K89" s="168" t="s">
        <v>862</v>
      </c>
      <c r="Q89" s="478" t="s">
        <v>9116</v>
      </c>
      <c r="R89" s="478" t="s">
        <v>9117</v>
      </c>
    </row>
    <row r="90" spans="1:18">
      <c r="A90" s="478" t="s">
        <v>5086</v>
      </c>
      <c r="B90" s="478"/>
      <c r="C90" s="20" t="s">
        <v>4798</v>
      </c>
      <c r="D90" s="20"/>
      <c r="E90" s="484" t="s">
        <v>4819</v>
      </c>
      <c r="F90" s="306" t="s">
        <v>7500</v>
      </c>
      <c r="G90" s="642" t="s">
        <v>3338</v>
      </c>
      <c r="H90" s="547"/>
      <c r="I90" s="547" t="s">
        <v>4796</v>
      </c>
      <c r="J90" s="547"/>
      <c r="K90" s="168" t="s">
        <v>862</v>
      </c>
      <c r="Q90" s="478" t="s">
        <v>9118</v>
      </c>
    </row>
    <row r="91" spans="1:18">
      <c r="A91" s="478" t="s">
        <v>5086</v>
      </c>
      <c r="B91" s="478"/>
      <c r="C91" s="20" t="s">
        <v>4798</v>
      </c>
      <c r="D91" s="20"/>
      <c r="E91" s="484" t="s">
        <v>7792</v>
      </c>
      <c r="F91" s="306" t="s">
        <v>7500</v>
      </c>
      <c r="G91" s="642" t="s">
        <v>3338</v>
      </c>
      <c r="H91" s="547"/>
      <c r="I91" s="547" t="s">
        <v>4796</v>
      </c>
      <c r="J91" s="547"/>
      <c r="K91" s="168" t="s">
        <v>862</v>
      </c>
      <c r="Q91" s="478" t="s">
        <v>9119</v>
      </c>
      <c r="R91" s="478" t="s">
        <v>9120</v>
      </c>
    </row>
    <row r="92" spans="1:18" ht="13.65" customHeight="1">
      <c r="A92" s="478" t="s">
        <v>5116</v>
      </c>
      <c r="B92" s="478"/>
      <c r="C92" s="20" t="s">
        <v>4744</v>
      </c>
      <c r="D92" s="20"/>
      <c r="E92" s="484" t="s">
        <v>7687</v>
      </c>
      <c r="F92" s="644" t="s">
        <v>7266</v>
      </c>
      <c r="G92" s="650" t="s">
        <v>3338</v>
      </c>
      <c r="H92" s="650"/>
      <c r="I92" s="650" t="s">
        <v>4742</v>
      </c>
      <c r="J92" s="650"/>
      <c r="K92" s="345" t="s">
        <v>907</v>
      </c>
      <c r="Q92" s="478" t="s">
        <v>9105</v>
      </c>
      <c r="R92" s="498" t="s">
        <v>9106</v>
      </c>
    </row>
    <row r="93" spans="1:18">
      <c r="A93" s="478" t="s">
        <v>5120</v>
      </c>
      <c r="B93" s="478"/>
      <c r="C93" s="160" t="s">
        <v>4755</v>
      </c>
      <c r="D93" s="160"/>
      <c r="E93" s="478" t="s">
        <v>9943</v>
      </c>
      <c r="F93" s="674" t="s">
        <v>1885</v>
      </c>
      <c r="G93" s="642" t="s">
        <v>3338</v>
      </c>
      <c r="H93" s="547"/>
      <c r="I93" s="547" t="s">
        <v>4742</v>
      </c>
      <c r="J93" s="547"/>
      <c r="K93" s="168" t="s">
        <v>907</v>
      </c>
      <c r="R93" s="478" t="s">
        <v>9109</v>
      </c>
    </row>
    <row r="94" spans="1:18">
      <c r="A94" s="478" t="s">
        <v>5115</v>
      </c>
      <c r="B94" s="478"/>
      <c r="C94" s="20" t="s">
        <v>812</v>
      </c>
      <c r="D94" s="20"/>
      <c r="E94" s="484" t="s">
        <v>4767</v>
      </c>
      <c r="F94" s="644" t="s">
        <v>7266</v>
      </c>
      <c r="G94" s="642" t="s">
        <v>3338</v>
      </c>
      <c r="H94" s="547"/>
      <c r="I94" s="547" t="s">
        <v>4742</v>
      </c>
      <c r="J94" s="547"/>
      <c r="K94" s="168" t="s">
        <v>812</v>
      </c>
      <c r="Q94" s="478" t="s">
        <v>9110</v>
      </c>
      <c r="R94" s="478" t="s">
        <v>9111</v>
      </c>
    </row>
    <row r="95" spans="1:18" s="233" customFormat="1">
      <c r="A95" s="478" t="s">
        <v>7378</v>
      </c>
      <c r="B95" s="478"/>
      <c r="C95" s="517" t="s">
        <v>7381</v>
      </c>
      <c r="D95" s="51" t="s">
        <v>7437</v>
      </c>
      <c r="E95" s="499"/>
      <c r="F95" s="674" t="s">
        <v>1885</v>
      </c>
      <c r="G95" s="642" t="s">
        <v>3338</v>
      </c>
      <c r="H95" s="289"/>
      <c r="I95" s="642" t="s">
        <v>1174</v>
      </c>
      <c r="J95" s="642"/>
      <c r="K95" s="168" t="s">
        <v>741</v>
      </c>
      <c r="Q95" s="478" t="s">
        <v>9121</v>
      </c>
      <c r="R95" s="5"/>
    </row>
    <row r="96" spans="1:18" s="233" customFormat="1">
      <c r="A96" s="478" t="s">
        <v>5090</v>
      </c>
      <c r="B96" s="478"/>
      <c r="C96" s="484" t="s">
        <v>1855</v>
      </c>
      <c r="D96" s="271" t="s">
        <v>7493</v>
      </c>
      <c r="E96" s="484"/>
      <c r="F96" s="644" t="s">
        <v>7266</v>
      </c>
      <c r="G96" s="642" t="s">
        <v>3338</v>
      </c>
      <c r="H96" s="642"/>
      <c r="I96" s="642" t="s">
        <v>7491</v>
      </c>
      <c r="J96" s="642"/>
      <c r="K96" s="168" t="s">
        <v>865</v>
      </c>
      <c r="R96" s="478" t="s">
        <v>9957</v>
      </c>
    </row>
    <row r="97" spans="1:18">
      <c r="A97" s="478" t="s">
        <v>4877</v>
      </c>
      <c r="B97" s="478"/>
      <c r="C97" s="20" t="s">
        <v>1838</v>
      </c>
      <c r="D97" s="20"/>
      <c r="E97" s="484" t="s">
        <v>4785</v>
      </c>
      <c r="F97" s="644" t="s">
        <v>7266</v>
      </c>
      <c r="G97" s="642" t="s">
        <v>3338</v>
      </c>
      <c r="H97" s="547"/>
      <c r="I97" s="674" t="s">
        <v>6824</v>
      </c>
      <c r="J97" s="547"/>
      <c r="K97" s="20"/>
      <c r="R97" s="478" t="s">
        <v>9948</v>
      </c>
    </row>
    <row r="98" spans="1:18">
      <c r="A98" s="478" t="s">
        <v>4939</v>
      </c>
      <c r="B98" s="478"/>
      <c r="C98" s="20" t="s">
        <v>1839</v>
      </c>
      <c r="D98" s="20"/>
      <c r="E98" s="484" t="s">
        <v>4738</v>
      </c>
      <c r="F98" s="478" t="s">
        <v>1885</v>
      </c>
      <c r="G98" s="642" t="s">
        <v>3338</v>
      </c>
      <c r="H98" s="547"/>
      <c r="I98" s="547" t="s">
        <v>1168</v>
      </c>
      <c r="J98" s="547"/>
      <c r="K98" s="20"/>
      <c r="R98" s="478" t="s">
        <v>9936</v>
      </c>
    </row>
    <row r="99" spans="1:18">
      <c r="A99" s="478" t="s">
        <v>7903</v>
      </c>
      <c r="B99" s="478"/>
      <c r="C99" s="20" t="s">
        <v>4629</v>
      </c>
      <c r="D99" s="20"/>
      <c r="E99" s="484" t="s">
        <v>4638</v>
      </c>
      <c r="F99" s="1001" t="s">
        <v>9960</v>
      </c>
      <c r="G99" s="642" t="s">
        <v>3338</v>
      </c>
      <c r="H99" s="547"/>
      <c r="I99" s="547" t="s">
        <v>7734</v>
      </c>
      <c r="J99" s="547"/>
      <c r="K99" s="168" t="s">
        <v>841</v>
      </c>
      <c r="R99" s="478" t="s">
        <v>9962</v>
      </c>
    </row>
    <row r="100" spans="1:18">
      <c r="A100" s="478" t="s">
        <v>7904</v>
      </c>
      <c r="B100" s="478"/>
      <c r="C100" s="20" t="s">
        <v>4629</v>
      </c>
      <c r="D100" s="20"/>
      <c r="E100" s="484" t="s">
        <v>4645</v>
      </c>
      <c r="F100" s="1001" t="s">
        <v>9960</v>
      </c>
      <c r="G100" s="642" t="s">
        <v>3338</v>
      </c>
      <c r="H100" s="547"/>
      <c r="I100" s="674" t="s">
        <v>7734</v>
      </c>
      <c r="J100" s="547"/>
      <c r="K100" s="168" t="s">
        <v>841</v>
      </c>
      <c r="R100" s="478" t="s">
        <v>9963</v>
      </c>
    </row>
    <row r="101" spans="1:18">
      <c r="A101" s="478" t="s">
        <v>7905</v>
      </c>
      <c r="B101" s="478"/>
      <c r="C101" s="20" t="s">
        <v>4630</v>
      </c>
      <c r="D101" s="20"/>
      <c r="E101" s="484" t="s">
        <v>4652</v>
      </c>
      <c r="F101" s="644" t="s">
        <v>7266</v>
      </c>
      <c r="G101" s="642" t="s">
        <v>3338</v>
      </c>
      <c r="H101" s="547"/>
      <c r="I101" s="674" t="s">
        <v>7734</v>
      </c>
      <c r="J101" s="547"/>
      <c r="K101" s="168" t="s">
        <v>841</v>
      </c>
      <c r="R101" s="478" t="s">
        <v>9926</v>
      </c>
    </row>
    <row r="102" spans="1:18">
      <c r="A102" s="478" t="s">
        <v>7906</v>
      </c>
      <c r="B102" s="478"/>
      <c r="C102" s="20" t="s">
        <v>791</v>
      </c>
      <c r="D102" s="20"/>
      <c r="E102" s="484" t="s">
        <v>7761</v>
      </c>
      <c r="F102" s="306" t="s">
        <v>7500</v>
      </c>
      <c r="G102" s="642" t="s">
        <v>3338</v>
      </c>
      <c r="H102" s="547"/>
      <c r="I102" s="674" t="s">
        <v>7734</v>
      </c>
      <c r="J102" s="547"/>
      <c r="K102" s="168" t="s">
        <v>791</v>
      </c>
      <c r="R102" s="478" t="s">
        <v>9927</v>
      </c>
    </row>
    <row r="103" spans="1:18">
      <c r="A103" s="478" t="s">
        <v>7906</v>
      </c>
      <c r="B103" s="478"/>
      <c r="C103" s="20" t="s">
        <v>791</v>
      </c>
      <c r="D103" s="20"/>
      <c r="E103" s="484" t="s">
        <v>4663</v>
      </c>
      <c r="F103" s="478" t="s">
        <v>1885</v>
      </c>
      <c r="G103" s="642" t="s">
        <v>3338</v>
      </c>
      <c r="H103" s="547"/>
      <c r="I103" s="674" t="s">
        <v>7734</v>
      </c>
      <c r="J103" s="547"/>
      <c r="K103" s="168" t="s">
        <v>791</v>
      </c>
      <c r="R103" s="478" t="s">
        <v>9928</v>
      </c>
    </row>
    <row r="104" spans="1:18">
      <c r="A104" s="478" t="s">
        <v>7907</v>
      </c>
      <c r="B104" s="478"/>
      <c r="C104" s="20" t="s">
        <v>1845</v>
      </c>
      <c r="D104" s="20"/>
      <c r="E104" s="484" t="s">
        <v>4683</v>
      </c>
      <c r="F104" s="306" t="s">
        <v>7500</v>
      </c>
      <c r="G104" s="642" t="s">
        <v>3338</v>
      </c>
      <c r="H104" s="547"/>
      <c r="I104" s="674" t="s">
        <v>7734</v>
      </c>
      <c r="J104" s="547"/>
      <c r="K104" s="168" t="s">
        <v>792</v>
      </c>
      <c r="R104" s="478" t="s">
        <v>9929</v>
      </c>
    </row>
    <row r="105" spans="1:18">
      <c r="A105" s="478" t="s">
        <v>5036</v>
      </c>
      <c r="B105" s="478"/>
      <c r="C105" s="20" t="s">
        <v>1849</v>
      </c>
      <c r="D105" s="20"/>
      <c r="E105" s="484" t="s">
        <v>4694</v>
      </c>
      <c r="F105" s="644" t="s">
        <v>7266</v>
      </c>
      <c r="G105" s="642" t="s">
        <v>3338</v>
      </c>
      <c r="H105" s="547"/>
      <c r="I105" s="674" t="s">
        <v>7734</v>
      </c>
      <c r="J105" s="547"/>
      <c r="K105" s="168" t="s">
        <v>848</v>
      </c>
      <c r="R105" s="478" t="s">
        <v>9930</v>
      </c>
    </row>
    <row r="106" spans="1:18">
      <c r="A106" s="478" t="s">
        <v>5037</v>
      </c>
      <c r="B106" s="478"/>
      <c r="C106" s="20" t="s">
        <v>1846</v>
      </c>
      <c r="D106" s="20"/>
      <c r="E106" s="484" t="s">
        <v>4694</v>
      </c>
      <c r="F106" s="478" t="s">
        <v>1885</v>
      </c>
      <c r="G106" s="642" t="s">
        <v>3338</v>
      </c>
      <c r="H106" s="547"/>
      <c r="I106" s="674" t="s">
        <v>7734</v>
      </c>
      <c r="J106" s="547"/>
      <c r="K106" s="168" t="s">
        <v>843</v>
      </c>
      <c r="R106" s="478" t="s">
        <v>9931</v>
      </c>
    </row>
    <row r="107" spans="1:18">
      <c r="A107" s="478" t="s">
        <v>5038</v>
      </c>
      <c r="B107" s="478"/>
      <c r="C107" s="20" t="s">
        <v>1850</v>
      </c>
      <c r="D107" s="20"/>
      <c r="E107" s="484" t="s">
        <v>4694</v>
      </c>
      <c r="F107" s="644" t="s">
        <v>7266</v>
      </c>
      <c r="G107" s="642" t="s">
        <v>3338</v>
      </c>
      <c r="H107" s="547"/>
      <c r="I107" s="674" t="s">
        <v>7734</v>
      </c>
      <c r="J107" s="547"/>
      <c r="K107" s="168" t="s">
        <v>849</v>
      </c>
      <c r="R107" s="478" t="s">
        <v>9932</v>
      </c>
    </row>
    <row r="108" spans="1:18">
      <c r="A108" s="478" t="s">
        <v>5063</v>
      </c>
      <c r="B108" s="478"/>
      <c r="C108" s="20" t="s">
        <v>1851</v>
      </c>
      <c r="D108" s="20"/>
      <c r="E108" s="484" t="s">
        <v>4793</v>
      </c>
      <c r="F108" s="644" t="s">
        <v>7266</v>
      </c>
      <c r="G108" s="642" t="s">
        <v>3338</v>
      </c>
      <c r="H108" s="547"/>
      <c r="I108" s="547" t="s">
        <v>6824</v>
      </c>
      <c r="J108" s="547"/>
      <c r="K108" s="168" t="s">
        <v>855</v>
      </c>
      <c r="R108" s="478" t="s">
        <v>9949</v>
      </c>
    </row>
    <row r="109" spans="1:18">
      <c r="A109" s="478" t="s">
        <v>5085</v>
      </c>
      <c r="B109" s="478"/>
      <c r="C109" s="20" t="s">
        <v>1853</v>
      </c>
      <c r="D109" s="20"/>
      <c r="E109" s="484" t="s">
        <v>7788</v>
      </c>
      <c r="F109" s="644" t="s">
        <v>7266</v>
      </c>
      <c r="G109" s="642" t="s">
        <v>3338</v>
      </c>
      <c r="H109" s="547"/>
      <c r="I109" s="547" t="s">
        <v>4796</v>
      </c>
      <c r="J109" s="547"/>
      <c r="K109" s="168" t="s">
        <v>862</v>
      </c>
      <c r="R109" s="478" t="s">
        <v>9950</v>
      </c>
    </row>
    <row r="110" spans="1:18">
      <c r="A110" s="478" t="s">
        <v>5086</v>
      </c>
      <c r="B110" s="478"/>
      <c r="C110" s="20" t="s">
        <v>4798</v>
      </c>
      <c r="D110" s="20"/>
      <c r="E110" s="478" t="s">
        <v>7789</v>
      </c>
      <c r="F110" s="306" t="s">
        <v>7500</v>
      </c>
      <c r="G110" s="642" t="s">
        <v>3338</v>
      </c>
      <c r="H110" s="547"/>
      <c r="I110" s="547" t="s">
        <v>4796</v>
      </c>
      <c r="J110" s="547"/>
      <c r="K110" s="168" t="s">
        <v>862</v>
      </c>
      <c r="R110" s="478" t="s">
        <v>9951</v>
      </c>
    </row>
    <row r="111" spans="1:18">
      <c r="A111" s="478" t="s">
        <v>5101</v>
      </c>
      <c r="B111" s="478"/>
      <c r="C111" s="160" t="s">
        <v>4565</v>
      </c>
      <c r="D111" s="160"/>
      <c r="E111" s="484" t="s">
        <v>4574</v>
      </c>
      <c r="F111" s="644" t="s">
        <v>7266</v>
      </c>
      <c r="G111" s="642" t="s">
        <v>3338</v>
      </c>
      <c r="H111" s="547"/>
      <c r="I111" s="547" t="s">
        <v>4584</v>
      </c>
      <c r="J111" s="547"/>
      <c r="K111" s="168" t="s">
        <v>874</v>
      </c>
      <c r="R111" s="484" t="s">
        <v>9918</v>
      </c>
    </row>
    <row r="112" spans="1:18">
      <c r="A112" s="478" t="s">
        <v>5102</v>
      </c>
      <c r="B112" s="478"/>
      <c r="C112" s="160" t="s">
        <v>4566</v>
      </c>
      <c r="D112" s="160"/>
      <c r="E112" s="484" t="s">
        <v>9917</v>
      </c>
      <c r="F112" s="306" t="s">
        <v>7500</v>
      </c>
      <c r="G112" s="642" t="s">
        <v>3338</v>
      </c>
      <c r="H112" s="547"/>
      <c r="I112" s="547" t="s">
        <v>4584</v>
      </c>
      <c r="J112" s="547"/>
      <c r="K112" s="168" t="s">
        <v>874</v>
      </c>
      <c r="R112" s="484" t="s">
        <v>9916</v>
      </c>
    </row>
    <row r="113" spans="1:18">
      <c r="A113" s="478" t="s">
        <v>5116</v>
      </c>
      <c r="B113" s="478"/>
      <c r="C113" s="20" t="s">
        <v>4744</v>
      </c>
      <c r="D113" s="20"/>
      <c r="E113" s="484" t="s">
        <v>7703</v>
      </c>
      <c r="F113" s="478" t="s">
        <v>1885</v>
      </c>
      <c r="G113" s="642" t="s">
        <v>3338</v>
      </c>
      <c r="H113" s="547"/>
      <c r="I113" s="547" t="s">
        <v>4742</v>
      </c>
      <c r="J113" s="547"/>
      <c r="K113" s="168" t="s">
        <v>907</v>
      </c>
      <c r="R113" s="478" t="s">
        <v>9937</v>
      </c>
    </row>
    <row r="114" spans="1:18">
      <c r="A114" s="478" t="s">
        <v>5117</v>
      </c>
      <c r="B114" s="478"/>
      <c r="C114" s="20" t="s">
        <v>4745</v>
      </c>
      <c r="D114" s="20"/>
      <c r="E114" s="484" t="s">
        <v>4747</v>
      </c>
      <c r="F114" s="478" t="s">
        <v>1885</v>
      </c>
      <c r="G114" s="642" t="s">
        <v>3338</v>
      </c>
      <c r="H114" s="547"/>
      <c r="I114" s="547" t="s">
        <v>4742</v>
      </c>
      <c r="J114" s="547"/>
      <c r="K114" s="168" t="s">
        <v>907</v>
      </c>
      <c r="R114" s="478" t="s">
        <v>9938</v>
      </c>
    </row>
    <row r="115" spans="1:18">
      <c r="A115" s="478" t="s">
        <v>5118</v>
      </c>
      <c r="B115" s="478"/>
      <c r="C115" s="160" t="s">
        <v>4753</v>
      </c>
      <c r="D115" s="160"/>
      <c r="E115" s="484" t="s">
        <v>4757</v>
      </c>
      <c r="F115" s="478" t="s">
        <v>1885</v>
      </c>
      <c r="G115" s="642" t="s">
        <v>3338</v>
      </c>
      <c r="H115" s="547"/>
      <c r="I115" s="547" t="s">
        <v>4742</v>
      </c>
      <c r="J115" s="547"/>
      <c r="K115" s="168" t="s">
        <v>907</v>
      </c>
      <c r="R115" s="478" t="s">
        <v>9939</v>
      </c>
    </row>
    <row r="116" spans="1:18">
      <c r="A116" s="478" t="s">
        <v>5120</v>
      </c>
      <c r="B116" s="478"/>
      <c r="C116" s="160" t="s">
        <v>4755</v>
      </c>
      <c r="D116" s="160"/>
      <c r="E116" s="478" t="s">
        <v>9942</v>
      </c>
      <c r="F116" s="674" t="s">
        <v>1885</v>
      </c>
      <c r="G116" s="674" t="s">
        <v>3338</v>
      </c>
      <c r="H116" s="674"/>
      <c r="I116" s="674" t="s">
        <v>4742</v>
      </c>
      <c r="J116" s="674"/>
      <c r="K116" s="168" t="s">
        <v>907</v>
      </c>
      <c r="R116" s="478" t="s">
        <v>9941</v>
      </c>
    </row>
    <row r="117" spans="1:18">
      <c r="A117" s="478" t="s">
        <v>5115</v>
      </c>
      <c r="B117" s="478"/>
      <c r="C117" s="20" t="s">
        <v>812</v>
      </c>
      <c r="D117" s="20"/>
      <c r="E117" s="484" t="s">
        <v>4768</v>
      </c>
      <c r="F117" s="644" t="s">
        <v>7266</v>
      </c>
      <c r="G117" s="642" t="s">
        <v>3338</v>
      </c>
      <c r="H117" s="547"/>
      <c r="I117" s="547" t="s">
        <v>4742</v>
      </c>
      <c r="J117" s="547"/>
      <c r="K117" s="168" t="s">
        <v>812</v>
      </c>
      <c r="R117" s="478" t="s">
        <v>9944</v>
      </c>
    </row>
    <row r="118" spans="1:18">
      <c r="A118" s="478" t="s">
        <v>5124</v>
      </c>
      <c r="B118" s="478"/>
      <c r="C118" s="20" t="s">
        <v>814</v>
      </c>
      <c r="D118" s="20"/>
      <c r="E118" s="478" t="s">
        <v>9946</v>
      </c>
      <c r="F118" s="674" t="s">
        <v>1885</v>
      </c>
      <c r="G118" s="642" t="s">
        <v>3338</v>
      </c>
      <c r="H118" s="547"/>
      <c r="I118" s="547" t="s">
        <v>4742</v>
      </c>
      <c r="J118" s="547"/>
      <c r="K118" s="168" t="s">
        <v>814</v>
      </c>
      <c r="R118" s="478" t="s">
        <v>9945</v>
      </c>
    </row>
    <row r="119" spans="1:18">
      <c r="A119" s="478" t="s">
        <v>5125</v>
      </c>
      <c r="B119" s="478"/>
      <c r="C119" s="160" t="s">
        <v>1860</v>
      </c>
      <c r="D119" s="160"/>
      <c r="E119" s="484" t="s">
        <v>4829</v>
      </c>
      <c r="F119" s="484" t="s">
        <v>1885</v>
      </c>
      <c r="G119" s="642" t="s">
        <v>3338</v>
      </c>
      <c r="H119" s="547"/>
      <c r="I119" s="547" t="s">
        <v>1165</v>
      </c>
      <c r="J119" s="547"/>
      <c r="K119" s="168" t="s">
        <v>880</v>
      </c>
      <c r="R119" s="484" t="s">
        <v>9953</v>
      </c>
    </row>
    <row r="120" spans="1:18" s="233" customFormat="1">
      <c r="A120" s="478" t="s">
        <v>7378</v>
      </c>
      <c r="B120" s="478"/>
      <c r="C120" s="517" t="s">
        <v>7381</v>
      </c>
      <c r="E120" s="51" t="s">
        <v>7438</v>
      </c>
      <c r="F120" s="306" t="s">
        <v>7500</v>
      </c>
      <c r="G120" s="642" t="s">
        <v>3338</v>
      </c>
      <c r="H120" s="289"/>
      <c r="I120" s="642" t="s">
        <v>1174</v>
      </c>
      <c r="J120" s="642"/>
      <c r="K120" s="168" t="s">
        <v>741</v>
      </c>
      <c r="R120" s="478" t="s">
        <v>9954</v>
      </c>
    </row>
    <row r="121" spans="1:18" s="233" customFormat="1">
      <c r="A121" s="478" t="s">
        <v>7378</v>
      </c>
      <c r="B121" s="478"/>
      <c r="C121" s="517" t="s">
        <v>7381</v>
      </c>
      <c r="E121" s="499" t="s">
        <v>7439</v>
      </c>
      <c r="F121" s="306" t="s">
        <v>7500</v>
      </c>
      <c r="G121" s="642" t="s">
        <v>3338</v>
      </c>
      <c r="H121" s="289"/>
      <c r="I121" s="642" t="s">
        <v>1174</v>
      </c>
      <c r="J121" s="642"/>
      <c r="K121" s="168" t="s">
        <v>741</v>
      </c>
      <c r="R121" s="478" t="s">
        <v>9955</v>
      </c>
    </row>
    <row r="122" spans="1:18" s="233" customFormat="1">
      <c r="A122" s="478" t="s">
        <v>7378</v>
      </c>
      <c r="B122" s="478"/>
      <c r="C122" s="517" t="s">
        <v>7381</v>
      </c>
      <c r="E122" s="499" t="s">
        <v>7440</v>
      </c>
      <c r="F122" s="306" t="s">
        <v>7500</v>
      </c>
      <c r="G122" s="642" t="s">
        <v>3338</v>
      </c>
      <c r="H122" s="289"/>
      <c r="I122" s="642" t="s">
        <v>1174</v>
      </c>
      <c r="J122" s="642"/>
      <c r="K122" s="168" t="s">
        <v>741</v>
      </c>
      <c r="R122" s="478" t="s">
        <v>9955</v>
      </c>
    </row>
    <row r="123" spans="1:18" s="233" customFormat="1">
      <c r="A123" s="478" t="s">
        <v>4876</v>
      </c>
      <c r="B123" s="478"/>
      <c r="C123" s="517" t="s">
        <v>1837</v>
      </c>
      <c r="E123" s="499" t="s">
        <v>7455</v>
      </c>
      <c r="F123" s="499" t="s">
        <v>1885</v>
      </c>
      <c r="G123" s="642" t="s">
        <v>3338</v>
      </c>
      <c r="H123" s="289"/>
      <c r="I123" s="642" t="s">
        <v>1174</v>
      </c>
      <c r="J123" s="642"/>
      <c r="K123" s="168"/>
      <c r="R123" s="478" t="s">
        <v>9956</v>
      </c>
    </row>
  </sheetData>
  <autoFilter ref="A1:A123"/>
  <hyperlinks>
    <hyperlink ref="R1" r:id="rId1" display="Dossier Parlamento (31 dicembre 2022)"/>
    <hyperlink ref="K67" r:id="rId2"/>
    <hyperlink ref="K57" r:id="rId3" display="Realizzazione nuovi impianti di gestione rifiuti e ammodernamento di impianti esistenti"/>
    <hyperlink ref="K74" r:id="rId4" display="Investimenti nella resilienza dell'agro-sistema irriguo per una migliore gestione delle risorse idriche"/>
    <hyperlink ref="K58" r:id="rId5"/>
    <hyperlink ref="K59" r:id="rId6"/>
    <hyperlink ref="K80" r:id="rId7"/>
    <hyperlink ref="K81" r:id="rId8"/>
    <hyperlink ref="K60" r:id="rId9"/>
    <hyperlink ref="K99" r:id="rId10"/>
    <hyperlink ref="K84" r:id="rId11"/>
    <hyperlink ref="K100" r:id="rId12"/>
    <hyperlink ref="K85" r:id="rId13"/>
    <hyperlink ref="K101" r:id="rId14"/>
    <hyperlink ref="K86" r:id="rId15"/>
    <hyperlink ref="K102" r:id="rId16"/>
    <hyperlink ref="K103" r:id="rId17"/>
    <hyperlink ref="K104" r:id="rId18"/>
    <hyperlink ref="K105" r:id="rId19"/>
    <hyperlink ref="K106" r:id="rId20"/>
    <hyperlink ref="K107" r:id="rId21"/>
    <hyperlink ref="K87" r:id="rId22"/>
    <hyperlink ref="K113" r:id="rId23"/>
    <hyperlink ref="K114" r:id="rId24"/>
    <hyperlink ref="K115" r:id="rId25"/>
    <hyperlink ref="K93" r:id="rId26"/>
    <hyperlink ref="K94" r:id="rId27"/>
    <hyperlink ref="K117" r:id="rId28"/>
    <hyperlink ref="K118" r:id="rId29"/>
    <hyperlink ref="K88" r:id="rId30"/>
    <hyperlink ref="K89" r:id="rId31"/>
    <hyperlink ref="K109" r:id="rId32"/>
    <hyperlink ref="K90" r:id="rId33"/>
    <hyperlink ref="K91" r:id="rId34"/>
    <hyperlink ref="K110" r:id="rId35"/>
    <hyperlink ref="K119" r:id="rId36"/>
    <hyperlink ref="K95" r:id="rId37"/>
    <hyperlink ref="K120" r:id="rId38"/>
    <hyperlink ref="K121" r:id="rId39"/>
    <hyperlink ref="K122" r:id="rId40"/>
    <hyperlink ref="K96" r:id="rId41"/>
    <hyperlink ref="K92" r:id="rId42"/>
    <hyperlink ref="K36" r:id="rId43"/>
    <hyperlink ref="K41" r:id="rId44"/>
    <hyperlink ref="K43" r:id="rId45"/>
    <hyperlink ref="K42" r:id="rId46"/>
    <hyperlink ref="K44" r:id="rId47"/>
    <hyperlink ref="K4" r:id="rId48"/>
    <hyperlink ref="K46" r:id="rId49"/>
    <hyperlink ref="K5" r:id="rId50"/>
    <hyperlink ref="K45" r:id="rId51" display="IPCEI "/>
    <hyperlink ref="K6" r:id="rId52"/>
    <hyperlink ref="K48" r:id="rId53"/>
    <hyperlink ref="K51" r:id="rId54"/>
    <hyperlink ref="K36:K42" r:id="rId55" display="Fondo per il Programma Nazionale Ricerca (PNR) e progetti di Ricerca di Significativo Interesse Nazionale (PRIN)"/>
    <hyperlink ref="K49:K50" r:id="rId56" display="Potenziamento ed estensione tematica e territoriale dei centri di trasferimento tecnologico per segmenti di industria"/>
    <hyperlink ref="S10" r:id="rId57"/>
    <hyperlink ref="S7" r:id="rId58" location="/frontoffice/servizi"/>
    <hyperlink ref="S22" r:id="rId59"/>
    <hyperlink ref="S8" r:id="rId60"/>
    <hyperlink ref="S26" r:id="rId61"/>
    <hyperlink ref="S18" r:id="rId62"/>
    <hyperlink ref="S19" r:id="rId63"/>
    <hyperlink ref="S9" r:id="rId64"/>
    <hyperlink ref="S44" r:id="rId65"/>
    <hyperlink ref="Q11" r:id="rId66"/>
    <hyperlink ref="Q12" r:id="rId67"/>
    <hyperlink ref="S12" r:id="rId68"/>
    <hyperlink ref="S39" r:id="rId69"/>
    <hyperlink ref="Q40" r:id="rId70"/>
    <hyperlink ref="Q5" r:id="rId71" tooltip="Apre sito esterno su nuova scheda" display="https://mit.gov.it/nfsmitgov/files/media/normativa/2022-01/DM_517_in_data_16-12-2021 e Registrazione CdC.pdf"/>
    <hyperlink ref="S45" r:id="rId72" tooltip="Apre sito esterno su nuova scheda" display="https://www.politicheagricole.it/flex/cm/pages/ServeAttachment.php/L/IT/D/1%252F1%252F6%252FD.3e28f11275803afeefdd/P/BLOB%3AID%3D17102/E/zip?mode=download"/>
    <hyperlink ref="T45" r:id="rId73" tooltip="Apre sito esterno su nuova scheda" display="https://www.politicheagricole.it/flex/cm/pages/ServeBLOB.php/L/IT/IDPagina/17102"/>
    <hyperlink ref="Q46" r:id="rId74" tooltip="Apre sito esterno su nuova scheda" display="https://www.mase.gov.it/sites/default/files/PNRR/DECRETI MINISTRO(R).262.09-08-2023.pdf"/>
    <hyperlink ref="S47" r:id="rId75"/>
    <hyperlink ref="Q41" r:id="rId76" tooltip="Apre sito esterno su nuova scheda" display="https://www.mit.gov.it/nfsmitgov/files/media/normativa/2023-05/M_INFR.GABINETTO.REG_DECRETI%28R%29.0000120.05-05-2023.pdf"/>
    <hyperlink ref="Q42" r:id="rId77" tooltip="Apre sito esterno su nuova scheda"/>
    <hyperlink ref="Q43" r:id="rId78" tooltip="Apre sito esterno su nuova scheda" display="https://www.mit.gov.it/nfsmitgov/files/media/normativa/2022-06/DM 134 2022.PDF"/>
    <hyperlink ref="Q2" r:id="rId79" tooltip="Apre sito esterno su nuova scheda" display="https://www.gazzettaufficiale.it/eli/id/2023/08/08/23G00104/SG"/>
    <hyperlink ref="S2" r:id="rId80" tooltip="Apre sito esterno su nuova scheda" display="https://www.mimit.gov.it/images/stories/normativa/DECRETO_INTERMINISTERIALE_SETT_2023.pdf"/>
    <hyperlink ref="T2" r:id="rId81" tooltip="Apre sito esterno su nuova scheda" display="https://uibm.mise.gov.it/images/Circolare625.pdf"/>
    <hyperlink ref="V2" r:id="rId82" tooltip="Apre sito esterno su nuova scheda" display="https://uibm.mise.gov.it/images/Circolare627.pdf"/>
    <hyperlink ref="U2" r:id="rId83" tooltip="Apre sito esterno su nuova scheda" display="https://uibm.mise.gov.it/images/Circolare626.pdf"/>
    <hyperlink ref="W2" r:id="rId84" tooltip="Apre sito esterno su nuova scheda" display="https://uibm.mise.gov.it/images/circolari/Circolare628.pdf"/>
    <hyperlink ref="Q33" r:id="rId85" tooltip="Apre sito esterno su nuova scheda" display="https://www.normattiva.it/uri-res/N2Ls?urn:nir:stato:legge:2023-12-30;214"/>
    <hyperlink ref="Q34" r:id="rId86" tooltip="Apre sito esterno su nuova scheda" display="https://www.mase.gov.it/energia/energia-elettrica/rete-elettrica-di-trasmissione-nazionale/piano-di-sviluppo"/>
    <hyperlink ref="S34" r:id="rId87" tooltip="Apre sito esterno su nuova scheda" display="https://www.arera.it/atti-e-provvedimenti/dettaglio/21/105-21"/>
    <hyperlink ref="S51" r:id="rId88" tooltip="Apre sito esterno su nuova scheda" display="https://www.mur.gov.it/it/atti-e-normativa/decreti-di-ammissione-al-finanziamento-bando-prin-pnrr-decreto-direttoriale-n-1409"/>
    <hyperlink ref="S3" r:id="rId89"/>
    <hyperlink ref="Q53" r:id="rId90"/>
    <hyperlink ref="S52" r:id="rId91"/>
    <hyperlink ref="R82" r:id="rId92" display="Report n. 1 e n.2 della RGS"/>
    <hyperlink ref="K116" r:id="rId93"/>
  </hyperlinks>
  <pageMargins left="0.7" right="0.7" top="0.75" bottom="0.75" header="0.3" footer="0.3"/>
  <pageSetup paperSize="9" orientation="portrait" r:id="rId9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4"/>
  <sheetViews>
    <sheetView workbookViewId="0">
      <pane ySplit="1" topLeftCell="A47" activePane="bottomLeft" state="frozen"/>
      <selection pane="bottomLeft" activeCell="A55" sqref="A55"/>
    </sheetView>
  </sheetViews>
  <sheetFormatPr defaultColWidth="8.77734375" defaultRowHeight="13.2"/>
  <cols>
    <col min="1" max="1" width="16.44140625" style="484" customWidth="1"/>
    <col min="2" max="2" width="16.6640625" style="484" bestFit="1" customWidth="1"/>
    <col min="3" max="16" width="8.77734375" style="484"/>
    <col min="17" max="17" width="12.77734375" style="484" customWidth="1"/>
    <col min="18" max="18" width="52.6640625" style="484" customWidth="1"/>
    <col min="19" max="16384" width="8.77734375" style="484"/>
  </cols>
  <sheetData>
    <row r="1" spans="1:23" ht="82.8">
      <c r="A1" s="110" t="s">
        <v>4552</v>
      </c>
      <c r="B1" s="110" t="s">
        <v>0</v>
      </c>
      <c r="C1" s="110" t="s">
        <v>1</v>
      </c>
      <c r="D1" s="110" t="s">
        <v>2</v>
      </c>
      <c r="E1" s="110" t="s">
        <v>3</v>
      </c>
      <c r="F1" s="110" t="s">
        <v>1864</v>
      </c>
      <c r="G1" s="110" t="s">
        <v>6623</v>
      </c>
      <c r="H1" s="110" t="s">
        <v>248</v>
      </c>
      <c r="I1" s="110" t="s">
        <v>1159</v>
      </c>
      <c r="J1" s="549" t="s">
        <v>4864</v>
      </c>
      <c r="K1" s="110" t="s">
        <v>1239</v>
      </c>
      <c r="L1" s="110" t="s">
        <v>3212</v>
      </c>
      <c r="M1" s="110" t="s">
        <v>1904</v>
      </c>
      <c r="N1" s="110" t="s">
        <v>1905</v>
      </c>
      <c r="O1" s="110" t="s">
        <v>1906</v>
      </c>
      <c r="P1" s="110" t="s">
        <v>6646</v>
      </c>
      <c r="Q1" s="110" t="s">
        <v>1867</v>
      </c>
      <c r="R1" s="586" t="s">
        <v>9595</v>
      </c>
      <c r="S1" s="110" t="s">
        <v>6400</v>
      </c>
      <c r="T1" s="110" t="s">
        <v>6401</v>
      </c>
      <c r="U1" s="110" t="s">
        <v>6405</v>
      </c>
      <c r="V1" s="110" t="s">
        <v>6441</v>
      </c>
      <c r="W1" s="110" t="s">
        <v>8952</v>
      </c>
    </row>
    <row r="2" spans="1:23" ht="24.6" customHeight="1">
      <c r="A2" s="964" t="s">
        <v>8112</v>
      </c>
      <c r="B2" s="785" t="s">
        <v>9760</v>
      </c>
      <c r="C2" s="785" t="s">
        <v>9761</v>
      </c>
      <c r="D2" s="785" t="s">
        <v>445</v>
      </c>
      <c r="E2" s="785" t="s">
        <v>8729</v>
      </c>
      <c r="F2" s="964" t="s">
        <v>1885</v>
      </c>
      <c r="G2" s="86" t="str">
        <f t="shared" ref="G2:G39" si="0">LEFT(C2,1)</f>
        <v>R</v>
      </c>
      <c r="H2" s="498" t="s">
        <v>66</v>
      </c>
      <c r="I2" s="973" t="s">
        <v>9890</v>
      </c>
      <c r="J2" s="973"/>
      <c r="O2" s="484" t="s">
        <v>8113</v>
      </c>
      <c r="P2" s="967" t="s">
        <v>7821</v>
      </c>
      <c r="Q2" s="234" t="s">
        <v>9892</v>
      </c>
      <c r="R2" s="507" t="s">
        <v>9891</v>
      </c>
      <c r="S2" s="234"/>
      <c r="T2" s="234"/>
      <c r="U2" s="234"/>
      <c r="V2" s="234"/>
      <c r="W2" s="234"/>
    </row>
    <row r="3" spans="1:23" ht="24.6" customHeight="1">
      <c r="A3" s="964" t="s">
        <v>4884</v>
      </c>
      <c r="B3" s="785" t="s">
        <v>3917</v>
      </c>
      <c r="C3" s="793" t="s">
        <v>908</v>
      </c>
      <c r="D3" s="785" t="s">
        <v>566</v>
      </c>
      <c r="E3" s="793" t="s">
        <v>8114</v>
      </c>
      <c r="F3" s="964" t="s">
        <v>1885</v>
      </c>
      <c r="G3" s="86" t="str">
        <f t="shared" si="0"/>
        <v>I</v>
      </c>
      <c r="H3" s="498" t="s">
        <v>66</v>
      </c>
      <c r="I3" s="45" t="s">
        <v>1174</v>
      </c>
      <c r="J3" s="126"/>
      <c r="K3" s="168"/>
      <c r="L3" s="583" t="s">
        <v>1931</v>
      </c>
      <c r="M3" s="809"/>
      <c r="N3" s="817" t="s">
        <v>1943</v>
      </c>
      <c r="O3" s="817" t="s">
        <v>8115</v>
      </c>
      <c r="P3" s="967" t="s">
        <v>7821</v>
      </c>
      <c r="R3" s="507" t="s">
        <v>9807</v>
      </c>
      <c r="S3" s="234"/>
    </row>
    <row r="4" spans="1:23" ht="24.6" customHeight="1">
      <c r="A4" s="964" t="s">
        <v>4899</v>
      </c>
      <c r="B4" s="785" t="s">
        <v>9674</v>
      </c>
      <c r="C4" s="785" t="s">
        <v>644</v>
      </c>
      <c r="D4" s="785" t="s">
        <v>445</v>
      </c>
      <c r="E4" s="785" t="s">
        <v>8769</v>
      </c>
      <c r="F4" s="964" t="s">
        <v>1885</v>
      </c>
      <c r="G4" s="86" t="str">
        <f t="shared" si="0"/>
        <v>R</v>
      </c>
      <c r="H4" s="498" t="s">
        <v>66</v>
      </c>
      <c r="I4" s="973" t="s">
        <v>1170</v>
      </c>
      <c r="J4" s="973"/>
      <c r="O4" s="484" t="s">
        <v>9675</v>
      </c>
      <c r="P4" s="967" t="s">
        <v>7821</v>
      </c>
      <c r="Q4" s="168" t="s">
        <v>9809</v>
      </c>
      <c r="R4" s="507" t="s">
        <v>9808</v>
      </c>
    </row>
    <row r="5" spans="1:23" ht="24.6" customHeight="1">
      <c r="A5" s="964" t="s">
        <v>4903</v>
      </c>
      <c r="B5" s="785" t="s">
        <v>9762</v>
      </c>
      <c r="C5" s="785" t="s">
        <v>656</v>
      </c>
      <c r="D5" s="785" t="s">
        <v>445</v>
      </c>
      <c r="E5" s="785" t="s">
        <v>8778</v>
      </c>
      <c r="F5" s="964" t="s">
        <v>1885</v>
      </c>
      <c r="G5" s="86" t="str">
        <f t="shared" si="0"/>
        <v>R</v>
      </c>
      <c r="H5" s="498" t="s">
        <v>66</v>
      </c>
      <c r="I5" s="973" t="s">
        <v>1173</v>
      </c>
      <c r="J5" s="973"/>
      <c r="O5" s="507" t="s">
        <v>8172</v>
      </c>
      <c r="P5" s="967" t="s">
        <v>7821</v>
      </c>
      <c r="Q5" s="234" t="s">
        <v>9895</v>
      </c>
      <c r="R5" s="507" t="s">
        <v>9894</v>
      </c>
    </row>
    <row r="6" spans="1:23" ht="24.6" customHeight="1">
      <c r="A6" s="964" t="s">
        <v>4985</v>
      </c>
      <c r="B6" s="785" t="s">
        <v>4159</v>
      </c>
      <c r="C6" s="793" t="s">
        <v>8746</v>
      </c>
      <c r="D6" s="785" t="s">
        <v>445</v>
      </c>
      <c r="E6" s="785" t="s">
        <v>1815</v>
      </c>
      <c r="F6" s="964" t="s">
        <v>1885</v>
      </c>
      <c r="G6" s="86" t="str">
        <f t="shared" si="0"/>
        <v>R</v>
      </c>
      <c r="H6" s="484" t="s">
        <v>66</v>
      </c>
      <c r="I6" s="136" t="s">
        <v>7496</v>
      </c>
      <c r="J6" s="136"/>
      <c r="K6" s="168"/>
      <c r="L6" s="584" t="s">
        <v>2292</v>
      </c>
      <c r="M6" s="810"/>
      <c r="N6" s="811" t="s">
        <v>1908</v>
      </c>
      <c r="O6" s="810" t="s">
        <v>9784</v>
      </c>
      <c r="P6" s="967" t="s">
        <v>7821</v>
      </c>
      <c r="Q6" s="234" t="s">
        <v>9840</v>
      </c>
      <c r="R6" s="507" t="s">
        <v>9839</v>
      </c>
      <c r="S6" s="234"/>
    </row>
    <row r="7" spans="1:23" ht="24.6" customHeight="1">
      <c r="A7" s="964" t="s">
        <v>5546</v>
      </c>
      <c r="B7" s="791" t="s">
        <v>4218</v>
      </c>
      <c r="C7" s="791" t="s">
        <v>386</v>
      </c>
      <c r="D7" s="791" t="s">
        <v>445</v>
      </c>
      <c r="E7" s="791" t="s">
        <v>9763</v>
      </c>
      <c r="F7" s="964" t="s">
        <v>1885</v>
      </c>
      <c r="G7" s="86" t="str">
        <f t="shared" si="0"/>
        <v>I</v>
      </c>
      <c r="H7" s="484" t="s">
        <v>98</v>
      </c>
      <c r="I7" s="45" t="s">
        <v>7734</v>
      </c>
      <c r="J7" s="126"/>
      <c r="K7" s="168" t="s">
        <v>784</v>
      </c>
      <c r="L7" s="584" t="s">
        <v>2335</v>
      </c>
      <c r="M7" s="810" t="s">
        <v>3014</v>
      </c>
      <c r="N7" s="814" t="s">
        <v>3015</v>
      </c>
      <c r="O7" s="810" t="s">
        <v>9785</v>
      </c>
      <c r="P7" s="967" t="s">
        <v>7821</v>
      </c>
      <c r="R7" s="507" t="s">
        <v>9824</v>
      </c>
      <c r="S7" s="234"/>
    </row>
    <row r="8" spans="1:23" ht="24.6" customHeight="1">
      <c r="A8" s="964" t="s">
        <v>5044</v>
      </c>
      <c r="B8" s="791" t="s">
        <v>4294</v>
      </c>
      <c r="C8" s="791" t="s">
        <v>589</v>
      </c>
      <c r="D8" s="791" t="s">
        <v>445</v>
      </c>
      <c r="E8" s="791" t="s">
        <v>9764</v>
      </c>
      <c r="F8" s="529" t="s">
        <v>7820</v>
      </c>
      <c r="G8" s="86" t="str">
        <f t="shared" si="0"/>
        <v>I</v>
      </c>
      <c r="H8" s="484" t="s">
        <v>66</v>
      </c>
      <c r="I8" s="30" t="s">
        <v>1163</v>
      </c>
      <c r="J8" s="126"/>
      <c r="K8" s="168" t="s">
        <v>795</v>
      </c>
      <c r="L8" s="584" t="s">
        <v>2451</v>
      </c>
      <c r="M8" s="810" t="s">
        <v>2465</v>
      </c>
      <c r="N8" s="810" t="s">
        <v>2466</v>
      </c>
      <c r="O8" s="811" t="s">
        <v>8571</v>
      </c>
      <c r="P8" s="967" t="s">
        <v>7821</v>
      </c>
      <c r="R8" s="507" t="s">
        <v>9842</v>
      </c>
      <c r="S8" s="234" t="s">
        <v>9841</v>
      </c>
    </row>
    <row r="9" spans="1:23" ht="24.6" customHeight="1">
      <c r="A9" s="964" t="s">
        <v>5072</v>
      </c>
      <c r="B9" s="785" t="s">
        <v>4350</v>
      </c>
      <c r="C9" s="785" t="s">
        <v>9765</v>
      </c>
      <c r="D9" s="785" t="s">
        <v>445</v>
      </c>
      <c r="E9" s="788" t="s">
        <v>1749</v>
      </c>
      <c r="F9" s="964" t="s">
        <v>1885</v>
      </c>
      <c r="G9" s="86" t="str">
        <f t="shared" si="0"/>
        <v>R</v>
      </c>
      <c r="H9" s="484" t="s">
        <v>66</v>
      </c>
      <c r="I9" s="45" t="s">
        <v>1167</v>
      </c>
      <c r="J9" s="126"/>
      <c r="K9" s="168"/>
      <c r="L9" s="584" t="s">
        <v>2531</v>
      </c>
      <c r="M9" s="810" t="s">
        <v>2553</v>
      </c>
      <c r="N9" s="810" t="s">
        <v>2554</v>
      </c>
      <c r="O9" s="810" t="s">
        <v>9786</v>
      </c>
      <c r="P9" s="967" t="s">
        <v>7821</v>
      </c>
      <c r="Q9" s="234" t="s">
        <v>9843</v>
      </c>
      <c r="R9" s="498" t="s">
        <v>9845</v>
      </c>
      <c r="S9" s="234" t="s">
        <v>9844</v>
      </c>
    </row>
    <row r="10" spans="1:23" ht="24.6" customHeight="1">
      <c r="A10" s="964" t="s">
        <v>5097</v>
      </c>
      <c r="B10" s="791" t="s">
        <v>4373</v>
      </c>
      <c r="C10" s="791" t="s">
        <v>475</v>
      </c>
      <c r="D10" s="791" t="s">
        <v>445</v>
      </c>
      <c r="E10" s="794" t="s">
        <v>9766</v>
      </c>
      <c r="F10" s="484" t="s">
        <v>1885</v>
      </c>
      <c r="G10" s="86" t="str">
        <f t="shared" si="0"/>
        <v>R</v>
      </c>
      <c r="H10" s="484" t="s">
        <v>66</v>
      </c>
      <c r="I10" s="45" t="s">
        <v>1167</v>
      </c>
      <c r="J10" s="135"/>
      <c r="K10" s="168"/>
      <c r="L10" s="583" t="s">
        <v>2581</v>
      </c>
      <c r="M10" s="809"/>
      <c r="N10" s="812" t="s">
        <v>2584</v>
      </c>
      <c r="O10" s="812" t="s">
        <v>477</v>
      </c>
      <c r="P10" s="967" t="s">
        <v>7821</v>
      </c>
      <c r="Q10" s="234" t="s">
        <v>9893</v>
      </c>
      <c r="R10" s="507" t="s">
        <v>9888</v>
      </c>
    </row>
    <row r="11" spans="1:23" ht="24.6" customHeight="1">
      <c r="A11" s="964" t="s">
        <v>8699</v>
      </c>
      <c r="B11" s="785" t="s">
        <v>9767</v>
      </c>
      <c r="C11" s="785" t="s">
        <v>9768</v>
      </c>
      <c r="D11" s="785" t="s">
        <v>445</v>
      </c>
      <c r="E11" s="785" t="s">
        <v>9769</v>
      </c>
      <c r="F11" s="964" t="s">
        <v>1885</v>
      </c>
      <c r="G11" s="86" t="str">
        <f t="shared" si="0"/>
        <v>R</v>
      </c>
      <c r="H11" s="484" t="s">
        <v>66</v>
      </c>
      <c r="I11" s="973" t="s">
        <v>1167</v>
      </c>
      <c r="J11" s="973"/>
      <c r="O11" s="507" t="s">
        <v>9902</v>
      </c>
      <c r="P11" s="967" t="s">
        <v>7821</v>
      </c>
      <c r="Q11" s="234" t="s">
        <v>9903</v>
      </c>
      <c r="R11" s="507" t="s">
        <v>9904</v>
      </c>
      <c r="S11" s="234"/>
    </row>
    <row r="12" spans="1:23" ht="24.6" customHeight="1">
      <c r="A12" s="964" t="s">
        <v>8715</v>
      </c>
      <c r="B12" s="785" t="s">
        <v>9606</v>
      </c>
      <c r="C12" s="785" t="s">
        <v>8716</v>
      </c>
      <c r="D12" s="785" t="s">
        <v>445</v>
      </c>
      <c r="E12" s="785" t="s">
        <v>8797</v>
      </c>
      <c r="F12" s="964" t="s">
        <v>1885</v>
      </c>
      <c r="G12" s="86" t="str">
        <f t="shared" si="0"/>
        <v>I</v>
      </c>
      <c r="H12" s="484" t="s">
        <v>66</v>
      </c>
      <c r="I12" s="973" t="s">
        <v>7734</v>
      </c>
      <c r="J12" s="973"/>
      <c r="O12" s="484" t="s">
        <v>9787</v>
      </c>
      <c r="P12" s="967" t="s">
        <v>7821</v>
      </c>
      <c r="R12" s="507" t="s">
        <v>9905</v>
      </c>
    </row>
    <row r="13" spans="1:23" ht="24.6" customHeight="1">
      <c r="A13" s="964" t="s">
        <v>8717</v>
      </c>
      <c r="B13" s="799" t="s">
        <v>9770</v>
      </c>
      <c r="C13" s="799" t="s">
        <v>9771</v>
      </c>
      <c r="D13" s="799" t="s">
        <v>445</v>
      </c>
      <c r="E13" s="799" t="s">
        <v>9772</v>
      </c>
      <c r="F13" s="964" t="s">
        <v>1885</v>
      </c>
      <c r="G13" s="86" t="str">
        <f t="shared" si="0"/>
        <v>I</v>
      </c>
      <c r="H13" s="484" t="s">
        <v>98</v>
      </c>
      <c r="I13" s="973" t="s">
        <v>7496</v>
      </c>
      <c r="J13" s="973"/>
      <c r="O13" s="484" t="s">
        <v>9788</v>
      </c>
      <c r="P13" s="967" t="s">
        <v>7821</v>
      </c>
      <c r="R13" s="507" t="s">
        <v>9906</v>
      </c>
    </row>
    <row r="14" spans="1:23" ht="24.6" customHeight="1">
      <c r="A14" s="964" t="s">
        <v>8719</v>
      </c>
      <c r="B14" s="791" t="s">
        <v>9773</v>
      </c>
      <c r="C14" s="789" t="s">
        <v>8767</v>
      </c>
      <c r="D14" s="791" t="s">
        <v>445</v>
      </c>
      <c r="E14" s="794" t="s">
        <v>9774</v>
      </c>
      <c r="F14" s="964" t="s">
        <v>1885</v>
      </c>
      <c r="G14" s="86" t="str">
        <f t="shared" si="0"/>
        <v>I</v>
      </c>
      <c r="H14" s="484" t="s">
        <v>98</v>
      </c>
      <c r="I14" s="973" t="s">
        <v>6824</v>
      </c>
      <c r="J14" s="973"/>
      <c r="O14" s="484" t="s">
        <v>9789</v>
      </c>
      <c r="P14" s="967" t="s">
        <v>7821</v>
      </c>
      <c r="Q14" s="234" t="s">
        <v>9910</v>
      </c>
      <c r="R14" s="507" t="s">
        <v>9909</v>
      </c>
    </row>
    <row r="15" spans="1:23" ht="24.6" customHeight="1">
      <c r="A15" s="964" t="s">
        <v>4890</v>
      </c>
      <c r="B15" s="785" t="s">
        <v>3962</v>
      </c>
      <c r="C15" s="793" t="s">
        <v>8147</v>
      </c>
      <c r="D15" s="785" t="s">
        <v>566</v>
      </c>
      <c r="E15" s="793" t="s">
        <v>9596</v>
      </c>
      <c r="F15" s="964" t="s">
        <v>1885</v>
      </c>
      <c r="G15" s="86" t="str">
        <f t="shared" si="0"/>
        <v>I</v>
      </c>
      <c r="H15" s="498" t="s">
        <v>66</v>
      </c>
      <c r="I15" s="45" t="s">
        <v>1170</v>
      </c>
      <c r="J15" s="126"/>
      <c r="K15" s="168" t="s">
        <v>738</v>
      </c>
      <c r="L15" s="583" t="s">
        <v>1973</v>
      </c>
      <c r="M15" s="815" t="s">
        <v>1996</v>
      </c>
      <c r="N15" s="812" t="s">
        <v>1997</v>
      </c>
      <c r="O15" s="812" t="s">
        <v>9598</v>
      </c>
      <c r="P15" s="967" t="s">
        <v>7821</v>
      </c>
      <c r="R15" s="507" t="s">
        <v>9810</v>
      </c>
      <c r="S15" s="234" t="s">
        <v>9811</v>
      </c>
      <c r="T15" s="234" t="s">
        <v>9812</v>
      </c>
    </row>
    <row r="16" spans="1:23" ht="24.6" customHeight="1">
      <c r="A16" s="964" t="s">
        <v>4898</v>
      </c>
      <c r="B16" s="785" t="s">
        <v>3964</v>
      </c>
      <c r="C16" s="785" t="s">
        <v>8737</v>
      </c>
      <c r="D16" s="785" t="s">
        <v>566</v>
      </c>
      <c r="E16" s="785" t="s">
        <v>9599</v>
      </c>
      <c r="F16" s="983" t="s">
        <v>1885</v>
      </c>
      <c r="G16" s="86" t="str">
        <f t="shared" si="0"/>
        <v>I</v>
      </c>
      <c r="H16" s="498" t="s">
        <v>66</v>
      </c>
      <c r="I16" s="45" t="s">
        <v>1170</v>
      </c>
      <c r="J16" s="126" t="s">
        <v>9813</v>
      </c>
      <c r="K16" s="168" t="s">
        <v>740</v>
      </c>
      <c r="L16" s="583" t="s">
        <v>1981</v>
      </c>
      <c r="M16" s="815" t="s">
        <v>1999</v>
      </c>
      <c r="N16" s="812" t="s">
        <v>2000</v>
      </c>
      <c r="O16" s="812" t="s">
        <v>9600</v>
      </c>
      <c r="P16" s="967" t="s">
        <v>7821</v>
      </c>
      <c r="R16" s="507" t="s">
        <v>9814</v>
      </c>
    </row>
    <row r="17" spans="1:22" ht="24.6" customHeight="1">
      <c r="A17" s="964" t="s">
        <v>4898</v>
      </c>
      <c r="B17" s="785" t="s">
        <v>3965</v>
      </c>
      <c r="C17" s="785" t="s">
        <v>8737</v>
      </c>
      <c r="D17" s="785" t="s">
        <v>566</v>
      </c>
      <c r="E17" s="788" t="s">
        <v>9775</v>
      </c>
      <c r="F17" s="964" t="s">
        <v>1885</v>
      </c>
      <c r="G17" s="86" t="str">
        <f t="shared" si="0"/>
        <v>I</v>
      </c>
      <c r="H17" s="498" t="s">
        <v>66</v>
      </c>
      <c r="I17" s="45" t="s">
        <v>1170</v>
      </c>
      <c r="J17" s="126"/>
      <c r="K17" s="168" t="s">
        <v>738</v>
      </c>
      <c r="L17" s="583" t="s">
        <v>1981</v>
      </c>
      <c r="M17" s="815" t="s">
        <v>2002</v>
      </c>
      <c r="N17" s="812" t="s">
        <v>2003</v>
      </c>
      <c r="O17" s="812" t="s">
        <v>9790</v>
      </c>
      <c r="P17" s="967" t="s">
        <v>7821</v>
      </c>
      <c r="R17" s="507" t="s">
        <v>9816</v>
      </c>
      <c r="S17" s="234"/>
    </row>
    <row r="18" spans="1:22" ht="24.6" customHeight="1">
      <c r="A18" s="964" t="s">
        <v>4898</v>
      </c>
      <c r="B18" s="785" t="s">
        <v>3966</v>
      </c>
      <c r="C18" s="793" t="s">
        <v>8737</v>
      </c>
      <c r="D18" s="785" t="s">
        <v>566</v>
      </c>
      <c r="E18" s="785" t="s">
        <v>1342</v>
      </c>
      <c r="F18" s="964" t="s">
        <v>1885</v>
      </c>
      <c r="G18" s="86" t="str">
        <f t="shared" si="0"/>
        <v>I</v>
      </c>
      <c r="H18" s="498" t="s">
        <v>66</v>
      </c>
      <c r="I18" s="45" t="s">
        <v>1170</v>
      </c>
      <c r="J18" s="126"/>
      <c r="K18" s="168" t="s">
        <v>740</v>
      </c>
      <c r="L18" s="583" t="s">
        <v>2005</v>
      </c>
      <c r="M18" s="810" t="s">
        <v>2006</v>
      </c>
      <c r="N18" s="812" t="s">
        <v>2007</v>
      </c>
      <c r="O18" s="812" t="s">
        <v>929</v>
      </c>
      <c r="P18" s="967" t="s">
        <v>7821</v>
      </c>
      <c r="R18" s="507" t="s">
        <v>9817</v>
      </c>
      <c r="S18" s="234"/>
    </row>
    <row r="19" spans="1:22" ht="24.6" customHeight="1">
      <c r="A19" s="964" t="s">
        <v>4893</v>
      </c>
      <c r="B19" s="785" t="s">
        <v>9614</v>
      </c>
      <c r="C19" s="785" t="s">
        <v>640</v>
      </c>
      <c r="D19" s="785" t="s">
        <v>445</v>
      </c>
      <c r="E19" s="788" t="s">
        <v>8770</v>
      </c>
      <c r="F19" s="669" t="s">
        <v>7266</v>
      </c>
      <c r="G19" s="86" t="str">
        <f t="shared" si="0"/>
        <v>R</v>
      </c>
      <c r="H19" s="498" t="s">
        <v>66</v>
      </c>
      <c r="I19" s="45" t="s">
        <v>1176</v>
      </c>
      <c r="J19" s="973"/>
      <c r="O19" s="484" t="s">
        <v>9791</v>
      </c>
      <c r="P19" s="967" t="s">
        <v>7821</v>
      </c>
      <c r="Q19" s="973" t="s">
        <v>9819</v>
      </c>
      <c r="R19" s="498" t="s">
        <v>9805</v>
      </c>
    </row>
    <row r="20" spans="1:22" ht="24.6" customHeight="1">
      <c r="A20" s="964" t="s">
        <v>4902</v>
      </c>
      <c r="B20" s="785" t="s">
        <v>9776</v>
      </c>
      <c r="C20" s="785" t="s">
        <v>641</v>
      </c>
      <c r="D20" s="785" t="s">
        <v>445</v>
      </c>
      <c r="E20" s="785" t="s">
        <v>8773</v>
      </c>
      <c r="F20" s="669" t="s">
        <v>7266</v>
      </c>
      <c r="G20" s="86" t="str">
        <f t="shared" si="0"/>
        <v>R</v>
      </c>
      <c r="H20" s="498" t="s">
        <v>66</v>
      </c>
      <c r="I20" s="973" t="s">
        <v>1862</v>
      </c>
      <c r="J20" s="973"/>
      <c r="O20" s="484" t="s">
        <v>9792</v>
      </c>
      <c r="P20" s="967" t="s">
        <v>7821</v>
      </c>
      <c r="Q20" s="973" t="s">
        <v>9819</v>
      </c>
      <c r="R20" s="507" t="s">
        <v>9818</v>
      </c>
    </row>
    <row r="21" spans="1:22" ht="24.6" customHeight="1">
      <c r="A21" s="1000" t="s">
        <v>4902</v>
      </c>
      <c r="B21" s="785" t="s">
        <v>4031</v>
      </c>
      <c r="C21" s="786" t="s">
        <v>8167</v>
      </c>
      <c r="D21" s="785" t="s">
        <v>8103</v>
      </c>
      <c r="E21" s="785" t="s">
        <v>8211</v>
      </c>
      <c r="F21" s="1000" t="s">
        <v>1885</v>
      </c>
      <c r="G21" s="86" t="str">
        <f t="shared" si="0"/>
        <v>R</v>
      </c>
      <c r="H21" s="478" t="s">
        <v>66</v>
      </c>
      <c r="I21" s="45"/>
      <c r="J21" s="136"/>
      <c r="K21" s="168"/>
      <c r="L21" s="816" t="s">
        <v>2116</v>
      </c>
      <c r="M21" s="816"/>
      <c r="N21" s="584" t="s">
        <v>2119</v>
      </c>
      <c r="O21" s="816" t="s">
        <v>2137</v>
      </c>
      <c r="P21" s="967" t="s">
        <v>7821</v>
      </c>
      <c r="Q21" s="234"/>
      <c r="R21" s="507" t="s">
        <v>13692</v>
      </c>
      <c r="S21" s="234"/>
    </row>
    <row r="22" spans="1:22" ht="24.6" customHeight="1">
      <c r="A22" s="964" t="s">
        <v>4907</v>
      </c>
      <c r="B22" s="785" t="s">
        <v>3851</v>
      </c>
      <c r="C22" s="793" t="s">
        <v>658</v>
      </c>
      <c r="D22" s="785" t="s">
        <v>445</v>
      </c>
      <c r="E22" s="793" t="s">
        <v>1384</v>
      </c>
      <c r="F22" s="964" t="s">
        <v>1885</v>
      </c>
      <c r="G22" s="86" t="str">
        <f t="shared" si="0"/>
        <v>R</v>
      </c>
      <c r="H22" s="498" t="s">
        <v>66</v>
      </c>
      <c r="I22" s="136" t="s">
        <v>1173</v>
      </c>
      <c r="J22" s="136"/>
      <c r="K22" s="168"/>
      <c r="L22" s="819" t="s">
        <v>3390</v>
      </c>
      <c r="M22" s="810"/>
      <c r="N22" s="810" t="s">
        <v>2158</v>
      </c>
      <c r="O22" s="810" t="s">
        <v>8230</v>
      </c>
      <c r="P22" s="967" t="s">
        <v>7821</v>
      </c>
      <c r="R22" s="507" t="s">
        <v>9896</v>
      </c>
      <c r="S22" s="234"/>
    </row>
    <row r="23" spans="1:22" ht="24.6" customHeight="1">
      <c r="A23" s="964" t="s">
        <v>4905</v>
      </c>
      <c r="B23" s="785" t="s">
        <v>3857</v>
      </c>
      <c r="C23" s="793" t="s">
        <v>8233</v>
      </c>
      <c r="D23" s="785" t="s">
        <v>445</v>
      </c>
      <c r="E23" s="793" t="s">
        <v>8234</v>
      </c>
      <c r="F23" s="669" t="s">
        <v>7266</v>
      </c>
      <c r="G23" s="86" t="str">
        <f t="shared" si="0"/>
        <v>R</v>
      </c>
      <c r="H23" s="498" t="s">
        <v>66</v>
      </c>
      <c r="I23" s="136" t="s">
        <v>1173</v>
      </c>
      <c r="J23" s="136"/>
      <c r="K23" s="168"/>
      <c r="L23" s="816"/>
      <c r="M23" s="810"/>
      <c r="N23" s="810" t="s">
        <v>2165</v>
      </c>
      <c r="O23" s="811" t="s">
        <v>9897</v>
      </c>
      <c r="P23" s="967" t="s">
        <v>7821</v>
      </c>
      <c r="Q23" s="484" t="s">
        <v>9899</v>
      </c>
      <c r="R23" s="507" t="s">
        <v>9898</v>
      </c>
    </row>
    <row r="24" spans="1:22" ht="24.6" customHeight="1">
      <c r="A24" s="964" t="s">
        <v>4904</v>
      </c>
      <c r="B24" s="785" t="s">
        <v>3860</v>
      </c>
      <c r="C24" s="785" t="s">
        <v>8739</v>
      </c>
      <c r="D24" s="785" t="s">
        <v>566</v>
      </c>
      <c r="E24" s="788" t="s">
        <v>9900</v>
      </c>
      <c r="F24" s="964" t="s">
        <v>1885</v>
      </c>
      <c r="G24" s="86" t="str">
        <f t="shared" si="0"/>
        <v>R</v>
      </c>
      <c r="H24" s="498" t="s">
        <v>66</v>
      </c>
      <c r="I24" s="136" t="s">
        <v>1173</v>
      </c>
      <c r="J24" s="136"/>
      <c r="K24" s="168"/>
      <c r="L24" s="816"/>
      <c r="M24" s="810" t="s">
        <v>2167</v>
      </c>
      <c r="N24" s="811" t="s">
        <v>2168</v>
      </c>
      <c r="O24" s="811" t="s">
        <v>8237</v>
      </c>
      <c r="P24" s="967" t="s">
        <v>7821</v>
      </c>
      <c r="R24" s="507" t="s">
        <v>9901</v>
      </c>
    </row>
    <row r="25" spans="1:22" ht="24.6" customHeight="1">
      <c r="A25" s="964" t="s">
        <v>4908</v>
      </c>
      <c r="B25" s="791" t="s">
        <v>4036</v>
      </c>
      <c r="C25" s="789" t="s">
        <v>593</v>
      </c>
      <c r="D25" s="791" t="s">
        <v>566</v>
      </c>
      <c r="E25" s="791" t="s">
        <v>1411</v>
      </c>
      <c r="F25" s="964" t="s">
        <v>1885</v>
      </c>
      <c r="G25" s="86" t="str">
        <f t="shared" si="0"/>
        <v>I</v>
      </c>
      <c r="H25" s="478" t="s">
        <v>66</v>
      </c>
      <c r="I25" s="45" t="s">
        <v>9428</v>
      </c>
      <c r="J25" s="126"/>
      <c r="K25" s="168" t="s">
        <v>746</v>
      </c>
      <c r="L25" s="584" t="s">
        <v>3371</v>
      </c>
      <c r="M25" s="815" t="s">
        <v>2198</v>
      </c>
      <c r="N25" s="810" t="s">
        <v>2199</v>
      </c>
      <c r="O25" s="810" t="s">
        <v>8313</v>
      </c>
      <c r="P25" s="967" t="s">
        <v>7821</v>
      </c>
      <c r="R25" s="507" t="s">
        <v>9838</v>
      </c>
    </row>
    <row r="26" spans="1:22" ht="24.6" customHeight="1">
      <c r="A26" s="964" t="s">
        <v>4946</v>
      </c>
      <c r="B26" s="785" t="s">
        <v>1525</v>
      </c>
      <c r="C26" s="785" t="s">
        <v>9777</v>
      </c>
      <c r="D26" s="785" t="s">
        <v>566</v>
      </c>
      <c r="E26" s="785" t="s">
        <v>1566</v>
      </c>
      <c r="F26" s="964" t="s">
        <v>1885</v>
      </c>
      <c r="G26" s="86" t="str">
        <f t="shared" si="0"/>
        <v>I</v>
      </c>
      <c r="H26" s="478" t="s">
        <v>66</v>
      </c>
      <c r="I26" s="45" t="s">
        <v>1171</v>
      </c>
      <c r="J26" s="126"/>
      <c r="K26" s="168" t="s">
        <v>750</v>
      </c>
      <c r="L26" s="584" t="s">
        <v>2246</v>
      </c>
      <c r="M26" s="810" t="s">
        <v>2249</v>
      </c>
      <c r="N26" s="810" t="s">
        <v>2250</v>
      </c>
      <c r="O26" s="275" t="s">
        <v>9846</v>
      </c>
      <c r="P26" s="967" t="s">
        <v>7821</v>
      </c>
      <c r="R26" s="507" t="s">
        <v>9847</v>
      </c>
      <c r="S26" s="234"/>
    </row>
    <row r="27" spans="1:22" ht="24.6" customHeight="1">
      <c r="A27" s="964" t="s">
        <v>4950</v>
      </c>
      <c r="B27" s="796" t="s">
        <v>1521</v>
      </c>
      <c r="C27" s="796" t="s">
        <v>682</v>
      </c>
      <c r="D27" s="796" t="s">
        <v>445</v>
      </c>
      <c r="E27" s="796" t="s">
        <v>1522</v>
      </c>
      <c r="F27" s="964" t="s">
        <v>1885</v>
      </c>
      <c r="G27" s="86" t="str">
        <f t="shared" si="0"/>
        <v>R</v>
      </c>
      <c r="H27" s="478" t="s">
        <v>66</v>
      </c>
      <c r="I27" s="45" t="s">
        <v>1171</v>
      </c>
      <c r="J27" s="136"/>
      <c r="K27" s="168"/>
      <c r="L27" s="584" t="s">
        <v>2246</v>
      </c>
      <c r="M27" s="810" t="s">
        <v>2252</v>
      </c>
      <c r="N27" s="810" t="s">
        <v>2253</v>
      </c>
      <c r="O27" s="276" t="s">
        <v>9848</v>
      </c>
      <c r="P27" s="967" t="s">
        <v>7821</v>
      </c>
      <c r="Q27" s="234" t="s">
        <v>9850</v>
      </c>
      <c r="R27" s="507" t="s">
        <v>9849</v>
      </c>
      <c r="S27" s="234" t="s">
        <v>9851</v>
      </c>
    </row>
    <row r="28" spans="1:22" ht="24.6" customHeight="1">
      <c r="A28" s="964" t="s">
        <v>4941</v>
      </c>
      <c r="B28" s="785" t="s">
        <v>4076</v>
      </c>
      <c r="C28" s="785" t="s">
        <v>683</v>
      </c>
      <c r="D28" s="785" t="s">
        <v>566</v>
      </c>
      <c r="E28" s="785" t="s">
        <v>281</v>
      </c>
      <c r="F28" s="964" t="s">
        <v>1885</v>
      </c>
      <c r="G28" s="86" t="str">
        <f t="shared" si="0"/>
        <v>I</v>
      </c>
      <c r="H28" s="478" t="s">
        <v>66</v>
      </c>
      <c r="I28" s="45" t="s">
        <v>9427</v>
      </c>
      <c r="J28" s="126"/>
      <c r="K28" s="168" t="s">
        <v>832</v>
      </c>
      <c r="L28" s="815" t="s">
        <v>2270</v>
      </c>
      <c r="M28" s="815" t="s">
        <v>2273</v>
      </c>
      <c r="N28" s="811" t="s">
        <v>2274</v>
      </c>
      <c r="O28" s="812" t="s">
        <v>8392</v>
      </c>
      <c r="P28" s="967" t="s">
        <v>7821</v>
      </c>
      <c r="R28" s="507" t="s">
        <v>9852</v>
      </c>
      <c r="S28" s="234" t="s">
        <v>9853</v>
      </c>
      <c r="T28" s="234" t="s">
        <v>9854</v>
      </c>
      <c r="U28" s="234" t="s">
        <v>9855</v>
      </c>
      <c r="V28" s="234" t="s">
        <v>9856</v>
      </c>
    </row>
    <row r="29" spans="1:22" ht="24.6" customHeight="1">
      <c r="A29" s="964" t="s">
        <v>4935</v>
      </c>
      <c r="B29" s="785" t="s">
        <v>4054</v>
      </c>
      <c r="C29" s="793" t="s">
        <v>8404</v>
      </c>
      <c r="D29" s="785" t="s">
        <v>566</v>
      </c>
      <c r="E29" s="785" t="s">
        <v>9778</v>
      </c>
      <c r="F29" s="964" t="s">
        <v>1885</v>
      </c>
      <c r="G29" s="86" t="str">
        <f t="shared" si="0"/>
        <v>R</v>
      </c>
      <c r="H29" s="478" t="s">
        <v>98</v>
      </c>
      <c r="I29" s="136" t="s">
        <v>7496</v>
      </c>
      <c r="J29" s="126"/>
      <c r="K29" s="168" t="s">
        <v>759</v>
      </c>
      <c r="L29" s="816" t="s">
        <v>3397</v>
      </c>
      <c r="M29" s="810"/>
      <c r="N29" s="810" t="s">
        <v>2820</v>
      </c>
      <c r="O29" s="810" t="s">
        <v>9820</v>
      </c>
      <c r="P29" s="967" t="s">
        <v>7821</v>
      </c>
      <c r="R29" s="507" t="s">
        <v>9821</v>
      </c>
    </row>
    <row r="30" spans="1:22" ht="24.6" customHeight="1">
      <c r="A30" s="1000" t="s">
        <v>4935</v>
      </c>
      <c r="B30" s="785" t="s">
        <v>4060</v>
      </c>
      <c r="C30" s="786" t="s">
        <v>8414</v>
      </c>
      <c r="D30" s="785" t="s">
        <v>8103</v>
      </c>
      <c r="E30" s="785" t="s">
        <v>8415</v>
      </c>
      <c r="F30" s="1000" t="s">
        <v>1885</v>
      </c>
      <c r="G30" s="86" t="str">
        <f t="shared" si="0"/>
        <v>I</v>
      </c>
      <c r="H30" s="484" t="s">
        <v>98</v>
      </c>
      <c r="I30" s="45" t="s">
        <v>1161</v>
      </c>
      <c r="J30" s="126" t="s">
        <v>9618</v>
      </c>
      <c r="K30" s="168" t="s">
        <v>759</v>
      </c>
      <c r="L30" s="816" t="s">
        <v>3401</v>
      </c>
      <c r="M30" s="816"/>
      <c r="N30" s="816" t="s">
        <v>2830</v>
      </c>
      <c r="O30" s="816" t="s">
        <v>2831</v>
      </c>
      <c r="P30" s="967" t="s">
        <v>7821</v>
      </c>
      <c r="Q30" s="234"/>
      <c r="R30" s="498" t="s">
        <v>13693</v>
      </c>
      <c r="S30" s="234" t="s">
        <v>13694</v>
      </c>
    </row>
    <row r="31" spans="1:22" ht="24.6" customHeight="1">
      <c r="A31" s="964" t="s">
        <v>7946</v>
      </c>
      <c r="B31" s="785" t="s">
        <v>9686</v>
      </c>
      <c r="C31" s="793" t="s">
        <v>8423</v>
      </c>
      <c r="D31" s="785" t="s">
        <v>445</v>
      </c>
      <c r="E31" s="785" t="s">
        <v>8797</v>
      </c>
      <c r="F31" s="669" t="s">
        <v>7266</v>
      </c>
      <c r="G31" s="86" t="str">
        <f t="shared" si="0"/>
        <v>I</v>
      </c>
      <c r="H31" s="478" t="s">
        <v>98</v>
      </c>
      <c r="I31" s="45" t="s">
        <v>9427</v>
      </c>
      <c r="J31" s="973"/>
      <c r="O31" s="484" t="s">
        <v>7923</v>
      </c>
      <c r="P31" s="967" t="s">
        <v>7821</v>
      </c>
      <c r="R31" s="507" t="s">
        <v>9857</v>
      </c>
    </row>
    <row r="32" spans="1:22" ht="24.6" customHeight="1">
      <c r="A32" s="964" t="s">
        <v>4976</v>
      </c>
      <c r="B32" s="791" t="s">
        <v>4119</v>
      </c>
      <c r="C32" s="789" t="s">
        <v>326</v>
      </c>
      <c r="D32" s="791" t="s">
        <v>445</v>
      </c>
      <c r="E32" s="791" t="s">
        <v>1631</v>
      </c>
      <c r="F32" s="964" t="s">
        <v>1885</v>
      </c>
      <c r="G32" s="86" t="str">
        <f t="shared" si="0"/>
        <v>I</v>
      </c>
      <c r="H32" s="484" t="s">
        <v>98</v>
      </c>
      <c r="I32" s="45" t="s">
        <v>1166</v>
      </c>
      <c r="J32" s="136"/>
      <c r="K32" s="168"/>
      <c r="L32" s="584" t="s">
        <v>2365</v>
      </c>
      <c r="M32" s="811" t="s">
        <v>2366</v>
      </c>
      <c r="N32" s="810" t="s">
        <v>2367</v>
      </c>
      <c r="O32" s="811" t="s">
        <v>9793</v>
      </c>
      <c r="P32" s="967" t="s">
        <v>7821</v>
      </c>
      <c r="R32" s="507" t="s">
        <v>9829</v>
      </c>
    </row>
    <row r="33" spans="1:19" ht="24.6" customHeight="1">
      <c r="A33" s="964" t="s">
        <v>5977</v>
      </c>
      <c r="B33" s="785" t="s">
        <v>4211</v>
      </c>
      <c r="C33" s="785" t="s">
        <v>913</v>
      </c>
      <c r="D33" s="785" t="s">
        <v>566</v>
      </c>
      <c r="E33" s="785" t="s">
        <v>1660</v>
      </c>
      <c r="F33" s="964" t="s">
        <v>1885</v>
      </c>
      <c r="G33" s="86" t="str">
        <f t="shared" si="0"/>
        <v>I</v>
      </c>
      <c r="H33" s="484" t="s">
        <v>98</v>
      </c>
      <c r="I33" s="136" t="s">
        <v>7496</v>
      </c>
      <c r="J33" s="126"/>
      <c r="K33" s="168" t="s">
        <v>778</v>
      </c>
      <c r="L33" s="584" t="s">
        <v>2425</v>
      </c>
      <c r="M33" s="810"/>
      <c r="N33" s="810" t="s">
        <v>2426</v>
      </c>
      <c r="O33" s="810" t="s">
        <v>9794</v>
      </c>
      <c r="P33" s="967" t="s">
        <v>7821</v>
      </c>
      <c r="R33" s="507" t="s">
        <v>9822</v>
      </c>
      <c r="S33" s="234" t="s">
        <v>9823</v>
      </c>
    </row>
    <row r="34" spans="1:19" ht="24.6" customHeight="1">
      <c r="A34" s="964" t="s">
        <v>5028</v>
      </c>
      <c r="B34" s="785" t="s">
        <v>4250</v>
      </c>
      <c r="C34" s="785" t="s">
        <v>635</v>
      </c>
      <c r="D34" s="785" t="s">
        <v>566</v>
      </c>
      <c r="E34" s="785" t="s">
        <v>844</v>
      </c>
      <c r="F34" s="964" t="s">
        <v>1885</v>
      </c>
      <c r="G34" s="86" t="str">
        <f t="shared" si="0"/>
        <v>I</v>
      </c>
      <c r="H34" s="484" t="s">
        <v>98</v>
      </c>
      <c r="I34" s="136" t="s">
        <v>7496</v>
      </c>
      <c r="J34" s="132"/>
      <c r="K34" s="168" t="s">
        <v>782</v>
      </c>
      <c r="L34" s="584" t="s">
        <v>2240</v>
      </c>
      <c r="M34" s="810" t="s">
        <v>4854</v>
      </c>
      <c r="N34" s="809" t="s">
        <v>4857</v>
      </c>
      <c r="O34" s="275" t="s">
        <v>9831</v>
      </c>
      <c r="P34" s="967" t="s">
        <v>7821</v>
      </c>
      <c r="Q34" s="234"/>
      <c r="R34" s="507" t="s">
        <v>9830</v>
      </c>
    </row>
    <row r="35" spans="1:19" ht="24.6" customHeight="1">
      <c r="A35" s="964" t="s">
        <v>5025</v>
      </c>
      <c r="B35" s="785" t="s">
        <v>4245</v>
      </c>
      <c r="C35" s="785" t="s">
        <v>8564</v>
      </c>
      <c r="D35" s="785" t="s">
        <v>445</v>
      </c>
      <c r="E35" s="785" t="s">
        <v>9779</v>
      </c>
      <c r="F35" s="964" t="s">
        <v>1885</v>
      </c>
      <c r="G35" s="86" t="str">
        <f t="shared" si="0"/>
        <v>R</v>
      </c>
      <c r="H35" s="484" t="s">
        <v>66</v>
      </c>
      <c r="I35" s="45" t="s">
        <v>7734</v>
      </c>
      <c r="J35" s="126"/>
      <c r="K35" s="168" t="s">
        <v>844</v>
      </c>
      <c r="L35" s="819" t="s">
        <v>9835</v>
      </c>
      <c r="M35" s="810"/>
      <c r="N35" s="810" t="s">
        <v>2437</v>
      </c>
      <c r="O35" s="276" t="s">
        <v>9911</v>
      </c>
      <c r="P35" s="967" t="s">
        <v>7821</v>
      </c>
      <c r="Q35" s="234" t="s">
        <v>9913</v>
      </c>
      <c r="R35" s="498" t="s">
        <v>9912</v>
      </c>
      <c r="S35" s="234"/>
    </row>
    <row r="36" spans="1:19" ht="24.6" customHeight="1">
      <c r="A36" s="964" t="s">
        <v>5095</v>
      </c>
      <c r="B36" s="791" t="s">
        <v>4365</v>
      </c>
      <c r="C36" s="789" t="s">
        <v>725</v>
      </c>
      <c r="D36" s="791" t="s">
        <v>445</v>
      </c>
      <c r="E36" s="794" t="s">
        <v>1776</v>
      </c>
      <c r="F36" s="964" t="s">
        <v>1885</v>
      </c>
      <c r="G36" s="86" t="str">
        <f t="shared" si="0"/>
        <v>R</v>
      </c>
      <c r="H36" s="484" t="s">
        <v>98</v>
      </c>
      <c r="I36" s="45" t="s">
        <v>9804</v>
      </c>
      <c r="J36" s="135"/>
      <c r="K36" s="168"/>
      <c r="L36" s="812" t="s">
        <v>2577</v>
      </c>
      <c r="M36" s="817" t="s">
        <v>9834</v>
      </c>
      <c r="N36" s="810" t="s">
        <v>2579</v>
      </c>
      <c r="O36" s="811" t="s">
        <v>9883</v>
      </c>
      <c r="P36" s="967" t="s">
        <v>7821</v>
      </c>
      <c r="R36" s="507" t="s">
        <v>9884</v>
      </c>
    </row>
    <row r="37" spans="1:19" ht="24.6" customHeight="1">
      <c r="A37" s="964" t="s">
        <v>5113</v>
      </c>
      <c r="B37" s="785" t="s">
        <v>4412</v>
      </c>
      <c r="C37" s="785" t="s">
        <v>612</v>
      </c>
      <c r="D37" s="785" t="s">
        <v>566</v>
      </c>
      <c r="E37" s="785" t="s">
        <v>1812</v>
      </c>
      <c r="F37" s="964" t="s">
        <v>1885</v>
      </c>
      <c r="G37" s="86" t="str">
        <f t="shared" si="0"/>
        <v>I</v>
      </c>
      <c r="H37" s="484" t="s">
        <v>98</v>
      </c>
      <c r="I37" s="45" t="s">
        <v>1162</v>
      </c>
      <c r="J37" s="126"/>
      <c r="K37" s="168" t="s">
        <v>881</v>
      </c>
      <c r="L37" s="584" t="s">
        <v>2622</v>
      </c>
      <c r="M37" s="810"/>
      <c r="N37" s="814" t="s">
        <v>3206</v>
      </c>
      <c r="O37" s="814" t="s">
        <v>512</v>
      </c>
      <c r="P37" s="967" t="s">
        <v>7821</v>
      </c>
      <c r="R37" s="498" t="s">
        <v>9889</v>
      </c>
    </row>
    <row r="38" spans="1:19" ht="24.6" customHeight="1">
      <c r="A38" s="964" t="s">
        <v>8717</v>
      </c>
      <c r="B38" s="785" t="s">
        <v>9782</v>
      </c>
      <c r="C38" s="785" t="s">
        <v>9771</v>
      </c>
      <c r="D38" s="785" t="s">
        <v>445</v>
      </c>
      <c r="E38" s="785" t="s">
        <v>4716</v>
      </c>
      <c r="F38" s="964" t="s">
        <v>1885</v>
      </c>
      <c r="G38" s="86" t="str">
        <f t="shared" si="0"/>
        <v>I</v>
      </c>
      <c r="H38" s="484" t="s">
        <v>98</v>
      </c>
      <c r="I38" s="484" t="s">
        <v>7496</v>
      </c>
      <c r="O38" s="811" t="s">
        <v>9796</v>
      </c>
      <c r="P38" s="967" t="s">
        <v>7821</v>
      </c>
      <c r="Q38" s="21" t="s">
        <v>10036</v>
      </c>
      <c r="R38" s="507" t="s">
        <v>9907</v>
      </c>
    </row>
    <row r="39" spans="1:19" ht="24.6" customHeight="1">
      <c r="A39" s="964" t="s">
        <v>8718</v>
      </c>
      <c r="B39" s="791" t="s">
        <v>9783</v>
      </c>
      <c r="C39" s="791" t="s">
        <v>8766</v>
      </c>
      <c r="D39" s="791" t="s">
        <v>445</v>
      </c>
      <c r="E39" s="791" t="s">
        <v>4716</v>
      </c>
      <c r="F39" s="964" t="s">
        <v>1885</v>
      </c>
      <c r="G39" s="86" t="str">
        <f t="shared" si="0"/>
        <v>I</v>
      </c>
      <c r="H39" s="484" t="s">
        <v>98</v>
      </c>
      <c r="I39" s="484" t="s">
        <v>7496</v>
      </c>
      <c r="J39" s="973"/>
      <c r="O39" s="484" t="s">
        <v>9797</v>
      </c>
      <c r="P39" s="967" t="s">
        <v>7821</v>
      </c>
      <c r="Q39" s="21" t="s">
        <v>10036</v>
      </c>
      <c r="R39" s="507" t="s">
        <v>9908</v>
      </c>
      <c r="S39" s="234"/>
    </row>
    <row r="40" spans="1:19" ht="19.2" customHeight="1">
      <c r="A40" s="439" t="s">
        <v>3710</v>
      </c>
      <c r="C40" s="307"/>
      <c r="D40" s="307"/>
      <c r="E40" s="307"/>
    </row>
    <row r="41" spans="1:19" ht="13.8">
      <c r="A41" s="964" t="s">
        <v>4916</v>
      </c>
      <c r="B41" s="378" t="s">
        <v>1429</v>
      </c>
      <c r="C41" s="390" t="s">
        <v>3720</v>
      </c>
      <c r="D41" s="389" t="s">
        <v>3599</v>
      </c>
      <c r="E41" s="390" t="s">
        <v>3640</v>
      </c>
      <c r="G41" s="86" t="s">
        <v>3338</v>
      </c>
      <c r="H41" s="83" t="s">
        <v>98</v>
      </c>
      <c r="I41" s="45" t="s">
        <v>1174</v>
      </c>
      <c r="J41" s="126"/>
      <c r="K41" s="168" t="s">
        <v>743</v>
      </c>
    </row>
    <row r="42" spans="1:19" ht="13.8">
      <c r="A42" s="964" t="s">
        <v>4933</v>
      </c>
      <c r="B42" s="378" t="s">
        <v>1498</v>
      </c>
      <c r="C42" s="390" t="s">
        <v>3747</v>
      </c>
      <c r="D42" s="389" t="s">
        <v>3599</v>
      </c>
      <c r="E42" s="390"/>
      <c r="G42" s="86" t="s">
        <v>3338</v>
      </c>
      <c r="H42" s="86" t="s">
        <v>98</v>
      </c>
      <c r="I42" s="138" t="s">
        <v>1168</v>
      </c>
      <c r="J42" s="132"/>
      <c r="K42" s="168" t="s">
        <v>747</v>
      </c>
    </row>
    <row r="43" spans="1:19" ht="13.8">
      <c r="A43" s="964" t="s">
        <v>4953</v>
      </c>
      <c r="B43" s="378" t="s">
        <v>4077</v>
      </c>
      <c r="C43" s="390" t="s">
        <v>3643</v>
      </c>
      <c r="D43" s="389" t="s">
        <v>3599</v>
      </c>
      <c r="E43" s="390"/>
      <c r="G43" s="86" t="s">
        <v>3338</v>
      </c>
      <c r="H43" s="86" t="s">
        <v>66</v>
      </c>
      <c r="I43" s="138" t="s">
        <v>1169</v>
      </c>
      <c r="J43" s="132"/>
      <c r="K43" s="168" t="s">
        <v>826</v>
      </c>
    </row>
    <row r="44" spans="1:19" ht="13.8">
      <c r="A44" s="964" t="s">
        <v>4959</v>
      </c>
      <c r="B44" s="378" t="s">
        <v>4099</v>
      </c>
      <c r="C44" s="390" t="s">
        <v>3720</v>
      </c>
      <c r="D44" s="389" t="s">
        <v>3599</v>
      </c>
      <c r="E44" s="390" t="s">
        <v>9914</v>
      </c>
      <c r="G44" s="86" t="s">
        <v>3338</v>
      </c>
      <c r="H44" s="86" t="s">
        <v>66</v>
      </c>
      <c r="I44" s="139" t="s">
        <v>1161</v>
      </c>
      <c r="J44" s="132"/>
      <c r="K44" s="168" t="s">
        <v>763</v>
      </c>
    </row>
    <row r="45" spans="1:19" ht="13.8">
      <c r="A45" s="964" t="s">
        <v>5087</v>
      </c>
      <c r="B45" s="378" t="s">
        <v>4357</v>
      </c>
      <c r="C45" s="389" t="s">
        <v>3783</v>
      </c>
      <c r="D45" s="389" t="s">
        <v>3599</v>
      </c>
      <c r="E45" s="390" t="s">
        <v>3671</v>
      </c>
      <c r="G45" s="86" t="s">
        <v>3338</v>
      </c>
      <c r="H45" s="86" t="s">
        <v>98</v>
      </c>
      <c r="I45" s="138" t="s">
        <v>1166</v>
      </c>
      <c r="J45" s="132"/>
      <c r="K45" s="168" t="s">
        <v>868</v>
      </c>
    </row>
    <row r="46" spans="1:19" ht="13.8">
      <c r="A46" s="964" t="s">
        <v>5138</v>
      </c>
      <c r="B46" s="378" t="s">
        <v>4363</v>
      </c>
      <c r="C46" s="390" t="s">
        <v>3764</v>
      </c>
      <c r="D46" s="389" t="s">
        <v>3599</v>
      </c>
      <c r="E46" s="390" t="s">
        <v>4469</v>
      </c>
      <c r="G46" s="86" t="s">
        <v>3338</v>
      </c>
      <c r="H46" s="86" t="s">
        <v>98</v>
      </c>
      <c r="I46" s="138" t="s">
        <v>1166</v>
      </c>
      <c r="J46" s="132"/>
      <c r="K46" s="168" t="s">
        <v>866</v>
      </c>
    </row>
    <row r="47" spans="1:19" ht="13.8">
      <c r="A47" s="964" t="s">
        <v>4893</v>
      </c>
      <c r="B47" s="378" t="s">
        <v>3985</v>
      </c>
      <c r="C47" s="390" t="s">
        <v>3729</v>
      </c>
      <c r="D47" s="389" t="s">
        <v>3599</v>
      </c>
      <c r="E47" s="390" t="s">
        <v>4430</v>
      </c>
      <c r="G47" s="86" t="s">
        <v>3342</v>
      </c>
      <c r="H47" s="83" t="s">
        <v>66</v>
      </c>
    </row>
    <row r="48" spans="1:19" ht="13.8">
      <c r="A48" s="964" t="s">
        <v>4893</v>
      </c>
      <c r="B48" s="378" t="s">
        <v>3994</v>
      </c>
      <c r="C48" s="390" t="s">
        <v>3731</v>
      </c>
      <c r="D48" s="389" t="s">
        <v>3599</v>
      </c>
      <c r="E48" s="390"/>
      <c r="G48" s="86" t="s">
        <v>3342</v>
      </c>
      <c r="H48" s="83" t="s">
        <v>66</v>
      </c>
      <c r="I48" s="128"/>
      <c r="J48" s="128"/>
      <c r="K48" s="168" t="s">
        <v>733</v>
      </c>
    </row>
    <row r="49" spans="1:18" ht="13.8">
      <c r="A49" s="964" t="s">
        <v>4893</v>
      </c>
      <c r="B49" s="378" t="s">
        <v>3995</v>
      </c>
      <c r="C49" s="390" t="s">
        <v>3731</v>
      </c>
      <c r="D49" s="389" t="s">
        <v>3599</v>
      </c>
      <c r="E49" s="390"/>
      <c r="G49" s="86" t="s">
        <v>3342</v>
      </c>
      <c r="H49" s="83" t="s">
        <v>66</v>
      </c>
      <c r="I49" s="128"/>
      <c r="J49" s="128"/>
      <c r="K49" s="168" t="s">
        <v>733</v>
      </c>
    </row>
    <row r="50" spans="1:18" ht="13.8">
      <c r="A50" s="964" t="s">
        <v>4905</v>
      </c>
      <c r="B50" s="378" t="s">
        <v>3877</v>
      </c>
      <c r="C50" s="390" t="s">
        <v>7837</v>
      </c>
      <c r="D50" s="390" t="s">
        <v>3599</v>
      </c>
      <c r="E50" s="390"/>
      <c r="G50" s="86" t="s">
        <v>3342</v>
      </c>
      <c r="H50" s="83" t="s">
        <v>66</v>
      </c>
    </row>
    <row r="51" spans="1:18" ht="13.8">
      <c r="A51" s="964" t="s">
        <v>4932</v>
      </c>
      <c r="B51" s="378" t="s">
        <v>1475</v>
      </c>
      <c r="C51" s="390" t="s">
        <v>3739</v>
      </c>
      <c r="D51" s="389" t="s">
        <v>3599</v>
      </c>
      <c r="E51" s="390" t="s">
        <v>4434</v>
      </c>
      <c r="G51" s="86" t="s">
        <v>3342</v>
      </c>
      <c r="H51" s="83" t="s">
        <v>66</v>
      </c>
    </row>
    <row r="52" spans="1:18" ht="13.8">
      <c r="A52" s="964" t="s">
        <v>4943</v>
      </c>
      <c r="B52" s="378" t="s">
        <v>1538</v>
      </c>
      <c r="C52" s="390" t="s">
        <v>3749</v>
      </c>
      <c r="D52" s="389" t="s">
        <v>3599</v>
      </c>
      <c r="E52" s="390" t="s">
        <v>3749</v>
      </c>
      <c r="G52" s="86" t="s">
        <v>3338</v>
      </c>
      <c r="H52" s="86" t="s">
        <v>98</v>
      </c>
      <c r="I52" s="138" t="s">
        <v>1168</v>
      </c>
      <c r="J52" s="132"/>
      <c r="K52" s="168" t="s">
        <v>752</v>
      </c>
    </row>
    <row r="53" spans="1:18" ht="13.8">
      <c r="A53" s="964" t="s">
        <v>4976</v>
      </c>
      <c r="B53" s="378" t="s">
        <v>4129</v>
      </c>
      <c r="C53" s="390" t="s">
        <v>3802</v>
      </c>
      <c r="D53" s="389" t="s">
        <v>3599</v>
      </c>
      <c r="E53" s="390"/>
      <c r="G53" s="86" t="s">
        <v>3338</v>
      </c>
      <c r="H53" s="86" t="s">
        <v>66</v>
      </c>
      <c r="I53" s="138" t="s">
        <v>1166</v>
      </c>
    </row>
    <row r="54" spans="1:18" ht="13.8">
      <c r="A54" s="964" t="s">
        <v>10115</v>
      </c>
      <c r="B54" s="378" t="s">
        <v>4133</v>
      </c>
      <c r="C54" s="390" t="s">
        <v>3720</v>
      </c>
      <c r="D54" s="389" t="s">
        <v>3599</v>
      </c>
      <c r="E54" s="390" t="s">
        <v>4438</v>
      </c>
      <c r="G54" s="86" t="s">
        <v>3338</v>
      </c>
      <c r="H54" s="86" t="s">
        <v>66</v>
      </c>
      <c r="I54" s="138" t="s">
        <v>1164</v>
      </c>
      <c r="J54" s="132"/>
      <c r="K54" s="168" t="s">
        <v>835</v>
      </c>
    </row>
    <row r="55" spans="1:18" ht="13.8">
      <c r="A55" s="964" t="s">
        <v>4961</v>
      </c>
      <c r="B55" s="378" t="s">
        <v>4151</v>
      </c>
      <c r="C55" s="390" t="s">
        <v>3758</v>
      </c>
      <c r="D55" s="389" t="s">
        <v>3599</v>
      </c>
      <c r="E55" s="390" t="s">
        <v>3641</v>
      </c>
      <c r="G55" s="86" t="s">
        <v>3338</v>
      </c>
      <c r="H55" s="86" t="s">
        <v>98</v>
      </c>
      <c r="I55" s="139" t="s">
        <v>1161</v>
      </c>
      <c r="J55" s="132"/>
      <c r="K55" s="168" t="s">
        <v>762</v>
      </c>
    </row>
    <row r="56" spans="1:18" ht="13.8">
      <c r="A56" s="964" t="s">
        <v>5542</v>
      </c>
      <c r="B56" s="378" t="s">
        <v>4243</v>
      </c>
      <c r="C56" s="390" t="s">
        <v>3638</v>
      </c>
      <c r="D56" s="389" t="s">
        <v>3599</v>
      </c>
      <c r="E56" s="390"/>
      <c r="G56" s="86" t="s">
        <v>3338</v>
      </c>
      <c r="H56" s="86" t="s">
        <v>98</v>
      </c>
      <c r="I56" s="138" t="s">
        <v>1160</v>
      </c>
      <c r="J56" s="132"/>
      <c r="K56" s="168" t="s">
        <v>785</v>
      </c>
    </row>
    <row r="57" spans="1:18" ht="13.8">
      <c r="A57" s="964" t="s">
        <v>5075</v>
      </c>
      <c r="B57" s="378" t="s">
        <v>4334</v>
      </c>
      <c r="C57" s="390" t="s">
        <v>3771</v>
      </c>
      <c r="D57" s="389" t="s">
        <v>3599</v>
      </c>
      <c r="E57" s="390" t="s">
        <v>4455</v>
      </c>
      <c r="G57" s="86" t="s">
        <v>3338</v>
      </c>
      <c r="H57" s="86" t="s">
        <v>66</v>
      </c>
      <c r="I57" s="138" t="s">
        <v>1179</v>
      </c>
      <c r="J57" s="132"/>
      <c r="K57" s="168" t="s">
        <v>810</v>
      </c>
    </row>
    <row r="58" spans="1:18" ht="13.8">
      <c r="A58" s="964" t="s">
        <v>5075</v>
      </c>
      <c r="B58" s="378" t="s">
        <v>4335</v>
      </c>
      <c r="C58" s="390" t="s">
        <v>3772</v>
      </c>
      <c r="D58" s="389" t="s">
        <v>3599</v>
      </c>
      <c r="E58" s="390" t="s">
        <v>4456</v>
      </c>
      <c r="G58" s="86" t="s">
        <v>3338</v>
      </c>
      <c r="H58" s="86" t="s">
        <v>66</v>
      </c>
      <c r="I58" s="45" t="s">
        <v>1179</v>
      </c>
      <c r="J58" s="126"/>
      <c r="K58" s="168" t="s">
        <v>810</v>
      </c>
    </row>
    <row r="59" spans="1:18" ht="13.8">
      <c r="A59" s="964" t="s">
        <v>5111</v>
      </c>
      <c r="B59" s="378" t="s">
        <v>4422</v>
      </c>
      <c r="C59" s="390" t="s">
        <v>3683</v>
      </c>
      <c r="D59" s="389" t="s">
        <v>3599</v>
      </c>
      <c r="E59" s="390"/>
      <c r="G59" s="86" t="s">
        <v>3338</v>
      </c>
      <c r="H59" s="86" t="s">
        <v>98</v>
      </c>
      <c r="I59" s="137" t="s">
        <v>1162</v>
      </c>
      <c r="J59" s="140"/>
      <c r="K59" s="168" t="s">
        <v>813</v>
      </c>
    </row>
    <row r="60" spans="1:18" ht="19.2" customHeight="1">
      <c r="A60" s="439" t="s">
        <v>1834</v>
      </c>
      <c r="B60" s="21"/>
      <c r="C60" s="307"/>
      <c r="D60" s="307"/>
      <c r="E60" s="307"/>
      <c r="R60" s="234" t="s">
        <v>9947</v>
      </c>
    </row>
    <row r="61" spans="1:18">
      <c r="A61" s="478" t="s">
        <v>4939</v>
      </c>
      <c r="B61" s="478"/>
      <c r="C61" s="20" t="s">
        <v>1839</v>
      </c>
      <c r="E61" s="20" t="s">
        <v>4739</v>
      </c>
      <c r="F61" s="306" t="s">
        <v>7500</v>
      </c>
      <c r="G61" s="674" t="s">
        <v>3338</v>
      </c>
      <c r="H61" s="674"/>
      <c r="I61" s="674" t="s">
        <v>1168</v>
      </c>
      <c r="K61" s="20"/>
      <c r="R61" s="478"/>
    </row>
    <row r="62" spans="1:18">
      <c r="A62" s="478" t="s">
        <v>7903</v>
      </c>
      <c r="B62" s="478"/>
      <c r="C62" s="20" t="s">
        <v>4629</v>
      </c>
      <c r="E62" s="20" t="s">
        <v>4639</v>
      </c>
      <c r="F62" s="306" t="s">
        <v>7500</v>
      </c>
      <c r="G62" s="674" t="s">
        <v>3338</v>
      </c>
      <c r="H62" s="674"/>
      <c r="I62" s="674" t="s">
        <v>7734</v>
      </c>
      <c r="K62" s="168" t="s">
        <v>841</v>
      </c>
      <c r="Q62" s="478"/>
      <c r="R62" s="478"/>
    </row>
    <row r="63" spans="1:18">
      <c r="A63" s="478" t="s">
        <v>7906</v>
      </c>
      <c r="B63" s="478"/>
      <c r="C63" s="20" t="s">
        <v>791</v>
      </c>
      <c r="E63" s="20" t="s">
        <v>7762</v>
      </c>
      <c r="F63" s="306" t="s">
        <v>7500</v>
      </c>
      <c r="G63" s="674" t="s">
        <v>3338</v>
      </c>
      <c r="H63" s="674"/>
      <c r="I63" s="674" t="s">
        <v>7734</v>
      </c>
      <c r="K63" s="168" t="s">
        <v>791</v>
      </c>
      <c r="R63" s="478"/>
    </row>
    <row r="64" spans="1:18">
      <c r="A64" s="478" t="s">
        <v>7906</v>
      </c>
      <c r="B64" s="478"/>
      <c r="C64" s="20" t="s">
        <v>791</v>
      </c>
      <c r="E64" s="20" t="s">
        <v>4664</v>
      </c>
      <c r="F64" s="306" t="s">
        <v>7500</v>
      </c>
      <c r="G64" s="674" t="s">
        <v>3338</v>
      </c>
      <c r="H64" s="674"/>
      <c r="I64" s="674" t="s">
        <v>7734</v>
      </c>
      <c r="K64" s="168" t="s">
        <v>791</v>
      </c>
      <c r="R64" s="478"/>
    </row>
    <row r="65" spans="1:18">
      <c r="A65" s="478" t="s">
        <v>5036</v>
      </c>
      <c r="B65" s="478"/>
      <c r="C65" s="20" t="s">
        <v>1849</v>
      </c>
      <c r="E65" s="20" t="s">
        <v>4695</v>
      </c>
      <c r="F65" s="674" t="s">
        <v>1885</v>
      </c>
      <c r="G65" s="674" t="s">
        <v>3338</v>
      </c>
      <c r="H65" s="674"/>
      <c r="I65" s="674" t="s">
        <v>7734</v>
      </c>
      <c r="K65" s="168" t="s">
        <v>848</v>
      </c>
      <c r="R65" s="478"/>
    </row>
    <row r="66" spans="1:18">
      <c r="A66" s="478" t="s">
        <v>5037</v>
      </c>
      <c r="B66" s="478"/>
      <c r="C66" s="20" t="s">
        <v>1846</v>
      </c>
      <c r="E66" s="20" t="s">
        <v>4696</v>
      </c>
      <c r="F66" s="674" t="s">
        <v>1885</v>
      </c>
      <c r="G66" s="674" t="s">
        <v>3338</v>
      </c>
      <c r="H66" s="674"/>
      <c r="I66" s="674" t="s">
        <v>7734</v>
      </c>
      <c r="K66" s="168" t="s">
        <v>843</v>
      </c>
      <c r="Q66" s="478"/>
    </row>
    <row r="67" spans="1:18">
      <c r="A67" s="478" t="s">
        <v>5038</v>
      </c>
      <c r="B67" s="478"/>
      <c r="C67" s="20" t="s">
        <v>1850</v>
      </c>
      <c r="E67" s="20" t="s">
        <v>4696</v>
      </c>
      <c r="F67" s="644" t="s">
        <v>7266</v>
      </c>
      <c r="G67" s="674" t="s">
        <v>3338</v>
      </c>
      <c r="H67" s="674"/>
      <c r="I67" s="674" t="s">
        <v>7734</v>
      </c>
      <c r="K67" s="168" t="s">
        <v>849</v>
      </c>
      <c r="Q67" s="478"/>
      <c r="R67" s="478"/>
    </row>
    <row r="68" spans="1:18">
      <c r="A68" s="478" t="s">
        <v>5040</v>
      </c>
      <c r="B68" s="478"/>
      <c r="C68" s="20" t="s">
        <v>1848</v>
      </c>
      <c r="E68" s="20" t="s">
        <v>4694</v>
      </c>
      <c r="F68" s="306" t="s">
        <v>7500</v>
      </c>
      <c r="G68" s="674" t="s">
        <v>3338</v>
      </c>
      <c r="H68" s="674"/>
      <c r="I68" s="674" t="s">
        <v>7734</v>
      </c>
      <c r="K68" s="168" t="s">
        <v>846</v>
      </c>
      <c r="Q68" s="478"/>
    </row>
    <row r="69" spans="1:18">
      <c r="A69" s="478" t="s">
        <v>5085</v>
      </c>
      <c r="B69" s="478"/>
      <c r="C69" s="20" t="s">
        <v>1853</v>
      </c>
      <c r="E69" s="20" t="s">
        <v>4804</v>
      </c>
      <c r="F69" s="306" t="s">
        <v>7500</v>
      </c>
      <c r="G69" s="674" t="s">
        <v>3338</v>
      </c>
      <c r="H69" s="674"/>
      <c r="I69" s="674" t="s">
        <v>4796</v>
      </c>
      <c r="K69" s="168" t="s">
        <v>862</v>
      </c>
      <c r="Q69" s="478"/>
      <c r="R69" s="478"/>
    </row>
    <row r="70" spans="1:18" ht="13.65" customHeight="1">
      <c r="A70" s="478" t="s">
        <v>5086</v>
      </c>
      <c r="B70" s="478"/>
      <c r="C70" s="20" t="s">
        <v>4798</v>
      </c>
      <c r="E70" s="20" t="s">
        <v>4805</v>
      </c>
      <c r="F70" s="644" t="s">
        <v>7266</v>
      </c>
      <c r="G70" s="674" t="s">
        <v>3338</v>
      </c>
      <c r="H70" s="674"/>
      <c r="I70" s="674" t="s">
        <v>4796</v>
      </c>
      <c r="K70" s="168" t="s">
        <v>862</v>
      </c>
      <c r="Q70" s="478"/>
      <c r="R70" s="498"/>
    </row>
    <row r="71" spans="1:18">
      <c r="A71" s="478" t="s">
        <v>5116</v>
      </c>
      <c r="B71" s="478"/>
      <c r="C71" s="160" t="s">
        <v>4744</v>
      </c>
      <c r="E71" s="160" t="s">
        <v>7693</v>
      </c>
      <c r="F71" s="674" t="s">
        <v>1885</v>
      </c>
      <c r="G71" s="674" t="s">
        <v>3338</v>
      </c>
      <c r="H71" s="674"/>
      <c r="I71" s="674" t="s">
        <v>4742</v>
      </c>
      <c r="K71" s="168" t="s">
        <v>907</v>
      </c>
      <c r="Q71" s="478"/>
    </row>
    <row r="72" spans="1:18">
      <c r="A72" s="478" t="s">
        <v>5117</v>
      </c>
      <c r="B72" s="478"/>
      <c r="C72" s="20" t="s">
        <v>4745</v>
      </c>
      <c r="E72" s="20" t="s">
        <v>4748</v>
      </c>
      <c r="F72" s="644" t="s">
        <v>7266</v>
      </c>
      <c r="G72" s="674" t="s">
        <v>3338</v>
      </c>
      <c r="H72" s="674"/>
      <c r="I72" s="674" t="s">
        <v>4742</v>
      </c>
      <c r="K72" s="168" t="s">
        <v>907</v>
      </c>
      <c r="Q72" s="478"/>
      <c r="R72" s="478"/>
    </row>
    <row r="73" spans="1:18">
      <c r="A73" s="478" t="s">
        <v>4914</v>
      </c>
      <c r="B73" s="478"/>
      <c r="C73" s="517" t="s">
        <v>746</v>
      </c>
      <c r="E73" s="51" t="s">
        <v>7487</v>
      </c>
      <c r="F73" s="674" t="s">
        <v>1885</v>
      </c>
      <c r="G73" s="674" t="s">
        <v>3338</v>
      </c>
      <c r="H73" s="965"/>
      <c r="I73" s="674" t="s">
        <v>6824</v>
      </c>
      <c r="K73" s="168" t="s">
        <v>746</v>
      </c>
      <c r="Q73" s="478"/>
      <c r="R73" s="5"/>
    </row>
    <row r="74" spans="1:18">
      <c r="A74" s="478" t="s">
        <v>7903</v>
      </c>
      <c r="B74" s="478"/>
      <c r="C74" s="484" t="s">
        <v>4629</v>
      </c>
      <c r="E74" s="271" t="s">
        <v>4640</v>
      </c>
      <c r="F74" s="644" t="s">
        <v>7266</v>
      </c>
      <c r="G74" s="674" t="s">
        <v>3338</v>
      </c>
      <c r="H74" s="674"/>
      <c r="I74" s="674" t="s">
        <v>7734</v>
      </c>
      <c r="K74" s="168" t="s">
        <v>841</v>
      </c>
      <c r="R74" s="478"/>
    </row>
    <row r="75" spans="1:18">
      <c r="A75" s="478" t="s">
        <v>7905</v>
      </c>
      <c r="B75" s="478"/>
      <c r="C75" s="20" t="s">
        <v>4630</v>
      </c>
      <c r="E75" s="20" t="s">
        <v>4653</v>
      </c>
      <c r="G75" s="674" t="s">
        <v>3338</v>
      </c>
      <c r="H75" s="674"/>
      <c r="I75" s="674" t="s">
        <v>7734</v>
      </c>
      <c r="K75" s="168" t="s">
        <v>841</v>
      </c>
    </row>
    <row r="76" spans="1:18">
      <c r="A76" s="478" t="s">
        <v>7906</v>
      </c>
      <c r="B76" s="478"/>
      <c r="C76" s="20" t="s">
        <v>791</v>
      </c>
      <c r="E76" s="20" t="s">
        <v>7763</v>
      </c>
      <c r="G76" s="674" t="s">
        <v>3338</v>
      </c>
      <c r="H76" s="674"/>
      <c r="I76" s="674" t="s">
        <v>7734</v>
      </c>
      <c r="K76" s="168" t="s">
        <v>791</v>
      </c>
    </row>
    <row r="77" spans="1:18">
      <c r="A77" s="478" t="s">
        <v>7906</v>
      </c>
      <c r="B77" s="478"/>
      <c r="C77" s="20" t="s">
        <v>791</v>
      </c>
      <c r="E77" s="20" t="s">
        <v>4665</v>
      </c>
      <c r="G77" s="674" t="s">
        <v>3338</v>
      </c>
      <c r="H77" s="674"/>
      <c r="I77" s="674" t="s">
        <v>7734</v>
      </c>
      <c r="K77" s="168" t="s">
        <v>791</v>
      </c>
    </row>
    <row r="78" spans="1:18">
      <c r="A78" s="478" t="s">
        <v>7907</v>
      </c>
      <c r="B78" s="478"/>
      <c r="C78" s="20" t="s">
        <v>1845</v>
      </c>
      <c r="E78" s="20" t="s">
        <v>4684</v>
      </c>
      <c r="G78" s="674" t="s">
        <v>3338</v>
      </c>
      <c r="H78" s="674"/>
      <c r="I78" s="674" t="s">
        <v>7734</v>
      </c>
      <c r="K78" s="168" t="s">
        <v>792</v>
      </c>
    </row>
    <row r="79" spans="1:18">
      <c r="A79" s="478" t="s">
        <v>5036</v>
      </c>
      <c r="B79" s="478"/>
      <c r="C79" s="20" t="s">
        <v>1849</v>
      </c>
      <c r="E79" s="20" t="s">
        <v>4696</v>
      </c>
      <c r="G79" s="674" t="s">
        <v>3338</v>
      </c>
      <c r="H79" s="674"/>
      <c r="I79" s="674" t="s">
        <v>7734</v>
      </c>
      <c r="K79" s="168" t="s">
        <v>848</v>
      </c>
    </row>
    <row r="80" spans="1:18">
      <c r="A80" s="478" t="s">
        <v>5040</v>
      </c>
      <c r="B80" s="478"/>
      <c r="C80" s="20" t="s">
        <v>1848</v>
      </c>
      <c r="E80" s="20" t="s">
        <v>4696</v>
      </c>
      <c r="G80" s="674" t="s">
        <v>3338</v>
      </c>
      <c r="H80" s="674"/>
      <c r="I80" s="674" t="s">
        <v>7734</v>
      </c>
      <c r="K80" s="168" t="s">
        <v>846</v>
      </c>
    </row>
    <row r="81" spans="1:11">
      <c r="A81" s="478" t="s">
        <v>5085</v>
      </c>
      <c r="B81" s="478"/>
      <c r="C81" s="20" t="s">
        <v>1853</v>
      </c>
      <c r="E81" s="20" t="s">
        <v>7789</v>
      </c>
      <c r="G81" s="674" t="s">
        <v>3338</v>
      </c>
      <c r="H81" s="674"/>
      <c r="I81" s="674" t="s">
        <v>4796</v>
      </c>
      <c r="K81" s="168" t="s">
        <v>862</v>
      </c>
    </row>
    <row r="82" spans="1:11">
      <c r="A82" s="478" t="s">
        <v>5086</v>
      </c>
      <c r="B82" s="478"/>
      <c r="C82" s="20" t="s">
        <v>4798</v>
      </c>
      <c r="E82" s="20" t="s">
        <v>4806</v>
      </c>
      <c r="G82" s="674" t="s">
        <v>3338</v>
      </c>
      <c r="H82" s="674"/>
      <c r="I82" s="674" t="s">
        <v>4796</v>
      </c>
      <c r="K82" s="168" t="s">
        <v>862</v>
      </c>
    </row>
    <row r="83" spans="1:11">
      <c r="A83" s="478" t="s">
        <v>5116</v>
      </c>
      <c r="B83" s="478"/>
      <c r="C83" s="20" t="s">
        <v>4744</v>
      </c>
      <c r="E83" s="20" t="s">
        <v>7694</v>
      </c>
      <c r="G83" s="674" t="s">
        <v>3338</v>
      </c>
      <c r="H83" s="674"/>
      <c r="I83" s="674" t="s">
        <v>4742</v>
      </c>
      <c r="K83" s="168" t="s">
        <v>907</v>
      </c>
    </row>
    <row r="84" spans="1:11">
      <c r="A84" s="478" t="s">
        <v>5118</v>
      </c>
      <c r="B84" s="478"/>
      <c r="C84" s="20" t="s">
        <v>4753</v>
      </c>
      <c r="E84" s="20" t="s">
        <v>4758</v>
      </c>
      <c r="G84" s="674" t="s">
        <v>3338</v>
      </c>
      <c r="H84" s="674"/>
      <c r="I84" s="674" t="s">
        <v>1160</v>
      </c>
      <c r="K84" s="674"/>
    </row>
  </sheetData>
  <hyperlinks>
    <hyperlink ref="R1" r:id="rId1" display="Dossier Parlamento (31 dicembre 2023)"/>
    <hyperlink ref="N28" r:id="rId2" display="https://www.politicheagricole.it/"/>
    <hyperlink ref="K7" r:id="rId3"/>
    <hyperlink ref="K8" r:id="rId4"/>
    <hyperlink ref="K33" r:id="rId5"/>
    <hyperlink ref="K16:K39" r:id="rId6" display="Casa come primo luogo di cura, assistenza domiciliare e telemedicina"/>
    <hyperlink ref="K22:K23" r:id="rId7" display="Rafforzamento dell'infrastruttura tecnologica e degli strumenti per la raccolta, l'elaborazione, l'analisi dei dati e la simulazione"/>
    <hyperlink ref="K28:K39" r:id="rId8" display="Sviluppo delle competenze tecnico-professionali, digitali e manageriali del personale del sistema sanitario"/>
    <hyperlink ref="K18" r:id="rId9"/>
    <hyperlink ref="K31" r:id="rId10" display="Casa come primo luogo di cura, assistenza domiciliare e telemedicina"/>
    <hyperlink ref="K39" r:id="rId11" display="Casa come primo luogo di cura, assistenza domiciliare e telemedicina"/>
    <hyperlink ref="R60" r:id="rId12" display="Report n. 1 e n.2 della RGS"/>
    <hyperlink ref="K48" r:id="rId13"/>
    <hyperlink ref="K49" r:id="rId14"/>
    <hyperlink ref="K42" r:id="rId15"/>
    <hyperlink ref="K52" r:id="rId16"/>
    <hyperlink ref="K43" r:id="rId17"/>
    <hyperlink ref="K44" r:id="rId18"/>
    <hyperlink ref="K54" r:id="rId19"/>
    <hyperlink ref="K55" r:id="rId20" display="Fondo per il Programma Nazionale Ricerca (PNR) e progetti di Ricerca di Significativo Interesse Nazionale (PRIN)"/>
    <hyperlink ref="K45" r:id="rId21"/>
    <hyperlink ref="K46" r:id="rId22"/>
    <hyperlink ref="K48:K49" r:id="rId23" display="Interventi per la resilienza, la valorizzazione del territorio e l'efficienza energetica dei Comuni"/>
    <hyperlink ref="K62" r:id="rId24"/>
    <hyperlink ref="K74" r:id="rId25"/>
    <hyperlink ref="K75" r:id="rId26"/>
    <hyperlink ref="K63" r:id="rId27"/>
    <hyperlink ref="K76" r:id="rId28"/>
    <hyperlink ref="K64" r:id="rId29"/>
    <hyperlink ref="K77" r:id="rId30"/>
    <hyperlink ref="K78" r:id="rId31"/>
    <hyperlink ref="K65" r:id="rId32"/>
    <hyperlink ref="K79" r:id="rId33"/>
    <hyperlink ref="K66" r:id="rId34"/>
    <hyperlink ref="K67" r:id="rId35"/>
    <hyperlink ref="K68" r:id="rId36"/>
    <hyperlink ref="K80" r:id="rId37"/>
    <hyperlink ref="K72" r:id="rId38"/>
    <hyperlink ref="K69" r:id="rId39"/>
    <hyperlink ref="K81" r:id="rId40"/>
    <hyperlink ref="K70" r:id="rId41"/>
    <hyperlink ref="K82" r:id="rId42"/>
    <hyperlink ref="K73" r:id="rId43"/>
    <hyperlink ref="K71" r:id="rId44"/>
    <hyperlink ref="K83" r:id="rId45"/>
    <hyperlink ref="Q4" r:id="rId46" display="DL n. 19/2024"/>
    <hyperlink ref="S15" r:id="rId47" tooltip="Apre sito esterno su nuova scheda" display="https://www.giustizia.it/giustizia/it/mg_1_8_1.page?contentId=SDC465617"/>
    <hyperlink ref="T15" r:id="rId48" tooltip="Apre sito esterno su nuova scheda" display="https://www.giustizia.it/giustizia/it/mg_1_8_1.page?contentId=SDC1408803"/>
    <hyperlink ref="S33" r:id="rId49" tooltip="Apre sito esterno su nuova scheda" display="https://naturaitalia.mase.gov.it/public"/>
    <hyperlink ref="Q6" r:id="rId50"/>
    <hyperlink ref="S8" r:id="rId51"/>
    <hyperlink ref="Q9" r:id="rId52" tooltip="Apre sito esterno su nuova scheda" display="https://www.lavoro.gov.it/notizie/pagine/pnrr-adottato-il-piano-nazionale-emersione-lavoro-sommerso-2022-2025"/>
    <hyperlink ref="S9" r:id="rId53" tooltip="Apre sito esterno su nuova scheda" display="https://www.lavoro.gov.it/_layouts/Lavoro.Web/AppPages/GetResource.aspx?ds=pl&amp;rid=20732"/>
    <hyperlink ref="Q27" r:id="rId54" tooltip="Apre sito esterno su nuova scheda" display="https://www.normattiva.it/uri-res/N2Ls?urn:nir:stato:legge:2023;190"/>
    <hyperlink ref="S27" r:id="rId55" tooltip="Apre sito esterno su nuova scheda" display="https://www.gazzettaufficiale.it/eli/id/2024/06/28/24G00105/SG"/>
    <hyperlink ref="S28" r:id="rId56"/>
    <hyperlink ref="T28" r:id="rId57"/>
    <hyperlink ref="U28" r:id="rId58"/>
    <hyperlink ref="V28" r:id="rId59"/>
    <hyperlink ref="Q10" r:id="rId60" tooltip="Apre sito esterno su nuova scheda" display="https://www.normattiva.it/uri-res/N2Ls?urn:nir:stato:decreto.legislativo:2024;029"/>
    <hyperlink ref="Q2" r:id="rId61" tooltip="Apre sito esterno su nuova scheda" display="https://www.normattiva.it/uri-res/N2Ls?urn:nir:stato:decreto.legge:2024-05-07;60!vig=2024-06-06"/>
    <hyperlink ref="Q5" r:id="rId62" tooltip="Apre sito esterno su nuova scheda" display="https://www.normattiva.it/uri-res/N2Ls?urn:nir:stato:decreto.legge:2024-03-02;19!vig"/>
    <hyperlink ref="Q11" r:id="rId63" tooltip="Apre sito esterno su nuova scheda" display="https://www.lavoro.gov.it/documenti-e-norme/normative/pagine/decreto-interministeriale-del-29-marzo-2024"/>
    <hyperlink ref="Q14" r:id="rId64" tooltip="Apre sito esterno su nuova scheda" display="https://www.normattiva.it/uri-res/N2Ls?urn:nir:stato:decreto.legge:2024-03-02;19!vig"/>
    <hyperlink ref="Q35" r:id="rId65" tooltip="Apre sito esterno su nuova scheda" display="https://www.normattiva.it/uri-res/N2Ls?urn:nir:stato:2024;19~art29!vig"/>
    <hyperlink ref="K21" r:id="rId66" display="Casa come primo luogo di cura, assistenza domiciliare e telemedicina"/>
    <hyperlink ref="K30" r:id="rId67" display="Sviluppo delle competenze tecnico-professionali, digitali e manageriali del personale del sistema sanitario"/>
    <hyperlink ref="S30" r:id="rId68" tooltip="Apre sito esterno su nuova scheda" display="https://www.politicheagricole.it/flex/cm/pages/ServeBLOB.php/L/IT/IDPagina/22471"/>
  </hyperlinks>
  <pageMargins left="0.7" right="0.7" top="0.75" bottom="0.75" header="0.3" footer="0.3"/>
  <pageSetup paperSize="9" orientation="portrait" r:id="rId6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1"/>
  <sheetViews>
    <sheetView workbookViewId="0">
      <pane ySplit="1" topLeftCell="A128" activePane="bottomLeft" state="frozen"/>
      <selection pane="bottomLeft" activeCell="A100" sqref="A100:A151"/>
    </sheetView>
  </sheetViews>
  <sheetFormatPr defaultColWidth="8.77734375" defaultRowHeight="13.2"/>
  <cols>
    <col min="1" max="1" width="16.44140625" style="484" customWidth="1"/>
    <col min="2" max="2" width="16.6640625" style="484" bestFit="1" customWidth="1"/>
    <col min="3" max="16" width="8.77734375" style="484"/>
    <col min="17" max="17" width="12.77734375" style="484" customWidth="1"/>
    <col min="18" max="18" width="52.6640625" style="484" customWidth="1"/>
    <col min="19" max="16384" width="8.77734375" style="484"/>
  </cols>
  <sheetData>
    <row r="1" spans="1:23" ht="82.8">
      <c r="A1" s="110" t="s">
        <v>4552</v>
      </c>
      <c r="B1" s="110" t="s">
        <v>0</v>
      </c>
      <c r="C1" s="110" t="s">
        <v>1</v>
      </c>
      <c r="D1" s="110" t="s">
        <v>2</v>
      </c>
      <c r="E1" s="110" t="s">
        <v>3</v>
      </c>
      <c r="F1" s="110" t="s">
        <v>1864</v>
      </c>
      <c r="G1" s="110" t="s">
        <v>6623</v>
      </c>
      <c r="H1" s="110" t="s">
        <v>248</v>
      </c>
      <c r="I1" s="110" t="s">
        <v>1159</v>
      </c>
      <c r="J1" s="549" t="s">
        <v>4864</v>
      </c>
      <c r="K1" s="110" t="s">
        <v>1239</v>
      </c>
      <c r="L1" s="110" t="s">
        <v>3212</v>
      </c>
      <c r="M1" s="110" t="s">
        <v>1904</v>
      </c>
      <c r="N1" s="110" t="s">
        <v>1905</v>
      </c>
      <c r="O1" s="110" t="s">
        <v>1906</v>
      </c>
      <c r="P1" s="110" t="s">
        <v>6646</v>
      </c>
      <c r="Q1" s="110" t="s">
        <v>1867</v>
      </c>
      <c r="R1" s="586" t="s">
        <v>13579</v>
      </c>
      <c r="S1" s="110" t="s">
        <v>6400</v>
      </c>
      <c r="T1" s="110" t="s">
        <v>6401</v>
      </c>
      <c r="U1" s="110" t="s">
        <v>6405</v>
      </c>
      <c r="V1" s="110" t="s">
        <v>6441</v>
      </c>
      <c r="W1" s="110" t="s">
        <v>8952</v>
      </c>
    </row>
    <row r="2" spans="1:23" ht="24.6" customHeight="1">
      <c r="A2" s="1000" t="s">
        <v>4865</v>
      </c>
      <c r="B2" s="1175" t="s">
        <v>8116</v>
      </c>
      <c r="C2" s="1175" t="s">
        <v>8097</v>
      </c>
      <c r="D2" s="1175" t="s">
        <v>8103</v>
      </c>
      <c r="E2" s="1175" t="s">
        <v>8117</v>
      </c>
      <c r="F2" s="1000" t="s">
        <v>1885</v>
      </c>
      <c r="G2" s="86" t="str">
        <f t="shared" ref="G2:G36" si="0">LEFT(C2,1)</f>
        <v>I</v>
      </c>
      <c r="H2" s="498" t="s">
        <v>66</v>
      </c>
      <c r="I2" s="973" t="s">
        <v>1174</v>
      </c>
      <c r="J2" s="973" t="s">
        <v>9597</v>
      </c>
      <c r="K2" s="484" t="s">
        <v>737</v>
      </c>
      <c r="L2" s="584" t="s">
        <v>1912</v>
      </c>
      <c r="M2" s="816"/>
      <c r="N2" s="819" t="s">
        <v>1947</v>
      </c>
      <c r="O2" s="819" t="s">
        <v>1948</v>
      </c>
      <c r="P2" s="967" t="s">
        <v>7821</v>
      </c>
      <c r="Q2" s="234"/>
      <c r="R2" s="507" t="s">
        <v>13582</v>
      </c>
      <c r="S2" s="234" t="s">
        <v>13602</v>
      </c>
      <c r="T2" s="234"/>
      <c r="U2" s="234"/>
      <c r="V2" s="234"/>
      <c r="W2" s="234"/>
    </row>
    <row r="3" spans="1:23" ht="24.6" customHeight="1">
      <c r="A3" s="1000" t="s">
        <v>4866</v>
      </c>
      <c r="B3" s="1177" t="s">
        <v>8292</v>
      </c>
      <c r="C3" s="1182" t="s">
        <v>8255</v>
      </c>
      <c r="D3" s="1177" t="s">
        <v>8103</v>
      </c>
      <c r="E3" s="1182" t="s">
        <v>8293</v>
      </c>
      <c r="F3" s="1000" t="s">
        <v>1885</v>
      </c>
      <c r="G3" s="86" t="str">
        <f t="shared" si="0"/>
        <v>I</v>
      </c>
      <c r="H3" s="498" t="s">
        <v>98</v>
      </c>
      <c r="I3" s="45" t="s">
        <v>1174</v>
      </c>
      <c r="J3" s="126"/>
      <c r="K3" s="168" t="s">
        <v>731</v>
      </c>
      <c r="L3" s="584" t="s">
        <v>1912</v>
      </c>
      <c r="M3" s="816"/>
      <c r="N3" s="816" t="s">
        <v>2670</v>
      </c>
      <c r="O3" s="816" t="s">
        <v>2671</v>
      </c>
      <c r="P3" s="967" t="s">
        <v>7821</v>
      </c>
      <c r="R3" s="507" t="s">
        <v>13585</v>
      </c>
      <c r="S3" s="234" t="s">
        <v>13602</v>
      </c>
    </row>
    <row r="4" spans="1:23" ht="24.6" customHeight="1">
      <c r="A4" s="1000" t="s">
        <v>4967</v>
      </c>
      <c r="B4" s="1177" t="s">
        <v>8451</v>
      </c>
      <c r="C4" s="1182" t="s">
        <v>8434</v>
      </c>
      <c r="D4" s="1177" t="s">
        <v>8095</v>
      </c>
      <c r="E4" s="1183" t="s">
        <v>8791</v>
      </c>
      <c r="F4" s="1000" t="s">
        <v>1885</v>
      </c>
      <c r="G4" s="86" t="str">
        <f t="shared" si="0"/>
        <v>I</v>
      </c>
      <c r="H4" s="498" t="s">
        <v>98</v>
      </c>
      <c r="I4" s="973" t="s">
        <v>1160</v>
      </c>
      <c r="J4" s="973"/>
      <c r="K4" s="484" t="s">
        <v>838</v>
      </c>
      <c r="L4" s="584" t="s">
        <v>2335</v>
      </c>
      <c r="M4" s="584" t="s">
        <v>2344</v>
      </c>
      <c r="N4" s="816" t="s">
        <v>2345</v>
      </c>
      <c r="O4" s="584" t="s">
        <v>2346</v>
      </c>
      <c r="P4" s="967" t="s">
        <v>7821</v>
      </c>
      <c r="Q4" s="168"/>
      <c r="R4" s="498" t="s">
        <v>13642</v>
      </c>
      <c r="S4" s="234" t="s">
        <v>13643</v>
      </c>
    </row>
    <row r="5" spans="1:23" ht="24.6" customHeight="1">
      <c r="A5" s="1000" t="s">
        <v>5511</v>
      </c>
      <c r="B5" s="1175" t="s">
        <v>8484</v>
      </c>
      <c r="C5" s="1184" t="s">
        <v>8485</v>
      </c>
      <c r="D5" s="1175" t="s">
        <v>8095</v>
      </c>
      <c r="E5" s="1184" t="s">
        <v>8486</v>
      </c>
      <c r="F5" s="1000" t="s">
        <v>1885</v>
      </c>
      <c r="G5" s="86" t="str">
        <f t="shared" si="0"/>
        <v>I</v>
      </c>
      <c r="H5" s="498" t="s">
        <v>98</v>
      </c>
      <c r="I5" s="973" t="s">
        <v>1161</v>
      </c>
      <c r="J5" s="973" t="s">
        <v>9618</v>
      </c>
      <c r="K5" s="484" t="s">
        <v>779</v>
      </c>
      <c r="L5" s="816" t="s">
        <v>2906</v>
      </c>
      <c r="M5" s="816" t="s">
        <v>2910</v>
      </c>
      <c r="N5" s="816" t="s">
        <v>2911</v>
      </c>
      <c r="O5" s="584" t="s">
        <v>2912</v>
      </c>
      <c r="P5" s="967" t="s">
        <v>7821</v>
      </c>
      <c r="Q5" s="234"/>
      <c r="R5" s="507" t="s">
        <v>13648</v>
      </c>
      <c r="S5" s="234" t="s">
        <v>13649</v>
      </c>
    </row>
    <row r="6" spans="1:23" ht="24.6" customHeight="1">
      <c r="A6" s="1000" t="s">
        <v>5033</v>
      </c>
      <c r="B6" s="1175" t="s">
        <v>8559</v>
      </c>
      <c r="C6" s="1175" t="s">
        <v>8560</v>
      </c>
      <c r="D6" s="1175" t="s">
        <v>8095</v>
      </c>
      <c r="E6" s="1184" t="s">
        <v>8561</v>
      </c>
      <c r="F6" s="1000" t="s">
        <v>1885</v>
      </c>
      <c r="G6" s="86" t="str">
        <f t="shared" si="0"/>
        <v>I</v>
      </c>
      <c r="H6" s="484" t="s">
        <v>66</v>
      </c>
      <c r="I6" s="136" t="s">
        <v>1160</v>
      </c>
      <c r="J6" s="136"/>
      <c r="K6" s="168" t="s">
        <v>847</v>
      </c>
      <c r="L6" s="584" t="s">
        <v>2443</v>
      </c>
      <c r="M6" s="816"/>
      <c r="N6" s="816" t="s">
        <v>2444</v>
      </c>
      <c r="O6" s="425" t="s">
        <v>13662</v>
      </c>
      <c r="P6" s="967" t="s">
        <v>7821</v>
      </c>
      <c r="Q6" s="234"/>
      <c r="R6" s="507" t="s">
        <v>13663</v>
      </c>
      <c r="S6" s="234"/>
    </row>
    <row r="7" spans="1:23" ht="24.6" customHeight="1">
      <c r="A7" s="1000" t="s">
        <v>8693</v>
      </c>
      <c r="B7" s="1175" t="s">
        <v>8694</v>
      </c>
      <c r="C7" s="1185" t="s">
        <v>8695</v>
      </c>
      <c r="D7" s="1175" t="s">
        <v>8095</v>
      </c>
      <c r="E7" s="1184" t="s">
        <v>8334</v>
      </c>
      <c r="F7" s="1000" t="s">
        <v>1885</v>
      </c>
      <c r="G7" s="86" t="str">
        <f t="shared" si="0"/>
        <v>R</v>
      </c>
      <c r="H7" s="484" t="s">
        <v>66</v>
      </c>
      <c r="I7" s="45"/>
      <c r="J7" s="126"/>
      <c r="K7" s="168"/>
      <c r="L7" s="128"/>
      <c r="M7" s="128"/>
      <c r="N7" s="128"/>
      <c r="O7" s="128"/>
      <c r="P7" s="967" t="s">
        <v>7821</v>
      </c>
      <c r="Q7" s="234" t="s">
        <v>13683</v>
      </c>
      <c r="R7" s="507" t="s">
        <v>13682</v>
      </c>
      <c r="S7" s="234"/>
    </row>
    <row r="8" spans="1:23" ht="24.6" customHeight="1">
      <c r="A8" s="1000" t="s">
        <v>8704</v>
      </c>
      <c r="B8" s="1175" t="s">
        <v>8705</v>
      </c>
      <c r="C8" s="1184" t="s">
        <v>8706</v>
      </c>
      <c r="D8" s="1175" t="s">
        <v>8095</v>
      </c>
      <c r="E8" s="1184" t="s">
        <v>8707</v>
      </c>
      <c r="F8" s="1000" t="s">
        <v>1885</v>
      </c>
      <c r="G8" s="86" t="str">
        <f t="shared" si="0"/>
        <v>I</v>
      </c>
      <c r="H8" s="484" t="s">
        <v>66</v>
      </c>
      <c r="I8" s="30"/>
      <c r="J8" s="126"/>
      <c r="K8" s="168"/>
      <c r="L8" s="128"/>
      <c r="M8" s="128"/>
      <c r="N8" s="128"/>
      <c r="O8" s="128"/>
      <c r="P8" s="967" t="s">
        <v>7821</v>
      </c>
      <c r="R8" s="507" t="s">
        <v>13685</v>
      </c>
      <c r="S8" s="234"/>
    </row>
    <row r="9" spans="1:23" ht="24.6" customHeight="1">
      <c r="A9" s="1000" t="s">
        <v>11070</v>
      </c>
      <c r="B9" s="1182" t="s">
        <v>8724</v>
      </c>
      <c r="C9" s="1183" t="s">
        <v>8725</v>
      </c>
      <c r="D9" s="1182" t="s">
        <v>8095</v>
      </c>
      <c r="E9" s="1183" t="s">
        <v>13690</v>
      </c>
      <c r="F9" s="529" t="s">
        <v>7266</v>
      </c>
      <c r="G9" s="86" t="str">
        <f t="shared" si="0"/>
        <v>I</v>
      </c>
      <c r="H9" s="484" t="s">
        <v>98</v>
      </c>
      <c r="I9" s="45"/>
      <c r="J9" s="126"/>
      <c r="K9" s="168"/>
      <c r="L9" s="128"/>
      <c r="M9" s="128"/>
      <c r="N9" s="128"/>
      <c r="O9" s="128"/>
      <c r="P9" s="967" t="s">
        <v>7821</v>
      </c>
      <c r="Q9" s="234"/>
      <c r="R9" s="498" t="s">
        <v>13691</v>
      </c>
      <c r="S9" s="234"/>
    </row>
    <row r="10" spans="1:23" ht="24.6" customHeight="1">
      <c r="A10" s="1000" t="s">
        <v>4867</v>
      </c>
      <c r="B10" s="1175" t="s">
        <v>8119</v>
      </c>
      <c r="C10" s="1176" t="s">
        <v>596</v>
      </c>
      <c r="D10" s="1175" t="s">
        <v>8103</v>
      </c>
      <c r="E10" s="1175" t="s">
        <v>8120</v>
      </c>
      <c r="F10" s="484" t="s">
        <v>1885</v>
      </c>
      <c r="G10" s="86" t="str">
        <f t="shared" si="0"/>
        <v>I</v>
      </c>
      <c r="H10" s="484" t="s">
        <v>66</v>
      </c>
      <c r="I10" s="45" t="s">
        <v>1174</v>
      </c>
      <c r="J10" s="135"/>
      <c r="K10" s="168" t="s">
        <v>735</v>
      </c>
      <c r="L10" s="584" t="s">
        <v>1912</v>
      </c>
      <c r="M10" s="816"/>
      <c r="N10" s="819" t="s">
        <v>1949</v>
      </c>
      <c r="O10" s="584" t="s">
        <v>1950</v>
      </c>
      <c r="P10" s="967" t="s">
        <v>7821</v>
      </c>
      <c r="Q10" s="234"/>
      <c r="R10" s="507" t="s">
        <v>13581</v>
      </c>
      <c r="S10" s="234" t="s">
        <v>13600</v>
      </c>
    </row>
    <row r="11" spans="1:23" ht="24.6" customHeight="1">
      <c r="A11" s="1000" t="s">
        <v>4878</v>
      </c>
      <c r="B11" s="1175" t="s">
        <v>8122</v>
      </c>
      <c r="C11" s="1175" t="s">
        <v>8099</v>
      </c>
      <c r="D11" s="1175" t="s">
        <v>8103</v>
      </c>
      <c r="E11" s="1175" t="s">
        <v>8123</v>
      </c>
      <c r="F11" s="484" t="s">
        <v>1885</v>
      </c>
      <c r="G11" s="86" t="str">
        <f t="shared" si="0"/>
        <v>I</v>
      </c>
      <c r="H11" s="484" t="s">
        <v>66</v>
      </c>
      <c r="I11" s="973" t="s">
        <v>1174</v>
      </c>
      <c r="J11" s="973" t="s">
        <v>1824</v>
      </c>
      <c r="K11" s="484" t="s">
        <v>734</v>
      </c>
      <c r="L11" s="584" t="s">
        <v>1918</v>
      </c>
      <c r="M11" s="816"/>
      <c r="N11" s="819" t="s">
        <v>1951</v>
      </c>
      <c r="O11" s="819" t="s">
        <v>1952</v>
      </c>
      <c r="P11" s="967" t="s">
        <v>7821</v>
      </c>
      <c r="Q11" s="234"/>
      <c r="R11" s="507" t="s">
        <v>13580</v>
      </c>
      <c r="S11" s="234"/>
    </row>
    <row r="12" spans="1:23" ht="24.6" customHeight="1">
      <c r="A12" s="1000" t="s">
        <v>4878</v>
      </c>
      <c r="B12" s="1175" t="s">
        <v>8125</v>
      </c>
      <c r="C12" s="1175" t="s">
        <v>8099</v>
      </c>
      <c r="D12" s="1175" t="s">
        <v>8095</v>
      </c>
      <c r="E12" s="1175" t="s">
        <v>8126</v>
      </c>
      <c r="F12" s="484" t="s">
        <v>1885</v>
      </c>
      <c r="G12" s="86" t="str">
        <f t="shared" si="0"/>
        <v>I</v>
      </c>
      <c r="H12" s="484" t="s">
        <v>66</v>
      </c>
      <c r="I12" s="973" t="s">
        <v>1174</v>
      </c>
      <c r="J12" s="973" t="s">
        <v>1824</v>
      </c>
      <c r="K12" s="484" t="s">
        <v>734</v>
      </c>
      <c r="L12" s="584" t="s">
        <v>1918</v>
      </c>
      <c r="M12" s="816"/>
      <c r="N12" s="816" t="s">
        <v>1953</v>
      </c>
      <c r="O12" s="584" t="s">
        <v>1954</v>
      </c>
      <c r="P12" s="967" t="s">
        <v>7821</v>
      </c>
      <c r="R12" s="507" t="s">
        <v>13601</v>
      </c>
    </row>
    <row r="13" spans="1:23" ht="24.6" customHeight="1">
      <c r="A13" s="1000" t="s">
        <v>4878</v>
      </c>
      <c r="B13" s="1175" t="s">
        <v>8128</v>
      </c>
      <c r="C13" s="1175" t="s">
        <v>8099</v>
      </c>
      <c r="D13" s="1175" t="s">
        <v>8095</v>
      </c>
      <c r="E13" s="1186" t="s">
        <v>8129</v>
      </c>
      <c r="F13" s="484" t="s">
        <v>1885</v>
      </c>
      <c r="G13" s="86" t="str">
        <f t="shared" si="0"/>
        <v>I</v>
      </c>
      <c r="H13" s="484" t="s">
        <v>66</v>
      </c>
      <c r="I13" s="973" t="s">
        <v>1174</v>
      </c>
      <c r="J13" s="973" t="s">
        <v>1824</v>
      </c>
      <c r="K13" s="484" t="s">
        <v>734</v>
      </c>
      <c r="L13" s="584" t="s">
        <v>1918</v>
      </c>
      <c r="M13" s="816"/>
      <c r="N13" s="819" t="s">
        <v>1955</v>
      </c>
      <c r="O13" s="584" t="s">
        <v>1956</v>
      </c>
      <c r="P13" s="967" t="s">
        <v>7821</v>
      </c>
      <c r="R13" s="507" t="s">
        <v>13583</v>
      </c>
    </row>
    <row r="14" spans="1:23" ht="24.6" customHeight="1">
      <c r="A14" s="1000" t="s">
        <v>4878</v>
      </c>
      <c r="B14" s="1175" t="s">
        <v>8131</v>
      </c>
      <c r="C14" s="1184" t="s">
        <v>8099</v>
      </c>
      <c r="D14" s="1175" t="s">
        <v>8095</v>
      </c>
      <c r="E14" s="1185" t="s">
        <v>1309</v>
      </c>
      <c r="F14" s="484" t="s">
        <v>1885</v>
      </c>
      <c r="G14" s="86" t="str">
        <f t="shared" si="0"/>
        <v>I</v>
      </c>
      <c r="H14" s="484" t="s">
        <v>66</v>
      </c>
      <c r="I14" s="973" t="s">
        <v>1174</v>
      </c>
      <c r="J14" s="973" t="s">
        <v>1824</v>
      </c>
      <c r="K14" s="484" t="s">
        <v>734</v>
      </c>
      <c r="L14" s="584" t="s">
        <v>1918</v>
      </c>
      <c r="M14" s="816"/>
      <c r="N14" s="819" t="s">
        <v>1957</v>
      </c>
      <c r="O14" s="584" t="s">
        <v>1958</v>
      </c>
      <c r="P14" s="967" t="s">
        <v>7821</v>
      </c>
      <c r="Q14" s="234"/>
      <c r="R14" s="507" t="s">
        <v>13584</v>
      </c>
    </row>
    <row r="15" spans="1:23" ht="24.6" customHeight="1">
      <c r="A15" s="1000" t="s">
        <v>4899</v>
      </c>
      <c r="B15" s="1184" t="s">
        <v>8149</v>
      </c>
      <c r="C15" s="1184" t="s">
        <v>8140</v>
      </c>
      <c r="D15" s="1184" t="s">
        <v>8103</v>
      </c>
      <c r="E15" s="1185" t="s">
        <v>1390</v>
      </c>
      <c r="F15" s="484" t="s">
        <v>1885</v>
      </c>
      <c r="G15" s="86" t="str">
        <f t="shared" si="0"/>
        <v>R</v>
      </c>
      <c r="H15" s="498" t="s">
        <v>66</v>
      </c>
      <c r="I15" s="45"/>
      <c r="J15" s="126"/>
      <c r="K15" s="168"/>
      <c r="L15" s="584" t="s">
        <v>1973</v>
      </c>
      <c r="M15" s="819" t="s">
        <v>2009</v>
      </c>
      <c r="N15" s="584" t="s">
        <v>2010</v>
      </c>
      <c r="O15" s="584" t="s">
        <v>2011</v>
      </c>
      <c r="P15" s="967" t="s">
        <v>7821</v>
      </c>
      <c r="R15" s="507" t="s">
        <v>13609</v>
      </c>
      <c r="S15" s="234" t="s">
        <v>13610</v>
      </c>
      <c r="T15" s="234"/>
    </row>
    <row r="16" spans="1:23" ht="24.6" customHeight="1">
      <c r="A16" s="1000" t="s">
        <v>4899</v>
      </c>
      <c r="B16" s="1175" t="s">
        <v>8151</v>
      </c>
      <c r="C16" s="1184" t="s">
        <v>8140</v>
      </c>
      <c r="D16" s="1175" t="s">
        <v>8103</v>
      </c>
      <c r="E16" s="1184" t="s">
        <v>8152</v>
      </c>
      <c r="F16" s="484" t="s">
        <v>1885</v>
      </c>
      <c r="G16" s="86" t="str">
        <f t="shared" si="0"/>
        <v>R</v>
      </c>
      <c r="H16" s="498" t="s">
        <v>66</v>
      </c>
      <c r="I16" s="45"/>
      <c r="J16" s="126"/>
      <c r="K16" s="168"/>
      <c r="L16" s="584" t="s">
        <v>1973</v>
      </c>
      <c r="M16" s="819" t="s">
        <v>2012</v>
      </c>
      <c r="N16" s="584" t="s">
        <v>2013</v>
      </c>
      <c r="O16" s="816" t="s">
        <v>2014</v>
      </c>
      <c r="P16" s="967" t="s">
        <v>7821</v>
      </c>
      <c r="R16" s="507" t="s">
        <v>13611</v>
      </c>
      <c r="S16" s="234" t="s">
        <v>13610</v>
      </c>
    </row>
    <row r="17" spans="1:23" ht="24.6" customHeight="1">
      <c r="A17" s="1000" t="s">
        <v>4893</v>
      </c>
      <c r="B17" s="1175" t="s">
        <v>8162</v>
      </c>
      <c r="C17" s="1175" t="s">
        <v>8156</v>
      </c>
      <c r="D17" s="1175" t="s">
        <v>8095</v>
      </c>
      <c r="E17" s="1184" t="s">
        <v>8163</v>
      </c>
      <c r="F17" s="1000" t="s">
        <v>1885</v>
      </c>
      <c r="G17" s="86" t="str">
        <f t="shared" si="0"/>
        <v>R</v>
      </c>
      <c r="H17" s="498" t="s">
        <v>66</v>
      </c>
      <c r="I17" s="45"/>
      <c r="J17" s="126"/>
      <c r="K17" s="168"/>
      <c r="L17" s="584" t="s">
        <v>2050</v>
      </c>
      <c r="M17" s="816"/>
      <c r="N17" s="584" t="s">
        <v>2051</v>
      </c>
      <c r="O17" s="819" t="s">
        <v>2052</v>
      </c>
      <c r="P17" s="967" t="s">
        <v>7821</v>
      </c>
      <c r="R17" s="507" t="s">
        <v>13599</v>
      </c>
      <c r="S17" s="234"/>
    </row>
    <row r="18" spans="1:23" ht="24.6" customHeight="1">
      <c r="A18" s="1000" t="s">
        <v>4903</v>
      </c>
      <c r="B18" s="1175" t="s">
        <v>8173</v>
      </c>
      <c r="C18" s="1185" t="s">
        <v>656</v>
      </c>
      <c r="D18" s="1175" t="s">
        <v>8095</v>
      </c>
      <c r="E18" s="1184" t="s">
        <v>8174</v>
      </c>
      <c r="F18" s="1000" t="s">
        <v>1885</v>
      </c>
      <c r="G18" s="86" t="str">
        <f t="shared" si="0"/>
        <v>R</v>
      </c>
      <c r="H18" s="498" t="s">
        <v>66</v>
      </c>
      <c r="I18" s="45"/>
      <c r="J18" s="126" t="s">
        <v>9597</v>
      </c>
      <c r="K18" s="168"/>
      <c r="L18" s="128"/>
      <c r="M18" s="128"/>
      <c r="N18" s="128"/>
      <c r="O18" s="128"/>
      <c r="P18" s="967" t="s">
        <v>7821</v>
      </c>
      <c r="Q18" s="234" t="s">
        <v>13613</v>
      </c>
      <c r="R18" s="507" t="s">
        <v>13612</v>
      </c>
      <c r="S18" s="234"/>
    </row>
    <row r="19" spans="1:23" ht="24.6" customHeight="1">
      <c r="A19" s="1000" t="s">
        <v>4903</v>
      </c>
      <c r="B19" s="1176" t="s">
        <v>8176</v>
      </c>
      <c r="C19" s="1185" t="s">
        <v>656</v>
      </c>
      <c r="D19" s="1175" t="s">
        <v>8095</v>
      </c>
      <c r="E19" s="1175" t="s">
        <v>8177</v>
      </c>
      <c r="F19" s="1000" t="s">
        <v>1885</v>
      </c>
      <c r="G19" s="86" t="str">
        <f t="shared" si="0"/>
        <v>R</v>
      </c>
      <c r="H19" s="498" t="s">
        <v>66</v>
      </c>
      <c r="I19" s="45"/>
      <c r="J19" s="973"/>
      <c r="L19" s="128"/>
      <c r="M19" s="128"/>
      <c r="N19" s="128"/>
      <c r="O19" s="128"/>
      <c r="P19" s="967" t="s">
        <v>7821</v>
      </c>
      <c r="Q19" s="973"/>
      <c r="R19" s="498" t="s">
        <v>13614</v>
      </c>
    </row>
    <row r="20" spans="1:23" ht="24.6" customHeight="1">
      <c r="A20" s="1000" t="s">
        <v>4902</v>
      </c>
      <c r="B20" s="1175" t="s">
        <v>8181</v>
      </c>
      <c r="C20" s="1175" t="s">
        <v>8167</v>
      </c>
      <c r="D20" s="1175" t="s">
        <v>8095</v>
      </c>
      <c r="E20" s="1176" t="s">
        <v>13592</v>
      </c>
      <c r="F20" s="667" t="s">
        <v>1885</v>
      </c>
      <c r="G20" s="86" t="str">
        <f t="shared" si="0"/>
        <v>R</v>
      </c>
      <c r="H20" s="498" t="s">
        <v>66</v>
      </c>
      <c r="I20" s="973"/>
      <c r="J20" s="973"/>
      <c r="L20" s="128"/>
      <c r="M20" s="128"/>
      <c r="N20" s="128"/>
      <c r="O20" s="128"/>
      <c r="P20" s="967" t="s">
        <v>7821</v>
      </c>
      <c r="Q20" s="234" t="s">
        <v>13597</v>
      </c>
      <c r="R20" s="507" t="s">
        <v>13593</v>
      </c>
      <c r="S20" s="234" t="s">
        <v>13598</v>
      </c>
    </row>
    <row r="21" spans="1:23" ht="24.6" customHeight="1">
      <c r="A21" s="1000" t="s">
        <v>4902</v>
      </c>
      <c r="B21" s="1176" t="s">
        <v>8184</v>
      </c>
      <c r="C21" s="1184" t="s">
        <v>8167</v>
      </c>
      <c r="D21" s="1175" t="s">
        <v>8095</v>
      </c>
      <c r="E21" s="1184" t="s">
        <v>8185</v>
      </c>
      <c r="F21" s="1000" t="s">
        <v>1885</v>
      </c>
      <c r="G21" s="86" t="str">
        <f t="shared" si="0"/>
        <v>R</v>
      </c>
      <c r="H21" s="498" t="s">
        <v>66</v>
      </c>
      <c r="I21" s="136"/>
      <c r="J21" s="136"/>
      <c r="K21" s="168"/>
      <c r="L21" s="128"/>
      <c r="M21" s="128"/>
      <c r="N21" s="128"/>
      <c r="O21" s="128"/>
      <c r="P21" s="967" t="s">
        <v>7821</v>
      </c>
      <c r="Q21" s="234" t="s">
        <v>13596</v>
      </c>
      <c r="R21" s="507" t="s">
        <v>13594</v>
      </c>
      <c r="S21" s="234"/>
    </row>
    <row r="22" spans="1:23" ht="24.6" customHeight="1">
      <c r="A22" s="1000" t="s">
        <v>8189</v>
      </c>
      <c r="B22" s="1175" t="s">
        <v>8190</v>
      </c>
      <c r="C22" s="1175" t="s">
        <v>8191</v>
      </c>
      <c r="D22" s="1175" t="s">
        <v>8095</v>
      </c>
      <c r="E22" s="1175" t="s">
        <v>8192</v>
      </c>
      <c r="F22" s="1000" t="s">
        <v>1885</v>
      </c>
      <c r="G22" s="86" t="str">
        <f t="shared" si="0"/>
        <v>I</v>
      </c>
      <c r="H22" s="498" t="s">
        <v>66</v>
      </c>
      <c r="I22" s="136"/>
      <c r="J22" s="136"/>
      <c r="K22" s="168"/>
      <c r="L22" s="128"/>
      <c r="M22" s="128"/>
      <c r="N22" s="128"/>
      <c r="O22" s="1171" t="s">
        <v>13606</v>
      </c>
      <c r="P22" s="967" t="s">
        <v>7821</v>
      </c>
      <c r="R22" s="507" t="s">
        <v>13608</v>
      </c>
      <c r="S22" s="234" t="s">
        <v>13607</v>
      </c>
    </row>
    <row r="23" spans="1:23" ht="24.6" customHeight="1">
      <c r="A23" s="1000" t="s">
        <v>4902</v>
      </c>
      <c r="B23" s="1175" t="s">
        <v>8203</v>
      </c>
      <c r="C23" s="1184" t="s">
        <v>8167</v>
      </c>
      <c r="D23" s="1175" t="s">
        <v>8095</v>
      </c>
      <c r="E23" s="1185" t="s">
        <v>8776</v>
      </c>
      <c r="F23" s="1000" t="s">
        <v>1885</v>
      </c>
      <c r="G23" s="86" t="str">
        <f t="shared" si="0"/>
        <v>R</v>
      </c>
      <c r="H23" s="498" t="s">
        <v>66</v>
      </c>
      <c r="I23" s="136"/>
      <c r="J23" s="136"/>
      <c r="K23" s="168"/>
      <c r="L23" s="128"/>
      <c r="M23" s="128"/>
      <c r="N23" s="128"/>
      <c r="O23" s="128"/>
      <c r="P23" s="967" t="s">
        <v>7821</v>
      </c>
      <c r="Q23" s="234" t="s">
        <v>13595</v>
      </c>
      <c r="R23" s="507" t="s">
        <v>13603</v>
      </c>
    </row>
    <row r="24" spans="1:23" ht="24.6" customHeight="1">
      <c r="A24" s="1000" t="s">
        <v>4902</v>
      </c>
      <c r="B24" s="1175" t="s">
        <v>8220</v>
      </c>
      <c r="C24" s="1184" t="s">
        <v>8167</v>
      </c>
      <c r="D24" s="1175" t="s">
        <v>8103</v>
      </c>
      <c r="E24" s="1184" t="s">
        <v>8209</v>
      </c>
      <c r="F24" s="1000" t="s">
        <v>1885</v>
      </c>
      <c r="G24" s="86" t="str">
        <f t="shared" si="0"/>
        <v>R</v>
      </c>
      <c r="H24" s="478" t="s">
        <v>66</v>
      </c>
      <c r="I24" s="45"/>
      <c r="J24" s="126"/>
      <c r="K24" s="168"/>
      <c r="L24" s="816" t="s">
        <v>2116</v>
      </c>
      <c r="M24" s="816"/>
      <c r="N24" s="816" t="s">
        <v>2135</v>
      </c>
      <c r="O24" s="819" t="s">
        <v>13604</v>
      </c>
      <c r="P24" s="967" t="s">
        <v>7821</v>
      </c>
      <c r="R24" s="507" t="s">
        <v>13605</v>
      </c>
      <c r="S24" s="234"/>
    </row>
    <row r="25" spans="1:23" ht="24.6" customHeight="1">
      <c r="A25" s="1000" t="s">
        <v>4869</v>
      </c>
      <c r="B25" s="1177" t="s">
        <v>8295</v>
      </c>
      <c r="C25" s="1177" t="s">
        <v>8296</v>
      </c>
      <c r="D25" s="1177" t="s">
        <v>8103</v>
      </c>
      <c r="E25" s="1177" t="s">
        <v>8297</v>
      </c>
      <c r="F25" s="1000" t="s">
        <v>1885</v>
      </c>
      <c r="G25" s="86" t="str">
        <f t="shared" si="0"/>
        <v>I</v>
      </c>
      <c r="H25" s="478" t="s">
        <v>98</v>
      </c>
      <c r="I25" s="45" t="s">
        <v>1174</v>
      </c>
      <c r="J25" s="126" t="s">
        <v>9597</v>
      </c>
      <c r="K25" s="168" t="s">
        <v>741</v>
      </c>
      <c r="L25" s="584" t="s">
        <v>1912</v>
      </c>
      <c r="M25" s="816"/>
      <c r="N25" s="816" t="s">
        <v>2672</v>
      </c>
      <c r="O25" s="425" t="s">
        <v>13587</v>
      </c>
      <c r="P25" s="967" t="s">
        <v>7821</v>
      </c>
      <c r="R25" s="507" t="s">
        <v>13588</v>
      </c>
      <c r="S25" s="234" t="s">
        <v>13602</v>
      </c>
      <c r="T25" s="234"/>
      <c r="U25" s="234"/>
      <c r="V25" s="234"/>
    </row>
    <row r="26" spans="1:23" ht="24.6" customHeight="1">
      <c r="A26" s="1000" t="s">
        <v>4882</v>
      </c>
      <c r="B26" s="1182" t="s">
        <v>8298</v>
      </c>
      <c r="C26" s="1182" t="s">
        <v>8284</v>
      </c>
      <c r="D26" s="1182" t="s">
        <v>8103</v>
      </c>
      <c r="E26" s="1182" t="s">
        <v>8299</v>
      </c>
      <c r="F26" s="1000" t="s">
        <v>1885</v>
      </c>
      <c r="G26" s="86" t="str">
        <f t="shared" si="0"/>
        <v>I</v>
      </c>
      <c r="H26" s="478" t="s">
        <v>98</v>
      </c>
      <c r="I26" s="136" t="s">
        <v>1174</v>
      </c>
      <c r="J26" s="126"/>
      <c r="K26" s="168"/>
      <c r="L26" s="584" t="s">
        <v>2662</v>
      </c>
      <c r="M26" s="816"/>
      <c r="N26" s="816" t="s">
        <v>2674</v>
      </c>
      <c r="O26" s="816" t="s">
        <v>13586</v>
      </c>
      <c r="P26" s="967" t="s">
        <v>7821</v>
      </c>
      <c r="R26" s="507" t="s">
        <v>13589</v>
      </c>
    </row>
    <row r="27" spans="1:23" ht="24.6" customHeight="1">
      <c r="A27" s="1000" t="s">
        <v>4882</v>
      </c>
      <c r="B27" s="1177" t="s">
        <v>8301</v>
      </c>
      <c r="C27" s="1177" t="s">
        <v>8284</v>
      </c>
      <c r="D27" s="1177" t="s">
        <v>8103</v>
      </c>
      <c r="E27" s="1177" t="s">
        <v>8302</v>
      </c>
      <c r="F27" s="1000" t="s">
        <v>1885</v>
      </c>
      <c r="G27" s="86" t="str">
        <f t="shared" si="0"/>
        <v>I</v>
      </c>
      <c r="H27" s="478" t="s">
        <v>98</v>
      </c>
      <c r="I27" s="45" t="s">
        <v>1174</v>
      </c>
      <c r="J27" s="973"/>
      <c r="L27" s="584" t="s">
        <v>2662</v>
      </c>
      <c r="M27" s="816"/>
      <c r="N27" s="816" t="s">
        <v>2676</v>
      </c>
      <c r="O27" s="584" t="s">
        <v>2677</v>
      </c>
      <c r="P27" s="967" t="s">
        <v>7821</v>
      </c>
      <c r="R27" s="507" t="s">
        <v>13590</v>
      </c>
    </row>
    <row r="28" spans="1:23" ht="24.6" customHeight="1">
      <c r="A28" s="1000" t="s">
        <v>4882</v>
      </c>
      <c r="B28" s="1177" t="s">
        <v>8303</v>
      </c>
      <c r="C28" s="1177" t="s">
        <v>8284</v>
      </c>
      <c r="D28" s="1177" t="s">
        <v>8103</v>
      </c>
      <c r="E28" s="1182" t="s">
        <v>8304</v>
      </c>
      <c r="F28" s="1000" t="s">
        <v>1885</v>
      </c>
      <c r="G28" s="86" t="str">
        <f t="shared" si="0"/>
        <v>I</v>
      </c>
      <c r="H28" s="484" t="s">
        <v>98</v>
      </c>
      <c r="I28" s="45" t="s">
        <v>1174</v>
      </c>
      <c r="J28" s="136"/>
      <c r="K28" s="168"/>
      <c r="L28" s="584" t="s">
        <v>2662</v>
      </c>
      <c r="M28" s="816"/>
      <c r="N28" s="816" t="s">
        <v>2678</v>
      </c>
      <c r="O28" s="584" t="s">
        <v>2679</v>
      </c>
      <c r="P28" s="967" t="s">
        <v>7821</v>
      </c>
      <c r="R28" s="507" t="s">
        <v>13591</v>
      </c>
    </row>
    <row r="29" spans="1:23" ht="24.6" customHeight="1">
      <c r="A29" s="1000" t="s">
        <v>4932</v>
      </c>
      <c r="B29" s="1177" t="s">
        <v>8326</v>
      </c>
      <c r="C29" s="1177" t="s">
        <v>8318</v>
      </c>
      <c r="D29" s="1177" t="s">
        <v>8095</v>
      </c>
      <c r="E29" s="1177" t="s">
        <v>8327</v>
      </c>
      <c r="F29" s="1000" t="s">
        <v>1885</v>
      </c>
      <c r="G29" s="86" t="str">
        <f t="shared" si="0"/>
        <v>R</v>
      </c>
      <c r="H29" s="484" t="s">
        <v>66</v>
      </c>
      <c r="I29" s="136"/>
      <c r="J29" s="126"/>
      <c r="K29" s="168"/>
      <c r="L29" s="584" t="s">
        <v>3375</v>
      </c>
      <c r="M29" s="816" t="s">
        <v>2218</v>
      </c>
      <c r="N29" s="584" t="s">
        <v>2028</v>
      </c>
      <c r="O29" s="816" t="s">
        <v>2219</v>
      </c>
      <c r="P29" s="967" t="s">
        <v>7821</v>
      </c>
      <c r="Q29" s="234" t="s">
        <v>13618</v>
      </c>
      <c r="R29" s="507" t="s">
        <v>13617</v>
      </c>
      <c r="S29" s="234"/>
    </row>
    <row r="30" spans="1:23" ht="24.6" customHeight="1">
      <c r="A30" s="1000" t="s">
        <v>4932</v>
      </c>
      <c r="B30" s="1177" t="s">
        <v>8329</v>
      </c>
      <c r="C30" s="1182" t="s">
        <v>8318</v>
      </c>
      <c r="D30" s="1177" t="s">
        <v>8095</v>
      </c>
      <c r="E30" s="1183" t="s">
        <v>8330</v>
      </c>
      <c r="F30" s="529" t="s">
        <v>7266</v>
      </c>
      <c r="G30" s="86" t="str">
        <f t="shared" si="0"/>
        <v>R</v>
      </c>
      <c r="H30" s="498" t="s">
        <v>66</v>
      </c>
      <c r="I30" s="973"/>
      <c r="J30" s="973"/>
      <c r="L30" s="584" t="s">
        <v>3376</v>
      </c>
      <c r="M30" s="816"/>
      <c r="N30" s="816" t="s">
        <v>2220</v>
      </c>
      <c r="O30" s="816" t="s">
        <v>2221</v>
      </c>
      <c r="P30" s="967" t="s">
        <v>7821</v>
      </c>
      <c r="Q30" s="234"/>
      <c r="R30" s="507" t="s">
        <v>13619</v>
      </c>
      <c r="S30" s="234" t="s">
        <v>13620</v>
      </c>
      <c r="T30" s="234"/>
      <c r="U30" s="234"/>
      <c r="V30" s="234"/>
      <c r="W30" s="234"/>
    </row>
    <row r="31" spans="1:23" ht="24.6" customHeight="1">
      <c r="A31" s="1000" t="s">
        <v>4916</v>
      </c>
      <c r="B31" s="1177" t="s">
        <v>8338</v>
      </c>
      <c r="C31" s="1182" t="s">
        <v>8335</v>
      </c>
      <c r="D31" s="1177" t="s">
        <v>8103</v>
      </c>
      <c r="E31" s="1182" t="s">
        <v>8339</v>
      </c>
      <c r="F31" s="1000" t="s">
        <v>1885</v>
      </c>
      <c r="G31" s="86" t="str">
        <f t="shared" si="0"/>
        <v>I</v>
      </c>
      <c r="H31" s="498" t="s">
        <v>98</v>
      </c>
      <c r="I31" s="45" t="s">
        <v>1174</v>
      </c>
      <c r="J31" s="126"/>
      <c r="K31" s="168" t="s">
        <v>743</v>
      </c>
      <c r="L31" s="816" t="s">
        <v>2707</v>
      </c>
      <c r="M31" s="816"/>
      <c r="N31" s="816" t="s">
        <v>2715</v>
      </c>
      <c r="O31" s="816" t="s">
        <v>2716</v>
      </c>
      <c r="P31" s="967" t="s">
        <v>7821</v>
      </c>
      <c r="R31" s="507" t="s">
        <v>13615</v>
      </c>
      <c r="S31" s="234" t="s">
        <v>13616</v>
      </c>
    </row>
    <row r="32" spans="1:23" ht="24.6" customHeight="1">
      <c r="A32" s="1000" t="s">
        <v>8348</v>
      </c>
      <c r="B32" s="1177" t="s">
        <v>8349</v>
      </c>
      <c r="C32" s="1182" t="s">
        <v>8350</v>
      </c>
      <c r="D32" s="1177" t="s">
        <v>8095</v>
      </c>
      <c r="E32" s="1177" t="s">
        <v>13621</v>
      </c>
      <c r="F32" s="1000" t="s">
        <v>1885</v>
      </c>
      <c r="G32" s="86" t="str">
        <f t="shared" si="0"/>
        <v>I</v>
      </c>
      <c r="H32" s="498" t="s">
        <v>98</v>
      </c>
      <c r="I32" s="973"/>
      <c r="J32" s="973"/>
      <c r="L32" s="128"/>
      <c r="M32" s="128"/>
      <c r="N32" s="128"/>
      <c r="O32" s="128"/>
      <c r="P32" s="967" t="s">
        <v>7821</v>
      </c>
      <c r="Q32" s="168"/>
      <c r="R32" s="507" t="s">
        <v>13622</v>
      </c>
      <c r="S32" s="234" t="s">
        <v>13623</v>
      </c>
    </row>
    <row r="33" spans="1:20" ht="24.6" customHeight="1">
      <c r="A33" s="1000" t="s">
        <v>8348</v>
      </c>
      <c r="B33" s="1177" t="s">
        <v>8352</v>
      </c>
      <c r="C33" s="1182" t="s">
        <v>8350</v>
      </c>
      <c r="D33" s="1177" t="s">
        <v>8095</v>
      </c>
      <c r="E33" s="1182" t="s">
        <v>8353</v>
      </c>
      <c r="F33" s="1000" t="s">
        <v>1885</v>
      </c>
      <c r="G33" s="86" t="str">
        <f t="shared" si="0"/>
        <v>I</v>
      </c>
      <c r="H33" s="498" t="s">
        <v>98</v>
      </c>
      <c r="I33" s="973"/>
      <c r="J33" s="973"/>
      <c r="L33" s="128"/>
      <c r="M33" s="128"/>
      <c r="N33" s="128"/>
      <c r="O33" s="128"/>
      <c r="P33" s="967" t="s">
        <v>7821</v>
      </c>
      <c r="Q33" s="234"/>
      <c r="R33" s="507" t="s">
        <v>13624</v>
      </c>
    </row>
    <row r="34" spans="1:20" ht="24.6" customHeight="1">
      <c r="A34" s="1000" t="s">
        <v>4948</v>
      </c>
      <c r="B34" s="1175" t="s">
        <v>8376</v>
      </c>
      <c r="C34" s="1184" t="s">
        <v>8377</v>
      </c>
      <c r="D34" s="1175" t="s">
        <v>8103</v>
      </c>
      <c r="E34" s="1185" t="s">
        <v>266</v>
      </c>
      <c r="F34" s="1000" t="s">
        <v>1885</v>
      </c>
      <c r="G34" s="86" t="str">
        <f t="shared" si="0"/>
        <v>I</v>
      </c>
      <c r="H34" s="484" t="s">
        <v>98</v>
      </c>
      <c r="I34" s="136" t="s">
        <v>1171</v>
      </c>
      <c r="J34" s="136"/>
      <c r="K34" s="168" t="s">
        <v>748</v>
      </c>
      <c r="L34" s="584" t="s">
        <v>2246</v>
      </c>
      <c r="M34" s="816" t="s">
        <v>2785</v>
      </c>
      <c r="N34" s="816" t="s">
        <v>2786</v>
      </c>
      <c r="O34" s="816" t="s">
        <v>2787</v>
      </c>
      <c r="P34" s="967" t="s">
        <v>7821</v>
      </c>
      <c r="Q34" s="234"/>
      <c r="R34" s="507" t="s">
        <v>13625</v>
      </c>
      <c r="S34" s="234"/>
    </row>
    <row r="35" spans="1:20" ht="24.6" customHeight="1">
      <c r="A35" s="1000" t="s">
        <v>4941</v>
      </c>
      <c r="B35" s="1175" t="s">
        <v>8393</v>
      </c>
      <c r="C35" s="1175" t="s">
        <v>8389</v>
      </c>
      <c r="D35" s="1175" t="s">
        <v>8103</v>
      </c>
      <c r="E35" s="1184" t="s">
        <v>8390</v>
      </c>
      <c r="F35" s="529" t="s">
        <v>7266</v>
      </c>
      <c r="G35" s="86" t="str">
        <f t="shared" si="0"/>
        <v>I</v>
      </c>
      <c r="H35" s="484" t="s">
        <v>66</v>
      </c>
      <c r="I35" s="45"/>
      <c r="J35" s="126"/>
      <c r="K35" s="168"/>
      <c r="L35" s="128"/>
      <c r="M35" s="128"/>
      <c r="N35" s="128"/>
      <c r="O35" s="128" t="s">
        <v>13626</v>
      </c>
      <c r="P35" s="967" t="s">
        <v>7821</v>
      </c>
      <c r="R35" s="507" t="s">
        <v>13627</v>
      </c>
      <c r="S35" s="234"/>
    </row>
    <row r="36" spans="1:20" ht="24.6" customHeight="1">
      <c r="A36" s="1000" t="s">
        <v>4953</v>
      </c>
      <c r="B36" s="1175" t="s">
        <v>8395</v>
      </c>
      <c r="C36" s="1175" t="s">
        <v>8396</v>
      </c>
      <c r="D36" s="1175" t="s">
        <v>8103</v>
      </c>
      <c r="E36" s="1175" t="s">
        <v>8397</v>
      </c>
      <c r="F36" s="1000" t="s">
        <v>1885</v>
      </c>
      <c r="G36" s="86" t="str">
        <f t="shared" si="0"/>
        <v>I</v>
      </c>
      <c r="H36" s="484" t="s">
        <v>66</v>
      </c>
      <c r="I36" s="30" t="s">
        <v>1169</v>
      </c>
      <c r="J36" s="126"/>
      <c r="K36" s="168" t="s">
        <v>826</v>
      </c>
      <c r="L36" s="816" t="s">
        <v>2276</v>
      </c>
      <c r="M36" s="816"/>
      <c r="N36" s="816" t="s">
        <v>2277</v>
      </c>
      <c r="O36" s="423" t="s">
        <v>13628</v>
      </c>
      <c r="P36" s="967" t="s">
        <v>7821</v>
      </c>
      <c r="R36" s="507" t="s">
        <v>13629</v>
      </c>
      <c r="S36" s="234"/>
    </row>
    <row r="37" spans="1:20" ht="24.6" customHeight="1">
      <c r="A37" s="1000" t="s">
        <v>4935</v>
      </c>
      <c r="B37" s="1175" t="s">
        <v>8417</v>
      </c>
      <c r="C37" s="1186" t="s">
        <v>8407</v>
      </c>
      <c r="D37" s="1175" t="s">
        <v>8103</v>
      </c>
      <c r="E37" s="1175" t="s">
        <v>8418</v>
      </c>
      <c r="F37" s="484" t="s">
        <v>1885</v>
      </c>
      <c r="G37" s="86" t="str">
        <f t="shared" ref="G37:G64" si="1">LEFT(C37,1)</f>
        <v>R</v>
      </c>
      <c r="H37" s="484" t="s">
        <v>98</v>
      </c>
      <c r="I37" s="45" t="s">
        <v>1161</v>
      </c>
      <c r="J37" s="135" t="s">
        <v>9618</v>
      </c>
      <c r="K37" s="168" t="s">
        <v>759</v>
      </c>
      <c r="L37" s="816"/>
      <c r="M37" s="816" t="s">
        <v>2832</v>
      </c>
      <c r="N37" s="816" t="s">
        <v>2833</v>
      </c>
      <c r="O37" s="816" t="s">
        <v>2834</v>
      </c>
      <c r="P37" s="967" t="s">
        <v>7821</v>
      </c>
      <c r="Q37" s="234"/>
      <c r="R37" s="507" t="s">
        <v>13631</v>
      </c>
    </row>
    <row r="38" spans="1:20" ht="24.6" customHeight="1">
      <c r="A38" s="1000" t="s">
        <v>7946</v>
      </c>
      <c r="B38" s="1175" t="s">
        <v>8424</v>
      </c>
      <c r="C38" s="1185" t="s">
        <v>8423</v>
      </c>
      <c r="D38" s="1175" t="s">
        <v>8095</v>
      </c>
      <c r="E38" s="1184" t="s">
        <v>8425</v>
      </c>
      <c r="F38" s="1000" t="s">
        <v>1885</v>
      </c>
      <c r="G38" s="86" t="str">
        <f t="shared" si="1"/>
        <v>I</v>
      </c>
      <c r="H38" s="484" t="s">
        <v>98</v>
      </c>
      <c r="I38" s="973"/>
      <c r="J38" s="973" t="s">
        <v>9618</v>
      </c>
      <c r="L38" s="128"/>
      <c r="M38" s="128"/>
      <c r="N38" s="128"/>
      <c r="O38" s="128"/>
      <c r="P38" s="967" t="s">
        <v>7821</v>
      </c>
      <c r="Q38" s="234"/>
      <c r="R38" s="507" t="s">
        <v>13630</v>
      </c>
      <c r="S38" s="234"/>
    </row>
    <row r="39" spans="1:20" ht="24.6" customHeight="1">
      <c r="A39" s="1000" t="s">
        <v>4968</v>
      </c>
      <c r="B39" s="1175" t="s">
        <v>8437</v>
      </c>
      <c r="C39" s="1175" t="s">
        <v>8435</v>
      </c>
      <c r="D39" s="1175" t="s">
        <v>8095</v>
      </c>
      <c r="E39" s="1184" t="s">
        <v>8438</v>
      </c>
      <c r="F39" s="1000" t="s">
        <v>1885</v>
      </c>
      <c r="G39" s="86" t="str">
        <f t="shared" si="1"/>
        <v>I</v>
      </c>
      <c r="H39" s="484" t="s">
        <v>66</v>
      </c>
      <c r="I39" s="973" t="s">
        <v>1161</v>
      </c>
      <c r="J39" s="973"/>
      <c r="K39" s="484" t="s">
        <v>771</v>
      </c>
      <c r="L39" s="584" t="s">
        <v>2350</v>
      </c>
      <c r="M39" s="816" t="s">
        <v>2354</v>
      </c>
      <c r="N39" s="816" t="s">
        <v>2355</v>
      </c>
      <c r="O39" s="425" t="s">
        <v>13644</v>
      </c>
      <c r="P39" s="967" t="s">
        <v>7821</v>
      </c>
      <c r="R39" s="507" t="s">
        <v>13645</v>
      </c>
    </row>
    <row r="40" spans="1:20" ht="24.6" customHeight="1">
      <c r="A40" s="1000" t="s">
        <v>4954</v>
      </c>
      <c r="B40" s="1177" t="s">
        <v>8448</v>
      </c>
      <c r="C40" s="1182" t="s">
        <v>8427</v>
      </c>
      <c r="D40" s="1177" t="s">
        <v>8103</v>
      </c>
      <c r="E40" s="1187" t="s">
        <v>8449</v>
      </c>
      <c r="F40" s="1000" t="s">
        <v>1885</v>
      </c>
      <c r="G40" s="86" t="str">
        <f t="shared" si="1"/>
        <v>I</v>
      </c>
      <c r="H40" s="484" t="s">
        <v>98</v>
      </c>
      <c r="I40" s="973" t="s">
        <v>1161</v>
      </c>
      <c r="J40" s="973"/>
      <c r="K40" s="484" t="s">
        <v>772</v>
      </c>
      <c r="L40" s="584" t="s">
        <v>2240</v>
      </c>
      <c r="M40" s="816"/>
      <c r="N40" s="816" t="s">
        <v>2309</v>
      </c>
      <c r="O40" s="584" t="s">
        <v>2310</v>
      </c>
      <c r="P40" s="967" t="s">
        <v>7821</v>
      </c>
      <c r="R40" s="507" t="s">
        <v>13632</v>
      </c>
      <c r="S40" s="234" t="s">
        <v>13634</v>
      </c>
      <c r="T40" s="234" t="s">
        <v>13635</v>
      </c>
    </row>
    <row r="41" spans="1:20" ht="24.6" customHeight="1">
      <c r="A41" s="1000" t="s">
        <v>4974</v>
      </c>
      <c r="B41" s="1177" t="s">
        <v>8457</v>
      </c>
      <c r="C41" s="1183" t="s">
        <v>8453</v>
      </c>
      <c r="D41" s="1177" t="s">
        <v>8103</v>
      </c>
      <c r="E41" s="1182" t="s">
        <v>8458</v>
      </c>
      <c r="F41" s="529" t="s">
        <v>7266</v>
      </c>
      <c r="G41" s="86" t="str">
        <f t="shared" si="1"/>
        <v>I</v>
      </c>
      <c r="H41" s="484" t="s">
        <v>98</v>
      </c>
      <c r="I41" s="973" t="s">
        <v>1160</v>
      </c>
      <c r="J41" s="973"/>
      <c r="K41" s="484" t="s">
        <v>766</v>
      </c>
      <c r="L41" s="584" t="s">
        <v>2335</v>
      </c>
      <c r="M41" s="816"/>
      <c r="N41" s="584" t="s">
        <v>2374</v>
      </c>
      <c r="O41" s="584" t="s">
        <v>2375</v>
      </c>
      <c r="P41" s="967" t="s">
        <v>7821</v>
      </c>
      <c r="Q41" s="234"/>
      <c r="R41" s="507" t="s">
        <v>13646</v>
      </c>
    </row>
    <row r="42" spans="1:20" ht="24.6" customHeight="1">
      <c r="A42" s="1000" t="s">
        <v>4975</v>
      </c>
      <c r="B42" s="1177" t="s">
        <v>8459</v>
      </c>
      <c r="C42" s="1183" t="s">
        <v>8748</v>
      </c>
      <c r="D42" s="1177" t="s">
        <v>8103</v>
      </c>
      <c r="E42" s="1177" t="s">
        <v>8460</v>
      </c>
      <c r="F42" s="1000" t="s">
        <v>1885</v>
      </c>
      <c r="G42" s="86" t="str">
        <f t="shared" si="1"/>
        <v>I</v>
      </c>
      <c r="H42" s="498" t="s">
        <v>98</v>
      </c>
      <c r="I42" s="45" t="s">
        <v>1160</v>
      </c>
      <c r="J42" s="126"/>
      <c r="K42" s="168"/>
      <c r="L42" s="584" t="s">
        <v>2335</v>
      </c>
      <c r="M42" s="816"/>
      <c r="N42" s="816" t="s">
        <v>2376</v>
      </c>
      <c r="O42" s="584" t="s">
        <v>2377</v>
      </c>
      <c r="P42" s="967" t="s">
        <v>7821</v>
      </c>
      <c r="R42" s="507" t="s">
        <v>13647</v>
      </c>
      <c r="S42" s="234"/>
      <c r="T42" s="234"/>
    </row>
    <row r="43" spans="1:20" ht="24.6" customHeight="1">
      <c r="A43" s="1000" t="s">
        <v>10115</v>
      </c>
      <c r="B43" s="1177" t="s">
        <v>8462</v>
      </c>
      <c r="C43" s="1183" t="s">
        <v>8749</v>
      </c>
      <c r="D43" s="1177" t="s">
        <v>8095</v>
      </c>
      <c r="E43" s="1177" t="s">
        <v>13621</v>
      </c>
      <c r="F43" s="1000" t="s">
        <v>1885</v>
      </c>
      <c r="G43" s="86" t="str">
        <f t="shared" si="1"/>
        <v>I</v>
      </c>
      <c r="H43" s="498" t="s">
        <v>98</v>
      </c>
      <c r="I43" s="45"/>
      <c r="J43" s="126"/>
      <c r="K43" s="168"/>
      <c r="L43" s="128"/>
      <c r="M43" s="128"/>
      <c r="N43" s="128"/>
      <c r="O43" s="128"/>
      <c r="P43" s="967" t="s">
        <v>7821</v>
      </c>
      <c r="R43" s="507" t="s">
        <v>13633</v>
      </c>
      <c r="S43" s="234" t="s">
        <v>8797</v>
      </c>
    </row>
    <row r="44" spans="1:20" ht="24.6" customHeight="1">
      <c r="A44" s="1000" t="s">
        <v>10115</v>
      </c>
      <c r="B44" s="1188" t="s">
        <v>4133</v>
      </c>
      <c r="C44" s="1189" t="s">
        <v>8749</v>
      </c>
      <c r="D44" s="1188" t="s">
        <v>445</v>
      </c>
      <c r="E44" s="1189" t="s">
        <v>11483</v>
      </c>
      <c r="F44" s="529" t="s">
        <v>7266</v>
      </c>
      <c r="G44" s="86" t="str">
        <f t="shared" si="1"/>
        <v>I</v>
      </c>
      <c r="H44" s="498" t="s">
        <v>98</v>
      </c>
      <c r="I44" s="126" t="s">
        <v>1164</v>
      </c>
      <c r="J44" s="126"/>
      <c r="K44" s="1173" t="s">
        <v>835</v>
      </c>
      <c r="L44" s="1174" t="s">
        <v>2737</v>
      </c>
      <c r="M44" s="1174"/>
      <c r="N44" s="1174" t="s">
        <v>11484</v>
      </c>
      <c r="O44" s="1174" t="s">
        <v>11485</v>
      </c>
      <c r="P44" s="667" t="s">
        <v>7821</v>
      </c>
      <c r="R44" s="498" t="s">
        <v>13636</v>
      </c>
      <c r="S44" s="234"/>
    </row>
    <row r="45" spans="1:20" ht="24.6" customHeight="1">
      <c r="A45" s="1000" t="s">
        <v>4984</v>
      </c>
      <c r="B45" s="1177" t="s">
        <v>8464</v>
      </c>
      <c r="C45" s="1182" t="s">
        <v>8445</v>
      </c>
      <c r="D45" s="1177" t="s">
        <v>8095</v>
      </c>
      <c r="E45" s="1183" t="s">
        <v>8800</v>
      </c>
      <c r="F45" s="529" t="s">
        <v>7266</v>
      </c>
      <c r="G45" s="86" t="str">
        <f t="shared" si="1"/>
        <v>I</v>
      </c>
      <c r="H45" s="498" t="s">
        <v>98</v>
      </c>
      <c r="I45" s="45"/>
      <c r="J45" s="126"/>
      <c r="K45" s="168"/>
      <c r="L45" s="128"/>
      <c r="M45" s="128"/>
      <c r="N45" s="128"/>
      <c r="O45" s="132" t="s">
        <v>13637</v>
      </c>
      <c r="P45" s="967" t="s">
        <v>7821</v>
      </c>
      <c r="R45" s="498" t="s">
        <v>13638</v>
      </c>
      <c r="S45" s="234"/>
    </row>
    <row r="46" spans="1:20" ht="24.6" customHeight="1">
      <c r="A46" s="1000" t="s">
        <v>4957</v>
      </c>
      <c r="B46" s="1177" t="s">
        <v>8466</v>
      </c>
      <c r="C46" s="1177" t="s">
        <v>8467</v>
      </c>
      <c r="D46" s="1177" t="s">
        <v>8095</v>
      </c>
      <c r="E46" s="1183" t="s">
        <v>13639</v>
      </c>
      <c r="F46" s="667" t="s">
        <v>1885</v>
      </c>
      <c r="G46" s="86" t="str">
        <f t="shared" si="1"/>
        <v>I</v>
      </c>
      <c r="H46" s="498" t="s">
        <v>98</v>
      </c>
      <c r="I46" s="45" t="s">
        <v>1161</v>
      </c>
      <c r="J46" s="973"/>
      <c r="K46" s="484" t="s">
        <v>769</v>
      </c>
      <c r="L46" s="584" t="s">
        <v>2859</v>
      </c>
      <c r="M46" s="584" t="s">
        <v>2860</v>
      </c>
      <c r="N46" s="816" t="s">
        <v>2861</v>
      </c>
      <c r="O46" s="819" t="s">
        <v>13640</v>
      </c>
      <c r="P46" s="967" t="s">
        <v>7821</v>
      </c>
      <c r="Q46" s="973"/>
      <c r="R46" s="498" t="s">
        <v>13641</v>
      </c>
    </row>
    <row r="47" spans="1:20" ht="24.6" customHeight="1">
      <c r="A47" s="1000" t="s">
        <v>5976</v>
      </c>
      <c r="B47" s="1175" t="s">
        <v>8492</v>
      </c>
      <c r="C47" s="1184" t="s">
        <v>8491</v>
      </c>
      <c r="D47" s="1175" t="s">
        <v>8103</v>
      </c>
      <c r="E47" s="1184" t="s">
        <v>8493</v>
      </c>
      <c r="F47" s="667" t="s">
        <v>1885</v>
      </c>
      <c r="G47" s="86" t="str">
        <f t="shared" si="1"/>
        <v>I</v>
      </c>
      <c r="H47" s="498" t="s">
        <v>98</v>
      </c>
      <c r="I47" s="973" t="s">
        <v>1161</v>
      </c>
      <c r="J47" s="973" t="s">
        <v>9618</v>
      </c>
      <c r="K47" s="484" t="s">
        <v>782</v>
      </c>
      <c r="L47" s="584" t="s">
        <v>2240</v>
      </c>
      <c r="M47" s="816" t="s">
        <v>4854</v>
      </c>
      <c r="N47" s="816" t="s">
        <v>4857</v>
      </c>
      <c r="O47" s="816" t="s">
        <v>2934</v>
      </c>
      <c r="P47" s="967" t="s">
        <v>7821</v>
      </c>
      <c r="Q47" s="973"/>
      <c r="R47" s="507" t="s">
        <v>13650</v>
      </c>
    </row>
    <row r="48" spans="1:20" ht="24.6" customHeight="1">
      <c r="A48" s="1000" t="s">
        <v>5978</v>
      </c>
      <c r="B48" s="1175" t="s">
        <v>8498</v>
      </c>
      <c r="C48" s="1184" t="s">
        <v>8497</v>
      </c>
      <c r="D48" s="1175" t="s">
        <v>8103</v>
      </c>
      <c r="E48" s="1185" t="s">
        <v>364</v>
      </c>
      <c r="F48" s="529" t="s">
        <v>7266</v>
      </c>
      <c r="G48" s="86" t="str">
        <f t="shared" si="1"/>
        <v>I</v>
      </c>
      <c r="H48" s="498" t="s">
        <v>98</v>
      </c>
      <c r="I48" s="136" t="s">
        <v>1161</v>
      </c>
      <c r="J48" s="136"/>
      <c r="K48" s="168" t="s">
        <v>780</v>
      </c>
      <c r="L48" s="584" t="s">
        <v>2240</v>
      </c>
      <c r="M48" s="816"/>
      <c r="N48" s="816" t="s">
        <v>2937</v>
      </c>
      <c r="O48" s="584" t="s">
        <v>2938</v>
      </c>
      <c r="P48" s="967" t="s">
        <v>7821</v>
      </c>
      <c r="R48" s="507" t="s">
        <v>13651</v>
      </c>
      <c r="S48" s="234" t="s">
        <v>13652</v>
      </c>
      <c r="T48" s="234" t="s">
        <v>13653</v>
      </c>
    </row>
    <row r="49" spans="1:22" ht="24.6" customHeight="1">
      <c r="A49" s="1000" t="s">
        <v>5982</v>
      </c>
      <c r="B49" s="1175" t="s">
        <v>8507</v>
      </c>
      <c r="C49" s="1184" t="s">
        <v>8505</v>
      </c>
      <c r="D49" s="1175" t="s">
        <v>8103</v>
      </c>
      <c r="E49" s="1184" t="s">
        <v>8508</v>
      </c>
      <c r="F49" s="667" t="s">
        <v>1885</v>
      </c>
      <c r="G49" s="86" t="str">
        <f t="shared" si="1"/>
        <v>I</v>
      </c>
      <c r="H49" s="498" t="s">
        <v>98</v>
      </c>
      <c r="I49" s="136" t="s">
        <v>9656</v>
      </c>
      <c r="J49" s="136"/>
      <c r="K49" s="168" t="s">
        <v>773</v>
      </c>
      <c r="L49" s="584" t="s">
        <v>2335</v>
      </c>
      <c r="M49" s="816"/>
      <c r="N49" s="816" t="s">
        <v>2963</v>
      </c>
      <c r="O49" s="816" t="s">
        <v>2964</v>
      </c>
      <c r="P49" s="967" t="s">
        <v>7821</v>
      </c>
      <c r="R49" s="507" t="s">
        <v>13654</v>
      </c>
      <c r="S49" s="234" t="s">
        <v>13655</v>
      </c>
      <c r="T49" s="234" t="s">
        <v>13656</v>
      </c>
    </row>
    <row r="50" spans="1:22" ht="24.6" customHeight="1">
      <c r="A50" s="1000" t="s">
        <v>5983</v>
      </c>
      <c r="B50" s="1175" t="s">
        <v>8512</v>
      </c>
      <c r="C50" s="1184" t="s">
        <v>8513</v>
      </c>
      <c r="D50" s="1175" t="s">
        <v>8103</v>
      </c>
      <c r="E50" s="1184" t="s">
        <v>8514</v>
      </c>
      <c r="F50" s="1000" t="s">
        <v>1885</v>
      </c>
      <c r="G50" s="86" t="str">
        <f t="shared" si="1"/>
        <v>I</v>
      </c>
      <c r="H50" s="498" t="s">
        <v>98</v>
      </c>
      <c r="I50" s="136" t="s">
        <v>1169</v>
      </c>
      <c r="J50" s="136"/>
      <c r="K50" s="168" t="s">
        <v>830</v>
      </c>
      <c r="L50" s="584" t="s">
        <v>2970</v>
      </c>
      <c r="M50" s="584" t="s">
        <v>2971</v>
      </c>
      <c r="N50" s="816" t="s">
        <v>2972</v>
      </c>
      <c r="O50" s="584" t="s">
        <v>2973</v>
      </c>
      <c r="P50" s="967" t="s">
        <v>7821</v>
      </c>
      <c r="R50" s="507" t="s">
        <v>13657</v>
      </c>
      <c r="S50" s="234" t="s">
        <v>13658</v>
      </c>
    </row>
    <row r="51" spans="1:22" ht="24.6" customHeight="1">
      <c r="A51" s="1000" t="s">
        <v>5983</v>
      </c>
      <c r="B51" s="1175" t="s">
        <v>8517</v>
      </c>
      <c r="C51" s="1184" t="s">
        <v>8513</v>
      </c>
      <c r="D51" s="1175" t="s">
        <v>8103</v>
      </c>
      <c r="E51" s="1186" t="s">
        <v>8518</v>
      </c>
      <c r="F51" s="1000" t="s">
        <v>1885</v>
      </c>
      <c r="G51" s="86" t="str">
        <f t="shared" si="1"/>
        <v>I</v>
      </c>
      <c r="H51" s="478" t="s">
        <v>98</v>
      </c>
      <c r="I51" s="45" t="s">
        <v>1169</v>
      </c>
      <c r="J51" s="126"/>
      <c r="K51" s="168" t="s">
        <v>830</v>
      </c>
      <c r="L51" s="816"/>
      <c r="M51" s="584" t="s">
        <v>2971</v>
      </c>
      <c r="N51" s="816" t="s">
        <v>2976</v>
      </c>
      <c r="O51" s="584" t="s">
        <v>2977</v>
      </c>
      <c r="P51" s="967" t="s">
        <v>7821</v>
      </c>
      <c r="R51" s="507" t="s">
        <v>13659</v>
      </c>
    </row>
    <row r="52" spans="1:22" ht="24.6" customHeight="1">
      <c r="A52" s="1000" t="s">
        <v>5014</v>
      </c>
      <c r="B52" s="1177" t="s">
        <v>8540</v>
      </c>
      <c r="C52" s="1182" t="s">
        <v>8541</v>
      </c>
      <c r="D52" s="1177" t="s">
        <v>8103</v>
      </c>
      <c r="E52" s="1187" t="s">
        <v>8542</v>
      </c>
      <c r="F52" s="1000" t="s">
        <v>1885</v>
      </c>
      <c r="G52" s="86" t="str">
        <f t="shared" si="1"/>
        <v>I</v>
      </c>
      <c r="H52" s="478" t="s">
        <v>98</v>
      </c>
      <c r="I52" s="45" t="s">
        <v>1160</v>
      </c>
      <c r="J52" s="126"/>
      <c r="K52" s="168" t="s">
        <v>788</v>
      </c>
      <c r="L52" s="584" t="s">
        <v>2335</v>
      </c>
      <c r="M52" s="816" t="s">
        <v>3029</v>
      </c>
      <c r="N52" s="816" t="s">
        <v>3030</v>
      </c>
      <c r="O52" s="816" t="s">
        <v>3031</v>
      </c>
      <c r="P52" s="967" t="s">
        <v>7821</v>
      </c>
      <c r="R52" s="507" t="s">
        <v>13660</v>
      </c>
      <c r="S52" s="234"/>
    </row>
    <row r="53" spans="1:22" ht="24.6" customHeight="1">
      <c r="A53" s="1000" t="s">
        <v>5019</v>
      </c>
      <c r="B53" s="1182" t="s">
        <v>8548</v>
      </c>
      <c r="C53" s="1183" t="s">
        <v>8549</v>
      </c>
      <c r="D53" s="1182" t="s">
        <v>8103</v>
      </c>
      <c r="E53" s="1183" t="s">
        <v>1691</v>
      </c>
      <c r="F53" s="1000" t="s">
        <v>1885</v>
      </c>
      <c r="G53" s="86" t="str">
        <f t="shared" si="1"/>
        <v>I</v>
      </c>
      <c r="H53" s="478" t="s">
        <v>98</v>
      </c>
      <c r="I53" s="45" t="s">
        <v>1160</v>
      </c>
      <c r="J53" s="136"/>
      <c r="K53" s="168" t="s">
        <v>787</v>
      </c>
      <c r="L53" s="584" t="s">
        <v>2335</v>
      </c>
      <c r="M53" s="816" t="s">
        <v>3041</v>
      </c>
      <c r="N53" s="816" t="s">
        <v>3024</v>
      </c>
      <c r="O53" s="816" t="s">
        <v>3042</v>
      </c>
      <c r="P53" s="967" t="s">
        <v>7821</v>
      </c>
      <c r="Q53" s="234"/>
      <c r="R53" s="507" t="s">
        <v>13661</v>
      </c>
      <c r="S53" s="234"/>
    </row>
    <row r="54" spans="1:22" ht="24.6" customHeight="1">
      <c r="A54" s="1000" t="s">
        <v>5059</v>
      </c>
      <c r="B54" s="1178" t="s">
        <v>8575</v>
      </c>
      <c r="C54" s="1182" t="s">
        <v>8576</v>
      </c>
      <c r="D54" s="1177" t="s">
        <v>8095</v>
      </c>
      <c r="E54" s="1182" t="s">
        <v>8164</v>
      </c>
      <c r="F54" s="529" t="s">
        <v>7266</v>
      </c>
      <c r="G54" s="86" t="str">
        <f t="shared" si="1"/>
        <v>R</v>
      </c>
      <c r="H54" s="478" t="s">
        <v>66</v>
      </c>
      <c r="I54" s="45"/>
      <c r="J54" s="126"/>
      <c r="K54" s="168"/>
      <c r="L54" s="128"/>
      <c r="M54" s="128"/>
      <c r="N54" s="128"/>
      <c r="O54" s="128"/>
      <c r="P54" s="967" t="s">
        <v>7821</v>
      </c>
      <c r="R54" s="507" t="s">
        <v>13664</v>
      </c>
      <c r="S54" s="234" t="s">
        <v>13665</v>
      </c>
      <c r="T54" s="234" t="s">
        <v>13666</v>
      </c>
      <c r="U54" s="234" t="s">
        <v>13667</v>
      </c>
      <c r="V54" s="234" t="s">
        <v>13668</v>
      </c>
    </row>
    <row r="55" spans="1:22" ht="24.6" customHeight="1">
      <c r="A55" s="1000" t="s">
        <v>5053</v>
      </c>
      <c r="B55" s="1177" t="s">
        <v>8580</v>
      </c>
      <c r="C55" s="1183" t="s">
        <v>8581</v>
      </c>
      <c r="D55" s="1177" t="s">
        <v>8103</v>
      </c>
      <c r="E55" s="1182" t="s">
        <v>8582</v>
      </c>
      <c r="F55" s="529" t="s">
        <v>7820</v>
      </c>
      <c r="G55" s="86" t="str">
        <f t="shared" si="1"/>
        <v>I</v>
      </c>
      <c r="H55" s="478" t="s">
        <v>66</v>
      </c>
      <c r="I55" s="136" t="s">
        <v>1165</v>
      </c>
      <c r="J55" s="126"/>
      <c r="K55" s="168" t="s">
        <v>851</v>
      </c>
      <c r="L55" s="584" t="s">
        <v>2448</v>
      </c>
      <c r="M55" s="584" t="s">
        <v>2477</v>
      </c>
      <c r="N55" s="816" t="s">
        <v>2478</v>
      </c>
      <c r="O55" s="816" t="s">
        <v>2479</v>
      </c>
      <c r="P55" s="967" t="s">
        <v>7821</v>
      </c>
      <c r="R55" s="507" t="s">
        <v>13670</v>
      </c>
    </row>
    <row r="56" spans="1:22" ht="24.6" customHeight="1">
      <c r="A56" s="1000" t="s">
        <v>5055</v>
      </c>
      <c r="B56" s="1182" t="s">
        <v>8585</v>
      </c>
      <c r="C56" s="1183" t="s">
        <v>660</v>
      </c>
      <c r="D56" s="1182" t="s">
        <v>8103</v>
      </c>
      <c r="E56" s="1187" t="s">
        <v>8586</v>
      </c>
      <c r="F56" s="667" t="s">
        <v>1885</v>
      </c>
      <c r="G56" s="86" t="str">
        <f t="shared" si="1"/>
        <v>R</v>
      </c>
      <c r="H56" s="478" t="s">
        <v>66</v>
      </c>
      <c r="I56" s="45"/>
      <c r="J56" s="973"/>
      <c r="L56" s="584" t="s">
        <v>2451</v>
      </c>
      <c r="M56" s="816"/>
      <c r="N56" s="816" t="s">
        <v>2482</v>
      </c>
      <c r="O56" s="584" t="s">
        <v>2483</v>
      </c>
      <c r="P56" s="967" t="s">
        <v>7821</v>
      </c>
      <c r="R56" s="507" t="s">
        <v>13669</v>
      </c>
    </row>
    <row r="57" spans="1:22" ht="24.6" customHeight="1">
      <c r="A57" s="1000" t="s">
        <v>5048</v>
      </c>
      <c r="B57" s="1182" t="s">
        <v>8588</v>
      </c>
      <c r="C57" s="1183" t="s">
        <v>8760</v>
      </c>
      <c r="D57" s="1182" t="s">
        <v>8103</v>
      </c>
      <c r="E57" s="1187" t="s">
        <v>8589</v>
      </c>
      <c r="F57" s="667" t="s">
        <v>1885</v>
      </c>
      <c r="G57" s="86" t="str">
        <f t="shared" si="1"/>
        <v>I</v>
      </c>
      <c r="H57" s="484" t="s">
        <v>66</v>
      </c>
      <c r="I57" s="45" t="s">
        <v>1165</v>
      </c>
      <c r="J57" s="136"/>
      <c r="K57" s="168" t="s">
        <v>798</v>
      </c>
      <c r="L57" s="584" t="s">
        <v>2484</v>
      </c>
      <c r="M57" s="819" t="s">
        <v>2485</v>
      </c>
      <c r="N57" s="816" t="s">
        <v>2486</v>
      </c>
      <c r="O57" s="584" t="s">
        <v>2487</v>
      </c>
      <c r="P57" s="967" t="s">
        <v>7821</v>
      </c>
      <c r="R57" s="507" t="s">
        <v>13671</v>
      </c>
    </row>
    <row r="58" spans="1:22" ht="24.6" customHeight="1">
      <c r="A58" s="1000" t="s">
        <v>5069</v>
      </c>
      <c r="B58" s="1177" t="s">
        <v>8601</v>
      </c>
      <c r="C58" s="1177" t="s">
        <v>8602</v>
      </c>
      <c r="D58" s="1177" t="s">
        <v>8103</v>
      </c>
      <c r="E58" s="1177" t="s">
        <v>8603</v>
      </c>
      <c r="F58" s="529" t="s">
        <v>7820</v>
      </c>
      <c r="G58" s="86" t="str">
        <f t="shared" si="1"/>
        <v>I</v>
      </c>
      <c r="H58" s="484" t="s">
        <v>66</v>
      </c>
      <c r="I58" s="136" t="s">
        <v>1165</v>
      </c>
      <c r="J58" s="126"/>
      <c r="K58" s="168" t="s">
        <v>804</v>
      </c>
      <c r="L58" s="816" t="s">
        <v>2484</v>
      </c>
      <c r="M58" s="816" t="s">
        <v>2525</v>
      </c>
      <c r="N58" s="816" t="s">
        <v>2526</v>
      </c>
      <c r="O58" s="816" t="s">
        <v>2527</v>
      </c>
      <c r="P58" s="967" t="s">
        <v>7821</v>
      </c>
      <c r="R58" s="507" t="s">
        <v>13672</v>
      </c>
      <c r="S58" s="234"/>
    </row>
    <row r="59" spans="1:22" ht="24.6" customHeight="1">
      <c r="A59" s="1000" t="s">
        <v>5068</v>
      </c>
      <c r="B59" s="1182" t="s">
        <v>8617</v>
      </c>
      <c r="C59" s="1183" t="s">
        <v>8765</v>
      </c>
      <c r="D59" s="1182" t="s">
        <v>8095</v>
      </c>
      <c r="E59" s="1182" t="s">
        <v>8618</v>
      </c>
      <c r="F59" s="1000" t="s">
        <v>1885</v>
      </c>
      <c r="G59" s="86" t="str">
        <f t="shared" si="1"/>
        <v>I</v>
      </c>
      <c r="H59" s="484" t="s">
        <v>98</v>
      </c>
      <c r="I59" s="136"/>
      <c r="J59" s="132" t="s">
        <v>9618</v>
      </c>
      <c r="K59" s="168"/>
      <c r="L59" s="128"/>
      <c r="M59" s="128"/>
      <c r="N59" s="128"/>
      <c r="O59" s="128"/>
      <c r="P59" s="967" t="s">
        <v>7821</v>
      </c>
      <c r="Q59" s="234"/>
      <c r="R59" s="507" t="s">
        <v>13673</v>
      </c>
    </row>
    <row r="60" spans="1:22" ht="24.6" customHeight="1">
      <c r="A60" s="1000" t="s">
        <v>5077</v>
      </c>
      <c r="B60" s="1175" t="s">
        <v>8628</v>
      </c>
      <c r="C60" s="1175" t="s">
        <v>8629</v>
      </c>
      <c r="D60" s="1175" t="s">
        <v>8095</v>
      </c>
      <c r="E60" s="1184" t="s">
        <v>8630</v>
      </c>
      <c r="F60" s="1000" t="s">
        <v>1885</v>
      </c>
      <c r="G60" s="86" t="str">
        <f t="shared" si="1"/>
        <v>I</v>
      </c>
      <c r="H60" s="484" t="s">
        <v>66</v>
      </c>
      <c r="I60" s="45"/>
      <c r="J60" s="126"/>
      <c r="K60" s="168"/>
      <c r="L60" s="128"/>
      <c r="M60" s="128"/>
      <c r="N60" s="128"/>
      <c r="O60" s="128"/>
      <c r="P60" s="967" t="s">
        <v>7821</v>
      </c>
      <c r="Q60" s="234"/>
      <c r="R60" s="498" t="s">
        <v>13674</v>
      </c>
      <c r="S60" s="234" t="s">
        <v>13675</v>
      </c>
    </row>
    <row r="61" spans="1:22" ht="24.6" customHeight="1">
      <c r="A61" s="964" t="s">
        <v>5108</v>
      </c>
      <c r="B61" s="1177" t="s">
        <v>4383</v>
      </c>
      <c r="C61" s="1177" t="s">
        <v>9780</v>
      </c>
      <c r="D61" s="1177" t="s">
        <v>566</v>
      </c>
      <c r="E61" s="1178" t="s">
        <v>9781</v>
      </c>
      <c r="F61" s="1000" t="s">
        <v>1885</v>
      </c>
      <c r="G61" s="86" t="str">
        <f t="shared" si="1"/>
        <v>I</v>
      </c>
      <c r="H61" s="484" t="s">
        <v>66</v>
      </c>
      <c r="I61" s="45" t="s">
        <v>7734</v>
      </c>
      <c r="J61" s="127" t="s">
        <v>9836</v>
      </c>
      <c r="K61" s="168" t="s">
        <v>873</v>
      </c>
      <c r="L61" s="226" t="s">
        <v>4583</v>
      </c>
      <c r="M61" s="802"/>
      <c r="N61" s="807" t="s">
        <v>3147</v>
      </c>
      <c r="O61" s="802" t="s">
        <v>9795</v>
      </c>
      <c r="P61" s="967" t="s">
        <v>7821</v>
      </c>
      <c r="Q61" s="234" t="s">
        <v>9885</v>
      </c>
      <c r="R61" s="498" t="s">
        <v>13676</v>
      </c>
      <c r="S61" s="234" t="s">
        <v>9887</v>
      </c>
      <c r="T61" s="234" t="s">
        <v>9886</v>
      </c>
    </row>
    <row r="62" spans="1:22" ht="24.6" customHeight="1">
      <c r="A62" s="1000" t="s">
        <v>5104</v>
      </c>
      <c r="B62" s="1177" t="s">
        <v>8661</v>
      </c>
      <c r="C62" s="1182" t="s">
        <v>8659</v>
      </c>
      <c r="D62" s="1177" t="s">
        <v>8103</v>
      </c>
      <c r="E62" s="1182" t="s">
        <v>8662</v>
      </c>
      <c r="F62" s="1000" t="s">
        <v>1885</v>
      </c>
      <c r="G62" s="86" t="str">
        <f t="shared" si="1"/>
        <v>I</v>
      </c>
      <c r="H62" s="484" t="s">
        <v>98</v>
      </c>
      <c r="I62" s="45" t="s">
        <v>9624</v>
      </c>
      <c r="J62" s="135"/>
      <c r="K62" s="168" t="s">
        <v>878</v>
      </c>
      <c r="L62" s="584" t="s">
        <v>2622</v>
      </c>
      <c r="M62" s="816"/>
      <c r="N62" s="816" t="s">
        <v>3165</v>
      </c>
      <c r="O62" s="816" t="s">
        <v>3166</v>
      </c>
      <c r="P62" s="967" t="s">
        <v>7821</v>
      </c>
      <c r="R62" s="507" t="s">
        <v>13677</v>
      </c>
    </row>
    <row r="63" spans="1:22" ht="24.6" customHeight="1">
      <c r="A63" s="1000" t="s">
        <v>8675</v>
      </c>
      <c r="B63" s="1184" t="s">
        <v>8676</v>
      </c>
      <c r="C63" s="1185" t="s">
        <v>8677</v>
      </c>
      <c r="D63" s="1184" t="s">
        <v>8095</v>
      </c>
      <c r="E63" s="1185" t="s">
        <v>8678</v>
      </c>
      <c r="F63" s="1000" t="s">
        <v>1885</v>
      </c>
      <c r="G63" s="86" t="str">
        <f t="shared" si="1"/>
        <v>R</v>
      </c>
      <c r="H63" s="484" t="s">
        <v>66</v>
      </c>
      <c r="I63" s="45"/>
      <c r="J63" s="127"/>
      <c r="K63" s="168"/>
      <c r="L63" s="128"/>
      <c r="M63" s="128"/>
      <c r="N63" s="128"/>
      <c r="O63" s="128"/>
      <c r="P63" s="967" t="s">
        <v>7821</v>
      </c>
      <c r="Q63" s="234" t="s">
        <v>13679</v>
      </c>
      <c r="R63" s="498" t="s">
        <v>13678</v>
      </c>
      <c r="S63" s="234"/>
      <c r="T63" s="234"/>
    </row>
    <row r="64" spans="1:22" ht="24.6" customHeight="1">
      <c r="A64" s="1000" t="s">
        <v>8686</v>
      </c>
      <c r="B64" s="1184" t="s">
        <v>8687</v>
      </c>
      <c r="C64" s="1185" t="s">
        <v>8688</v>
      </c>
      <c r="D64" s="1184" t="s">
        <v>8095</v>
      </c>
      <c r="E64" s="1185" t="s">
        <v>8689</v>
      </c>
      <c r="F64" s="1000" t="s">
        <v>1885</v>
      </c>
      <c r="G64" s="86" t="str">
        <f t="shared" si="1"/>
        <v>R</v>
      </c>
      <c r="H64" s="484" t="s">
        <v>66</v>
      </c>
      <c r="I64" s="45"/>
      <c r="J64" s="126"/>
      <c r="K64" s="168"/>
      <c r="L64" s="128"/>
      <c r="M64" s="128"/>
      <c r="N64" s="128"/>
      <c r="O64" s="128"/>
      <c r="P64" s="967" t="s">
        <v>7821</v>
      </c>
      <c r="R64" s="498" t="s">
        <v>13680</v>
      </c>
      <c r="S64" s="234" t="s">
        <v>13681</v>
      </c>
    </row>
    <row r="65" spans="1:20" ht="24.6" customHeight="1">
      <c r="A65" s="1000" t="s">
        <v>8693</v>
      </c>
      <c r="B65" s="1175" t="s">
        <v>8697</v>
      </c>
      <c r="C65" s="1184" t="s">
        <v>8698</v>
      </c>
      <c r="D65" s="1175" t="s">
        <v>8095</v>
      </c>
      <c r="E65" s="1184" t="s">
        <v>8164</v>
      </c>
      <c r="F65" s="529" t="s">
        <v>7266</v>
      </c>
      <c r="G65" s="86" t="str">
        <f t="shared" ref="G65:G66" si="2">LEFT(C65,1)</f>
        <v>R</v>
      </c>
      <c r="H65" s="484" t="s">
        <v>66</v>
      </c>
      <c r="I65" s="45"/>
      <c r="J65" s="127"/>
      <c r="K65" s="168"/>
      <c r="L65" s="128"/>
      <c r="M65" s="128"/>
      <c r="N65" s="128"/>
      <c r="O65" s="128"/>
      <c r="P65" s="967" t="s">
        <v>7821</v>
      </c>
      <c r="Q65" s="234"/>
      <c r="R65" s="498" t="s">
        <v>13684</v>
      </c>
      <c r="S65" s="234"/>
      <c r="T65" s="234"/>
    </row>
    <row r="66" spans="1:20" ht="24.6" customHeight="1">
      <c r="A66" s="1000" t="s">
        <v>8708</v>
      </c>
      <c r="B66" s="1175" t="s">
        <v>8709</v>
      </c>
      <c r="C66" s="1184" t="s">
        <v>8710</v>
      </c>
      <c r="D66" s="1175" t="s">
        <v>8095</v>
      </c>
      <c r="E66" s="1184" t="s">
        <v>8707</v>
      </c>
      <c r="F66" s="1000" t="s">
        <v>1885</v>
      </c>
      <c r="G66" s="86" t="str">
        <f t="shared" si="2"/>
        <v>I</v>
      </c>
      <c r="H66" s="484" t="s">
        <v>66</v>
      </c>
      <c r="I66" s="45"/>
      <c r="J66" s="126"/>
      <c r="K66" s="168"/>
      <c r="L66" s="128"/>
      <c r="M66" s="128"/>
      <c r="N66" s="128"/>
      <c r="O66" s="128"/>
      <c r="P66" s="967" t="s">
        <v>7821</v>
      </c>
      <c r="R66" s="498" t="s">
        <v>13686</v>
      </c>
    </row>
    <row r="67" spans="1:20" ht="24.6" customHeight="1">
      <c r="A67" s="1000" t="s">
        <v>11071</v>
      </c>
      <c r="B67" s="1177" t="s">
        <v>8720</v>
      </c>
      <c r="C67" s="1182" t="s">
        <v>8721</v>
      </c>
      <c r="D67" s="1177" t="s">
        <v>8095</v>
      </c>
      <c r="E67" s="1182" t="s">
        <v>8351</v>
      </c>
      <c r="F67" s="1000" t="s">
        <v>1885</v>
      </c>
      <c r="G67" s="86" t="str">
        <f>LEFT(C67,1)</f>
        <v>I</v>
      </c>
      <c r="H67" s="484" t="s">
        <v>98</v>
      </c>
      <c r="L67" s="128"/>
      <c r="M67" s="128"/>
      <c r="N67" s="128"/>
      <c r="O67" s="128"/>
      <c r="P67" s="967" t="s">
        <v>7821</v>
      </c>
      <c r="R67" s="507" t="s">
        <v>13687</v>
      </c>
      <c r="S67" s="234" t="s">
        <v>13688</v>
      </c>
    </row>
    <row r="68" spans="1:20" ht="24.6" customHeight="1">
      <c r="A68" s="1000" t="s">
        <v>11071</v>
      </c>
      <c r="B68" s="1177" t="s">
        <v>8722</v>
      </c>
      <c r="C68" s="1182" t="s">
        <v>8721</v>
      </c>
      <c r="D68" s="1177" t="s">
        <v>8095</v>
      </c>
      <c r="E68" s="1182" t="s">
        <v>8723</v>
      </c>
      <c r="F68" s="529" t="s">
        <v>7266</v>
      </c>
      <c r="G68" s="86" t="str">
        <f>LEFT(C68,1)</f>
        <v>I</v>
      </c>
      <c r="H68" s="484" t="s">
        <v>98</v>
      </c>
      <c r="J68" s="973"/>
      <c r="L68" s="128"/>
      <c r="M68" s="128"/>
      <c r="N68" s="128"/>
      <c r="O68" s="128"/>
      <c r="P68" s="967" t="s">
        <v>7821</v>
      </c>
      <c r="R68" s="507" t="s">
        <v>13689</v>
      </c>
      <c r="S68" s="234"/>
    </row>
    <row r="69" spans="1:20" ht="19.2" customHeight="1">
      <c r="A69" s="1043" t="s">
        <v>3710</v>
      </c>
      <c r="C69" s="307"/>
      <c r="D69" s="307"/>
      <c r="E69" s="307"/>
    </row>
    <row r="70" spans="1:20" ht="13.8">
      <c r="A70" s="1000" t="s">
        <v>5094</v>
      </c>
      <c r="B70" s="1180" t="s">
        <v>4370</v>
      </c>
      <c r="C70" s="1179" t="s">
        <v>3791</v>
      </c>
      <c r="D70" s="1181" t="s">
        <v>3599</v>
      </c>
      <c r="E70" s="1179" t="s">
        <v>3677</v>
      </c>
      <c r="G70" s="86" t="s">
        <v>3338</v>
      </c>
      <c r="H70" s="83" t="s">
        <v>98</v>
      </c>
      <c r="I70" s="45" t="s">
        <v>1180</v>
      </c>
      <c r="J70" s="126"/>
      <c r="K70" s="168" t="s">
        <v>871</v>
      </c>
    </row>
    <row r="71" spans="1:20" ht="13.8">
      <c r="A71" s="1000" t="s">
        <v>4899</v>
      </c>
      <c r="B71" s="1180" t="s">
        <v>3421</v>
      </c>
      <c r="C71" s="1181" t="s">
        <v>3543</v>
      </c>
      <c r="D71" s="1181" t="s">
        <v>3599</v>
      </c>
      <c r="E71" s="1179" t="s">
        <v>3544</v>
      </c>
      <c r="G71" s="86" t="s">
        <v>3342</v>
      </c>
      <c r="H71" s="86" t="s">
        <v>66</v>
      </c>
      <c r="I71" s="138"/>
      <c r="J71" s="132"/>
      <c r="K71" s="168"/>
    </row>
    <row r="72" spans="1:20" ht="13.8">
      <c r="A72" s="1000" t="s">
        <v>4899</v>
      </c>
      <c r="B72" s="1180" t="s">
        <v>3969</v>
      </c>
      <c r="C72" s="1179" t="s">
        <v>3722</v>
      </c>
      <c r="D72" s="1181" t="s">
        <v>3599</v>
      </c>
      <c r="E72" s="1179" t="s">
        <v>3826</v>
      </c>
      <c r="G72" s="86" t="s">
        <v>3342</v>
      </c>
      <c r="H72" s="86" t="s">
        <v>66</v>
      </c>
      <c r="I72" s="138"/>
      <c r="J72" s="132"/>
      <c r="K72" s="168"/>
    </row>
    <row r="73" spans="1:20" ht="13.8">
      <c r="A73" s="1000" t="s">
        <v>4900</v>
      </c>
      <c r="B73" s="1180" t="s">
        <v>3970</v>
      </c>
      <c r="C73" s="1179" t="s">
        <v>3722</v>
      </c>
      <c r="D73" s="1181" t="s">
        <v>3599</v>
      </c>
      <c r="E73" s="1179" t="s">
        <v>3658</v>
      </c>
      <c r="G73" s="86" t="s">
        <v>3342</v>
      </c>
      <c r="H73" s="86" t="s">
        <v>66</v>
      </c>
      <c r="I73" s="139"/>
      <c r="J73" s="132"/>
      <c r="K73" s="168"/>
    </row>
    <row r="74" spans="1:20" ht="13.8">
      <c r="A74" s="1000" t="s">
        <v>4899</v>
      </c>
      <c r="B74" s="1180" t="s">
        <v>3971</v>
      </c>
      <c r="C74" s="1179" t="s">
        <v>3723</v>
      </c>
      <c r="D74" s="1181" t="s">
        <v>3599</v>
      </c>
      <c r="E74" s="1179" t="s">
        <v>3550</v>
      </c>
      <c r="G74" s="86" t="s">
        <v>3342</v>
      </c>
      <c r="H74" s="86" t="s">
        <v>66</v>
      </c>
      <c r="I74" s="138"/>
      <c r="J74" s="132"/>
      <c r="K74" s="168"/>
    </row>
    <row r="75" spans="1:20" ht="13.8">
      <c r="A75" s="1000" t="s">
        <v>4899</v>
      </c>
      <c r="B75" s="1180" t="s">
        <v>3972</v>
      </c>
      <c r="C75" s="1179" t="s">
        <v>3723</v>
      </c>
      <c r="D75" s="1181" t="s">
        <v>3599</v>
      </c>
      <c r="E75" s="1179" t="s">
        <v>3552</v>
      </c>
      <c r="G75" s="86" t="s">
        <v>3342</v>
      </c>
      <c r="H75" s="86" t="s">
        <v>66</v>
      </c>
      <c r="I75" s="138"/>
      <c r="J75" s="132"/>
      <c r="K75" s="168"/>
    </row>
    <row r="76" spans="1:20" ht="13.8">
      <c r="A76" s="1000" t="s">
        <v>4898</v>
      </c>
      <c r="B76" s="1180" t="s">
        <v>3973</v>
      </c>
      <c r="C76" s="1179" t="s">
        <v>3723</v>
      </c>
      <c r="D76" s="1181" t="s">
        <v>3599</v>
      </c>
      <c r="E76" s="1179" t="s">
        <v>3828</v>
      </c>
      <c r="G76" s="86" t="s">
        <v>3338</v>
      </c>
      <c r="H76" s="83" t="s">
        <v>66</v>
      </c>
      <c r="I76" s="484" t="s">
        <v>1170</v>
      </c>
      <c r="K76" s="484" t="s">
        <v>738</v>
      </c>
    </row>
    <row r="77" spans="1:20" ht="13.8">
      <c r="A77" s="1000" t="s">
        <v>4898</v>
      </c>
      <c r="B77" s="1180" t="s">
        <v>3975</v>
      </c>
      <c r="C77" s="1179" t="s">
        <v>3723</v>
      </c>
      <c r="D77" s="1181" t="s">
        <v>3599</v>
      </c>
      <c r="E77" s="1179" t="s">
        <v>3831</v>
      </c>
      <c r="G77" s="86" t="s">
        <v>3338</v>
      </c>
      <c r="H77" s="83" t="s">
        <v>66</v>
      </c>
      <c r="I77" s="128" t="s">
        <v>1170</v>
      </c>
      <c r="J77" s="128"/>
      <c r="K77" s="168" t="s">
        <v>740</v>
      </c>
    </row>
    <row r="78" spans="1:20" ht="13.8">
      <c r="A78" s="1000" t="s">
        <v>4893</v>
      </c>
      <c r="B78" s="1180" t="s">
        <v>3985</v>
      </c>
      <c r="C78" s="1179" t="s">
        <v>3729</v>
      </c>
      <c r="D78" s="1179" t="s">
        <v>3599</v>
      </c>
      <c r="E78" s="1179" t="s">
        <v>4430</v>
      </c>
      <c r="G78" s="86" t="s">
        <v>3342</v>
      </c>
      <c r="H78" s="83" t="s">
        <v>66</v>
      </c>
      <c r="I78" s="128"/>
      <c r="J78" s="128"/>
      <c r="K78" s="168"/>
    </row>
    <row r="79" spans="1:20" ht="13.8">
      <c r="A79" s="1000" t="s">
        <v>4893</v>
      </c>
      <c r="B79" s="1180" t="s">
        <v>3990</v>
      </c>
      <c r="C79" s="1179" t="s">
        <v>3730</v>
      </c>
      <c r="D79" s="1181" t="s">
        <v>3599</v>
      </c>
      <c r="E79" s="1179" t="s">
        <v>3833</v>
      </c>
      <c r="G79" s="86" t="s">
        <v>3342</v>
      </c>
      <c r="H79" s="83" t="s">
        <v>66</v>
      </c>
    </row>
    <row r="80" spans="1:20" ht="13.8">
      <c r="A80" s="1000" t="s">
        <v>4904</v>
      </c>
      <c r="B80" s="1180" t="s">
        <v>3867</v>
      </c>
      <c r="C80" s="1179" t="s">
        <v>3578</v>
      </c>
      <c r="D80" s="1181" t="s">
        <v>3599</v>
      </c>
      <c r="E80" s="1181"/>
      <c r="G80" s="86" t="s">
        <v>3342</v>
      </c>
      <c r="H80" s="83" t="s">
        <v>66</v>
      </c>
    </row>
    <row r="81" spans="1:11" ht="13.8">
      <c r="A81" s="1000" t="s">
        <v>4908</v>
      </c>
      <c r="B81" s="1180" t="s">
        <v>4033</v>
      </c>
      <c r="C81" s="1179" t="s">
        <v>4433</v>
      </c>
      <c r="D81" s="1179" t="s">
        <v>3599</v>
      </c>
      <c r="E81" s="1179" t="s">
        <v>3581</v>
      </c>
      <c r="G81" s="86" t="s">
        <v>3338</v>
      </c>
      <c r="H81" s="86" t="s">
        <v>66</v>
      </c>
      <c r="I81" s="138" t="s">
        <v>1164</v>
      </c>
      <c r="J81" s="132"/>
      <c r="K81" s="168" t="s">
        <v>746</v>
      </c>
    </row>
    <row r="82" spans="1:11" ht="13.8">
      <c r="A82" s="1000" t="s">
        <v>4916</v>
      </c>
      <c r="B82" s="1180" t="s">
        <v>1426</v>
      </c>
      <c r="C82" s="1179" t="s">
        <v>3720</v>
      </c>
      <c r="D82" s="1181" t="s">
        <v>3599</v>
      </c>
      <c r="E82" s="1179" t="s">
        <v>3640</v>
      </c>
      <c r="G82" s="86" t="s">
        <v>3338</v>
      </c>
      <c r="H82" s="86" t="s">
        <v>98</v>
      </c>
      <c r="I82" s="138" t="s">
        <v>1174</v>
      </c>
      <c r="K82" s="484" t="s">
        <v>743</v>
      </c>
    </row>
    <row r="83" spans="1:11" ht="13.8">
      <c r="A83" s="1000" t="s">
        <v>4917</v>
      </c>
      <c r="B83" s="1180" t="s">
        <v>1435</v>
      </c>
      <c r="C83" s="1179" t="s">
        <v>3741</v>
      </c>
      <c r="D83" s="1181" t="s">
        <v>3599</v>
      </c>
      <c r="E83" s="1179"/>
      <c r="G83" s="86" t="s">
        <v>3338</v>
      </c>
      <c r="H83" s="86" t="s">
        <v>98</v>
      </c>
      <c r="I83" s="138" t="s">
        <v>1820</v>
      </c>
      <c r="J83" s="132" t="s">
        <v>13695</v>
      </c>
      <c r="K83" s="168" t="s">
        <v>754</v>
      </c>
    </row>
    <row r="84" spans="1:11" ht="13.8">
      <c r="A84" s="1000" t="s">
        <v>4917</v>
      </c>
      <c r="B84" s="1180" t="s">
        <v>1437</v>
      </c>
      <c r="C84" s="1179" t="s">
        <v>3741</v>
      </c>
      <c r="D84" s="1181" t="s">
        <v>3599</v>
      </c>
      <c r="E84" s="1179"/>
      <c r="G84" s="86" t="s">
        <v>3338</v>
      </c>
      <c r="H84" s="86" t="s">
        <v>98</v>
      </c>
      <c r="I84" s="139" t="s">
        <v>1820</v>
      </c>
      <c r="J84" s="132" t="s">
        <v>13695</v>
      </c>
      <c r="K84" s="168" t="s">
        <v>754</v>
      </c>
    </row>
    <row r="85" spans="1:11" ht="13.8">
      <c r="A85" s="1000" t="s">
        <v>4917</v>
      </c>
      <c r="B85" s="1180" t="s">
        <v>1440</v>
      </c>
      <c r="C85" s="1179" t="s">
        <v>3741</v>
      </c>
      <c r="D85" s="1181" t="s">
        <v>3599</v>
      </c>
      <c r="E85" s="1179"/>
      <c r="G85" s="86" t="s">
        <v>3338</v>
      </c>
      <c r="H85" s="86" t="s">
        <v>98</v>
      </c>
      <c r="I85" s="138" t="s">
        <v>1820</v>
      </c>
      <c r="J85" s="132" t="s">
        <v>13695</v>
      </c>
      <c r="K85" s="168" t="s">
        <v>754</v>
      </c>
    </row>
    <row r="86" spans="1:11" ht="13.8">
      <c r="A86" s="1000" t="s">
        <v>4938</v>
      </c>
      <c r="B86" s="1180" t="s">
        <v>4062</v>
      </c>
      <c r="C86" s="1179" t="s">
        <v>3751</v>
      </c>
      <c r="D86" s="1181" t="s">
        <v>3599</v>
      </c>
      <c r="E86" s="1179"/>
      <c r="G86" s="86" t="s">
        <v>3338</v>
      </c>
      <c r="H86" s="86" t="s">
        <v>98</v>
      </c>
      <c r="I86" s="138" t="s">
        <v>1161</v>
      </c>
      <c r="J86" s="132"/>
      <c r="K86" s="168" t="s">
        <v>758</v>
      </c>
    </row>
    <row r="87" spans="1:11" ht="13.8">
      <c r="A87" s="1000" t="s">
        <v>4992</v>
      </c>
      <c r="B87" s="1180" t="s">
        <v>4168</v>
      </c>
      <c r="C87" s="1179" t="s">
        <v>3638</v>
      </c>
      <c r="D87" s="1181" t="s">
        <v>3599</v>
      </c>
      <c r="E87" s="1179"/>
      <c r="G87" s="86" t="s">
        <v>3338</v>
      </c>
      <c r="H87" s="86" t="s">
        <v>66</v>
      </c>
      <c r="I87" s="45" t="s">
        <v>1161</v>
      </c>
      <c r="J87" s="126"/>
      <c r="K87" s="168" t="s">
        <v>774</v>
      </c>
    </row>
    <row r="88" spans="1:11" ht="13.8">
      <c r="A88" s="1000" t="s">
        <v>5056</v>
      </c>
      <c r="B88" s="1180" t="s">
        <v>4451</v>
      </c>
      <c r="C88" s="1179" t="s">
        <v>3643</v>
      </c>
      <c r="D88" s="1181" t="s">
        <v>3599</v>
      </c>
      <c r="E88" s="1179" t="s">
        <v>3646</v>
      </c>
      <c r="G88" s="86" t="s">
        <v>3338</v>
      </c>
      <c r="H88" s="86" t="s">
        <v>98</v>
      </c>
      <c r="I88" s="137" t="s">
        <v>1165</v>
      </c>
      <c r="J88" s="140"/>
      <c r="K88" s="168" t="s">
        <v>803</v>
      </c>
    </row>
    <row r="89" spans="1:11" ht="13.8">
      <c r="A89" s="1000" t="s">
        <v>5071</v>
      </c>
      <c r="B89" s="1180" t="s">
        <v>4343</v>
      </c>
      <c r="C89" s="1179" t="s">
        <v>3778</v>
      </c>
      <c r="D89" s="1181" t="s">
        <v>3599</v>
      </c>
      <c r="E89" s="1179" t="s">
        <v>4460</v>
      </c>
      <c r="G89" s="86" t="s">
        <v>3342</v>
      </c>
      <c r="H89" s="86" t="s">
        <v>66</v>
      </c>
      <c r="I89" s="137" t="s">
        <v>1167</v>
      </c>
      <c r="J89" s="140" t="s">
        <v>3497</v>
      </c>
      <c r="K89" s="168"/>
    </row>
    <row r="90" spans="1:11" ht="13.8">
      <c r="A90" s="1000" t="s">
        <v>5071</v>
      </c>
      <c r="B90" s="1180" t="s">
        <v>4344</v>
      </c>
      <c r="C90" s="1179" t="s">
        <v>4464</v>
      </c>
      <c r="D90" s="1181" t="s">
        <v>3599</v>
      </c>
      <c r="E90" s="1179" t="s">
        <v>4462</v>
      </c>
      <c r="G90" s="86" t="s">
        <v>3342</v>
      </c>
      <c r="H90" s="86" t="s">
        <v>66</v>
      </c>
      <c r="I90" s="137" t="s">
        <v>1167</v>
      </c>
      <c r="J90" s="140" t="s">
        <v>3497</v>
      </c>
      <c r="K90" s="168"/>
    </row>
    <row r="91" spans="1:11" ht="13.8">
      <c r="A91" s="1000" t="s">
        <v>5072</v>
      </c>
      <c r="B91" s="1180" t="s">
        <v>4333</v>
      </c>
      <c r="C91" s="1179" t="s">
        <v>3769</v>
      </c>
      <c r="D91" s="1181" t="s">
        <v>3599</v>
      </c>
      <c r="E91" s="1179" t="s">
        <v>4453</v>
      </c>
      <c r="G91" s="86" t="s">
        <v>3342</v>
      </c>
      <c r="H91" s="86" t="s">
        <v>66</v>
      </c>
      <c r="I91" s="137"/>
      <c r="J91" s="140"/>
      <c r="K91" s="168"/>
    </row>
    <row r="92" spans="1:11" ht="13.8">
      <c r="A92" s="1000" t="s">
        <v>5076</v>
      </c>
      <c r="B92" s="1180" t="s">
        <v>4336</v>
      </c>
      <c r="C92" s="1179" t="s">
        <v>3774</v>
      </c>
      <c r="D92" s="1181" t="s">
        <v>3599</v>
      </c>
      <c r="E92" s="1179" t="s">
        <v>4457</v>
      </c>
      <c r="G92" s="86" t="s">
        <v>3338</v>
      </c>
      <c r="H92" s="86" t="s">
        <v>66</v>
      </c>
      <c r="I92" s="137" t="s">
        <v>1167</v>
      </c>
      <c r="J92" s="140"/>
      <c r="K92" s="168" t="s">
        <v>808</v>
      </c>
    </row>
    <row r="93" spans="1:11" ht="13.8">
      <c r="A93" s="1000" t="s">
        <v>5074</v>
      </c>
      <c r="B93" s="1180" t="s">
        <v>3768</v>
      </c>
      <c r="C93" s="1179" t="s">
        <v>3664</v>
      </c>
      <c r="D93" s="1181" t="s">
        <v>3599</v>
      </c>
      <c r="E93" s="1179"/>
      <c r="G93" s="86" t="s">
        <v>3338</v>
      </c>
      <c r="H93" s="86" t="s">
        <v>98</v>
      </c>
      <c r="I93" s="137" t="s">
        <v>1165</v>
      </c>
      <c r="J93" s="140" t="s">
        <v>3363</v>
      </c>
      <c r="K93" s="168" t="s">
        <v>806</v>
      </c>
    </row>
    <row r="94" spans="1:11" ht="13.8">
      <c r="A94" s="1000" t="s">
        <v>5103</v>
      </c>
      <c r="B94" s="1180" t="s">
        <v>4398</v>
      </c>
      <c r="C94" s="1179" t="s">
        <v>3683</v>
      </c>
      <c r="D94" s="1181" t="s">
        <v>3599</v>
      </c>
      <c r="E94" s="1179"/>
      <c r="G94" s="86" t="s">
        <v>3338</v>
      </c>
      <c r="H94" s="86" t="s">
        <v>98</v>
      </c>
      <c r="I94" s="137" t="s">
        <v>1162</v>
      </c>
      <c r="J94" s="140" t="s">
        <v>3365</v>
      </c>
      <c r="K94" s="168" t="s">
        <v>879</v>
      </c>
    </row>
    <row r="95" spans="1:11" ht="13.8">
      <c r="A95" s="1000" t="s">
        <v>5104</v>
      </c>
      <c r="B95" s="1180" t="s">
        <v>4401</v>
      </c>
      <c r="C95" s="1179" t="s">
        <v>3683</v>
      </c>
      <c r="D95" s="1181" t="s">
        <v>3599</v>
      </c>
      <c r="E95" s="1179"/>
      <c r="G95" s="86" t="s">
        <v>3338</v>
      </c>
      <c r="H95" s="86" t="s">
        <v>98</v>
      </c>
      <c r="I95" s="137" t="s">
        <v>1162</v>
      </c>
      <c r="J95" s="140" t="s">
        <v>3366</v>
      </c>
      <c r="K95" s="168" t="s">
        <v>878</v>
      </c>
    </row>
    <row r="96" spans="1:11" ht="13.8">
      <c r="A96" s="1000" t="s">
        <v>5105</v>
      </c>
      <c r="B96" s="1180" t="s">
        <v>4397</v>
      </c>
      <c r="C96" s="1179" t="s">
        <v>4472</v>
      </c>
      <c r="D96" s="1181" t="s">
        <v>3599</v>
      </c>
      <c r="E96" s="1179"/>
      <c r="G96" s="86" t="s">
        <v>3338</v>
      </c>
      <c r="H96" s="86" t="s">
        <v>98</v>
      </c>
      <c r="I96" s="137" t="s">
        <v>1162</v>
      </c>
      <c r="J96" s="140" t="s">
        <v>1152</v>
      </c>
      <c r="K96" s="168" t="s">
        <v>811</v>
      </c>
    </row>
    <row r="97" spans="1:18" ht="13.8">
      <c r="A97" s="1000" t="s">
        <v>5122</v>
      </c>
      <c r="B97" s="1180" t="s">
        <v>4405</v>
      </c>
      <c r="C97" s="1179" t="s">
        <v>3683</v>
      </c>
      <c r="D97" s="1181" t="s">
        <v>3599</v>
      </c>
      <c r="E97" s="1179"/>
      <c r="G97" s="86" t="s">
        <v>3338</v>
      </c>
      <c r="H97" s="86" t="s">
        <v>98</v>
      </c>
      <c r="I97" s="137" t="s">
        <v>1162</v>
      </c>
      <c r="J97" s="140"/>
      <c r="K97" s="168" t="s">
        <v>812</v>
      </c>
    </row>
    <row r="98" spans="1:18" ht="13.8">
      <c r="A98" s="1000" t="s">
        <v>5111</v>
      </c>
      <c r="B98" s="1180" t="s">
        <v>4423</v>
      </c>
      <c r="C98" s="1179" t="s">
        <v>3683</v>
      </c>
      <c r="D98" s="1181" t="s">
        <v>3599</v>
      </c>
      <c r="E98" s="1179"/>
      <c r="G98" s="86" t="s">
        <v>3338</v>
      </c>
      <c r="H98" s="86" t="s">
        <v>98</v>
      </c>
      <c r="I98" s="137" t="s">
        <v>1162</v>
      </c>
      <c r="J98" s="140"/>
      <c r="K98" s="168" t="s">
        <v>813</v>
      </c>
    </row>
    <row r="99" spans="1:18" ht="19.2" customHeight="1">
      <c r="A99" s="1043" t="s">
        <v>1834</v>
      </c>
      <c r="C99" s="307"/>
      <c r="D99" s="307"/>
      <c r="E99" s="307"/>
      <c r="R99" s="234" t="s">
        <v>11417</v>
      </c>
    </row>
    <row r="100" spans="1:18">
      <c r="A100" s="478" t="s">
        <v>4939</v>
      </c>
      <c r="B100" s="478"/>
      <c r="C100" s="20" t="s">
        <v>1839</v>
      </c>
      <c r="E100" s="484" t="s">
        <v>4739</v>
      </c>
      <c r="F100" s="674"/>
      <c r="G100" s="674" t="s">
        <v>3338</v>
      </c>
      <c r="H100" s="674"/>
      <c r="I100" s="674" t="s">
        <v>1168</v>
      </c>
      <c r="J100" s="20"/>
      <c r="K100" s="20"/>
      <c r="R100" s="478"/>
    </row>
    <row r="101" spans="1:18">
      <c r="A101" s="478" t="s">
        <v>7903</v>
      </c>
      <c r="B101" s="478"/>
      <c r="C101" s="20" t="s">
        <v>4629</v>
      </c>
      <c r="E101" s="484" t="s">
        <v>4639</v>
      </c>
      <c r="F101" s="674"/>
      <c r="G101" s="674" t="s">
        <v>3338</v>
      </c>
      <c r="H101" s="674"/>
      <c r="I101" s="674" t="s">
        <v>7734</v>
      </c>
      <c r="K101" s="168" t="s">
        <v>841</v>
      </c>
      <c r="Q101" s="478"/>
      <c r="R101" s="478"/>
    </row>
    <row r="102" spans="1:18">
      <c r="A102" s="478" t="s">
        <v>7906</v>
      </c>
      <c r="B102" s="478"/>
      <c r="C102" s="20" t="s">
        <v>791</v>
      </c>
      <c r="E102" s="484" t="s">
        <v>7762</v>
      </c>
      <c r="F102" s="674"/>
      <c r="G102" s="674" t="s">
        <v>3338</v>
      </c>
      <c r="H102" s="674"/>
      <c r="I102" s="674" t="s">
        <v>7734</v>
      </c>
      <c r="K102" s="168" t="s">
        <v>791</v>
      </c>
      <c r="R102" s="478"/>
    </row>
    <row r="103" spans="1:18">
      <c r="A103" s="478" t="s">
        <v>7906</v>
      </c>
      <c r="B103" s="478"/>
      <c r="C103" s="20" t="s">
        <v>791</v>
      </c>
      <c r="E103" s="484" t="s">
        <v>4664</v>
      </c>
      <c r="F103" s="674"/>
      <c r="G103" s="674" t="s">
        <v>3338</v>
      </c>
      <c r="H103" s="674"/>
      <c r="I103" s="674" t="s">
        <v>7734</v>
      </c>
      <c r="K103" s="168" t="s">
        <v>791</v>
      </c>
      <c r="R103" s="478"/>
    </row>
    <row r="104" spans="1:18">
      <c r="A104" s="478" t="s">
        <v>5036</v>
      </c>
      <c r="B104" s="478"/>
      <c r="C104" s="20" t="s">
        <v>1849</v>
      </c>
      <c r="E104" s="484" t="s">
        <v>4695</v>
      </c>
      <c r="F104" s="674"/>
      <c r="G104" s="674" t="s">
        <v>3338</v>
      </c>
      <c r="H104" s="674"/>
      <c r="I104" s="674" t="s">
        <v>7734</v>
      </c>
      <c r="K104" s="168" t="s">
        <v>848</v>
      </c>
      <c r="R104" s="478"/>
    </row>
    <row r="105" spans="1:18">
      <c r="A105" s="478" t="s">
        <v>5037</v>
      </c>
      <c r="B105" s="478"/>
      <c r="C105" s="20" t="s">
        <v>1846</v>
      </c>
      <c r="E105" s="484" t="s">
        <v>4696</v>
      </c>
      <c r="F105" s="674"/>
      <c r="G105" s="674" t="s">
        <v>3338</v>
      </c>
      <c r="H105" s="674"/>
      <c r="I105" s="674" t="s">
        <v>7734</v>
      </c>
      <c r="K105" s="168" t="s">
        <v>843</v>
      </c>
      <c r="Q105" s="478"/>
    </row>
    <row r="106" spans="1:18">
      <c r="A106" s="478" t="s">
        <v>5038</v>
      </c>
      <c r="B106" s="478"/>
      <c r="C106" s="20" t="s">
        <v>1850</v>
      </c>
      <c r="E106" s="484" t="s">
        <v>4696</v>
      </c>
      <c r="F106" s="674"/>
      <c r="G106" s="674" t="s">
        <v>3338</v>
      </c>
      <c r="H106" s="674"/>
      <c r="I106" s="674" t="s">
        <v>7734</v>
      </c>
      <c r="K106" s="168" t="s">
        <v>849</v>
      </c>
      <c r="Q106" s="478"/>
      <c r="R106" s="478"/>
    </row>
    <row r="107" spans="1:18">
      <c r="A107" s="478" t="s">
        <v>5040</v>
      </c>
      <c r="B107" s="478"/>
      <c r="C107" s="20" t="s">
        <v>1848</v>
      </c>
      <c r="E107" s="484" t="s">
        <v>4694</v>
      </c>
      <c r="F107" s="674"/>
      <c r="G107" s="674" t="s">
        <v>3338</v>
      </c>
      <c r="H107" s="674"/>
      <c r="I107" s="674" t="s">
        <v>7734</v>
      </c>
      <c r="K107" s="168" t="s">
        <v>846</v>
      </c>
      <c r="Q107" s="478"/>
    </row>
    <row r="108" spans="1:18">
      <c r="A108" s="478" t="s">
        <v>5085</v>
      </c>
      <c r="B108" s="478"/>
      <c r="C108" s="20" t="s">
        <v>1853</v>
      </c>
      <c r="E108" s="484" t="s">
        <v>4804</v>
      </c>
      <c r="F108" s="674"/>
      <c r="G108" s="674" t="s">
        <v>3338</v>
      </c>
      <c r="H108" s="674"/>
      <c r="I108" s="674" t="s">
        <v>4796</v>
      </c>
      <c r="K108" s="168" t="s">
        <v>862</v>
      </c>
      <c r="Q108" s="478"/>
      <c r="R108" s="478"/>
    </row>
    <row r="109" spans="1:18" ht="13.65" customHeight="1">
      <c r="A109" s="478" t="s">
        <v>5086</v>
      </c>
      <c r="B109" s="478"/>
      <c r="C109" s="20" t="s">
        <v>4798</v>
      </c>
      <c r="E109" s="484" t="s">
        <v>4805</v>
      </c>
      <c r="F109" s="674"/>
      <c r="G109" s="674" t="s">
        <v>3338</v>
      </c>
      <c r="H109" s="674"/>
      <c r="I109" s="674" t="s">
        <v>4796</v>
      </c>
      <c r="K109" s="168" t="s">
        <v>862</v>
      </c>
      <c r="Q109" s="478"/>
      <c r="R109" s="498"/>
    </row>
    <row r="110" spans="1:18">
      <c r="A110" s="478" t="s">
        <v>5116</v>
      </c>
      <c r="B110" s="478"/>
      <c r="C110" s="20" t="s">
        <v>4744</v>
      </c>
      <c r="E110" s="484" t="s">
        <v>7693</v>
      </c>
      <c r="F110" s="674"/>
      <c r="G110" s="674" t="s">
        <v>3338</v>
      </c>
      <c r="H110" s="674"/>
      <c r="I110" s="674" t="s">
        <v>4742</v>
      </c>
      <c r="K110" s="168" t="s">
        <v>907</v>
      </c>
      <c r="Q110" s="478"/>
    </row>
    <row r="111" spans="1:18">
      <c r="A111" s="478" t="s">
        <v>5117</v>
      </c>
      <c r="B111" s="478"/>
      <c r="C111" s="20" t="s">
        <v>4745</v>
      </c>
      <c r="E111" s="484" t="s">
        <v>4748</v>
      </c>
      <c r="F111" s="674"/>
      <c r="G111" s="674" t="s">
        <v>3338</v>
      </c>
      <c r="H111" s="674"/>
      <c r="I111" s="674" t="s">
        <v>4742</v>
      </c>
      <c r="K111" s="168" t="s">
        <v>907</v>
      </c>
      <c r="Q111" s="478"/>
      <c r="R111" s="478"/>
    </row>
    <row r="112" spans="1:18">
      <c r="A112" s="478" t="s">
        <v>4914</v>
      </c>
      <c r="B112" s="478"/>
      <c r="C112" s="478" t="s">
        <v>746</v>
      </c>
      <c r="E112" s="484" t="s">
        <v>7487</v>
      </c>
      <c r="F112" s="674"/>
      <c r="G112" s="674" t="s">
        <v>3338</v>
      </c>
      <c r="H112" s="1042"/>
      <c r="I112" s="674" t="s">
        <v>6824</v>
      </c>
      <c r="K112" s="168" t="s">
        <v>746</v>
      </c>
      <c r="Q112" s="478"/>
      <c r="R112" s="5"/>
    </row>
    <row r="113" spans="1:18">
      <c r="A113" s="478" t="s">
        <v>7903</v>
      </c>
      <c r="B113" s="478"/>
      <c r="C113" s="20" t="s">
        <v>4629</v>
      </c>
      <c r="E113" s="484" t="s">
        <v>4640</v>
      </c>
      <c r="F113" s="674"/>
      <c r="G113" s="674" t="s">
        <v>3338</v>
      </c>
      <c r="H113" s="674"/>
      <c r="I113" s="674" t="s">
        <v>7734</v>
      </c>
      <c r="K113" s="168" t="s">
        <v>841</v>
      </c>
      <c r="R113" s="478"/>
    </row>
    <row r="114" spans="1:18">
      <c r="A114" s="478" t="s">
        <v>7905</v>
      </c>
      <c r="B114" s="478"/>
      <c r="C114" s="20" t="s">
        <v>4630</v>
      </c>
      <c r="E114" s="484" t="s">
        <v>4653</v>
      </c>
      <c r="F114" s="674"/>
      <c r="G114" s="674" t="s">
        <v>3338</v>
      </c>
      <c r="H114" s="674"/>
      <c r="I114" s="674" t="s">
        <v>7734</v>
      </c>
      <c r="K114" s="168" t="s">
        <v>841</v>
      </c>
    </row>
    <row r="115" spans="1:18">
      <c r="A115" s="478" t="s">
        <v>7906</v>
      </c>
      <c r="B115" s="478"/>
      <c r="C115" s="20" t="s">
        <v>791</v>
      </c>
      <c r="E115" s="484" t="s">
        <v>7763</v>
      </c>
      <c r="F115" s="674"/>
      <c r="G115" s="674" t="s">
        <v>3338</v>
      </c>
      <c r="H115" s="674"/>
      <c r="I115" s="674" t="s">
        <v>7734</v>
      </c>
      <c r="K115" s="168" t="s">
        <v>791</v>
      </c>
    </row>
    <row r="116" spans="1:18">
      <c r="A116" s="478" t="s">
        <v>7906</v>
      </c>
      <c r="B116" s="478"/>
      <c r="C116" s="20" t="s">
        <v>791</v>
      </c>
      <c r="E116" s="484" t="s">
        <v>4665</v>
      </c>
      <c r="F116" s="674"/>
      <c r="G116" s="674" t="s">
        <v>3338</v>
      </c>
      <c r="H116" s="674"/>
      <c r="I116" s="674" t="s">
        <v>7734</v>
      </c>
      <c r="K116" s="168" t="s">
        <v>791</v>
      </c>
    </row>
    <row r="117" spans="1:18">
      <c r="A117" s="478" t="s">
        <v>7907</v>
      </c>
      <c r="B117" s="478"/>
      <c r="C117" s="20" t="s">
        <v>1845</v>
      </c>
      <c r="E117" s="484" t="s">
        <v>4684</v>
      </c>
      <c r="F117" s="674"/>
      <c r="G117" s="674" t="s">
        <v>3338</v>
      </c>
      <c r="H117" s="674"/>
      <c r="I117" s="674" t="s">
        <v>7734</v>
      </c>
      <c r="K117" s="168" t="s">
        <v>792</v>
      </c>
    </row>
    <row r="118" spans="1:18">
      <c r="A118" s="478" t="s">
        <v>5036</v>
      </c>
      <c r="B118" s="478"/>
      <c r="C118" s="20" t="s">
        <v>1849</v>
      </c>
      <c r="E118" s="484" t="s">
        <v>4696</v>
      </c>
      <c r="F118" s="674"/>
      <c r="G118" s="674" t="s">
        <v>3338</v>
      </c>
      <c r="H118" s="674"/>
      <c r="I118" s="674" t="s">
        <v>7734</v>
      </c>
      <c r="K118" s="168" t="s">
        <v>848</v>
      </c>
    </row>
    <row r="119" spans="1:18">
      <c r="A119" s="478" t="s">
        <v>5040</v>
      </c>
      <c r="B119" s="478"/>
      <c r="C119" s="20" t="s">
        <v>1848</v>
      </c>
      <c r="E119" s="484" t="s">
        <v>4696</v>
      </c>
      <c r="F119" s="674"/>
      <c r="G119" s="674" t="s">
        <v>3338</v>
      </c>
      <c r="H119" s="674"/>
      <c r="I119" s="674" t="s">
        <v>7734</v>
      </c>
      <c r="K119" s="168" t="s">
        <v>846</v>
      </c>
    </row>
    <row r="120" spans="1:18">
      <c r="A120" s="478" t="s">
        <v>5085</v>
      </c>
      <c r="B120" s="478"/>
      <c r="C120" s="20" t="s">
        <v>1853</v>
      </c>
      <c r="E120" s="484" t="s">
        <v>7789</v>
      </c>
      <c r="F120" s="674"/>
      <c r="G120" s="674" t="s">
        <v>3338</v>
      </c>
      <c r="H120" s="674"/>
      <c r="I120" s="674" t="s">
        <v>4796</v>
      </c>
      <c r="K120" s="168" t="s">
        <v>862</v>
      </c>
    </row>
    <row r="121" spans="1:18">
      <c r="A121" s="478" t="s">
        <v>5086</v>
      </c>
      <c r="B121" s="478"/>
      <c r="C121" s="20" t="s">
        <v>4798</v>
      </c>
      <c r="E121" s="484" t="s">
        <v>4806</v>
      </c>
      <c r="F121" s="674"/>
      <c r="G121" s="674" t="s">
        <v>3338</v>
      </c>
      <c r="H121" s="674"/>
      <c r="I121" s="674" t="s">
        <v>4796</v>
      </c>
      <c r="K121" s="168" t="s">
        <v>862</v>
      </c>
    </row>
    <row r="122" spans="1:18">
      <c r="A122" s="478" t="s">
        <v>5116</v>
      </c>
      <c r="B122" s="478"/>
      <c r="C122" s="20" t="s">
        <v>4744</v>
      </c>
      <c r="E122" s="484" t="s">
        <v>7694</v>
      </c>
      <c r="F122" s="674"/>
      <c r="G122" s="674" t="s">
        <v>3338</v>
      </c>
      <c r="H122" s="674"/>
      <c r="I122" s="674" t="s">
        <v>4742</v>
      </c>
      <c r="K122" s="168" t="s">
        <v>907</v>
      </c>
    </row>
    <row r="123" spans="1:18">
      <c r="A123" s="478" t="s">
        <v>5118</v>
      </c>
      <c r="B123" s="478"/>
      <c r="C123" s="160" t="s">
        <v>4753</v>
      </c>
      <c r="E123" s="484" t="s">
        <v>4758</v>
      </c>
      <c r="F123" s="674"/>
      <c r="G123" s="674" t="s">
        <v>3338</v>
      </c>
      <c r="H123" s="674"/>
      <c r="I123" s="674" t="s">
        <v>4742</v>
      </c>
      <c r="K123" s="168" t="s">
        <v>907</v>
      </c>
    </row>
    <row r="124" spans="1:18">
      <c r="A124" s="478" t="s">
        <v>5178</v>
      </c>
      <c r="C124" s="20" t="s">
        <v>4593</v>
      </c>
      <c r="E124" s="484" t="s">
        <v>4614</v>
      </c>
      <c r="F124" s="674"/>
      <c r="G124" s="674" t="s">
        <v>3338</v>
      </c>
      <c r="I124" s="674" t="s">
        <v>7734</v>
      </c>
      <c r="K124" s="168" t="s">
        <v>765</v>
      </c>
    </row>
    <row r="125" spans="1:18">
      <c r="A125" s="478" t="s">
        <v>7903</v>
      </c>
      <c r="C125" s="20" t="s">
        <v>4629</v>
      </c>
      <c r="E125" s="484" t="s">
        <v>4641</v>
      </c>
      <c r="F125" s="674"/>
      <c r="G125" s="674" t="s">
        <v>3338</v>
      </c>
      <c r="I125" s="674" t="s">
        <v>7734</v>
      </c>
      <c r="K125" s="168" t="s">
        <v>841</v>
      </c>
    </row>
    <row r="126" spans="1:18">
      <c r="A126" s="478" t="s">
        <v>7906</v>
      </c>
      <c r="C126" s="20" t="s">
        <v>791</v>
      </c>
      <c r="E126" s="484" t="s">
        <v>7764</v>
      </c>
      <c r="F126" s="674"/>
      <c r="G126" s="674" t="s">
        <v>3338</v>
      </c>
      <c r="I126" s="674" t="s">
        <v>7734</v>
      </c>
      <c r="K126" s="168" t="s">
        <v>791</v>
      </c>
    </row>
    <row r="127" spans="1:18">
      <c r="A127" s="478" t="s">
        <v>5085</v>
      </c>
      <c r="C127" s="20" t="s">
        <v>1853</v>
      </c>
      <c r="E127" s="484" t="s">
        <v>4807</v>
      </c>
      <c r="F127" s="674"/>
      <c r="G127" s="674" t="s">
        <v>3338</v>
      </c>
      <c r="I127" s="674" t="s">
        <v>4796</v>
      </c>
      <c r="K127" s="168" t="s">
        <v>862</v>
      </c>
    </row>
    <row r="128" spans="1:18">
      <c r="A128" s="478" t="s">
        <v>5086</v>
      </c>
      <c r="C128" s="20" t="s">
        <v>4798</v>
      </c>
      <c r="E128" s="484" t="s">
        <v>4807</v>
      </c>
      <c r="F128" s="674"/>
      <c r="G128" s="674" t="s">
        <v>3338</v>
      </c>
      <c r="I128" s="674" t="s">
        <v>4796</v>
      </c>
      <c r="K128" s="168" t="s">
        <v>862</v>
      </c>
    </row>
    <row r="129" spans="1:11">
      <c r="A129" s="478" t="s">
        <v>5125</v>
      </c>
      <c r="C129" s="160" t="s">
        <v>1860</v>
      </c>
      <c r="E129" s="484" t="s">
        <v>4830</v>
      </c>
      <c r="F129" s="674"/>
      <c r="G129" s="674" t="s">
        <v>3338</v>
      </c>
      <c r="I129" s="674" t="s">
        <v>1165</v>
      </c>
      <c r="K129" s="168" t="s">
        <v>880</v>
      </c>
    </row>
    <row r="130" spans="1:11">
      <c r="A130" s="478" t="s">
        <v>4877</v>
      </c>
      <c r="C130" s="20" t="s">
        <v>1838</v>
      </c>
      <c r="E130" s="484" t="s">
        <v>4786</v>
      </c>
      <c r="F130" s="674"/>
      <c r="G130" s="674" t="s">
        <v>3338</v>
      </c>
      <c r="I130" s="674" t="s">
        <v>1164</v>
      </c>
      <c r="K130" s="20"/>
    </row>
    <row r="131" spans="1:11">
      <c r="A131" s="478" t="s">
        <v>4977</v>
      </c>
      <c r="C131" s="20" t="s">
        <v>1840</v>
      </c>
      <c r="E131" s="484" t="s">
        <v>4588</v>
      </c>
      <c r="F131" s="674"/>
      <c r="G131" s="674" t="s">
        <v>3338</v>
      </c>
      <c r="I131" s="674" t="s">
        <v>7734</v>
      </c>
      <c r="K131" s="168" t="s">
        <v>766</v>
      </c>
    </row>
    <row r="132" spans="1:11">
      <c r="A132" s="478" t="s">
        <v>5177</v>
      </c>
      <c r="C132" s="20" t="s">
        <v>4594</v>
      </c>
      <c r="E132" s="484" t="s">
        <v>4607</v>
      </c>
      <c r="F132" s="674"/>
      <c r="G132" s="674" t="s">
        <v>3338</v>
      </c>
      <c r="I132" s="674" t="s">
        <v>7734</v>
      </c>
      <c r="K132" s="168" t="s">
        <v>765</v>
      </c>
    </row>
    <row r="133" spans="1:11">
      <c r="A133" s="478" t="s">
        <v>5178</v>
      </c>
      <c r="C133" s="20" t="s">
        <v>4593</v>
      </c>
      <c r="E133" s="484" t="s">
        <v>4615</v>
      </c>
      <c r="F133" s="674"/>
      <c r="G133" s="674" t="s">
        <v>3338</v>
      </c>
      <c r="I133" s="674" t="s">
        <v>7734</v>
      </c>
      <c r="K133" s="168" t="s">
        <v>765</v>
      </c>
    </row>
    <row r="134" spans="1:11">
      <c r="A134" s="478" t="s">
        <v>5178</v>
      </c>
      <c r="C134" s="20" t="s">
        <v>4593</v>
      </c>
      <c r="E134" s="484" t="s">
        <v>4618</v>
      </c>
      <c r="F134" s="674"/>
      <c r="G134" s="674" t="s">
        <v>3338</v>
      </c>
      <c r="I134" s="674" t="s">
        <v>7734</v>
      </c>
      <c r="K134" s="168" t="s">
        <v>765</v>
      </c>
    </row>
    <row r="135" spans="1:11">
      <c r="A135" s="478" t="s">
        <v>4995</v>
      </c>
      <c r="C135" s="20" t="s">
        <v>836</v>
      </c>
      <c r="E135" s="484" t="s">
        <v>4728</v>
      </c>
      <c r="F135" s="674"/>
      <c r="G135" s="674" t="s">
        <v>3338</v>
      </c>
      <c r="I135" s="674" t="s">
        <v>7733</v>
      </c>
      <c r="K135" s="168" t="s">
        <v>836</v>
      </c>
    </row>
    <row r="136" spans="1:11">
      <c r="A136" s="478" t="s">
        <v>7906</v>
      </c>
      <c r="C136" s="20" t="s">
        <v>791</v>
      </c>
      <c r="E136" s="484" t="s">
        <v>4662</v>
      </c>
      <c r="F136" s="674"/>
      <c r="G136" s="674" t="s">
        <v>3338</v>
      </c>
      <c r="I136" s="674" t="s">
        <v>7734</v>
      </c>
      <c r="K136" s="168" t="s">
        <v>791</v>
      </c>
    </row>
    <row r="137" spans="1:11">
      <c r="A137" s="478" t="s">
        <v>7906</v>
      </c>
      <c r="C137" s="20" t="s">
        <v>791</v>
      </c>
      <c r="E137" s="484" t="s">
        <v>4672</v>
      </c>
      <c r="F137" s="674"/>
      <c r="G137" s="674" t="s">
        <v>3338</v>
      </c>
      <c r="I137" s="674" t="s">
        <v>7734</v>
      </c>
      <c r="K137" s="168" t="s">
        <v>791</v>
      </c>
    </row>
    <row r="138" spans="1:11">
      <c r="A138" s="478" t="s">
        <v>5063</v>
      </c>
      <c r="C138" s="20" t="s">
        <v>1851</v>
      </c>
      <c r="E138" s="484" t="s">
        <v>4794</v>
      </c>
      <c r="F138" s="674"/>
      <c r="G138" s="674" t="s">
        <v>3338</v>
      </c>
      <c r="I138" s="674" t="s">
        <v>1164</v>
      </c>
      <c r="K138" s="168" t="s">
        <v>855</v>
      </c>
    </row>
    <row r="139" spans="1:11">
      <c r="A139" s="478" t="s">
        <v>5085</v>
      </c>
      <c r="C139" s="20" t="s">
        <v>1853</v>
      </c>
      <c r="F139" s="674"/>
      <c r="G139" s="674" t="s">
        <v>3338</v>
      </c>
      <c r="I139" s="674" t="s">
        <v>4796</v>
      </c>
      <c r="K139" s="168" t="s">
        <v>862</v>
      </c>
    </row>
    <row r="140" spans="1:11">
      <c r="A140" s="478" t="s">
        <v>5101</v>
      </c>
      <c r="C140" s="160" t="s">
        <v>4565</v>
      </c>
      <c r="E140" s="484" t="s">
        <v>4576</v>
      </c>
      <c r="F140" s="674"/>
      <c r="G140" s="674" t="s">
        <v>3338</v>
      </c>
      <c r="I140" s="674" t="s">
        <v>4584</v>
      </c>
      <c r="K140" s="168" t="s">
        <v>874</v>
      </c>
    </row>
    <row r="141" spans="1:11">
      <c r="A141" s="478" t="s">
        <v>5102</v>
      </c>
      <c r="C141" s="160" t="s">
        <v>4566</v>
      </c>
      <c r="E141" s="484" t="s">
        <v>4577</v>
      </c>
      <c r="F141" s="674"/>
      <c r="G141" s="674" t="s">
        <v>3338</v>
      </c>
      <c r="I141" s="674" t="s">
        <v>4584</v>
      </c>
      <c r="K141" s="168" t="s">
        <v>874</v>
      </c>
    </row>
    <row r="142" spans="1:11">
      <c r="A142" s="478" t="s">
        <v>5116</v>
      </c>
      <c r="C142" s="20" t="s">
        <v>4744</v>
      </c>
      <c r="E142" s="484" t="s">
        <v>7696</v>
      </c>
      <c r="F142" s="674"/>
      <c r="G142" s="674" t="s">
        <v>3338</v>
      </c>
      <c r="I142" s="674" t="s">
        <v>4742</v>
      </c>
      <c r="K142" s="168" t="s">
        <v>907</v>
      </c>
    </row>
    <row r="143" spans="1:11">
      <c r="A143" s="478" t="s">
        <v>5116</v>
      </c>
      <c r="C143" s="20" t="s">
        <v>4744</v>
      </c>
      <c r="E143" s="484" t="s">
        <v>7688</v>
      </c>
      <c r="F143" s="674"/>
      <c r="G143" s="674" t="s">
        <v>3338</v>
      </c>
      <c r="I143" s="674" t="s">
        <v>4742</v>
      </c>
      <c r="K143" s="168" t="s">
        <v>907</v>
      </c>
    </row>
    <row r="144" spans="1:11">
      <c r="A144" s="478" t="s">
        <v>5117</v>
      </c>
      <c r="C144" s="20" t="s">
        <v>4745</v>
      </c>
      <c r="E144" s="484" t="s">
        <v>4749</v>
      </c>
      <c r="F144" s="674"/>
      <c r="G144" s="674" t="s">
        <v>3338</v>
      </c>
      <c r="I144" s="674" t="s">
        <v>4742</v>
      </c>
      <c r="K144" s="168" t="s">
        <v>907</v>
      </c>
    </row>
    <row r="145" spans="1:11">
      <c r="A145" s="478" t="s">
        <v>5124</v>
      </c>
      <c r="C145" s="20" t="s">
        <v>814</v>
      </c>
      <c r="E145" s="484" t="s">
        <v>4773</v>
      </c>
      <c r="F145" s="674"/>
      <c r="G145" s="674" t="s">
        <v>3338</v>
      </c>
      <c r="I145" s="674" t="s">
        <v>4742</v>
      </c>
      <c r="K145" s="168" t="s">
        <v>814</v>
      </c>
    </row>
    <row r="146" spans="1:11">
      <c r="A146" s="478" t="s">
        <v>5125</v>
      </c>
      <c r="C146" s="160" t="s">
        <v>1860</v>
      </c>
      <c r="E146" s="484" t="s">
        <v>4831</v>
      </c>
      <c r="F146" s="674"/>
      <c r="G146" s="674" t="s">
        <v>3338</v>
      </c>
      <c r="I146" s="674" t="s">
        <v>1165</v>
      </c>
      <c r="K146" s="168" t="s">
        <v>880</v>
      </c>
    </row>
    <row r="147" spans="1:11">
      <c r="A147" s="478" t="s">
        <v>7378</v>
      </c>
      <c r="C147" s="517" t="s">
        <v>7381</v>
      </c>
      <c r="E147" s="499" t="s">
        <v>7441</v>
      </c>
      <c r="F147" s="674"/>
      <c r="G147" s="674" t="s">
        <v>3338</v>
      </c>
      <c r="I147" s="674" t="s">
        <v>1174</v>
      </c>
      <c r="K147" s="168" t="s">
        <v>741</v>
      </c>
    </row>
    <row r="148" spans="1:11">
      <c r="A148" s="478" t="s">
        <v>7378</v>
      </c>
      <c r="C148" s="517" t="s">
        <v>7381</v>
      </c>
      <c r="E148" s="499" t="s">
        <v>7442</v>
      </c>
      <c r="F148" s="674"/>
      <c r="G148" s="674" t="s">
        <v>3338</v>
      </c>
      <c r="I148" s="674" t="s">
        <v>1174</v>
      </c>
      <c r="K148" s="168" t="s">
        <v>741</v>
      </c>
    </row>
    <row r="149" spans="1:11">
      <c r="A149" s="478" t="s">
        <v>4876</v>
      </c>
      <c r="C149" s="517" t="s">
        <v>1837</v>
      </c>
      <c r="E149" s="499" t="s">
        <v>7456</v>
      </c>
      <c r="F149" s="674"/>
      <c r="G149" s="674" t="s">
        <v>3338</v>
      </c>
      <c r="I149" s="674" t="s">
        <v>1174</v>
      </c>
      <c r="K149" s="168"/>
    </row>
    <row r="150" spans="1:11">
      <c r="A150" s="478" t="s">
        <v>4914</v>
      </c>
      <c r="C150" s="478" t="s">
        <v>746</v>
      </c>
      <c r="E150" s="484" t="s">
        <v>7488</v>
      </c>
      <c r="F150" s="674"/>
      <c r="G150" s="674" t="s">
        <v>3338</v>
      </c>
      <c r="I150" s="674" t="s">
        <v>6824</v>
      </c>
      <c r="K150" s="168" t="s">
        <v>746</v>
      </c>
    </row>
    <row r="151" spans="1:11">
      <c r="A151" s="478" t="s">
        <v>10116</v>
      </c>
      <c r="C151" s="484" t="s">
        <v>1855</v>
      </c>
      <c r="E151" s="484" t="s">
        <v>7494</v>
      </c>
      <c r="F151" s="674"/>
      <c r="G151" s="674" t="s">
        <v>3338</v>
      </c>
      <c r="I151" s="674" t="s">
        <v>7491</v>
      </c>
      <c r="K151" s="168" t="s">
        <v>865</v>
      </c>
    </row>
  </sheetData>
  <hyperlinks>
    <hyperlink ref="R1" r:id="rId1" display="Dossier Parlamento (30 giugno 2024)"/>
    <hyperlink ref="K7" r:id="rId2" display="Connessioni diagonali"/>
    <hyperlink ref="K8" r:id="rId3" display="Potenziamento infrastrutture per lo sport a scuola"/>
    <hyperlink ref="K29" r:id="rId4" display="Digitalizzazione dei parchi nazionali"/>
    <hyperlink ref="K16:K68" r:id="rId5" display="Casa come primo luogo di cura, assistenza domiciliare e telemedicina"/>
    <hyperlink ref="K21:K22" r:id="rId6" display="Rafforzamento dell'infrastruttura tecnologica e degli strumenti per la raccolta, l'elaborazione, l'analisi dei dati e la simulazione"/>
    <hyperlink ref="K25:K68" r:id="rId7" display="Sviluppo delle competenze tecnico-professionali, digitali e manageriali del personale del sistema sanitario"/>
    <hyperlink ref="K18" r:id="rId8" display="Rafforzamento dell'Ufficio del processo per la Giustizia amministrativa"/>
    <hyperlink ref="K27" r:id="rId9" display="Casa come primo luogo di cura, assistenza domiciliare e telemedicina"/>
    <hyperlink ref="K68" r:id="rId10" display="Casa come primo luogo di cura, assistenza domiciliare e telemedicina"/>
    <hyperlink ref="R99" r:id="rId11" display="Report n. 1 e n.2 della RGS"/>
    <hyperlink ref="K77" r:id="rId12" display="Competenze: Competenze e capacità amministrativa "/>
    <hyperlink ref="K78" r:id="rId13" display="Competenze: Competenze e capacità amministrativa "/>
    <hyperlink ref="K71" r:id="rId14" display="Attrattività dei borghi"/>
    <hyperlink ref="K81" r:id="rId15" display="Sicurezza sismica nei luoghi di culto, restauro del patrimonio culturale del Fondo Edifici di Culto (FEC) e siti di restauro per le opere d’arte (Recovery Art)"/>
    <hyperlink ref="K72" r:id="rId16" display="Innovazione e meccanizzazione nel settore agricolo e alimentare"/>
    <hyperlink ref="K73" r:id="rId17" display="Promozione impianti innovativi (incluso off-shore)"/>
    <hyperlink ref="K83" r:id="rId18" display="Rinnovabili e batterie"/>
    <hyperlink ref="K84" r:id="rId19" display="Fondo per il Programma Nazionale Ricerca (PNR) e progetti di Ricerca di Significativo Interesse Nazionale (PRIN)"/>
    <hyperlink ref="K74" r:id="rId20" display="Progetti di rigenerazione urbana volti a ridurre situazioni di emarginazione e degrado sociale "/>
    <hyperlink ref="K75" r:id="rId21" display="Piani Urbani Integrati – Fondo di fondi della BEI"/>
    <hyperlink ref="K77:K78" r:id="rId22" display="Interventi per la resilienza, la valorizzazione del territorio e l'efficienza energetica dei Comuni"/>
    <hyperlink ref="K35" r:id="rId23" display="Connessioni diagonali"/>
    <hyperlink ref="K36" r:id="rId24" display="Potenziamento infrastrutture per lo sport a scuola"/>
    <hyperlink ref="K58" r:id="rId25" display="Digitalizzazione dei parchi nazionali"/>
    <hyperlink ref="K43:K58" r:id="rId26" display="Casa come primo luogo di cura, assistenza domiciliare e telemedicina"/>
    <hyperlink ref="K48:K49" r:id="rId27" display="Rafforzamento dell'infrastruttura tecnologica e degli strumenti per la raccolta, l'elaborazione, l'analisi dei dati e la simulazione"/>
    <hyperlink ref="K54:K58" r:id="rId28" display="Sviluppo delle competenze tecnico-professionali, digitali e manageriali del personale del sistema sanitario"/>
    <hyperlink ref="K45" r:id="rId29" display="Rafforzamento dell'Ufficio del processo per la Giustizia amministrativa"/>
    <hyperlink ref="K56" r:id="rId30" display="Casa come primo luogo di cura, assistenza domiciliare e telemedicina"/>
    <hyperlink ref="K65:K66" r:id="rId31" display="Sviluppo delle competenze tecnico-professionali, digitali e manageriali del personale del sistema sanitario"/>
    <hyperlink ref="Q21" r:id="rId32" display="D.Lgs 209/2024"/>
    <hyperlink ref="Q20" r:id="rId33" display="D.Lgs 209/2024"/>
    <hyperlink ref="S20" r:id="rId34"/>
    <hyperlink ref="S10" r:id="rId35"/>
    <hyperlink ref="S2" r:id="rId36" tooltip="Apre sito esterno su nuova scheda " display="https://padigitale2026.gov.it/opendata/"/>
    <hyperlink ref="S3" r:id="rId37" tooltip="Apre sito esterno su nuova scheda " display="https://padigitale2026.gov.it/opendata/"/>
    <hyperlink ref="S25" r:id="rId38" tooltip="Apre sito esterno su nuova scheda " display="https://padigitale2026.gov.it/opendata/"/>
    <hyperlink ref="Q23" r:id="rId39"/>
    <hyperlink ref="S22" r:id="rId40"/>
    <hyperlink ref="S15" r:id="rId41"/>
    <hyperlink ref="S16" r:id="rId42"/>
    <hyperlink ref="Q18" r:id="rId43"/>
    <hyperlink ref="S31" r:id="rId44"/>
    <hyperlink ref="Q29" r:id="rId45"/>
    <hyperlink ref="S30" r:id="rId46" tooltip="Apre sito esterno su nuova scheda" display="https://www.arera.it/atti-e-provvedimenti/dettaglio/24/492-24"/>
    <hyperlink ref="S32" r:id="rId47" display="https://www.mimit.gov.it/images/stories/normativa/DD_M1C2_Inv71_net_zero_14062024.pdf"/>
    <hyperlink ref="S40" r:id="rId48" tooltip="Apre sito esterno su nuova scheda" display="https://www.mase.gov.it/sites/default/files/archivio/bandi/dd_n_426_23-12-2022_approvazione_graduatoria.pdf"/>
    <hyperlink ref="T40" r:id="rId49" tooltip="Apre sito esterno su nuova scheda" display="https://www.mase.gov.it/sites/default/files/PNRR/Bandi e avvisi PNRR/M7I1 - Upscale Smart Grid/m_amte.MASE.PIF REGISTRO DECRETI(R).0000064.03-09-2024.pdf"/>
    <hyperlink ref="S43" r:id="rId50"/>
    <hyperlink ref="S4" r:id="rId51" tooltip="Apre sito esterno su nuova scheda" display="https://www.mit.gov.it/normativa/decreto-ministeriale-n-345-del-22122023"/>
    <hyperlink ref="S5" r:id="rId52" tooltip="Apre sito esterno su nuova scheda" display="https://commissari.gov.it/media/5mpjdh0u/ordinanza-35-2024-pnrr_firmato-25-settembre-2024.pdf"/>
    <hyperlink ref="S48" r:id="rId53" tooltip="Apre sito esterno su nuova scheda" display="https://www.adbpo.it/download/PNRR_RinaturazionePo/PNRR_Po_PdA_rev_21_07_2022.pdf"/>
    <hyperlink ref="T48" r:id="rId54" tooltip="Apre sito esterno su nuova scheda" display="https://www.agenziapo.it/content/aipo-pnrr-progetto"/>
    <hyperlink ref="S49" r:id="rId55" tooltip="Apre sito esterno su nuova scheda" display="https://dgdighe.mit.gov.it/categoria/articolo/_investimenti/_Programmazione/_PNRR/misura_4_2_"/>
    <hyperlink ref="T49" r:id="rId56" tooltip="Apre sito esterno su nuova scheda" display="https://www.mit.gov.it/comunicazione/news/pnrr-cabina-di-regia-mit-anticipo-su-tre-obiettivi"/>
    <hyperlink ref="S50" r:id="rId57" tooltip="Apre sito esterno su nuova scheda" display="https://www.politicheagricole.it/flex/cm/pages/ServeBLOB.php/L/IT/IDPagina/17102"/>
    <hyperlink ref="S54" r:id="rId58" tooltip="Apre sito esterno su nuova scheda" display="https://miur.gov.it/-/osservatorio-nazionale-per-l-istruzione-tecnica-e-professionale-pubblicato-il-decreto-ministeriale-concernente-le-modalita-di-funzionamento"/>
    <hyperlink ref="T54" r:id="rId59" location=":~:text=delle%20Linee%20guida-,Sviluppo%20dei%20processi%20di%20internazionalizzazione%20per%20la%20filiera%20tecnica%20e,di%20adozione%20delle%20Linee%20guida&amp;text=Le%20presenti%20Linee%20guida%2C%20emanate,17%20novembre%202022%2C%20n." tooltip="Apre sito esterno su nuova scheda" display="https://www.miur.gov.it/-/sviluppo-dei-processi-di-internazionalizzazione-per-la-filiera-tecnica-e-professionale-pubblicato-il-decreto-di-adozione-delle-linee-guida - :~:text=delle%20Linee%20guida-,Sviluppo%20dei%20processi%20di%20internazionalizzazione%20per%20la%20filiera%20tecnica%20e,di%20adozione%20delle%20Linee%20guida&amp;text=Le%20presenti%20Linee%20guida%2C%20emanate,17%20novembre%202022%2C%20n."/>
    <hyperlink ref="U54" r:id="rId60" tooltip="Apre sito esterno su nuova scheda" display="https://www.mim.gov.it/-/decreto-ministeriale-n-14-del-30-gennaio-2024"/>
    <hyperlink ref="V54" r:id="rId61" tooltip="Apre sito esterno su nuova scheda" display="https://www.mim.gov.it/-/decreto-ministeriale-n-118-del-12-giugno-2024"/>
    <hyperlink ref="S60" r:id="rId62" location=":~:text=Il%20decreto%201641%20del%2012,parte%20integrante%20del%20presente%20decreto." tooltip="Apre sito esterno su nuova scheda" display="https://www.politichegiovanili.gov.it/normativa/decreto-direttoriale/decreto-1641_2024_disposizioni-enti-volontari/ - :~:text=Il%20decreto%201641%20del%2012,parte%20integrante%20del%20presente%20decreto."/>
    <hyperlink ref="K61" r:id="rId63" display="Sviluppo delle competenze tecnico-professionali, digitali e manageriali del personale del sistema sanitario"/>
    <hyperlink ref="Q61" r:id="rId64" tooltip="Apre sito esterno su nuova scheda" display="https://www.normattiva.it/uri-res/N2Ls?urn:nir:stato:decreto.legislativo:2024;062"/>
    <hyperlink ref="T61" r:id="rId65" tooltip="Apre sito esterno su nuova scheda" display="https://www.normattiva.it/uri-res/N2Ls?urn:nir:stato:decreto.legislativo:2024;020"/>
    <hyperlink ref="S61" r:id="rId66" tooltip="Apre sito esterno su nuova scheda" display="https://www.normattiva.it/uri-res/N2Ls?urn:nir:stato:decreto.legislativo:2023;222"/>
    <hyperlink ref="Q63" r:id="rId67"/>
    <hyperlink ref="S64" r:id="rId68" tooltip="Relazione 2024 " display="https://www.mase.gov.it/sites/default/files/archivio/allegati/sviluppo_sostenibile/CSA6_Relazione.pdf"/>
    <hyperlink ref="Q7" r:id="rId69" tooltip="Apre sito esterno su nuova scheda" display="https://www.gazzettaufficiale.it/eli/id/2024/12/31/24G00232/sg?urn:nir:stato:decreto.legge:2024-05-15;63?atto.dataPubblicazioneGazzetta=2024-05-15&amp;atto.codiceRedazionale=24G00081"/>
    <hyperlink ref="S67" r:id="rId70" tooltip="Apre sito esterno su nuova scheda" display="https://www.mimit.gov.it/images/stories/normativa/Accordo_attuativo_M7_I16.pdf"/>
    <hyperlink ref="K101" r:id="rId71"/>
    <hyperlink ref="K113" r:id="rId72"/>
    <hyperlink ref="K125" r:id="rId73"/>
    <hyperlink ref="K114" r:id="rId74"/>
    <hyperlink ref="K102" r:id="rId75"/>
    <hyperlink ref="K115" r:id="rId76"/>
    <hyperlink ref="K126" r:id="rId77"/>
    <hyperlink ref="K136" r:id="rId78"/>
    <hyperlink ref="K103" r:id="rId79"/>
    <hyperlink ref="K116" r:id="rId80"/>
    <hyperlink ref="K137" r:id="rId81"/>
    <hyperlink ref="K117" r:id="rId82"/>
    <hyperlink ref="K104" r:id="rId83"/>
    <hyperlink ref="K118" r:id="rId84"/>
    <hyperlink ref="K105" r:id="rId85"/>
    <hyperlink ref="K106" r:id="rId86"/>
    <hyperlink ref="K107" r:id="rId87"/>
    <hyperlink ref="K119" r:id="rId88"/>
    <hyperlink ref="K135" r:id="rId89"/>
    <hyperlink ref="K142" r:id="rId90"/>
    <hyperlink ref="K143" r:id="rId91"/>
    <hyperlink ref="K111" r:id="rId92"/>
    <hyperlink ref="K144" r:id="rId93"/>
    <hyperlink ref="K123" r:id="rId94"/>
    <hyperlink ref="K145" r:id="rId95"/>
    <hyperlink ref="K108" r:id="rId96"/>
    <hyperlink ref="K120" r:id="rId97"/>
    <hyperlink ref="K127" r:id="rId98"/>
    <hyperlink ref="K139" r:id="rId99"/>
    <hyperlink ref="K109" r:id="rId100"/>
    <hyperlink ref="K121" r:id="rId101"/>
    <hyperlink ref="K128" r:id="rId102"/>
    <hyperlink ref="K129" r:id="rId103"/>
    <hyperlink ref="K146" r:id="rId104"/>
    <hyperlink ref="K147" r:id="rId105"/>
    <hyperlink ref="K148" r:id="rId106"/>
    <hyperlink ref="K112" r:id="rId107"/>
    <hyperlink ref="K150" r:id="rId108"/>
    <hyperlink ref="K151" r:id="rId109"/>
    <hyperlink ref="K110" r:id="rId110"/>
    <hyperlink ref="K122" r:id="rId111"/>
  </hyperlinks>
  <pageMargins left="0.7" right="0.7" top="0.75" bottom="0.75" header="0.3" footer="0.3"/>
  <pageSetup paperSize="9" orientation="portrait" r:id="rId112"/>
  <drawing r:id="rId1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M171"/>
  <sheetViews>
    <sheetView topLeftCell="A97" workbookViewId="0">
      <selection activeCell="H107" sqref="H107"/>
    </sheetView>
  </sheetViews>
  <sheetFormatPr defaultRowHeight="13.2"/>
  <cols>
    <col min="1" max="1" width="15.33203125" style="484" bestFit="1" customWidth="1"/>
    <col min="2" max="2" width="4.109375" style="484" customWidth="1"/>
    <col min="3" max="3" width="8.109375" style="484" customWidth="1"/>
    <col min="4" max="4" width="3.33203125" style="484" customWidth="1"/>
    <col min="5" max="5" width="49.33203125" customWidth="1"/>
    <col min="10" max="10" width="8.77734375" style="484"/>
    <col min="12" max="12" width="12.33203125" bestFit="1" customWidth="1"/>
  </cols>
  <sheetData>
    <row r="1" spans="1:10" s="484" customFormat="1">
      <c r="A1" s="5" t="s">
        <v>4552</v>
      </c>
      <c r="B1" s="478" t="s">
        <v>535</v>
      </c>
      <c r="C1" s="478" t="s">
        <v>536</v>
      </c>
      <c r="D1" s="478" t="s">
        <v>5833</v>
      </c>
      <c r="E1" s="478" t="s">
        <v>5841</v>
      </c>
      <c r="F1" s="478" t="s">
        <v>5835</v>
      </c>
      <c r="G1" s="478" t="s">
        <v>5836</v>
      </c>
      <c r="H1" s="478" t="s">
        <v>5837</v>
      </c>
      <c r="I1" s="478" t="s">
        <v>5838</v>
      </c>
      <c r="J1" s="478" t="s">
        <v>1159</v>
      </c>
    </row>
    <row r="2" spans="1:10">
      <c r="A2" s="478" t="s">
        <v>4865</v>
      </c>
      <c r="B2" s="478" t="s">
        <v>537</v>
      </c>
      <c r="C2" s="478" t="str">
        <f>LEFT(A2,4)</f>
        <v>M1C1</v>
      </c>
      <c r="D2" s="478" t="s">
        <v>98</v>
      </c>
      <c r="E2" t="s">
        <v>5795</v>
      </c>
      <c r="F2" s="2">
        <v>900</v>
      </c>
      <c r="G2" s="2" t="s">
        <v>5828</v>
      </c>
      <c r="H2" s="2" t="s">
        <v>5828</v>
      </c>
      <c r="I2" s="2" t="s">
        <v>5828</v>
      </c>
      <c r="J2" s="503" t="s">
        <v>1174</v>
      </c>
    </row>
    <row r="3" spans="1:10">
      <c r="A3" s="478" t="s">
        <v>4866</v>
      </c>
      <c r="B3" s="478" t="s">
        <v>537</v>
      </c>
      <c r="C3" s="478" t="str">
        <f t="shared" ref="C3:C66" si="0">LEFT(A3,4)</f>
        <v>M1C1</v>
      </c>
      <c r="D3" s="478" t="s">
        <v>98</v>
      </c>
      <c r="E3" t="s">
        <v>5798</v>
      </c>
      <c r="F3" s="10">
        <v>1000</v>
      </c>
      <c r="G3" s="2">
        <v>987</v>
      </c>
      <c r="H3" s="2">
        <v>336</v>
      </c>
      <c r="I3" s="2">
        <v>34</v>
      </c>
      <c r="J3" s="503" t="s">
        <v>1174</v>
      </c>
    </row>
    <row r="4" spans="1:10">
      <c r="A4" s="478" t="s">
        <v>5940</v>
      </c>
      <c r="B4" s="478" t="s">
        <v>537</v>
      </c>
      <c r="C4" s="478" t="str">
        <f t="shared" si="0"/>
        <v>M1C1</v>
      </c>
      <c r="D4" s="478" t="s">
        <v>98</v>
      </c>
      <c r="E4" t="s">
        <v>5846</v>
      </c>
      <c r="F4" s="2">
        <v>646</v>
      </c>
      <c r="G4" s="2">
        <v>572</v>
      </c>
      <c r="H4" s="2">
        <v>193</v>
      </c>
      <c r="I4" s="2">
        <v>33.700000000000003</v>
      </c>
      <c r="J4" s="503" t="s">
        <v>1174</v>
      </c>
    </row>
    <row r="5" spans="1:10">
      <c r="A5" s="478" t="s">
        <v>5340</v>
      </c>
      <c r="B5" s="478" t="s">
        <v>537</v>
      </c>
      <c r="C5" s="478" t="str">
        <f t="shared" si="0"/>
        <v>M1C1</v>
      </c>
      <c r="D5" s="478" t="s">
        <v>98</v>
      </c>
      <c r="E5" t="s">
        <v>5847</v>
      </c>
      <c r="F5" s="10">
        <v>2013</v>
      </c>
      <c r="G5" s="10">
        <v>1670</v>
      </c>
      <c r="H5" s="2">
        <v>614</v>
      </c>
      <c r="I5" s="2">
        <v>36.799999999999997</v>
      </c>
      <c r="J5" s="503" t="s">
        <v>1174</v>
      </c>
    </row>
    <row r="6" spans="1:10">
      <c r="A6" s="478" t="s">
        <v>4875</v>
      </c>
      <c r="B6" s="478" t="s">
        <v>537</v>
      </c>
      <c r="C6" s="478" t="str">
        <f t="shared" si="0"/>
        <v>M1C1</v>
      </c>
      <c r="D6" s="478" t="s">
        <v>5834</v>
      </c>
      <c r="E6" t="s">
        <v>5847</v>
      </c>
      <c r="F6" s="2">
        <v>350</v>
      </c>
      <c r="G6" s="2" t="s">
        <v>5828</v>
      </c>
      <c r="H6" s="2" t="s">
        <v>5828</v>
      </c>
      <c r="I6" s="2" t="s">
        <v>5828</v>
      </c>
      <c r="J6" s="503" t="s">
        <v>1174</v>
      </c>
    </row>
    <row r="7" spans="1:10">
      <c r="A7" s="478" t="s">
        <v>4876</v>
      </c>
      <c r="B7" s="478" t="s">
        <v>537</v>
      </c>
      <c r="C7" s="478" t="str">
        <f t="shared" si="0"/>
        <v>M1C1</v>
      </c>
      <c r="D7" s="478" t="s">
        <v>5834</v>
      </c>
      <c r="E7" t="s">
        <v>5849</v>
      </c>
      <c r="F7" s="2">
        <v>250</v>
      </c>
      <c r="G7" s="2">
        <v>250</v>
      </c>
      <c r="H7" s="2">
        <v>100</v>
      </c>
      <c r="I7" s="2">
        <v>40</v>
      </c>
      <c r="J7" s="503" t="s">
        <v>1174</v>
      </c>
    </row>
    <row r="8" spans="1:10">
      <c r="A8" s="478" t="s">
        <v>4877</v>
      </c>
      <c r="B8" s="478" t="s">
        <v>537</v>
      </c>
      <c r="C8" s="478" t="str">
        <f t="shared" si="0"/>
        <v>M1C1</v>
      </c>
      <c r="D8" s="478" t="s">
        <v>5834</v>
      </c>
      <c r="E8" t="s">
        <v>5849</v>
      </c>
      <c r="F8" s="2">
        <v>800</v>
      </c>
      <c r="G8" s="2" t="s">
        <v>5828</v>
      </c>
      <c r="H8" s="2" t="s">
        <v>5828</v>
      </c>
      <c r="I8" s="2" t="s">
        <v>5828</v>
      </c>
      <c r="J8" s="478" t="s">
        <v>4777</v>
      </c>
    </row>
    <row r="9" spans="1:10">
      <c r="A9" s="478" t="s">
        <v>4878</v>
      </c>
      <c r="B9" s="478" t="s">
        <v>537</v>
      </c>
      <c r="C9" s="478" t="str">
        <f t="shared" si="0"/>
        <v>M1C1</v>
      </c>
      <c r="D9" s="478" t="s">
        <v>98</v>
      </c>
      <c r="E9" t="s">
        <v>5802</v>
      </c>
      <c r="F9" s="2">
        <v>623</v>
      </c>
      <c r="G9" s="2" t="s">
        <v>5828</v>
      </c>
      <c r="H9" s="2" t="s">
        <v>5828</v>
      </c>
      <c r="I9" s="2" t="s">
        <v>5828</v>
      </c>
      <c r="J9" s="503" t="s">
        <v>1174</v>
      </c>
    </row>
    <row r="10" spans="1:10">
      <c r="A10" s="478" t="s">
        <v>5350</v>
      </c>
      <c r="B10" s="478" t="s">
        <v>537</v>
      </c>
      <c r="C10" s="478" t="str">
        <f t="shared" si="0"/>
        <v>M1C1</v>
      </c>
      <c r="D10" s="478" t="s">
        <v>98</v>
      </c>
      <c r="E10" t="s">
        <v>5848</v>
      </c>
      <c r="F10" s="2">
        <v>611</v>
      </c>
      <c r="G10" s="2" t="s">
        <v>5828</v>
      </c>
      <c r="H10" s="2" t="s">
        <v>5828</v>
      </c>
      <c r="I10" s="2" t="s">
        <v>5828</v>
      </c>
      <c r="J10" s="503" t="s">
        <v>1174</v>
      </c>
    </row>
    <row r="11" spans="1:10">
      <c r="A11" s="478" t="s">
        <v>5353</v>
      </c>
      <c r="B11" s="478" t="s">
        <v>537</v>
      </c>
      <c r="C11" s="478" t="str">
        <f t="shared" si="0"/>
        <v>M1C1</v>
      </c>
      <c r="D11" s="478" t="s">
        <v>98</v>
      </c>
      <c r="E11" t="s">
        <v>5849</v>
      </c>
      <c r="F11" s="2">
        <v>195</v>
      </c>
      <c r="G11" s="2">
        <v>187</v>
      </c>
      <c r="H11" s="2">
        <v>76</v>
      </c>
      <c r="I11" s="2">
        <v>40.5</v>
      </c>
      <c r="J11" s="503" t="s">
        <v>1174</v>
      </c>
    </row>
    <row r="12" spans="1:10">
      <c r="A12" s="478" t="s">
        <v>4888</v>
      </c>
      <c r="B12" s="478" t="s">
        <v>537</v>
      </c>
      <c r="C12" s="478" t="str">
        <f t="shared" si="0"/>
        <v>M1C1</v>
      </c>
      <c r="D12" s="478" t="s">
        <v>98</v>
      </c>
      <c r="E12" t="s">
        <v>5800</v>
      </c>
      <c r="F12" s="2">
        <v>155</v>
      </c>
      <c r="G12" s="2">
        <v>140</v>
      </c>
      <c r="H12" s="2">
        <v>48</v>
      </c>
      <c r="I12" s="2">
        <v>34</v>
      </c>
      <c r="J12" s="503" t="s">
        <v>1174</v>
      </c>
    </row>
    <row r="13" spans="1:10">
      <c r="A13" s="478" t="s">
        <v>4889</v>
      </c>
      <c r="B13" s="478" t="s">
        <v>537</v>
      </c>
      <c r="C13" s="478" t="str">
        <f t="shared" si="0"/>
        <v>M1C1</v>
      </c>
      <c r="D13" s="478" t="s">
        <v>98</v>
      </c>
      <c r="E13" t="s">
        <v>5842</v>
      </c>
      <c r="F13" s="2">
        <v>21</v>
      </c>
      <c r="G13" s="2" t="s">
        <v>5828</v>
      </c>
      <c r="H13" s="2" t="s">
        <v>5828</v>
      </c>
      <c r="I13" s="2" t="s">
        <v>5828</v>
      </c>
      <c r="J13" s="478" t="s">
        <v>1176</v>
      </c>
    </row>
    <row r="14" spans="1:10">
      <c r="A14" s="478" t="s">
        <v>4895</v>
      </c>
      <c r="B14" s="478" t="s">
        <v>537</v>
      </c>
      <c r="C14" s="478" t="str">
        <f t="shared" si="0"/>
        <v>M1C1</v>
      </c>
      <c r="D14" s="478" t="s">
        <v>98</v>
      </c>
      <c r="E14" t="s">
        <v>5845</v>
      </c>
      <c r="F14" s="2">
        <v>24</v>
      </c>
      <c r="G14" s="2" t="s">
        <v>5828</v>
      </c>
      <c r="H14" s="2" t="s">
        <v>5828</v>
      </c>
      <c r="I14" s="2" t="s">
        <v>5828</v>
      </c>
      <c r="J14" s="478" t="s">
        <v>1176</v>
      </c>
    </row>
    <row r="15" spans="1:10">
      <c r="A15" s="478" t="s">
        <v>4896</v>
      </c>
      <c r="B15" s="478" t="s">
        <v>537</v>
      </c>
      <c r="C15" s="478" t="str">
        <f t="shared" si="0"/>
        <v>M1C1</v>
      </c>
      <c r="D15" s="478" t="s">
        <v>98</v>
      </c>
      <c r="E15" t="s">
        <v>5843</v>
      </c>
      <c r="F15" s="2">
        <v>734</v>
      </c>
      <c r="G15" s="2">
        <v>337</v>
      </c>
      <c r="H15" s="2">
        <v>135</v>
      </c>
      <c r="I15" s="2">
        <v>40</v>
      </c>
      <c r="J15" s="478" t="s">
        <v>1176</v>
      </c>
    </row>
    <row r="16" spans="1:10">
      <c r="A16" s="478" t="s">
        <v>4897</v>
      </c>
      <c r="B16" s="478" t="s">
        <v>537</v>
      </c>
      <c r="C16" s="478" t="str">
        <f t="shared" si="0"/>
        <v>M1C1</v>
      </c>
      <c r="D16" s="478" t="s">
        <v>98</v>
      </c>
      <c r="E16" t="s">
        <v>5844</v>
      </c>
      <c r="F16" s="2">
        <v>490</v>
      </c>
      <c r="G16" s="2">
        <v>351</v>
      </c>
      <c r="H16" s="2">
        <v>140</v>
      </c>
      <c r="I16" s="2">
        <v>40</v>
      </c>
      <c r="J16" s="478" t="s">
        <v>1176</v>
      </c>
    </row>
    <row r="17" spans="1:10">
      <c r="A17" s="478" t="s">
        <v>4890</v>
      </c>
      <c r="B17" s="478" t="s">
        <v>537</v>
      </c>
      <c r="C17" s="478" t="str">
        <f t="shared" si="0"/>
        <v>M1C1</v>
      </c>
      <c r="D17" s="478" t="s">
        <v>98</v>
      </c>
      <c r="E17" t="s">
        <v>5811</v>
      </c>
      <c r="F17" s="10">
        <v>2268</v>
      </c>
      <c r="G17" s="10">
        <v>2268</v>
      </c>
      <c r="H17" s="2">
        <v>994</v>
      </c>
      <c r="I17" s="2">
        <v>43.8</v>
      </c>
      <c r="J17" s="478" t="s">
        <v>1170</v>
      </c>
    </row>
    <row r="18" spans="1:10">
      <c r="A18" s="478" t="s">
        <v>4898</v>
      </c>
      <c r="B18" s="478" t="s">
        <v>537</v>
      </c>
      <c r="C18" s="478" t="str">
        <f t="shared" si="0"/>
        <v>M1C1</v>
      </c>
      <c r="D18" s="478" t="s">
        <v>98</v>
      </c>
      <c r="E18" t="s">
        <v>5813</v>
      </c>
      <c r="F18" s="2">
        <v>42</v>
      </c>
      <c r="G18" s="2">
        <v>42</v>
      </c>
      <c r="H18" s="2">
        <v>17</v>
      </c>
      <c r="I18" s="2">
        <v>40</v>
      </c>
      <c r="J18" s="478" t="s">
        <v>1170</v>
      </c>
    </row>
    <row r="19" spans="1:10">
      <c r="A19" s="478" t="s">
        <v>4908</v>
      </c>
      <c r="B19" s="478" t="s">
        <v>537</v>
      </c>
      <c r="C19" s="478" t="str">
        <f t="shared" si="0"/>
        <v>M1C2</v>
      </c>
      <c r="D19" s="478" t="s">
        <v>98</v>
      </c>
      <c r="E19" t="s">
        <v>5851</v>
      </c>
      <c r="F19" s="10">
        <v>13381</v>
      </c>
      <c r="G19" s="10">
        <v>13381</v>
      </c>
      <c r="H19" s="10">
        <v>2601</v>
      </c>
      <c r="I19" s="2">
        <v>19.399999999999999</v>
      </c>
      <c r="J19" s="478" t="s">
        <v>4777</v>
      </c>
    </row>
    <row r="20" spans="1:10">
      <c r="A20" s="478" t="s">
        <v>4914</v>
      </c>
      <c r="B20" s="478" t="s">
        <v>537</v>
      </c>
      <c r="C20" s="478" t="str">
        <f t="shared" si="0"/>
        <v>M1C2</v>
      </c>
      <c r="D20" s="478" t="s">
        <v>5834</v>
      </c>
      <c r="E20" t="s">
        <v>5851</v>
      </c>
      <c r="F20" s="10">
        <v>5080</v>
      </c>
      <c r="G20" s="10">
        <v>5080</v>
      </c>
      <c r="H20" s="10">
        <v>1092</v>
      </c>
      <c r="I20" s="2">
        <v>21.5</v>
      </c>
      <c r="J20" s="478" t="s">
        <v>4777</v>
      </c>
    </row>
    <row r="21" spans="1:10">
      <c r="A21" s="478" t="s">
        <v>4915</v>
      </c>
      <c r="B21" s="484" t="s">
        <v>537</v>
      </c>
      <c r="C21" s="478" t="str">
        <f t="shared" si="0"/>
        <v>M1C2</v>
      </c>
      <c r="D21" s="484" t="s">
        <v>98</v>
      </c>
      <c r="E21" s="53" t="s">
        <v>5934</v>
      </c>
      <c r="F21" s="2">
        <v>340</v>
      </c>
      <c r="G21" s="2">
        <v>340</v>
      </c>
      <c r="H21" s="2">
        <v>340</v>
      </c>
      <c r="I21" s="2">
        <v>100</v>
      </c>
      <c r="J21" s="484" t="s">
        <v>5930</v>
      </c>
    </row>
    <row r="22" spans="1:10">
      <c r="A22" s="478" t="s">
        <v>4916</v>
      </c>
      <c r="B22" s="478" t="s">
        <v>537</v>
      </c>
      <c r="C22" s="478" t="str">
        <f t="shared" si="0"/>
        <v>M1C2</v>
      </c>
      <c r="D22" s="478" t="s">
        <v>98</v>
      </c>
      <c r="E22" t="s">
        <v>5850</v>
      </c>
      <c r="F22" s="10">
        <v>6707</v>
      </c>
      <c r="G22" s="10">
        <v>6406</v>
      </c>
      <c r="H22" s="10">
        <v>3319</v>
      </c>
      <c r="I22" s="2">
        <v>51.8</v>
      </c>
      <c r="J22" s="503" t="s">
        <v>1174</v>
      </c>
    </row>
    <row r="23" spans="1:10">
      <c r="A23" s="478" t="s">
        <v>4917</v>
      </c>
      <c r="B23" s="478" t="s">
        <v>537</v>
      </c>
      <c r="C23" s="478" t="str">
        <f t="shared" si="0"/>
        <v>M1C2</v>
      </c>
      <c r="D23" s="478" t="s">
        <v>98</v>
      </c>
      <c r="E23" t="s">
        <v>3742</v>
      </c>
      <c r="F23" s="10">
        <v>1487</v>
      </c>
      <c r="G23" s="2" t="s">
        <v>5828</v>
      </c>
      <c r="H23" s="2" t="s">
        <v>5828</v>
      </c>
      <c r="I23" s="2" t="s">
        <v>5828</v>
      </c>
      <c r="J23" s="503" t="s">
        <v>1174</v>
      </c>
    </row>
    <row r="24" spans="1:10">
      <c r="A24" s="478" t="s">
        <v>4927</v>
      </c>
      <c r="B24" s="478" t="s">
        <v>537</v>
      </c>
      <c r="C24" s="478" t="str">
        <f t="shared" si="0"/>
        <v>M1C2</v>
      </c>
      <c r="D24" s="478" t="s">
        <v>5834</v>
      </c>
      <c r="E24" t="s">
        <v>3742</v>
      </c>
      <c r="F24" s="2">
        <v>800</v>
      </c>
      <c r="G24" s="2" t="s">
        <v>5828</v>
      </c>
      <c r="H24" s="2" t="s">
        <v>5828</v>
      </c>
      <c r="I24" s="2" t="s">
        <v>5828</v>
      </c>
      <c r="J24" s="503" t="s">
        <v>1174</v>
      </c>
    </row>
    <row r="25" spans="1:10">
      <c r="A25" s="478" t="s">
        <v>4928</v>
      </c>
      <c r="B25" s="478" t="s">
        <v>537</v>
      </c>
      <c r="C25" s="478" t="str">
        <f t="shared" si="0"/>
        <v>M1C2</v>
      </c>
      <c r="D25" s="478" t="s">
        <v>98</v>
      </c>
      <c r="E25" s="53" t="s">
        <v>5854</v>
      </c>
      <c r="F25" s="10">
        <v>1200</v>
      </c>
      <c r="G25" s="10">
        <v>1200</v>
      </c>
      <c r="H25" s="2">
        <v>480</v>
      </c>
      <c r="I25" s="2">
        <v>40</v>
      </c>
      <c r="J25" s="478" t="s">
        <v>5855</v>
      </c>
    </row>
    <row r="26" spans="1:10">
      <c r="A26" s="478" t="s">
        <v>4929</v>
      </c>
      <c r="B26" s="478" t="s">
        <v>537</v>
      </c>
      <c r="C26" s="478" t="str">
        <f t="shared" si="0"/>
        <v>M1C2</v>
      </c>
      <c r="D26" s="478" t="s">
        <v>98</v>
      </c>
      <c r="E26" t="s">
        <v>5852</v>
      </c>
      <c r="F26" s="2">
        <v>750</v>
      </c>
      <c r="G26" s="2">
        <v>750</v>
      </c>
      <c r="H26" s="2">
        <v>300</v>
      </c>
      <c r="I26" s="2">
        <v>40</v>
      </c>
      <c r="J26" s="478" t="s">
        <v>4777</v>
      </c>
    </row>
    <row r="27" spans="1:10">
      <c r="A27" s="478" t="s">
        <v>10112</v>
      </c>
      <c r="B27" s="478" t="s">
        <v>537</v>
      </c>
      <c r="C27" s="478" t="str">
        <f t="shared" si="0"/>
        <v>M1C2</v>
      </c>
      <c r="D27" s="478" t="s">
        <v>98</v>
      </c>
      <c r="E27" t="s">
        <v>5819</v>
      </c>
      <c r="F27" s="2">
        <v>30</v>
      </c>
      <c r="G27" s="2">
        <v>26</v>
      </c>
      <c r="H27" s="2">
        <v>10</v>
      </c>
      <c r="I27" s="2">
        <v>40</v>
      </c>
      <c r="J27" s="478" t="s">
        <v>4777</v>
      </c>
    </row>
    <row r="28" spans="1:10">
      <c r="A28" s="478" t="s">
        <v>4934</v>
      </c>
      <c r="B28" s="478" t="s">
        <v>537</v>
      </c>
      <c r="C28" s="478" t="str">
        <f t="shared" si="0"/>
        <v>M1C3</v>
      </c>
      <c r="D28" s="478" t="s">
        <v>98</v>
      </c>
      <c r="E28" s="53" t="s">
        <v>5856</v>
      </c>
      <c r="F28" s="10">
        <v>500</v>
      </c>
      <c r="G28" s="2">
        <v>245</v>
      </c>
      <c r="H28" s="2">
        <v>98</v>
      </c>
      <c r="I28" s="2">
        <v>40</v>
      </c>
      <c r="J28" s="478" t="s">
        <v>5858</v>
      </c>
    </row>
    <row r="29" spans="1:10">
      <c r="A29" s="478" t="s">
        <v>4936</v>
      </c>
      <c r="B29" s="478" t="s">
        <v>537</v>
      </c>
      <c r="C29" s="478" t="str">
        <f t="shared" si="0"/>
        <v>M1C3</v>
      </c>
      <c r="D29" s="478" t="s">
        <v>98</v>
      </c>
      <c r="E29" t="s">
        <v>5799</v>
      </c>
      <c r="F29" s="2">
        <v>300</v>
      </c>
      <c r="G29" s="2">
        <v>300</v>
      </c>
      <c r="H29" s="2">
        <v>150</v>
      </c>
      <c r="I29" s="2">
        <v>50</v>
      </c>
      <c r="J29" s="478" t="s">
        <v>5858</v>
      </c>
    </row>
    <row r="30" spans="1:10">
      <c r="A30" s="478" t="s">
        <v>4937</v>
      </c>
      <c r="B30" s="478" t="s">
        <v>537</v>
      </c>
      <c r="C30" s="478" t="str">
        <f t="shared" si="0"/>
        <v>M1C3</v>
      </c>
      <c r="D30" s="478" t="s">
        <v>98</v>
      </c>
      <c r="E30" t="s">
        <v>5857</v>
      </c>
      <c r="F30" s="2">
        <v>300</v>
      </c>
      <c r="G30" s="2">
        <v>300</v>
      </c>
      <c r="H30" s="2">
        <v>130</v>
      </c>
      <c r="I30" s="2">
        <v>43.3</v>
      </c>
      <c r="J30" s="478" t="s">
        <v>5858</v>
      </c>
    </row>
    <row r="31" spans="1:10">
      <c r="A31" s="478" t="s">
        <v>4939</v>
      </c>
      <c r="B31" s="478" t="s">
        <v>537</v>
      </c>
      <c r="C31" s="478" t="str">
        <f t="shared" si="0"/>
        <v>M1C3</v>
      </c>
      <c r="D31" s="478" t="s">
        <v>5834</v>
      </c>
      <c r="E31" t="s">
        <v>1839</v>
      </c>
      <c r="F31" s="10">
        <v>1455</v>
      </c>
      <c r="G31" s="10">
        <v>1455</v>
      </c>
      <c r="H31" s="2">
        <v>555</v>
      </c>
      <c r="I31" s="2">
        <v>38.1</v>
      </c>
      <c r="J31" s="35" t="s">
        <v>5858</v>
      </c>
    </row>
    <row r="32" spans="1:10">
      <c r="A32" s="478" t="s">
        <v>4933</v>
      </c>
      <c r="B32" s="478" t="s">
        <v>537</v>
      </c>
      <c r="C32" s="478" t="str">
        <f t="shared" si="0"/>
        <v>M1C3</v>
      </c>
      <c r="D32" s="478" t="s">
        <v>98</v>
      </c>
      <c r="E32" t="s">
        <v>5807</v>
      </c>
      <c r="F32" s="2">
        <v>1020</v>
      </c>
      <c r="G32" s="2">
        <v>1000</v>
      </c>
      <c r="H32" s="2">
        <v>400</v>
      </c>
      <c r="I32" s="2">
        <v>40</v>
      </c>
      <c r="J32" s="478" t="s">
        <v>5858</v>
      </c>
    </row>
    <row r="33" spans="1:10">
      <c r="A33" s="478" t="s">
        <v>4940</v>
      </c>
      <c r="B33" s="478" t="s">
        <v>537</v>
      </c>
      <c r="C33" s="478" t="str">
        <f t="shared" si="0"/>
        <v>M1C3</v>
      </c>
      <c r="D33" s="478" t="s">
        <v>98</v>
      </c>
      <c r="E33" t="s">
        <v>5809</v>
      </c>
      <c r="F33" s="2">
        <v>600</v>
      </c>
      <c r="G33" s="2">
        <v>590</v>
      </c>
      <c r="H33" s="2">
        <v>236</v>
      </c>
      <c r="I33" s="2">
        <v>40</v>
      </c>
      <c r="J33" s="478" t="s">
        <v>5858</v>
      </c>
    </row>
    <row r="34" spans="1:10">
      <c r="A34" s="478" t="s">
        <v>4942</v>
      </c>
      <c r="B34" s="478" t="s">
        <v>537</v>
      </c>
      <c r="C34" s="478" t="str">
        <f t="shared" si="0"/>
        <v>M1C3</v>
      </c>
      <c r="D34" s="478" t="s">
        <v>98</v>
      </c>
      <c r="E34" t="s">
        <v>5810</v>
      </c>
      <c r="F34" s="2">
        <v>300</v>
      </c>
      <c r="G34" s="2">
        <v>297</v>
      </c>
      <c r="H34" s="2">
        <v>127</v>
      </c>
      <c r="I34" s="2">
        <v>42.7</v>
      </c>
      <c r="J34" s="478" t="s">
        <v>5858</v>
      </c>
    </row>
    <row r="35" spans="1:10">
      <c r="A35" s="478" t="s">
        <v>4943</v>
      </c>
      <c r="B35" s="478" t="s">
        <v>537</v>
      </c>
      <c r="C35" s="478" t="str">
        <f t="shared" si="0"/>
        <v>M1C3</v>
      </c>
      <c r="D35" s="478" t="s">
        <v>98</v>
      </c>
      <c r="E35" t="s">
        <v>5214</v>
      </c>
      <c r="F35" s="2">
        <v>800</v>
      </c>
      <c r="G35" s="2">
        <v>800</v>
      </c>
      <c r="H35" s="2">
        <v>320</v>
      </c>
      <c r="I35" s="2">
        <v>40</v>
      </c>
      <c r="J35" s="478" t="s">
        <v>5858</v>
      </c>
    </row>
    <row r="36" spans="1:10">
      <c r="A36" s="478" t="s">
        <v>4944</v>
      </c>
      <c r="B36" s="478" t="s">
        <v>537</v>
      </c>
      <c r="C36" s="478" t="str">
        <f t="shared" si="0"/>
        <v>M1C3</v>
      </c>
      <c r="D36" s="478" t="s">
        <v>98</v>
      </c>
      <c r="E36" t="s">
        <v>5814</v>
      </c>
      <c r="F36" s="2">
        <v>300</v>
      </c>
      <c r="G36" s="2">
        <v>268</v>
      </c>
      <c r="H36" s="2" t="s">
        <v>5828</v>
      </c>
      <c r="I36" s="2" t="s">
        <v>5828</v>
      </c>
      <c r="J36" s="478" t="s">
        <v>5858</v>
      </c>
    </row>
    <row r="37" spans="1:10">
      <c r="A37" s="478" t="s">
        <v>4945</v>
      </c>
      <c r="B37" s="478" t="s">
        <v>537</v>
      </c>
      <c r="C37" s="478" t="str">
        <f t="shared" si="0"/>
        <v>M1C3</v>
      </c>
      <c r="D37" s="478" t="s">
        <v>98</v>
      </c>
      <c r="E37" t="s">
        <v>5212</v>
      </c>
      <c r="F37" s="2">
        <v>155</v>
      </c>
      <c r="G37" s="2">
        <v>155</v>
      </c>
      <c r="H37" s="2">
        <v>62</v>
      </c>
      <c r="I37" s="2">
        <v>40</v>
      </c>
      <c r="J37" s="478" t="s">
        <v>5858</v>
      </c>
    </row>
    <row r="38" spans="1:10">
      <c r="A38" s="478" t="s">
        <v>4946</v>
      </c>
      <c r="B38" s="478" t="s">
        <v>537</v>
      </c>
      <c r="C38" s="478" t="str">
        <f t="shared" si="0"/>
        <v>M1C3</v>
      </c>
      <c r="D38" s="484" t="s">
        <v>98</v>
      </c>
      <c r="E38" s="53" t="s">
        <v>5859</v>
      </c>
      <c r="F38" s="10">
        <v>114</v>
      </c>
      <c r="G38" s="2" t="s">
        <v>5828</v>
      </c>
      <c r="H38" s="2" t="s">
        <v>5828</v>
      </c>
      <c r="I38" s="2" t="s">
        <v>5828</v>
      </c>
      <c r="J38" s="484" t="s">
        <v>1171</v>
      </c>
    </row>
    <row r="39" spans="1:10">
      <c r="A39" s="478" t="s">
        <v>4947</v>
      </c>
      <c r="B39" s="478" t="s">
        <v>537</v>
      </c>
      <c r="C39" s="478" t="str">
        <f t="shared" si="0"/>
        <v>M1C3</v>
      </c>
      <c r="D39" s="484" t="s">
        <v>98</v>
      </c>
      <c r="E39" t="s">
        <v>5860</v>
      </c>
      <c r="F39" s="10">
        <v>1786</v>
      </c>
      <c r="G39" s="10">
        <v>1786</v>
      </c>
      <c r="H39" s="2">
        <v>654</v>
      </c>
      <c r="I39" s="2">
        <v>36.6</v>
      </c>
      <c r="J39" s="271" t="s">
        <v>1171</v>
      </c>
    </row>
    <row r="40" spans="1:10">
      <c r="A40" s="478" t="s">
        <v>4948</v>
      </c>
      <c r="B40" s="478" t="s">
        <v>537</v>
      </c>
      <c r="C40" s="478" t="str">
        <f t="shared" si="0"/>
        <v>M1C3</v>
      </c>
      <c r="D40" s="484" t="s">
        <v>98</v>
      </c>
      <c r="E40" t="s">
        <v>5861</v>
      </c>
      <c r="F40" s="2">
        <v>500</v>
      </c>
      <c r="G40" s="2">
        <v>500</v>
      </c>
      <c r="H40" s="2" t="s">
        <v>5828</v>
      </c>
      <c r="I40" s="2" t="s">
        <v>5828</v>
      </c>
      <c r="J40" s="271" t="s">
        <v>1171</v>
      </c>
    </row>
    <row r="41" spans="1:10">
      <c r="A41" s="478" t="s">
        <v>4935</v>
      </c>
      <c r="B41" s="478" t="s">
        <v>539</v>
      </c>
      <c r="C41" s="478" t="str">
        <f t="shared" si="0"/>
        <v>M2C1</v>
      </c>
      <c r="D41" s="484" t="s">
        <v>98</v>
      </c>
      <c r="E41" t="s">
        <v>5862</v>
      </c>
      <c r="F41" s="10">
        <v>1500</v>
      </c>
      <c r="G41" s="10">
        <v>1500</v>
      </c>
      <c r="H41" s="2">
        <v>600</v>
      </c>
      <c r="I41" s="2">
        <v>40</v>
      </c>
      <c r="J41" s="271" t="s">
        <v>5821</v>
      </c>
    </row>
    <row r="42" spans="1:10">
      <c r="A42" s="478" t="s">
        <v>4938</v>
      </c>
      <c r="B42" s="478" t="s">
        <v>539</v>
      </c>
      <c r="C42" s="478" t="str">
        <f t="shared" si="0"/>
        <v>M2C1</v>
      </c>
      <c r="D42" s="484" t="s">
        <v>98</v>
      </c>
      <c r="E42" t="s">
        <v>5863</v>
      </c>
      <c r="F42" s="2">
        <v>600</v>
      </c>
      <c r="G42" s="2">
        <v>600</v>
      </c>
      <c r="H42" s="2">
        <v>240</v>
      </c>
      <c r="I42" s="2">
        <v>40</v>
      </c>
      <c r="J42" s="271" t="s">
        <v>5821</v>
      </c>
    </row>
    <row r="43" spans="1:10">
      <c r="A43" s="478" t="s">
        <v>4951</v>
      </c>
      <c r="B43" s="478" t="s">
        <v>539</v>
      </c>
      <c r="C43" s="478" t="str">
        <f t="shared" si="0"/>
        <v>M2C1</v>
      </c>
      <c r="D43" s="484" t="s">
        <v>98</v>
      </c>
      <c r="E43" s="53" t="s">
        <v>4820</v>
      </c>
      <c r="F43" s="10">
        <v>800</v>
      </c>
      <c r="G43" s="10">
        <v>800</v>
      </c>
      <c r="H43" s="2">
        <v>320</v>
      </c>
      <c r="I43" s="2">
        <v>40</v>
      </c>
      <c r="J43" s="271" t="s">
        <v>5888</v>
      </c>
    </row>
    <row r="44" spans="1:10">
      <c r="A44" s="478" t="s">
        <v>4952</v>
      </c>
      <c r="B44" s="478" t="s">
        <v>539</v>
      </c>
      <c r="C44" s="478" t="str">
        <f t="shared" si="0"/>
        <v>M2C1</v>
      </c>
      <c r="D44" s="484" t="s">
        <v>5834</v>
      </c>
      <c r="E44" t="s">
        <v>823</v>
      </c>
      <c r="F44" s="10">
        <v>1203</v>
      </c>
      <c r="G44" s="10">
        <v>1203</v>
      </c>
      <c r="H44" s="2">
        <v>481</v>
      </c>
      <c r="I44" s="2">
        <v>40</v>
      </c>
      <c r="J44" s="271" t="s">
        <v>5888</v>
      </c>
    </row>
    <row r="45" spans="1:10">
      <c r="A45" s="478" t="s">
        <v>4941</v>
      </c>
      <c r="B45" s="478" t="s">
        <v>539</v>
      </c>
      <c r="C45" s="478" t="str">
        <f t="shared" si="0"/>
        <v>M2C1</v>
      </c>
      <c r="D45" s="484" t="s">
        <v>98</v>
      </c>
      <c r="E45" t="s">
        <v>5886</v>
      </c>
      <c r="F45" s="10">
        <v>1500</v>
      </c>
      <c r="G45" s="10">
        <v>1500</v>
      </c>
      <c r="H45" s="2">
        <v>600</v>
      </c>
      <c r="I45" s="2">
        <v>40</v>
      </c>
      <c r="J45" s="271" t="s">
        <v>5888</v>
      </c>
    </row>
    <row r="46" spans="1:10">
      <c r="A46" s="478" t="s">
        <v>4953</v>
      </c>
      <c r="B46" s="478" t="s">
        <v>539</v>
      </c>
      <c r="C46" s="478" t="str">
        <f t="shared" si="0"/>
        <v>M2C1</v>
      </c>
      <c r="D46" s="484" t="s">
        <v>98</v>
      </c>
      <c r="E46" t="s">
        <v>5887</v>
      </c>
      <c r="F46" s="2">
        <v>500</v>
      </c>
      <c r="G46" s="2">
        <v>500</v>
      </c>
      <c r="H46" s="2">
        <v>200</v>
      </c>
      <c r="I46" s="2">
        <v>40</v>
      </c>
      <c r="J46" s="271" t="s">
        <v>5888</v>
      </c>
    </row>
    <row r="47" spans="1:10">
      <c r="A47" s="478" t="s">
        <v>4956</v>
      </c>
      <c r="B47" s="478" t="s">
        <v>539</v>
      </c>
      <c r="C47" s="478" t="str">
        <f t="shared" si="0"/>
        <v>M2C1</v>
      </c>
      <c r="D47" s="484" t="s">
        <v>98</v>
      </c>
      <c r="E47" t="s">
        <v>5864</v>
      </c>
      <c r="F47" s="2">
        <v>200</v>
      </c>
      <c r="G47" s="2">
        <v>200</v>
      </c>
      <c r="H47" s="2">
        <v>160</v>
      </c>
      <c r="I47" s="2">
        <v>80</v>
      </c>
      <c r="J47" s="271" t="s">
        <v>5821</v>
      </c>
    </row>
    <row r="48" spans="1:10">
      <c r="A48" s="478" t="s">
        <v>4969</v>
      </c>
      <c r="B48" s="484" t="s">
        <v>539</v>
      </c>
      <c r="C48" s="478" t="str">
        <f t="shared" si="0"/>
        <v>M2C1</v>
      </c>
      <c r="D48" s="484" t="s">
        <v>98</v>
      </c>
      <c r="E48" t="s">
        <v>5935</v>
      </c>
      <c r="F48" s="2">
        <v>135</v>
      </c>
      <c r="G48" s="2">
        <v>135</v>
      </c>
      <c r="H48" s="2">
        <v>54</v>
      </c>
      <c r="I48" s="2">
        <v>40</v>
      </c>
      <c r="J48" s="42" t="s">
        <v>1177</v>
      </c>
    </row>
    <row r="49" spans="1:10">
      <c r="A49" s="478" t="s">
        <v>4970</v>
      </c>
      <c r="B49" s="478" t="s">
        <v>539</v>
      </c>
      <c r="C49" s="478" t="str">
        <f t="shared" si="0"/>
        <v>M2C1</v>
      </c>
      <c r="D49" s="484" t="s">
        <v>98</v>
      </c>
      <c r="E49" t="s">
        <v>5865</v>
      </c>
      <c r="F49" s="2">
        <v>30</v>
      </c>
      <c r="G49" s="2" t="s">
        <v>5828</v>
      </c>
      <c r="H49" s="2" t="s">
        <v>5828</v>
      </c>
      <c r="I49" s="2" t="s">
        <v>5828</v>
      </c>
      <c r="J49" s="271" t="s">
        <v>5821</v>
      </c>
    </row>
    <row r="50" spans="1:10">
      <c r="A50" s="478" t="s">
        <v>4957</v>
      </c>
      <c r="B50" s="478" t="s">
        <v>539</v>
      </c>
      <c r="C50" s="478" t="str">
        <f t="shared" si="0"/>
        <v>M2C2</v>
      </c>
      <c r="D50" s="484" t="s">
        <v>98</v>
      </c>
      <c r="E50" t="s">
        <v>5866</v>
      </c>
      <c r="F50" s="10">
        <v>1099</v>
      </c>
      <c r="G50" s="10">
        <v>1099</v>
      </c>
      <c r="H50" s="2">
        <v>440</v>
      </c>
      <c r="I50" s="2">
        <v>40</v>
      </c>
      <c r="J50" s="271" t="s">
        <v>5821</v>
      </c>
    </row>
    <row r="51" spans="1:10">
      <c r="A51" s="478" t="s">
        <v>4958</v>
      </c>
      <c r="B51" s="478" t="s">
        <v>539</v>
      </c>
      <c r="C51" s="478" t="str">
        <f t="shared" si="0"/>
        <v>M2C2</v>
      </c>
      <c r="D51" s="484" t="s">
        <v>98</v>
      </c>
      <c r="E51" t="s">
        <v>5867</v>
      </c>
      <c r="F51" s="10">
        <v>2200</v>
      </c>
      <c r="G51" s="10">
        <v>2200</v>
      </c>
      <c r="H51" s="2">
        <v>880</v>
      </c>
      <c r="I51" s="2">
        <v>40</v>
      </c>
      <c r="J51" s="484" t="s">
        <v>5821</v>
      </c>
    </row>
    <row r="52" spans="1:10">
      <c r="A52" s="478" t="s">
        <v>4959</v>
      </c>
      <c r="B52" s="478" t="s">
        <v>539</v>
      </c>
      <c r="C52" s="478" t="str">
        <f t="shared" si="0"/>
        <v>M2C2</v>
      </c>
      <c r="D52" s="484" t="s">
        <v>98</v>
      </c>
      <c r="E52" t="s">
        <v>5868</v>
      </c>
      <c r="F52" s="2">
        <v>675</v>
      </c>
      <c r="G52" s="2">
        <v>675</v>
      </c>
      <c r="H52" s="2" t="s">
        <v>5828</v>
      </c>
      <c r="I52" s="2" t="s">
        <v>5828</v>
      </c>
      <c r="J52" s="484" t="s">
        <v>5821</v>
      </c>
    </row>
    <row r="53" spans="1:10">
      <c r="A53" s="478" t="s">
        <v>4960</v>
      </c>
      <c r="B53" s="478" t="s">
        <v>539</v>
      </c>
      <c r="C53" s="478" t="str">
        <f t="shared" si="0"/>
        <v>M2C2</v>
      </c>
      <c r="D53" s="484" t="s">
        <v>98</v>
      </c>
      <c r="E53" t="s">
        <v>5869</v>
      </c>
      <c r="F53" s="10">
        <v>1923</v>
      </c>
      <c r="G53" s="10">
        <v>1923</v>
      </c>
      <c r="H53" s="2">
        <v>357</v>
      </c>
      <c r="I53" s="2">
        <v>18.600000000000001</v>
      </c>
      <c r="J53" s="484" t="s">
        <v>5821</v>
      </c>
    </row>
    <row r="54" spans="1:10">
      <c r="A54" s="478" t="s">
        <v>4954</v>
      </c>
      <c r="B54" s="478" t="s">
        <v>539</v>
      </c>
      <c r="C54" s="478" t="str">
        <f t="shared" si="0"/>
        <v>M2C2</v>
      </c>
      <c r="D54" s="484" t="s">
        <v>98</v>
      </c>
      <c r="E54" t="s">
        <v>5870</v>
      </c>
      <c r="F54" s="10">
        <v>3610</v>
      </c>
      <c r="G54" s="10">
        <v>3610</v>
      </c>
      <c r="H54" s="10">
        <v>1625</v>
      </c>
      <c r="I54" s="2">
        <v>45</v>
      </c>
      <c r="J54" s="484" t="s">
        <v>5821</v>
      </c>
    </row>
    <row r="55" spans="1:10">
      <c r="A55" s="478" t="s">
        <v>4955</v>
      </c>
      <c r="B55" s="478" t="s">
        <v>539</v>
      </c>
      <c r="C55" s="478" t="str">
        <f t="shared" si="0"/>
        <v>M2C2</v>
      </c>
      <c r="D55" s="484" t="s">
        <v>98</v>
      </c>
      <c r="E55" t="s">
        <v>5871</v>
      </c>
      <c r="F55" s="2">
        <v>500</v>
      </c>
      <c r="G55" s="2">
        <v>500</v>
      </c>
      <c r="H55" s="2">
        <v>200</v>
      </c>
      <c r="I55" s="2">
        <v>40</v>
      </c>
      <c r="J55" s="484" t="s">
        <v>5821</v>
      </c>
    </row>
    <row r="56" spans="1:10">
      <c r="A56" s="478" t="s">
        <v>4961</v>
      </c>
      <c r="B56" s="478" t="s">
        <v>539</v>
      </c>
      <c r="C56" s="478" t="str">
        <f t="shared" si="0"/>
        <v>M2C2</v>
      </c>
      <c r="D56" s="484" t="s">
        <v>98</v>
      </c>
      <c r="E56" t="s">
        <v>5872</v>
      </c>
      <c r="F56" s="2">
        <v>500</v>
      </c>
      <c r="G56" s="2">
        <v>500</v>
      </c>
      <c r="H56" s="2">
        <v>250</v>
      </c>
      <c r="I56" s="2">
        <v>50</v>
      </c>
      <c r="J56" s="484" t="s">
        <v>5821</v>
      </c>
    </row>
    <row r="57" spans="1:10">
      <c r="A57" s="478" t="s">
        <v>4962</v>
      </c>
      <c r="B57" s="478" t="s">
        <v>539</v>
      </c>
      <c r="C57" s="478" t="str">
        <f t="shared" si="0"/>
        <v>M2C2</v>
      </c>
      <c r="D57" s="484" t="s">
        <v>98</v>
      </c>
      <c r="E57" t="s">
        <v>5873</v>
      </c>
      <c r="F57" s="10">
        <v>2000</v>
      </c>
      <c r="G57" s="10">
        <v>2000</v>
      </c>
      <c r="H57" s="10">
        <v>1600</v>
      </c>
      <c r="I57" s="2">
        <v>80</v>
      </c>
      <c r="J57" s="484" t="s">
        <v>5821</v>
      </c>
    </row>
    <row r="58" spans="1:10">
      <c r="A58" s="478" t="s">
        <v>4963</v>
      </c>
      <c r="B58" s="478" t="s">
        <v>539</v>
      </c>
      <c r="C58" s="478" t="str">
        <f t="shared" si="0"/>
        <v>M2C2</v>
      </c>
      <c r="D58" s="478" t="s">
        <v>98</v>
      </c>
      <c r="E58" t="s">
        <v>5822</v>
      </c>
      <c r="F58" s="2">
        <v>230</v>
      </c>
      <c r="G58" s="2">
        <v>230</v>
      </c>
      <c r="H58" s="2">
        <v>92</v>
      </c>
      <c r="I58" s="2">
        <v>40</v>
      </c>
      <c r="J58" s="478" t="s">
        <v>5820</v>
      </c>
    </row>
    <row r="59" spans="1:10">
      <c r="A59" s="478" t="s">
        <v>4964</v>
      </c>
      <c r="B59" s="478" t="s">
        <v>539</v>
      </c>
      <c r="C59" s="478" t="str">
        <f t="shared" si="0"/>
        <v>M2C2</v>
      </c>
      <c r="D59" s="478" t="s">
        <v>98</v>
      </c>
      <c r="E59" t="s">
        <v>5823</v>
      </c>
      <c r="F59" s="2">
        <v>300</v>
      </c>
      <c r="G59" s="2">
        <v>300</v>
      </c>
      <c r="H59" s="2">
        <v>120</v>
      </c>
      <c r="I59" s="2">
        <v>40</v>
      </c>
      <c r="J59" s="478" t="s">
        <v>5820</v>
      </c>
    </row>
    <row r="60" spans="1:10">
      <c r="A60" s="478" t="s">
        <v>4965</v>
      </c>
      <c r="B60" s="478" t="s">
        <v>539</v>
      </c>
      <c r="C60" s="478" t="str">
        <f t="shared" si="0"/>
        <v>M2C2</v>
      </c>
      <c r="D60" s="484" t="s">
        <v>98</v>
      </c>
      <c r="E60" t="s">
        <v>5874</v>
      </c>
      <c r="F60" s="2">
        <v>160</v>
      </c>
      <c r="G60" s="2">
        <v>160</v>
      </c>
      <c r="H60" s="2">
        <v>19</v>
      </c>
      <c r="I60" s="2">
        <v>11.8</v>
      </c>
      <c r="J60" s="484" t="s">
        <v>5821</v>
      </c>
    </row>
    <row r="61" spans="1:10">
      <c r="A61" s="478" t="s">
        <v>4966</v>
      </c>
      <c r="B61" s="478" t="s">
        <v>539</v>
      </c>
      <c r="C61" s="478" t="str">
        <f t="shared" si="0"/>
        <v>M2C2</v>
      </c>
      <c r="D61" s="478" t="s">
        <v>98</v>
      </c>
      <c r="E61" t="s">
        <v>5815</v>
      </c>
      <c r="F61" s="2">
        <v>600</v>
      </c>
      <c r="G61" s="2">
        <v>600</v>
      </c>
      <c r="H61" s="2">
        <v>275</v>
      </c>
      <c r="I61" s="2">
        <v>45.8</v>
      </c>
      <c r="J61" s="478" t="s">
        <v>5820</v>
      </c>
    </row>
    <row r="62" spans="1:10">
      <c r="A62" s="478" t="s">
        <v>4967</v>
      </c>
      <c r="B62" s="478" t="s">
        <v>539</v>
      </c>
      <c r="C62" s="478" t="str">
        <f t="shared" si="0"/>
        <v>M2C2</v>
      </c>
      <c r="D62" s="478" t="s">
        <v>98</v>
      </c>
      <c r="E62" t="s">
        <v>5816</v>
      </c>
      <c r="F62" s="2">
        <v>3600</v>
      </c>
      <c r="G62" s="2">
        <v>3600</v>
      </c>
      <c r="H62" s="2">
        <v>1708</v>
      </c>
      <c r="I62" s="2">
        <v>47.4</v>
      </c>
      <c r="J62" s="478" t="s">
        <v>5820</v>
      </c>
    </row>
    <row r="63" spans="1:10">
      <c r="A63" s="478" t="s">
        <v>4968</v>
      </c>
      <c r="B63" s="478" t="s">
        <v>539</v>
      </c>
      <c r="C63" s="478" t="str">
        <f t="shared" si="0"/>
        <v>M2C2</v>
      </c>
      <c r="D63" s="484" t="s">
        <v>98</v>
      </c>
      <c r="E63" s="484" t="s">
        <v>5875</v>
      </c>
      <c r="F63" s="2">
        <v>741</v>
      </c>
      <c r="G63" s="2">
        <v>741</v>
      </c>
      <c r="H63" s="2">
        <v>296</v>
      </c>
      <c r="I63" s="2">
        <v>40</v>
      </c>
      <c r="J63" s="484" t="s">
        <v>5821</v>
      </c>
    </row>
    <row r="64" spans="1:10">
      <c r="A64" s="478" t="s">
        <v>5487</v>
      </c>
      <c r="B64" s="478" t="s">
        <v>539</v>
      </c>
      <c r="C64" s="478" t="str">
        <f t="shared" si="0"/>
        <v>M2C2</v>
      </c>
      <c r="D64" s="478" t="s">
        <v>98</v>
      </c>
      <c r="E64" s="484" t="s">
        <v>5824</v>
      </c>
      <c r="F64" s="10">
        <v>3215</v>
      </c>
      <c r="G64" s="10">
        <v>3215</v>
      </c>
      <c r="H64" s="10">
        <v>1134</v>
      </c>
      <c r="I64" s="2">
        <v>35.299999999999997</v>
      </c>
      <c r="J64" s="478" t="s">
        <v>5820</v>
      </c>
    </row>
    <row r="65" spans="1:13">
      <c r="A65" s="478" t="s">
        <v>4976</v>
      </c>
      <c r="B65" s="484" t="s">
        <v>539</v>
      </c>
      <c r="C65" s="478" t="str">
        <f t="shared" si="0"/>
        <v>M2C2</v>
      </c>
      <c r="D65" s="484" t="s">
        <v>98</v>
      </c>
      <c r="E65" t="s">
        <v>5824</v>
      </c>
      <c r="F65" s="2">
        <v>424</v>
      </c>
      <c r="G65" s="2">
        <v>424</v>
      </c>
      <c r="H65" s="2">
        <v>170</v>
      </c>
      <c r="I65" s="2">
        <v>40</v>
      </c>
      <c r="J65" s="484" t="s">
        <v>1166</v>
      </c>
    </row>
    <row r="66" spans="1:13">
      <c r="A66" s="478" t="s">
        <v>4977</v>
      </c>
      <c r="B66" s="478" t="s">
        <v>539</v>
      </c>
      <c r="C66" s="478" t="str">
        <f t="shared" si="0"/>
        <v>M2C2</v>
      </c>
      <c r="D66" s="478" t="s">
        <v>5834</v>
      </c>
      <c r="E66" s="484" t="s">
        <v>5942</v>
      </c>
      <c r="F66" s="10">
        <v>600</v>
      </c>
      <c r="G66" s="504">
        <f>ROUND(680/1400*F66,2)</f>
        <v>291.43</v>
      </c>
      <c r="H66" s="504">
        <f>ROUND(380/1400*F66,2)</f>
        <v>162.86000000000001</v>
      </c>
      <c r="I66" s="2">
        <v>55.9</v>
      </c>
      <c r="J66" s="478" t="s">
        <v>5820</v>
      </c>
    </row>
    <row r="67" spans="1:13">
      <c r="A67" s="478" t="s">
        <v>4978</v>
      </c>
      <c r="B67" s="478" t="s">
        <v>539</v>
      </c>
      <c r="C67" s="478" t="str">
        <f t="shared" ref="C67:C130" si="1">LEFT(A67,4)</f>
        <v>M2C2</v>
      </c>
      <c r="D67" s="478" t="s">
        <v>5834</v>
      </c>
      <c r="E67" s="484" t="s">
        <v>5943</v>
      </c>
      <c r="F67" s="10">
        <v>800</v>
      </c>
      <c r="G67" s="504">
        <f>ROUND(680/1400*F67,2)</f>
        <v>388.57</v>
      </c>
      <c r="H67" s="504">
        <f>ROUND(380/1400*F67,2)</f>
        <v>217.14</v>
      </c>
      <c r="I67" s="2">
        <v>55.9</v>
      </c>
      <c r="J67" s="478" t="s">
        <v>5820</v>
      </c>
      <c r="M67" s="484"/>
    </row>
    <row r="68" spans="1:13">
      <c r="A68" s="478" t="s">
        <v>5493</v>
      </c>
      <c r="B68" s="478" t="s">
        <v>539</v>
      </c>
      <c r="C68" s="478" t="str">
        <f t="shared" si="1"/>
        <v>M2C2</v>
      </c>
      <c r="D68" s="478" t="s">
        <v>98</v>
      </c>
      <c r="E68" t="s">
        <v>5853</v>
      </c>
      <c r="F68" s="10">
        <v>1000</v>
      </c>
      <c r="G68" s="10">
        <v>1000</v>
      </c>
      <c r="H68" s="2">
        <v>400</v>
      </c>
      <c r="I68" s="2">
        <v>40</v>
      </c>
      <c r="J68" s="478" t="s">
        <v>4777</v>
      </c>
    </row>
    <row r="69" spans="1:13">
      <c r="A69" s="478" t="s">
        <v>4982</v>
      </c>
      <c r="B69" s="478" t="s">
        <v>539</v>
      </c>
      <c r="C69" s="478" t="str">
        <f t="shared" si="1"/>
        <v>M2C2</v>
      </c>
      <c r="D69" s="484" t="s">
        <v>98</v>
      </c>
      <c r="E69" t="s">
        <v>5876</v>
      </c>
      <c r="F69" s="2">
        <v>450</v>
      </c>
      <c r="G69" s="2">
        <v>450</v>
      </c>
      <c r="H69" s="2">
        <v>180</v>
      </c>
      <c r="I69" s="2">
        <v>40</v>
      </c>
      <c r="J69" s="484" t="s">
        <v>5821</v>
      </c>
    </row>
    <row r="70" spans="1:13">
      <c r="A70" s="478" t="s">
        <v>4983</v>
      </c>
      <c r="B70" s="478" t="s">
        <v>539</v>
      </c>
      <c r="C70" s="478" t="str">
        <f t="shared" si="1"/>
        <v>M2C2</v>
      </c>
      <c r="D70" s="478" t="s">
        <v>98</v>
      </c>
      <c r="E70" t="s">
        <v>5817</v>
      </c>
      <c r="F70" s="2">
        <v>300</v>
      </c>
      <c r="G70" s="2">
        <v>300</v>
      </c>
      <c r="H70" s="2">
        <v>120</v>
      </c>
      <c r="I70" s="2">
        <v>40</v>
      </c>
      <c r="J70" s="478" t="s">
        <v>5820</v>
      </c>
    </row>
    <row r="71" spans="1:13">
      <c r="A71" s="478" t="s">
        <v>4984</v>
      </c>
      <c r="B71" s="478" t="s">
        <v>539</v>
      </c>
      <c r="C71" s="478" t="str">
        <f t="shared" si="1"/>
        <v>M2C2</v>
      </c>
      <c r="D71" s="478" t="s">
        <v>98</v>
      </c>
      <c r="E71" t="s">
        <v>5818</v>
      </c>
      <c r="F71" s="2">
        <v>250</v>
      </c>
      <c r="G71" s="2">
        <v>250</v>
      </c>
      <c r="H71" s="2">
        <v>100</v>
      </c>
      <c r="I71" s="2">
        <v>40</v>
      </c>
      <c r="J71" s="478" t="s">
        <v>4777</v>
      </c>
    </row>
    <row r="72" spans="1:13">
      <c r="A72" s="478" t="s">
        <v>4990</v>
      </c>
      <c r="B72" s="478" t="s">
        <v>539</v>
      </c>
      <c r="C72" s="478" t="str">
        <f t="shared" si="1"/>
        <v>M2C3</v>
      </c>
      <c r="D72" s="484" t="s">
        <v>98</v>
      </c>
      <c r="E72" s="53" t="s">
        <v>5889</v>
      </c>
      <c r="F72" s="10">
        <v>800</v>
      </c>
      <c r="G72" s="2">
        <v>800</v>
      </c>
      <c r="H72" s="2">
        <v>320</v>
      </c>
      <c r="I72" s="2">
        <v>40</v>
      </c>
      <c r="J72" s="484" t="s">
        <v>1163</v>
      </c>
    </row>
    <row r="73" spans="1:13">
      <c r="A73" s="478" t="s">
        <v>4991</v>
      </c>
      <c r="B73" s="478" t="s">
        <v>539</v>
      </c>
      <c r="C73" s="478" t="str">
        <f t="shared" si="1"/>
        <v>M2C3</v>
      </c>
      <c r="D73" s="478" t="s">
        <v>98</v>
      </c>
      <c r="E73" t="s">
        <v>5797</v>
      </c>
      <c r="F73" s="2">
        <v>412</v>
      </c>
      <c r="G73" s="2">
        <v>412</v>
      </c>
      <c r="H73" s="2">
        <v>93</v>
      </c>
      <c r="I73" s="2">
        <v>22.5</v>
      </c>
      <c r="J73" s="478" t="s">
        <v>1170</v>
      </c>
    </row>
    <row r="74" spans="1:13">
      <c r="A74" s="478" t="s">
        <v>4995</v>
      </c>
      <c r="B74" s="478" t="s">
        <v>539</v>
      </c>
      <c r="C74" s="478" t="str">
        <f t="shared" si="1"/>
        <v>M2C3</v>
      </c>
      <c r="D74" s="478" t="s">
        <v>5834</v>
      </c>
      <c r="E74" t="s">
        <v>836</v>
      </c>
      <c r="F74" s="10">
        <v>2000</v>
      </c>
      <c r="G74" s="10">
        <v>2000</v>
      </c>
      <c r="H74" s="2">
        <v>871</v>
      </c>
      <c r="I74" s="2">
        <v>43.6</v>
      </c>
      <c r="J74" s="478" t="s">
        <v>5820</v>
      </c>
    </row>
    <row r="75" spans="1:13">
      <c r="A75" s="478" t="s">
        <v>4992</v>
      </c>
      <c r="B75" s="478" t="s">
        <v>539</v>
      </c>
      <c r="C75" s="478" t="str">
        <f t="shared" si="1"/>
        <v>M2C3</v>
      </c>
      <c r="D75" s="484" t="s">
        <v>98</v>
      </c>
      <c r="E75" t="s">
        <v>4521</v>
      </c>
      <c r="F75" s="10">
        <v>13950</v>
      </c>
      <c r="G75" s="10">
        <v>13950</v>
      </c>
      <c r="H75" s="10">
        <v>4464</v>
      </c>
      <c r="I75" s="2">
        <v>32</v>
      </c>
      <c r="J75" s="484" t="s">
        <v>5821</v>
      </c>
    </row>
    <row r="76" spans="1:13">
      <c r="A76" s="478" t="s">
        <v>4997</v>
      </c>
      <c r="B76" s="478" t="s">
        <v>539</v>
      </c>
      <c r="C76" s="478" t="str">
        <f t="shared" si="1"/>
        <v>M2C3</v>
      </c>
      <c r="D76" s="484" t="s">
        <v>5834</v>
      </c>
      <c r="E76" t="s">
        <v>4521</v>
      </c>
      <c r="F76" s="10">
        <v>4564</v>
      </c>
      <c r="G76" s="10">
        <v>4564</v>
      </c>
      <c r="H76" s="10">
        <v>1460</v>
      </c>
      <c r="I76" s="2">
        <v>32</v>
      </c>
      <c r="J76" s="484" t="s">
        <v>5821</v>
      </c>
    </row>
    <row r="77" spans="1:13">
      <c r="A77" s="478" t="s">
        <v>4993</v>
      </c>
      <c r="B77" s="478" t="s">
        <v>539</v>
      </c>
      <c r="C77" s="478" t="str">
        <f t="shared" si="1"/>
        <v>M2C3</v>
      </c>
      <c r="D77" s="484" t="s">
        <v>98</v>
      </c>
      <c r="E77" s="484" t="s">
        <v>5877</v>
      </c>
      <c r="F77" s="2">
        <v>200</v>
      </c>
      <c r="G77" s="2">
        <v>200</v>
      </c>
      <c r="H77" s="2">
        <v>10</v>
      </c>
      <c r="I77" s="2">
        <v>5</v>
      </c>
      <c r="J77" s="484" t="s">
        <v>5821</v>
      </c>
    </row>
    <row r="78" spans="1:13">
      <c r="A78" s="478" t="s">
        <v>4994</v>
      </c>
      <c r="B78" s="478" t="s">
        <v>539</v>
      </c>
      <c r="C78" s="478" t="str">
        <f t="shared" si="1"/>
        <v>M2C4</v>
      </c>
      <c r="D78" s="484" t="s">
        <v>98</v>
      </c>
      <c r="E78" t="s">
        <v>5878</v>
      </c>
      <c r="F78" s="2">
        <v>500</v>
      </c>
      <c r="G78" s="2" t="s">
        <v>5828</v>
      </c>
      <c r="H78" s="2" t="s">
        <v>5828</v>
      </c>
      <c r="I78" s="2" t="s">
        <v>5828</v>
      </c>
      <c r="J78" s="484" t="s">
        <v>5821</v>
      </c>
    </row>
    <row r="79" spans="1:13">
      <c r="A79" s="478" t="s">
        <v>5511</v>
      </c>
      <c r="B79" s="478" t="s">
        <v>539</v>
      </c>
      <c r="C79" s="478" t="str">
        <f t="shared" si="1"/>
        <v>M2C4</v>
      </c>
      <c r="D79" s="484" t="s">
        <v>98</v>
      </c>
      <c r="E79" t="s">
        <v>5879</v>
      </c>
      <c r="F79" s="10">
        <v>1287</v>
      </c>
      <c r="G79" s="10">
        <v>1287</v>
      </c>
      <c r="H79" s="2">
        <v>695</v>
      </c>
      <c r="I79" s="2">
        <v>54</v>
      </c>
      <c r="J79" s="484" t="s">
        <v>5821</v>
      </c>
    </row>
    <row r="80" spans="1:13">
      <c r="A80" s="478" t="s">
        <v>5512</v>
      </c>
      <c r="B80" s="484" t="s">
        <v>539</v>
      </c>
      <c r="C80" s="478" t="str">
        <f t="shared" si="1"/>
        <v>M2C4</v>
      </c>
      <c r="D80" s="484" t="s">
        <v>98</v>
      </c>
      <c r="E80" t="s">
        <v>5936</v>
      </c>
      <c r="F80" s="10">
        <v>1200</v>
      </c>
      <c r="G80" s="10">
        <v>1200</v>
      </c>
      <c r="H80" s="2">
        <v>446</v>
      </c>
      <c r="I80" s="2">
        <v>37.200000000000003</v>
      </c>
      <c r="J80" s="484" t="s">
        <v>5931</v>
      </c>
    </row>
    <row r="81" spans="1:10">
      <c r="A81" s="478" t="s">
        <v>5513</v>
      </c>
      <c r="B81" s="484" t="s">
        <v>539</v>
      </c>
      <c r="C81" s="478" t="str">
        <f t="shared" si="1"/>
        <v>M2C4</v>
      </c>
      <c r="D81" s="484" t="s">
        <v>98</v>
      </c>
      <c r="E81" t="s">
        <v>5211</v>
      </c>
      <c r="F81" s="10">
        <v>6000</v>
      </c>
      <c r="G81" s="10">
        <v>6000</v>
      </c>
      <c r="H81" s="10">
        <v>2615</v>
      </c>
      <c r="I81" s="2">
        <v>43.6</v>
      </c>
      <c r="J81" s="484" t="s">
        <v>1166</v>
      </c>
    </row>
    <row r="82" spans="1:10">
      <c r="A82" s="478" t="s">
        <v>5976</v>
      </c>
      <c r="B82" s="478" t="s">
        <v>539</v>
      </c>
      <c r="C82" s="478" t="str">
        <f t="shared" si="1"/>
        <v>M2C4</v>
      </c>
      <c r="D82" s="484" t="s">
        <v>98</v>
      </c>
      <c r="E82" t="s">
        <v>5880</v>
      </c>
      <c r="F82" s="2">
        <v>330</v>
      </c>
      <c r="G82" s="2">
        <v>330</v>
      </c>
      <c r="H82" s="2">
        <v>150</v>
      </c>
      <c r="I82" s="2">
        <v>45.5</v>
      </c>
      <c r="J82" s="484" t="s">
        <v>5821</v>
      </c>
    </row>
    <row r="83" spans="1:10">
      <c r="A83" s="478" t="s">
        <v>5977</v>
      </c>
      <c r="B83" s="478" t="s">
        <v>539</v>
      </c>
      <c r="C83" s="478" t="str">
        <f t="shared" si="1"/>
        <v>M2C4</v>
      </c>
      <c r="D83" s="484" t="s">
        <v>98</v>
      </c>
      <c r="E83" t="s">
        <v>5881</v>
      </c>
      <c r="F83" s="2">
        <v>100</v>
      </c>
      <c r="G83" s="2">
        <v>100</v>
      </c>
      <c r="H83" s="2">
        <v>69</v>
      </c>
      <c r="I83" s="2">
        <v>68.5</v>
      </c>
      <c r="J83" s="484" t="s">
        <v>5821</v>
      </c>
    </row>
    <row r="84" spans="1:10">
      <c r="A84" s="478" t="s">
        <v>5978</v>
      </c>
      <c r="B84" s="478" t="s">
        <v>539</v>
      </c>
      <c r="C84" s="478" t="str">
        <f t="shared" si="1"/>
        <v>M2C4</v>
      </c>
      <c r="D84" s="484" t="s">
        <v>98</v>
      </c>
      <c r="E84" t="s">
        <v>5882</v>
      </c>
      <c r="F84" s="2">
        <v>357</v>
      </c>
      <c r="G84" s="2">
        <v>357</v>
      </c>
      <c r="H84" s="2" t="s">
        <v>5828</v>
      </c>
      <c r="I84" s="2" t="s">
        <v>5828</v>
      </c>
      <c r="J84" s="484" t="s">
        <v>5821</v>
      </c>
    </row>
    <row r="85" spans="1:10">
      <c r="A85" s="478" t="s">
        <v>5979</v>
      </c>
      <c r="B85" s="478" t="s">
        <v>539</v>
      </c>
      <c r="C85" s="478" t="str">
        <f t="shared" si="1"/>
        <v>M2C4</v>
      </c>
      <c r="D85" s="484" t="s">
        <v>98</v>
      </c>
      <c r="E85" t="s">
        <v>5883</v>
      </c>
      <c r="F85" s="2">
        <v>500</v>
      </c>
      <c r="G85" s="2">
        <v>500</v>
      </c>
      <c r="H85" s="2">
        <v>250</v>
      </c>
      <c r="I85" s="2">
        <v>50</v>
      </c>
      <c r="J85" s="484" t="s">
        <v>5821</v>
      </c>
    </row>
    <row r="86" spans="1:10">
      <c r="A86" s="478" t="s">
        <v>5980</v>
      </c>
      <c r="B86" s="478" t="s">
        <v>539</v>
      </c>
      <c r="C86" s="478" t="str">
        <f t="shared" si="1"/>
        <v>M2C4</v>
      </c>
      <c r="D86" s="484" t="s">
        <v>98</v>
      </c>
      <c r="E86" t="s">
        <v>5884</v>
      </c>
      <c r="F86" s="2">
        <v>400</v>
      </c>
      <c r="G86" s="2">
        <v>260</v>
      </c>
      <c r="H86" s="2">
        <v>104</v>
      </c>
      <c r="I86" s="2">
        <v>40</v>
      </c>
      <c r="J86" s="484" t="s">
        <v>5821</v>
      </c>
    </row>
    <row r="87" spans="1:10">
      <c r="A87" s="478" t="s">
        <v>5981</v>
      </c>
      <c r="B87" s="478" t="s">
        <v>539</v>
      </c>
      <c r="C87" s="478" t="str">
        <f t="shared" si="1"/>
        <v>M2C4</v>
      </c>
      <c r="D87" s="478" t="s">
        <v>98</v>
      </c>
      <c r="E87" t="s">
        <v>5210</v>
      </c>
      <c r="F87" s="10">
        <v>2000</v>
      </c>
      <c r="G87" s="10">
        <v>2000</v>
      </c>
      <c r="H87" s="10">
        <v>1007</v>
      </c>
      <c r="I87" s="2">
        <v>50.4</v>
      </c>
      <c r="J87" s="478" t="s">
        <v>5820</v>
      </c>
    </row>
    <row r="88" spans="1:10">
      <c r="A88" s="478" t="s">
        <v>5982</v>
      </c>
      <c r="B88" s="478" t="s">
        <v>539</v>
      </c>
      <c r="C88" s="478" t="str">
        <f t="shared" si="1"/>
        <v>M2C4</v>
      </c>
      <c r="D88" s="478" t="s">
        <v>98</v>
      </c>
      <c r="E88" t="s">
        <v>5825</v>
      </c>
      <c r="F88" s="2">
        <v>900</v>
      </c>
      <c r="G88" s="2">
        <v>900</v>
      </c>
      <c r="H88" s="2">
        <v>360</v>
      </c>
      <c r="I88" s="2">
        <v>40</v>
      </c>
      <c r="J88" s="478" t="s">
        <v>5820</v>
      </c>
    </row>
    <row r="89" spans="1:10">
      <c r="A89" s="478" t="s">
        <v>5983</v>
      </c>
      <c r="B89" s="478" t="s">
        <v>539</v>
      </c>
      <c r="C89" s="478" t="str">
        <f t="shared" si="1"/>
        <v>M2C4</v>
      </c>
      <c r="D89" s="484" t="s">
        <v>98</v>
      </c>
      <c r="E89" t="s">
        <v>5209</v>
      </c>
      <c r="F89" s="2">
        <v>880</v>
      </c>
      <c r="G89" s="2">
        <v>880</v>
      </c>
      <c r="H89" s="2">
        <v>352</v>
      </c>
      <c r="I89" s="2">
        <v>40</v>
      </c>
      <c r="J89" s="484" t="s">
        <v>5888</v>
      </c>
    </row>
    <row r="90" spans="1:10">
      <c r="A90" s="478" t="s">
        <v>5984</v>
      </c>
      <c r="B90" s="478" t="s">
        <v>539</v>
      </c>
      <c r="C90" s="478" t="str">
        <f t="shared" si="1"/>
        <v>M2C4</v>
      </c>
      <c r="D90" s="484" t="s">
        <v>98</v>
      </c>
      <c r="E90" t="s">
        <v>5885</v>
      </c>
      <c r="F90" s="2">
        <v>600</v>
      </c>
      <c r="G90" s="2">
        <v>600</v>
      </c>
      <c r="H90" s="2">
        <v>240</v>
      </c>
      <c r="I90" s="2">
        <v>40</v>
      </c>
      <c r="J90" s="484" t="s">
        <v>5821</v>
      </c>
    </row>
    <row r="91" spans="1:10">
      <c r="A91" s="478" t="s">
        <v>5537</v>
      </c>
      <c r="B91" s="478" t="s">
        <v>541</v>
      </c>
      <c r="C91" s="478" t="str">
        <f t="shared" si="1"/>
        <v>M3C1</v>
      </c>
      <c r="D91" s="478" t="s">
        <v>98</v>
      </c>
      <c r="E91" t="s">
        <v>5826</v>
      </c>
      <c r="F91" s="10">
        <v>4640</v>
      </c>
      <c r="G91" s="10">
        <v>4640</v>
      </c>
      <c r="H91" s="10">
        <v>4640</v>
      </c>
      <c r="I91" s="2">
        <v>100</v>
      </c>
      <c r="J91" s="478" t="s">
        <v>5820</v>
      </c>
    </row>
    <row r="92" spans="1:10">
      <c r="A92" s="478" t="s">
        <v>5542</v>
      </c>
      <c r="B92" s="478" t="s">
        <v>541</v>
      </c>
      <c r="C92" s="478" t="str">
        <f t="shared" si="1"/>
        <v>M3C1</v>
      </c>
      <c r="D92" s="478" t="s">
        <v>98</v>
      </c>
      <c r="E92" t="s">
        <v>5827</v>
      </c>
      <c r="F92" s="10">
        <v>8570</v>
      </c>
      <c r="G92" s="10">
        <v>8570</v>
      </c>
      <c r="H92" s="2" t="s">
        <v>5828</v>
      </c>
      <c r="I92" s="2" t="s">
        <v>5828</v>
      </c>
      <c r="J92" s="478" t="s">
        <v>5820</v>
      </c>
    </row>
    <row r="93" spans="1:10">
      <c r="A93" s="478" t="s">
        <v>5546</v>
      </c>
      <c r="B93" s="478" t="s">
        <v>541</v>
      </c>
      <c r="C93" s="478" t="str">
        <f t="shared" si="1"/>
        <v>M3C1</v>
      </c>
      <c r="D93" s="478" t="s">
        <v>98</v>
      </c>
      <c r="E93" t="s">
        <v>5829</v>
      </c>
      <c r="F93" s="10">
        <v>1580</v>
      </c>
      <c r="G93" s="10">
        <v>1580</v>
      </c>
      <c r="H93" s="10">
        <v>1070</v>
      </c>
      <c r="I93" s="2">
        <v>67.7</v>
      </c>
      <c r="J93" s="478" t="s">
        <v>5820</v>
      </c>
    </row>
    <row r="94" spans="1:10">
      <c r="A94" s="478" t="s">
        <v>5013</v>
      </c>
      <c r="B94" s="478" t="s">
        <v>541</v>
      </c>
      <c r="C94" s="478" t="str">
        <f t="shared" si="1"/>
        <v>M3C1</v>
      </c>
      <c r="D94" s="478" t="s">
        <v>98</v>
      </c>
      <c r="E94" t="s">
        <v>5801</v>
      </c>
      <c r="F94" s="10">
        <v>2970</v>
      </c>
      <c r="G94" s="10">
        <v>2970</v>
      </c>
      <c r="H94" s="10">
        <v>1336</v>
      </c>
      <c r="I94" s="2">
        <v>45</v>
      </c>
      <c r="J94" s="478" t="s">
        <v>5820</v>
      </c>
    </row>
    <row r="95" spans="1:10">
      <c r="A95" s="478" t="s">
        <v>5014</v>
      </c>
      <c r="B95" s="478" t="s">
        <v>541</v>
      </c>
      <c r="C95" s="478" t="str">
        <f t="shared" si="1"/>
        <v>M3C1</v>
      </c>
      <c r="D95" s="478" t="s">
        <v>98</v>
      </c>
      <c r="E95" t="s">
        <v>4620</v>
      </c>
      <c r="F95" s="10">
        <v>2970</v>
      </c>
      <c r="G95" s="10">
        <v>2970</v>
      </c>
      <c r="H95" s="10">
        <v>1187</v>
      </c>
      <c r="I95" s="2">
        <v>40</v>
      </c>
      <c r="J95" s="478" t="s">
        <v>5820</v>
      </c>
    </row>
    <row r="96" spans="1:10">
      <c r="A96" s="478" t="s">
        <v>5016</v>
      </c>
      <c r="B96" s="478" t="s">
        <v>541</v>
      </c>
      <c r="C96" s="478" t="str">
        <f t="shared" si="1"/>
        <v>M3C1</v>
      </c>
      <c r="D96" s="478" t="s">
        <v>98</v>
      </c>
      <c r="E96" t="s">
        <v>5803</v>
      </c>
      <c r="F96" s="2">
        <v>936</v>
      </c>
      <c r="G96" s="2">
        <v>936</v>
      </c>
      <c r="H96" s="2">
        <v>591</v>
      </c>
      <c r="I96" s="2">
        <v>63.1</v>
      </c>
      <c r="J96" s="478" t="s">
        <v>5820</v>
      </c>
    </row>
    <row r="97" spans="1:10">
      <c r="A97" s="478" t="s">
        <v>5017</v>
      </c>
      <c r="B97" s="478" t="s">
        <v>541</v>
      </c>
      <c r="C97" s="478" t="str">
        <f t="shared" si="1"/>
        <v>M3C1</v>
      </c>
      <c r="D97" s="478" t="s">
        <v>5834</v>
      </c>
      <c r="E97" t="s">
        <v>5803</v>
      </c>
      <c r="F97" s="10">
        <v>1550</v>
      </c>
      <c r="G97" s="10">
        <v>1550</v>
      </c>
      <c r="H97" s="10">
        <v>1258</v>
      </c>
      <c r="I97" s="2">
        <v>81.2</v>
      </c>
      <c r="J97" s="478" t="s">
        <v>5820</v>
      </c>
    </row>
    <row r="98" spans="1:10">
      <c r="A98" s="478" t="s">
        <v>5018</v>
      </c>
      <c r="B98" s="478" t="s">
        <v>541</v>
      </c>
      <c r="C98" s="478" t="str">
        <f t="shared" si="1"/>
        <v>M3C1</v>
      </c>
      <c r="D98" s="478" t="s">
        <v>98</v>
      </c>
      <c r="E98" t="s">
        <v>5804</v>
      </c>
      <c r="F98" s="10">
        <v>2400</v>
      </c>
      <c r="G98" s="10">
        <v>2400</v>
      </c>
      <c r="H98" s="10">
        <v>2115</v>
      </c>
      <c r="I98" s="2">
        <v>88.1</v>
      </c>
      <c r="J98" s="478" t="s">
        <v>5820</v>
      </c>
    </row>
    <row r="99" spans="1:10">
      <c r="A99" s="478" t="s">
        <v>5019</v>
      </c>
      <c r="B99" s="478" t="s">
        <v>541</v>
      </c>
      <c r="C99" s="478" t="str">
        <f t="shared" si="1"/>
        <v>M3C1</v>
      </c>
      <c r="D99" s="478" t="s">
        <v>98</v>
      </c>
      <c r="E99" t="s">
        <v>5805</v>
      </c>
      <c r="F99" s="2">
        <v>700</v>
      </c>
      <c r="G99" s="2">
        <v>700</v>
      </c>
      <c r="H99" s="2">
        <v>700</v>
      </c>
      <c r="I99" s="2">
        <v>100</v>
      </c>
      <c r="J99" s="478" t="s">
        <v>5820</v>
      </c>
    </row>
    <row r="100" spans="1:10">
      <c r="A100" s="478" t="s">
        <v>5180</v>
      </c>
      <c r="B100" s="478" t="s">
        <v>541</v>
      </c>
      <c r="C100" s="478" t="str">
        <f t="shared" si="1"/>
        <v>M3C1</v>
      </c>
      <c r="D100" s="478" t="s">
        <v>5834</v>
      </c>
      <c r="E100" t="s">
        <v>5832</v>
      </c>
      <c r="F100" s="2">
        <v>200</v>
      </c>
      <c r="G100" s="2">
        <v>30</v>
      </c>
      <c r="H100" s="2">
        <v>12</v>
      </c>
      <c r="I100" s="2">
        <v>40</v>
      </c>
      <c r="J100" s="478" t="s">
        <v>5820</v>
      </c>
    </row>
    <row r="101" spans="1:10">
      <c r="A101" s="478" t="s">
        <v>5020</v>
      </c>
      <c r="B101" s="478" t="s">
        <v>541</v>
      </c>
      <c r="C101" s="478" t="str">
        <f t="shared" si="1"/>
        <v>M3C1</v>
      </c>
      <c r="D101" s="478" t="s">
        <v>5834</v>
      </c>
      <c r="E101" t="s">
        <v>5839</v>
      </c>
      <c r="F101" s="10">
        <v>1000</v>
      </c>
      <c r="G101" s="10">
        <v>1000</v>
      </c>
      <c r="H101" s="10">
        <v>1000</v>
      </c>
      <c r="I101" s="2">
        <v>100</v>
      </c>
      <c r="J101" s="478" t="s">
        <v>5820</v>
      </c>
    </row>
    <row r="102" spans="1:10">
      <c r="A102" s="478" t="s">
        <v>5021</v>
      </c>
      <c r="B102" s="478" t="s">
        <v>541</v>
      </c>
      <c r="C102" s="478" t="str">
        <f t="shared" si="1"/>
        <v>M3C1</v>
      </c>
      <c r="D102" s="478" t="s">
        <v>5834</v>
      </c>
      <c r="E102" t="s">
        <v>1845</v>
      </c>
      <c r="F102" s="2">
        <v>450</v>
      </c>
      <c r="G102" s="2">
        <v>450</v>
      </c>
      <c r="H102" s="2">
        <v>180</v>
      </c>
      <c r="I102" s="2">
        <v>40</v>
      </c>
      <c r="J102" s="478" t="s">
        <v>5820</v>
      </c>
    </row>
    <row r="103" spans="1:10">
      <c r="A103" s="478" t="s">
        <v>5015</v>
      </c>
      <c r="B103" s="484" t="s">
        <v>541</v>
      </c>
      <c r="C103" s="478" t="str">
        <f t="shared" si="1"/>
        <v>M3C2</v>
      </c>
      <c r="D103" s="484" t="s">
        <v>98</v>
      </c>
      <c r="E103" t="s">
        <v>5794</v>
      </c>
      <c r="F103" s="2">
        <v>270</v>
      </c>
      <c r="G103" s="2">
        <v>270</v>
      </c>
      <c r="H103" s="2" t="s">
        <v>5828</v>
      </c>
      <c r="I103" s="2" t="s">
        <v>5828</v>
      </c>
      <c r="J103" s="484" t="s">
        <v>5821</v>
      </c>
    </row>
    <row r="104" spans="1:10">
      <c r="A104" s="478" t="s">
        <v>5028</v>
      </c>
      <c r="B104" s="478" t="s">
        <v>541</v>
      </c>
      <c r="C104" s="478" t="str">
        <f t="shared" si="1"/>
        <v>M3C2</v>
      </c>
      <c r="D104" s="478" t="s">
        <v>98</v>
      </c>
      <c r="E104" t="s">
        <v>4847</v>
      </c>
      <c r="F104" s="2">
        <v>250</v>
      </c>
      <c r="G104" s="2">
        <v>250</v>
      </c>
      <c r="H104" s="2">
        <v>100</v>
      </c>
      <c r="I104" s="2">
        <v>40</v>
      </c>
      <c r="J104" s="478" t="s">
        <v>5820</v>
      </c>
    </row>
    <row r="105" spans="1:10">
      <c r="A105" s="478" t="s">
        <v>5033</v>
      </c>
      <c r="B105" s="478" t="s">
        <v>541</v>
      </c>
      <c r="C105" s="478" t="str">
        <f t="shared" si="1"/>
        <v>M3C2</v>
      </c>
      <c r="D105" s="478" t="s">
        <v>98</v>
      </c>
      <c r="E105" s="484" t="s">
        <v>5830</v>
      </c>
      <c r="F105" s="2">
        <v>110</v>
      </c>
      <c r="G105" s="2" t="s">
        <v>5828</v>
      </c>
      <c r="H105" s="2" t="s">
        <v>5828</v>
      </c>
      <c r="I105" s="2" t="s">
        <v>5828</v>
      </c>
      <c r="J105" s="478" t="s">
        <v>5820</v>
      </c>
    </row>
    <row r="106" spans="1:10">
      <c r="A106" s="478" t="s">
        <v>5944</v>
      </c>
      <c r="B106" s="478" t="s">
        <v>541</v>
      </c>
      <c r="C106" s="478" t="str">
        <f t="shared" si="1"/>
        <v>M3C2</v>
      </c>
      <c r="D106" s="478" t="s">
        <v>5834</v>
      </c>
      <c r="E106" t="s">
        <v>5794</v>
      </c>
      <c r="F106" s="10">
        <v>2860</v>
      </c>
      <c r="G106" s="10">
        <v>2860</v>
      </c>
      <c r="H106" s="10">
        <v>1223</v>
      </c>
      <c r="I106" s="2">
        <v>42.8</v>
      </c>
      <c r="J106" s="478" t="s">
        <v>5820</v>
      </c>
    </row>
    <row r="107" spans="1:10">
      <c r="A107" s="478" t="s">
        <v>5027</v>
      </c>
      <c r="B107" s="484" t="s">
        <v>543</v>
      </c>
      <c r="C107" s="478" t="str">
        <f t="shared" si="1"/>
        <v>M4C1</v>
      </c>
      <c r="D107" s="484" t="s">
        <v>98</v>
      </c>
      <c r="E107" s="53" t="s">
        <v>5890</v>
      </c>
      <c r="F107" s="10">
        <v>4600</v>
      </c>
      <c r="G107" s="10">
        <v>4600</v>
      </c>
      <c r="H107" s="10">
        <v>2304</v>
      </c>
      <c r="I107" s="2">
        <v>50.1</v>
      </c>
      <c r="J107" s="484" t="s">
        <v>1163</v>
      </c>
    </row>
    <row r="108" spans="1:10">
      <c r="A108" s="478" t="s">
        <v>5043</v>
      </c>
      <c r="B108" s="484" t="s">
        <v>543</v>
      </c>
      <c r="C108" s="478" t="str">
        <f t="shared" si="1"/>
        <v>M4C1</v>
      </c>
      <c r="D108" s="484" t="s">
        <v>98</v>
      </c>
      <c r="E108" t="s">
        <v>5891</v>
      </c>
      <c r="F108" s="2">
        <v>960</v>
      </c>
      <c r="G108" s="2">
        <v>960</v>
      </c>
      <c r="H108" s="2">
        <v>547</v>
      </c>
      <c r="I108" s="2">
        <v>57</v>
      </c>
      <c r="J108" s="484" t="s">
        <v>1163</v>
      </c>
    </row>
    <row r="109" spans="1:10">
      <c r="A109" s="478" t="s">
        <v>5044</v>
      </c>
      <c r="B109" s="484" t="s">
        <v>543</v>
      </c>
      <c r="C109" s="478" t="str">
        <f t="shared" si="1"/>
        <v>M4C1</v>
      </c>
      <c r="D109" s="484" t="s">
        <v>98</v>
      </c>
      <c r="E109" t="s">
        <v>5892</v>
      </c>
      <c r="F109" s="2">
        <v>300</v>
      </c>
      <c r="G109" s="2">
        <v>300</v>
      </c>
      <c r="H109" s="2">
        <v>163</v>
      </c>
      <c r="I109" s="2">
        <v>54.3</v>
      </c>
      <c r="J109" s="484" t="s">
        <v>1163</v>
      </c>
    </row>
    <row r="110" spans="1:10">
      <c r="A110" s="478" t="s">
        <v>5045</v>
      </c>
      <c r="B110" s="484" t="s">
        <v>543</v>
      </c>
      <c r="C110" s="478" t="str">
        <f t="shared" si="1"/>
        <v>M4C1</v>
      </c>
      <c r="D110" s="484" t="s">
        <v>98</v>
      </c>
      <c r="E110" t="s">
        <v>5893</v>
      </c>
      <c r="F110" s="10">
        <v>1500</v>
      </c>
      <c r="G110" s="10">
        <v>1500</v>
      </c>
      <c r="H110" s="2">
        <v>645</v>
      </c>
      <c r="I110" s="2">
        <v>43</v>
      </c>
      <c r="J110" s="484" t="s">
        <v>1163</v>
      </c>
    </row>
    <row r="111" spans="1:10">
      <c r="A111" s="478" t="s">
        <v>5046</v>
      </c>
      <c r="B111" s="484" t="s">
        <v>543</v>
      </c>
      <c r="C111" s="478" t="str">
        <f t="shared" si="1"/>
        <v>M4C1</v>
      </c>
      <c r="D111" s="484" t="s">
        <v>98</v>
      </c>
      <c r="E111" s="484" t="s">
        <v>5894</v>
      </c>
      <c r="F111" s="10">
        <v>1500</v>
      </c>
      <c r="G111" s="10">
        <v>1500</v>
      </c>
      <c r="H111" s="2">
        <v>540</v>
      </c>
      <c r="I111" s="2">
        <v>36</v>
      </c>
      <c r="J111" s="484" t="s">
        <v>1163</v>
      </c>
    </row>
    <row r="112" spans="1:10">
      <c r="A112" s="478" t="s">
        <v>5047</v>
      </c>
      <c r="B112" s="484" t="s">
        <v>543</v>
      </c>
      <c r="C112" s="478" t="str">
        <f t="shared" si="1"/>
        <v>M4C1</v>
      </c>
      <c r="D112" s="484" t="s">
        <v>98</v>
      </c>
      <c r="E112" s="484" t="s">
        <v>5900</v>
      </c>
      <c r="F112" s="2">
        <v>250</v>
      </c>
      <c r="G112" s="2">
        <v>250</v>
      </c>
      <c r="H112" s="2">
        <v>100</v>
      </c>
      <c r="I112" s="2">
        <v>40</v>
      </c>
      <c r="J112" s="484" t="s">
        <v>1165</v>
      </c>
    </row>
    <row r="113" spans="1:10">
      <c r="A113" s="478" t="s">
        <v>5048</v>
      </c>
      <c r="B113" s="484" t="s">
        <v>543</v>
      </c>
      <c r="C113" s="478" t="str">
        <f t="shared" si="1"/>
        <v>M4C1</v>
      </c>
      <c r="D113" s="484" t="s">
        <v>98</v>
      </c>
      <c r="E113" t="s">
        <v>5902</v>
      </c>
      <c r="F113" s="2">
        <v>500</v>
      </c>
      <c r="G113" s="2">
        <v>500</v>
      </c>
      <c r="H113" s="2">
        <v>200</v>
      </c>
      <c r="I113" s="2">
        <v>40</v>
      </c>
      <c r="J113" s="484" t="s">
        <v>1165</v>
      </c>
    </row>
    <row r="114" spans="1:10">
      <c r="A114" s="478" t="s">
        <v>5029</v>
      </c>
      <c r="B114" s="484" t="s">
        <v>543</v>
      </c>
      <c r="C114" s="478" t="str">
        <f t="shared" si="1"/>
        <v>M4C1</v>
      </c>
      <c r="D114" s="484" t="s">
        <v>98</v>
      </c>
      <c r="E114" t="s">
        <v>5895</v>
      </c>
      <c r="F114" s="2">
        <v>800</v>
      </c>
      <c r="G114" s="2">
        <v>800</v>
      </c>
      <c r="H114" s="2">
        <v>335</v>
      </c>
      <c r="I114" s="2">
        <v>41.9</v>
      </c>
      <c r="J114" s="484" t="s">
        <v>1163</v>
      </c>
    </row>
    <row r="115" spans="1:10">
      <c r="A115" s="478" t="s">
        <v>5049</v>
      </c>
      <c r="B115" s="484" t="s">
        <v>543</v>
      </c>
      <c r="C115" s="478" t="str">
        <f t="shared" si="1"/>
        <v>M4C1</v>
      </c>
      <c r="D115" s="484" t="s">
        <v>98</v>
      </c>
      <c r="E115" t="s">
        <v>5896</v>
      </c>
      <c r="F115" s="10">
        <v>1100</v>
      </c>
      <c r="G115" s="10">
        <v>1100</v>
      </c>
      <c r="H115" s="2">
        <v>440</v>
      </c>
      <c r="I115" s="2">
        <v>40</v>
      </c>
      <c r="J115" s="484" t="s">
        <v>1163</v>
      </c>
    </row>
    <row r="116" spans="1:10">
      <c r="A116" s="478" t="s">
        <v>5050</v>
      </c>
      <c r="B116" s="484" t="s">
        <v>543</v>
      </c>
      <c r="C116" s="478" t="str">
        <f t="shared" si="1"/>
        <v>M4C1</v>
      </c>
      <c r="D116" s="484" t="s">
        <v>98</v>
      </c>
      <c r="E116" t="s">
        <v>5897</v>
      </c>
      <c r="F116" s="10">
        <v>2100</v>
      </c>
      <c r="G116" s="10">
        <v>2100</v>
      </c>
      <c r="H116" s="2">
        <v>869</v>
      </c>
      <c r="I116" s="2">
        <v>41.4</v>
      </c>
      <c r="J116" s="484" t="s">
        <v>1163</v>
      </c>
    </row>
    <row r="117" spans="1:10">
      <c r="A117" s="478" t="s">
        <v>5051</v>
      </c>
      <c r="B117" s="484" t="s">
        <v>543</v>
      </c>
      <c r="C117" s="478" t="str">
        <f t="shared" si="1"/>
        <v>M4C1</v>
      </c>
      <c r="D117" s="484" t="s">
        <v>98</v>
      </c>
      <c r="E117" t="s">
        <v>5898</v>
      </c>
      <c r="F117" s="10">
        <v>3900</v>
      </c>
      <c r="G117" s="10">
        <v>3900</v>
      </c>
      <c r="H117" s="10">
        <v>1608</v>
      </c>
      <c r="I117" s="2">
        <v>41.2</v>
      </c>
      <c r="J117" s="484" t="s">
        <v>1163</v>
      </c>
    </row>
    <row r="118" spans="1:10">
      <c r="A118" s="478" t="s">
        <v>5052</v>
      </c>
      <c r="B118" s="484" t="s">
        <v>543</v>
      </c>
      <c r="C118" s="478" t="str">
        <f t="shared" si="1"/>
        <v>M4C1</v>
      </c>
      <c r="D118" s="484" t="s">
        <v>98</v>
      </c>
      <c r="E118" t="s">
        <v>5903</v>
      </c>
      <c r="F118" s="2">
        <v>500</v>
      </c>
      <c r="G118" s="2">
        <v>500</v>
      </c>
      <c r="H118" s="2">
        <v>200</v>
      </c>
      <c r="I118" s="2">
        <v>40</v>
      </c>
      <c r="J118" s="484" t="s">
        <v>1165</v>
      </c>
    </row>
    <row r="119" spans="1:10">
      <c r="A119" s="478" t="s">
        <v>5053</v>
      </c>
      <c r="B119" s="484" t="s">
        <v>543</v>
      </c>
      <c r="C119" s="478" t="str">
        <f t="shared" si="1"/>
        <v>M4C1</v>
      </c>
      <c r="D119" s="484" t="s">
        <v>98</v>
      </c>
      <c r="E119" t="s">
        <v>5904</v>
      </c>
      <c r="F119" s="2">
        <v>432</v>
      </c>
      <c r="G119" s="2">
        <v>432</v>
      </c>
      <c r="H119" s="2">
        <v>173</v>
      </c>
      <c r="I119" s="2">
        <v>40</v>
      </c>
      <c r="J119" s="484" t="s">
        <v>1165</v>
      </c>
    </row>
    <row r="120" spans="1:10">
      <c r="A120" s="478" t="s">
        <v>5054</v>
      </c>
      <c r="B120" s="484" t="s">
        <v>543</v>
      </c>
      <c r="C120" s="478" t="str">
        <f t="shared" si="1"/>
        <v>M4C1</v>
      </c>
      <c r="D120" s="484" t="s">
        <v>98</v>
      </c>
      <c r="E120" t="s">
        <v>5901</v>
      </c>
      <c r="F120" s="2">
        <v>960</v>
      </c>
      <c r="G120" s="2">
        <v>960</v>
      </c>
      <c r="H120" s="2">
        <v>384</v>
      </c>
      <c r="I120" s="2">
        <v>40</v>
      </c>
      <c r="J120" s="484" t="s">
        <v>1165</v>
      </c>
    </row>
    <row r="121" spans="1:10">
      <c r="A121" s="478" t="s">
        <v>5055</v>
      </c>
      <c r="B121" s="484" t="s">
        <v>543</v>
      </c>
      <c r="C121" s="478" t="str">
        <f t="shared" si="1"/>
        <v>M4C1</v>
      </c>
      <c r="D121" s="484" t="s">
        <v>98</v>
      </c>
      <c r="E121" t="s">
        <v>5899</v>
      </c>
      <c r="F121" s="2">
        <v>34</v>
      </c>
      <c r="G121" s="2" t="s">
        <v>5828</v>
      </c>
      <c r="H121" s="2" t="s">
        <v>5828</v>
      </c>
      <c r="I121" s="2" t="s">
        <v>5828</v>
      </c>
      <c r="J121" s="484" t="s">
        <v>1163</v>
      </c>
    </row>
    <row r="122" spans="1:10">
      <c r="A122" s="478" t="s">
        <v>5056</v>
      </c>
      <c r="B122" s="484" t="s">
        <v>543</v>
      </c>
      <c r="C122" s="478" t="str">
        <f t="shared" si="1"/>
        <v>M4C2</v>
      </c>
      <c r="D122" s="484" t="s">
        <v>98</v>
      </c>
      <c r="E122" t="s">
        <v>5201</v>
      </c>
      <c r="F122" s="10">
        <v>1800</v>
      </c>
      <c r="G122" s="10">
        <v>1800</v>
      </c>
      <c r="H122" s="2">
        <v>674</v>
      </c>
      <c r="I122" s="2">
        <v>37.5</v>
      </c>
      <c r="J122" s="484" t="s">
        <v>1165</v>
      </c>
    </row>
    <row r="123" spans="1:10">
      <c r="A123" s="478" t="s">
        <v>5057</v>
      </c>
      <c r="B123" s="484" t="s">
        <v>543</v>
      </c>
      <c r="C123" s="478" t="str">
        <f t="shared" si="1"/>
        <v>M4C2</v>
      </c>
      <c r="D123" s="484" t="s">
        <v>98</v>
      </c>
      <c r="E123" t="s">
        <v>5905</v>
      </c>
      <c r="F123" s="2">
        <v>600</v>
      </c>
      <c r="G123" s="2">
        <v>600</v>
      </c>
      <c r="H123" s="2">
        <v>240</v>
      </c>
      <c r="I123" s="2">
        <v>40</v>
      </c>
      <c r="J123" s="484" t="s">
        <v>1165</v>
      </c>
    </row>
    <row r="124" spans="1:10">
      <c r="A124" s="478" t="s">
        <v>5060</v>
      </c>
      <c r="B124" s="484" t="s">
        <v>543</v>
      </c>
      <c r="C124" s="478" t="str">
        <f t="shared" si="1"/>
        <v>M4C2</v>
      </c>
      <c r="D124" s="484" t="s">
        <v>98</v>
      </c>
      <c r="E124" t="s">
        <v>5906</v>
      </c>
      <c r="F124" s="10">
        <v>1610</v>
      </c>
      <c r="G124" s="10">
        <v>1610</v>
      </c>
      <c r="H124" s="2">
        <v>644</v>
      </c>
      <c r="I124" s="2">
        <v>40</v>
      </c>
      <c r="J124" s="484" t="s">
        <v>1165</v>
      </c>
    </row>
    <row r="125" spans="1:10">
      <c r="A125" s="478" t="s">
        <v>5061</v>
      </c>
      <c r="B125" s="484" t="s">
        <v>543</v>
      </c>
      <c r="C125" s="478" t="str">
        <f t="shared" si="1"/>
        <v>M4C2</v>
      </c>
      <c r="D125" s="484" t="s">
        <v>98</v>
      </c>
      <c r="E125" t="s">
        <v>5907</v>
      </c>
      <c r="F125" s="10">
        <v>1600</v>
      </c>
      <c r="G125" s="10">
        <v>1600</v>
      </c>
      <c r="H125" s="2">
        <v>640</v>
      </c>
      <c r="I125" s="2">
        <v>40</v>
      </c>
      <c r="J125" s="484" t="s">
        <v>1165</v>
      </c>
    </row>
    <row r="126" spans="1:10">
      <c r="A126" s="478" t="s">
        <v>5062</v>
      </c>
      <c r="B126" s="484" t="s">
        <v>543</v>
      </c>
      <c r="C126" s="478" t="str">
        <f t="shared" si="1"/>
        <v>M4C2</v>
      </c>
      <c r="D126" s="484" t="s">
        <v>98</v>
      </c>
      <c r="E126" t="s">
        <v>5908</v>
      </c>
      <c r="F126" s="10">
        <v>1300</v>
      </c>
      <c r="G126" s="10">
        <v>1300</v>
      </c>
      <c r="H126" s="2">
        <v>520</v>
      </c>
      <c r="I126" s="2">
        <v>40</v>
      </c>
      <c r="J126" s="484" t="s">
        <v>1165</v>
      </c>
    </row>
    <row r="127" spans="1:10">
      <c r="A127" s="478" t="s">
        <v>5063</v>
      </c>
      <c r="B127" s="478" t="s">
        <v>543</v>
      </c>
      <c r="C127" s="478" t="str">
        <f t="shared" si="1"/>
        <v>M4C2</v>
      </c>
      <c r="D127" s="478" t="s">
        <v>5834</v>
      </c>
      <c r="E127" s="53" t="s">
        <v>1851</v>
      </c>
      <c r="F127" s="10">
        <v>1000</v>
      </c>
      <c r="G127" s="10">
        <v>1000</v>
      </c>
      <c r="H127" s="2">
        <v>400</v>
      </c>
      <c r="I127" s="2">
        <v>40</v>
      </c>
      <c r="J127" s="478" t="s">
        <v>4777</v>
      </c>
    </row>
    <row r="128" spans="1:10">
      <c r="A128" s="478" t="s">
        <v>5064</v>
      </c>
      <c r="B128" s="478" t="s">
        <v>543</v>
      </c>
      <c r="C128" s="478" t="str">
        <f t="shared" si="1"/>
        <v>M4C2</v>
      </c>
      <c r="D128" s="478" t="s">
        <v>98</v>
      </c>
      <c r="E128" t="s">
        <v>5806</v>
      </c>
      <c r="F128" s="10">
        <v>1500</v>
      </c>
      <c r="G128" s="10">
        <v>1500</v>
      </c>
      <c r="H128" s="2">
        <v>600</v>
      </c>
      <c r="I128" s="2">
        <v>40</v>
      </c>
      <c r="J128" s="478" t="s">
        <v>4777</v>
      </c>
    </row>
    <row r="129" spans="1:10">
      <c r="A129" s="478" t="s">
        <v>5065</v>
      </c>
      <c r="B129" s="478" t="s">
        <v>543</v>
      </c>
      <c r="C129" s="478" t="str">
        <f t="shared" si="1"/>
        <v>M4C2</v>
      </c>
      <c r="D129" s="478" t="s">
        <v>98</v>
      </c>
      <c r="E129" t="s">
        <v>5808</v>
      </c>
      <c r="F129" s="2">
        <v>200</v>
      </c>
      <c r="G129" s="2">
        <v>200</v>
      </c>
      <c r="H129" s="2">
        <v>80</v>
      </c>
      <c r="I129" s="2">
        <v>40</v>
      </c>
      <c r="J129" s="478" t="s">
        <v>4777</v>
      </c>
    </row>
    <row r="130" spans="1:10">
      <c r="A130" s="478" t="s">
        <v>5066</v>
      </c>
      <c r="B130" s="478" t="s">
        <v>543</v>
      </c>
      <c r="C130" s="478" t="str">
        <f t="shared" si="1"/>
        <v>M4C2</v>
      </c>
      <c r="D130" s="478" t="s">
        <v>98</v>
      </c>
      <c r="E130" t="s">
        <v>5202</v>
      </c>
      <c r="F130" s="2">
        <v>350</v>
      </c>
      <c r="G130" s="2">
        <v>350</v>
      </c>
      <c r="H130" s="2">
        <v>140</v>
      </c>
      <c r="I130" s="2">
        <v>40</v>
      </c>
      <c r="J130" s="478" t="s">
        <v>4777</v>
      </c>
    </row>
    <row r="131" spans="1:10">
      <c r="A131" s="478" t="s">
        <v>5067</v>
      </c>
      <c r="B131" s="484" t="s">
        <v>543</v>
      </c>
      <c r="C131" s="478" t="str">
        <f t="shared" ref="C131:C170" si="2">LEFT(A131,4)</f>
        <v>M4C2</v>
      </c>
      <c r="D131" s="484" t="s">
        <v>98</v>
      </c>
      <c r="E131" t="s">
        <v>1226</v>
      </c>
      <c r="F131" s="10">
        <v>1580</v>
      </c>
      <c r="G131" s="10">
        <v>1580</v>
      </c>
      <c r="H131" s="2">
        <v>632</v>
      </c>
      <c r="I131" s="2">
        <v>40</v>
      </c>
      <c r="J131" s="484" t="s">
        <v>1165</v>
      </c>
    </row>
    <row r="132" spans="1:10">
      <c r="A132" s="478" t="s">
        <v>5068</v>
      </c>
      <c r="B132" s="478" t="s">
        <v>543</v>
      </c>
      <c r="C132" s="478" t="str">
        <f t="shared" si="2"/>
        <v>M4C2</v>
      </c>
      <c r="D132" s="478" t="s">
        <v>98</v>
      </c>
      <c r="E132" t="s">
        <v>5812</v>
      </c>
      <c r="F132" s="2">
        <v>300</v>
      </c>
      <c r="G132" s="2">
        <v>300</v>
      </c>
      <c r="H132" s="2">
        <v>120</v>
      </c>
      <c r="I132" s="2">
        <v>40</v>
      </c>
      <c r="J132" s="478" t="s">
        <v>4777</v>
      </c>
    </row>
    <row r="133" spans="1:10">
      <c r="A133" s="478" t="s">
        <v>5069</v>
      </c>
      <c r="B133" s="484" t="s">
        <v>543</v>
      </c>
      <c r="C133" s="478" t="str">
        <f t="shared" si="2"/>
        <v>M4C2</v>
      </c>
      <c r="D133" s="484" t="s">
        <v>98</v>
      </c>
      <c r="E133" t="s">
        <v>5909</v>
      </c>
      <c r="F133" s="2">
        <v>600</v>
      </c>
      <c r="G133" s="2">
        <v>600</v>
      </c>
      <c r="H133" s="2">
        <v>240</v>
      </c>
      <c r="I133" s="2">
        <v>40</v>
      </c>
      <c r="J133" s="484" t="s">
        <v>1165</v>
      </c>
    </row>
    <row r="134" spans="1:10">
      <c r="A134" s="478" t="s">
        <v>5071</v>
      </c>
      <c r="B134" s="484" t="s">
        <v>544</v>
      </c>
      <c r="C134" s="478" t="str">
        <f t="shared" si="2"/>
        <v>M5C1</v>
      </c>
      <c r="D134" s="484" t="s">
        <v>98</v>
      </c>
      <c r="E134" t="s">
        <v>5910</v>
      </c>
      <c r="F134" s="10">
        <v>4400</v>
      </c>
      <c r="G134" s="10">
        <v>4400</v>
      </c>
      <c r="H134" s="10">
        <v>1799</v>
      </c>
      <c r="I134" s="2">
        <v>40.9</v>
      </c>
      <c r="J134" s="484" t="s">
        <v>5913</v>
      </c>
    </row>
    <row r="135" spans="1:10">
      <c r="A135" s="478" t="s">
        <v>5073</v>
      </c>
      <c r="B135" s="484" t="s">
        <v>544</v>
      </c>
      <c r="C135" s="478" t="str">
        <f t="shared" si="2"/>
        <v>M5C1</v>
      </c>
      <c r="D135" s="484" t="s">
        <v>98</v>
      </c>
      <c r="E135" t="s">
        <v>5911</v>
      </c>
      <c r="F135" s="2">
        <v>600</v>
      </c>
      <c r="G135" s="2">
        <v>600</v>
      </c>
      <c r="H135" s="2">
        <v>271</v>
      </c>
      <c r="I135" s="2">
        <v>45.2</v>
      </c>
      <c r="J135" s="484" t="s">
        <v>5913</v>
      </c>
    </row>
    <row r="136" spans="1:10">
      <c r="A136" s="478" t="s">
        <v>5074</v>
      </c>
      <c r="B136" s="478" t="s">
        <v>544</v>
      </c>
      <c r="C136" s="478" t="str">
        <f t="shared" si="2"/>
        <v>M5C1</v>
      </c>
      <c r="D136" s="478" t="s">
        <v>98</v>
      </c>
      <c r="E136" t="s">
        <v>5796</v>
      </c>
      <c r="F136" s="2">
        <v>400</v>
      </c>
      <c r="G136" s="2">
        <v>400</v>
      </c>
      <c r="H136" s="2">
        <v>160</v>
      </c>
      <c r="I136" s="2">
        <v>40</v>
      </c>
      <c r="J136" s="478" t="s">
        <v>4777</v>
      </c>
    </row>
    <row r="137" spans="1:10">
      <c r="A137" s="478" t="s">
        <v>5075</v>
      </c>
      <c r="B137" s="484" t="s">
        <v>544</v>
      </c>
      <c r="C137" s="478" t="str">
        <f t="shared" si="2"/>
        <v>M5C1</v>
      </c>
      <c r="D137" s="484" t="s">
        <v>98</v>
      </c>
      <c r="E137" s="53" t="s">
        <v>5938</v>
      </c>
      <c r="F137" s="2">
        <v>10</v>
      </c>
      <c r="G137" s="2" t="s">
        <v>5828</v>
      </c>
      <c r="H137" s="2" t="s">
        <v>5828</v>
      </c>
      <c r="I137" s="2" t="s">
        <v>5828</v>
      </c>
      <c r="J137" s="484" t="s">
        <v>5932</v>
      </c>
    </row>
    <row r="138" spans="1:10">
      <c r="A138" s="478" t="s">
        <v>5076</v>
      </c>
      <c r="B138" s="484" t="s">
        <v>544</v>
      </c>
      <c r="C138" s="478" t="str">
        <f t="shared" si="2"/>
        <v>M5C1</v>
      </c>
      <c r="D138" s="484" t="s">
        <v>98</v>
      </c>
      <c r="E138" t="s">
        <v>5912</v>
      </c>
      <c r="F138" s="2">
        <v>600</v>
      </c>
      <c r="G138" s="2">
        <v>600</v>
      </c>
      <c r="H138" s="2">
        <v>78</v>
      </c>
      <c r="I138" s="2">
        <v>13</v>
      </c>
      <c r="J138" s="484" t="s">
        <v>5913</v>
      </c>
    </row>
    <row r="139" spans="1:10">
      <c r="A139" s="478" t="s">
        <v>5077</v>
      </c>
      <c r="B139" s="484" t="s">
        <v>544</v>
      </c>
      <c r="C139" s="478" t="str">
        <f t="shared" si="2"/>
        <v>M5C1</v>
      </c>
      <c r="D139" s="484" t="s">
        <v>98</v>
      </c>
      <c r="E139" s="53" t="s">
        <v>5937</v>
      </c>
      <c r="F139" s="10">
        <v>650</v>
      </c>
      <c r="G139" s="2">
        <v>650</v>
      </c>
      <c r="H139" s="2">
        <v>260</v>
      </c>
      <c r="I139" s="2">
        <v>40</v>
      </c>
      <c r="J139" s="42" t="s">
        <v>1178</v>
      </c>
    </row>
    <row r="140" spans="1:10">
      <c r="A140" s="478" t="s">
        <v>5078</v>
      </c>
      <c r="B140" s="484" t="s">
        <v>544</v>
      </c>
      <c r="C140" s="478" t="str">
        <f t="shared" si="2"/>
        <v>M5C2</v>
      </c>
      <c r="D140" s="484" t="s">
        <v>98</v>
      </c>
      <c r="E140" t="s">
        <v>5914</v>
      </c>
      <c r="F140" s="2">
        <v>500</v>
      </c>
      <c r="G140" s="2">
        <v>500</v>
      </c>
      <c r="H140" s="2">
        <v>169</v>
      </c>
      <c r="I140" s="2">
        <v>33.799999999999997</v>
      </c>
      <c r="J140" s="484" t="s">
        <v>5913</v>
      </c>
    </row>
    <row r="141" spans="1:10">
      <c r="A141" s="478" t="s">
        <v>5083</v>
      </c>
      <c r="B141" s="484" t="s">
        <v>544</v>
      </c>
      <c r="C141" s="478" t="str">
        <f t="shared" si="2"/>
        <v>M5C2</v>
      </c>
      <c r="D141" s="484" t="s">
        <v>98</v>
      </c>
      <c r="E141" t="s">
        <v>5915</v>
      </c>
      <c r="F141" s="2">
        <v>500</v>
      </c>
      <c r="G141" s="2">
        <v>500</v>
      </c>
      <c r="H141" s="2">
        <v>171</v>
      </c>
      <c r="I141" s="2">
        <v>34.200000000000003</v>
      </c>
      <c r="J141" s="484" t="s">
        <v>5913</v>
      </c>
    </row>
    <row r="142" spans="1:10">
      <c r="A142" s="478" t="s">
        <v>5084</v>
      </c>
      <c r="B142" s="484" t="s">
        <v>544</v>
      </c>
      <c r="C142" s="478" t="str">
        <f t="shared" si="2"/>
        <v>M5C2</v>
      </c>
      <c r="D142" s="484" t="s">
        <v>98</v>
      </c>
      <c r="E142" t="s">
        <v>5916</v>
      </c>
      <c r="F142" s="2">
        <v>450</v>
      </c>
      <c r="G142" s="2">
        <v>450</v>
      </c>
      <c r="H142" s="2">
        <v>115</v>
      </c>
      <c r="I142" s="2">
        <v>25.6</v>
      </c>
      <c r="J142" s="484" t="s">
        <v>5913</v>
      </c>
    </row>
    <row r="143" spans="1:10">
      <c r="A143" s="478" t="s">
        <v>5187</v>
      </c>
      <c r="B143" s="478" t="s">
        <v>544</v>
      </c>
      <c r="C143" s="478" t="str">
        <f t="shared" si="2"/>
        <v>M5C2</v>
      </c>
      <c r="D143" s="478" t="s">
        <v>5834</v>
      </c>
      <c r="E143" t="s">
        <v>1853</v>
      </c>
      <c r="F143" s="2">
        <v>133</v>
      </c>
      <c r="G143" s="2">
        <v>133</v>
      </c>
      <c r="H143" s="2">
        <v>34</v>
      </c>
      <c r="I143" s="2">
        <v>25.3</v>
      </c>
      <c r="J143" s="478" t="s">
        <v>1170</v>
      </c>
    </row>
    <row r="144" spans="1:10">
      <c r="A144" s="478" t="s">
        <v>5087</v>
      </c>
      <c r="B144" s="484" t="s">
        <v>544</v>
      </c>
      <c r="C144" s="478" t="str">
        <f t="shared" si="2"/>
        <v>M5C2</v>
      </c>
      <c r="D144" s="484" t="s">
        <v>98</v>
      </c>
      <c r="E144" s="53" t="s">
        <v>1852</v>
      </c>
      <c r="F144" s="10">
        <v>3300</v>
      </c>
      <c r="G144" s="10">
        <v>3300</v>
      </c>
      <c r="H144" s="10">
        <v>1802</v>
      </c>
      <c r="I144" s="2">
        <v>54.6</v>
      </c>
      <c r="J144" s="484" t="s">
        <v>1166</v>
      </c>
    </row>
    <row r="145" spans="1:12">
      <c r="A145" s="478" t="s">
        <v>5089</v>
      </c>
      <c r="B145" s="484" t="s">
        <v>544</v>
      </c>
      <c r="C145" s="478" t="str">
        <f t="shared" si="2"/>
        <v>M5C2</v>
      </c>
      <c r="D145" s="484" t="s">
        <v>98</v>
      </c>
      <c r="E145" s="484" t="s">
        <v>5917</v>
      </c>
      <c r="F145" s="2">
        <v>200</v>
      </c>
      <c r="G145" s="2">
        <v>200</v>
      </c>
      <c r="H145" s="2">
        <v>80</v>
      </c>
      <c r="I145" s="2">
        <v>40</v>
      </c>
      <c r="J145" s="484" t="s">
        <v>5913</v>
      </c>
    </row>
    <row r="146" spans="1:12">
      <c r="A146" s="478" t="s">
        <v>5090</v>
      </c>
      <c r="B146" s="484" t="s">
        <v>544</v>
      </c>
      <c r="C146" s="478" t="str">
        <f t="shared" si="2"/>
        <v>M5C2</v>
      </c>
      <c r="D146" s="484" t="s">
        <v>98</v>
      </c>
      <c r="E146" s="484" t="s">
        <v>5947</v>
      </c>
      <c r="F146" s="10">
        <v>272</v>
      </c>
      <c r="G146" s="10">
        <v>272</v>
      </c>
      <c r="H146" s="504">
        <f>ROUND(1277/2765.8*F146,2)</f>
        <v>125.59</v>
      </c>
      <c r="I146" s="2">
        <v>46.2</v>
      </c>
      <c r="J146" s="484" t="s">
        <v>1166</v>
      </c>
    </row>
    <row r="147" spans="1:12">
      <c r="A147" s="478" t="s">
        <v>5137</v>
      </c>
      <c r="B147" s="484" t="s">
        <v>544</v>
      </c>
      <c r="C147" s="478" t="str">
        <f>LEFT(A147,4)</f>
        <v>M5C2</v>
      </c>
      <c r="D147" s="484" t="s">
        <v>98</v>
      </c>
      <c r="E147" t="s">
        <v>5917</v>
      </c>
      <c r="F147" s="10">
        <v>2493.8000000000002</v>
      </c>
      <c r="G147" s="10">
        <v>2493.8000000000002</v>
      </c>
      <c r="H147" s="504">
        <f>ROUND(1277/2765.8*F147,2)</f>
        <v>1151.4100000000001</v>
      </c>
      <c r="I147" s="2">
        <v>46.2</v>
      </c>
      <c r="J147" s="484" t="s">
        <v>1166</v>
      </c>
      <c r="L147" s="505"/>
    </row>
    <row r="148" spans="1:12">
      <c r="A148" s="478" t="s">
        <v>10116</v>
      </c>
      <c r="B148" s="484" t="s">
        <v>544</v>
      </c>
      <c r="C148" s="478" t="str">
        <f>LEFT(A148,4)</f>
        <v>M5C2</v>
      </c>
      <c r="D148" s="484" t="s">
        <v>5834</v>
      </c>
      <c r="E148" s="53" t="s">
        <v>5917</v>
      </c>
      <c r="F148" s="10">
        <v>210</v>
      </c>
      <c r="G148" s="10">
        <v>210</v>
      </c>
      <c r="H148" s="2">
        <v>98</v>
      </c>
      <c r="I148" s="2">
        <v>46.7</v>
      </c>
      <c r="J148" s="484" t="s">
        <v>1166</v>
      </c>
    </row>
    <row r="149" spans="1:12">
      <c r="A149" s="478" t="s">
        <v>5091</v>
      </c>
      <c r="B149" s="478" t="s">
        <v>544</v>
      </c>
      <c r="C149" s="478" t="str">
        <f t="shared" si="2"/>
        <v>M5C2</v>
      </c>
      <c r="D149" s="478" t="s">
        <v>98</v>
      </c>
      <c r="E149" s="484" t="s">
        <v>4850</v>
      </c>
      <c r="F149" s="10">
        <v>2800</v>
      </c>
      <c r="G149" s="10">
        <v>2800</v>
      </c>
      <c r="H149" s="10">
        <v>1124</v>
      </c>
      <c r="I149" s="2">
        <v>40.1</v>
      </c>
      <c r="J149" s="478" t="s">
        <v>5820</v>
      </c>
    </row>
    <row r="150" spans="1:12">
      <c r="A150" s="478" t="s">
        <v>5094</v>
      </c>
      <c r="B150" s="484" t="s">
        <v>544</v>
      </c>
      <c r="C150" s="478" t="str">
        <f t="shared" si="2"/>
        <v>M5C2</v>
      </c>
      <c r="D150" s="484" t="s">
        <v>98</v>
      </c>
      <c r="E150" t="s">
        <v>5939</v>
      </c>
      <c r="F150" s="2">
        <v>700</v>
      </c>
      <c r="G150" s="2">
        <v>700</v>
      </c>
      <c r="H150" s="472">
        <v>280</v>
      </c>
      <c r="I150" s="2">
        <v>40</v>
      </c>
      <c r="J150" s="484" t="s">
        <v>5933</v>
      </c>
    </row>
    <row r="151" spans="1:12">
      <c r="A151" s="478" t="s">
        <v>5098</v>
      </c>
      <c r="B151" s="484" t="s">
        <v>544</v>
      </c>
      <c r="C151" s="478" t="str">
        <f t="shared" si="2"/>
        <v>M5C3</v>
      </c>
      <c r="D151" s="484" t="s">
        <v>98</v>
      </c>
      <c r="E151" s="53" t="s">
        <v>5840</v>
      </c>
      <c r="F151" s="10">
        <v>725</v>
      </c>
      <c r="G151" s="10">
        <v>725</v>
      </c>
      <c r="H151" s="504">
        <f>ROUND(475/825*F151,2)</f>
        <v>417.42</v>
      </c>
      <c r="I151" s="2">
        <v>57.6</v>
      </c>
      <c r="J151" s="484" t="s">
        <v>1175</v>
      </c>
    </row>
    <row r="152" spans="1:12">
      <c r="A152" s="478" t="s">
        <v>5099</v>
      </c>
      <c r="B152" s="484" t="s">
        <v>544</v>
      </c>
      <c r="C152" s="478" t="str">
        <f t="shared" si="2"/>
        <v>M5C3</v>
      </c>
      <c r="D152" s="484" t="s">
        <v>98</v>
      </c>
      <c r="E152" s="53" t="s">
        <v>5840</v>
      </c>
      <c r="F152" s="10">
        <v>100</v>
      </c>
      <c r="G152" s="10">
        <v>100</v>
      </c>
      <c r="H152" s="504">
        <f>ROUND(475/825*F152,2)</f>
        <v>57.58</v>
      </c>
      <c r="I152" s="2">
        <v>57.6</v>
      </c>
      <c r="J152" s="484" t="s">
        <v>1175</v>
      </c>
    </row>
    <row r="153" spans="1:12">
      <c r="A153" s="478" t="s">
        <v>5100</v>
      </c>
      <c r="B153" s="478" t="s">
        <v>544</v>
      </c>
      <c r="C153" s="478" t="str">
        <f t="shared" si="2"/>
        <v>M5C3</v>
      </c>
      <c r="D153" s="478" t="s">
        <v>5834</v>
      </c>
      <c r="E153" t="s">
        <v>5840</v>
      </c>
      <c r="F153" s="2">
        <v>300</v>
      </c>
      <c r="G153" s="2">
        <v>300</v>
      </c>
      <c r="H153" s="2">
        <v>141</v>
      </c>
      <c r="I153" s="2">
        <v>47</v>
      </c>
      <c r="J153" s="478" t="s">
        <v>5820</v>
      </c>
    </row>
    <row r="154" spans="1:12">
      <c r="A154" s="478" t="s">
        <v>5106</v>
      </c>
      <c r="B154" s="484" t="s">
        <v>544</v>
      </c>
      <c r="C154" s="478" t="str">
        <f t="shared" si="2"/>
        <v>M5C3</v>
      </c>
      <c r="D154" s="484" t="s">
        <v>98</v>
      </c>
      <c r="E154" t="s">
        <v>5918</v>
      </c>
      <c r="F154" s="2">
        <v>300</v>
      </c>
      <c r="G154" s="2">
        <v>300</v>
      </c>
      <c r="H154" s="2">
        <v>300</v>
      </c>
      <c r="I154" s="2">
        <v>100</v>
      </c>
      <c r="J154" s="484" t="s">
        <v>1175</v>
      </c>
    </row>
    <row r="155" spans="1:12">
      <c r="A155" s="478" t="s">
        <v>5107</v>
      </c>
      <c r="B155" s="484" t="s">
        <v>544</v>
      </c>
      <c r="C155" s="478" t="str">
        <f t="shared" si="2"/>
        <v>M5C3</v>
      </c>
      <c r="D155" s="484" t="s">
        <v>98</v>
      </c>
      <c r="E155" t="s">
        <v>5919</v>
      </c>
      <c r="F155" s="2">
        <v>220</v>
      </c>
      <c r="G155" s="2">
        <v>220</v>
      </c>
      <c r="H155" s="2">
        <v>220</v>
      </c>
      <c r="I155" s="2">
        <v>100</v>
      </c>
      <c r="J155" s="484" t="s">
        <v>1175</v>
      </c>
    </row>
    <row r="156" spans="1:12">
      <c r="A156" s="478" t="s">
        <v>5108</v>
      </c>
      <c r="B156" s="478" t="s">
        <v>544</v>
      </c>
      <c r="C156" s="478" t="str">
        <f t="shared" si="2"/>
        <v>M5C3</v>
      </c>
      <c r="D156" s="478" t="s">
        <v>98</v>
      </c>
      <c r="E156" s="484" t="s">
        <v>5831</v>
      </c>
      <c r="F156" s="2">
        <v>630</v>
      </c>
      <c r="G156" s="2">
        <v>630</v>
      </c>
      <c r="H156" s="2">
        <v>630</v>
      </c>
      <c r="I156" s="2">
        <v>100</v>
      </c>
      <c r="J156" s="478" t="s">
        <v>5820</v>
      </c>
    </row>
    <row r="157" spans="1:12">
      <c r="A157" s="478" t="s">
        <v>5109</v>
      </c>
      <c r="B157" s="484" t="s">
        <v>544</v>
      </c>
      <c r="C157" s="478" t="str">
        <f t="shared" si="2"/>
        <v>M5C3</v>
      </c>
      <c r="D157" s="484" t="s">
        <v>5834</v>
      </c>
      <c r="E157" t="s">
        <v>5920</v>
      </c>
      <c r="F157" s="2">
        <v>350</v>
      </c>
      <c r="G157" s="2">
        <v>350</v>
      </c>
      <c r="H157" s="2">
        <v>350</v>
      </c>
      <c r="I157" s="2">
        <v>100</v>
      </c>
      <c r="J157" s="484" t="s">
        <v>1175</v>
      </c>
    </row>
    <row r="158" spans="1:12">
      <c r="A158" s="478" t="s">
        <v>5188</v>
      </c>
      <c r="B158" s="484" t="s">
        <v>544</v>
      </c>
      <c r="C158" s="478" t="str">
        <f t="shared" si="2"/>
        <v>M5C3</v>
      </c>
      <c r="D158" s="484" t="s">
        <v>5834</v>
      </c>
      <c r="E158" t="s">
        <v>1857</v>
      </c>
      <c r="F158" s="10">
        <v>1780</v>
      </c>
      <c r="G158" s="10">
        <v>1780</v>
      </c>
      <c r="H158" s="2">
        <v>691</v>
      </c>
      <c r="I158" s="2">
        <v>38.799999999999997</v>
      </c>
      <c r="J158" s="481" t="s">
        <v>1858</v>
      </c>
    </row>
    <row r="159" spans="1:12">
      <c r="A159" s="478" t="s">
        <v>5103</v>
      </c>
      <c r="B159" s="484" t="s">
        <v>545</v>
      </c>
      <c r="C159" s="478" t="str">
        <f t="shared" si="2"/>
        <v>M6C1</v>
      </c>
      <c r="D159" s="484" t="s">
        <v>98</v>
      </c>
      <c r="E159" t="s">
        <v>5921</v>
      </c>
      <c r="F159" s="10">
        <v>2000</v>
      </c>
      <c r="G159" s="10">
        <v>2000</v>
      </c>
      <c r="H159" s="2">
        <v>900</v>
      </c>
      <c r="I159" s="2">
        <v>45</v>
      </c>
      <c r="J159" s="484" t="s">
        <v>1162</v>
      </c>
    </row>
    <row r="160" spans="1:12">
      <c r="A160" s="478" t="s">
        <v>5104</v>
      </c>
      <c r="B160" s="484" t="s">
        <v>545</v>
      </c>
      <c r="C160" s="478" t="str">
        <f t="shared" si="2"/>
        <v>M6C1</v>
      </c>
      <c r="D160" s="484" t="s">
        <v>98</v>
      </c>
      <c r="E160" t="s">
        <v>5922</v>
      </c>
      <c r="F160" s="10">
        <v>4000</v>
      </c>
      <c r="G160" s="10">
        <v>3675</v>
      </c>
      <c r="H160" s="10">
        <v>1485</v>
      </c>
      <c r="I160" s="2">
        <v>40.4</v>
      </c>
      <c r="J160" s="484" t="s">
        <v>1162</v>
      </c>
    </row>
    <row r="161" spans="1:10">
      <c r="A161" s="478" t="s">
        <v>5105</v>
      </c>
      <c r="B161" s="484" t="s">
        <v>545</v>
      </c>
      <c r="C161" s="478" t="str">
        <f t="shared" si="2"/>
        <v>M6C1</v>
      </c>
      <c r="D161" s="484" t="s">
        <v>98</v>
      </c>
      <c r="E161" t="s">
        <v>5923</v>
      </c>
      <c r="F161" s="10">
        <v>1000</v>
      </c>
      <c r="G161" s="10">
        <v>1000</v>
      </c>
      <c r="H161" s="2">
        <v>400</v>
      </c>
      <c r="I161" s="2">
        <v>40</v>
      </c>
      <c r="J161" s="484" t="s">
        <v>1162</v>
      </c>
    </row>
    <row r="162" spans="1:10">
      <c r="A162" s="478" t="s">
        <v>5191</v>
      </c>
      <c r="B162" s="484" t="s">
        <v>545</v>
      </c>
      <c r="C162" s="478" t="str">
        <f t="shared" si="2"/>
        <v>M6C1</v>
      </c>
      <c r="D162" s="484" t="s">
        <v>5834</v>
      </c>
      <c r="E162" t="s">
        <v>1859</v>
      </c>
      <c r="F162" s="2">
        <v>500</v>
      </c>
      <c r="G162" s="2">
        <v>378</v>
      </c>
      <c r="H162" s="2">
        <v>151</v>
      </c>
      <c r="I162" s="2">
        <v>40</v>
      </c>
      <c r="J162" s="484" t="s">
        <v>1162</v>
      </c>
    </row>
    <row r="163" spans="1:10">
      <c r="A163" s="478" t="s">
        <v>5111</v>
      </c>
      <c r="B163" s="484" t="s">
        <v>545</v>
      </c>
      <c r="C163" s="478" t="str">
        <f t="shared" si="2"/>
        <v>M6C2</v>
      </c>
      <c r="D163" s="484" t="s">
        <v>98</v>
      </c>
      <c r="E163" s="53" t="s">
        <v>5924</v>
      </c>
      <c r="F163" s="10">
        <v>4052</v>
      </c>
      <c r="G163" s="10">
        <v>4052</v>
      </c>
      <c r="H163" s="10">
        <v>1586</v>
      </c>
      <c r="I163" s="2">
        <v>39.1</v>
      </c>
      <c r="J163" s="484" t="s">
        <v>1162</v>
      </c>
    </row>
    <row r="164" spans="1:10">
      <c r="A164" s="478" t="s">
        <v>5122</v>
      </c>
      <c r="B164" s="484" t="s">
        <v>545</v>
      </c>
      <c r="C164" s="478" t="str">
        <f t="shared" si="2"/>
        <v>M6C2</v>
      </c>
      <c r="D164" s="484" t="s">
        <v>98</v>
      </c>
      <c r="E164" s="484" t="s">
        <v>5925</v>
      </c>
      <c r="F164" s="10">
        <v>1639</v>
      </c>
      <c r="G164" s="10">
        <v>1639</v>
      </c>
      <c r="H164" s="2">
        <v>656</v>
      </c>
      <c r="I164" s="2">
        <v>40</v>
      </c>
      <c r="J164" s="484" t="s">
        <v>1162</v>
      </c>
    </row>
    <row r="165" spans="1:10">
      <c r="A165" s="478" t="s">
        <v>5115</v>
      </c>
      <c r="B165" s="484" t="s">
        <v>545</v>
      </c>
      <c r="C165" s="478" t="str">
        <f t="shared" si="2"/>
        <v>M6C2</v>
      </c>
      <c r="D165" s="484" t="s">
        <v>5834</v>
      </c>
      <c r="E165" t="s">
        <v>5929</v>
      </c>
      <c r="F165" s="10">
        <v>1450</v>
      </c>
      <c r="G165" s="10">
        <v>1450</v>
      </c>
      <c r="H165" s="2">
        <v>580</v>
      </c>
      <c r="I165" s="2">
        <v>40</v>
      </c>
      <c r="J165" s="271" t="s">
        <v>1162</v>
      </c>
    </row>
    <row r="166" spans="1:10">
      <c r="A166" s="478" t="s">
        <v>5112</v>
      </c>
      <c r="B166" s="484" t="s">
        <v>545</v>
      </c>
      <c r="C166" s="478" t="str">
        <f t="shared" si="2"/>
        <v>M6C2</v>
      </c>
      <c r="D166" s="484" t="s">
        <v>98</v>
      </c>
      <c r="E166" t="s">
        <v>5926</v>
      </c>
      <c r="F166" s="10">
        <v>1673</v>
      </c>
      <c r="G166" s="2">
        <v>641</v>
      </c>
      <c r="H166" s="2">
        <v>256</v>
      </c>
      <c r="I166" s="2">
        <v>40</v>
      </c>
      <c r="J166" s="484" t="s">
        <v>1162</v>
      </c>
    </row>
    <row r="167" spans="1:10">
      <c r="A167" s="478" t="s">
        <v>5123</v>
      </c>
      <c r="B167" s="484" t="s">
        <v>545</v>
      </c>
      <c r="C167" s="478" t="str">
        <f t="shared" si="2"/>
        <v>M6C2</v>
      </c>
      <c r="D167" s="484" t="s">
        <v>98</v>
      </c>
      <c r="E167" t="s">
        <v>5927</v>
      </c>
      <c r="F167" s="2">
        <v>524</v>
      </c>
      <c r="G167" s="2">
        <v>524</v>
      </c>
      <c r="H167" s="2">
        <v>210</v>
      </c>
      <c r="I167" s="2">
        <v>40</v>
      </c>
      <c r="J167" s="484" t="s">
        <v>1162</v>
      </c>
    </row>
    <row r="168" spans="1:10">
      <c r="A168" s="478" t="s">
        <v>5113</v>
      </c>
      <c r="B168" s="484" t="s">
        <v>545</v>
      </c>
      <c r="C168" s="478" t="str">
        <f t="shared" si="2"/>
        <v>M6C2</v>
      </c>
      <c r="D168" s="484" t="s">
        <v>98</v>
      </c>
      <c r="E168" s="484" t="s">
        <v>5928</v>
      </c>
      <c r="F168" s="2">
        <v>738</v>
      </c>
      <c r="G168" s="2">
        <v>720</v>
      </c>
      <c r="H168" s="2">
        <v>207</v>
      </c>
      <c r="I168" s="2">
        <v>28.8</v>
      </c>
      <c r="J168" s="484" t="s">
        <v>1162</v>
      </c>
    </row>
    <row r="169" spans="1:10">
      <c r="A169" s="478" t="s">
        <v>5124</v>
      </c>
      <c r="B169" s="484" t="s">
        <v>545</v>
      </c>
      <c r="C169" s="478" t="str">
        <f t="shared" si="2"/>
        <v>M6C2</v>
      </c>
      <c r="D169" s="484" t="s">
        <v>5834</v>
      </c>
      <c r="E169" s="484" t="s">
        <v>814</v>
      </c>
      <c r="F169" s="2">
        <v>437</v>
      </c>
      <c r="G169" s="2" t="s">
        <v>5828</v>
      </c>
      <c r="H169" s="2" t="s">
        <v>5828</v>
      </c>
      <c r="I169" s="2" t="s">
        <v>5828</v>
      </c>
      <c r="J169" s="484" t="s">
        <v>1162</v>
      </c>
    </row>
    <row r="170" spans="1:10">
      <c r="A170" s="478" t="s">
        <v>5125</v>
      </c>
      <c r="B170" s="484" t="s">
        <v>545</v>
      </c>
      <c r="C170" s="478" t="str">
        <f t="shared" si="2"/>
        <v>M6C2</v>
      </c>
      <c r="D170" s="484" t="s">
        <v>5834</v>
      </c>
      <c r="E170" t="s">
        <v>1860</v>
      </c>
      <c r="F170" s="2">
        <v>500</v>
      </c>
      <c r="G170" s="2">
        <v>500</v>
      </c>
      <c r="H170" s="2">
        <v>200</v>
      </c>
      <c r="I170" s="2">
        <v>40</v>
      </c>
      <c r="J170" s="484" t="s">
        <v>1165</v>
      </c>
    </row>
    <row r="171" spans="1:10">
      <c r="A171" s="5" t="s">
        <v>3213</v>
      </c>
      <c r="F171" s="18">
        <f>SUM(F2:F170)</f>
        <v>222120.8</v>
      </c>
      <c r="G171" s="18">
        <f>SUM(G2:G170)</f>
        <v>211128.8</v>
      </c>
      <c r="H171" s="18">
        <f>SUM(H2:H170)</f>
        <v>86040</v>
      </c>
      <c r="I171" s="506">
        <f>H171/G171*100</f>
        <v>40.752374853643843</v>
      </c>
    </row>
  </sheetData>
  <autoFilter ref="A1:A171"/>
  <sortState ref="B2:L167">
    <sortCondition ref="B2:B167"/>
    <sortCondition ref="C2:C167"/>
    <sortCondition ref="E2:E167"/>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2"/>
  <sheetViews>
    <sheetView topLeftCell="A447" workbookViewId="0">
      <selection activeCell="G468" sqref="G468"/>
    </sheetView>
  </sheetViews>
  <sheetFormatPr defaultRowHeight="13.2"/>
  <cols>
    <col min="1" max="1" width="17" style="484" bestFit="1" customWidth="1"/>
    <col min="2" max="2" width="14.77734375" style="484" bestFit="1" customWidth="1"/>
    <col min="3" max="3" width="5.33203125" style="20" customWidth="1"/>
    <col min="4" max="4" width="2.77734375" style="20" customWidth="1"/>
    <col min="5" max="5" width="6.44140625" style="20" customWidth="1"/>
    <col min="6" max="6" width="8.77734375" style="20"/>
    <col min="7" max="7" width="5" style="20" customWidth="1"/>
    <col min="8" max="8" width="8.77734375" style="20"/>
    <col min="9" max="9" width="7.109375" style="20" customWidth="1"/>
    <col min="10" max="10" width="4" style="20" customWidth="1"/>
    <col min="11" max="11" width="5.6640625" style="20" customWidth="1"/>
    <col min="12" max="12" width="8.77734375" style="20"/>
    <col min="13" max="13" width="16.109375" style="20" customWidth="1"/>
    <col min="14" max="14" width="4.44140625" style="20" customWidth="1"/>
    <col min="15" max="15" width="4.109375" style="20" customWidth="1"/>
    <col min="16" max="18" width="2.6640625" style="20" customWidth="1"/>
    <col min="19" max="19" width="14.5546875" style="20" bestFit="1" customWidth="1"/>
    <col min="20" max="20" width="8.77734375" style="20"/>
    <col min="21" max="21" width="9.77734375" style="20" bestFit="1" customWidth="1"/>
    <col min="22" max="23" width="8.77734375" style="20"/>
    <col min="24" max="24" width="14" style="20" customWidth="1"/>
    <col min="25" max="25" width="14.44140625" style="20" customWidth="1"/>
    <col min="26" max="26" width="12" bestFit="1" customWidth="1"/>
  </cols>
  <sheetData>
    <row r="1" spans="1:25">
      <c r="A1" s="5" t="s">
        <v>4552</v>
      </c>
      <c r="B1" s="5" t="s">
        <v>1836</v>
      </c>
      <c r="C1" s="20" t="s">
        <v>10128</v>
      </c>
      <c r="D1" s="20" t="s">
        <v>535</v>
      </c>
      <c r="E1" s="20" t="s">
        <v>10129</v>
      </c>
      <c r="F1" s="20" t="s">
        <v>536</v>
      </c>
      <c r="G1" s="20" t="s">
        <v>10130</v>
      </c>
      <c r="H1" s="20" t="s">
        <v>10131</v>
      </c>
      <c r="I1" s="20" t="s">
        <v>10132</v>
      </c>
      <c r="J1" s="20" t="s">
        <v>10133</v>
      </c>
      <c r="K1" s="20" t="s">
        <v>10134</v>
      </c>
      <c r="L1" s="20" t="s">
        <v>10135</v>
      </c>
      <c r="M1" s="20" t="s">
        <v>9439</v>
      </c>
      <c r="N1" s="20" t="s">
        <v>9440</v>
      </c>
      <c r="O1" s="20" t="s">
        <v>10136</v>
      </c>
      <c r="P1" s="20" t="s">
        <v>1829</v>
      </c>
      <c r="Q1" s="20" t="s">
        <v>10137</v>
      </c>
      <c r="R1" s="20" t="s">
        <v>9441</v>
      </c>
      <c r="S1" s="20" t="s">
        <v>10138</v>
      </c>
      <c r="T1" s="20" t="s">
        <v>10139</v>
      </c>
      <c r="U1" s="20" t="s">
        <v>10140</v>
      </c>
      <c r="V1" s="20" t="s">
        <v>10141</v>
      </c>
      <c r="W1" s="20" t="s">
        <v>10142</v>
      </c>
      <c r="X1" s="20" t="s">
        <v>10143</v>
      </c>
      <c r="Y1" s="20" t="s">
        <v>10144</v>
      </c>
    </row>
    <row r="2" spans="1:25">
      <c r="A2" s="478" t="s">
        <v>4865</v>
      </c>
      <c r="B2" s="148">
        <v>900000000</v>
      </c>
      <c r="C2" s="20" t="s">
        <v>7822</v>
      </c>
      <c r="D2" s="20" t="s">
        <v>537</v>
      </c>
      <c r="E2" s="20" t="s">
        <v>5275</v>
      </c>
      <c r="F2" s="20" t="s">
        <v>538</v>
      </c>
      <c r="G2" s="20" t="s">
        <v>6238</v>
      </c>
      <c r="H2" s="20" t="s">
        <v>10145</v>
      </c>
      <c r="I2" s="20" t="s">
        <v>10146</v>
      </c>
      <c r="J2" s="20" t="s">
        <v>737</v>
      </c>
      <c r="K2" s="20" t="s">
        <v>10145</v>
      </c>
      <c r="L2" s="20" t="s">
        <v>10145</v>
      </c>
      <c r="M2" s="20" t="s">
        <v>9246</v>
      </c>
      <c r="N2" s="20" t="s">
        <v>737</v>
      </c>
      <c r="O2" s="20" t="s">
        <v>5841</v>
      </c>
      <c r="P2" s="20" t="s">
        <v>755</v>
      </c>
      <c r="Q2" s="20" t="s">
        <v>10147</v>
      </c>
      <c r="R2" s="20" t="s">
        <v>9442</v>
      </c>
      <c r="S2" s="612">
        <v>900000000</v>
      </c>
      <c r="T2" s="20" t="s">
        <v>10148</v>
      </c>
      <c r="U2" s="1010">
        <v>0</v>
      </c>
      <c r="V2" s="20" t="s">
        <v>10149</v>
      </c>
      <c r="W2" s="1010">
        <v>1</v>
      </c>
      <c r="X2" s="612">
        <v>0</v>
      </c>
      <c r="Y2" s="612">
        <v>900000000</v>
      </c>
    </row>
    <row r="3" spans="1:25">
      <c r="A3" s="478" t="s">
        <v>4866</v>
      </c>
      <c r="B3" s="148">
        <v>1000000000</v>
      </c>
      <c r="C3" s="20" t="s">
        <v>7822</v>
      </c>
      <c r="D3" s="20" t="s">
        <v>537</v>
      </c>
      <c r="E3" s="20" t="s">
        <v>5275</v>
      </c>
      <c r="F3" s="20" t="s">
        <v>538</v>
      </c>
      <c r="G3" s="20" t="s">
        <v>6238</v>
      </c>
      <c r="H3" s="20" t="s">
        <v>10150</v>
      </c>
      <c r="I3" s="20" t="s">
        <v>10151</v>
      </c>
      <c r="J3" s="20" t="s">
        <v>9443</v>
      </c>
      <c r="K3" s="20" t="s">
        <v>10150</v>
      </c>
      <c r="L3" s="20" t="s">
        <v>10150</v>
      </c>
      <c r="M3" s="20" t="s">
        <v>6246</v>
      </c>
      <c r="N3" s="20" t="s">
        <v>9443</v>
      </c>
      <c r="O3" s="20" t="s">
        <v>5841</v>
      </c>
      <c r="P3" s="20" t="s">
        <v>755</v>
      </c>
      <c r="Q3" s="20" t="s">
        <v>10152</v>
      </c>
      <c r="R3" s="20" t="s">
        <v>9442</v>
      </c>
      <c r="S3" s="612">
        <v>1000000000</v>
      </c>
      <c r="T3" s="20" t="s">
        <v>10153</v>
      </c>
      <c r="U3" s="1010">
        <v>0</v>
      </c>
      <c r="V3" s="20" t="s">
        <v>10154</v>
      </c>
      <c r="W3" s="1010">
        <v>1</v>
      </c>
      <c r="X3" s="612">
        <v>0</v>
      </c>
      <c r="Y3" s="612">
        <v>1000000000</v>
      </c>
    </row>
    <row r="4" spans="1:25">
      <c r="A4" s="478" t="s">
        <v>5940</v>
      </c>
      <c r="B4" s="20"/>
      <c r="S4" s="612"/>
      <c r="U4" s="1010"/>
      <c r="W4" s="1010"/>
      <c r="X4" s="612"/>
      <c r="Y4" s="612"/>
    </row>
    <row r="5" spans="1:25">
      <c r="A5" s="478" t="s">
        <v>4867</v>
      </c>
      <c r="B5" s="148">
        <v>556000000</v>
      </c>
      <c r="C5" s="20" t="s">
        <v>7822</v>
      </c>
      <c r="D5" s="20" t="s">
        <v>537</v>
      </c>
      <c r="E5" s="20" t="s">
        <v>5275</v>
      </c>
      <c r="F5" s="20" t="s">
        <v>538</v>
      </c>
      <c r="G5" s="20" t="s">
        <v>6238</v>
      </c>
      <c r="H5" s="20" t="s">
        <v>10155</v>
      </c>
      <c r="I5" s="20" t="s">
        <v>10156</v>
      </c>
      <c r="J5" s="20" t="s">
        <v>735</v>
      </c>
      <c r="K5" s="20" t="s">
        <v>10157</v>
      </c>
      <c r="L5" s="20" t="s">
        <v>10157</v>
      </c>
      <c r="M5" s="20" t="s">
        <v>6248</v>
      </c>
      <c r="N5" s="20" t="s">
        <v>6249</v>
      </c>
      <c r="O5" s="20" t="s">
        <v>10158</v>
      </c>
      <c r="P5" s="20" t="s">
        <v>755</v>
      </c>
      <c r="Q5" s="20" t="s">
        <v>10147</v>
      </c>
      <c r="R5" s="20" t="s">
        <v>9442</v>
      </c>
      <c r="S5" s="612">
        <v>556000000</v>
      </c>
      <c r="T5" s="20" t="s">
        <v>10153</v>
      </c>
      <c r="U5" s="1010">
        <v>0</v>
      </c>
      <c r="V5" s="20" t="s">
        <v>10154</v>
      </c>
      <c r="W5" s="1010">
        <v>1</v>
      </c>
      <c r="X5" s="612">
        <v>0</v>
      </c>
      <c r="Y5" s="612">
        <v>556000000</v>
      </c>
    </row>
    <row r="6" spans="1:25">
      <c r="A6" s="478" t="s">
        <v>4868</v>
      </c>
      <c r="B6" s="148">
        <v>90000000</v>
      </c>
      <c r="C6" s="20" t="s">
        <v>7822</v>
      </c>
      <c r="D6" s="20" t="s">
        <v>537</v>
      </c>
      <c r="E6" s="20" t="s">
        <v>5275</v>
      </c>
      <c r="F6" s="20" t="s">
        <v>538</v>
      </c>
      <c r="G6" s="20" t="s">
        <v>6238</v>
      </c>
      <c r="H6" s="20" t="s">
        <v>10155</v>
      </c>
      <c r="I6" s="20" t="s">
        <v>10156</v>
      </c>
      <c r="J6" s="20" t="s">
        <v>735</v>
      </c>
      <c r="K6" s="20" t="s">
        <v>10159</v>
      </c>
      <c r="L6" s="20" t="s">
        <v>10159</v>
      </c>
      <c r="M6" s="20" t="s">
        <v>6257</v>
      </c>
      <c r="N6" s="20" t="s">
        <v>1287</v>
      </c>
      <c r="O6" s="20" t="s">
        <v>10158</v>
      </c>
      <c r="P6" s="20" t="s">
        <v>755</v>
      </c>
      <c r="Q6" s="20" t="s">
        <v>10147</v>
      </c>
      <c r="R6" s="20" t="s">
        <v>9442</v>
      </c>
      <c r="S6" s="612">
        <v>90000000</v>
      </c>
      <c r="T6" s="20" t="s">
        <v>10153</v>
      </c>
      <c r="U6" s="1010">
        <v>0</v>
      </c>
      <c r="V6" s="20" t="s">
        <v>10154</v>
      </c>
      <c r="W6" s="1010">
        <v>1</v>
      </c>
      <c r="X6" s="612">
        <v>0</v>
      </c>
      <c r="Y6" s="612">
        <v>90000000</v>
      </c>
    </row>
    <row r="7" spans="1:25">
      <c r="A7" s="478" t="s">
        <v>5340</v>
      </c>
      <c r="B7" s="20"/>
      <c r="S7" s="612"/>
      <c r="U7" s="1010"/>
      <c r="W7" s="1010"/>
      <c r="X7" s="612"/>
      <c r="Y7" s="612"/>
    </row>
    <row r="8" spans="1:25">
      <c r="A8" s="478" t="s">
        <v>4869</v>
      </c>
      <c r="B8" s="148">
        <v>813000000</v>
      </c>
      <c r="C8" s="20" t="s">
        <v>7822</v>
      </c>
      <c r="D8" s="20" t="s">
        <v>537</v>
      </c>
      <c r="E8" s="20" t="s">
        <v>5275</v>
      </c>
      <c r="F8" s="20" t="s">
        <v>538</v>
      </c>
      <c r="G8" s="20" t="s">
        <v>6238</v>
      </c>
      <c r="H8" s="20" t="s">
        <v>10160</v>
      </c>
      <c r="I8" s="20" t="s">
        <v>10161</v>
      </c>
      <c r="J8" s="20" t="s">
        <v>10162</v>
      </c>
      <c r="K8" s="20" t="s">
        <v>10163</v>
      </c>
      <c r="L8" s="20" t="s">
        <v>10163</v>
      </c>
      <c r="M8" s="20" t="s">
        <v>6253</v>
      </c>
      <c r="N8" s="20" t="s">
        <v>9444</v>
      </c>
      <c r="O8" s="20" t="s">
        <v>10158</v>
      </c>
      <c r="P8" s="20" t="s">
        <v>755</v>
      </c>
      <c r="Q8" s="20" t="s">
        <v>10152</v>
      </c>
      <c r="R8" s="20" t="s">
        <v>9442</v>
      </c>
      <c r="S8" s="612">
        <v>813000000</v>
      </c>
      <c r="T8" s="20" t="s">
        <v>10153</v>
      </c>
      <c r="U8" s="1010">
        <v>0</v>
      </c>
      <c r="V8" s="20" t="s">
        <v>10154</v>
      </c>
      <c r="W8" s="1010">
        <v>1</v>
      </c>
      <c r="X8" s="612">
        <v>0</v>
      </c>
      <c r="Y8" s="612">
        <v>813000000</v>
      </c>
    </row>
    <row r="9" spans="1:25">
      <c r="A9" s="478" t="s">
        <v>4870</v>
      </c>
      <c r="B9" s="148">
        <v>80000000</v>
      </c>
      <c r="C9" s="20" t="s">
        <v>7822</v>
      </c>
      <c r="D9" s="20" t="s">
        <v>537</v>
      </c>
      <c r="E9" s="20" t="s">
        <v>5275</v>
      </c>
      <c r="F9" s="20" t="s">
        <v>538</v>
      </c>
      <c r="G9" s="20" t="s">
        <v>6238</v>
      </c>
      <c r="H9" s="20" t="s">
        <v>10160</v>
      </c>
      <c r="I9" s="20" t="s">
        <v>10161</v>
      </c>
      <c r="J9" s="20" t="s">
        <v>10162</v>
      </c>
      <c r="K9" s="20" t="s">
        <v>10164</v>
      </c>
      <c r="L9" s="20" t="s">
        <v>10164</v>
      </c>
      <c r="M9" s="20" t="s">
        <v>6240</v>
      </c>
      <c r="N9" s="20" t="s">
        <v>10165</v>
      </c>
      <c r="O9" s="20" t="s">
        <v>10158</v>
      </c>
      <c r="P9" s="20" t="s">
        <v>755</v>
      </c>
      <c r="Q9" s="20" t="s">
        <v>10152</v>
      </c>
      <c r="R9" s="20" t="s">
        <v>9442</v>
      </c>
      <c r="S9" s="612">
        <v>80000000</v>
      </c>
      <c r="T9" s="20" t="s">
        <v>10153</v>
      </c>
      <c r="U9" s="1010">
        <v>0</v>
      </c>
      <c r="V9" s="20" t="s">
        <v>10154</v>
      </c>
      <c r="W9" s="1010">
        <v>1</v>
      </c>
      <c r="X9" s="612">
        <v>0</v>
      </c>
      <c r="Y9" s="612">
        <v>80000000</v>
      </c>
    </row>
    <row r="10" spans="1:25">
      <c r="A10" s="478" t="s">
        <v>4871</v>
      </c>
      <c r="B10" s="148">
        <v>561000000</v>
      </c>
      <c r="C10" s="20" t="s">
        <v>7822</v>
      </c>
      <c r="D10" s="20" t="s">
        <v>537</v>
      </c>
      <c r="E10" s="20" t="s">
        <v>5275</v>
      </c>
      <c r="F10" s="20" t="s">
        <v>538</v>
      </c>
      <c r="G10" s="20" t="s">
        <v>6238</v>
      </c>
      <c r="H10" s="20" t="s">
        <v>10160</v>
      </c>
      <c r="I10" s="20" t="s">
        <v>10161</v>
      </c>
      <c r="J10" s="20" t="s">
        <v>10162</v>
      </c>
      <c r="K10" s="20" t="s">
        <v>10166</v>
      </c>
      <c r="L10" s="20" t="s">
        <v>10166</v>
      </c>
      <c r="M10" s="20" t="s">
        <v>6241</v>
      </c>
      <c r="N10" s="20" t="s">
        <v>10167</v>
      </c>
      <c r="O10" s="20" t="s">
        <v>10158</v>
      </c>
      <c r="P10" s="20" t="s">
        <v>755</v>
      </c>
      <c r="Q10" s="20" t="s">
        <v>10152</v>
      </c>
      <c r="R10" s="20" t="s">
        <v>9442</v>
      </c>
      <c r="S10" s="612">
        <v>561000000</v>
      </c>
      <c r="T10" s="20" t="s">
        <v>10153</v>
      </c>
      <c r="U10" s="1010">
        <v>0</v>
      </c>
      <c r="V10" s="20" t="s">
        <v>10154</v>
      </c>
      <c r="W10" s="1010">
        <v>1</v>
      </c>
      <c r="X10" s="612">
        <v>0</v>
      </c>
      <c r="Y10" s="612">
        <v>561000000</v>
      </c>
    </row>
    <row r="11" spans="1:25">
      <c r="A11" s="478" t="s">
        <v>4872</v>
      </c>
      <c r="B11" s="148">
        <v>285000000</v>
      </c>
      <c r="C11" s="20" t="s">
        <v>7822</v>
      </c>
      <c r="D11" s="20" t="s">
        <v>537</v>
      </c>
      <c r="E11" s="20" t="s">
        <v>5275</v>
      </c>
      <c r="F11" s="20" t="s">
        <v>538</v>
      </c>
      <c r="G11" s="20" t="s">
        <v>6238</v>
      </c>
      <c r="H11" s="20" t="s">
        <v>10160</v>
      </c>
      <c r="I11" s="20" t="s">
        <v>10161</v>
      </c>
      <c r="J11" s="20" t="s">
        <v>10162</v>
      </c>
      <c r="K11" s="20" t="s">
        <v>10168</v>
      </c>
      <c r="L11" s="20" t="s">
        <v>10168</v>
      </c>
      <c r="M11" s="20" t="s">
        <v>6242</v>
      </c>
      <c r="N11" s="20" t="s">
        <v>10169</v>
      </c>
      <c r="O11" s="20" t="s">
        <v>10158</v>
      </c>
      <c r="P11" s="20" t="s">
        <v>755</v>
      </c>
      <c r="Q11" s="20" t="s">
        <v>10152</v>
      </c>
      <c r="R11" s="20" t="s">
        <v>9442</v>
      </c>
      <c r="S11" s="612">
        <v>285000000</v>
      </c>
      <c r="T11" s="20" t="s">
        <v>10153</v>
      </c>
      <c r="U11" s="1010">
        <v>0</v>
      </c>
      <c r="V11" s="20" t="s">
        <v>10170</v>
      </c>
      <c r="W11" s="1010">
        <v>1</v>
      </c>
      <c r="X11" s="612">
        <v>0</v>
      </c>
      <c r="Y11" s="612">
        <v>285000000</v>
      </c>
    </row>
    <row r="12" spans="1:25">
      <c r="A12" s="478" t="s">
        <v>4873</v>
      </c>
      <c r="B12" s="148">
        <v>245000000</v>
      </c>
      <c r="C12" s="20" t="s">
        <v>7822</v>
      </c>
      <c r="D12" s="20" t="s">
        <v>537</v>
      </c>
      <c r="E12" s="20" t="s">
        <v>5275</v>
      </c>
      <c r="F12" s="20" t="s">
        <v>538</v>
      </c>
      <c r="G12" s="20" t="s">
        <v>6238</v>
      </c>
      <c r="H12" s="20" t="s">
        <v>10160</v>
      </c>
      <c r="I12" s="20" t="s">
        <v>10161</v>
      </c>
      <c r="J12" s="20" t="s">
        <v>10162</v>
      </c>
      <c r="K12" s="20" t="s">
        <v>10171</v>
      </c>
      <c r="L12" s="20" t="s">
        <v>10171</v>
      </c>
      <c r="M12" s="20" t="s">
        <v>6243</v>
      </c>
      <c r="N12" s="20" t="s">
        <v>4481</v>
      </c>
      <c r="O12" s="20" t="s">
        <v>10158</v>
      </c>
      <c r="P12" s="20" t="s">
        <v>755</v>
      </c>
      <c r="Q12" s="20" t="s">
        <v>10152</v>
      </c>
      <c r="R12" s="20" t="s">
        <v>9442</v>
      </c>
      <c r="S12" s="612">
        <v>245000000</v>
      </c>
      <c r="T12" s="20" t="s">
        <v>10153</v>
      </c>
      <c r="U12" s="1010">
        <v>0</v>
      </c>
      <c r="V12" s="20" t="s">
        <v>10154</v>
      </c>
      <c r="W12" s="1010">
        <v>1</v>
      </c>
      <c r="X12" s="612">
        <v>0</v>
      </c>
      <c r="Y12" s="612">
        <v>245000000</v>
      </c>
    </row>
    <row r="13" spans="1:25">
      <c r="A13" s="478" t="s">
        <v>4874</v>
      </c>
      <c r="B13" s="148">
        <v>40000000</v>
      </c>
      <c r="C13" s="20" t="s">
        <v>7822</v>
      </c>
      <c r="D13" s="20" t="s">
        <v>537</v>
      </c>
      <c r="E13" s="20" t="s">
        <v>5275</v>
      </c>
      <c r="F13" s="20" t="s">
        <v>538</v>
      </c>
      <c r="G13" s="20" t="s">
        <v>6238</v>
      </c>
      <c r="H13" s="20" t="s">
        <v>10160</v>
      </c>
      <c r="I13" s="20" t="s">
        <v>10161</v>
      </c>
      <c r="J13" s="20" t="s">
        <v>10162</v>
      </c>
      <c r="K13" s="20" t="s">
        <v>10172</v>
      </c>
      <c r="L13" s="20" t="s">
        <v>10172</v>
      </c>
      <c r="M13" s="20" t="s">
        <v>6259</v>
      </c>
      <c r="N13" s="20" t="s">
        <v>4482</v>
      </c>
      <c r="O13" s="20" t="s">
        <v>10158</v>
      </c>
      <c r="P13" s="20" t="s">
        <v>755</v>
      </c>
      <c r="Q13" s="20" t="s">
        <v>10147</v>
      </c>
      <c r="R13" s="20" t="s">
        <v>9442</v>
      </c>
      <c r="S13" s="612">
        <v>40000000</v>
      </c>
      <c r="T13" s="20" t="s">
        <v>10153</v>
      </c>
      <c r="U13" s="1010">
        <v>0</v>
      </c>
      <c r="V13" s="20" t="s">
        <v>10154</v>
      </c>
      <c r="W13" s="1010">
        <v>1</v>
      </c>
      <c r="X13" s="612">
        <v>0</v>
      </c>
      <c r="Y13" s="612">
        <v>40000000</v>
      </c>
    </row>
    <row r="14" spans="1:25">
      <c r="A14" s="478" t="s">
        <v>4878</v>
      </c>
      <c r="B14" s="148">
        <v>623000000</v>
      </c>
      <c r="C14" s="20" t="s">
        <v>7822</v>
      </c>
      <c r="D14" s="20" t="s">
        <v>537</v>
      </c>
      <c r="E14" s="20" t="s">
        <v>5275</v>
      </c>
      <c r="F14" s="20" t="s">
        <v>538</v>
      </c>
      <c r="G14" s="20" t="s">
        <v>6238</v>
      </c>
      <c r="H14" s="20" t="s">
        <v>10173</v>
      </c>
      <c r="I14" s="20" t="s">
        <v>10174</v>
      </c>
      <c r="J14" s="20" t="s">
        <v>734</v>
      </c>
      <c r="K14" s="20" t="s">
        <v>10173</v>
      </c>
      <c r="L14" s="20" t="s">
        <v>10173</v>
      </c>
      <c r="M14" s="20" t="s">
        <v>6260</v>
      </c>
      <c r="N14" s="20" t="s">
        <v>734</v>
      </c>
      <c r="O14" s="20" t="s">
        <v>5841</v>
      </c>
      <c r="P14" s="20" t="s">
        <v>755</v>
      </c>
      <c r="Q14" s="20" t="s">
        <v>10147</v>
      </c>
      <c r="R14" s="20" t="s">
        <v>9442</v>
      </c>
      <c r="S14" s="612">
        <v>623000000</v>
      </c>
      <c r="T14" s="20" t="s">
        <v>10175</v>
      </c>
      <c r="U14" s="1010">
        <v>0</v>
      </c>
      <c r="V14" s="20" t="s">
        <v>10176</v>
      </c>
      <c r="W14" s="1010">
        <v>1</v>
      </c>
      <c r="X14" s="612">
        <v>0</v>
      </c>
      <c r="Y14" s="612">
        <v>623000000</v>
      </c>
    </row>
    <row r="15" spans="1:25">
      <c r="A15" s="478" t="s">
        <v>5350</v>
      </c>
      <c r="B15" s="20"/>
      <c r="S15" s="612"/>
      <c r="U15" s="1010"/>
      <c r="W15" s="1010"/>
      <c r="X15" s="612"/>
      <c r="Y15" s="612"/>
    </row>
    <row r="16" spans="1:25">
      <c r="A16" s="478" t="s">
        <v>4879</v>
      </c>
      <c r="B16" s="148">
        <v>107000000</v>
      </c>
      <c r="C16" s="20" t="s">
        <v>7822</v>
      </c>
      <c r="D16" s="20" t="s">
        <v>537</v>
      </c>
      <c r="E16" s="20" t="s">
        <v>5275</v>
      </c>
      <c r="F16" s="20" t="s">
        <v>538</v>
      </c>
      <c r="G16" s="20" t="s">
        <v>6238</v>
      </c>
      <c r="H16" s="20" t="s">
        <v>10177</v>
      </c>
      <c r="I16" s="20" t="s">
        <v>10178</v>
      </c>
      <c r="J16" s="20" t="s">
        <v>736</v>
      </c>
      <c r="K16" s="20" t="s">
        <v>10179</v>
      </c>
      <c r="L16" s="20" t="s">
        <v>10179</v>
      </c>
      <c r="M16" s="20" t="s">
        <v>6244</v>
      </c>
      <c r="N16" s="20" t="s">
        <v>9448</v>
      </c>
      <c r="O16" s="20" t="s">
        <v>10158</v>
      </c>
      <c r="P16" s="20" t="s">
        <v>755</v>
      </c>
      <c r="Q16" s="20" t="s">
        <v>10152</v>
      </c>
      <c r="R16" s="20" t="s">
        <v>9442</v>
      </c>
      <c r="S16" s="612">
        <v>107000000</v>
      </c>
      <c r="T16" s="20" t="s">
        <v>10153</v>
      </c>
      <c r="U16" s="1010">
        <v>0</v>
      </c>
      <c r="V16" s="20" t="s">
        <v>10154</v>
      </c>
      <c r="W16" s="1010">
        <v>1</v>
      </c>
      <c r="X16" s="612">
        <v>0</v>
      </c>
      <c r="Y16" s="612">
        <v>107000000</v>
      </c>
    </row>
    <row r="17" spans="1:25">
      <c r="A17" s="478" t="s">
        <v>4880</v>
      </c>
      <c r="B17" s="148">
        <v>133203200</v>
      </c>
      <c r="C17" s="20" t="s">
        <v>7822</v>
      </c>
      <c r="D17" s="20" t="s">
        <v>537</v>
      </c>
      <c r="E17" s="20" t="s">
        <v>5275</v>
      </c>
      <c r="F17" s="20" t="s">
        <v>538</v>
      </c>
      <c r="G17" s="20" t="s">
        <v>6238</v>
      </c>
      <c r="H17" s="20" t="s">
        <v>10177</v>
      </c>
      <c r="I17" s="20" t="s">
        <v>10178</v>
      </c>
      <c r="J17" s="20" t="s">
        <v>736</v>
      </c>
      <c r="K17" s="20" t="s">
        <v>10180</v>
      </c>
      <c r="L17" s="20" t="s">
        <v>10180</v>
      </c>
      <c r="M17" s="20" t="s">
        <v>6245</v>
      </c>
      <c r="N17" s="20" t="s">
        <v>9449</v>
      </c>
      <c r="O17" s="20" t="s">
        <v>10158</v>
      </c>
      <c r="P17" s="20" t="s">
        <v>755</v>
      </c>
      <c r="Q17" s="20" t="s">
        <v>10152</v>
      </c>
      <c r="R17" s="20" t="s">
        <v>9442</v>
      </c>
      <c r="S17" s="612">
        <v>133203200</v>
      </c>
      <c r="T17" s="20" t="s">
        <v>10153</v>
      </c>
      <c r="U17" s="1010">
        <v>0</v>
      </c>
      <c r="V17" s="20" t="s">
        <v>10181</v>
      </c>
      <c r="W17" s="1010">
        <v>1</v>
      </c>
      <c r="X17" s="612">
        <v>0</v>
      </c>
      <c r="Y17" s="612">
        <v>133203200</v>
      </c>
    </row>
    <row r="18" spans="1:25">
      <c r="A18" s="478" t="s">
        <v>4881</v>
      </c>
      <c r="B18" s="148">
        <v>296000000</v>
      </c>
      <c r="C18" s="20" t="s">
        <v>7822</v>
      </c>
      <c r="D18" s="20" t="s">
        <v>537</v>
      </c>
      <c r="E18" s="20" t="s">
        <v>5275</v>
      </c>
      <c r="F18" s="20" t="s">
        <v>538</v>
      </c>
      <c r="G18" s="20" t="s">
        <v>6238</v>
      </c>
      <c r="H18" s="20" t="s">
        <v>10177</v>
      </c>
      <c r="I18" s="20" t="s">
        <v>10178</v>
      </c>
      <c r="J18" s="20" t="s">
        <v>736</v>
      </c>
      <c r="K18" s="20" t="s">
        <v>10182</v>
      </c>
      <c r="L18" s="20" t="s">
        <v>10182</v>
      </c>
      <c r="M18" s="20" t="s">
        <v>6247</v>
      </c>
      <c r="N18" s="20" t="s">
        <v>9450</v>
      </c>
      <c r="O18" s="20" t="s">
        <v>10158</v>
      </c>
      <c r="P18" s="20" t="s">
        <v>755</v>
      </c>
      <c r="Q18" s="20" t="s">
        <v>10152</v>
      </c>
      <c r="R18" s="20" t="s">
        <v>9442</v>
      </c>
      <c r="S18" s="612">
        <v>296000000</v>
      </c>
      <c r="T18" s="20" t="s">
        <v>10153</v>
      </c>
      <c r="U18" s="1010">
        <v>0</v>
      </c>
      <c r="V18" s="20" t="s">
        <v>10154</v>
      </c>
      <c r="W18" s="1010">
        <v>1</v>
      </c>
      <c r="X18" s="612">
        <v>0</v>
      </c>
      <c r="Y18" s="612">
        <v>296000000</v>
      </c>
    </row>
    <row r="19" spans="1:25">
      <c r="A19" s="478" t="s">
        <v>4882</v>
      </c>
      <c r="B19" s="148">
        <v>42500000</v>
      </c>
      <c r="C19" s="20" t="s">
        <v>7822</v>
      </c>
      <c r="D19" s="20" t="s">
        <v>537</v>
      </c>
      <c r="E19" s="20" t="s">
        <v>5275</v>
      </c>
      <c r="F19" s="20" t="s">
        <v>538</v>
      </c>
      <c r="G19" s="20" t="s">
        <v>6238</v>
      </c>
      <c r="H19" s="20" t="s">
        <v>10177</v>
      </c>
      <c r="I19" s="20" t="s">
        <v>10178</v>
      </c>
      <c r="J19" s="20" t="s">
        <v>736</v>
      </c>
      <c r="K19" s="20" t="s">
        <v>10183</v>
      </c>
      <c r="L19" s="20" t="s">
        <v>10183</v>
      </c>
      <c r="M19" s="20" t="s">
        <v>6250</v>
      </c>
      <c r="N19" s="20" t="s">
        <v>9451</v>
      </c>
      <c r="O19" s="20" t="s">
        <v>10158</v>
      </c>
      <c r="P19" s="20" t="s">
        <v>755</v>
      </c>
      <c r="Q19" s="20" t="s">
        <v>10152</v>
      </c>
      <c r="R19" s="20" t="s">
        <v>9442</v>
      </c>
      <c r="S19" s="612">
        <v>42500000</v>
      </c>
      <c r="T19" s="20" t="s">
        <v>10153</v>
      </c>
      <c r="U19" s="1010">
        <v>0</v>
      </c>
      <c r="V19" s="20" t="s">
        <v>10154</v>
      </c>
      <c r="W19" s="1010">
        <v>1</v>
      </c>
      <c r="X19" s="612">
        <v>0</v>
      </c>
      <c r="Y19" s="612">
        <v>42500000</v>
      </c>
    </row>
    <row r="20" spans="1:25">
      <c r="A20" s="478" t="s">
        <v>4883</v>
      </c>
      <c r="B20" s="148">
        <v>7500000</v>
      </c>
      <c r="C20" s="20" t="s">
        <v>7822</v>
      </c>
      <c r="D20" s="20" t="s">
        <v>537</v>
      </c>
      <c r="E20" s="20" t="s">
        <v>5275</v>
      </c>
      <c r="F20" s="20" t="s">
        <v>538</v>
      </c>
      <c r="G20" s="20" t="s">
        <v>6238</v>
      </c>
      <c r="H20" s="20" t="s">
        <v>10177</v>
      </c>
      <c r="I20" s="20" t="s">
        <v>10178</v>
      </c>
      <c r="J20" s="20" t="s">
        <v>736</v>
      </c>
      <c r="K20" s="20" t="s">
        <v>10184</v>
      </c>
      <c r="L20" s="20" t="s">
        <v>10184</v>
      </c>
      <c r="M20" s="20" t="s">
        <v>6251</v>
      </c>
      <c r="N20" s="20" t="s">
        <v>4483</v>
      </c>
      <c r="O20" s="20" t="s">
        <v>10158</v>
      </c>
      <c r="P20" s="20" t="s">
        <v>755</v>
      </c>
      <c r="Q20" s="20" t="s">
        <v>10152</v>
      </c>
      <c r="R20" s="20" t="s">
        <v>9442</v>
      </c>
      <c r="S20" s="612">
        <v>7500000</v>
      </c>
      <c r="T20" s="20" t="s">
        <v>10153</v>
      </c>
      <c r="U20" s="1010">
        <v>0</v>
      </c>
      <c r="V20" s="20" t="s">
        <v>10154</v>
      </c>
      <c r="W20" s="1010">
        <v>1</v>
      </c>
      <c r="X20" s="612">
        <v>0</v>
      </c>
      <c r="Y20" s="612">
        <v>7500000</v>
      </c>
    </row>
    <row r="21" spans="1:25">
      <c r="A21" s="478" t="s">
        <v>4884</v>
      </c>
      <c r="B21" s="148">
        <v>25000000</v>
      </c>
      <c r="C21" s="20" t="s">
        <v>7822</v>
      </c>
      <c r="D21" s="20" t="s">
        <v>537</v>
      </c>
      <c r="E21" s="20" t="s">
        <v>5275</v>
      </c>
      <c r="F21" s="20" t="s">
        <v>538</v>
      </c>
      <c r="G21" s="20" t="s">
        <v>6238</v>
      </c>
      <c r="H21" s="20" t="s">
        <v>10177</v>
      </c>
      <c r="I21" s="20" t="s">
        <v>10178</v>
      </c>
      <c r="J21" s="20" t="s">
        <v>736</v>
      </c>
      <c r="K21" s="20" t="s">
        <v>10185</v>
      </c>
      <c r="L21" s="20" t="s">
        <v>10185</v>
      </c>
      <c r="M21" s="20" t="s">
        <v>6256</v>
      </c>
      <c r="N21" s="20" t="s">
        <v>4484</v>
      </c>
      <c r="O21" s="20" t="s">
        <v>10158</v>
      </c>
      <c r="P21" s="20" t="s">
        <v>755</v>
      </c>
      <c r="Q21" s="20" t="s">
        <v>10147</v>
      </c>
      <c r="R21" s="20" t="s">
        <v>9442</v>
      </c>
      <c r="S21" s="612">
        <v>25000000</v>
      </c>
      <c r="T21" s="20" t="s">
        <v>10153</v>
      </c>
      <c r="U21" s="1010">
        <v>0</v>
      </c>
      <c r="V21" s="20" t="s">
        <v>10154</v>
      </c>
      <c r="W21" s="1010">
        <v>1</v>
      </c>
      <c r="X21" s="612">
        <v>0</v>
      </c>
      <c r="Y21" s="612">
        <v>25000000</v>
      </c>
    </row>
    <row r="22" spans="1:25">
      <c r="A22" s="478" t="s">
        <v>5353</v>
      </c>
      <c r="B22" s="20"/>
      <c r="S22" s="612"/>
      <c r="U22" s="1010"/>
      <c r="W22" s="1010"/>
      <c r="X22" s="612"/>
      <c r="Y22" s="612"/>
    </row>
    <row r="23" spans="1:25">
      <c r="A23" s="478" t="s">
        <v>4885</v>
      </c>
      <c r="B23" s="148">
        <v>60000000</v>
      </c>
      <c r="C23" s="20" t="s">
        <v>7822</v>
      </c>
      <c r="D23" s="20" t="s">
        <v>537</v>
      </c>
      <c r="E23" s="20" t="s">
        <v>5275</v>
      </c>
      <c r="F23" s="20" t="s">
        <v>538</v>
      </c>
      <c r="G23" s="20" t="s">
        <v>6238</v>
      </c>
      <c r="H23" s="20" t="s">
        <v>10186</v>
      </c>
      <c r="I23" s="20" t="s">
        <v>10187</v>
      </c>
      <c r="J23" s="20" t="s">
        <v>732</v>
      </c>
      <c r="K23" s="20" t="s">
        <v>10188</v>
      </c>
      <c r="L23" s="20" t="s">
        <v>10188</v>
      </c>
      <c r="M23" s="20" t="s">
        <v>6252</v>
      </c>
      <c r="N23" s="20" t="s">
        <v>9452</v>
      </c>
      <c r="O23" s="20" t="s">
        <v>10158</v>
      </c>
      <c r="P23" s="20" t="s">
        <v>755</v>
      </c>
      <c r="Q23" s="20" t="s">
        <v>10147</v>
      </c>
      <c r="R23" s="20" t="s">
        <v>9442</v>
      </c>
      <c r="S23" s="612">
        <v>60000000</v>
      </c>
      <c r="T23" s="20" t="s">
        <v>10189</v>
      </c>
      <c r="U23" s="1010">
        <v>0</v>
      </c>
      <c r="V23" s="20" t="s">
        <v>10190</v>
      </c>
      <c r="W23" s="1010">
        <v>1</v>
      </c>
      <c r="X23" s="612">
        <v>0</v>
      </c>
      <c r="Y23" s="612">
        <v>60000000</v>
      </c>
    </row>
    <row r="24" spans="1:25">
      <c r="A24" s="478" t="s">
        <v>4886</v>
      </c>
      <c r="B24" s="148">
        <v>135000000</v>
      </c>
      <c r="C24" s="20" t="s">
        <v>7822</v>
      </c>
      <c r="D24" s="20" t="s">
        <v>537</v>
      </c>
      <c r="E24" s="20" t="s">
        <v>5275</v>
      </c>
      <c r="F24" s="20" t="s">
        <v>538</v>
      </c>
      <c r="G24" s="20" t="s">
        <v>6238</v>
      </c>
      <c r="H24" s="20" t="s">
        <v>10186</v>
      </c>
      <c r="I24" s="20" t="s">
        <v>10187</v>
      </c>
      <c r="J24" s="20" t="s">
        <v>732</v>
      </c>
      <c r="K24" s="20" t="s">
        <v>10191</v>
      </c>
      <c r="L24" s="20" t="s">
        <v>10191</v>
      </c>
      <c r="M24" s="20" t="s">
        <v>9247</v>
      </c>
      <c r="N24" s="20" t="s">
        <v>9453</v>
      </c>
      <c r="O24" s="20" t="s">
        <v>10158</v>
      </c>
      <c r="P24" s="20" t="s">
        <v>755</v>
      </c>
      <c r="Q24" s="20" t="s">
        <v>10147</v>
      </c>
      <c r="R24" s="20" t="s">
        <v>9442</v>
      </c>
      <c r="S24" s="612">
        <v>135000000</v>
      </c>
      <c r="T24" s="20" t="s">
        <v>10189</v>
      </c>
      <c r="U24" s="1010">
        <v>0</v>
      </c>
      <c r="V24" s="20" t="s">
        <v>10190</v>
      </c>
      <c r="W24" s="1010">
        <v>1</v>
      </c>
      <c r="X24" s="612">
        <v>0</v>
      </c>
      <c r="Y24" s="612">
        <v>135000000</v>
      </c>
    </row>
    <row r="25" spans="1:25">
      <c r="A25" s="478" t="s">
        <v>6733</v>
      </c>
      <c r="B25" s="148">
        <v>0</v>
      </c>
      <c r="C25" s="20" t="s">
        <v>7822</v>
      </c>
      <c r="D25" s="20" t="s">
        <v>537</v>
      </c>
      <c r="E25" s="20" t="s">
        <v>5275</v>
      </c>
      <c r="F25" s="20" t="s">
        <v>538</v>
      </c>
      <c r="G25" s="20" t="s">
        <v>6238</v>
      </c>
      <c r="H25" s="20" t="s">
        <v>11035</v>
      </c>
      <c r="I25" s="20" t="s">
        <v>11036</v>
      </c>
      <c r="J25" s="20" t="s">
        <v>11037</v>
      </c>
      <c r="K25" s="20" t="s">
        <v>11035</v>
      </c>
      <c r="L25" s="20" t="s">
        <v>11035</v>
      </c>
      <c r="M25" s="20" t="s">
        <v>11038</v>
      </c>
      <c r="N25" s="20" t="s">
        <v>11037</v>
      </c>
      <c r="O25" s="20" t="s">
        <v>5841</v>
      </c>
      <c r="P25" s="20" t="s">
        <v>755</v>
      </c>
      <c r="Q25" s="20" t="s">
        <v>10147</v>
      </c>
      <c r="R25" s="20" t="s">
        <v>9455</v>
      </c>
      <c r="S25" s="612">
        <v>0</v>
      </c>
      <c r="U25" s="1010">
        <v>0</v>
      </c>
      <c r="X25" s="612">
        <v>0</v>
      </c>
      <c r="Y25" s="612">
        <v>0</v>
      </c>
    </row>
    <row r="26" spans="1:25">
      <c r="A26" s="478" t="s">
        <v>8189</v>
      </c>
      <c r="B26" s="148">
        <v>8978483.5999999996</v>
      </c>
      <c r="C26" s="20" t="s">
        <v>7822</v>
      </c>
      <c r="D26" s="20" t="s">
        <v>537</v>
      </c>
      <c r="E26" s="20" t="s">
        <v>5275</v>
      </c>
      <c r="F26" s="20" t="s">
        <v>538</v>
      </c>
      <c r="G26" s="20" t="s">
        <v>6238</v>
      </c>
      <c r="H26" s="20" t="s">
        <v>10254</v>
      </c>
      <c r="I26" s="20" t="s">
        <v>10254</v>
      </c>
      <c r="J26" s="20" t="s">
        <v>10255</v>
      </c>
      <c r="K26" s="20" t="s">
        <v>10254</v>
      </c>
      <c r="L26" s="20" t="s">
        <v>10254</v>
      </c>
      <c r="M26" s="20" t="s">
        <v>10037</v>
      </c>
      <c r="N26" s="20" t="s">
        <v>10255</v>
      </c>
      <c r="O26" s="20" t="s">
        <v>5841</v>
      </c>
      <c r="P26" s="20" t="s">
        <v>755</v>
      </c>
      <c r="Q26" s="20" t="s">
        <v>10147</v>
      </c>
      <c r="R26" s="20" t="s">
        <v>9503</v>
      </c>
      <c r="S26" s="612">
        <v>8978483.5999999996</v>
      </c>
      <c r="T26" s="20" t="s">
        <v>10256</v>
      </c>
      <c r="U26" s="1010">
        <v>0</v>
      </c>
      <c r="X26" s="612">
        <v>0</v>
      </c>
      <c r="Y26" s="612">
        <v>0</v>
      </c>
    </row>
    <row r="27" spans="1:25">
      <c r="A27" s="478" t="s">
        <v>4889</v>
      </c>
      <c r="B27" s="20"/>
      <c r="S27" s="612"/>
      <c r="U27" s="1010"/>
      <c r="X27" s="612"/>
      <c r="Y27" s="612"/>
    </row>
    <row r="28" spans="1:25">
      <c r="A28" s="478" t="s">
        <v>5126</v>
      </c>
      <c r="B28" s="148">
        <v>11500000</v>
      </c>
      <c r="C28" s="20" t="s">
        <v>7822</v>
      </c>
      <c r="D28" s="20" t="s">
        <v>537</v>
      </c>
      <c r="E28" s="20" t="s">
        <v>5275</v>
      </c>
      <c r="F28" s="20" t="s">
        <v>538</v>
      </c>
      <c r="G28" s="20" t="s">
        <v>6238</v>
      </c>
      <c r="H28" s="20" t="s">
        <v>10230</v>
      </c>
      <c r="I28" s="20" t="s">
        <v>10231</v>
      </c>
      <c r="J28" s="20" t="s">
        <v>739</v>
      </c>
      <c r="K28" s="20" t="s">
        <v>10232</v>
      </c>
      <c r="L28" s="20" t="s">
        <v>10233</v>
      </c>
      <c r="M28" s="20" t="s">
        <v>6266</v>
      </c>
      <c r="N28" s="20" t="s">
        <v>10038</v>
      </c>
      <c r="O28" s="20" t="s">
        <v>10158</v>
      </c>
      <c r="P28" s="20" t="s">
        <v>755</v>
      </c>
      <c r="Q28" s="20" t="s">
        <v>10147</v>
      </c>
      <c r="R28" s="20" t="s">
        <v>9455</v>
      </c>
      <c r="S28" s="612">
        <v>11500000</v>
      </c>
      <c r="T28" s="20" t="s">
        <v>10234</v>
      </c>
      <c r="U28" s="1010">
        <v>0</v>
      </c>
      <c r="X28" s="612">
        <v>0</v>
      </c>
      <c r="Y28" s="612">
        <v>0</v>
      </c>
    </row>
    <row r="29" spans="1:25">
      <c r="A29" s="478" t="s">
        <v>5127</v>
      </c>
      <c r="B29" s="148">
        <v>9000000</v>
      </c>
      <c r="C29" s="20" t="s">
        <v>7822</v>
      </c>
      <c r="D29" s="20" t="s">
        <v>537</v>
      </c>
      <c r="E29" s="20" t="s">
        <v>5275</v>
      </c>
      <c r="F29" s="20" t="s">
        <v>538</v>
      </c>
      <c r="G29" s="20" t="s">
        <v>6238</v>
      </c>
      <c r="H29" s="20" t="s">
        <v>10230</v>
      </c>
      <c r="I29" s="20" t="s">
        <v>10231</v>
      </c>
      <c r="J29" s="20" t="s">
        <v>739</v>
      </c>
      <c r="K29" s="20" t="s">
        <v>10235</v>
      </c>
      <c r="L29" s="20" t="s">
        <v>10233</v>
      </c>
      <c r="M29" s="20" t="s">
        <v>6265</v>
      </c>
      <c r="N29" s="20" t="s">
        <v>10039</v>
      </c>
      <c r="O29" s="20" t="s">
        <v>10158</v>
      </c>
      <c r="P29" s="20" t="s">
        <v>755</v>
      </c>
      <c r="Q29" s="20" t="s">
        <v>10147</v>
      </c>
      <c r="R29" s="20" t="s">
        <v>9455</v>
      </c>
      <c r="S29" s="612">
        <v>9000000</v>
      </c>
      <c r="T29" s="20" t="s">
        <v>10234</v>
      </c>
      <c r="U29" s="1010">
        <v>0</v>
      </c>
      <c r="X29" s="612">
        <v>0</v>
      </c>
      <c r="Y29" s="612">
        <v>0</v>
      </c>
    </row>
    <row r="30" spans="1:25">
      <c r="A30" s="478" t="s">
        <v>4896</v>
      </c>
      <c r="B30" s="20"/>
      <c r="S30" s="612"/>
      <c r="U30" s="1010"/>
      <c r="X30" s="612"/>
      <c r="Y30" s="612"/>
    </row>
    <row r="31" spans="1:25">
      <c r="A31" s="478" t="s">
        <v>5128</v>
      </c>
      <c r="B31" s="148">
        <v>368400000</v>
      </c>
      <c r="C31" s="20" t="s">
        <v>7822</v>
      </c>
      <c r="D31" s="20" t="s">
        <v>537</v>
      </c>
      <c r="E31" s="20" t="s">
        <v>5275</v>
      </c>
      <c r="F31" s="20" t="s">
        <v>538</v>
      </c>
      <c r="G31" s="20" t="s">
        <v>6238</v>
      </c>
      <c r="H31" s="20" t="s">
        <v>10236</v>
      </c>
      <c r="I31" s="20" t="s">
        <v>10237</v>
      </c>
      <c r="J31" s="20" t="s">
        <v>742</v>
      </c>
      <c r="K31" s="20" t="s">
        <v>10238</v>
      </c>
      <c r="L31" s="20" t="s">
        <v>10233</v>
      </c>
      <c r="M31" s="20" t="s">
        <v>6264</v>
      </c>
      <c r="N31" s="20" t="s">
        <v>10040</v>
      </c>
      <c r="O31" s="20" t="s">
        <v>10158</v>
      </c>
      <c r="P31" s="20" t="s">
        <v>755</v>
      </c>
      <c r="Q31" s="20" t="s">
        <v>10147</v>
      </c>
      <c r="R31" s="20" t="s">
        <v>9455</v>
      </c>
      <c r="S31" s="612">
        <v>368400000</v>
      </c>
      <c r="T31" s="20" t="s">
        <v>10234</v>
      </c>
      <c r="U31" s="1010">
        <v>0</v>
      </c>
      <c r="X31" s="612">
        <v>0</v>
      </c>
      <c r="Y31" s="612">
        <v>0</v>
      </c>
    </row>
    <row r="32" spans="1:25">
      <c r="A32" s="478" t="s">
        <v>5129</v>
      </c>
      <c r="B32" s="148">
        <v>4000000</v>
      </c>
      <c r="C32" s="20" t="s">
        <v>7822</v>
      </c>
      <c r="D32" s="20" t="s">
        <v>537</v>
      </c>
      <c r="E32" s="20" t="s">
        <v>5275</v>
      </c>
      <c r="F32" s="20" t="s">
        <v>538</v>
      </c>
      <c r="G32" s="20" t="s">
        <v>6238</v>
      </c>
      <c r="H32" s="20" t="s">
        <v>10236</v>
      </c>
      <c r="I32" s="20" t="s">
        <v>10237</v>
      </c>
      <c r="J32" s="20" t="s">
        <v>742</v>
      </c>
      <c r="K32" s="20" t="s">
        <v>10239</v>
      </c>
      <c r="L32" s="20" t="s">
        <v>10233</v>
      </c>
      <c r="M32" s="20" t="s">
        <v>10041</v>
      </c>
      <c r="N32" s="20" t="s">
        <v>10042</v>
      </c>
      <c r="O32" s="20" t="s">
        <v>10158</v>
      </c>
      <c r="P32" s="20" t="s">
        <v>755</v>
      </c>
      <c r="Q32" s="20" t="s">
        <v>10147</v>
      </c>
      <c r="R32" s="20" t="s">
        <v>9455</v>
      </c>
      <c r="S32" s="612">
        <v>4000000</v>
      </c>
      <c r="T32" s="20" t="s">
        <v>10234</v>
      </c>
      <c r="U32" s="1010">
        <v>0</v>
      </c>
      <c r="X32" s="612">
        <v>0</v>
      </c>
      <c r="Y32" s="612">
        <v>0</v>
      </c>
    </row>
    <row r="33" spans="1:25">
      <c r="A33" s="478" t="s">
        <v>5130</v>
      </c>
      <c r="B33" s="148">
        <v>324400000</v>
      </c>
      <c r="C33" s="20" t="s">
        <v>7822</v>
      </c>
      <c r="D33" s="20" t="s">
        <v>537</v>
      </c>
      <c r="E33" s="20" t="s">
        <v>5275</v>
      </c>
      <c r="F33" s="20" t="s">
        <v>538</v>
      </c>
      <c r="G33" s="20" t="s">
        <v>6238</v>
      </c>
      <c r="H33" s="20" t="s">
        <v>10236</v>
      </c>
      <c r="I33" s="20" t="s">
        <v>10237</v>
      </c>
      <c r="J33" s="20" t="s">
        <v>742</v>
      </c>
      <c r="K33" s="20" t="s">
        <v>10240</v>
      </c>
      <c r="L33" s="20" t="s">
        <v>10233</v>
      </c>
      <c r="M33" s="20" t="s">
        <v>6267</v>
      </c>
      <c r="N33" s="20" t="s">
        <v>10043</v>
      </c>
      <c r="O33" s="20" t="s">
        <v>10158</v>
      </c>
      <c r="P33" s="20" t="s">
        <v>755</v>
      </c>
      <c r="Q33" s="20" t="s">
        <v>10147</v>
      </c>
      <c r="R33" s="20" t="s">
        <v>9455</v>
      </c>
      <c r="S33" s="612">
        <v>324400000</v>
      </c>
      <c r="T33" s="20" t="s">
        <v>10234</v>
      </c>
      <c r="U33" s="1010">
        <v>0</v>
      </c>
      <c r="X33" s="612">
        <v>0</v>
      </c>
      <c r="Y33" s="612">
        <v>0</v>
      </c>
    </row>
    <row r="34" spans="1:25">
      <c r="A34" s="478" t="s">
        <v>5131</v>
      </c>
      <c r="B34" s="148">
        <v>21000000</v>
      </c>
      <c r="C34" s="20" t="s">
        <v>7822</v>
      </c>
      <c r="D34" s="20" t="s">
        <v>537</v>
      </c>
      <c r="E34" s="20" t="s">
        <v>5275</v>
      </c>
      <c r="F34" s="20" t="s">
        <v>538</v>
      </c>
      <c r="G34" s="20" t="s">
        <v>6238</v>
      </c>
      <c r="H34" s="20" t="s">
        <v>10236</v>
      </c>
      <c r="I34" s="20" t="s">
        <v>10237</v>
      </c>
      <c r="J34" s="20" t="s">
        <v>742</v>
      </c>
      <c r="K34" s="20" t="s">
        <v>10241</v>
      </c>
      <c r="L34" s="20" t="s">
        <v>10233</v>
      </c>
      <c r="M34" s="20" t="s">
        <v>6268</v>
      </c>
      <c r="N34" s="20" t="s">
        <v>10044</v>
      </c>
      <c r="O34" s="20" t="s">
        <v>10158</v>
      </c>
      <c r="P34" s="20" t="s">
        <v>755</v>
      </c>
      <c r="Q34" s="20" t="s">
        <v>10147</v>
      </c>
      <c r="R34" s="20" t="s">
        <v>9455</v>
      </c>
      <c r="S34" s="612">
        <v>21000000</v>
      </c>
      <c r="T34" s="20" t="s">
        <v>10234</v>
      </c>
      <c r="U34" s="1010">
        <v>0</v>
      </c>
      <c r="X34" s="612">
        <v>0</v>
      </c>
      <c r="Y34" s="612">
        <v>0</v>
      </c>
    </row>
    <row r="35" spans="1:25">
      <c r="A35" s="478" t="s">
        <v>5132</v>
      </c>
      <c r="B35" s="148">
        <v>16400000</v>
      </c>
      <c r="C35" s="20" t="s">
        <v>7822</v>
      </c>
      <c r="D35" s="20" t="s">
        <v>537</v>
      </c>
      <c r="E35" s="20" t="s">
        <v>5275</v>
      </c>
      <c r="F35" s="20" t="s">
        <v>538</v>
      </c>
      <c r="G35" s="20" t="s">
        <v>6238</v>
      </c>
      <c r="H35" s="20" t="s">
        <v>10236</v>
      </c>
      <c r="I35" s="20" t="s">
        <v>10237</v>
      </c>
      <c r="J35" s="20" t="s">
        <v>742</v>
      </c>
      <c r="K35" s="20" t="s">
        <v>10242</v>
      </c>
      <c r="L35" s="20" t="s">
        <v>10233</v>
      </c>
      <c r="M35" s="20" t="s">
        <v>6239</v>
      </c>
      <c r="N35" s="20" t="s">
        <v>9454</v>
      </c>
      <c r="O35" s="20" t="s">
        <v>10158</v>
      </c>
      <c r="P35" s="20" t="s">
        <v>755</v>
      </c>
      <c r="Q35" s="20" t="s">
        <v>10147</v>
      </c>
      <c r="R35" s="20" t="s">
        <v>9455</v>
      </c>
      <c r="S35" s="612">
        <v>16400000</v>
      </c>
      <c r="T35" s="20" t="s">
        <v>10234</v>
      </c>
      <c r="U35" s="1010">
        <v>0</v>
      </c>
      <c r="X35" s="612">
        <v>0</v>
      </c>
      <c r="Y35" s="612">
        <v>0</v>
      </c>
    </row>
    <row r="36" spans="1:25">
      <c r="A36" s="478" t="s">
        <v>4897</v>
      </c>
      <c r="B36" s="20"/>
      <c r="S36" s="612"/>
      <c r="U36" s="1010"/>
      <c r="X36" s="612"/>
      <c r="Y36" s="612"/>
    </row>
    <row r="37" spans="1:25">
      <c r="A37" s="478" t="s">
        <v>5139</v>
      </c>
      <c r="B37" s="148">
        <v>139000000</v>
      </c>
      <c r="C37" s="20" t="s">
        <v>7822</v>
      </c>
      <c r="D37" s="20" t="s">
        <v>537</v>
      </c>
      <c r="E37" s="20" t="s">
        <v>5275</v>
      </c>
      <c r="F37" s="20" t="s">
        <v>538</v>
      </c>
      <c r="G37" s="20" t="s">
        <v>6238</v>
      </c>
      <c r="H37" s="20" t="s">
        <v>10272</v>
      </c>
      <c r="I37" s="20" t="s">
        <v>10273</v>
      </c>
      <c r="J37" s="20" t="s">
        <v>10274</v>
      </c>
      <c r="K37" s="20" t="s">
        <v>10275</v>
      </c>
      <c r="L37" s="20" t="s">
        <v>10233</v>
      </c>
      <c r="M37" s="20" t="s">
        <v>6269</v>
      </c>
      <c r="N37" s="20" t="s">
        <v>10045</v>
      </c>
      <c r="O37" s="20" t="s">
        <v>10158</v>
      </c>
      <c r="P37" s="20" t="s">
        <v>755</v>
      </c>
      <c r="Q37" s="20" t="s">
        <v>10147</v>
      </c>
      <c r="R37" s="20" t="s">
        <v>9455</v>
      </c>
      <c r="S37" s="612">
        <v>139000000</v>
      </c>
      <c r="T37" s="20" t="s">
        <v>10234</v>
      </c>
      <c r="U37" s="1010">
        <v>0</v>
      </c>
      <c r="X37" s="612">
        <v>0</v>
      </c>
      <c r="Y37" s="612">
        <v>0</v>
      </c>
    </row>
    <row r="38" spans="1:25">
      <c r="A38" s="478" t="s">
        <v>5140</v>
      </c>
      <c r="B38" s="148">
        <v>350900000</v>
      </c>
      <c r="C38" s="20" t="s">
        <v>7822</v>
      </c>
      <c r="D38" s="20" t="s">
        <v>537</v>
      </c>
      <c r="E38" s="20" t="s">
        <v>5275</v>
      </c>
      <c r="F38" s="20" t="s">
        <v>538</v>
      </c>
      <c r="G38" s="20" t="s">
        <v>6238</v>
      </c>
      <c r="H38" s="20" t="s">
        <v>10272</v>
      </c>
      <c r="I38" s="20" t="s">
        <v>10273</v>
      </c>
      <c r="J38" s="20" t="s">
        <v>10274</v>
      </c>
      <c r="K38" s="20" t="s">
        <v>10276</v>
      </c>
      <c r="L38" s="20" t="s">
        <v>10233</v>
      </c>
      <c r="M38" s="20" t="s">
        <v>9248</v>
      </c>
      <c r="N38" s="20" t="s">
        <v>10277</v>
      </c>
      <c r="O38" s="20" t="s">
        <v>10158</v>
      </c>
      <c r="P38" s="20" t="s">
        <v>755</v>
      </c>
      <c r="Q38" s="20" t="s">
        <v>10147</v>
      </c>
      <c r="R38" s="20" t="s">
        <v>9455</v>
      </c>
      <c r="S38" s="612">
        <v>350900000</v>
      </c>
      <c r="T38" s="20" t="s">
        <v>10234</v>
      </c>
      <c r="U38" s="1010">
        <v>0</v>
      </c>
      <c r="X38" s="612">
        <v>0</v>
      </c>
      <c r="Y38" s="612">
        <v>0</v>
      </c>
    </row>
    <row r="39" spans="1:25" s="484" customFormat="1">
      <c r="A39" s="478"/>
      <c r="B39" s="148"/>
      <c r="C39" s="20" t="s">
        <v>7822</v>
      </c>
      <c r="D39" s="20" t="s">
        <v>537</v>
      </c>
      <c r="E39" s="20" t="s">
        <v>5275</v>
      </c>
      <c r="F39" s="20" t="s">
        <v>538</v>
      </c>
      <c r="G39" s="20" t="s">
        <v>6238</v>
      </c>
      <c r="H39" s="20" t="s">
        <v>10278</v>
      </c>
      <c r="I39" s="20" t="s">
        <v>10279</v>
      </c>
      <c r="J39" s="20" t="s">
        <v>10280</v>
      </c>
      <c r="K39" s="20" t="s">
        <v>10281</v>
      </c>
      <c r="L39" s="20" t="s">
        <v>10282</v>
      </c>
      <c r="M39" s="20" t="s">
        <v>6261</v>
      </c>
      <c r="N39" s="20" t="s">
        <v>738</v>
      </c>
      <c r="O39" s="20" t="s">
        <v>10158</v>
      </c>
      <c r="P39" s="20" t="s">
        <v>755</v>
      </c>
      <c r="Q39" s="20" t="s">
        <v>10147</v>
      </c>
      <c r="R39" s="20" t="s">
        <v>9510</v>
      </c>
      <c r="S39" s="612">
        <v>1360830032</v>
      </c>
      <c r="T39" s="20" t="s">
        <v>10153</v>
      </c>
      <c r="U39" s="1010">
        <v>0</v>
      </c>
      <c r="V39" s="20"/>
      <c r="W39" s="20"/>
      <c r="X39" s="612">
        <v>0</v>
      </c>
      <c r="Y39" s="612">
        <v>0</v>
      </c>
    </row>
    <row r="40" spans="1:25">
      <c r="A40" s="478"/>
      <c r="B40" s="148"/>
      <c r="C40" s="20" t="s">
        <v>7822</v>
      </c>
      <c r="D40" s="20" t="s">
        <v>537</v>
      </c>
      <c r="E40" s="20" t="s">
        <v>5275</v>
      </c>
      <c r="F40" s="20" t="s">
        <v>538</v>
      </c>
      <c r="G40" s="20" t="s">
        <v>6238</v>
      </c>
      <c r="H40" s="20" t="s">
        <v>10278</v>
      </c>
      <c r="I40" s="20" t="s">
        <v>10279</v>
      </c>
      <c r="J40" s="20" t="s">
        <v>10280</v>
      </c>
      <c r="K40" s="20" t="s">
        <v>10281</v>
      </c>
      <c r="L40" s="20" t="s">
        <v>10282</v>
      </c>
      <c r="M40" s="20" t="s">
        <v>6261</v>
      </c>
      <c r="N40" s="20" t="s">
        <v>738</v>
      </c>
      <c r="O40" s="20" t="s">
        <v>10158</v>
      </c>
      <c r="P40" s="20" t="s">
        <v>755</v>
      </c>
      <c r="Q40" s="20" t="s">
        <v>10147</v>
      </c>
      <c r="R40" s="20" t="s">
        <v>9510</v>
      </c>
      <c r="S40" s="612">
        <v>907220021.5</v>
      </c>
      <c r="T40" s="20" t="s">
        <v>10283</v>
      </c>
      <c r="U40" s="1010">
        <v>0</v>
      </c>
      <c r="V40" s="20" t="s">
        <v>10181</v>
      </c>
      <c r="W40" s="1010">
        <v>1</v>
      </c>
      <c r="X40" s="612">
        <v>0</v>
      </c>
      <c r="Y40" s="612">
        <v>907220021.5</v>
      </c>
    </row>
    <row r="41" spans="1:25">
      <c r="A41" s="60" t="s">
        <v>4890</v>
      </c>
      <c r="B41" s="1012">
        <v>2268050053.73</v>
      </c>
      <c r="C41" s="1013" t="s">
        <v>7822</v>
      </c>
      <c r="D41" s="1013"/>
      <c r="E41" s="1013"/>
      <c r="F41" s="1013"/>
      <c r="G41" s="1013"/>
      <c r="H41" s="1013"/>
      <c r="I41" s="1013"/>
      <c r="J41" s="1013"/>
      <c r="K41" s="1013"/>
      <c r="L41" s="1013"/>
      <c r="M41" s="1013"/>
      <c r="N41" s="1013"/>
      <c r="O41" s="1013"/>
      <c r="P41" s="1013"/>
      <c r="Q41" s="1013"/>
      <c r="R41" s="1013"/>
      <c r="S41" s="1014">
        <f>SUM(S39:S40)</f>
        <v>2268050053.5</v>
      </c>
      <c r="T41" s="1013"/>
      <c r="U41" s="1048">
        <f>X41/S41</f>
        <v>0</v>
      </c>
      <c r="V41" s="1013"/>
      <c r="W41" s="1015">
        <f>Y41/S41</f>
        <v>0.40000000004409075</v>
      </c>
      <c r="X41" s="1014">
        <f t="shared" ref="X41:Y41" si="0">SUM(X39:X40)</f>
        <v>0</v>
      </c>
      <c r="Y41" s="1014">
        <f t="shared" si="0"/>
        <v>907220021.5</v>
      </c>
    </row>
    <row r="42" spans="1:25">
      <c r="A42" s="478" t="s">
        <v>4898</v>
      </c>
      <c r="B42" s="148">
        <v>41800000</v>
      </c>
      <c r="C42" s="20" t="s">
        <v>7822</v>
      </c>
      <c r="D42" s="20" t="s">
        <v>537</v>
      </c>
      <c r="E42" s="20" t="s">
        <v>5275</v>
      </c>
      <c r="F42" s="20" t="s">
        <v>538</v>
      </c>
      <c r="G42" s="20" t="s">
        <v>6238</v>
      </c>
      <c r="H42" s="20" t="s">
        <v>10278</v>
      </c>
      <c r="I42" s="20" t="s">
        <v>10279</v>
      </c>
      <c r="J42" s="20" t="s">
        <v>10280</v>
      </c>
      <c r="K42" s="20" t="s">
        <v>10284</v>
      </c>
      <c r="L42" s="20" t="s">
        <v>10282</v>
      </c>
      <c r="M42" s="20" t="s">
        <v>6262</v>
      </c>
      <c r="N42" s="20" t="s">
        <v>740</v>
      </c>
      <c r="O42" s="20" t="s">
        <v>10158</v>
      </c>
      <c r="P42" s="20" t="s">
        <v>755</v>
      </c>
      <c r="Q42" s="20" t="s">
        <v>10147</v>
      </c>
      <c r="R42" s="20" t="s">
        <v>9456</v>
      </c>
      <c r="S42" s="612">
        <v>41800000</v>
      </c>
      <c r="T42" s="20" t="s">
        <v>10234</v>
      </c>
      <c r="U42" s="1010">
        <v>0</v>
      </c>
      <c r="X42" s="612">
        <v>0</v>
      </c>
      <c r="Y42" s="612">
        <v>0</v>
      </c>
    </row>
    <row r="43" spans="1:25">
      <c r="A43" s="478" t="s">
        <v>4887</v>
      </c>
      <c r="B43" s="148">
        <v>0</v>
      </c>
      <c r="C43" s="20" t="s">
        <v>7822</v>
      </c>
      <c r="D43" s="20" t="s">
        <v>537</v>
      </c>
      <c r="E43" s="20" t="s">
        <v>5275</v>
      </c>
      <c r="F43" s="20" t="s">
        <v>538</v>
      </c>
      <c r="G43" s="20" t="s">
        <v>6238</v>
      </c>
      <c r="H43" s="20" t="s">
        <v>10192</v>
      </c>
      <c r="I43" s="20" t="s">
        <v>10193</v>
      </c>
      <c r="J43" s="20" t="s">
        <v>10194</v>
      </c>
      <c r="K43" s="20" t="s">
        <v>10192</v>
      </c>
      <c r="L43" s="20" t="s">
        <v>10192</v>
      </c>
      <c r="M43" s="20" t="s">
        <v>10195</v>
      </c>
      <c r="N43" s="20" t="s">
        <v>10194</v>
      </c>
      <c r="O43" s="20" t="s">
        <v>5841</v>
      </c>
      <c r="P43" s="20" t="s">
        <v>1204</v>
      </c>
      <c r="Q43" s="20" t="s">
        <v>10147</v>
      </c>
      <c r="R43" s="20" t="s">
        <v>9442</v>
      </c>
      <c r="S43" s="612">
        <v>0</v>
      </c>
      <c r="U43" s="1010">
        <v>0</v>
      </c>
      <c r="X43" s="612">
        <v>0</v>
      </c>
      <c r="Y43" s="612">
        <v>0</v>
      </c>
    </row>
    <row r="44" spans="1:25">
      <c r="A44" s="478" t="s">
        <v>4888</v>
      </c>
      <c r="B44" s="148"/>
      <c r="S44" s="612"/>
      <c r="U44" s="1010"/>
      <c r="X44" s="612"/>
      <c r="Y44" s="612"/>
    </row>
    <row r="45" spans="1:25">
      <c r="A45" s="478" t="s">
        <v>6740</v>
      </c>
      <c r="B45" s="148">
        <v>155000000</v>
      </c>
      <c r="C45" s="20" t="s">
        <v>7822</v>
      </c>
      <c r="D45" s="20" t="s">
        <v>537</v>
      </c>
      <c r="E45" s="20" t="s">
        <v>5275</v>
      </c>
      <c r="F45" s="20" t="s">
        <v>538</v>
      </c>
      <c r="G45" s="20" t="s">
        <v>6238</v>
      </c>
      <c r="H45" s="20" t="s">
        <v>10196</v>
      </c>
      <c r="I45" s="20" t="s">
        <v>10197</v>
      </c>
      <c r="J45" s="20" t="s">
        <v>10198</v>
      </c>
      <c r="K45" s="20" t="s">
        <v>10199</v>
      </c>
      <c r="L45" s="20" t="s">
        <v>10196</v>
      </c>
      <c r="M45" s="20" t="s">
        <v>6254</v>
      </c>
      <c r="N45" s="20" t="s">
        <v>6255</v>
      </c>
      <c r="O45" s="20" t="s">
        <v>10158</v>
      </c>
      <c r="P45" s="20" t="s">
        <v>1204</v>
      </c>
      <c r="Q45" s="20" t="s">
        <v>10147</v>
      </c>
      <c r="R45" s="20" t="s">
        <v>9442</v>
      </c>
      <c r="S45" s="612">
        <v>155000000</v>
      </c>
      <c r="T45" s="20" t="s">
        <v>10153</v>
      </c>
      <c r="U45" s="1010">
        <v>0</v>
      </c>
      <c r="V45" s="20" t="s">
        <v>10154</v>
      </c>
      <c r="W45" s="1010">
        <v>1</v>
      </c>
      <c r="X45" s="612">
        <v>0</v>
      </c>
      <c r="Y45" s="612">
        <v>155000000</v>
      </c>
    </row>
    <row r="46" spans="1:25">
      <c r="A46" s="478" t="s">
        <v>6741</v>
      </c>
      <c r="B46" s="148">
        <v>0</v>
      </c>
      <c r="C46" s="20" t="s">
        <v>7822</v>
      </c>
      <c r="D46" s="20" t="s">
        <v>537</v>
      </c>
      <c r="E46" s="20" t="s">
        <v>5275</v>
      </c>
      <c r="F46" s="20" t="s">
        <v>538</v>
      </c>
      <c r="G46" s="20" t="s">
        <v>6238</v>
      </c>
      <c r="H46" s="20" t="s">
        <v>10196</v>
      </c>
      <c r="I46" s="20" t="s">
        <v>10197</v>
      </c>
      <c r="J46" s="20" t="s">
        <v>10198</v>
      </c>
      <c r="K46" s="20" t="s">
        <v>10200</v>
      </c>
      <c r="L46" s="20" t="s">
        <v>10196</v>
      </c>
      <c r="M46" s="20" t="s">
        <v>10201</v>
      </c>
      <c r="N46" s="20" t="s">
        <v>10202</v>
      </c>
      <c r="O46" s="20" t="s">
        <v>10158</v>
      </c>
      <c r="P46" s="20" t="s">
        <v>1204</v>
      </c>
      <c r="Q46" s="20" t="s">
        <v>10147</v>
      </c>
      <c r="R46" s="20" t="s">
        <v>9442</v>
      </c>
      <c r="S46" s="612">
        <v>0</v>
      </c>
      <c r="T46" s="20" t="s">
        <v>10153</v>
      </c>
      <c r="U46" s="1010">
        <v>0</v>
      </c>
      <c r="V46" s="20" t="s">
        <v>10154</v>
      </c>
      <c r="W46" s="1010">
        <v>1</v>
      </c>
      <c r="X46" s="612">
        <v>0</v>
      </c>
      <c r="Y46" s="612">
        <v>0</v>
      </c>
    </row>
    <row r="47" spans="1:25">
      <c r="A47" s="478" t="s">
        <v>4894</v>
      </c>
      <c r="B47" s="148">
        <v>0</v>
      </c>
      <c r="C47" s="20" t="s">
        <v>7822</v>
      </c>
      <c r="D47" s="20" t="s">
        <v>537</v>
      </c>
      <c r="E47" s="20" t="s">
        <v>5275</v>
      </c>
      <c r="F47" s="20" t="s">
        <v>538</v>
      </c>
      <c r="G47" s="20" t="s">
        <v>6238</v>
      </c>
      <c r="H47" s="20" t="s">
        <v>10203</v>
      </c>
      <c r="I47" s="20" t="s">
        <v>10204</v>
      </c>
      <c r="J47" s="20" t="s">
        <v>10205</v>
      </c>
      <c r="K47" s="20" t="s">
        <v>10203</v>
      </c>
      <c r="L47" s="20" t="s">
        <v>10203</v>
      </c>
      <c r="M47" s="20" t="s">
        <v>10206</v>
      </c>
      <c r="N47" s="20" t="s">
        <v>10205</v>
      </c>
      <c r="O47" s="20" t="s">
        <v>5841</v>
      </c>
      <c r="P47" s="20" t="s">
        <v>1204</v>
      </c>
      <c r="Q47" s="20" t="s">
        <v>10147</v>
      </c>
      <c r="R47" s="20" t="s">
        <v>9442</v>
      </c>
      <c r="S47" s="612">
        <v>0</v>
      </c>
      <c r="U47" s="1010">
        <v>0</v>
      </c>
      <c r="X47" s="612">
        <v>0</v>
      </c>
      <c r="Y47" s="612">
        <v>0</v>
      </c>
    </row>
    <row r="48" spans="1:25">
      <c r="A48" s="478" t="s">
        <v>4899</v>
      </c>
      <c r="B48" s="148">
        <v>0</v>
      </c>
      <c r="C48" s="20" t="s">
        <v>7822</v>
      </c>
      <c r="D48" s="20" t="s">
        <v>537</v>
      </c>
      <c r="E48" s="20" t="s">
        <v>5275</v>
      </c>
      <c r="F48" s="20" t="s">
        <v>538</v>
      </c>
      <c r="G48" s="20" t="s">
        <v>6238</v>
      </c>
      <c r="H48" s="20" t="s">
        <v>10207</v>
      </c>
      <c r="I48" s="20" t="s">
        <v>10208</v>
      </c>
      <c r="J48" s="20" t="s">
        <v>10209</v>
      </c>
      <c r="K48" s="20" t="s">
        <v>10210</v>
      </c>
      <c r="L48" s="20" t="s">
        <v>10211</v>
      </c>
      <c r="M48" s="20" t="s">
        <v>10212</v>
      </c>
      <c r="N48" s="20" t="s">
        <v>10213</v>
      </c>
      <c r="O48" s="20" t="s">
        <v>10158</v>
      </c>
      <c r="P48" s="20" t="s">
        <v>1204</v>
      </c>
      <c r="Q48" s="20" t="s">
        <v>10147</v>
      </c>
      <c r="R48" s="20" t="s">
        <v>9510</v>
      </c>
      <c r="S48" s="612">
        <v>0</v>
      </c>
      <c r="U48" s="1010">
        <v>0</v>
      </c>
      <c r="X48" s="612">
        <v>0</v>
      </c>
      <c r="Y48" s="612">
        <v>0</v>
      </c>
    </row>
    <row r="49" spans="1:25">
      <c r="A49" s="478" t="s">
        <v>4900</v>
      </c>
      <c r="B49" s="148">
        <v>0</v>
      </c>
      <c r="C49" s="20" t="s">
        <v>7822</v>
      </c>
      <c r="D49" s="20" t="s">
        <v>537</v>
      </c>
      <c r="E49" s="20" t="s">
        <v>5275</v>
      </c>
      <c r="F49" s="20" t="s">
        <v>538</v>
      </c>
      <c r="G49" s="20" t="s">
        <v>6238</v>
      </c>
      <c r="H49" s="20" t="s">
        <v>10207</v>
      </c>
      <c r="I49" s="20" t="s">
        <v>10208</v>
      </c>
      <c r="J49" s="20" t="s">
        <v>10209</v>
      </c>
      <c r="K49" s="20" t="s">
        <v>10214</v>
      </c>
      <c r="L49" s="20" t="s">
        <v>10215</v>
      </c>
      <c r="M49" s="20" t="s">
        <v>10216</v>
      </c>
      <c r="N49" s="20" t="s">
        <v>10217</v>
      </c>
      <c r="O49" s="20" t="s">
        <v>10158</v>
      </c>
      <c r="P49" s="20" t="s">
        <v>1204</v>
      </c>
      <c r="Q49" s="20" t="s">
        <v>10147</v>
      </c>
      <c r="R49" s="20" t="s">
        <v>9510</v>
      </c>
      <c r="S49" s="612">
        <v>0</v>
      </c>
      <c r="U49" s="1010">
        <v>0</v>
      </c>
      <c r="X49" s="612">
        <v>0</v>
      </c>
      <c r="Y49" s="612">
        <v>0</v>
      </c>
    </row>
    <row r="50" spans="1:25">
      <c r="A50" s="478" t="s">
        <v>4901</v>
      </c>
      <c r="B50" s="148">
        <v>0</v>
      </c>
      <c r="C50" s="20" t="s">
        <v>7822</v>
      </c>
      <c r="D50" s="20" t="s">
        <v>537</v>
      </c>
      <c r="E50" s="20" t="s">
        <v>5275</v>
      </c>
      <c r="F50" s="20" t="s">
        <v>538</v>
      </c>
      <c r="G50" s="20" t="s">
        <v>6238</v>
      </c>
      <c r="H50" s="20" t="s">
        <v>10207</v>
      </c>
      <c r="I50" s="20" t="s">
        <v>10208</v>
      </c>
      <c r="J50" s="20" t="s">
        <v>10209</v>
      </c>
      <c r="K50" s="20" t="s">
        <v>10218</v>
      </c>
      <c r="L50" s="20" t="s">
        <v>10219</v>
      </c>
      <c r="M50" s="20" t="s">
        <v>10220</v>
      </c>
      <c r="N50" s="20" t="s">
        <v>10221</v>
      </c>
      <c r="O50" s="20" t="s">
        <v>10158</v>
      </c>
      <c r="P50" s="20" t="s">
        <v>1204</v>
      </c>
      <c r="Q50" s="20" t="s">
        <v>10147</v>
      </c>
      <c r="R50" s="20" t="s">
        <v>9510</v>
      </c>
      <c r="S50" s="612">
        <v>0</v>
      </c>
      <c r="U50" s="1010">
        <v>0</v>
      </c>
      <c r="X50" s="612">
        <v>0</v>
      </c>
      <c r="Y50" s="612">
        <v>0</v>
      </c>
    </row>
    <row r="51" spans="1:25">
      <c r="A51" s="478" t="s">
        <v>4891</v>
      </c>
      <c r="B51" s="148">
        <v>0</v>
      </c>
      <c r="C51" s="20" t="s">
        <v>7822</v>
      </c>
      <c r="D51" s="20" t="s">
        <v>537</v>
      </c>
      <c r="E51" s="20" t="s">
        <v>5275</v>
      </c>
      <c r="F51" s="20" t="s">
        <v>538</v>
      </c>
      <c r="G51" s="20" t="s">
        <v>6238</v>
      </c>
      <c r="H51" s="20" t="s">
        <v>10207</v>
      </c>
      <c r="I51" s="20" t="s">
        <v>10208</v>
      </c>
      <c r="J51" s="20" t="s">
        <v>10209</v>
      </c>
      <c r="K51" s="20" t="s">
        <v>10222</v>
      </c>
      <c r="L51" s="20" t="s">
        <v>10223</v>
      </c>
      <c r="M51" s="20" t="s">
        <v>10224</v>
      </c>
      <c r="N51" s="20" t="s">
        <v>10225</v>
      </c>
      <c r="O51" s="20" t="s">
        <v>10158</v>
      </c>
      <c r="P51" s="20" t="s">
        <v>1204</v>
      </c>
      <c r="Q51" s="20" t="s">
        <v>10147</v>
      </c>
      <c r="R51" s="20" t="s">
        <v>9510</v>
      </c>
      <c r="S51" s="612">
        <v>0</v>
      </c>
      <c r="U51" s="1010">
        <v>0</v>
      </c>
      <c r="X51" s="612">
        <v>0</v>
      </c>
      <c r="Y51" s="612">
        <v>0</v>
      </c>
    </row>
    <row r="52" spans="1:25">
      <c r="A52" s="478" t="s">
        <v>4892</v>
      </c>
      <c r="B52" s="1046">
        <v>0</v>
      </c>
      <c r="C52" s="20" t="s">
        <v>7822</v>
      </c>
      <c r="D52" s="20" t="s">
        <v>537</v>
      </c>
      <c r="E52" s="20" t="s">
        <v>5275</v>
      </c>
      <c r="F52" s="20" t="s">
        <v>538</v>
      </c>
      <c r="G52" s="20" t="s">
        <v>6238</v>
      </c>
      <c r="H52" s="20" t="s">
        <v>10207</v>
      </c>
      <c r="I52" s="20" t="s">
        <v>10208</v>
      </c>
      <c r="J52" s="20" t="s">
        <v>10209</v>
      </c>
      <c r="K52" s="20" t="s">
        <v>10226</v>
      </c>
      <c r="L52" s="20" t="s">
        <v>10227</v>
      </c>
      <c r="M52" s="20" t="s">
        <v>10228</v>
      </c>
      <c r="N52" s="20" t="s">
        <v>10229</v>
      </c>
      <c r="O52" s="20" t="s">
        <v>10158</v>
      </c>
      <c r="P52" s="20" t="s">
        <v>1204</v>
      </c>
      <c r="Q52" s="20" t="s">
        <v>10147</v>
      </c>
      <c r="R52" s="20" t="s">
        <v>9510</v>
      </c>
      <c r="S52" s="612">
        <v>38000000</v>
      </c>
      <c r="T52" s="20" t="s">
        <v>10153</v>
      </c>
      <c r="U52" s="1010">
        <v>0</v>
      </c>
      <c r="V52" s="20" t="s">
        <v>10181</v>
      </c>
      <c r="W52" s="1010">
        <v>1</v>
      </c>
      <c r="X52" s="612">
        <v>0</v>
      </c>
      <c r="Y52" s="612">
        <v>38000000</v>
      </c>
    </row>
    <row r="53" spans="1:25">
      <c r="A53" s="478" t="s">
        <v>4893</v>
      </c>
      <c r="B53" s="148">
        <v>0</v>
      </c>
      <c r="C53" s="20" t="s">
        <v>7822</v>
      </c>
      <c r="D53" s="20" t="s">
        <v>537</v>
      </c>
      <c r="E53" s="20" t="s">
        <v>5275</v>
      </c>
      <c r="F53" s="20" t="s">
        <v>538</v>
      </c>
      <c r="G53" s="20" t="s">
        <v>6238</v>
      </c>
      <c r="H53" s="20" t="s">
        <v>10233</v>
      </c>
      <c r="I53" s="20" t="s">
        <v>11039</v>
      </c>
      <c r="J53" s="20" t="s">
        <v>11040</v>
      </c>
      <c r="K53" s="20" t="s">
        <v>10233</v>
      </c>
      <c r="L53" s="20" t="s">
        <v>10233</v>
      </c>
      <c r="M53" s="20" t="s">
        <v>11041</v>
      </c>
      <c r="N53" s="20" t="s">
        <v>11040</v>
      </c>
      <c r="O53" s="20" t="s">
        <v>5841</v>
      </c>
      <c r="P53" s="20" t="s">
        <v>1204</v>
      </c>
      <c r="Q53" s="20" t="s">
        <v>10147</v>
      </c>
      <c r="R53" s="20" t="s">
        <v>9455</v>
      </c>
      <c r="S53" s="612">
        <v>0</v>
      </c>
      <c r="U53" s="1010">
        <v>0</v>
      </c>
      <c r="X53" s="612">
        <v>0</v>
      </c>
      <c r="Y53" s="612">
        <v>0</v>
      </c>
    </row>
    <row r="54" spans="1:25">
      <c r="A54" s="478" t="s">
        <v>8112</v>
      </c>
      <c r="B54" s="148">
        <v>0</v>
      </c>
      <c r="C54" s="20" t="s">
        <v>7822</v>
      </c>
      <c r="D54" s="20" t="s">
        <v>537</v>
      </c>
      <c r="E54" s="20" t="s">
        <v>5275</v>
      </c>
      <c r="F54" s="20" t="s">
        <v>538</v>
      </c>
      <c r="G54" s="20" t="s">
        <v>6238</v>
      </c>
      <c r="H54" s="20" t="s">
        <v>11445</v>
      </c>
      <c r="I54" s="20" t="s">
        <v>11042</v>
      </c>
      <c r="J54" s="20" t="s">
        <v>11043</v>
      </c>
      <c r="K54" s="20" t="s">
        <v>11445</v>
      </c>
      <c r="L54" s="20" t="s">
        <v>11445</v>
      </c>
      <c r="M54" s="20" t="s">
        <v>11044</v>
      </c>
      <c r="N54" s="20" t="s">
        <v>11043</v>
      </c>
      <c r="O54" s="20" t="s">
        <v>5841</v>
      </c>
      <c r="P54" s="20" t="s">
        <v>1204</v>
      </c>
      <c r="Q54" s="20" t="s">
        <v>10147</v>
      </c>
      <c r="R54" s="20" t="s">
        <v>11446</v>
      </c>
      <c r="S54" s="612">
        <v>0</v>
      </c>
      <c r="U54" s="1010">
        <v>0</v>
      </c>
      <c r="X54" s="612">
        <v>0</v>
      </c>
      <c r="Y54" s="612">
        <v>0</v>
      </c>
    </row>
    <row r="55" spans="1:25">
      <c r="A55" s="478" t="s">
        <v>4902</v>
      </c>
      <c r="B55" s="148">
        <v>0</v>
      </c>
      <c r="C55" s="20" t="s">
        <v>7822</v>
      </c>
      <c r="D55" s="20" t="s">
        <v>537</v>
      </c>
      <c r="E55" s="20" t="s">
        <v>5275</v>
      </c>
      <c r="F55" s="20" t="s">
        <v>538</v>
      </c>
      <c r="G55" s="20" t="s">
        <v>6238</v>
      </c>
      <c r="H55" s="20" t="s">
        <v>10251</v>
      </c>
      <c r="I55" s="20" t="s">
        <v>10251</v>
      </c>
      <c r="J55" s="20" t="s">
        <v>10252</v>
      </c>
      <c r="K55" s="20" t="s">
        <v>10251</v>
      </c>
      <c r="L55" s="20" t="s">
        <v>10251</v>
      </c>
      <c r="M55" s="20" t="s">
        <v>10253</v>
      </c>
      <c r="N55" s="20" t="s">
        <v>10252</v>
      </c>
      <c r="O55" s="20" t="s">
        <v>5841</v>
      </c>
      <c r="P55" s="20" t="s">
        <v>1204</v>
      </c>
      <c r="Q55" s="20" t="s">
        <v>10147</v>
      </c>
      <c r="R55" s="20" t="s">
        <v>11444</v>
      </c>
      <c r="S55" s="612">
        <v>0</v>
      </c>
      <c r="U55" s="1010">
        <v>0</v>
      </c>
      <c r="X55" s="612">
        <v>0</v>
      </c>
      <c r="Y55" s="612">
        <v>0</v>
      </c>
    </row>
    <row r="56" spans="1:25">
      <c r="A56" s="478" t="s">
        <v>4903</v>
      </c>
      <c r="B56" s="148">
        <v>0</v>
      </c>
      <c r="C56" s="20" t="s">
        <v>7822</v>
      </c>
      <c r="D56" s="20" t="s">
        <v>537</v>
      </c>
      <c r="E56" s="20" t="s">
        <v>5275</v>
      </c>
      <c r="F56" s="20" t="s">
        <v>538</v>
      </c>
      <c r="G56" s="20" t="s">
        <v>6238</v>
      </c>
      <c r="H56" s="20" t="s">
        <v>10257</v>
      </c>
      <c r="I56" s="20" t="s">
        <v>10257</v>
      </c>
      <c r="J56" s="20" t="s">
        <v>10258</v>
      </c>
      <c r="K56" s="20" t="s">
        <v>10257</v>
      </c>
      <c r="L56" s="20" t="s">
        <v>10257</v>
      </c>
      <c r="M56" s="20" t="s">
        <v>10259</v>
      </c>
      <c r="N56" s="20" t="s">
        <v>10258</v>
      </c>
      <c r="O56" s="20" t="s">
        <v>5841</v>
      </c>
      <c r="P56" s="20" t="s">
        <v>1204</v>
      </c>
      <c r="Q56" s="20" t="s">
        <v>10147</v>
      </c>
      <c r="R56" s="20" t="s">
        <v>9460</v>
      </c>
      <c r="S56" s="612">
        <v>0</v>
      </c>
      <c r="U56" s="1010">
        <v>0</v>
      </c>
      <c r="X56" s="612">
        <v>0</v>
      </c>
      <c r="Y56" s="612">
        <v>0</v>
      </c>
    </row>
    <row r="57" spans="1:25">
      <c r="A57" s="478" t="s">
        <v>4904</v>
      </c>
      <c r="B57" s="148">
        <v>0</v>
      </c>
      <c r="C57" s="20" t="s">
        <v>7822</v>
      </c>
      <c r="D57" s="20" t="s">
        <v>537</v>
      </c>
      <c r="E57" s="20" t="s">
        <v>5275</v>
      </c>
      <c r="F57" s="20" t="s">
        <v>538</v>
      </c>
      <c r="G57" s="20" t="s">
        <v>6238</v>
      </c>
      <c r="H57" s="20" t="s">
        <v>10260</v>
      </c>
      <c r="I57" s="20" t="s">
        <v>10260</v>
      </c>
      <c r="J57" s="20" t="s">
        <v>10261</v>
      </c>
      <c r="K57" s="20" t="s">
        <v>10260</v>
      </c>
      <c r="L57" s="20" t="s">
        <v>10260</v>
      </c>
      <c r="M57" s="20" t="s">
        <v>10262</v>
      </c>
      <c r="N57" s="20" t="s">
        <v>10261</v>
      </c>
      <c r="O57" s="20" t="s">
        <v>5841</v>
      </c>
      <c r="P57" s="20" t="s">
        <v>1204</v>
      </c>
      <c r="Q57" s="20" t="s">
        <v>10147</v>
      </c>
      <c r="R57" s="20" t="s">
        <v>9460</v>
      </c>
      <c r="S57" s="612">
        <v>0</v>
      </c>
      <c r="U57" s="1010">
        <v>0</v>
      </c>
      <c r="X57" s="612">
        <v>0</v>
      </c>
      <c r="Y57" s="612">
        <v>0</v>
      </c>
    </row>
    <row r="58" spans="1:25">
      <c r="A58" s="478" t="s">
        <v>4905</v>
      </c>
      <c r="B58" s="148">
        <v>0</v>
      </c>
      <c r="C58" s="20" t="s">
        <v>7822</v>
      </c>
      <c r="D58" s="20" t="s">
        <v>537</v>
      </c>
      <c r="E58" s="20" t="s">
        <v>5275</v>
      </c>
      <c r="F58" s="20" t="s">
        <v>538</v>
      </c>
      <c r="G58" s="20" t="s">
        <v>6238</v>
      </c>
      <c r="H58" s="20" t="s">
        <v>10263</v>
      </c>
      <c r="I58" s="20" t="s">
        <v>10263</v>
      </c>
      <c r="J58" s="20" t="s">
        <v>10264</v>
      </c>
      <c r="K58" s="20" t="s">
        <v>10263</v>
      </c>
      <c r="L58" s="20" t="s">
        <v>10263</v>
      </c>
      <c r="M58" s="20" t="s">
        <v>10265</v>
      </c>
      <c r="N58" s="20" t="s">
        <v>10264</v>
      </c>
      <c r="O58" s="20" t="s">
        <v>5841</v>
      </c>
      <c r="P58" s="20" t="s">
        <v>1204</v>
      </c>
      <c r="Q58" s="20" t="s">
        <v>10147</v>
      </c>
      <c r="R58" s="20" t="s">
        <v>9460</v>
      </c>
      <c r="S58" s="612">
        <v>0</v>
      </c>
      <c r="U58" s="1010">
        <v>0</v>
      </c>
      <c r="X58" s="612">
        <v>0</v>
      </c>
      <c r="Y58" s="612">
        <v>0</v>
      </c>
    </row>
    <row r="59" spans="1:25">
      <c r="A59" s="478" t="s">
        <v>4906</v>
      </c>
      <c r="B59" s="148">
        <v>0</v>
      </c>
      <c r="C59" s="20" t="s">
        <v>7822</v>
      </c>
      <c r="D59" s="20" t="s">
        <v>537</v>
      </c>
      <c r="E59" s="20" t="s">
        <v>5275</v>
      </c>
      <c r="F59" s="20" t="s">
        <v>538</v>
      </c>
      <c r="G59" s="20" t="s">
        <v>6238</v>
      </c>
      <c r="H59" s="20" t="s">
        <v>10266</v>
      </c>
      <c r="I59" s="20" t="s">
        <v>10266</v>
      </c>
      <c r="J59" s="20" t="s">
        <v>10267</v>
      </c>
      <c r="K59" s="20" t="s">
        <v>10266</v>
      </c>
      <c r="L59" s="20" t="s">
        <v>10266</v>
      </c>
      <c r="M59" s="20" t="s">
        <v>10268</v>
      </c>
      <c r="N59" s="20" t="s">
        <v>10267</v>
      </c>
      <c r="O59" s="20" t="s">
        <v>5841</v>
      </c>
      <c r="P59" s="20" t="s">
        <v>1204</v>
      </c>
      <c r="Q59" s="20" t="s">
        <v>10147</v>
      </c>
      <c r="R59" s="20" t="s">
        <v>9460</v>
      </c>
      <c r="S59" s="612">
        <v>0</v>
      </c>
      <c r="U59" s="1010">
        <v>0</v>
      </c>
      <c r="X59" s="612">
        <v>0</v>
      </c>
      <c r="Y59" s="612">
        <v>0</v>
      </c>
    </row>
    <row r="60" spans="1:25">
      <c r="A60" s="478" t="s">
        <v>4907</v>
      </c>
      <c r="B60" s="148">
        <v>0</v>
      </c>
      <c r="C60" s="20" t="s">
        <v>7822</v>
      </c>
      <c r="D60" s="20" t="s">
        <v>537</v>
      </c>
      <c r="E60" s="20" t="s">
        <v>5275</v>
      </c>
      <c r="F60" s="20" t="s">
        <v>538</v>
      </c>
      <c r="G60" s="20" t="s">
        <v>6238</v>
      </c>
      <c r="H60" s="20" t="s">
        <v>10269</v>
      </c>
      <c r="I60" s="20" t="s">
        <v>10269</v>
      </c>
      <c r="J60" s="20" t="s">
        <v>10270</v>
      </c>
      <c r="K60" s="20" t="s">
        <v>10269</v>
      </c>
      <c r="L60" s="20" t="s">
        <v>10269</v>
      </c>
      <c r="M60" s="20" t="s">
        <v>10271</v>
      </c>
      <c r="N60" s="20" t="s">
        <v>10270</v>
      </c>
      <c r="O60" s="20" t="s">
        <v>5841</v>
      </c>
      <c r="P60" s="20" t="s">
        <v>1204</v>
      </c>
      <c r="Q60" s="20" t="s">
        <v>10147</v>
      </c>
      <c r="R60" s="20" t="s">
        <v>9460</v>
      </c>
      <c r="S60" s="612">
        <v>0</v>
      </c>
      <c r="U60" s="1010">
        <v>0</v>
      </c>
      <c r="X60" s="612">
        <v>0</v>
      </c>
      <c r="Y60" s="612">
        <v>0</v>
      </c>
    </row>
    <row r="61" spans="1:25">
      <c r="A61" s="478"/>
      <c r="B61" s="148"/>
      <c r="C61" s="20" t="s">
        <v>7822</v>
      </c>
      <c r="D61" s="20" t="s">
        <v>537</v>
      </c>
      <c r="E61" s="20" t="s">
        <v>5275</v>
      </c>
      <c r="F61" s="20" t="s">
        <v>538</v>
      </c>
      <c r="G61" s="20" t="s">
        <v>6238</v>
      </c>
      <c r="H61" s="20" t="s">
        <v>10247</v>
      </c>
      <c r="I61" s="20" t="s">
        <v>10248</v>
      </c>
      <c r="J61" s="20" t="s">
        <v>10249</v>
      </c>
      <c r="K61" s="20" t="s">
        <v>10247</v>
      </c>
      <c r="L61" s="20" t="s">
        <v>10233</v>
      </c>
      <c r="M61" s="20" t="s">
        <v>10250</v>
      </c>
      <c r="N61" s="20" t="s">
        <v>10249</v>
      </c>
      <c r="O61" s="20" t="s">
        <v>5841</v>
      </c>
      <c r="P61" s="20" t="s">
        <v>1204</v>
      </c>
      <c r="Q61" s="20" t="s">
        <v>10147</v>
      </c>
      <c r="R61" s="20" t="s">
        <v>9460</v>
      </c>
      <c r="S61" s="612">
        <v>0</v>
      </c>
      <c r="U61" s="1010">
        <v>0</v>
      </c>
      <c r="X61" s="612">
        <v>0</v>
      </c>
      <c r="Y61" s="612">
        <v>0</v>
      </c>
    </row>
    <row r="62" spans="1:25">
      <c r="A62" s="478"/>
      <c r="B62" s="148"/>
      <c r="C62" s="20" t="s">
        <v>7822</v>
      </c>
      <c r="D62" s="20" t="s">
        <v>537</v>
      </c>
      <c r="E62" s="20" t="s">
        <v>5275</v>
      </c>
      <c r="F62" s="20" t="s">
        <v>538</v>
      </c>
      <c r="G62" s="20" t="s">
        <v>6238</v>
      </c>
      <c r="H62" s="20" t="s">
        <v>11045</v>
      </c>
      <c r="I62" s="20" t="s">
        <v>11046</v>
      </c>
      <c r="J62" s="20" t="s">
        <v>11047</v>
      </c>
      <c r="K62" s="20" t="s">
        <v>11045</v>
      </c>
      <c r="L62" s="20" t="s">
        <v>10233</v>
      </c>
      <c r="M62" s="20" t="s">
        <v>11048</v>
      </c>
      <c r="N62" s="20" t="s">
        <v>11047</v>
      </c>
      <c r="O62" s="20" t="s">
        <v>5841</v>
      </c>
      <c r="P62" s="20" t="s">
        <v>1204</v>
      </c>
      <c r="Q62" s="20" t="s">
        <v>10147</v>
      </c>
      <c r="R62" s="20" t="s">
        <v>9455</v>
      </c>
      <c r="S62" s="612">
        <v>0</v>
      </c>
      <c r="U62" s="1010">
        <v>0</v>
      </c>
      <c r="X62" s="612">
        <v>0</v>
      </c>
      <c r="Y62" s="612">
        <v>0</v>
      </c>
    </row>
    <row r="63" spans="1:25">
      <c r="A63" s="478"/>
      <c r="B63" s="148"/>
      <c r="C63" s="20" t="s">
        <v>7822</v>
      </c>
      <c r="D63" s="20" t="s">
        <v>537</v>
      </c>
      <c r="E63" s="20" t="s">
        <v>5275</v>
      </c>
      <c r="F63" s="20" t="s">
        <v>538</v>
      </c>
      <c r="G63" s="20" t="s">
        <v>6238</v>
      </c>
      <c r="H63" s="20" t="s">
        <v>11049</v>
      </c>
      <c r="I63" s="20" t="s">
        <v>11050</v>
      </c>
      <c r="J63" s="20" t="s">
        <v>11051</v>
      </c>
      <c r="K63" s="20" t="s">
        <v>11049</v>
      </c>
      <c r="L63" s="20" t="s">
        <v>10233</v>
      </c>
      <c r="M63" s="20" t="s">
        <v>11052</v>
      </c>
      <c r="N63" s="20" t="s">
        <v>11051</v>
      </c>
      <c r="O63" s="20" t="s">
        <v>5841</v>
      </c>
      <c r="P63" s="20" t="s">
        <v>1204</v>
      </c>
      <c r="Q63" s="20" t="s">
        <v>10147</v>
      </c>
      <c r="R63" s="20" t="s">
        <v>9455</v>
      </c>
      <c r="S63" s="612">
        <v>0</v>
      </c>
      <c r="U63" s="1010">
        <v>0</v>
      </c>
      <c r="X63" s="612">
        <v>0</v>
      </c>
      <c r="Y63" s="612">
        <v>0</v>
      </c>
    </row>
    <row r="64" spans="1:25">
      <c r="A64" s="478" t="s">
        <v>4895</v>
      </c>
      <c r="B64" s="148">
        <v>24300000</v>
      </c>
      <c r="C64" s="20" t="s">
        <v>7822</v>
      </c>
      <c r="D64" s="20" t="s">
        <v>537</v>
      </c>
      <c r="E64" s="20" t="s">
        <v>5275</v>
      </c>
      <c r="F64" s="20" t="s">
        <v>538</v>
      </c>
      <c r="G64" s="20" t="s">
        <v>6238</v>
      </c>
      <c r="H64" s="20" t="s">
        <v>10243</v>
      </c>
      <c r="I64" s="20" t="s">
        <v>10244</v>
      </c>
      <c r="J64" s="20" t="s">
        <v>10245</v>
      </c>
      <c r="K64" s="20" t="s">
        <v>10246</v>
      </c>
      <c r="L64" s="20" t="s">
        <v>10233</v>
      </c>
      <c r="M64" s="20" t="s">
        <v>9249</v>
      </c>
      <c r="N64" s="20" t="s">
        <v>1825</v>
      </c>
      <c r="O64" s="20" t="s">
        <v>10158</v>
      </c>
      <c r="P64" s="20" t="s">
        <v>1204</v>
      </c>
      <c r="Q64" s="20" t="s">
        <v>10147</v>
      </c>
      <c r="R64" s="20" t="s">
        <v>9455</v>
      </c>
      <c r="S64" s="612">
        <v>24300000</v>
      </c>
      <c r="T64" s="20" t="s">
        <v>10234</v>
      </c>
      <c r="U64" s="1010">
        <v>0</v>
      </c>
      <c r="X64" s="612">
        <v>0</v>
      </c>
      <c r="Y64" s="612">
        <v>0</v>
      </c>
    </row>
    <row r="65" spans="1:25" s="484" customFormat="1">
      <c r="A65" s="478" t="s">
        <v>11434</v>
      </c>
      <c r="B65" s="1055">
        <v>36000000</v>
      </c>
      <c r="C65" s="20"/>
      <c r="D65" s="20"/>
      <c r="E65" s="20"/>
      <c r="F65" s="20"/>
      <c r="G65" s="20"/>
      <c r="H65" s="20"/>
      <c r="I65" s="20"/>
      <c r="J65" s="20"/>
      <c r="K65" s="20"/>
      <c r="L65" s="20"/>
      <c r="M65" s="20"/>
      <c r="N65" s="20"/>
      <c r="O65" s="20"/>
      <c r="P65" s="20"/>
      <c r="Q65" s="20"/>
      <c r="R65" s="20"/>
      <c r="S65" s="612"/>
      <c r="T65" s="20"/>
      <c r="U65" s="1010"/>
      <c r="V65" s="20"/>
      <c r="W65" s="20"/>
      <c r="X65" s="612"/>
      <c r="Y65" s="612"/>
    </row>
    <row r="66" spans="1:25">
      <c r="A66" s="478" t="s">
        <v>4908</v>
      </c>
      <c r="B66" s="20"/>
      <c r="S66" s="612"/>
      <c r="U66" s="1010"/>
      <c r="X66" s="612"/>
      <c r="Y66" s="612"/>
    </row>
    <row r="67" spans="1:25">
      <c r="A67" s="478" t="s">
        <v>4909</v>
      </c>
      <c r="B67" s="148">
        <v>8867960000</v>
      </c>
      <c r="C67" s="20" t="s">
        <v>7822</v>
      </c>
      <c r="D67" s="20" t="s">
        <v>537</v>
      </c>
      <c r="E67" s="20" t="s">
        <v>5275</v>
      </c>
      <c r="F67" s="20" t="s">
        <v>540</v>
      </c>
      <c r="G67" s="20" t="s">
        <v>10285</v>
      </c>
      <c r="H67" s="20" t="s">
        <v>10299</v>
      </c>
      <c r="I67" s="20" t="s">
        <v>10047</v>
      </c>
      <c r="J67" s="20" t="s">
        <v>746</v>
      </c>
      <c r="K67" s="20" t="s">
        <v>10300</v>
      </c>
      <c r="L67" s="20" t="s">
        <v>10301</v>
      </c>
      <c r="M67" s="20" t="s">
        <v>10302</v>
      </c>
      <c r="N67" s="20" t="s">
        <v>9457</v>
      </c>
      <c r="O67" s="20" t="s">
        <v>10158</v>
      </c>
      <c r="P67" s="20" t="s">
        <v>755</v>
      </c>
      <c r="Q67" s="20" t="s">
        <v>10147</v>
      </c>
      <c r="R67" s="20" t="s">
        <v>9458</v>
      </c>
      <c r="S67" s="612">
        <v>8867960000</v>
      </c>
      <c r="T67" s="20" t="s">
        <v>10303</v>
      </c>
      <c r="U67" s="1010">
        <v>0</v>
      </c>
      <c r="V67" s="20" t="s">
        <v>10303</v>
      </c>
      <c r="W67" s="1010">
        <v>1</v>
      </c>
      <c r="X67" s="612">
        <v>0</v>
      </c>
      <c r="Y67" s="612">
        <v>8867960000</v>
      </c>
    </row>
    <row r="68" spans="1:25">
      <c r="A68" s="478" t="s">
        <v>4910</v>
      </c>
      <c r="B68" s="148">
        <v>1913900000</v>
      </c>
      <c r="C68" s="20" t="s">
        <v>7822</v>
      </c>
      <c r="D68" s="20" t="s">
        <v>537</v>
      </c>
      <c r="E68" s="20" t="s">
        <v>5275</v>
      </c>
      <c r="F68" s="20" t="s">
        <v>540</v>
      </c>
      <c r="G68" s="20" t="s">
        <v>10285</v>
      </c>
      <c r="H68" s="20" t="s">
        <v>10299</v>
      </c>
      <c r="I68" s="20" t="s">
        <v>10047</v>
      </c>
      <c r="J68" s="20" t="s">
        <v>746</v>
      </c>
      <c r="K68" s="20" t="s">
        <v>10304</v>
      </c>
      <c r="L68" s="20" t="s">
        <v>10301</v>
      </c>
      <c r="M68" s="20" t="s">
        <v>10305</v>
      </c>
      <c r="N68" s="20" t="s">
        <v>5745</v>
      </c>
      <c r="O68" s="20" t="s">
        <v>10158</v>
      </c>
      <c r="P68" s="20" t="s">
        <v>755</v>
      </c>
      <c r="Q68" s="20" t="s">
        <v>10147</v>
      </c>
      <c r="R68" s="20" t="s">
        <v>9458</v>
      </c>
      <c r="S68" s="612">
        <v>1913900000</v>
      </c>
      <c r="T68" s="20" t="s">
        <v>10303</v>
      </c>
      <c r="U68" s="1010">
        <v>0</v>
      </c>
      <c r="V68" s="20" t="s">
        <v>10303</v>
      </c>
      <c r="W68" s="1010">
        <v>1</v>
      </c>
      <c r="X68" s="612">
        <v>0</v>
      </c>
      <c r="Y68" s="612">
        <v>1913900000</v>
      </c>
    </row>
    <row r="69" spans="1:25">
      <c r="A69" s="478" t="s">
        <v>4911</v>
      </c>
      <c r="B69" s="148">
        <v>290800000</v>
      </c>
      <c r="C69" s="20" t="s">
        <v>7822</v>
      </c>
      <c r="D69" s="20" t="s">
        <v>537</v>
      </c>
      <c r="E69" s="20" t="s">
        <v>5275</v>
      </c>
      <c r="F69" s="20" t="s">
        <v>540</v>
      </c>
      <c r="G69" s="20" t="s">
        <v>10285</v>
      </c>
      <c r="H69" s="20" t="s">
        <v>10299</v>
      </c>
      <c r="I69" s="20" t="s">
        <v>10047</v>
      </c>
      <c r="J69" s="20" t="s">
        <v>746</v>
      </c>
      <c r="K69" s="20" t="s">
        <v>10306</v>
      </c>
      <c r="L69" s="20" t="s">
        <v>10301</v>
      </c>
      <c r="M69" s="20" t="s">
        <v>10307</v>
      </c>
      <c r="N69" s="20" t="s">
        <v>9459</v>
      </c>
      <c r="O69" s="20" t="s">
        <v>10158</v>
      </c>
      <c r="P69" s="20" t="s">
        <v>755</v>
      </c>
      <c r="Q69" s="20" t="s">
        <v>10147</v>
      </c>
      <c r="R69" s="20" t="s">
        <v>9458</v>
      </c>
      <c r="S69" s="612">
        <v>290800000</v>
      </c>
      <c r="T69" s="20" t="s">
        <v>10298</v>
      </c>
      <c r="U69" s="1010">
        <v>0</v>
      </c>
      <c r="X69" s="612">
        <v>0</v>
      </c>
      <c r="Y69" s="612">
        <v>0</v>
      </c>
    </row>
    <row r="70" spans="1:25">
      <c r="A70" s="478" t="s">
        <v>4912</v>
      </c>
      <c r="B70" s="148">
        <v>2008340000</v>
      </c>
      <c r="C70" s="20" t="s">
        <v>7822</v>
      </c>
      <c r="D70" s="20" t="s">
        <v>537</v>
      </c>
      <c r="E70" s="20" t="s">
        <v>5275</v>
      </c>
      <c r="F70" s="20" t="s">
        <v>540</v>
      </c>
      <c r="G70" s="20" t="s">
        <v>10285</v>
      </c>
      <c r="H70" s="20" t="s">
        <v>10299</v>
      </c>
      <c r="I70" s="20" t="s">
        <v>10047</v>
      </c>
      <c r="J70" s="20" t="s">
        <v>746</v>
      </c>
      <c r="K70" s="20" t="s">
        <v>10308</v>
      </c>
      <c r="L70" s="20" t="s">
        <v>10301</v>
      </c>
      <c r="M70" s="20" t="s">
        <v>10309</v>
      </c>
      <c r="N70" s="20" t="s">
        <v>5742</v>
      </c>
      <c r="O70" s="20" t="s">
        <v>10158</v>
      </c>
      <c r="P70" s="20" t="s">
        <v>755</v>
      </c>
      <c r="Q70" s="20" t="s">
        <v>10147</v>
      </c>
      <c r="R70" s="20" t="s">
        <v>9458</v>
      </c>
      <c r="S70" s="612">
        <v>2008340000</v>
      </c>
      <c r="T70" s="20" t="s">
        <v>10298</v>
      </c>
      <c r="U70" s="1010">
        <v>0</v>
      </c>
      <c r="X70" s="612">
        <v>0</v>
      </c>
      <c r="Y70" s="612">
        <v>0</v>
      </c>
    </row>
    <row r="71" spans="1:25">
      <c r="A71" s="478" t="s">
        <v>4913</v>
      </c>
      <c r="B71" s="148">
        <v>300000000</v>
      </c>
      <c r="C71" s="20" t="s">
        <v>7822</v>
      </c>
      <c r="D71" s="20" t="s">
        <v>537</v>
      </c>
      <c r="E71" s="20" t="s">
        <v>5275</v>
      </c>
      <c r="F71" s="20" t="s">
        <v>540</v>
      </c>
      <c r="G71" s="20" t="s">
        <v>10285</v>
      </c>
      <c r="H71" s="20" t="s">
        <v>10299</v>
      </c>
      <c r="I71" s="20" t="s">
        <v>10047</v>
      </c>
      <c r="J71" s="20" t="s">
        <v>746</v>
      </c>
      <c r="K71" s="20" t="s">
        <v>10310</v>
      </c>
      <c r="L71" s="20" t="s">
        <v>10301</v>
      </c>
      <c r="M71" s="20" t="s">
        <v>10311</v>
      </c>
      <c r="N71" s="20" t="s">
        <v>5746</v>
      </c>
      <c r="O71" s="20" t="s">
        <v>10158</v>
      </c>
      <c r="P71" s="20" t="s">
        <v>755</v>
      </c>
      <c r="Q71" s="20" t="s">
        <v>10147</v>
      </c>
      <c r="R71" s="20" t="s">
        <v>9458</v>
      </c>
      <c r="S71" s="612">
        <v>300000000</v>
      </c>
      <c r="T71" s="20" t="s">
        <v>10189</v>
      </c>
      <c r="U71" s="1010">
        <v>0</v>
      </c>
      <c r="V71" s="20" t="s">
        <v>10190</v>
      </c>
      <c r="W71" s="1010">
        <v>1</v>
      </c>
      <c r="X71" s="612">
        <v>0</v>
      </c>
      <c r="Y71" s="612">
        <v>300000000</v>
      </c>
    </row>
    <row r="72" spans="1:25">
      <c r="A72" s="478" t="s">
        <v>4915</v>
      </c>
      <c r="B72" s="148">
        <v>340000000</v>
      </c>
      <c r="C72" s="20" t="s">
        <v>7822</v>
      </c>
      <c r="D72" s="20" t="s">
        <v>537</v>
      </c>
      <c r="E72" s="20" t="s">
        <v>5275</v>
      </c>
      <c r="F72" s="20" t="s">
        <v>540</v>
      </c>
      <c r="G72" s="20" t="s">
        <v>10285</v>
      </c>
      <c r="H72" s="20" t="s">
        <v>10312</v>
      </c>
      <c r="I72" s="20" t="s">
        <v>10313</v>
      </c>
      <c r="J72" s="20" t="s">
        <v>744</v>
      </c>
      <c r="K72" s="20" t="s">
        <v>10312</v>
      </c>
      <c r="L72" s="20" t="s">
        <v>10314</v>
      </c>
      <c r="M72" s="20" t="s">
        <v>9250</v>
      </c>
      <c r="N72" s="20" t="s">
        <v>744</v>
      </c>
      <c r="O72" s="20" t="s">
        <v>5841</v>
      </c>
      <c r="P72" s="20" t="s">
        <v>755</v>
      </c>
      <c r="Q72" s="20" t="s">
        <v>10152</v>
      </c>
      <c r="R72" s="20" t="s">
        <v>9460</v>
      </c>
      <c r="S72" s="612">
        <v>340000000</v>
      </c>
      <c r="T72" s="20" t="s">
        <v>10303</v>
      </c>
      <c r="U72" s="1010">
        <v>0</v>
      </c>
      <c r="V72" s="20" t="s">
        <v>10315</v>
      </c>
      <c r="W72" s="1010">
        <v>1</v>
      </c>
      <c r="X72" s="612">
        <v>0</v>
      </c>
      <c r="Y72" s="612">
        <v>340000000</v>
      </c>
    </row>
    <row r="73" spans="1:25">
      <c r="A73" s="478" t="s">
        <v>4916</v>
      </c>
      <c r="B73" s="20"/>
      <c r="S73" s="612"/>
      <c r="U73" s="1010"/>
      <c r="W73" s="1010"/>
      <c r="X73" s="612"/>
      <c r="Y73" s="612"/>
    </row>
    <row r="74" spans="1:25">
      <c r="A74" s="478" t="s">
        <v>4918</v>
      </c>
      <c r="B74" s="148">
        <v>3519437571</v>
      </c>
      <c r="C74" s="20" t="s">
        <v>7822</v>
      </c>
      <c r="D74" s="20" t="s">
        <v>537</v>
      </c>
      <c r="E74" s="20" t="s">
        <v>5275</v>
      </c>
      <c r="F74" s="20" t="s">
        <v>540</v>
      </c>
      <c r="G74" s="20" t="s">
        <v>10285</v>
      </c>
      <c r="H74" s="20" t="s">
        <v>10316</v>
      </c>
      <c r="I74" s="20" t="s">
        <v>10317</v>
      </c>
      <c r="J74" s="20" t="s">
        <v>10318</v>
      </c>
      <c r="K74" s="20" t="s">
        <v>10319</v>
      </c>
      <c r="L74" s="20" t="s">
        <v>10320</v>
      </c>
      <c r="M74" s="20" t="s">
        <v>6279</v>
      </c>
      <c r="N74" s="20" t="s">
        <v>9461</v>
      </c>
      <c r="O74" s="20" t="s">
        <v>10158</v>
      </c>
      <c r="P74" s="20" t="s">
        <v>755</v>
      </c>
      <c r="Q74" s="20" t="s">
        <v>10152</v>
      </c>
      <c r="R74" s="20" t="s">
        <v>9442</v>
      </c>
      <c r="S74" s="612">
        <v>3519437571</v>
      </c>
      <c r="T74" s="20" t="s">
        <v>10321</v>
      </c>
      <c r="U74" s="1010">
        <v>0</v>
      </c>
      <c r="V74" s="20" t="s">
        <v>10322</v>
      </c>
      <c r="W74" s="1010">
        <v>1</v>
      </c>
      <c r="X74" s="612">
        <v>0</v>
      </c>
      <c r="Y74" s="612">
        <v>3519437571</v>
      </c>
    </row>
    <row r="75" spans="1:25">
      <c r="A75" s="478" t="s">
        <v>4919</v>
      </c>
      <c r="B75" s="148">
        <v>1115760477</v>
      </c>
      <c r="C75" s="20" t="s">
        <v>7822</v>
      </c>
      <c r="D75" s="20" t="s">
        <v>537</v>
      </c>
      <c r="E75" s="20" t="s">
        <v>5275</v>
      </c>
      <c r="F75" s="20" t="s">
        <v>540</v>
      </c>
      <c r="G75" s="20" t="s">
        <v>10285</v>
      </c>
      <c r="H75" s="20" t="s">
        <v>10316</v>
      </c>
      <c r="I75" s="20" t="s">
        <v>10317</v>
      </c>
      <c r="J75" s="20" t="s">
        <v>10318</v>
      </c>
      <c r="K75" s="20" t="s">
        <v>10323</v>
      </c>
      <c r="L75" s="20" t="s">
        <v>10320</v>
      </c>
      <c r="M75" s="20" t="s">
        <v>6273</v>
      </c>
      <c r="N75" s="20" t="s">
        <v>10324</v>
      </c>
      <c r="O75" s="20" t="s">
        <v>10158</v>
      </c>
      <c r="P75" s="20" t="s">
        <v>755</v>
      </c>
      <c r="Q75" s="20" t="s">
        <v>10152</v>
      </c>
      <c r="R75" s="20" t="s">
        <v>9442</v>
      </c>
      <c r="S75" s="612">
        <v>1115760477</v>
      </c>
      <c r="T75" s="20" t="s">
        <v>10321</v>
      </c>
      <c r="U75" s="1010">
        <v>0</v>
      </c>
      <c r="V75" s="20" t="s">
        <v>10322</v>
      </c>
      <c r="W75" s="1010">
        <v>1</v>
      </c>
      <c r="X75" s="612">
        <v>0</v>
      </c>
      <c r="Y75" s="612">
        <v>1115760477</v>
      </c>
    </row>
    <row r="76" spans="1:25">
      <c r="A76" s="478" t="s">
        <v>4920</v>
      </c>
      <c r="B76" s="148">
        <v>261000000</v>
      </c>
      <c r="C76" s="20" t="s">
        <v>7822</v>
      </c>
      <c r="D76" s="20" t="s">
        <v>537</v>
      </c>
      <c r="E76" s="20" t="s">
        <v>5275</v>
      </c>
      <c r="F76" s="20" t="s">
        <v>540</v>
      </c>
      <c r="G76" s="20" t="s">
        <v>10285</v>
      </c>
      <c r="H76" s="20" t="s">
        <v>10316</v>
      </c>
      <c r="I76" s="20" t="s">
        <v>10317</v>
      </c>
      <c r="J76" s="20" t="s">
        <v>10318</v>
      </c>
      <c r="K76" s="20" t="s">
        <v>10325</v>
      </c>
      <c r="L76" s="20" t="s">
        <v>10320</v>
      </c>
      <c r="M76" s="20" t="s">
        <v>6271</v>
      </c>
      <c r="N76" s="20" t="s">
        <v>9463</v>
      </c>
      <c r="O76" s="20" t="s">
        <v>10158</v>
      </c>
      <c r="P76" s="20" t="s">
        <v>755</v>
      </c>
      <c r="Q76" s="20" t="s">
        <v>10152</v>
      </c>
      <c r="R76" s="20" t="s">
        <v>9442</v>
      </c>
      <c r="S76" s="612">
        <v>261000000</v>
      </c>
      <c r="T76" s="20" t="s">
        <v>10321</v>
      </c>
      <c r="U76" s="1010">
        <v>0</v>
      </c>
      <c r="V76" s="20" t="s">
        <v>10322</v>
      </c>
      <c r="W76" s="1010">
        <v>1</v>
      </c>
      <c r="X76" s="612">
        <v>0</v>
      </c>
      <c r="Y76" s="612">
        <v>261000000</v>
      </c>
    </row>
    <row r="77" spans="1:25">
      <c r="A77" s="478" t="s">
        <v>4921</v>
      </c>
      <c r="B77" s="148">
        <v>335164346.25</v>
      </c>
      <c r="C77" s="20" t="s">
        <v>7822</v>
      </c>
      <c r="D77" s="20" t="s">
        <v>537</v>
      </c>
      <c r="E77" s="20" t="s">
        <v>5275</v>
      </c>
      <c r="F77" s="20" t="s">
        <v>540</v>
      </c>
      <c r="G77" s="20" t="s">
        <v>10285</v>
      </c>
      <c r="H77" s="20" t="s">
        <v>10316</v>
      </c>
      <c r="I77" s="20" t="s">
        <v>10317</v>
      </c>
      <c r="J77" s="20" t="s">
        <v>10318</v>
      </c>
      <c r="K77" s="20" t="s">
        <v>10326</v>
      </c>
      <c r="L77" s="20" t="s">
        <v>10320</v>
      </c>
      <c r="M77" s="20" t="s">
        <v>6272</v>
      </c>
      <c r="N77" s="20" t="s">
        <v>9464</v>
      </c>
      <c r="O77" s="20" t="s">
        <v>10158</v>
      </c>
      <c r="P77" s="20" t="s">
        <v>755</v>
      </c>
      <c r="Q77" s="20" t="s">
        <v>10152</v>
      </c>
      <c r="R77" s="20" t="s">
        <v>9442</v>
      </c>
      <c r="S77" s="612">
        <v>335164346.30000001</v>
      </c>
      <c r="T77" s="20" t="s">
        <v>10321</v>
      </c>
      <c r="U77" s="1010">
        <v>0</v>
      </c>
      <c r="V77" s="20" t="s">
        <v>10322</v>
      </c>
      <c r="W77" s="1010">
        <v>1</v>
      </c>
      <c r="X77" s="612">
        <v>0</v>
      </c>
      <c r="Y77" s="612">
        <v>335164346.30000001</v>
      </c>
    </row>
    <row r="78" spans="1:25">
      <c r="A78" s="478" t="s">
        <v>4922</v>
      </c>
      <c r="B78" s="148">
        <v>60500000</v>
      </c>
      <c r="C78" s="20" t="s">
        <v>7822</v>
      </c>
      <c r="D78" s="20" t="s">
        <v>537</v>
      </c>
      <c r="E78" s="20" t="s">
        <v>5275</v>
      </c>
      <c r="F78" s="20" t="s">
        <v>540</v>
      </c>
      <c r="G78" s="20" t="s">
        <v>10285</v>
      </c>
      <c r="H78" s="20" t="s">
        <v>10316</v>
      </c>
      <c r="I78" s="20" t="s">
        <v>10317</v>
      </c>
      <c r="J78" s="20" t="s">
        <v>10318</v>
      </c>
      <c r="K78" s="20" t="s">
        <v>10327</v>
      </c>
      <c r="L78" s="20" t="s">
        <v>10320</v>
      </c>
      <c r="M78" s="20" t="s">
        <v>9251</v>
      </c>
      <c r="N78" s="20" t="s">
        <v>9465</v>
      </c>
      <c r="O78" s="20" t="s">
        <v>10158</v>
      </c>
      <c r="P78" s="20" t="s">
        <v>755</v>
      </c>
      <c r="Q78" s="20" t="s">
        <v>10152</v>
      </c>
      <c r="R78" s="20" t="s">
        <v>9442</v>
      </c>
      <c r="S78" s="612">
        <v>60500000</v>
      </c>
      <c r="T78" s="20" t="s">
        <v>10321</v>
      </c>
      <c r="U78" s="1010">
        <v>0</v>
      </c>
      <c r="V78" s="20" t="s">
        <v>10322</v>
      </c>
      <c r="W78" s="1010">
        <v>1</v>
      </c>
      <c r="X78" s="612">
        <v>0</v>
      </c>
      <c r="Y78" s="612">
        <v>60500000</v>
      </c>
    </row>
    <row r="79" spans="1:25">
      <c r="A79" s="478" t="s">
        <v>4917</v>
      </c>
      <c r="B79" s="20"/>
      <c r="S79" s="612"/>
      <c r="U79" s="1010"/>
      <c r="W79" s="1010"/>
      <c r="X79" s="612"/>
      <c r="Y79" s="612"/>
    </row>
    <row r="80" spans="1:25">
      <c r="A80" s="478" t="s">
        <v>4923</v>
      </c>
      <c r="B80" s="148">
        <v>210000000</v>
      </c>
      <c r="C80" s="20" t="s">
        <v>7822</v>
      </c>
      <c r="D80" s="20" t="s">
        <v>537</v>
      </c>
      <c r="E80" s="20" t="s">
        <v>5275</v>
      </c>
      <c r="F80" s="20" t="s">
        <v>540</v>
      </c>
      <c r="G80" s="20" t="s">
        <v>10285</v>
      </c>
      <c r="H80" s="20" t="s">
        <v>10328</v>
      </c>
      <c r="I80" s="20" t="s">
        <v>10329</v>
      </c>
      <c r="J80" s="20" t="s">
        <v>10330</v>
      </c>
      <c r="K80" s="20" t="s">
        <v>10331</v>
      </c>
      <c r="L80" s="20" t="s">
        <v>10332</v>
      </c>
      <c r="M80" s="20" t="s">
        <v>9252</v>
      </c>
      <c r="N80" s="20" t="s">
        <v>9466</v>
      </c>
      <c r="O80" s="20" t="s">
        <v>10158</v>
      </c>
      <c r="P80" s="20" t="s">
        <v>755</v>
      </c>
      <c r="Q80" s="20" t="s">
        <v>10152</v>
      </c>
      <c r="R80" s="20" t="s">
        <v>9458</v>
      </c>
      <c r="S80" s="1007">
        <v>385000000</v>
      </c>
      <c r="T80" s="20" t="s">
        <v>10148</v>
      </c>
      <c r="U80" s="1010">
        <v>0</v>
      </c>
      <c r="V80" s="20" t="s">
        <v>10333</v>
      </c>
      <c r="W80" s="1010">
        <v>1</v>
      </c>
      <c r="X80" s="612">
        <v>0</v>
      </c>
      <c r="Y80" s="612">
        <v>385000000</v>
      </c>
    </row>
    <row r="81" spans="1:25">
      <c r="A81" s="478" t="s">
        <v>4924</v>
      </c>
      <c r="B81" s="148">
        <v>797000000</v>
      </c>
      <c r="C81" s="20" t="s">
        <v>7822</v>
      </c>
      <c r="D81" s="20" t="s">
        <v>537</v>
      </c>
      <c r="E81" s="20" t="s">
        <v>5275</v>
      </c>
      <c r="F81" s="20" t="s">
        <v>540</v>
      </c>
      <c r="G81" s="20" t="s">
        <v>10285</v>
      </c>
      <c r="H81" s="20" t="s">
        <v>10328</v>
      </c>
      <c r="I81" s="20" t="s">
        <v>10329</v>
      </c>
      <c r="J81" s="20" t="s">
        <v>10330</v>
      </c>
      <c r="K81" s="20" t="s">
        <v>10334</v>
      </c>
      <c r="L81" s="20" t="s">
        <v>10332</v>
      </c>
      <c r="M81" s="20" t="s">
        <v>6274</v>
      </c>
      <c r="N81" s="20" t="s">
        <v>9467</v>
      </c>
      <c r="O81" s="20" t="s">
        <v>10158</v>
      </c>
      <c r="P81" s="20" t="s">
        <v>755</v>
      </c>
      <c r="Q81" s="20" t="s">
        <v>10152</v>
      </c>
      <c r="R81" s="20" t="s">
        <v>9458</v>
      </c>
      <c r="S81" s="1007">
        <v>417000000</v>
      </c>
      <c r="T81" s="20" t="s">
        <v>10148</v>
      </c>
      <c r="U81" s="1010">
        <v>0</v>
      </c>
      <c r="V81" s="20" t="s">
        <v>10333</v>
      </c>
      <c r="W81" s="1010">
        <v>1</v>
      </c>
      <c r="X81" s="612">
        <v>0</v>
      </c>
      <c r="Y81" s="612">
        <v>417000000</v>
      </c>
    </row>
    <row r="82" spans="1:25">
      <c r="A82" s="478" t="s">
        <v>4925</v>
      </c>
      <c r="B82" s="148">
        <v>180000000</v>
      </c>
      <c r="C82" s="20" t="s">
        <v>7822</v>
      </c>
      <c r="D82" s="20" t="s">
        <v>537</v>
      </c>
      <c r="E82" s="20" t="s">
        <v>5275</v>
      </c>
      <c r="F82" s="20" t="s">
        <v>540</v>
      </c>
      <c r="G82" s="20" t="s">
        <v>10285</v>
      </c>
      <c r="H82" s="20" t="s">
        <v>10328</v>
      </c>
      <c r="I82" s="20" t="s">
        <v>10329</v>
      </c>
      <c r="J82" s="20" t="s">
        <v>10330</v>
      </c>
      <c r="K82" s="20" t="s">
        <v>10335</v>
      </c>
      <c r="L82" s="20" t="s">
        <v>10332</v>
      </c>
      <c r="M82" s="20" t="s">
        <v>6275</v>
      </c>
      <c r="N82" s="20" t="s">
        <v>4486</v>
      </c>
      <c r="O82" s="20" t="s">
        <v>10158</v>
      </c>
      <c r="P82" s="20" t="s">
        <v>755</v>
      </c>
      <c r="Q82" s="20" t="s">
        <v>10152</v>
      </c>
      <c r="R82" s="20" t="s">
        <v>9458</v>
      </c>
      <c r="S82" s="1007">
        <v>235000000</v>
      </c>
      <c r="T82" s="20" t="s">
        <v>10148</v>
      </c>
      <c r="U82" s="1010">
        <v>0</v>
      </c>
      <c r="V82" s="20" t="s">
        <v>10336</v>
      </c>
      <c r="W82" s="1010">
        <v>1</v>
      </c>
      <c r="X82" s="612">
        <v>0</v>
      </c>
      <c r="Y82" s="612">
        <v>235000000</v>
      </c>
    </row>
    <row r="83" spans="1:25">
      <c r="A83" s="478" t="s">
        <v>4926</v>
      </c>
      <c r="B83" s="148">
        <v>300000000</v>
      </c>
      <c r="C83" s="20" t="s">
        <v>7822</v>
      </c>
      <c r="D83" s="20" t="s">
        <v>537</v>
      </c>
      <c r="E83" s="20" t="s">
        <v>5275</v>
      </c>
      <c r="F83" s="20" t="s">
        <v>540</v>
      </c>
      <c r="G83" s="20" t="s">
        <v>10285</v>
      </c>
      <c r="H83" s="20" t="s">
        <v>10328</v>
      </c>
      <c r="I83" s="20" t="s">
        <v>10329</v>
      </c>
      <c r="J83" s="20" t="s">
        <v>10330</v>
      </c>
      <c r="K83" s="20" t="s">
        <v>10337</v>
      </c>
      <c r="L83" s="20" t="s">
        <v>10332</v>
      </c>
      <c r="M83" s="20" t="s">
        <v>6276</v>
      </c>
      <c r="N83" s="20" t="s">
        <v>4487</v>
      </c>
      <c r="O83" s="20" t="s">
        <v>10158</v>
      </c>
      <c r="P83" s="20" t="s">
        <v>755</v>
      </c>
      <c r="Q83" s="20" t="s">
        <v>10152</v>
      </c>
      <c r="R83" s="20" t="s">
        <v>9458</v>
      </c>
      <c r="S83" s="1007">
        <v>450000000</v>
      </c>
      <c r="T83" s="20" t="s">
        <v>10148</v>
      </c>
      <c r="U83" s="1010">
        <v>0</v>
      </c>
      <c r="V83" s="20" t="s">
        <v>10336</v>
      </c>
      <c r="W83" s="1010">
        <v>1</v>
      </c>
      <c r="X83" s="612">
        <v>0</v>
      </c>
      <c r="Y83" s="612">
        <v>450000000</v>
      </c>
    </row>
    <row r="84" spans="1:25">
      <c r="A84" s="478" t="s">
        <v>5381</v>
      </c>
      <c r="B84" s="20"/>
      <c r="S84" s="1007"/>
      <c r="U84" s="1010"/>
      <c r="W84" s="1010"/>
      <c r="X84" s="612"/>
      <c r="Y84" s="612"/>
    </row>
    <row r="85" spans="1:25">
      <c r="A85" s="478" t="s">
        <v>4928</v>
      </c>
      <c r="B85" s="148">
        <v>1200000000</v>
      </c>
      <c r="C85" s="20" t="s">
        <v>7822</v>
      </c>
      <c r="D85" s="20" t="s">
        <v>537</v>
      </c>
      <c r="E85" s="20" t="s">
        <v>5275</v>
      </c>
      <c r="F85" s="20" t="s">
        <v>540</v>
      </c>
      <c r="G85" s="20" t="s">
        <v>10285</v>
      </c>
      <c r="H85" s="20" t="s">
        <v>10338</v>
      </c>
      <c r="I85" s="20" t="s">
        <v>10339</v>
      </c>
      <c r="J85" s="20" t="s">
        <v>745</v>
      </c>
      <c r="K85" s="20" t="s">
        <v>10340</v>
      </c>
      <c r="L85" s="20" t="s">
        <v>10338</v>
      </c>
      <c r="M85" s="20" t="s">
        <v>6278</v>
      </c>
      <c r="N85" s="20" t="s">
        <v>4488</v>
      </c>
      <c r="O85" s="20" t="s">
        <v>10158</v>
      </c>
      <c r="P85" s="20" t="s">
        <v>755</v>
      </c>
      <c r="Q85" s="20" t="s">
        <v>10152</v>
      </c>
      <c r="R85" s="20" t="s">
        <v>9468</v>
      </c>
      <c r="S85" s="612">
        <v>1200000000</v>
      </c>
      <c r="T85" s="20" t="s">
        <v>10341</v>
      </c>
      <c r="U85" s="1010">
        <v>0</v>
      </c>
      <c r="V85" s="20" t="s">
        <v>10342</v>
      </c>
      <c r="W85" s="1010">
        <v>0.4</v>
      </c>
      <c r="X85" s="612">
        <v>0</v>
      </c>
      <c r="Y85" s="612">
        <v>480000000</v>
      </c>
    </row>
    <row r="86" spans="1:25">
      <c r="A86" s="478" t="s">
        <v>4929</v>
      </c>
      <c r="B86" s="148">
        <v>750000000</v>
      </c>
      <c r="C86" s="20" t="s">
        <v>7822</v>
      </c>
      <c r="D86" s="20" t="s">
        <v>537</v>
      </c>
      <c r="E86" s="20" t="s">
        <v>5275</v>
      </c>
      <c r="F86" s="20" t="s">
        <v>540</v>
      </c>
      <c r="G86" s="20" t="s">
        <v>10285</v>
      </c>
      <c r="H86" s="20" t="s">
        <v>10338</v>
      </c>
      <c r="I86" s="20" t="s">
        <v>10339</v>
      </c>
      <c r="J86" s="20" t="s">
        <v>745</v>
      </c>
      <c r="K86" s="20" t="s">
        <v>10343</v>
      </c>
      <c r="L86" s="20" t="s">
        <v>10344</v>
      </c>
      <c r="M86" s="20" t="s">
        <v>9253</v>
      </c>
      <c r="N86" s="20" t="s">
        <v>4489</v>
      </c>
      <c r="O86" s="20" t="s">
        <v>10158</v>
      </c>
      <c r="P86" s="20" t="s">
        <v>755</v>
      </c>
      <c r="Q86" s="20" t="s">
        <v>10152</v>
      </c>
      <c r="R86" s="20" t="s">
        <v>9458</v>
      </c>
      <c r="S86" s="612">
        <v>750000000</v>
      </c>
      <c r="T86" s="20" t="s">
        <v>10341</v>
      </c>
      <c r="U86" s="1010">
        <v>0</v>
      </c>
      <c r="V86" s="20" t="s">
        <v>10342</v>
      </c>
      <c r="W86" s="1010">
        <v>0.4</v>
      </c>
      <c r="X86" s="612">
        <v>0</v>
      </c>
      <c r="Y86" s="612">
        <v>300000000</v>
      </c>
    </row>
    <row r="87" spans="1:25">
      <c r="A87" s="478" t="s">
        <v>10112</v>
      </c>
      <c r="B87" s="148">
        <v>30000000</v>
      </c>
      <c r="C87" s="20" t="s">
        <v>7822</v>
      </c>
      <c r="D87" s="20" t="s">
        <v>537</v>
      </c>
      <c r="E87" s="20" t="s">
        <v>5275</v>
      </c>
      <c r="F87" s="20" t="s">
        <v>540</v>
      </c>
      <c r="G87" s="20" t="s">
        <v>10285</v>
      </c>
      <c r="H87" s="20" t="s">
        <v>10345</v>
      </c>
      <c r="I87" s="20" t="s">
        <v>10346</v>
      </c>
      <c r="J87" s="20" t="s">
        <v>9469</v>
      </c>
      <c r="K87" s="20" t="s">
        <v>10345</v>
      </c>
      <c r="L87" s="20" t="s">
        <v>10347</v>
      </c>
      <c r="M87" s="20" t="s">
        <v>6277</v>
      </c>
      <c r="N87" s="20" t="s">
        <v>9469</v>
      </c>
      <c r="O87" s="20" t="s">
        <v>5841</v>
      </c>
      <c r="P87" s="20" t="s">
        <v>755</v>
      </c>
      <c r="Q87" s="20" t="s">
        <v>10147</v>
      </c>
      <c r="R87" s="20" t="s">
        <v>9458</v>
      </c>
      <c r="S87" s="612">
        <v>30000000</v>
      </c>
      <c r="T87" s="20" t="s">
        <v>10298</v>
      </c>
      <c r="U87" s="1010">
        <v>0</v>
      </c>
      <c r="X87" s="612">
        <v>0</v>
      </c>
      <c r="Y87" s="612">
        <v>0</v>
      </c>
    </row>
    <row r="88" spans="1:25">
      <c r="A88" s="478" t="s">
        <v>8348</v>
      </c>
      <c r="B88" s="148"/>
      <c r="S88" s="612"/>
      <c r="U88" s="1010"/>
      <c r="X88" s="612"/>
      <c r="Y88" s="612"/>
    </row>
    <row r="89" spans="1:25">
      <c r="A89" s="478"/>
      <c r="B89" s="148"/>
      <c r="C89" s="20" t="s">
        <v>7822</v>
      </c>
      <c r="D89" s="20" t="s">
        <v>537</v>
      </c>
      <c r="E89" s="20" t="s">
        <v>5275</v>
      </c>
      <c r="F89" s="20" t="s">
        <v>540</v>
      </c>
      <c r="G89" s="20" t="s">
        <v>10285</v>
      </c>
      <c r="H89" s="20" t="s">
        <v>10349</v>
      </c>
      <c r="I89" s="20" t="s">
        <v>11447</v>
      </c>
      <c r="J89" s="20" t="s">
        <v>7920</v>
      </c>
      <c r="K89" s="20" t="s">
        <v>11448</v>
      </c>
      <c r="L89" s="20" t="s">
        <v>10348</v>
      </c>
      <c r="M89" s="20" t="s">
        <v>11420</v>
      </c>
      <c r="N89" s="20" t="s">
        <v>11421</v>
      </c>
      <c r="O89" s="20" t="s">
        <v>5841</v>
      </c>
      <c r="P89" s="20" t="s">
        <v>755</v>
      </c>
      <c r="Q89" s="20" t="s">
        <v>10152</v>
      </c>
      <c r="R89" s="20" t="s">
        <v>9458</v>
      </c>
      <c r="S89" s="612">
        <v>300000000</v>
      </c>
      <c r="T89" s="20" t="s">
        <v>10298</v>
      </c>
      <c r="U89" s="1010">
        <v>0</v>
      </c>
      <c r="X89" s="612">
        <v>0</v>
      </c>
      <c r="Y89" s="612">
        <v>0</v>
      </c>
    </row>
    <row r="90" spans="1:25">
      <c r="A90" s="478"/>
      <c r="B90" s="148"/>
      <c r="C90" s="20" t="s">
        <v>7822</v>
      </c>
      <c r="D90" s="20" t="s">
        <v>537</v>
      </c>
      <c r="E90" s="20" t="s">
        <v>5275</v>
      </c>
      <c r="F90" s="20" t="s">
        <v>540</v>
      </c>
      <c r="G90" s="20" t="s">
        <v>10285</v>
      </c>
      <c r="H90" s="20" t="s">
        <v>10349</v>
      </c>
      <c r="I90" s="20" t="s">
        <v>11447</v>
      </c>
      <c r="J90" s="20" t="s">
        <v>7920</v>
      </c>
      <c r="K90" s="20" t="s">
        <v>11448</v>
      </c>
      <c r="L90" s="20" t="s">
        <v>10348</v>
      </c>
      <c r="M90" s="20" t="s">
        <v>11420</v>
      </c>
      <c r="N90" s="20" t="s">
        <v>11421</v>
      </c>
      <c r="O90" s="20" t="s">
        <v>5841</v>
      </c>
      <c r="P90" s="20" t="s">
        <v>755</v>
      </c>
      <c r="Q90" s="20" t="s">
        <v>10152</v>
      </c>
      <c r="R90" s="20" t="s">
        <v>9458</v>
      </c>
      <c r="S90" s="612">
        <v>1250000000</v>
      </c>
      <c r="T90" s="20" t="s">
        <v>10350</v>
      </c>
      <c r="U90" s="1010">
        <v>1</v>
      </c>
      <c r="X90" s="612">
        <v>1250000000</v>
      </c>
      <c r="Y90" s="612">
        <v>0</v>
      </c>
    </row>
    <row r="91" spans="1:25">
      <c r="A91" s="478"/>
      <c r="B91" s="148"/>
      <c r="C91" s="20" t="s">
        <v>7822</v>
      </c>
      <c r="D91" s="20" t="s">
        <v>537</v>
      </c>
      <c r="E91" s="20" t="s">
        <v>5275</v>
      </c>
      <c r="F91" s="20" t="s">
        <v>540</v>
      </c>
      <c r="G91" s="20" t="s">
        <v>10285</v>
      </c>
      <c r="H91" s="20" t="s">
        <v>10349</v>
      </c>
      <c r="I91" s="20" t="s">
        <v>11447</v>
      </c>
      <c r="J91" s="20" t="s">
        <v>7920</v>
      </c>
      <c r="K91" s="20" t="s">
        <v>11448</v>
      </c>
      <c r="L91" s="20" t="s">
        <v>10348</v>
      </c>
      <c r="M91" s="20" t="s">
        <v>11420</v>
      </c>
      <c r="N91" s="20" t="s">
        <v>11421</v>
      </c>
      <c r="O91" s="20" t="s">
        <v>5841</v>
      </c>
      <c r="P91" s="20" t="s">
        <v>755</v>
      </c>
      <c r="Q91" s="20" t="s">
        <v>10152</v>
      </c>
      <c r="R91" s="20" t="s">
        <v>9458</v>
      </c>
      <c r="S91" s="612">
        <v>450000000</v>
      </c>
      <c r="T91" s="20" t="s">
        <v>10351</v>
      </c>
      <c r="U91" s="1010">
        <v>0.4</v>
      </c>
      <c r="X91" s="612">
        <v>180000000</v>
      </c>
      <c r="Y91" s="612">
        <v>0</v>
      </c>
    </row>
    <row r="92" spans="1:25">
      <c r="A92" s="60" t="s">
        <v>7918</v>
      </c>
      <c r="B92" s="1012">
        <v>2000000000</v>
      </c>
      <c r="C92" s="1013" t="s">
        <v>7822</v>
      </c>
      <c r="D92" s="1013"/>
      <c r="E92" s="1013"/>
      <c r="F92" s="1013"/>
      <c r="G92" s="1013"/>
      <c r="H92" s="1013"/>
      <c r="I92" s="1013"/>
      <c r="J92" s="1013"/>
      <c r="K92" s="1013"/>
      <c r="L92" s="1013"/>
      <c r="M92" s="1013"/>
      <c r="N92" s="1013"/>
      <c r="O92" s="1013"/>
      <c r="P92" s="1013"/>
      <c r="Q92" s="1013"/>
      <c r="R92" s="1013"/>
      <c r="S92" s="1012">
        <f>SUM(S89:S91)</f>
        <v>2000000000</v>
      </c>
      <c r="T92" s="1013"/>
      <c r="U92" s="1015">
        <f>X92/S92</f>
        <v>0.71499999999999997</v>
      </c>
      <c r="V92" s="1012"/>
      <c r="W92" s="1015">
        <f>Y90/S92</f>
        <v>0</v>
      </c>
      <c r="X92" s="1012">
        <f>SUM(X89:X91)</f>
        <v>1430000000</v>
      </c>
      <c r="Y92" s="1012">
        <f>SUM(Y89:Y91)</f>
        <v>0</v>
      </c>
    </row>
    <row r="93" spans="1:25">
      <c r="A93" s="478" t="s">
        <v>10113</v>
      </c>
      <c r="B93" s="148">
        <v>500000000</v>
      </c>
      <c r="C93" s="20" t="s">
        <v>7822</v>
      </c>
      <c r="D93" s="20" t="s">
        <v>537</v>
      </c>
      <c r="E93" s="20" t="s">
        <v>5275</v>
      </c>
      <c r="F93" s="20" t="s">
        <v>540</v>
      </c>
      <c r="G93" s="20" t="s">
        <v>10285</v>
      </c>
      <c r="H93" s="20" t="s">
        <v>10349</v>
      </c>
      <c r="I93" s="20" t="s">
        <v>11447</v>
      </c>
      <c r="J93" s="20" t="s">
        <v>7920</v>
      </c>
      <c r="K93" s="20" t="s">
        <v>11449</v>
      </c>
      <c r="L93" s="20" t="s">
        <v>10348</v>
      </c>
      <c r="M93" s="20" t="s">
        <v>11422</v>
      </c>
      <c r="N93" s="20" t="s">
        <v>11423</v>
      </c>
      <c r="O93" s="20" t="s">
        <v>5841</v>
      </c>
      <c r="P93" s="20" t="s">
        <v>755</v>
      </c>
      <c r="Q93" s="20" t="s">
        <v>10152</v>
      </c>
      <c r="R93" s="20" t="s">
        <v>9458</v>
      </c>
      <c r="S93" s="1047">
        <v>500000000</v>
      </c>
      <c r="T93" s="20" t="s">
        <v>10298</v>
      </c>
      <c r="U93" s="1010">
        <v>0</v>
      </c>
      <c r="X93" s="612">
        <v>0</v>
      </c>
      <c r="Y93" s="612">
        <v>0</v>
      </c>
    </row>
    <row r="94" spans="1:25">
      <c r="A94" s="478" t="s">
        <v>4931</v>
      </c>
      <c r="B94" s="148">
        <v>0</v>
      </c>
      <c r="S94" s="1047"/>
      <c r="U94" s="1010"/>
      <c r="X94" s="612"/>
      <c r="Y94" s="612"/>
    </row>
    <row r="95" spans="1:25">
      <c r="A95" s="478" t="s">
        <v>4932</v>
      </c>
      <c r="B95" s="148">
        <v>0</v>
      </c>
      <c r="C95" s="20" t="s">
        <v>7822</v>
      </c>
      <c r="D95" s="20" t="s">
        <v>537</v>
      </c>
      <c r="E95" s="20" t="s">
        <v>5275</v>
      </c>
      <c r="F95" s="20" t="s">
        <v>540</v>
      </c>
      <c r="G95" s="20" t="s">
        <v>10285</v>
      </c>
      <c r="H95" s="20" t="s">
        <v>10291</v>
      </c>
      <c r="I95" s="20" t="s">
        <v>10292</v>
      </c>
      <c r="J95" s="20" t="s">
        <v>10293</v>
      </c>
      <c r="K95" s="20" t="s">
        <v>10291</v>
      </c>
      <c r="L95" s="20" t="s">
        <v>10294</v>
      </c>
      <c r="M95" s="20" t="s">
        <v>10295</v>
      </c>
      <c r="N95" s="20" t="s">
        <v>10293</v>
      </c>
      <c r="O95" s="20" t="s">
        <v>5841</v>
      </c>
      <c r="P95" s="20" t="s">
        <v>1204</v>
      </c>
      <c r="Q95" s="20" t="s">
        <v>10147</v>
      </c>
      <c r="R95" s="20" t="s">
        <v>11444</v>
      </c>
      <c r="S95" s="612">
        <v>0</v>
      </c>
      <c r="U95" s="1010">
        <v>0</v>
      </c>
      <c r="X95" s="612">
        <v>0</v>
      </c>
      <c r="Y95" s="612">
        <v>0</v>
      </c>
    </row>
    <row r="96" spans="1:25">
      <c r="A96" s="478" t="s">
        <v>7914</v>
      </c>
      <c r="B96" s="148">
        <v>10000000</v>
      </c>
      <c r="C96" s="20" t="s">
        <v>7822</v>
      </c>
      <c r="D96" s="20" t="s">
        <v>537</v>
      </c>
      <c r="E96" s="20" t="s">
        <v>5275</v>
      </c>
      <c r="F96" s="20" t="s">
        <v>540</v>
      </c>
      <c r="G96" s="20" t="s">
        <v>10285</v>
      </c>
      <c r="H96" s="20" t="s">
        <v>10296</v>
      </c>
      <c r="I96" s="20" t="s">
        <v>10297</v>
      </c>
      <c r="J96" s="20" t="s">
        <v>10049</v>
      </c>
      <c r="K96" s="20" t="s">
        <v>10296</v>
      </c>
      <c r="L96" s="20" t="s">
        <v>10296</v>
      </c>
      <c r="M96" s="20" t="s">
        <v>10048</v>
      </c>
      <c r="N96" s="20" t="s">
        <v>10049</v>
      </c>
      <c r="O96" s="20" t="s">
        <v>5841</v>
      </c>
      <c r="P96" s="20" t="s">
        <v>1204</v>
      </c>
      <c r="Q96" s="20" t="s">
        <v>10147</v>
      </c>
      <c r="R96" s="20" t="s">
        <v>9458</v>
      </c>
      <c r="S96" s="612">
        <v>10000000</v>
      </c>
      <c r="T96" s="20" t="s">
        <v>10298</v>
      </c>
      <c r="U96" s="1010">
        <v>0</v>
      </c>
      <c r="X96" s="612">
        <v>0</v>
      </c>
      <c r="Y96" s="612">
        <v>0</v>
      </c>
    </row>
    <row r="97" spans="1:25">
      <c r="A97" s="478"/>
      <c r="B97" s="148"/>
      <c r="C97" s="20" t="s">
        <v>7822</v>
      </c>
      <c r="D97" s="20" t="s">
        <v>537</v>
      </c>
      <c r="E97" s="20" t="s">
        <v>5275</v>
      </c>
      <c r="F97" s="20" t="s">
        <v>540</v>
      </c>
      <c r="G97" s="20" t="s">
        <v>10285</v>
      </c>
      <c r="H97" s="20" t="s">
        <v>10286</v>
      </c>
      <c r="I97" s="20" t="s">
        <v>10287</v>
      </c>
      <c r="J97" s="20" t="s">
        <v>10288</v>
      </c>
      <c r="K97" s="20" t="s">
        <v>10286</v>
      </c>
      <c r="L97" s="20" t="s">
        <v>10289</v>
      </c>
      <c r="M97" s="20" t="s">
        <v>10290</v>
      </c>
      <c r="N97" s="20" t="s">
        <v>10288</v>
      </c>
      <c r="O97" s="20" t="s">
        <v>5841</v>
      </c>
      <c r="P97" s="20" t="s">
        <v>1204</v>
      </c>
      <c r="Q97" s="20" t="s">
        <v>10147</v>
      </c>
      <c r="R97" s="20" t="s">
        <v>9458</v>
      </c>
      <c r="S97" s="612">
        <v>0</v>
      </c>
      <c r="U97" s="1010">
        <v>0</v>
      </c>
      <c r="X97" s="612">
        <v>0</v>
      </c>
      <c r="Y97" s="612">
        <v>0</v>
      </c>
    </row>
    <row r="98" spans="1:25">
      <c r="A98" s="478" t="s">
        <v>4934</v>
      </c>
      <c r="B98" s="20"/>
      <c r="S98" s="612"/>
      <c r="U98" s="1010"/>
      <c r="X98" s="612"/>
      <c r="Y98" s="612"/>
    </row>
    <row r="99" spans="1:25">
      <c r="A99" s="478" t="s">
        <v>5141</v>
      </c>
      <c r="B99" s="148">
        <v>2000000</v>
      </c>
      <c r="C99" s="20" t="s">
        <v>7822</v>
      </c>
      <c r="D99" s="20" t="s">
        <v>537</v>
      </c>
      <c r="E99" s="20" t="s">
        <v>5275</v>
      </c>
      <c r="F99" s="20" t="s">
        <v>542</v>
      </c>
      <c r="G99" s="20" t="s">
        <v>10352</v>
      </c>
      <c r="H99" s="20" t="s">
        <v>10361</v>
      </c>
      <c r="I99" s="20" t="s">
        <v>10362</v>
      </c>
      <c r="J99" s="20" t="s">
        <v>820</v>
      </c>
      <c r="K99" s="20" t="s">
        <v>10363</v>
      </c>
      <c r="L99" s="20" t="s">
        <v>10361</v>
      </c>
      <c r="M99" s="20" t="s">
        <v>6280</v>
      </c>
      <c r="N99" s="20" t="s">
        <v>9470</v>
      </c>
      <c r="O99" s="20" t="s">
        <v>10158</v>
      </c>
      <c r="P99" s="20" t="s">
        <v>755</v>
      </c>
      <c r="Q99" s="20" t="s">
        <v>10147</v>
      </c>
      <c r="R99" s="20" t="s">
        <v>9471</v>
      </c>
      <c r="S99" s="612">
        <v>2000000</v>
      </c>
      <c r="T99" s="20" t="s">
        <v>10153</v>
      </c>
      <c r="U99" s="1010">
        <v>0</v>
      </c>
      <c r="V99" s="20" t="s">
        <v>10154</v>
      </c>
      <c r="W99" s="1010">
        <v>1</v>
      </c>
      <c r="X99" s="612">
        <v>0</v>
      </c>
      <c r="Y99" s="612">
        <v>2000000</v>
      </c>
    </row>
    <row r="100" spans="1:25">
      <c r="A100" s="478" t="s">
        <v>5142</v>
      </c>
      <c r="B100" s="148">
        <v>16000000</v>
      </c>
      <c r="C100" s="20" t="s">
        <v>7822</v>
      </c>
      <c r="D100" s="20" t="s">
        <v>537</v>
      </c>
      <c r="E100" s="20" t="s">
        <v>5275</v>
      </c>
      <c r="F100" s="20" t="s">
        <v>542</v>
      </c>
      <c r="G100" s="20" t="s">
        <v>10352</v>
      </c>
      <c r="H100" s="20" t="s">
        <v>10361</v>
      </c>
      <c r="I100" s="20" t="s">
        <v>10362</v>
      </c>
      <c r="J100" s="20" t="s">
        <v>820</v>
      </c>
      <c r="K100" s="20" t="s">
        <v>10367</v>
      </c>
      <c r="L100" s="20" t="s">
        <v>10361</v>
      </c>
      <c r="M100" s="20" t="s">
        <v>6281</v>
      </c>
      <c r="N100" s="20" t="s">
        <v>9472</v>
      </c>
      <c r="O100" s="20" t="s">
        <v>10158</v>
      </c>
      <c r="P100" s="20" t="s">
        <v>755</v>
      </c>
      <c r="Q100" s="20" t="s">
        <v>10147</v>
      </c>
      <c r="R100" s="20" t="s">
        <v>9471</v>
      </c>
      <c r="S100" s="612">
        <v>16000000</v>
      </c>
      <c r="T100" s="20" t="s">
        <v>10153</v>
      </c>
      <c r="U100" s="1010">
        <v>0</v>
      </c>
      <c r="V100" s="20" t="s">
        <v>10154</v>
      </c>
      <c r="W100" s="1010">
        <v>1</v>
      </c>
      <c r="X100" s="612">
        <v>0</v>
      </c>
      <c r="Y100" s="612">
        <v>16000000</v>
      </c>
    </row>
    <row r="101" spans="1:25">
      <c r="A101" s="478" t="s">
        <v>5143</v>
      </c>
      <c r="B101" s="148">
        <v>25000000</v>
      </c>
      <c r="C101" s="20" t="s">
        <v>7822</v>
      </c>
      <c r="D101" s="20" t="s">
        <v>537</v>
      </c>
      <c r="E101" s="20" t="s">
        <v>5275</v>
      </c>
      <c r="F101" s="20" t="s">
        <v>542</v>
      </c>
      <c r="G101" s="20" t="s">
        <v>10352</v>
      </c>
      <c r="H101" s="20" t="s">
        <v>10361</v>
      </c>
      <c r="I101" s="20" t="s">
        <v>10362</v>
      </c>
      <c r="J101" s="20" t="s">
        <v>820</v>
      </c>
      <c r="K101" s="20" t="s">
        <v>10368</v>
      </c>
      <c r="L101" s="20" t="s">
        <v>10361</v>
      </c>
      <c r="M101" s="20" t="s">
        <v>6282</v>
      </c>
      <c r="N101" s="20" t="s">
        <v>9473</v>
      </c>
      <c r="O101" s="20" t="s">
        <v>10158</v>
      </c>
      <c r="P101" s="20" t="s">
        <v>755</v>
      </c>
      <c r="Q101" s="20" t="s">
        <v>10147</v>
      </c>
      <c r="R101" s="20" t="s">
        <v>9471</v>
      </c>
      <c r="S101" s="612">
        <v>25000000</v>
      </c>
      <c r="T101" s="20" t="s">
        <v>10153</v>
      </c>
      <c r="U101" s="1010">
        <v>0</v>
      </c>
      <c r="V101" s="20" t="s">
        <v>10154</v>
      </c>
      <c r="W101" s="1010">
        <v>1</v>
      </c>
      <c r="X101" s="612">
        <v>0</v>
      </c>
      <c r="Y101" s="612">
        <v>25000000</v>
      </c>
    </row>
    <row r="102" spans="1:25">
      <c r="A102" s="478" t="s">
        <v>5144</v>
      </c>
      <c r="B102" s="148">
        <v>73000000</v>
      </c>
      <c r="C102" s="20" t="s">
        <v>7822</v>
      </c>
      <c r="D102" s="20" t="s">
        <v>537</v>
      </c>
      <c r="E102" s="20" t="s">
        <v>5275</v>
      </c>
      <c r="F102" s="20" t="s">
        <v>542</v>
      </c>
      <c r="G102" s="20" t="s">
        <v>10352</v>
      </c>
      <c r="H102" s="20" t="s">
        <v>10361</v>
      </c>
      <c r="I102" s="20" t="s">
        <v>10362</v>
      </c>
      <c r="J102" s="20" t="s">
        <v>820</v>
      </c>
      <c r="K102" s="20" t="s">
        <v>10369</v>
      </c>
      <c r="L102" s="20" t="s">
        <v>10361</v>
      </c>
      <c r="M102" s="20" t="s">
        <v>6283</v>
      </c>
      <c r="N102" s="20" t="s">
        <v>9474</v>
      </c>
      <c r="O102" s="20" t="s">
        <v>10158</v>
      </c>
      <c r="P102" s="20" t="s">
        <v>755</v>
      </c>
      <c r="Q102" s="20" t="s">
        <v>10147</v>
      </c>
      <c r="R102" s="20" t="s">
        <v>9471</v>
      </c>
      <c r="S102" s="612">
        <v>73000000</v>
      </c>
      <c r="T102" s="20" t="s">
        <v>10153</v>
      </c>
      <c r="U102" s="1010">
        <v>0</v>
      </c>
      <c r="V102" s="20" t="s">
        <v>10154</v>
      </c>
      <c r="W102" s="1010">
        <v>1</v>
      </c>
      <c r="X102" s="612">
        <v>0</v>
      </c>
      <c r="Y102" s="612">
        <v>73000000</v>
      </c>
    </row>
    <row r="103" spans="1:25">
      <c r="A103" s="478" t="s">
        <v>5145</v>
      </c>
      <c r="B103" s="148">
        <v>200000000</v>
      </c>
      <c r="C103" s="20" t="s">
        <v>7822</v>
      </c>
      <c r="D103" s="20" t="s">
        <v>537</v>
      </c>
      <c r="E103" s="20" t="s">
        <v>5275</v>
      </c>
      <c r="F103" s="20" t="s">
        <v>542</v>
      </c>
      <c r="G103" s="20" t="s">
        <v>10352</v>
      </c>
      <c r="H103" s="20" t="s">
        <v>10361</v>
      </c>
      <c r="I103" s="20" t="s">
        <v>10362</v>
      </c>
      <c r="J103" s="20" t="s">
        <v>820</v>
      </c>
      <c r="K103" s="20" t="s">
        <v>10370</v>
      </c>
      <c r="L103" s="20" t="s">
        <v>10361</v>
      </c>
      <c r="M103" s="20" t="s">
        <v>6284</v>
      </c>
      <c r="N103" s="20" t="s">
        <v>9475</v>
      </c>
      <c r="O103" s="20" t="s">
        <v>10158</v>
      </c>
      <c r="P103" s="20" t="s">
        <v>755</v>
      </c>
      <c r="Q103" s="20" t="s">
        <v>10147</v>
      </c>
      <c r="R103" s="20" t="s">
        <v>9471</v>
      </c>
      <c r="S103" s="612">
        <v>200000000</v>
      </c>
      <c r="T103" s="20" t="s">
        <v>10153</v>
      </c>
      <c r="U103" s="1010">
        <v>0</v>
      </c>
      <c r="V103" s="20" t="s">
        <v>10154</v>
      </c>
      <c r="W103" s="1010">
        <v>1</v>
      </c>
      <c r="X103" s="612">
        <v>0</v>
      </c>
      <c r="Y103" s="612">
        <v>200000000</v>
      </c>
    </row>
    <row r="104" spans="1:25">
      <c r="A104" s="478" t="s">
        <v>5146</v>
      </c>
      <c r="B104" s="148">
        <v>20000000</v>
      </c>
      <c r="C104" s="20" t="s">
        <v>7822</v>
      </c>
      <c r="D104" s="20" t="s">
        <v>537</v>
      </c>
      <c r="E104" s="20" t="s">
        <v>5275</v>
      </c>
      <c r="F104" s="20" t="s">
        <v>542</v>
      </c>
      <c r="G104" s="20" t="s">
        <v>10352</v>
      </c>
      <c r="H104" s="20" t="s">
        <v>10361</v>
      </c>
      <c r="I104" s="20" t="s">
        <v>10362</v>
      </c>
      <c r="J104" s="20" t="s">
        <v>820</v>
      </c>
      <c r="K104" s="20" t="s">
        <v>10371</v>
      </c>
      <c r="L104" s="20" t="s">
        <v>10361</v>
      </c>
      <c r="M104" s="20" t="s">
        <v>6285</v>
      </c>
      <c r="N104" s="20" t="s">
        <v>9476</v>
      </c>
      <c r="O104" s="20" t="s">
        <v>10158</v>
      </c>
      <c r="P104" s="20" t="s">
        <v>755</v>
      </c>
      <c r="Q104" s="20" t="s">
        <v>10147</v>
      </c>
      <c r="R104" s="20" t="s">
        <v>9471</v>
      </c>
      <c r="S104" s="612">
        <v>20000000</v>
      </c>
      <c r="T104" s="20" t="s">
        <v>10153</v>
      </c>
      <c r="U104" s="1010">
        <v>0</v>
      </c>
      <c r="V104" s="20" t="s">
        <v>10154</v>
      </c>
      <c r="W104" s="1010">
        <v>1</v>
      </c>
      <c r="X104" s="612">
        <v>0</v>
      </c>
      <c r="Y104" s="612">
        <v>20000000</v>
      </c>
    </row>
    <row r="105" spans="1:25">
      <c r="A105" s="478" t="s">
        <v>5147</v>
      </c>
      <c r="B105" s="148">
        <v>5000000</v>
      </c>
      <c r="C105" s="20" t="s">
        <v>7822</v>
      </c>
      <c r="D105" s="20" t="s">
        <v>537</v>
      </c>
      <c r="E105" s="20" t="s">
        <v>5275</v>
      </c>
      <c r="F105" s="20" t="s">
        <v>542</v>
      </c>
      <c r="G105" s="20" t="s">
        <v>10352</v>
      </c>
      <c r="H105" s="20" t="s">
        <v>10361</v>
      </c>
      <c r="I105" s="20" t="s">
        <v>10362</v>
      </c>
      <c r="J105" s="20" t="s">
        <v>820</v>
      </c>
      <c r="K105" s="20" t="s">
        <v>10372</v>
      </c>
      <c r="L105" s="20" t="s">
        <v>10361</v>
      </c>
      <c r="M105" s="20" t="s">
        <v>6286</v>
      </c>
      <c r="N105" s="20" t="s">
        <v>9477</v>
      </c>
      <c r="O105" s="20" t="s">
        <v>10158</v>
      </c>
      <c r="P105" s="20" t="s">
        <v>755</v>
      </c>
      <c r="Q105" s="20" t="s">
        <v>10147</v>
      </c>
      <c r="R105" s="20" t="s">
        <v>9471</v>
      </c>
      <c r="S105" s="612">
        <v>5000000</v>
      </c>
      <c r="T105" s="20" t="s">
        <v>10153</v>
      </c>
      <c r="U105" s="1010">
        <v>0</v>
      </c>
      <c r="V105" s="20" t="s">
        <v>10154</v>
      </c>
      <c r="W105" s="1010">
        <v>1</v>
      </c>
      <c r="X105" s="612">
        <v>0</v>
      </c>
      <c r="Y105" s="612">
        <v>5000000</v>
      </c>
    </row>
    <row r="106" spans="1:25">
      <c r="A106" s="478" t="s">
        <v>5148</v>
      </c>
      <c r="B106" s="148">
        <v>58000000</v>
      </c>
      <c r="C106" s="20" t="s">
        <v>7822</v>
      </c>
      <c r="D106" s="20" t="s">
        <v>537</v>
      </c>
      <c r="E106" s="20" t="s">
        <v>5275</v>
      </c>
      <c r="F106" s="20" t="s">
        <v>542</v>
      </c>
      <c r="G106" s="20" t="s">
        <v>10352</v>
      </c>
      <c r="H106" s="20" t="s">
        <v>10361</v>
      </c>
      <c r="I106" s="20" t="s">
        <v>10362</v>
      </c>
      <c r="J106" s="20" t="s">
        <v>820</v>
      </c>
      <c r="K106" s="20" t="s">
        <v>10373</v>
      </c>
      <c r="L106" s="20" t="s">
        <v>10361</v>
      </c>
      <c r="M106" s="20" t="s">
        <v>6287</v>
      </c>
      <c r="N106" s="20" t="s">
        <v>9478</v>
      </c>
      <c r="O106" s="20" t="s">
        <v>10158</v>
      </c>
      <c r="P106" s="20" t="s">
        <v>755</v>
      </c>
      <c r="Q106" s="20" t="s">
        <v>10147</v>
      </c>
      <c r="R106" s="20" t="s">
        <v>9471</v>
      </c>
      <c r="S106" s="612">
        <v>58000000</v>
      </c>
      <c r="T106" s="20" t="s">
        <v>10153</v>
      </c>
      <c r="U106" s="1010">
        <v>0</v>
      </c>
      <c r="V106" s="20" t="s">
        <v>10154</v>
      </c>
      <c r="W106" s="1010">
        <v>1</v>
      </c>
      <c r="X106" s="612">
        <v>0</v>
      </c>
      <c r="Y106" s="612">
        <v>58000000</v>
      </c>
    </row>
    <row r="107" spans="1:25">
      <c r="A107" s="478" t="s">
        <v>5149</v>
      </c>
      <c r="B107" s="148">
        <v>10000000</v>
      </c>
      <c r="C107" s="20" t="s">
        <v>7822</v>
      </c>
      <c r="D107" s="20" t="s">
        <v>537</v>
      </c>
      <c r="E107" s="20" t="s">
        <v>5275</v>
      </c>
      <c r="F107" s="20" t="s">
        <v>542</v>
      </c>
      <c r="G107" s="20" t="s">
        <v>10352</v>
      </c>
      <c r="H107" s="20" t="s">
        <v>10361</v>
      </c>
      <c r="I107" s="20" t="s">
        <v>10362</v>
      </c>
      <c r="J107" s="20" t="s">
        <v>820</v>
      </c>
      <c r="K107" s="20" t="s">
        <v>10374</v>
      </c>
      <c r="L107" s="20" t="s">
        <v>10361</v>
      </c>
      <c r="M107" s="20" t="s">
        <v>6288</v>
      </c>
      <c r="N107" s="20" t="s">
        <v>9479</v>
      </c>
      <c r="O107" s="20" t="s">
        <v>10158</v>
      </c>
      <c r="P107" s="20" t="s">
        <v>755</v>
      </c>
      <c r="Q107" s="20" t="s">
        <v>10147</v>
      </c>
      <c r="R107" s="20" t="s">
        <v>9471</v>
      </c>
      <c r="S107" s="612">
        <v>10000000</v>
      </c>
      <c r="T107" s="20" t="s">
        <v>10153</v>
      </c>
      <c r="U107" s="1010">
        <v>0</v>
      </c>
      <c r="V107" s="20" t="s">
        <v>10154</v>
      </c>
      <c r="W107" s="1010">
        <v>1</v>
      </c>
      <c r="X107" s="612">
        <v>0</v>
      </c>
      <c r="Y107" s="612">
        <v>10000000</v>
      </c>
    </row>
    <row r="108" spans="1:25" s="484" customFormat="1">
      <c r="A108" s="478" t="s">
        <v>5150</v>
      </c>
      <c r="B108" s="148">
        <v>36000000</v>
      </c>
      <c r="C108" s="20" t="s">
        <v>7822</v>
      </c>
      <c r="D108" s="20" t="s">
        <v>537</v>
      </c>
      <c r="E108" s="20" t="s">
        <v>5275</v>
      </c>
      <c r="F108" s="20" t="s">
        <v>542</v>
      </c>
      <c r="G108" s="20" t="s">
        <v>10352</v>
      </c>
      <c r="H108" s="20" t="s">
        <v>10361</v>
      </c>
      <c r="I108" s="20" t="s">
        <v>10362</v>
      </c>
      <c r="J108" s="20" t="s">
        <v>820</v>
      </c>
      <c r="K108" s="20" t="s">
        <v>10364</v>
      </c>
      <c r="L108" s="20" t="s">
        <v>10361</v>
      </c>
      <c r="M108" s="20" t="s">
        <v>9480</v>
      </c>
      <c r="N108" s="20" t="s">
        <v>9481</v>
      </c>
      <c r="O108" s="20" t="s">
        <v>10158</v>
      </c>
      <c r="P108" s="20" t="s">
        <v>755</v>
      </c>
      <c r="Q108" s="20" t="s">
        <v>10147</v>
      </c>
      <c r="R108" s="20" t="s">
        <v>9471</v>
      </c>
      <c r="S108" s="612">
        <v>36000000</v>
      </c>
      <c r="T108" s="20" t="s">
        <v>10153</v>
      </c>
      <c r="U108" s="1010">
        <v>0</v>
      </c>
      <c r="V108" s="20" t="s">
        <v>10154</v>
      </c>
      <c r="W108" s="1010">
        <v>1</v>
      </c>
      <c r="X108" s="612">
        <v>0</v>
      </c>
      <c r="Y108" s="612">
        <v>36000000</v>
      </c>
    </row>
    <row r="109" spans="1:25">
      <c r="A109" s="478" t="s">
        <v>5151</v>
      </c>
      <c r="B109" s="148">
        <v>10000000</v>
      </c>
      <c r="C109" s="20" t="s">
        <v>7822</v>
      </c>
      <c r="D109" s="20" t="s">
        <v>537</v>
      </c>
      <c r="E109" s="20" t="s">
        <v>5275</v>
      </c>
      <c r="F109" s="20" t="s">
        <v>542</v>
      </c>
      <c r="G109" s="20" t="s">
        <v>10352</v>
      </c>
      <c r="H109" s="20" t="s">
        <v>10361</v>
      </c>
      <c r="I109" s="20" t="s">
        <v>10362</v>
      </c>
      <c r="J109" s="20" t="s">
        <v>820</v>
      </c>
      <c r="K109" s="20" t="s">
        <v>10365</v>
      </c>
      <c r="L109" s="20" t="s">
        <v>10361</v>
      </c>
      <c r="M109" s="20" t="s">
        <v>9482</v>
      </c>
      <c r="N109" s="20" t="s">
        <v>9483</v>
      </c>
      <c r="O109" s="20" t="s">
        <v>10158</v>
      </c>
      <c r="P109" s="20" t="s">
        <v>755</v>
      </c>
      <c r="Q109" s="20" t="s">
        <v>10147</v>
      </c>
      <c r="R109" s="20" t="s">
        <v>9471</v>
      </c>
      <c r="S109" s="612">
        <v>10000000</v>
      </c>
      <c r="T109" s="20" t="s">
        <v>10153</v>
      </c>
      <c r="U109" s="1010">
        <v>0</v>
      </c>
      <c r="V109" s="20" t="s">
        <v>10154</v>
      </c>
      <c r="W109" s="1010">
        <v>1</v>
      </c>
      <c r="X109" s="612">
        <v>0</v>
      </c>
      <c r="Y109" s="612">
        <v>10000000</v>
      </c>
    </row>
    <row r="110" spans="1:25" s="484" customFormat="1">
      <c r="A110" s="478" t="s">
        <v>5152</v>
      </c>
      <c r="B110" s="148">
        <v>45000000</v>
      </c>
      <c r="C110" s="20" t="s">
        <v>7822</v>
      </c>
      <c r="D110" s="20" t="s">
        <v>537</v>
      </c>
      <c r="E110" s="20" t="s">
        <v>5275</v>
      </c>
      <c r="F110" s="20" t="s">
        <v>542</v>
      </c>
      <c r="G110" s="20" t="s">
        <v>10352</v>
      </c>
      <c r="H110" s="20" t="s">
        <v>10361</v>
      </c>
      <c r="I110" s="20" t="s">
        <v>10362</v>
      </c>
      <c r="J110" s="20" t="s">
        <v>820</v>
      </c>
      <c r="K110" s="20" t="s">
        <v>10366</v>
      </c>
      <c r="L110" s="20" t="s">
        <v>10361</v>
      </c>
      <c r="M110" s="20" t="s">
        <v>9484</v>
      </c>
      <c r="N110" s="20" t="s">
        <v>9485</v>
      </c>
      <c r="O110" s="20" t="s">
        <v>10158</v>
      </c>
      <c r="P110" s="20" t="s">
        <v>755</v>
      </c>
      <c r="Q110" s="20" t="s">
        <v>10147</v>
      </c>
      <c r="R110" s="20" t="s">
        <v>9471</v>
      </c>
      <c r="S110" s="612">
        <v>45000000</v>
      </c>
      <c r="T110" s="20" t="s">
        <v>10153</v>
      </c>
      <c r="U110" s="1010">
        <v>0</v>
      </c>
      <c r="V110" s="20" t="s">
        <v>10154</v>
      </c>
      <c r="W110" s="1010">
        <v>1</v>
      </c>
      <c r="X110" s="612">
        <v>0</v>
      </c>
      <c r="Y110" s="612">
        <v>45000000</v>
      </c>
    </row>
    <row r="111" spans="1:25">
      <c r="A111" s="478" t="s">
        <v>4936</v>
      </c>
      <c r="B111" s="148">
        <v>300000000</v>
      </c>
      <c r="C111" s="20" t="s">
        <v>7822</v>
      </c>
      <c r="D111" s="20" t="s">
        <v>537</v>
      </c>
      <c r="E111" s="20" t="s">
        <v>5275</v>
      </c>
      <c r="F111" s="20" t="s">
        <v>542</v>
      </c>
      <c r="G111" s="20" t="s">
        <v>10352</v>
      </c>
      <c r="H111" s="20" t="s">
        <v>10375</v>
      </c>
      <c r="I111" s="20" t="s">
        <v>10376</v>
      </c>
      <c r="J111" s="20" t="s">
        <v>819</v>
      </c>
      <c r="K111" s="20" t="s">
        <v>10375</v>
      </c>
      <c r="L111" s="20" t="s">
        <v>10375</v>
      </c>
      <c r="M111" s="20" t="s">
        <v>9254</v>
      </c>
      <c r="N111" s="20" t="s">
        <v>819</v>
      </c>
      <c r="O111" s="20" t="s">
        <v>5841</v>
      </c>
      <c r="P111" s="20" t="s">
        <v>755</v>
      </c>
      <c r="Q111" s="20" t="s">
        <v>10147</v>
      </c>
      <c r="R111" s="20" t="s">
        <v>9471</v>
      </c>
      <c r="S111" s="612">
        <v>300000000</v>
      </c>
      <c r="T111" s="20" t="s">
        <v>10377</v>
      </c>
      <c r="U111" s="1010">
        <v>0</v>
      </c>
      <c r="X111" s="612">
        <v>0</v>
      </c>
      <c r="Y111" s="612">
        <v>0</v>
      </c>
    </row>
    <row r="112" spans="1:25">
      <c r="A112" s="478"/>
      <c r="B112" s="148"/>
      <c r="C112" s="20" t="s">
        <v>7822</v>
      </c>
      <c r="D112" s="20" t="s">
        <v>537</v>
      </c>
      <c r="E112" s="20" t="s">
        <v>5275</v>
      </c>
      <c r="F112" s="20" t="s">
        <v>542</v>
      </c>
      <c r="G112" s="20" t="s">
        <v>10352</v>
      </c>
      <c r="H112" s="20" t="s">
        <v>10378</v>
      </c>
      <c r="I112" s="20" t="s">
        <v>10379</v>
      </c>
      <c r="J112" s="20" t="s">
        <v>4490</v>
      </c>
      <c r="K112" s="20" t="s">
        <v>10378</v>
      </c>
      <c r="L112" s="20" t="s">
        <v>10378</v>
      </c>
      <c r="M112" s="20" t="s">
        <v>6289</v>
      </c>
      <c r="N112" s="20" t="s">
        <v>4490</v>
      </c>
      <c r="O112" s="20" t="s">
        <v>5841</v>
      </c>
      <c r="P112" s="20" t="s">
        <v>755</v>
      </c>
      <c r="Q112" s="20" t="s">
        <v>10147</v>
      </c>
      <c r="R112" s="20" t="s">
        <v>9471</v>
      </c>
      <c r="S112" s="612">
        <v>210000000</v>
      </c>
      <c r="T112" s="20" t="s">
        <v>10380</v>
      </c>
      <c r="U112" s="1010">
        <v>0.4</v>
      </c>
      <c r="X112" s="612">
        <v>84000000</v>
      </c>
      <c r="Y112" s="612">
        <v>0</v>
      </c>
    </row>
    <row r="113" spans="1:25">
      <c r="A113" s="478"/>
      <c r="B113" s="148"/>
      <c r="C113" s="20" t="s">
        <v>7822</v>
      </c>
      <c r="D113" s="20" t="s">
        <v>537</v>
      </c>
      <c r="E113" s="20" t="s">
        <v>5275</v>
      </c>
      <c r="F113" s="20" t="s">
        <v>542</v>
      </c>
      <c r="G113" s="20" t="s">
        <v>10352</v>
      </c>
      <c r="H113" s="20" t="s">
        <v>10378</v>
      </c>
      <c r="I113" s="20" t="s">
        <v>10379</v>
      </c>
      <c r="J113" s="20" t="s">
        <v>4490</v>
      </c>
      <c r="K113" s="20" t="s">
        <v>10378</v>
      </c>
      <c r="L113" s="20" t="s">
        <v>10378</v>
      </c>
      <c r="M113" s="20" t="s">
        <v>6289</v>
      </c>
      <c r="N113" s="20" t="s">
        <v>4490</v>
      </c>
      <c r="O113" s="20" t="s">
        <v>5841</v>
      </c>
      <c r="P113" s="20" t="s">
        <v>755</v>
      </c>
      <c r="Q113" s="20" t="s">
        <v>10147</v>
      </c>
      <c r="R113" s="20" t="s">
        <v>9471</v>
      </c>
      <c r="S113" s="612">
        <v>90000000</v>
      </c>
      <c r="T113" s="20" t="s">
        <v>10381</v>
      </c>
      <c r="U113" s="1010">
        <v>0</v>
      </c>
      <c r="X113" s="612">
        <v>0</v>
      </c>
      <c r="Y113" s="612">
        <v>0</v>
      </c>
    </row>
    <row r="114" spans="1:25">
      <c r="A114" s="60" t="s">
        <v>4937</v>
      </c>
      <c r="B114" s="1012">
        <v>300000000</v>
      </c>
      <c r="C114" s="1013" t="s">
        <v>7822</v>
      </c>
      <c r="D114" s="1013"/>
      <c r="E114" s="1013"/>
      <c r="F114" s="1013"/>
      <c r="G114" s="1013"/>
      <c r="H114" s="1013"/>
      <c r="I114" s="1013"/>
      <c r="J114" s="1013"/>
      <c r="K114" s="1013"/>
      <c r="L114" s="1013"/>
      <c r="M114" s="1013"/>
      <c r="N114" s="1013"/>
      <c r="O114" s="1013"/>
      <c r="P114" s="1013"/>
      <c r="Q114" s="1013"/>
      <c r="R114" s="1013"/>
      <c r="S114" s="1014">
        <f>SUM(S112:S113)</f>
        <v>300000000</v>
      </c>
      <c r="T114" s="1013"/>
      <c r="U114" s="1015">
        <f>X114/S114</f>
        <v>0.28000000000000003</v>
      </c>
      <c r="V114" s="1012"/>
      <c r="W114" s="1015">
        <f>Y112/S114</f>
        <v>0</v>
      </c>
      <c r="X114" s="1014">
        <f t="shared" ref="X114:Y114" si="1">SUM(X112:X113)</f>
        <v>84000000</v>
      </c>
      <c r="Y114" s="1014">
        <f t="shared" si="1"/>
        <v>0</v>
      </c>
    </row>
    <row r="115" spans="1:25">
      <c r="A115" s="478"/>
      <c r="B115" s="148"/>
      <c r="C115" s="20" t="s">
        <v>7822</v>
      </c>
      <c r="D115" s="20" t="s">
        <v>537</v>
      </c>
      <c r="E115" s="20" t="s">
        <v>5275</v>
      </c>
      <c r="F115" s="20" t="s">
        <v>542</v>
      </c>
      <c r="G115" s="20" t="s">
        <v>10352</v>
      </c>
      <c r="H115" s="20" t="s">
        <v>10382</v>
      </c>
      <c r="I115" s="20" t="s">
        <v>10383</v>
      </c>
      <c r="J115" s="20" t="s">
        <v>747</v>
      </c>
      <c r="K115" s="20" t="s">
        <v>10382</v>
      </c>
      <c r="L115" s="20" t="s">
        <v>10382</v>
      </c>
      <c r="M115" s="20" t="s">
        <v>6290</v>
      </c>
      <c r="N115" s="20" t="s">
        <v>747</v>
      </c>
      <c r="O115" s="20" t="s">
        <v>5841</v>
      </c>
      <c r="P115" s="20" t="s">
        <v>755</v>
      </c>
      <c r="Q115" s="20" t="s">
        <v>10152</v>
      </c>
      <c r="R115" s="20" t="s">
        <v>9471</v>
      </c>
      <c r="S115" s="612">
        <v>560000000</v>
      </c>
      <c r="T115" s="20" t="s">
        <v>10380</v>
      </c>
      <c r="U115" s="1010">
        <v>0.4</v>
      </c>
      <c r="X115" s="612">
        <v>224000000</v>
      </c>
      <c r="Y115" s="612">
        <v>0</v>
      </c>
    </row>
    <row r="116" spans="1:25">
      <c r="A116" s="478"/>
      <c r="B116" s="148"/>
      <c r="C116" s="20" t="s">
        <v>7822</v>
      </c>
      <c r="D116" s="20" t="s">
        <v>537</v>
      </c>
      <c r="E116" s="20" t="s">
        <v>5275</v>
      </c>
      <c r="F116" s="20" t="s">
        <v>542</v>
      </c>
      <c r="G116" s="20" t="s">
        <v>10352</v>
      </c>
      <c r="H116" s="20" t="s">
        <v>10382</v>
      </c>
      <c r="I116" s="20" t="s">
        <v>10383</v>
      </c>
      <c r="J116" s="20" t="s">
        <v>747</v>
      </c>
      <c r="K116" s="20" t="s">
        <v>10382</v>
      </c>
      <c r="L116" s="20" t="s">
        <v>10382</v>
      </c>
      <c r="M116" s="20" t="s">
        <v>6290</v>
      </c>
      <c r="N116" s="20" t="s">
        <v>747</v>
      </c>
      <c r="O116" s="20" t="s">
        <v>5841</v>
      </c>
      <c r="P116" s="20" t="s">
        <v>755</v>
      </c>
      <c r="Q116" s="20" t="s">
        <v>10152</v>
      </c>
      <c r="R116" s="20" t="s">
        <v>9471</v>
      </c>
      <c r="S116" s="612">
        <v>100000000</v>
      </c>
      <c r="T116" s="20" t="s">
        <v>10351</v>
      </c>
      <c r="U116" s="1010">
        <v>0.4</v>
      </c>
      <c r="X116" s="612">
        <v>40000000</v>
      </c>
      <c r="Y116" s="612">
        <v>0</v>
      </c>
    </row>
    <row r="117" spans="1:25">
      <c r="A117" s="478"/>
      <c r="B117" s="148"/>
      <c r="C117" s="20" t="s">
        <v>7822</v>
      </c>
      <c r="D117" s="20" t="s">
        <v>537</v>
      </c>
      <c r="E117" s="20" t="s">
        <v>5275</v>
      </c>
      <c r="F117" s="20" t="s">
        <v>542</v>
      </c>
      <c r="G117" s="20" t="s">
        <v>10352</v>
      </c>
      <c r="H117" s="20" t="s">
        <v>10382</v>
      </c>
      <c r="I117" s="20" t="s">
        <v>10383</v>
      </c>
      <c r="J117" s="20" t="s">
        <v>747</v>
      </c>
      <c r="K117" s="20" t="s">
        <v>10382</v>
      </c>
      <c r="L117" s="20" t="s">
        <v>10382</v>
      </c>
      <c r="M117" s="20" t="s">
        <v>6290</v>
      </c>
      <c r="N117" s="20" t="s">
        <v>747</v>
      </c>
      <c r="O117" s="20" t="s">
        <v>5841</v>
      </c>
      <c r="P117" s="20" t="s">
        <v>755</v>
      </c>
      <c r="Q117" s="20" t="s">
        <v>10152</v>
      </c>
      <c r="R117" s="20" t="s">
        <v>9471</v>
      </c>
      <c r="S117" s="612">
        <v>360000000</v>
      </c>
      <c r="T117" s="20" t="s">
        <v>10381</v>
      </c>
      <c r="U117" s="1010">
        <v>0</v>
      </c>
      <c r="X117" s="612">
        <v>0</v>
      </c>
      <c r="Y117" s="612">
        <v>0</v>
      </c>
    </row>
    <row r="118" spans="1:25" s="484" customFormat="1">
      <c r="A118" s="60" t="s">
        <v>4933</v>
      </c>
      <c r="B118" s="1012">
        <v>1020000000</v>
      </c>
      <c r="C118" s="1013" t="s">
        <v>7822</v>
      </c>
      <c r="D118" s="1013"/>
      <c r="E118" s="1013"/>
      <c r="F118" s="1013"/>
      <c r="G118" s="1013"/>
      <c r="H118" s="1013"/>
      <c r="I118" s="1013"/>
      <c r="J118" s="1013"/>
      <c r="K118" s="1013"/>
      <c r="L118" s="1013"/>
      <c r="M118" s="1013"/>
      <c r="N118" s="1013"/>
      <c r="O118" s="1013"/>
      <c r="P118" s="1013"/>
      <c r="Q118" s="1013"/>
      <c r="R118" s="1013"/>
      <c r="S118" s="1012">
        <f>SUM(S115:S117)</f>
        <v>1020000000</v>
      </c>
      <c r="T118" s="1013"/>
      <c r="U118" s="1015">
        <f>X118/S118</f>
        <v>0.25882352941176473</v>
      </c>
      <c r="V118" s="1012"/>
      <c r="W118" s="1015">
        <f>Y116/S118</f>
        <v>0</v>
      </c>
      <c r="X118" s="1012">
        <f>SUM(X115:X117)</f>
        <v>264000000</v>
      </c>
      <c r="Y118" s="1012">
        <f>SUM(Y115:Y117)</f>
        <v>0</v>
      </c>
    </row>
    <row r="119" spans="1:25">
      <c r="A119" s="478" t="s">
        <v>4940</v>
      </c>
      <c r="B119" s="148">
        <v>600000000</v>
      </c>
      <c r="C119" s="20" t="s">
        <v>7822</v>
      </c>
      <c r="D119" s="20" t="s">
        <v>537</v>
      </c>
      <c r="E119" s="20" t="s">
        <v>5275</v>
      </c>
      <c r="F119" s="20" t="s">
        <v>542</v>
      </c>
      <c r="G119" s="20" t="s">
        <v>10352</v>
      </c>
      <c r="H119" s="20" t="s">
        <v>10384</v>
      </c>
      <c r="I119" s="20" t="s">
        <v>10385</v>
      </c>
      <c r="J119" s="20" t="s">
        <v>753</v>
      </c>
      <c r="K119" s="20" t="s">
        <v>10384</v>
      </c>
      <c r="L119" s="20" t="s">
        <v>10384</v>
      </c>
      <c r="M119" s="20" t="s">
        <v>6291</v>
      </c>
      <c r="N119" s="20" t="s">
        <v>753</v>
      </c>
      <c r="O119" s="20" t="s">
        <v>5841</v>
      </c>
      <c r="P119" s="20" t="s">
        <v>755</v>
      </c>
      <c r="Q119" s="20" t="s">
        <v>10152</v>
      </c>
      <c r="R119" s="20" t="s">
        <v>9471</v>
      </c>
      <c r="S119" s="612">
        <v>600000000</v>
      </c>
      <c r="T119" s="20" t="s">
        <v>10377</v>
      </c>
      <c r="U119" s="1010">
        <v>0</v>
      </c>
      <c r="X119" s="612">
        <v>0</v>
      </c>
      <c r="Y119" s="612">
        <v>0</v>
      </c>
    </row>
    <row r="120" spans="1:25">
      <c r="A120" s="478" t="s">
        <v>4942</v>
      </c>
      <c r="B120" s="148">
        <v>300000000</v>
      </c>
      <c r="C120" s="20" t="s">
        <v>7822</v>
      </c>
      <c r="D120" s="20" t="s">
        <v>537</v>
      </c>
      <c r="E120" s="20" t="s">
        <v>5275</v>
      </c>
      <c r="F120" s="20" t="s">
        <v>542</v>
      </c>
      <c r="G120" s="20" t="s">
        <v>10352</v>
      </c>
      <c r="H120" s="20" t="s">
        <v>10386</v>
      </c>
      <c r="I120" s="20" t="s">
        <v>10387</v>
      </c>
      <c r="J120" s="20" t="s">
        <v>4491</v>
      </c>
      <c r="K120" s="20" t="s">
        <v>10386</v>
      </c>
      <c r="L120" s="20" t="s">
        <v>10386</v>
      </c>
      <c r="M120" s="20" t="s">
        <v>6292</v>
      </c>
      <c r="N120" s="20" t="s">
        <v>4491</v>
      </c>
      <c r="O120" s="20" t="s">
        <v>5841</v>
      </c>
      <c r="P120" s="20" t="s">
        <v>755</v>
      </c>
      <c r="Q120" s="20" t="s">
        <v>10152</v>
      </c>
      <c r="R120" s="20" t="s">
        <v>9471</v>
      </c>
      <c r="S120" s="612">
        <v>300000000</v>
      </c>
      <c r="T120" s="20" t="s">
        <v>10388</v>
      </c>
      <c r="U120" s="1010">
        <v>0.4</v>
      </c>
      <c r="X120" s="612">
        <v>120000000</v>
      </c>
      <c r="Y120" s="612">
        <v>0</v>
      </c>
    </row>
    <row r="121" spans="1:25">
      <c r="A121" s="478" t="s">
        <v>4943</v>
      </c>
      <c r="B121" s="148">
        <v>800000000</v>
      </c>
      <c r="C121" s="20" t="s">
        <v>7822</v>
      </c>
      <c r="D121" s="20" t="s">
        <v>537</v>
      </c>
      <c r="E121" s="20" t="s">
        <v>5275</v>
      </c>
      <c r="F121" s="20" t="s">
        <v>542</v>
      </c>
      <c r="G121" s="20" t="s">
        <v>10352</v>
      </c>
      <c r="H121" s="20" t="s">
        <v>10389</v>
      </c>
      <c r="I121" s="20" t="s">
        <v>10390</v>
      </c>
      <c r="J121" s="20" t="s">
        <v>10391</v>
      </c>
      <c r="K121" s="20" t="s">
        <v>10389</v>
      </c>
      <c r="L121" s="20" t="s">
        <v>10389</v>
      </c>
      <c r="M121" s="20" t="s">
        <v>6294</v>
      </c>
      <c r="N121" s="20" t="s">
        <v>10391</v>
      </c>
      <c r="O121" s="20" t="s">
        <v>5841</v>
      </c>
      <c r="P121" s="20" t="s">
        <v>755</v>
      </c>
      <c r="Q121" s="20" t="s">
        <v>10152</v>
      </c>
      <c r="R121" s="20" t="s">
        <v>9471</v>
      </c>
      <c r="S121" s="612">
        <v>800000000</v>
      </c>
      <c r="T121" s="20" t="s">
        <v>10392</v>
      </c>
      <c r="U121" s="1010">
        <v>0</v>
      </c>
      <c r="X121" s="612">
        <v>0</v>
      </c>
      <c r="Y121" s="612">
        <v>0</v>
      </c>
    </row>
    <row r="122" spans="1:25">
      <c r="A122" s="478"/>
      <c r="B122" s="148"/>
      <c r="C122" s="20" t="s">
        <v>7822</v>
      </c>
      <c r="D122" s="20" t="s">
        <v>537</v>
      </c>
      <c r="E122" s="20" t="s">
        <v>5275</v>
      </c>
      <c r="F122" s="20" t="s">
        <v>542</v>
      </c>
      <c r="G122" s="20" t="s">
        <v>10352</v>
      </c>
      <c r="H122" s="20" t="s">
        <v>10393</v>
      </c>
      <c r="I122" s="20" t="s">
        <v>10394</v>
      </c>
      <c r="J122" s="20" t="s">
        <v>821</v>
      </c>
      <c r="K122" s="20" t="s">
        <v>10393</v>
      </c>
      <c r="L122" s="20" t="s">
        <v>10393</v>
      </c>
      <c r="M122" s="20" t="s">
        <v>9255</v>
      </c>
      <c r="N122" s="20" t="s">
        <v>821</v>
      </c>
      <c r="O122" s="20" t="s">
        <v>5841</v>
      </c>
      <c r="P122" s="20" t="s">
        <v>755</v>
      </c>
      <c r="Q122" s="20" t="s">
        <v>10152</v>
      </c>
      <c r="R122" s="20" t="s">
        <v>9471</v>
      </c>
      <c r="S122" s="612">
        <v>61000000</v>
      </c>
      <c r="T122" s="20" t="s">
        <v>10153</v>
      </c>
      <c r="U122" s="1010">
        <v>0</v>
      </c>
      <c r="V122" s="20" t="s">
        <v>10154</v>
      </c>
      <c r="W122" s="1010">
        <v>1</v>
      </c>
      <c r="X122" s="612">
        <v>0</v>
      </c>
      <c r="Y122" s="612">
        <v>61000000</v>
      </c>
    </row>
    <row r="123" spans="1:25">
      <c r="A123" s="478"/>
      <c r="B123" s="148"/>
      <c r="C123" s="20" t="s">
        <v>7822</v>
      </c>
      <c r="D123" s="20" t="s">
        <v>537</v>
      </c>
      <c r="E123" s="20" t="s">
        <v>5275</v>
      </c>
      <c r="F123" s="20" t="s">
        <v>542</v>
      </c>
      <c r="G123" s="20" t="s">
        <v>10352</v>
      </c>
      <c r="H123" s="20" t="s">
        <v>10393</v>
      </c>
      <c r="I123" s="20" t="s">
        <v>10394</v>
      </c>
      <c r="J123" s="20" t="s">
        <v>821</v>
      </c>
      <c r="K123" s="20" t="s">
        <v>10393</v>
      </c>
      <c r="L123" s="20" t="s">
        <v>10393</v>
      </c>
      <c r="M123" s="20" t="s">
        <v>9255</v>
      </c>
      <c r="N123" s="20" t="s">
        <v>821</v>
      </c>
      <c r="O123" s="20" t="s">
        <v>5841</v>
      </c>
      <c r="P123" s="20" t="s">
        <v>755</v>
      </c>
      <c r="Q123" s="20" t="s">
        <v>10152</v>
      </c>
      <c r="R123" s="20" t="s">
        <v>9471</v>
      </c>
      <c r="S123" s="612">
        <v>95200000</v>
      </c>
      <c r="T123" s="20" t="s">
        <v>10395</v>
      </c>
      <c r="U123" s="1010">
        <v>0.4</v>
      </c>
      <c r="X123" s="612">
        <v>38080000</v>
      </c>
      <c r="Y123" s="612">
        <v>0</v>
      </c>
    </row>
    <row r="124" spans="1:25">
      <c r="A124" s="478"/>
      <c r="B124" s="148"/>
      <c r="C124" s="20" t="s">
        <v>7822</v>
      </c>
      <c r="D124" s="20" t="s">
        <v>537</v>
      </c>
      <c r="E124" s="20" t="s">
        <v>5275</v>
      </c>
      <c r="F124" s="20" t="s">
        <v>542</v>
      </c>
      <c r="G124" s="20" t="s">
        <v>10352</v>
      </c>
      <c r="H124" s="20" t="s">
        <v>10393</v>
      </c>
      <c r="I124" s="20" t="s">
        <v>10394</v>
      </c>
      <c r="J124" s="20" t="s">
        <v>821</v>
      </c>
      <c r="K124" s="20" t="s">
        <v>10393</v>
      </c>
      <c r="L124" s="20" t="s">
        <v>10393</v>
      </c>
      <c r="M124" s="20" t="s">
        <v>9255</v>
      </c>
      <c r="N124" s="20" t="s">
        <v>821</v>
      </c>
      <c r="O124" s="20" t="s">
        <v>5841</v>
      </c>
      <c r="P124" s="20" t="s">
        <v>755</v>
      </c>
      <c r="Q124" s="20" t="s">
        <v>10152</v>
      </c>
      <c r="R124" s="20" t="s">
        <v>9471</v>
      </c>
      <c r="S124" s="612">
        <v>64900000</v>
      </c>
      <c r="T124" s="20" t="s">
        <v>10380</v>
      </c>
      <c r="U124" s="1010">
        <v>0.4</v>
      </c>
      <c r="X124" s="612">
        <v>25960000</v>
      </c>
      <c r="Y124" s="612">
        <v>0</v>
      </c>
    </row>
    <row r="125" spans="1:25">
      <c r="A125" s="478"/>
      <c r="B125" s="148"/>
      <c r="C125" s="20" t="s">
        <v>7822</v>
      </c>
      <c r="D125" s="20" t="s">
        <v>537</v>
      </c>
      <c r="E125" s="20" t="s">
        <v>5275</v>
      </c>
      <c r="F125" s="20" t="s">
        <v>542</v>
      </c>
      <c r="G125" s="20" t="s">
        <v>10352</v>
      </c>
      <c r="H125" s="20" t="s">
        <v>10393</v>
      </c>
      <c r="I125" s="20" t="s">
        <v>10394</v>
      </c>
      <c r="J125" s="20" t="s">
        <v>821</v>
      </c>
      <c r="K125" s="20" t="s">
        <v>10393</v>
      </c>
      <c r="L125" s="20" t="s">
        <v>10393</v>
      </c>
      <c r="M125" s="20" t="s">
        <v>9255</v>
      </c>
      <c r="N125" s="20" t="s">
        <v>821</v>
      </c>
      <c r="O125" s="20" t="s">
        <v>5841</v>
      </c>
      <c r="P125" s="20" t="s">
        <v>755</v>
      </c>
      <c r="Q125" s="20" t="s">
        <v>10152</v>
      </c>
      <c r="R125" s="20" t="s">
        <v>9471</v>
      </c>
      <c r="S125" s="612">
        <v>8900000</v>
      </c>
      <c r="T125" s="20" t="s">
        <v>10381</v>
      </c>
      <c r="U125" s="1010">
        <v>0</v>
      </c>
      <c r="X125" s="612">
        <v>0</v>
      </c>
      <c r="Y125" s="612">
        <v>0</v>
      </c>
    </row>
    <row r="126" spans="1:25">
      <c r="A126" s="60" t="s">
        <v>4944</v>
      </c>
      <c r="B126" s="1012">
        <v>230000000</v>
      </c>
      <c r="C126" s="1013" t="s">
        <v>7822</v>
      </c>
      <c r="D126" s="1013"/>
      <c r="E126" s="1013"/>
      <c r="F126" s="1013"/>
      <c r="G126" s="1013"/>
      <c r="H126" s="1013"/>
      <c r="I126" s="1013"/>
      <c r="J126" s="1013"/>
      <c r="K126" s="1013"/>
      <c r="L126" s="1013"/>
      <c r="M126" s="1013"/>
      <c r="N126" s="1013"/>
      <c r="O126" s="1013"/>
      <c r="P126" s="1013"/>
      <c r="Q126" s="1013"/>
      <c r="R126" s="1013"/>
      <c r="S126" s="1012">
        <f>SUM(S122:S125)</f>
        <v>230000000</v>
      </c>
      <c r="T126" s="1013"/>
      <c r="U126" s="1015">
        <f>X126/S126</f>
        <v>0.27843478260869564</v>
      </c>
      <c r="V126" s="1012"/>
      <c r="W126" s="1015">
        <f>Y126/S126</f>
        <v>0.26521739130434785</v>
      </c>
      <c r="X126" s="1012">
        <f t="shared" ref="X126:Y126" si="2">SUM(X122:X125)</f>
        <v>64040000</v>
      </c>
      <c r="Y126" s="1012">
        <f t="shared" si="2"/>
        <v>61000000</v>
      </c>
    </row>
    <row r="127" spans="1:25">
      <c r="A127" s="478" t="s">
        <v>4945</v>
      </c>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row>
    <row r="128" spans="1:25" s="484" customFormat="1">
      <c r="A128" s="478" t="s">
        <v>5159</v>
      </c>
      <c r="B128" s="148">
        <v>10000000</v>
      </c>
      <c r="C128" s="20" t="s">
        <v>7822</v>
      </c>
      <c r="D128" s="20" t="s">
        <v>537</v>
      </c>
      <c r="E128" s="20" t="s">
        <v>5275</v>
      </c>
      <c r="F128" s="20" t="s">
        <v>542</v>
      </c>
      <c r="G128" s="20" t="s">
        <v>10352</v>
      </c>
      <c r="H128" s="20" t="s">
        <v>10396</v>
      </c>
      <c r="I128" s="20" t="s">
        <v>10397</v>
      </c>
      <c r="J128" s="20" t="s">
        <v>816</v>
      </c>
      <c r="K128" s="20" t="s">
        <v>10398</v>
      </c>
      <c r="L128" s="20" t="s">
        <v>10396</v>
      </c>
      <c r="M128" s="20" t="s">
        <v>9256</v>
      </c>
      <c r="N128" s="20" t="s">
        <v>10399</v>
      </c>
      <c r="O128" s="20" t="s">
        <v>10158</v>
      </c>
      <c r="P128" s="20" t="s">
        <v>755</v>
      </c>
      <c r="Q128" s="20" t="s">
        <v>10147</v>
      </c>
      <c r="R128" s="20" t="s">
        <v>9471</v>
      </c>
      <c r="S128" s="612">
        <v>10000000</v>
      </c>
      <c r="T128" s="20" t="s">
        <v>10400</v>
      </c>
      <c r="U128" s="1010">
        <v>0</v>
      </c>
      <c r="V128" s="20" t="s">
        <v>10401</v>
      </c>
      <c r="W128" s="1010">
        <v>1</v>
      </c>
      <c r="X128" s="612">
        <v>0</v>
      </c>
      <c r="Y128" s="612">
        <v>10000000</v>
      </c>
    </row>
    <row r="129" spans="1:25">
      <c r="A129" s="478" t="s">
        <v>5160</v>
      </c>
      <c r="B129" s="148">
        <v>115000000</v>
      </c>
      <c r="C129" s="20" t="s">
        <v>7822</v>
      </c>
      <c r="D129" s="20" t="s">
        <v>537</v>
      </c>
      <c r="E129" s="20" t="s">
        <v>5275</v>
      </c>
      <c r="F129" s="20" t="s">
        <v>542</v>
      </c>
      <c r="G129" s="20" t="s">
        <v>10352</v>
      </c>
      <c r="H129" s="20" t="s">
        <v>10396</v>
      </c>
      <c r="I129" s="20" t="s">
        <v>10397</v>
      </c>
      <c r="J129" s="20" t="s">
        <v>816</v>
      </c>
      <c r="K129" s="20" t="s">
        <v>10402</v>
      </c>
      <c r="L129" s="20" t="s">
        <v>10396</v>
      </c>
      <c r="M129" s="20" t="s">
        <v>9257</v>
      </c>
      <c r="N129" s="20" t="s">
        <v>9490</v>
      </c>
      <c r="O129" s="20" t="s">
        <v>10158</v>
      </c>
      <c r="P129" s="20" t="s">
        <v>755</v>
      </c>
      <c r="Q129" s="20" t="s">
        <v>10147</v>
      </c>
      <c r="R129" s="20" t="s">
        <v>9471</v>
      </c>
      <c r="S129" s="612">
        <v>115000000</v>
      </c>
      <c r="T129" s="20" t="s">
        <v>10400</v>
      </c>
      <c r="U129" s="1010">
        <v>0</v>
      </c>
      <c r="V129" s="20" t="s">
        <v>10401</v>
      </c>
      <c r="W129" s="1010">
        <v>1</v>
      </c>
      <c r="X129" s="612">
        <v>0</v>
      </c>
      <c r="Y129" s="612">
        <v>115000000</v>
      </c>
    </row>
    <row r="130" spans="1:25">
      <c r="A130" s="478" t="s">
        <v>5161</v>
      </c>
      <c r="B130" s="148">
        <v>10000000</v>
      </c>
      <c r="C130" s="20" t="s">
        <v>7822</v>
      </c>
      <c r="D130" s="20" t="s">
        <v>537</v>
      </c>
      <c r="E130" s="20" t="s">
        <v>5275</v>
      </c>
      <c r="F130" s="20" t="s">
        <v>542</v>
      </c>
      <c r="G130" s="20" t="s">
        <v>10352</v>
      </c>
      <c r="H130" s="20" t="s">
        <v>10396</v>
      </c>
      <c r="I130" s="20" t="s">
        <v>10397</v>
      </c>
      <c r="J130" s="20" t="s">
        <v>816</v>
      </c>
      <c r="K130" s="20" t="s">
        <v>10403</v>
      </c>
      <c r="L130" s="20" t="s">
        <v>10396</v>
      </c>
      <c r="M130" s="20" t="s">
        <v>9491</v>
      </c>
      <c r="N130" s="20" t="s">
        <v>9492</v>
      </c>
      <c r="O130" s="20" t="s">
        <v>10158</v>
      </c>
      <c r="P130" s="20" t="s">
        <v>755</v>
      </c>
      <c r="Q130" s="20" t="s">
        <v>10147</v>
      </c>
      <c r="R130" s="20" t="s">
        <v>9471</v>
      </c>
      <c r="S130" s="612">
        <v>10000000</v>
      </c>
      <c r="T130" s="20" t="s">
        <v>10400</v>
      </c>
      <c r="U130" s="1010">
        <v>0</v>
      </c>
      <c r="V130" s="20" t="s">
        <v>10401</v>
      </c>
      <c r="W130" s="1010">
        <v>1</v>
      </c>
      <c r="X130" s="612">
        <v>0</v>
      </c>
      <c r="Y130" s="612">
        <v>10000000</v>
      </c>
    </row>
    <row r="131" spans="1:25">
      <c r="A131" s="478" t="s">
        <v>5162</v>
      </c>
      <c r="B131" s="148">
        <v>20000000</v>
      </c>
      <c r="C131" s="20" t="s">
        <v>7822</v>
      </c>
      <c r="D131" s="20" t="s">
        <v>537</v>
      </c>
      <c r="E131" s="20" t="s">
        <v>5275</v>
      </c>
      <c r="F131" s="20" t="s">
        <v>542</v>
      </c>
      <c r="G131" s="20" t="s">
        <v>10352</v>
      </c>
      <c r="H131" s="20" t="s">
        <v>10396</v>
      </c>
      <c r="I131" s="20" t="s">
        <v>10397</v>
      </c>
      <c r="J131" s="20" t="s">
        <v>816</v>
      </c>
      <c r="K131" s="20" t="s">
        <v>10404</v>
      </c>
      <c r="L131" s="20" t="s">
        <v>10396</v>
      </c>
      <c r="M131" s="20" t="s">
        <v>9258</v>
      </c>
      <c r="N131" s="20" t="s">
        <v>9493</v>
      </c>
      <c r="O131" s="20" t="s">
        <v>10158</v>
      </c>
      <c r="P131" s="20" t="s">
        <v>755</v>
      </c>
      <c r="Q131" s="20" t="s">
        <v>10147</v>
      </c>
      <c r="R131" s="20" t="s">
        <v>9471</v>
      </c>
      <c r="S131" s="612">
        <v>20000000</v>
      </c>
      <c r="T131" s="20" t="s">
        <v>10400</v>
      </c>
      <c r="U131" s="1010">
        <v>0</v>
      </c>
      <c r="V131" s="20" t="s">
        <v>10401</v>
      </c>
      <c r="W131" s="1010">
        <v>1</v>
      </c>
      <c r="X131" s="612">
        <v>0</v>
      </c>
      <c r="Y131" s="612">
        <v>20000000</v>
      </c>
    </row>
    <row r="132" spans="1:25" s="484" customFormat="1">
      <c r="A132" s="478" t="s">
        <v>4946</v>
      </c>
      <c r="B132" s="148">
        <v>114000000</v>
      </c>
      <c r="C132" s="20" t="s">
        <v>7822</v>
      </c>
      <c r="D132" s="20" t="s">
        <v>537</v>
      </c>
      <c r="E132" s="20" t="s">
        <v>5275</v>
      </c>
      <c r="F132" s="20" t="s">
        <v>542</v>
      </c>
      <c r="G132" s="20" t="s">
        <v>10352</v>
      </c>
      <c r="H132" s="20" t="s">
        <v>10405</v>
      </c>
      <c r="I132" s="20" t="s">
        <v>10406</v>
      </c>
      <c r="J132" s="20" t="s">
        <v>750</v>
      </c>
      <c r="K132" s="20" t="s">
        <v>10405</v>
      </c>
      <c r="L132" s="20" t="s">
        <v>10405</v>
      </c>
      <c r="M132" s="20" t="s">
        <v>6293</v>
      </c>
      <c r="N132" s="20" t="s">
        <v>750</v>
      </c>
      <c r="O132" s="20" t="s">
        <v>5841</v>
      </c>
      <c r="P132" s="20" t="s">
        <v>755</v>
      </c>
      <c r="Q132" s="20" t="s">
        <v>10147</v>
      </c>
      <c r="R132" s="20" t="s">
        <v>9494</v>
      </c>
      <c r="S132" s="612">
        <v>114000000</v>
      </c>
      <c r="T132" s="20" t="s">
        <v>10153</v>
      </c>
      <c r="U132" s="1010">
        <v>0</v>
      </c>
      <c r="V132" s="20" t="s">
        <v>10407</v>
      </c>
      <c r="W132" s="1010">
        <v>1</v>
      </c>
      <c r="X132" s="612">
        <v>0</v>
      </c>
      <c r="Y132" s="612">
        <v>114000000</v>
      </c>
    </row>
    <row r="133" spans="1:25">
      <c r="A133" s="478" t="s">
        <v>4947</v>
      </c>
      <c r="B133" s="154"/>
      <c r="S133" s="612"/>
      <c r="U133" s="1010"/>
      <c r="W133" s="1010"/>
      <c r="X133" s="612"/>
      <c r="Y133" s="612"/>
    </row>
    <row r="134" spans="1:25">
      <c r="A134" s="478"/>
      <c r="B134" s="148"/>
      <c r="C134" s="20" t="s">
        <v>7822</v>
      </c>
      <c r="D134" s="20" t="s">
        <v>537</v>
      </c>
      <c r="E134" s="20" t="s">
        <v>5275</v>
      </c>
      <c r="F134" s="20" t="s">
        <v>542</v>
      </c>
      <c r="G134" s="20" t="s">
        <v>10352</v>
      </c>
      <c r="H134" s="20" t="s">
        <v>10408</v>
      </c>
      <c r="I134" s="20" t="s">
        <v>10409</v>
      </c>
      <c r="J134" s="20" t="s">
        <v>749</v>
      </c>
      <c r="K134" s="20" t="s">
        <v>10410</v>
      </c>
      <c r="L134" s="20" t="s">
        <v>10408</v>
      </c>
      <c r="M134" s="20" t="s">
        <v>9259</v>
      </c>
      <c r="N134" s="20" t="s">
        <v>9495</v>
      </c>
      <c r="O134" s="20" t="s">
        <v>10158</v>
      </c>
      <c r="P134" s="20" t="s">
        <v>755</v>
      </c>
      <c r="Q134" s="20" t="s">
        <v>10152</v>
      </c>
      <c r="R134" s="20" t="s">
        <v>9494</v>
      </c>
      <c r="S134" s="612">
        <v>299000000</v>
      </c>
      <c r="T134" s="20" t="s">
        <v>10411</v>
      </c>
      <c r="U134" s="1010">
        <v>0.4</v>
      </c>
      <c r="X134" s="612">
        <v>119600000</v>
      </c>
      <c r="Y134" s="612">
        <v>0</v>
      </c>
    </row>
    <row r="135" spans="1:25" s="484" customFormat="1">
      <c r="A135" s="478"/>
      <c r="B135" s="148"/>
      <c r="C135" s="20" t="s">
        <v>7822</v>
      </c>
      <c r="D135" s="20" t="s">
        <v>537</v>
      </c>
      <c r="E135" s="20" t="s">
        <v>5275</v>
      </c>
      <c r="F135" s="20" t="s">
        <v>542</v>
      </c>
      <c r="G135" s="20" t="s">
        <v>10352</v>
      </c>
      <c r="H135" s="20" t="s">
        <v>10408</v>
      </c>
      <c r="I135" s="20" t="s">
        <v>10409</v>
      </c>
      <c r="J135" s="20" t="s">
        <v>749</v>
      </c>
      <c r="K135" s="20" t="s">
        <v>10410</v>
      </c>
      <c r="L135" s="20" t="s">
        <v>10408</v>
      </c>
      <c r="M135" s="20" t="s">
        <v>9259</v>
      </c>
      <c r="N135" s="20" t="s">
        <v>9495</v>
      </c>
      <c r="O135" s="20" t="s">
        <v>10158</v>
      </c>
      <c r="P135" s="20" t="s">
        <v>755</v>
      </c>
      <c r="Q135" s="20" t="s">
        <v>10152</v>
      </c>
      <c r="R135" s="20" t="s">
        <v>9494</v>
      </c>
      <c r="S135" s="612">
        <v>299000000</v>
      </c>
      <c r="T135" s="20" t="s">
        <v>10341</v>
      </c>
      <c r="U135" s="1010">
        <v>0</v>
      </c>
      <c r="V135" s="20"/>
      <c r="W135" s="20"/>
      <c r="X135" s="20"/>
      <c r="Y135" s="20"/>
    </row>
    <row r="136" spans="1:25">
      <c r="A136" s="60" t="s">
        <v>5163</v>
      </c>
      <c r="B136" s="1012">
        <v>598000000</v>
      </c>
      <c r="C136" s="1013" t="s">
        <v>7822</v>
      </c>
      <c r="D136" s="1013"/>
      <c r="E136" s="1013"/>
      <c r="F136" s="1013"/>
      <c r="G136" s="1013"/>
      <c r="H136" s="1013"/>
      <c r="I136" s="1013"/>
      <c r="J136" s="1013"/>
      <c r="K136" s="1013"/>
      <c r="L136" s="1013"/>
      <c r="M136" s="1013"/>
      <c r="N136" s="1013"/>
      <c r="O136" s="1013"/>
      <c r="P136" s="1013"/>
      <c r="Q136" s="1013"/>
      <c r="R136" s="1013"/>
      <c r="S136" s="1012">
        <f>SUM(S134:S135)</f>
        <v>598000000</v>
      </c>
      <c r="T136" s="1013"/>
      <c r="U136" s="1015">
        <f>X136/S136</f>
        <v>0.2</v>
      </c>
      <c r="V136" s="1012"/>
      <c r="W136" s="1015">
        <f>Y136/S136</f>
        <v>0</v>
      </c>
      <c r="X136" s="1012">
        <f t="shared" ref="X136:Y136" si="3">SUM(X134:X135)</f>
        <v>119600000</v>
      </c>
      <c r="Y136" s="1012">
        <f t="shared" si="3"/>
        <v>0</v>
      </c>
    </row>
    <row r="137" spans="1:25">
      <c r="A137" s="708" t="s">
        <v>5164</v>
      </c>
      <c r="B137" s="738">
        <v>0</v>
      </c>
      <c r="S137" s="612"/>
      <c r="U137" s="1010"/>
    </row>
    <row r="138" spans="1:25" s="484" customFormat="1">
      <c r="A138" s="478"/>
      <c r="B138" s="148"/>
      <c r="C138" s="20" t="s">
        <v>7822</v>
      </c>
      <c r="D138" s="20" t="s">
        <v>537</v>
      </c>
      <c r="E138" s="20" t="s">
        <v>5275</v>
      </c>
      <c r="F138" s="20" t="s">
        <v>542</v>
      </c>
      <c r="G138" s="20" t="s">
        <v>10352</v>
      </c>
      <c r="H138" s="20" t="s">
        <v>10408</v>
      </c>
      <c r="I138" s="20" t="s">
        <v>10409</v>
      </c>
      <c r="J138" s="20" t="s">
        <v>749</v>
      </c>
      <c r="K138" s="20" t="s">
        <v>10412</v>
      </c>
      <c r="L138" s="20" t="s">
        <v>10408</v>
      </c>
      <c r="M138" s="20" t="s">
        <v>9260</v>
      </c>
      <c r="N138" s="20" t="s">
        <v>10050</v>
      </c>
      <c r="O138" s="20" t="s">
        <v>10158</v>
      </c>
      <c r="P138" s="20" t="s">
        <v>755</v>
      </c>
      <c r="Q138" s="20" t="s">
        <v>10152</v>
      </c>
      <c r="R138" s="20" t="s">
        <v>9494</v>
      </c>
      <c r="S138" s="612">
        <v>402500000</v>
      </c>
      <c r="T138" s="20" t="s">
        <v>10411</v>
      </c>
      <c r="U138" s="1010">
        <v>0.4</v>
      </c>
      <c r="V138" s="20"/>
      <c r="W138" s="20"/>
      <c r="X138" s="20">
        <v>161000000</v>
      </c>
      <c r="Y138" s="20">
        <v>0</v>
      </c>
    </row>
    <row r="139" spans="1:25">
      <c r="A139" s="478"/>
      <c r="B139" s="148"/>
      <c r="C139" s="20" t="s">
        <v>7822</v>
      </c>
      <c r="D139" s="20" t="s">
        <v>537</v>
      </c>
      <c r="E139" s="20" t="s">
        <v>5275</v>
      </c>
      <c r="F139" s="20" t="s">
        <v>542</v>
      </c>
      <c r="G139" s="20" t="s">
        <v>10352</v>
      </c>
      <c r="H139" s="20" t="s">
        <v>10408</v>
      </c>
      <c r="I139" s="20" t="s">
        <v>10409</v>
      </c>
      <c r="J139" s="20" t="s">
        <v>749</v>
      </c>
      <c r="K139" s="20" t="s">
        <v>10412</v>
      </c>
      <c r="L139" s="20" t="s">
        <v>10408</v>
      </c>
      <c r="M139" s="20" t="s">
        <v>9260</v>
      </c>
      <c r="N139" s="20" t="s">
        <v>10050</v>
      </c>
      <c r="O139" s="20" t="s">
        <v>10158</v>
      </c>
      <c r="P139" s="20" t="s">
        <v>755</v>
      </c>
      <c r="Q139" s="20" t="s">
        <v>10152</v>
      </c>
      <c r="R139" s="20" t="s">
        <v>9494</v>
      </c>
      <c r="S139" s="612">
        <v>402500000</v>
      </c>
      <c r="T139" s="20" t="s">
        <v>10341</v>
      </c>
      <c r="U139" s="1010">
        <v>0</v>
      </c>
    </row>
    <row r="140" spans="1:25">
      <c r="A140" s="60" t="s">
        <v>5165</v>
      </c>
      <c r="B140" s="1012">
        <v>805000000</v>
      </c>
      <c r="C140" s="1013" t="s">
        <v>7822</v>
      </c>
      <c r="D140" s="1013"/>
      <c r="E140" s="1013"/>
      <c r="F140" s="1013"/>
      <c r="G140" s="1013"/>
      <c r="H140" s="1013"/>
      <c r="I140" s="1013"/>
      <c r="J140" s="1013"/>
      <c r="K140" s="1013"/>
      <c r="L140" s="1013"/>
      <c r="M140" s="1013"/>
      <c r="N140" s="1013"/>
      <c r="O140" s="1013"/>
      <c r="P140" s="1013"/>
      <c r="Q140" s="1013"/>
      <c r="R140" s="1013"/>
      <c r="S140" s="1012">
        <f>SUM(S138:S139)</f>
        <v>805000000</v>
      </c>
      <c r="T140" s="1013"/>
      <c r="U140" s="1015">
        <f>X140/S140</f>
        <v>0.2</v>
      </c>
      <c r="V140" s="1012"/>
      <c r="W140" s="1015">
        <f>Y140/S140</f>
        <v>0</v>
      </c>
      <c r="X140" s="1012">
        <f t="shared" ref="X140" si="4">SUM(X138:X139)</f>
        <v>161000000</v>
      </c>
      <c r="Y140" s="1012">
        <f t="shared" ref="Y140" si="5">SUM(Y138:Y139)</f>
        <v>0</v>
      </c>
    </row>
    <row r="141" spans="1:25" s="484" customFormat="1">
      <c r="A141" s="478"/>
      <c r="B141" s="148"/>
      <c r="C141" s="20" t="s">
        <v>7822</v>
      </c>
      <c r="D141" s="20" t="s">
        <v>537</v>
      </c>
      <c r="E141" s="20" t="s">
        <v>5275</v>
      </c>
      <c r="F141" s="20" t="s">
        <v>542</v>
      </c>
      <c r="G141" s="20" t="s">
        <v>10352</v>
      </c>
      <c r="H141" s="20" t="s">
        <v>10408</v>
      </c>
      <c r="I141" s="20" t="s">
        <v>10409</v>
      </c>
      <c r="J141" s="20" t="s">
        <v>749</v>
      </c>
      <c r="K141" s="20" t="s">
        <v>10413</v>
      </c>
      <c r="L141" s="20" t="s">
        <v>10408</v>
      </c>
      <c r="M141" s="20" t="s">
        <v>9261</v>
      </c>
      <c r="N141" s="20" t="s">
        <v>10414</v>
      </c>
      <c r="O141" s="20" t="s">
        <v>10158</v>
      </c>
      <c r="P141" s="20" t="s">
        <v>755</v>
      </c>
      <c r="Q141" s="20" t="s">
        <v>10152</v>
      </c>
      <c r="R141" s="20" t="s">
        <v>9494</v>
      </c>
      <c r="S141" s="612">
        <v>26500000</v>
      </c>
      <c r="T141" s="20" t="s">
        <v>10411</v>
      </c>
      <c r="U141" s="1010">
        <v>0.4</v>
      </c>
      <c r="V141" s="20"/>
      <c r="W141" s="20"/>
      <c r="X141" s="20">
        <v>10600000</v>
      </c>
      <c r="Y141" s="20">
        <v>0</v>
      </c>
    </row>
    <row r="142" spans="1:25">
      <c r="A142" s="478"/>
      <c r="B142" s="148"/>
      <c r="C142" s="20" t="s">
        <v>7822</v>
      </c>
      <c r="D142" s="20" t="s">
        <v>537</v>
      </c>
      <c r="E142" s="20" t="s">
        <v>5275</v>
      </c>
      <c r="F142" s="20" t="s">
        <v>542</v>
      </c>
      <c r="G142" s="20" t="s">
        <v>10352</v>
      </c>
      <c r="H142" s="20" t="s">
        <v>10408</v>
      </c>
      <c r="I142" s="20" t="s">
        <v>10409</v>
      </c>
      <c r="J142" s="20" t="s">
        <v>749</v>
      </c>
      <c r="K142" s="20" t="s">
        <v>10413</v>
      </c>
      <c r="L142" s="20" t="s">
        <v>10408</v>
      </c>
      <c r="M142" s="20" t="s">
        <v>9261</v>
      </c>
      <c r="N142" s="20" t="s">
        <v>10414</v>
      </c>
      <c r="O142" s="20" t="s">
        <v>10158</v>
      </c>
      <c r="P142" s="20" t="s">
        <v>755</v>
      </c>
      <c r="Q142" s="20" t="s">
        <v>10152</v>
      </c>
      <c r="R142" s="20" t="s">
        <v>9494</v>
      </c>
      <c r="S142" s="612">
        <v>26500000</v>
      </c>
      <c r="T142" s="20" t="s">
        <v>10341</v>
      </c>
      <c r="U142" s="1010">
        <v>0</v>
      </c>
    </row>
    <row r="143" spans="1:25">
      <c r="A143" s="60" t="s">
        <v>5166</v>
      </c>
      <c r="B143" s="1012">
        <v>53000000</v>
      </c>
      <c r="C143" s="1013" t="s">
        <v>7822</v>
      </c>
      <c r="D143" s="1013"/>
      <c r="E143" s="1013"/>
      <c r="F143" s="1013"/>
      <c r="G143" s="1013"/>
      <c r="H143" s="1013"/>
      <c r="I143" s="1013"/>
      <c r="J143" s="1013"/>
      <c r="K143" s="1013"/>
      <c r="L143" s="1013"/>
      <c r="M143" s="1013"/>
      <c r="N143" s="1013"/>
      <c r="O143" s="1013"/>
      <c r="P143" s="1013"/>
      <c r="Q143" s="1013"/>
      <c r="R143" s="1013"/>
      <c r="S143" s="1012">
        <f>SUM(S141:S142)</f>
        <v>53000000</v>
      </c>
      <c r="T143" s="1013"/>
      <c r="U143" s="1015">
        <f>X143/S143</f>
        <v>0.2</v>
      </c>
      <c r="V143" s="1012"/>
      <c r="W143" s="1015">
        <f>Y143/S143</f>
        <v>0</v>
      </c>
      <c r="X143" s="1012">
        <f t="shared" ref="X143" si="6">SUM(X141:X142)</f>
        <v>10600000</v>
      </c>
      <c r="Y143" s="1012">
        <f t="shared" ref="Y143" si="7">SUM(Y141:Y142)</f>
        <v>0</v>
      </c>
    </row>
    <row r="144" spans="1:25">
      <c r="A144" s="478"/>
      <c r="B144" s="148"/>
      <c r="C144" s="20" t="s">
        <v>7822</v>
      </c>
      <c r="D144" s="20" t="s">
        <v>537</v>
      </c>
      <c r="E144" s="20" t="s">
        <v>5275</v>
      </c>
      <c r="F144" s="20" t="s">
        <v>542</v>
      </c>
      <c r="G144" s="20" t="s">
        <v>10352</v>
      </c>
      <c r="H144" s="20" t="s">
        <v>10408</v>
      </c>
      <c r="I144" s="20" t="s">
        <v>10409</v>
      </c>
      <c r="J144" s="20" t="s">
        <v>749</v>
      </c>
      <c r="K144" s="20" t="s">
        <v>10415</v>
      </c>
      <c r="L144" s="20" t="s">
        <v>10408</v>
      </c>
      <c r="M144" s="20" t="s">
        <v>10052</v>
      </c>
      <c r="N144" s="20" t="s">
        <v>10053</v>
      </c>
      <c r="O144" s="20" t="s">
        <v>10158</v>
      </c>
      <c r="P144" s="20" t="s">
        <v>755</v>
      </c>
      <c r="Q144" s="20" t="s">
        <v>10152</v>
      </c>
      <c r="R144" s="20" t="s">
        <v>9494</v>
      </c>
      <c r="S144" s="612">
        <v>90000000</v>
      </c>
      <c r="T144" s="20" t="s">
        <v>10411</v>
      </c>
      <c r="U144" s="1010">
        <v>0.4</v>
      </c>
      <c r="X144" s="20">
        <v>36000000</v>
      </c>
      <c r="Y144" s="20">
        <v>0</v>
      </c>
    </row>
    <row r="145" spans="1:25">
      <c r="A145" s="478"/>
      <c r="B145" s="148"/>
      <c r="C145" s="20" t="s">
        <v>7822</v>
      </c>
      <c r="D145" s="20" t="s">
        <v>537</v>
      </c>
      <c r="E145" s="20" t="s">
        <v>5275</v>
      </c>
      <c r="F145" s="20" t="s">
        <v>542</v>
      </c>
      <c r="G145" s="20" t="s">
        <v>10352</v>
      </c>
      <c r="H145" s="20" t="s">
        <v>10408</v>
      </c>
      <c r="I145" s="20" t="s">
        <v>10409</v>
      </c>
      <c r="J145" s="20" t="s">
        <v>749</v>
      </c>
      <c r="K145" s="20" t="s">
        <v>10415</v>
      </c>
      <c r="L145" s="20" t="s">
        <v>10408</v>
      </c>
      <c r="M145" s="20" t="s">
        <v>10052</v>
      </c>
      <c r="N145" s="20" t="s">
        <v>10053</v>
      </c>
      <c r="O145" s="20" t="s">
        <v>10158</v>
      </c>
      <c r="P145" s="20" t="s">
        <v>755</v>
      </c>
      <c r="Q145" s="20" t="s">
        <v>10152</v>
      </c>
      <c r="R145" s="20" t="s">
        <v>9494</v>
      </c>
      <c r="S145" s="612">
        <v>90000000</v>
      </c>
      <c r="T145" s="20" t="s">
        <v>10341</v>
      </c>
      <c r="U145" s="1010">
        <v>0</v>
      </c>
    </row>
    <row r="146" spans="1:25">
      <c r="A146" s="60" t="s">
        <v>5167</v>
      </c>
      <c r="B146" s="1012">
        <v>180000000</v>
      </c>
      <c r="C146" s="1013" t="s">
        <v>7822</v>
      </c>
      <c r="D146" s="1013"/>
      <c r="E146" s="1013"/>
      <c r="F146" s="1013"/>
      <c r="G146" s="1013"/>
      <c r="H146" s="1013"/>
      <c r="I146" s="1013"/>
      <c r="J146" s="1013"/>
      <c r="K146" s="1013"/>
      <c r="L146" s="1013"/>
      <c r="M146" s="1013"/>
      <c r="N146" s="1013"/>
      <c r="O146" s="1013"/>
      <c r="P146" s="1013"/>
      <c r="Q146" s="1013"/>
      <c r="R146" s="1013"/>
      <c r="S146" s="1012">
        <f>SUM(S144:S145)</f>
        <v>180000000</v>
      </c>
      <c r="T146" s="1013"/>
      <c r="U146" s="1015">
        <f>X146/S146</f>
        <v>0.2</v>
      </c>
      <c r="V146" s="1012"/>
      <c r="W146" s="1015">
        <f>Y146/S146</f>
        <v>0</v>
      </c>
      <c r="X146" s="1012">
        <f t="shared" ref="X146" si="8">SUM(X144:X145)</f>
        <v>36000000</v>
      </c>
      <c r="Y146" s="1012">
        <f t="shared" ref="Y146" si="9">SUM(Y144:Y145)</f>
        <v>0</v>
      </c>
    </row>
    <row r="147" spans="1:25">
      <c r="A147" s="478"/>
      <c r="B147" s="148"/>
      <c r="C147" s="20" t="s">
        <v>7822</v>
      </c>
      <c r="D147" s="20" t="s">
        <v>537</v>
      </c>
      <c r="E147" s="20" t="s">
        <v>5275</v>
      </c>
      <c r="F147" s="20" t="s">
        <v>542</v>
      </c>
      <c r="G147" s="20" t="s">
        <v>10352</v>
      </c>
      <c r="H147" s="20" t="s">
        <v>10408</v>
      </c>
      <c r="I147" s="20" t="s">
        <v>10409</v>
      </c>
      <c r="J147" s="20" t="s">
        <v>749</v>
      </c>
      <c r="K147" s="20" t="s">
        <v>10416</v>
      </c>
      <c r="L147" s="20" t="s">
        <v>10408</v>
      </c>
      <c r="M147" s="20" t="s">
        <v>6295</v>
      </c>
      <c r="N147" s="20" t="s">
        <v>10417</v>
      </c>
      <c r="O147" s="20" t="s">
        <v>10158</v>
      </c>
      <c r="P147" s="20" t="s">
        <v>755</v>
      </c>
      <c r="Q147" s="20" t="s">
        <v>10152</v>
      </c>
      <c r="R147" s="20" t="s">
        <v>9494</v>
      </c>
      <c r="S147" s="612">
        <v>75000000</v>
      </c>
      <c r="T147" s="20" t="s">
        <v>10411</v>
      </c>
      <c r="U147" s="1010">
        <v>0.4</v>
      </c>
      <c r="X147" s="20">
        <v>30000000</v>
      </c>
      <c r="Y147" s="20">
        <v>0</v>
      </c>
    </row>
    <row r="148" spans="1:25">
      <c r="A148" s="478"/>
      <c r="B148" s="148"/>
      <c r="C148" s="20" t="s">
        <v>7822</v>
      </c>
      <c r="D148" s="20" t="s">
        <v>537</v>
      </c>
      <c r="E148" s="20" t="s">
        <v>5275</v>
      </c>
      <c r="F148" s="20" t="s">
        <v>542</v>
      </c>
      <c r="G148" s="20" t="s">
        <v>10352</v>
      </c>
      <c r="H148" s="20" t="s">
        <v>10408</v>
      </c>
      <c r="I148" s="20" t="s">
        <v>10409</v>
      </c>
      <c r="J148" s="20" t="s">
        <v>749</v>
      </c>
      <c r="K148" s="20" t="s">
        <v>10416</v>
      </c>
      <c r="L148" s="20" t="s">
        <v>10408</v>
      </c>
      <c r="M148" s="20" t="s">
        <v>6295</v>
      </c>
      <c r="N148" s="20" t="s">
        <v>10417</v>
      </c>
      <c r="O148" s="20" t="s">
        <v>10158</v>
      </c>
      <c r="P148" s="20" t="s">
        <v>755</v>
      </c>
      <c r="Q148" s="20" t="s">
        <v>10152</v>
      </c>
      <c r="R148" s="20" t="s">
        <v>9494</v>
      </c>
      <c r="S148" s="612">
        <v>75000000</v>
      </c>
      <c r="T148" s="20" t="s">
        <v>10341</v>
      </c>
      <c r="U148" s="1010">
        <v>0</v>
      </c>
    </row>
    <row r="149" spans="1:25">
      <c r="A149" s="60" t="s">
        <v>5168</v>
      </c>
      <c r="B149" s="1012">
        <v>150000000</v>
      </c>
      <c r="C149" s="1013" t="s">
        <v>7822</v>
      </c>
      <c r="D149" s="1013"/>
      <c r="E149" s="1013"/>
      <c r="F149" s="1013"/>
      <c r="G149" s="1013"/>
      <c r="H149" s="1013"/>
      <c r="I149" s="1013"/>
      <c r="J149" s="1013"/>
      <c r="K149" s="1013"/>
      <c r="L149" s="1013"/>
      <c r="M149" s="1013"/>
      <c r="N149" s="1013"/>
      <c r="O149" s="1013"/>
      <c r="P149" s="1013"/>
      <c r="Q149" s="1013"/>
      <c r="R149" s="1013"/>
      <c r="S149" s="1012">
        <f>SUM(S147:S148)</f>
        <v>150000000</v>
      </c>
      <c r="T149" s="1013"/>
      <c r="U149" s="1015">
        <f>X149/S149</f>
        <v>0.2</v>
      </c>
      <c r="V149" s="1012"/>
      <c r="W149" s="1015">
        <f>Y149/S149</f>
        <v>0</v>
      </c>
      <c r="X149" s="1012">
        <f t="shared" ref="X149" si="10">SUM(X147:X148)</f>
        <v>30000000</v>
      </c>
      <c r="Y149" s="1012">
        <f t="shared" ref="Y149" si="11">SUM(Y147:Y148)</f>
        <v>0</v>
      </c>
    </row>
    <row r="150" spans="1:25">
      <c r="A150" s="478" t="s">
        <v>4948</v>
      </c>
      <c r="B150" s="20"/>
      <c r="S150" s="612"/>
      <c r="U150" s="1010"/>
    </row>
    <row r="151" spans="1:25">
      <c r="A151" s="478" t="s">
        <v>5169</v>
      </c>
      <c r="B151" s="148">
        <v>163393422.19999999</v>
      </c>
      <c r="C151" s="20" t="s">
        <v>7822</v>
      </c>
      <c r="D151" s="20" t="s">
        <v>537</v>
      </c>
      <c r="E151" s="20" t="s">
        <v>5275</v>
      </c>
      <c r="F151" s="20" t="s">
        <v>542</v>
      </c>
      <c r="G151" s="20" t="s">
        <v>10352</v>
      </c>
      <c r="H151" s="20" t="s">
        <v>10418</v>
      </c>
      <c r="I151" s="20" t="s">
        <v>10419</v>
      </c>
      <c r="J151" s="20" t="s">
        <v>748</v>
      </c>
      <c r="K151" s="20" t="s">
        <v>10420</v>
      </c>
      <c r="L151" s="20" t="s">
        <v>10418</v>
      </c>
      <c r="M151" s="20" t="s">
        <v>6296</v>
      </c>
      <c r="N151" s="20" t="s">
        <v>10055</v>
      </c>
      <c r="O151" s="20" t="s">
        <v>10158</v>
      </c>
      <c r="P151" s="20" t="s">
        <v>755</v>
      </c>
      <c r="Q151" s="20" t="s">
        <v>10152</v>
      </c>
      <c r="R151" s="20" t="s">
        <v>9494</v>
      </c>
      <c r="S151" s="612">
        <v>163393422.19999999</v>
      </c>
      <c r="T151" s="20" t="s">
        <v>10381</v>
      </c>
      <c r="U151" s="1010">
        <v>0</v>
      </c>
      <c r="X151" s="20">
        <v>0</v>
      </c>
      <c r="Y151" s="20">
        <v>0</v>
      </c>
    </row>
    <row r="152" spans="1:25">
      <c r="A152" s="478" t="s">
        <v>5170</v>
      </c>
      <c r="B152" s="148">
        <v>165312294.59999999</v>
      </c>
      <c r="C152" s="20" t="s">
        <v>7822</v>
      </c>
      <c r="D152" s="20" t="s">
        <v>537</v>
      </c>
      <c r="E152" s="20" t="s">
        <v>5275</v>
      </c>
      <c r="F152" s="20" t="s">
        <v>542</v>
      </c>
      <c r="G152" s="20" t="s">
        <v>10352</v>
      </c>
      <c r="H152" s="20" t="s">
        <v>10418</v>
      </c>
      <c r="I152" s="20" t="s">
        <v>10419</v>
      </c>
      <c r="J152" s="20" t="s">
        <v>748</v>
      </c>
      <c r="K152" s="20" t="s">
        <v>10421</v>
      </c>
      <c r="L152" s="20" t="s">
        <v>10418</v>
      </c>
      <c r="M152" s="20" t="s">
        <v>6297</v>
      </c>
      <c r="N152" s="20" t="s">
        <v>10056</v>
      </c>
      <c r="O152" s="20" t="s">
        <v>10158</v>
      </c>
      <c r="P152" s="20" t="s">
        <v>755</v>
      </c>
      <c r="Q152" s="20" t="s">
        <v>10152</v>
      </c>
      <c r="R152" s="20" t="s">
        <v>9494</v>
      </c>
      <c r="S152" s="612">
        <v>165312294.59999999</v>
      </c>
      <c r="T152" s="20" t="s">
        <v>10381</v>
      </c>
      <c r="U152" s="1010">
        <v>0</v>
      </c>
      <c r="X152" s="20">
        <v>0</v>
      </c>
      <c r="Y152" s="20">
        <v>0</v>
      </c>
    </row>
    <row r="153" spans="1:25">
      <c r="A153" s="478" t="s">
        <v>5171</v>
      </c>
      <c r="B153" s="148">
        <v>75802701.099999994</v>
      </c>
      <c r="C153" s="20" t="s">
        <v>7822</v>
      </c>
      <c r="D153" s="20" t="s">
        <v>537</v>
      </c>
      <c r="E153" s="20" t="s">
        <v>5275</v>
      </c>
      <c r="F153" s="20" t="s">
        <v>542</v>
      </c>
      <c r="G153" s="20" t="s">
        <v>10352</v>
      </c>
      <c r="H153" s="20" t="s">
        <v>10418</v>
      </c>
      <c r="I153" s="20" t="s">
        <v>10419</v>
      </c>
      <c r="J153" s="20" t="s">
        <v>748</v>
      </c>
      <c r="K153" s="20" t="s">
        <v>10422</v>
      </c>
      <c r="L153" s="20" t="s">
        <v>10418</v>
      </c>
      <c r="M153" s="20" t="s">
        <v>6298</v>
      </c>
      <c r="N153" s="20" t="s">
        <v>10057</v>
      </c>
      <c r="O153" s="20" t="s">
        <v>10158</v>
      </c>
      <c r="P153" s="20" t="s">
        <v>755</v>
      </c>
      <c r="Q153" s="20" t="s">
        <v>10152</v>
      </c>
      <c r="R153" s="20" t="s">
        <v>9494</v>
      </c>
      <c r="S153" s="612">
        <v>75802701.099999994</v>
      </c>
      <c r="T153" s="20" t="s">
        <v>10381</v>
      </c>
      <c r="U153" s="1010">
        <v>0</v>
      </c>
      <c r="X153" s="20">
        <v>0</v>
      </c>
      <c r="Y153" s="20">
        <v>0</v>
      </c>
    </row>
    <row r="154" spans="1:25">
      <c r="A154" s="478" t="s">
        <v>5172</v>
      </c>
      <c r="B154" s="148">
        <v>55194600.600000001</v>
      </c>
      <c r="C154" s="20" t="s">
        <v>7822</v>
      </c>
      <c r="D154" s="20" t="s">
        <v>537</v>
      </c>
      <c r="E154" s="20" t="s">
        <v>5275</v>
      </c>
      <c r="F154" s="20" t="s">
        <v>542</v>
      </c>
      <c r="G154" s="20" t="s">
        <v>10352</v>
      </c>
      <c r="H154" s="20" t="s">
        <v>10418</v>
      </c>
      <c r="I154" s="20" t="s">
        <v>10419</v>
      </c>
      <c r="J154" s="20" t="s">
        <v>748</v>
      </c>
      <c r="K154" s="20" t="s">
        <v>10423</v>
      </c>
      <c r="L154" s="20" t="s">
        <v>10418</v>
      </c>
      <c r="M154" s="20" t="s">
        <v>6299</v>
      </c>
      <c r="N154" s="20" t="s">
        <v>10058</v>
      </c>
      <c r="O154" s="20" t="s">
        <v>10158</v>
      </c>
      <c r="P154" s="20" t="s">
        <v>755</v>
      </c>
      <c r="Q154" s="20" t="s">
        <v>10152</v>
      </c>
      <c r="R154" s="20" t="s">
        <v>9494</v>
      </c>
      <c r="S154" s="612">
        <v>55194600.600000001</v>
      </c>
      <c r="T154" s="20" t="s">
        <v>10381</v>
      </c>
      <c r="U154" s="1010">
        <v>0</v>
      </c>
      <c r="X154" s="20">
        <v>0</v>
      </c>
      <c r="Y154" s="20">
        <v>0</v>
      </c>
    </row>
    <row r="155" spans="1:25">
      <c r="A155" s="478" t="s">
        <v>5173</v>
      </c>
      <c r="B155" s="148">
        <v>23047527.899999999</v>
      </c>
      <c r="C155" s="20" t="s">
        <v>7822</v>
      </c>
      <c r="D155" s="20" t="s">
        <v>537</v>
      </c>
      <c r="E155" s="20" t="s">
        <v>5275</v>
      </c>
      <c r="F155" s="20" t="s">
        <v>542</v>
      </c>
      <c r="G155" s="20" t="s">
        <v>10352</v>
      </c>
      <c r="H155" s="20" t="s">
        <v>10418</v>
      </c>
      <c r="I155" s="20" t="s">
        <v>10419</v>
      </c>
      <c r="J155" s="20" t="s">
        <v>748</v>
      </c>
      <c r="K155" s="20" t="s">
        <v>10424</v>
      </c>
      <c r="L155" s="20" t="s">
        <v>10418</v>
      </c>
      <c r="M155" s="20" t="s">
        <v>6300</v>
      </c>
      <c r="N155" s="20" t="s">
        <v>10059</v>
      </c>
      <c r="O155" s="20" t="s">
        <v>10158</v>
      </c>
      <c r="P155" s="20" t="s">
        <v>755</v>
      </c>
      <c r="Q155" s="20" t="s">
        <v>10152</v>
      </c>
      <c r="R155" s="20" t="s">
        <v>9494</v>
      </c>
      <c r="S155" s="612">
        <v>23047527.899999999</v>
      </c>
      <c r="T155" s="20" t="s">
        <v>10381</v>
      </c>
      <c r="U155" s="1010">
        <v>0</v>
      </c>
      <c r="X155" s="20">
        <v>0</v>
      </c>
      <c r="Y155" s="20">
        <v>0</v>
      </c>
    </row>
    <row r="156" spans="1:25">
      <c r="A156" s="478" t="s">
        <v>5174</v>
      </c>
      <c r="B156" s="148">
        <v>17249453.600000001</v>
      </c>
      <c r="C156" s="20" t="s">
        <v>7822</v>
      </c>
      <c r="D156" s="20" t="s">
        <v>537</v>
      </c>
      <c r="E156" s="20" t="s">
        <v>5275</v>
      </c>
      <c r="F156" s="20" t="s">
        <v>542</v>
      </c>
      <c r="G156" s="20" t="s">
        <v>10352</v>
      </c>
      <c r="H156" s="20" t="s">
        <v>10418</v>
      </c>
      <c r="I156" s="20" t="s">
        <v>10419</v>
      </c>
      <c r="J156" s="20" t="s">
        <v>748</v>
      </c>
      <c r="K156" s="20" t="s">
        <v>10425</v>
      </c>
      <c r="L156" s="20" t="s">
        <v>10418</v>
      </c>
      <c r="M156" s="20" t="s">
        <v>6301</v>
      </c>
      <c r="N156" s="20" t="s">
        <v>10060</v>
      </c>
      <c r="O156" s="20" t="s">
        <v>10158</v>
      </c>
      <c r="P156" s="20" t="s">
        <v>755</v>
      </c>
      <c r="Q156" s="20" t="s">
        <v>10152</v>
      </c>
      <c r="R156" s="20" t="s">
        <v>9494</v>
      </c>
      <c r="S156" s="612">
        <v>17249453.600000001</v>
      </c>
      <c r="T156" s="20" t="s">
        <v>10381</v>
      </c>
      <c r="U156" s="1010">
        <v>0</v>
      </c>
      <c r="X156" s="20">
        <v>0</v>
      </c>
      <c r="Y156" s="20">
        <v>0</v>
      </c>
    </row>
    <row r="157" spans="1:25">
      <c r="A157" s="478" t="s">
        <v>4949</v>
      </c>
      <c r="B157" s="148">
        <v>0</v>
      </c>
      <c r="C157" s="20" t="s">
        <v>7822</v>
      </c>
      <c r="D157" s="20" t="s">
        <v>537</v>
      </c>
      <c r="E157" s="20" t="s">
        <v>5275</v>
      </c>
      <c r="F157" s="20" t="s">
        <v>542</v>
      </c>
      <c r="G157" s="20" t="s">
        <v>10352</v>
      </c>
      <c r="H157" s="20" t="s">
        <v>10353</v>
      </c>
      <c r="I157" s="20" t="s">
        <v>10354</v>
      </c>
      <c r="J157" s="20" t="s">
        <v>10355</v>
      </c>
      <c r="K157" s="20" t="s">
        <v>10353</v>
      </c>
      <c r="L157" s="20" t="s">
        <v>10353</v>
      </c>
      <c r="M157" s="20" t="s">
        <v>10356</v>
      </c>
      <c r="N157" s="20" t="s">
        <v>10355</v>
      </c>
      <c r="O157" s="20" t="s">
        <v>5841</v>
      </c>
      <c r="P157" s="20" t="s">
        <v>1204</v>
      </c>
      <c r="Q157" s="20" t="s">
        <v>10147</v>
      </c>
      <c r="R157" s="20" t="s">
        <v>9496</v>
      </c>
      <c r="S157" s="612">
        <v>0</v>
      </c>
      <c r="U157" s="1010">
        <v>0</v>
      </c>
      <c r="X157" s="20">
        <v>0</v>
      </c>
      <c r="Y157" s="20">
        <v>0</v>
      </c>
    </row>
    <row r="158" spans="1:25" s="484" customFormat="1">
      <c r="A158" s="478" t="s">
        <v>4950</v>
      </c>
      <c r="B158" s="148">
        <v>0</v>
      </c>
      <c r="C158" s="20" t="s">
        <v>7822</v>
      </c>
      <c r="D158" s="20" t="s">
        <v>537</v>
      </c>
      <c r="E158" s="20" t="s">
        <v>5275</v>
      </c>
      <c r="F158" s="20" t="s">
        <v>542</v>
      </c>
      <c r="G158" s="20" t="s">
        <v>10352</v>
      </c>
      <c r="H158" s="20" t="s">
        <v>10357</v>
      </c>
      <c r="I158" s="20" t="s">
        <v>10358</v>
      </c>
      <c r="J158" s="20" t="s">
        <v>10359</v>
      </c>
      <c r="K158" s="20" t="s">
        <v>10357</v>
      </c>
      <c r="L158" s="20" t="s">
        <v>10357</v>
      </c>
      <c r="M158" s="20" t="s">
        <v>10360</v>
      </c>
      <c r="N158" s="20" t="s">
        <v>10359</v>
      </c>
      <c r="O158" s="20" t="s">
        <v>5841</v>
      </c>
      <c r="P158" s="20" t="s">
        <v>1204</v>
      </c>
      <c r="Q158" s="20" t="s">
        <v>10147</v>
      </c>
      <c r="R158" s="20" t="s">
        <v>9494</v>
      </c>
      <c r="S158" s="612">
        <v>0</v>
      </c>
      <c r="T158" s="20"/>
      <c r="U158" s="1010">
        <v>0</v>
      </c>
      <c r="V158" s="20"/>
      <c r="W158" s="20"/>
      <c r="X158" s="20">
        <v>0</v>
      </c>
      <c r="Y158" s="20">
        <v>0</v>
      </c>
    </row>
    <row r="159" spans="1:25">
      <c r="A159" s="478" t="s">
        <v>4935</v>
      </c>
      <c r="B159" s="148">
        <v>1500000000</v>
      </c>
      <c r="C159" s="20" t="s">
        <v>7822</v>
      </c>
      <c r="D159" s="20" t="s">
        <v>539</v>
      </c>
      <c r="E159" s="20" t="s">
        <v>5276</v>
      </c>
      <c r="F159" s="20" t="s">
        <v>546</v>
      </c>
      <c r="G159" s="20" t="s">
        <v>10426</v>
      </c>
      <c r="H159" s="20" t="s">
        <v>10439</v>
      </c>
      <c r="I159" s="20" t="s">
        <v>10440</v>
      </c>
      <c r="J159" s="20" t="s">
        <v>759</v>
      </c>
      <c r="K159" s="20" t="s">
        <v>10439</v>
      </c>
      <c r="L159" s="20" t="s">
        <v>10439</v>
      </c>
      <c r="M159" s="20" t="s">
        <v>6302</v>
      </c>
      <c r="N159" s="20" t="s">
        <v>759</v>
      </c>
      <c r="O159" s="20" t="s">
        <v>5841</v>
      </c>
      <c r="P159" s="20" t="s">
        <v>755</v>
      </c>
      <c r="Q159" s="20" t="s">
        <v>10152</v>
      </c>
      <c r="R159" s="20" t="s">
        <v>9496</v>
      </c>
      <c r="S159" s="612">
        <v>1500000000</v>
      </c>
      <c r="T159" s="20" t="s">
        <v>10441</v>
      </c>
      <c r="U159" s="1010">
        <v>0.4</v>
      </c>
      <c r="X159" s="20">
        <v>600000000</v>
      </c>
      <c r="Y159" s="20">
        <v>0</v>
      </c>
    </row>
    <row r="160" spans="1:25">
      <c r="A160" s="478" t="s">
        <v>4938</v>
      </c>
      <c r="B160" s="148">
        <v>600000000</v>
      </c>
      <c r="C160" s="20" t="s">
        <v>7822</v>
      </c>
      <c r="D160" s="20" t="s">
        <v>539</v>
      </c>
      <c r="E160" s="20" t="s">
        <v>5276</v>
      </c>
      <c r="F160" s="20" t="s">
        <v>546</v>
      </c>
      <c r="G160" s="20" t="s">
        <v>10426</v>
      </c>
      <c r="H160" s="20" t="s">
        <v>10442</v>
      </c>
      <c r="I160" s="20" t="s">
        <v>10443</v>
      </c>
      <c r="J160" s="20" t="s">
        <v>758</v>
      </c>
      <c r="K160" s="20" t="s">
        <v>10442</v>
      </c>
      <c r="L160" s="20" t="s">
        <v>10442</v>
      </c>
      <c r="M160" s="20" t="s">
        <v>9262</v>
      </c>
      <c r="N160" s="20" t="s">
        <v>758</v>
      </c>
      <c r="O160" s="20" t="s">
        <v>5841</v>
      </c>
      <c r="P160" s="20" t="s">
        <v>755</v>
      </c>
      <c r="Q160" s="20" t="s">
        <v>10152</v>
      </c>
      <c r="R160" s="20" t="s">
        <v>9496</v>
      </c>
      <c r="S160" s="612">
        <v>600000000</v>
      </c>
      <c r="T160" s="20" t="s">
        <v>10441</v>
      </c>
      <c r="U160" s="1010">
        <v>0.4</v>
      </c>
      <c r="X160" s="20">
        <v>240000000</v>
      </c>
      <c r="Y160" s="20">
        <v>0</v>
      </c>
    </row>
    <row r="161" spans="1:25">
      <c r="A161" s="478"/>
      <c r="B161" s="148"/>
      <c r="C161" s="20" t="s">
        <v>7822</v>
      </c>
      <c r="D161" s="20" t="s">
        <v>539</v>
      </c>
      <c r="E161" s="20" t="s">
        <v>5276</v>
      </c>
      <c r="F161" s="20" t="s">
        <v>546</v>
      </c>
      <c r="G161" s="20" t="s">
        <v>10426</v>
      </c>
      <c r="H161" s="20" t="s">
        <v>10444</v>
      </c>
      <c r="I161" s="20" t="s">
        <v>10445</v>
      </c>
      <c r="J161" s="20" t="s">
        <v>10446</v>
      </c>
      <c r="K161" s="20" t="s">
        <v>10444</v>
      </c>
      <c r="L161" s="20" t="s">
        <v>10444</v>
      </c>
      <c r="M161" s="20" t="s">
        <v>9263</v>
      </c>
      <c r="N161" s="20" t="s">
        <v>10446</v>
      </c>
      <c r="O161" s="20" t="s">
        <v>5841</v>
      </c>
      <c r="P161" s="20" t="s">
        <v>755</v>
      </c>
      <c r="Q161" s="20" t="s">
        <v>10147</v>
      </c>
      <c r="R161" s="20" t="s">
        <v>9499</v>
      </c>
      <c r="S161" s="612">
        <v>324000000</v>
      </c>
      <c r="T161" s="20" t="s">
        <v>10447</v>
      </c>
      <c r="U161" s="1010">
        <v>0.4</v>
      </c>
      <c r="X161" s="20">
        <v>129600000</v>
      </c>
      <c r="Y161" s="20">
        <v>0</v>
      </c>
    </row>
    <row r="162" spans="1:25">
      <c r="A162" s="478"/>
      <c r="B162" s="148"/>
      <c r="C162" s="20" t="s">
        <v>7822</v>
      </c>
      <c r="D162" s="20" t="s">
        <v>539</v>
      </c>
      <c r="E162" s="20" t="s">
        <v>5276</v>
      </c>
      <c r="F162" s="20" t="s">
        <v>546</v>
      </c>
      <c r="G162" s="20" t="s">
        <v>10426</v>
      </c>
      <c r="H162" s="20" t="s">
        <v>10444</v>
      </c>
      <c r="I162" s="20" t="s">
        <v>10445</v>
      </c>
      <c r="J162" s="20" t="s">
        <v>10446</v>
      </c>
      <c r="K162" s="20" t="s">
        <v>10444</v>
      </c>
      <c r="L162" s="20" t="s">
        <v>10444</v>
      </c>
      <c r="M162" s="20" t="s">
        <v>9263</v>
      </c>
      <c r="N162" s="20" t="s">
        <v>10446</v>
      </c>
      <c r="O162" s="20" t="s">
        <v>5841</v>
      </c>
      <c r="P162" s="20" t="s">
        <v>755</v>
      </c>
      <c r="Q162" s="20" t="s">
        <v>10147</v>
      </c>
      <c r="R162" s="20" t="s">
        <v>9499</v>
      </c>
      <c r="S162" s="612">
        <v>216000000</v>
      </c>
      <c r="T162" s="20" t="s">
        <v>10303</v>
      </c>
      <c r="U162" s="1010">
        <v>0</v>
      </c>
      <c r="V162" s="20" t="s">
        <v>10303</v>
      </c>
      <c r="W162" s="1010">
        <v>1</v>
      </c>
      <c r="X162" s="20">
        <v>0</v>
      </c>
      <c r="Y162" s="20">
        <v>216000000</v>
      </c>
    </row>
    <row r="163" spans="1:25" s="484" customFormat="1">
      <c r="A163" s="478"/>
      <c r="B163" s="148"/>
      <c r="C163" s="20" t="s">
        <v>7822</v>
      </c>
      <c r="D163" s="20" t="s">
        <v>539</v>
      </c>
      <c r="E163" s="20" t="s">
        <v>5276</v>
      </c>
      <c r="F163" s="20" t="s">
        <v>546</v>
      </c>
      <c r="G163" s="20" t="s">
        <v>10426</v>
      </c>
      <c r="H163" s="20" t="s">
        <v>10444</v>
      </c>
      <c r="I163" s="20" t="s">
        <v>10445</v>
      </c>
      <c r="J163" s="20" t="s">
        <v>10446</v>
      </c>
      <c r="K163" s="20" t="s">
        <v>10444</v>
      </c>
      <c r="L163" s="20" t="s">
        <v>10444</v>
      </c>
      <c r="M163" s="20" t="s">
        <v>9263</v>
      </c>
      <c r="N163" s="20" t="s">
        <v>10446</v>
      </c>
      <c r="O163" s="20" t="s">
        <v>5841</v>
      </c>
      <c r="P163" s="20" t="s">
        <v>755</v>
      </c>
      <c r="Q163" s="20" t="s">
        <v>10147</v>
      </c>
      <c r="R163" s="20" t="s">
        <v>9499</v>
      </c>
      <c r="S163" s="612">
        <v>180000000</v>
      </c>
      <c r="T163" s="20" t="s">
        <v>10448</v>
      </c>
      <c r="U163" s="1010">
        <v>0.4</v>
      </c>
      <c r="V163" s="20"/>
      <c r="W163" s="20"/>
      <c r="X163" s="20">
        <v>72000000</v>
      </c>
      <c r="Y163" s="20">
        <v>0</v>
      </c>
    </row>
    <row r="164" spans="1:25">
      <c r="A164" s="478"/>
      <c r="B164" s="148"/>
      <c r="C164" s="20" t="s">
        <v>7822</v>
      </c>
      <c r="D164" s="20" t="s">
        <v>539</v>
      </c>
      <c r="E164" s="20" t="s">
        <v>5276</v>
      </c>
      <c r="F164" s="20" t="s">
        <v>546</v>
      </c>
      <c r="G164" s="20" t="s">
        <v>10426</v>
      </c>
      <c r="H164" s="20" t="s">
        <v>10444</v>
      </c>
      <c r="I164" s="20" t="s">
        <v>10445</v>
      </c>
      <c r="J164" s="20" t="s">
        <v>10446</v>
      </c>
      <c r="K164" s="20" t="s">
        <v>10444</v>
      </c>
      <c r="L164" s="20" t="s">
        <v>10444</v>
      </c>
      <c r="M164" s="20" t="s">
        <v>9263</v>
      </c>
      <c r="N164" s="20" t="s">
        <v>10446</v>
      </c>
      <c r="O164" s="20" t="s">
        <v>5841</v>
      </c>
      <c r="P164" s="20" t="s">
        <v>755</v>
      </c>
      <c r="Q164" s="20" t="s">
        <v>10147</v>
      </c>
      <c r="R164" s="20" t="s">
        <v>9499</v>
      </c>
      <c r="S164" s="612">
        <v>40000000</v>
      </c>
      <c r="T164" s="20" t="s">
        <v>10447</v>
      </c>
      <c r="U164" s="1010">
        <v>0.4</v>
      </c>
      <c r="X164" s="20">
        <v>16000000</v>
      </c>
      <c r="Y164" s="20">
        <v>0</v>
      </c>
    </row>
    <row r="165" spans="1:25">
      <c r="A165" s="478"/>
      <c r="B165" s="148"/>
      <c r="C165" s="20" t="s">
        <v>7822</v>
      </c>
      <c r="D165" s="20" t="s">
        <v>539</v>
      </c>
      <c r="E165" s="20" t="s">
        <v>5276</v>
      </c>
      <c r="F165" s="20" t="s">
        <v>546</v>
      </c>
      <c r="G165" s="20" t="s">
        <v>10426</v>
      </c>
      <c r="H165" s="20" t="s">
        <v>10444</v>
      </c>
      <c r="I165" s="20" t="s">
        <v>10445</v>
      </c>
      <c r="J165" s="20" t="s">
        <v>10446</v>
      </c>
      <c r="K165" s="20" t="s">
        <v>10444</v>
      </c>
      <c r="L165" s="20" t="s">
        <v>10444</v>
      </c>
      <c r="M165" s="20" t="s">
        <v>9263</v>
      </c>
      <c r="N165" s="20" t="s">
        <v>10446</v>
      </c>
      <c r="O165" s="20" t="s">
        <v>5841</v>
      </c>
      <c r="P165" s="20" t="s">
        <v>755</v>
      </c>
      <c r="Q165" s="20" t="s">
        <v>10147</v>
      </c>
      <c r="R165" s="20" t="s">
        <v>9499</v>
      </c>
      <c r="S165" s="612">
        <v>40000000</v>
      </c>
      <c r="T165" s="20" t="s">
        <v>10449</v>
      </c>
      <c r="U165" s="1010">
        <v>1</v>
      </c>
      <c r="X165" s="20">
        <v>40000000</v>
      </c>
      <c r="Y165" s="20">
        <v>0</v>
      </c>
    </row>
    <row r="166" spans="1:25">
      <c r="A166" s="60" t="s">
        <v>4951</v>
      </c>
      <c r="B166" s="1012">
        <v>800000000</v>
      </c>
      <c r="C166" s="1013" t="s">
        <v>7822</v>
      </c>
      <c r="D166" s="1013"/>
      <c r="E166" s="1013"/>
      <c r="F166" s="1013"/>
      <c r="G166" s="1013"/>
      <c r="H166" s="1013"/>
      <c r="I166" s="1013"/>
      <c r="J166" s="1013"/>
      <c r="K166" s="1013"/>
      <c r="L166" s="1013"/>
      <c r="M166" s="1013"/>
      <c r="N166" s="1013"/>
      <c r="O166" s="1013"/>
      <c r="P166" s="1013"/>
      <c r="Q166" s="1013"/>
      <c r="R166" s="1013"/>
      <c r="S166" s="1012">
        <f>SUM(S161:S165)</f>
        <v>800000000</v>
      </c>
      <c r="T166" s="1013"/>
      <c r="U166" s="1015">
        <f>X166/S166</f>
        <v>0.32200000000000001</v>
      </c>
      <c r="V166" s="1012"/>
      <c r="W166" s="1015">
        <f>Y166/S166</f>
        <v>0.27</v>
      </c>
      <c r="X166" s="1012">
        <f t="shared" ref="X166:Y166" si="12">SUM(X161:X165)</f>
        <v>257600000</v>
      </c>
      <c r="Y166" s="1012">
        <f t="shared" si="12"/>
        <v>216000000</v>
      </c>
    </row>
    <row r="167" spans="1:25" s="484" customFormat="1">
      <c r="A167" s="478" t="s">
        <v>4952</v>
      </c>
      <c r="B167" s="148"/>
      <c r="C167" s="501"/>
      <c r="D167" s="501"/>
      <c r="E167" s="501"/>
      <c r="F167" s="501"/>
      <c r="G167" s="501"/>
      <c r="H167" s="501"/>
      <c r="I167" s="501"/>
      <c r="J167" s="501"/>
      <c r="K167" s="501"/>
      <c r="L167" s="501"/>
      <c r="M167" s="501"/>
      <c r="N167" s="501"/>
      <c r="O167" s="501"/>
      <c r="P167" s="501"/>
      <c r="Q167" s="501"/>
      <c r="R167" s="501"/>
      <c r="S167" s="734"/>
      <c r="T167" s="501"/>
      <c r="U167" s="1049"/>
      <c r="V167" s="734"/>
      <c r="W167" s="1049"/>
      <c r="X167" s="734"/>
      <c r="Y167" s="734"/>
    </row>
    <row r="168" spans="1:25">
      <c r="A168" s="478"/>
      <c r="B168" s="148"/>
      <c r="C168" s="20" t="s">
        <v>7822</v>
      </c>
      <c r="D168" s="20" t="s">
        <v>539</v>
      </c>
      <c r="E168" s="20" t="s">
        <v>5276</v>
      </c>
      <c r="F168" s="20" t="s">
        <v>546</v>
      </c>
      <c r="G168" s="20" t="s">
        <v>10426</v>
      </c>
      <c r="H168" s="20" t="s">
        <v>10468</v>
      </c>
      <c r="I168" s="20" t="s">
        <v>10469</v>
      </c>
      <c r="J168" s="20" t="s">
        <v>832</v>
      </c>
      <c r="K168" s="20" t="s">
        <v>10468</v>
      </c>
      <c r="L168" s="20" t="s">
        <v>10468</v>
      </c>
      <c r="M168" s="20" t="s">
        <v>6303</v>
      </c>
      <c r="N168" s="20" t="s">
        <v>832</v>
      </c>
      <c r="O168" s="20" t="s">
        <v>5841</v>
      </c>
      <c r="P168" s="20" t="s">
        <v>755</v>
      </c>
      <c r="Q168" s="20" t="s">
        <v>10147</v>
      </c>
      <c r="R168" s="20" t="s">
        <v>9499</v>
      </c>
      <c r="S168" s="612">
        <v>1175000000</v>
      </c>
      <c r="T168" s="20" t="s">
        <v>10449</v>
      </c>
      <c r="U168" s="1010">
        <v>1</v>
      </c>
      <c r="X168" s="20">
        <v>1175000000</v>
      </c>
      <c r="Y168" s="20">
        <v>0</v>
      </c>
    </row>
    <row r="169" spans="1:25">
      <c r="A169" s="478"/>
      <c r="B169" s="148"/>
      <c r="C169" s="20" t="s">
        <v>7822</v>
      </c>
      <c r="D169" s="20" t="s">
        <v>539</v>
      </c>
      <c r="E169" s="20" t="s">
        <v>5276</v>
      </c>
      <c r="F169" s="20" t="s">
        <v>546</v>
      </c>
      <c r="G169" s="20" t="s">
        <v>10426</v>
      </c>
      <c r="H169" s="20" t="s">
        <v>10468</v>
      </c>
      <c r="I169" s="20" t="s">
        <v>10469</v>
      </c>
      <c r="J169" s="20" t="s">
        <v>832</v>
      </c>
      <c r="K169" s="20" t="s">
        <v>10468</v>
      </c>
      <c r="L169" s="20" t="s">
        <v>10468</v>
      </c>
      <c r="M169" s="20" t="s">
        <v>6303</v>
      </c>
      <c r="N169" s="20" t="s">
        <v>832</v>
      </c>
      <c r="O169" s="20" t="s">
        <v>5841</v>
      </c>
      <c r="P169" s="20" t="s">
        <v>755</v>
      </c>
      <c r="Q169" s="20" t="s">
        <v>10147</v>
      </c>
      <c r="R169" s="20" t="s">
        <v>9499</v>
      </c>
      <c r="S169" s="612">
        <v>822500000</v>
      </c>
      <c r="T169" s="20" t="s">
        <v>10351</v>
      </c>
      <c r="U169" s="1010">
        <v>0.4</v>
      </c>
      <c r="X169" s="20">
        <v>329000000</v>
      </c>
      <c r="Y169" s="20">
        <v>0</v>
      </c>
    </row>
    <row r="170" spans="1:25">
      <c r="A170" s="478"/>
      <c r="B170" s="148"/>
      <c r="C170" s="20" t="s">
        <v>7822</v>
      </c>
      <c r="D170" s="20" t="s">
        <v>539</v>
      </c>
      <c r="E170" s="20" t="s">
        <v>5276</v>
      </c>
      <c r="F170" s="20" t="s">
        <v>546</v>
      </c>
      <c r="G170" s="20" t="s">
        <v>10426</v>
      </c>
      <c r="H170" s="20" t="s">
        <v>10468</v>
      </c>
      <c r="I170" s="20" t="s">
        <v>10469</v>
      </c>
      <c r="J170" s="20" t="s">
        <v>832</v>
      </c>
      <c r="K170" s="20" t="s">
        <v>10468</v>
      </c>
      <c r="L170" s="20" t="s">
        <v>10468</v>
      </c>
      <c r="M170" s="20" t="s">
        <v>6303</v>
      </c>
      <c r="N170" s="20" t="s">
        <v>832</v>
      </c>
      <c r="O170" s="20" t="s">
        <v>5841</v>
      </c>
      <c r="P170" s="20" t="s">
        <v>755</v>
      </c>
      <c r="Q170" s="20" t="s">
        <v>10147</v>
      </c>
      <c r="R170" s="20" t="s">
        <v>9499</v>
      </c>
      <c r="S170" s="612">
        <v>352500000</v>
      </c>
      <c r="T170" s="20" t="s">
        <v>10351</v>
      </c>
      <c r="U170" s="1010">
        <v>0.4</v>
      </c>
      <c r="X170" s="20">
        <v>141000000</v>
      </c>
      <c r="Y170" s="20">
        <v>0</v>
      </c>
    </row>
    <row r="171" spans="1:25">
      <c r="A171" s="60" t="s">
        <v>4941</v>
      </c>
      <c r="B171" s="1012">
        <v>2350000000</v>
      </c>
      <c r="C171" s="1013" t="s">
        <v>7822</v>
      </c>
      <c r="D171" s="1013"/>
      <c r="E171" s="1013"/>
      <c r="F171" s="1013"/>
      <c r="G171" s="1013"/>
      <c r="H171" s="1013"/>
      <c r="I171" s="1013"/>
      <c r="J171" s="1013"/>
      <c r="K171" s="1013"/>
      <c r="L171" s="1013"/>
      <c r="M171" s="1013"/>
      <c r="N171" s="1013"/>
      <c r="O171" s="1013"/>
      <c r="P171" s="1013"/>
      <c r="Q171" s="1013"/>
      <c r="R171" s="1013"/>
      <c r="S171" s="1012">
        <f>SUM(S168:S170)</f>
        <v>2350000000</v>
      </c>
      <c r="T171" s="1013"/>
      <c r="U171" s="1015">
        <f>X171/S171</f>
        <v>0.7</v>
      </c>
      <c r="V171" s="1012"/>
      <c r="W171" s="1015">
        <f>Y171/S171</f>
        <v>0</v>
      </c>
      <c r="X171" s="1012">
        <f>SUM(X168:X170)</f>
        <v>1645000000</v>
      </c>
      <c r="Y171" s="1012">
        <f>SUM(Y168:Y170)</f>
        <v>0</v>
      </c>
    </row>
    <row r="172" spans="1:25" s="484" customFormat="1">
      <c r="A172" s="478"/>
      <c r="B172" s="148"/>
      <c r="C172" s="20" t="s">
        <v>7822</v>
      </c>
      <c r="D172" s="20" t="s">
        <v>539</v>
      </c>
      <c r="E172" s="20" t="s">
        <v>5276</v>
      </c>
      <c r="F172" s="20" t="s">
        <v>546</v>
      </c>
      <c r="G172" s="20" t="s">
        <v>10426</v>
      </c>
      <c r="H172" s="20" t="s">
        <v>10470</v>
      </c>
      <c r="I172" s="20" t="s">
        <v>10471</v>
      </c>
      <c r="J172" s="20" t="s">
        <v>826</v>
      </c>
      <c r="K172" s="20" t="s">
        <v>10470</v>
      </c>
      <c r="L172" s="20" t="s">
        <v>10470</v>
      </c>
      <c r="M172" s="20" t="s">
        <v>9500</v>
      </c>
      <c r="N172" s="20" t="s">
        <v>826</v>
      </c>
      <c r="O172" s="20" t="s">
        <v>5841</v>
      </c>
      <c r="P172" s="20" t="s">
        <v>755</v>
      </c>
      <c r="Q172" s="20" t="s">
        <v>10147</v>
      </c>
      <c r="R172" s="20" t="s">
        <v>9499</v>
      </c>
      <c r="S172" s="612">
        <v>200000000</v>
      </c>
      <c r="T172" s="20" t="s">
        <v>11450</v>
      </c>
      <c r="U172" s="1010">
        <v>0</v>
      </c>
      <c r="V172" s="20"/>
      <c r="W172" s="20"/>
      <c r="X172" s="20">
        <v>0</v>
      </c>
      <c r="Y172" s="20">
        <v>0</v>
      </c>
    </row>
    <row r="173" spans="1:25">
      <c r="A173" s="478"/>
      <c r="B173" s="148"/>
      <c r="C173" s="20" t="s">
        <v>7822</v>
      </c>
      <c r="D173" s="20" t="s">
        <v>539</v>
      </c>
      <c r="E173" s="20" t="s">
        <v>5276</v>
      </c>
      <c r="F173" s="20" t="s">
        <v>546</v>
      </c>
      <c r="G173" s="20" t="s">
        <v>10426</v>
      </c>
      <c r="H173" s="20" t="s">
        <v>10470</v>
      </c>
      <c r="I173" s="20" t="s">
        <v>10471</v>
      </c>
      <c r="J173" s="20" t="s">
        <v>826</v>
      </c>
      <c r="K173" s="20" t="s">
        <v>10470</v>
      </c>
      <c r="L173" s="20" t="s">
        <v>10470</v>
      </c>
      <c r="M173" s="20" t="s">
        <v>9500</v>
      </c>
      <c r="N173" s="20" t="s">
        <v>826</v>
      </c>
      <c r="O173" s="20" t="s">
        <v>5841</v>
      </c>
      <c r="P173" s="20" t="s">
        <v>755</v>
      </c>
      <c r="Q173" s="20" t="s">
        <v>10147</v>
      </c>
      <c r="R173" s="20" t="s">
        <v>9499</v>
      </c>
      <c r="S173" s="612">
        <v>200000000</v>
      </c>
      <c r="T173" s="20" t="s">
        <v>10473</v>
      </c>
      <c r="U173" s="1010">
        <v>0</v>
      </c>
      <c r="V173" s="20" t="s">
        <v>10473</v>
      </c>
      <c r="W173" s="1010">
        <v>1</v>
      </c>
      <c r="X173" s="20">
        <v>0</v>
      </c>
      <c r="Y173" s="20">
        <v>200000000</v>
      </c>
    </row>
    <row r="174" spans="1:25">
      <c r="A174" s="478"/>
      <c r="B174" s="148"/>
      <c r="C174" s="20" t="s">
        <v>7822</v>
      </c>
      <c r="D174" s="20" t="s">
        <v>539</v>
      </c>
      <c r="E174" s="20" t="s">
        <v>5276</v>
      </c>
      <c r="F174" s="20" t="s">
        <v>546</v>
      </c>
      <c r="G174" s="20" t="s">
        <v>10426</v>
      </c>
      <c r="H174" s="20" t="s">
        <v>10470</v>
      </c>
      <c r="I174" s="20" t="s">
        <v>10471</v>
      </c>
      <c r="J174" s="20" t="s">
        <v>826</v>
      </c>
      <c r="K174" s="20" t="s">
        <v>10470</v>
      </c>
      <c r="L174" s="20" t="s">
        <v>10470</v>
      </c>
      <c r="M174" s="20" t="s">
        <v>9500</v>
      </c>
      <c r="N174" s="20" t="s">
        <v>826</v>
      </c>
      <c r="O174" s="20" t="s">
        <v>5841</v>
      </c>
      <c r="P174" s="20" t="s">
        <v>755</v>
      </c>
      <c r="Q174" s="20" t="s">
        <v>10147</v>
      </c>
      <c r="R174" s="20" t="s">
        <v>9499</v>
      </c>
      <c r="S174" s="612">
        <v>100000000</v>
      </c>
      <c r="T174" s="20" t="s">
        <v>10447</v>
      </c>
      <c r="U174" s="1010">
        <v>0.4</v>
      </c>
      <c r="X174" s="20">
        <v>40000000</v>
      </c>
      <c r="Y174" s="20">
        <v>0</v>
      </c>
    </row>
    <row r="175" spans="1:25">
      <c r="A175" s="60" t="s">
        <v>4953</v>
      </c>
      <c r="B175" s="1012">
        <v>500000000</v>
      </c>
      <c r="C175" s="1013" t="s">
        <v>7822</v>
      </c>
      <c r="D175" s="1013"/>
      <c r="E175" s="1013"/>
      <c r="F175" s="1013"/>
      <c r="G175" s="1013"/>
      <c r="H175" s="1013"/>
      <c r="I175" s="1013"/>
      <c r="J175" s="1013"/>
      <c r="K175" s="1013"/>
      <c r="L175" s="1013"/>
      <c r="M175" s="1013"/>
      <c r="N175" s="1013"/>
      <c r="O175" s="1013"/>
      <c r="P175" s="1013"/>
      <c r="Q175" s="1013"/>
      <c r="R175" s="1013"/>
      <c r="S175" s="1012">
        <f>SUM(S172:S174)</f>
        <v>500000000</v>
      </c>
      <c r="T175" s="1013"/>
      <c r="U175" s="1015">
        <f>X175/S175</f>
        <v>0.08</v>
      </c>
      <c r="V175" s="1012"/>
      <c r="W175" s="1015">
        <f>Y175/S175</f>
        <v>0.4</v>
      </c>
      <c r="X175" s="1012">
        <f t="shared" ref="X175" si="13">SUM(X172:X174)</f>
        <v>40000000</v>
      </c>
      <c r="Y175" s="1012">
        <f t="shared" ref="Y175" si="14">SUM(Y172:Y174)</f>
        <v>200000000</v>
      </c>
    </row>
    <row r="176" spans="1:25">
      <c r="A176" s="478"/>
      <c r="B176" s="148"/>
      <c r="C176" s="20" t="s">
        <v>7822</v>
      </c>
      <c r="D176" s="20" t="s">
        <v>539</v>
      </c>
      <c r="E176" s="20" t="s">
        <v>5276</v>
      </c>
      <c r="F176" s="20" t="s">
        <v>546</v>
      </c>
      <c r="G176" s="20" t="s">
        <v>10426</v>
      </c>
      <c r="H176" s="20" t="s">
        <v>10474</v>
      </c>
      <c r="I176" s="20" t="s">
        <v>10475</v>
      </c>
      <c r="J176" s="20" t="s">
        <v>831</v>
      </c>
      <c r="K176" s="20" t="s">
        <v>10474</v>
      </c>
      <c r="L176" s="20" t="s">
        <v>10474</v>
      </c>
      <c r="M176" s="20" t="s">
        <v>9264</v>
      </c>
      <c r="N176" s="20" t="s">
        <v>831</v>
      </c>
      <c r="O176" s="20" t="s">
        <v>5841</v>
      </c>
      <c r="P176" s="20" t="s">
        <v>755</v>
      </c>
      <c r="Q176" s="20" t="s">
        <v>10152</v>
      </c>
      <c r="R176" s="20" t="s">
        <v>9496</v>
      </c>
      <c r="S176" s="612">
        <v>34000000</v>
      </c>
      <c r="T176" s="20" t="s">
        <v>10380</v>
      </c>
      <c r="U176" s="1010">
        <v>0.4</v>
      </c>
      <c r="X176" s="20">
        <v>13600000</v>
      </c>
      <c r="Y176" s="20">
        <v>0</v>
      </c>
    </row>
    <row r="177" spans="1:25">
      <c r="A177" s="478"/>
      <c r="B177" s="148"/>
      <c r="C177" s="20" t="s">
        <v>7822</v>
      </c>
      <c r="D177" s="20" t="s">
        <v>539</v>
      </c>
      <c r="E177" s="20" t="s">
        <v>5276</v>
      </c>
      <c r="F177" s="20" t="s">
        <v>546</v>
      </c>
      <c r="G177" s="20" t="s">
        <v>10426</v>
      </c>
      <c r="H177" s="20" t="s">
        <v>10474</v>
      </c>
      <c r="I177" s="20" t="s">
        <v>10475</v>
      </c>
      <c r="J177" s="20" t="s">
        <v>831</v>
      </c>
      <c r="K177" s="20" t="s">
        <v>10474</v>
      </c>
      <c r="L177" s="20" t="s">
        <v>10474</v>
      </c>
      <c r="M177" s="20" t="s">
        <v>9264</v>
      </c>
      <c r="N177" s="20" t="s">
        <v>831</v>
      </c>
      <c r="O177" s="20" t="s">
        <v>5841</v>
      </c>
      <c r="P177" s="20" t="s">
        <v>755</v>
      </c>
      <c r="Q177" s="20" t="s">
        <v>10152</v>
      </c>
      <c r="R177" s="20" t="s">
        <v>9496</v>
      </c>
      <c r="S177" s="612">
        <v>6000000</v>
      </c>
      <c r="T177" s="20" t="s">
        <v>10476</v>
      </c>
      <c r="U177" s="1010">
        <v>1</v>
      </c>
      <c r="X177" s="20">
        <v>6000000</v>
      </c>
      <c r="Y177" s="20">
        <v>0</v>
      </c>
    </row>
    <row r="178" spans="1:25">
      <c r="A178" s="478"/>
      <c r="B178" s="148"/>
      <c r="C178" s="20" t="s">
        <v>7822</v>
      </c>
      <c r="D178" s="20" t="s">
        <v>539</v>
      </c>
      <c r="E178" s="20" t="s">
        <v>5276</v>
      </c>
      <c r="F178" s="20" t="s">
        <v>546</v>
      </c>
      <c r="G178" s="20" t="s">
        <v>10426</v>
      </c>
      <c r="H178" s="20" t="s">
        <v>10474</v>
      </c>
      <c r="I178" s="20" t="s">
        <v>10475</v>
      </c>
      <c r="J178" s="20" t="s">
        <v>831</v>
      </c>
      <c r="K178" s="20" t="s">
        <v>10474</v>
      </c>
      <c r="L178" s="20" t="s">
        <v>10474</v>
      </c>
      <c r="M178" s="20" t="s">
        <v>9264</v>
      </c>
      <c r="N178" s="20" t="s">
        <v>831</v>
      </c>
      <c r="O178" s="20" t="s">
        <v>5841</v>
      </c>
      <c r="P178" s="20" t="s">
        <v>755</v>
      </c>
      <c r="Q178" s="20" t="s">
        <v>10152</v>
      </c>
      <c r="R178" s="20" t="s">
        <v>9496</v>
      </c>
      <c r="S178" s="612">
        <v>10000000</v>
      </c>
      <c r="T178" s="20" t="s">
        <v>10441</v>
      </c>
      <c r="U178" s="1010">
        <v>0.4</v>
      </c>
      <c r="X178" s="20">
        <v>4000000</v>
      </c>
      <c r="Y178" s="20">
        <v>0</v>
      </c>
    </row>
    <row r="179" spans="1:25">
      <c r="A179" s="478"/>
      <c r="B179" s="148"/>
      <c r="C179" s="20" t="s">
        <v>7822</v>
      </c>
      <c r="D179" s="20" t="s">
        <v>539</v>
      </c>
      <c r="E179" s="20" t="s">
        <v>5276</v>
      </c>
      <c r="F179" s="20" t="s">
        <v>546</v>
      </c>
      <c r="G179" s="20" t="s">
        <v>10426</v>
      </c>
      <c r="H179" s="20" t="s">
        <v>10474</v>
      </c>
      <c r="I179" s="20" t="s">
        <v>10475</v>
      </c>
      <c r="J179" s="20" t="s">
        <v>831</v>
      </c>
      <c r="K179" s="20" t="s">
        <v>10474</v>
      </c>
      <c r="L179" s="20" t="s">
        <v>10474</v>
      </c>
      <c r="M179" s="20" t="s">
        <v>9264</v>
      </c>
      <c r="N179" s="20" t="s">
        <v>831</v>
      </c>
      <c r="O179" s="20" t="s">
        <v>5841</v>
      </c>
      <c r="P179" s="20" t="s">
        <v>755</v>
      </c>
      <c r="Q179" s="20" t="s">
        <v>10152</v>
      </c>
      <c r="R179" s="20" t="s">
        <v>9496</v>
      </c>
      <c r="S179" s="612">
        <v>50000000</v>
      </c>
      <c r="T179" s="20" t="s">
        <v>10449</v>
      </c>
      <c r="U179" s="1010">
        <v>1</v>
      </c>
      <c r="X179" s="20">
        <v>50000000</v>
      </c>
      <c r="Y179" s="20">
        <v>0</v>
      </c>
    </row>
    <row r="180" spans="1:25">
      <c r="A180" s="478"/>
      <c r="B180" s="148"/>
      <c r="C180" s="20" t="s">
        <v>7822</v>
      </c>
      <c r="D180" s="20" t="s">
        <v>539</v>
      </c>
      <c r="E180" s="20" t="s">
        <v>5276</v>
      </c>
      <c r="F180" s="20" t="s">
        <v>546</v>
      </c>
      <c r="G180" s="20" t="s">
        <v>10426</v>
      </c>
      <c r="H180" s="20" t="s">
        <v>10474</v>
      </c>
      <c r="I180" s="20" t="s">
        <v>10475</v>
      </c>
      <c r="J180" s="20" t="s">
        <v>831</v>
      </c>
      <c r="K180" s="20" t="s">
        <v>10474</v>
      </c>
      <c r="L180" s="20" t="s">
        <v>10474</v>
      </c>
      <c r="M180" s="20" t="s">
        <v>9264</v>
      </c>
      <c r="N180" s="20" t="s">
        <v>831</v>
      </c>
      <c r="O180" s="20" t="s">
        <v>5841</v>
      </c>
      <c r="P180" s="20" t="s">
        <v>755</v>
      </c>
      <c r="Q180" s="20" t="s">
        <v>10152</v>
      </c>
      <c r="R180" s="20" t="s">
        <v>9496</v>
      </c>
      <c r="S180" s="612">
        <v>100000000</v>
      </c>
      <c r="T180" s="20" t="s">
        <v>10477</v>
      </c>
      <c r="U180" s="1010">
        <v>0</v>
      </c>
      <c r="X180" s="20">
        <v>0</v>
      </c>
      <c r="Y180" s="20">
        <v>0</v>
      </c>
    </row>
    <row r="181" spans="1:25">
      <c r="A181" s="60" t="s">
        <v>4956</v>
      </c>
      <c r="B181" s="1012">
        <v>200000000</v>
      </c>
      <c r="C181" s="1013" t="s">
        <v>7822</v>
      </c>
      <c r="D181" s="1013"/>
      <c r="E181" s="1013"/>
      <c r="F181" s="1013"/>
      <c r="G181" s="1013"/>
      <c r="H181" s="1013"/>
      <c r="I181" s="1013"/>
      <c r="J181" s="1013"/>
      <c r="K181" s="1013"/>
      <c r="L181" s="1013"/>
      <c r="M181" s="1013"/>
      <c r="N181" s="1013"/>
      <c r="O181" s="1013"/>
      <c r="P181" s="1013"/>
      <c r="Q181" s="1013"/>
      <c r="R181" s="1013"/>
      <c r="S181" s="1012">
        <f>SUM(S176:S180)</f>
        <v>200000000</v>
      </c>
      <c r="T181" s="1013"/>
      <c r="U181" s="1015">
        <f>X181/S181</f>
        <v>0.36799999999999999</v>
      </c>
      <c r="V181" s="1012"/>
      <c r="W181" s="1015">
        <f>Y181/S181</f>
        <v>0</v>
      </c>
      <c r="X181" s="1012">
        <f t="shared" ref="X181" si="15">SUM(X176:X180)</f>
        <v>73600000</v>
      </c>
      <c r="Y181" s="1012">
        <f t="shared" ref="Y181" si="16">SUM(Y176:Y180)</f>
        <v>0</v>
      </c>
    </row>
    <row r="182" spans="1:25">
      <c r="A182" s="478" t="s">
        <v>4969</v>
      </c>
      <c r="B182" s="148">
        <v>135000000</v>
      </c>
      <c r="C182" s="20" t="s">
        <v>7822</v>
      </c>
      <c r="D182" s="20" t="s">
        <v>539</v>
      </c>
      <c r="E182" s="20" t="s">
        <v>5276</v>
      </c>
      <c r="F182" s="20" t="s">
        <v>546</v>
      </c>
      <c r="G182" s="20" t="s">
        <v>10426</v>
      </c>
      <c r="H182" s="20" t="s">
        <v>10478</v>
      </c>
      <c r="I182" s="20" t="s">
        <v>10479</v>
      </c>
      <c r="J182" s="20" t="s">
        <v>10062</v>
      </c>
      <c r="K182" s="20" t="s">
        <v>10478</v>
      </c>
      <c r="L182" s="20" t="s">
        <v>10478</v>
      </c>
      <c r="M182" s="20" t="s">
        <v>6305</v>
      </c>
      <c r="N182" s="20" t="s">
        <v>10062</v>
      </c>
      <c r="O182" s="20" t="s">
        <v>5841</v>
      </c>
      <c r="P182" s="20" t="s">
        <v>755</v>
      </c>
      <c r="Q182" s="20" t="s">
        <v>10152</v>
      </c>
      <c r="R182" s="20" t="s">
        <v>10063</v>
      </c>
      <c r="S182" s="612">
        <v>135000000</v>
      </c>
      <c r="T182" s="20" t="s">
        <v>10477</v>
      </c>
      <c r="U182" s="1010">
        <v>0</v>
      </c>
      <c r="X182" s="20">
        <v>0</v>
      </c>
      <c r="Y182" s="20">
        <v>0</v>
      </c>
    </row>
    <row r="183" spans="1:25">
      <c r="A183" s="478" t="s">
        <v>4970</v>
      </c>
      <c r="B183" s="148">
        <v>30000000</v>
      </c>
      <c r="C183" s="20" t="s">
        <v>7822</v>
      </c>
      <c r="D183" s="20" t="s">
        <v>539</v>
      </c>
      <c r="E183" s="20" t="s">
        <v>5276</v>
      </c>
      <c r="F183" s="20" t="s">
        <v>546</v>
      </c>
      <c r="G183" s="20" t="s">
        <v>10426</v>
      </c>
      <c r="H183" s="20" t="s">
        <v>10480</v>
      </c>
      <c r="I183" s="20" t="s">
        <v>10481</v>
      </c>
      <c r="J183" s="20" t="s">
        <v>10064</v>
      </c>
      <c r="K183" s="20" t="s">
        <v>10480</v>
      </c>
      <c r="L183" s="20" t="s">
        <v>10480</v>
      </c>
      <c r="M183" s="20" t="s">
        <v>6304</v>
      </c>
      <c r="N183" s="20" t="s">
        <v>10064</v>
      </c>
      <c r="O183" s="20" t="s">
        <v>5841</v>
      </c>
      <c r="P183" s="20" t="s">
        <v>755</v>
      </c>
      <c r="Q183" s="20" t="s">
        <v>10147</v>
      </c>
      <c r="R183" s="20" t="s">
        <v>9496</v>
      </c>
      <c r="S183" s="612">
        <v>30000000</v>
      </c>
      <c r="T183" s="20" t="s">
        <v>10350</v>
      </c>
      <c r="U183" s="1010">
        <v>1</v>
      </c>
      <c r="V183" s="20" t="s">
        <v>10401</v>
      </c>
      <c r="W183" s="1010">
        <v>1</v>
      </c>
      <c r="X183" s="20">
        <v>30000000</v>
      </c>
      <c r="Y183" s="20">
        <v>30000000</v>
      </c>
    </row>
    <row r="184" spans="1:25">
      <c r="A184" s="985" t="s">
        <v>7946</v>
      </c>
      <c r="B184" s="148"/>
      <c r="S184" s="612"/>
      <c r="U184" s="1010"/>
      <c r="W184" s="1010"/>
    </row>
    <row r="185" spans="1:25">
      <c r="A185" s="478" t="s">
        <v>9871</v>
      </c>
      <c r="B185" s="148">
        <v>40000000</v>
      </c>
      <c r="C185" s="20" t="s">
        <v>7822</v>
      </c>
      <c r="D185" s="20" t="s">
        <v>539</v>
      </c>
      <c r="E185" s="20" t="s">
        <v>5276</v>
      </c>
      <c r="F185" s="20" t="s">
        <v>546</v>
      </c>
      <c r="G185" s="20" t="s">
        <v>10426</v>
      </c>
      <c r="H185" s="20" t="s">
        <v>10450</v>
      </c>
      <c r="I185" s="20" t="s">
        <v>10451</v>
      </c>
      <c r="J185" s="20" t="s">
        <v>10065</v>
      </c>
      <c r="K185" s="20" t="s">
        <v>10452</v>
      </c>
      <c r="L185" s="20" t="s">
        <v>10450</v>
      </c>
      <c r="M185" s="20" t="s">
        <v>10453</v>
      </c>
      <c r="N185" s="20" t="s">
        <v>10454</v>
      </c>
      <c r="O185" s="20" t="s">
        <v>10158</v>
      </c>
      <c r="P185" s="20" t="s">
        <v>755</v>
      </c>
      <c r="Q185" s="20" t="s">
        <v>10152</v>
      </c>
      <c r="R185" s="20" t="s">
        <v>9499</v>
      </c>
      <c r="S185" s="612">
        <v>40000000</v>
      </c>
      <c r="T185" s="20" t="s">
        <v>10341</v>
      </c>
      <c r="U185" s="1010">
        <v>0</v>
      </c>
      <c r="X185" s="20">
        <v>0</v>
      </c>
      <c r="Y185" s="20">
        <v>0</v>
      </c>
    </row>
    <row r="186" spans="1:25">
      <c r="A186" s="478" t="s">
        <v>9872</v>
      </c>
      <c r="B186" s="148">
        <v>1560000000</v>
      </c>
      <c r="C186" s="20" t="s">
        <v>7822</v>
      </c>
      <c r="D186" s="20" t="s">
        <v>539</v>
      </c>
      <c r="E186" s="20" t="s">
        <v>5276</v>
      </c>
      <c r="F186" s="20" t="s">
        <v>546</v>
      </c>
      <c r="G186" s="20" t="s">
        <v>10426</v>
      </c>
      <c r="H186" s="20" t="s">
        <v>10450</v>
      </c>
      <c r="I186" s="20" t="s">
        <v>10451</v>
      </c>
      <c r="J186" s="20" t="s">
        <v>10065</v>
      </c>
      <c r="K186" s="20" t="s">
        <v>10455</v>
      </c>
      <c r="L186" s="20" t="s">
        <v>10450</v>
      </c>
      <c r="M186" s="20" t="s">
        <v>10456</v>
      </c>
      <c r="N186" s="20" t="s">
        <v>10457</v>
      </c>
      <c r="O186" s="20" t="s">
        <v>10158</v>
      </c>
      <c r="P186" s="20" t="s">
        <v>755</v>
      </c>
      <c r="Q186" s="20" t="s">
        <v>10152</v>
      </c>
      <c r="R186" s="20" t="s">
        <v>9499</v>
      </c>
      <c r="S186" s="612">
        <v>1560000000</v>
      </c>
      <c r="T186" s="20" t="s">
        <v>10447</v>
      </c>
      <c r="U186" s="1010">
        <v>0.4</v>
      </c>
      <c r="X186" s="20">
        <v>624000000</v>
      </c>
      <c r="Y186" s="20">
        <v>0</v>
      </c>
    </row>
    <row r="187" spans="1:25">
      <c r="A187" s="478" t="s">
        <v>9873</v>
      </c>
      <c r="B187" s="148">
        <v>100000000</v>
      </c>
      <c r="C187" s="20" t="s">
        <v>7822</v>
      </c>
      <c r="D187" s="20" t="s">
        <v>539</v>
      </c>
      <c r="E187" s="20" t="s">
        <v>5276</v>
      </c>
      <c r="F187" s="20" t="s">
        <v>546</v>
      </c>
      <c r="G187" s="20" t="s">
        <v>10426</v>
      </c>
      <c r="H187" s="20" t="s">
        <v>10450</v>
      </c>
      <c r="I187" s="20" t="s">
        <v>10451</v>
      </c>
      <c r="J187" s="20" t="s">
        <v>10065</v>
      </c>
      <c r="K187" s="20" t="s">
        <v>10458</v>
      </c>
      <c r="L187" s="20" t="s">
        <v>10450</v>
      </c>
      <c r="M187" s="20" t="s">
        <v>10459</v>
      </c>
      <c r="N187" s="20" t="s">
        <v>10460</v>
      </c>
      <c r="O187" s="20" t="s">
        <v>10158</v>
      </c>
      <c r="P187" s="20" t="s">
        <v>755</v>
      </c>
      <c r="Q187" s="20" t="s">
        <v>10152</v>
      </c>
      <c r="R187" s="20" t="s">
        <v>9499</v>
      </c>
      <c r="S187" s="612">
        <v>100000000</v>
      </c>
      <c r="T187" s="20" t="s">
        <v>10449</v>
      </c>
      <c r="U187" s="1010">
        <v>1</v>
      </c>
      <c r="X187" s="20">
        <v>100000000</v>
      </c>
      <c r="Y187" s="20">
        <v>0</v>
      </c>
    </row>
    <row r="188" spans="1:25">
      <c r="A188" s="478" t="s">
        <v>9874</v>
      </c>
      <c r="B188" s="148">
        <v>100000000</v>
      </c>
      <c r="C188" s="20" t="s">
        <v>7822</v>
      </c>
      <c r="D188" s="20" t="s">
        <v>539</v>
      </c>
      <c r="E188" s="20" t="s">
        <v>5276</v>
      </c>
      <c r="F188" s="20" t="s">
        <v>546</v>
      </c>
      <c r="G188" s="20" t="s">
        <v>10426</v>
      </c>
      <c r="H188" s="20" t="s">
        <v>10450</v>
      </c>
      <c r="I188" s="20" t="s">
        <v>10451</v>
      </c>
      <c r="J188" s="20" t="s">
        <v>10065</v>
      </c>
      <c r="K188" s="20" t="s">
        <v>10461</v>
      </c>
      <c r="L188" s="20" t="s">
        <v>10450</v>
      </c>
      <c r="M188" s="20" t="s">
        <v>10462</v>
      </c>
      <c r="N188" s="20" t="s">
        <v>10463</v>
      </c>
      <c r="O188" s="20" t="s">
        <v>10158</v>
      </c>
      <c r="P188" s="20" t="s">
        <v>755</v>
      </c>
      <c r="Q188" s="20" t="s">
        <v>10152</v>
      </c>
      <c r="R188" s="20" t="s">
        <v>9499</v>
      </c>
      <c r="S188" s="612">
        <v>100000000</v>
      </c>
      <c r="T188" s="20" t="s">
        <v>10341</v>
      </c>
      <c r="U188" s="1010">
        <v>0</v>
      </c>
      <c r="V188" s="20" t="s">
        <v>10303</v>
      </c>
      <c r="W188" s="1010">
        <v>1</v>
      </c>
      <c r="X188" s="20">
        <v>0</v>
      </c>
      <c r="Y188" s="20">
        <v>100000000</v>
      </c>
    </row>
    <row r="189" spans="1:25" s="484" customFormat="1">
      <c r="A189" s="478" t="s">
        <v>9875</v>
      </c>
      <c r="B189" s="148">
        <v>200000000</v>
      </c>
      <c r="C189" s="20" t="s">
        <v>7822</v>
      </c>
      <c r="D189" s="20" t="s">
        <v>539</v>
      </c>
      <c r="E189" s="20" t="s">
        <v>5276</v>
      </c>
      <c r="F189" s="20" t="s">
        <v>546</v>
      </c>
      <c r="G189" s="20" t="s">
        <v>10426</v>
      </c>
      <c r="H189" s="20" t="s">
        <v>10450</v>
      </c>
      <c r="I189" s="20" t="s">
        <v>10451</v>
      </c>
      <c r="J189" s="20" t="s">
        <v>10065</v>
      </c>
      <c r="K189" s="20" t="s">
        <v>10464</v>
      </c>
      <c r="L189" s="20" t="s">
        <v>10450</v>
      </c>
      <c r="M189" s="20" t="s">
        <v>10465</v>
      </c>
      <c r="N189" s="20" t="s">
        <v>10466</v>
      </c>
      <c r="O189" s="20" t="s">
        <v>10158</v>
      </c>
      <c r="P189" s="20" t="s">
        <v>755</v>
      </c>
      <c r="Q189" s="20" t="s">
        <v>10152</v>
      </c>
      <c r="R189" s="20" t="s">
        <v>9499</v>
      </c>
      <c r="S189" s="612">
        <v>200000000</v>
      </c>
      <c r="T189" s="20" t="s">
        <v>10467</v>
      </c>
      <c r="U189" s="1010">
        <v>1</v>
      </c>
      <c r="V189" s="20"/>
      <c r="W189" s="20"/>
      <c r="X189" s="20">
        <v>200000000</v>
      </c>
      <c r="Y189" s="20">
        <v>0</v>
      </c>
    </row>
    <row r="190" spans="1:25">
      <c r="A190" s="478" t="s">
        <v>4971</v>
      </c>
      <c r="B190" s="148">
        <v>0</v>
      </c>
      <c r="C190" s="20" t="s">
        <v>7822</v>
      </c>
      <c r="D190" s="20" t="s">
        <v>539</v>
      </c>
      <c r="E190" s="20" t="s">
        <v>5276</v>
      </c>
      <c r="F190" s="20" t="s">
        <v>546</v>
      </c>
      <c r="G190" s="20" t="s">
        <v>10426</v>
      </c>
      <c r="H190" s="20" t="s">
        <v>10427</v>
      </c>
      <c r="I190" s="20" t="s">
        <v>10428</v>
      </c>
      <c r="J190" s="20" t="s">
        <v>10429</v>
      </c>
      <c r="K190" s="20" t="s">
        <v>10427</v>
      </c>
      <c r="L190" s="20" t="s">
        <v>10427</v>
      </c>
      <c r="M190" s="20" t="s">
        <v>10430</v>
      </c>
      <c r="N190" s="20" t="s">
        <v>10429</v>
      </c>
      <c r="O190" s="20" t="s">
        <v>5841</v>
      </c>
      <c r="P190" s="20" t="s">
        <v>1204</v>
      </c>
      <c r="Q190" s="20" t="s">
        <v>10147</v>
      </c>
      <c r="R190" s="20" t="s">
        <v>9496</v>
      </c>
      <c r="S190" s="612">
        <v>0</v>
      </c>
      <c r="U190" s="1010">
        <v>0</v>
      </c>
      <c r="X190" s="20">
        <v>0</v>
      </c>
      <c r="Y190" s="20">
        <v>0</v>
      </c>
    </row>
    <row r="191" spans="1:25">
      <c r="A191" s="478" t="s">
        <v>4972</v>
      </c>
      <c r="B191" s="148">
        <v>0</v>
      </c>
      <c r="C191" s="20" t="s">
        <v>7822</v>
      </c>
      <c r="D191" s="20" t="s">
        <v>539</v>
      </c>
      <c r="E191" s="20" t="s">
        <v>5276</v>
      </c>
      <c r="F191" s="20" t="s">
        <v>546</v>
      </c>
      <c r="G191" s="20" t="s">
        <v>10426</v>
      </c>
      <c r="H191" s="20" t="s">
        <v>10431</v>
      </c>
      <c r="I191" s="20" t="s">
        <v>10432</v>
      </c>
      <c r="J191" s="20" t="s">
        <v>10433</v>
      </c>
      <c r="K191" s="20" t="s">
        <v>10431</v>
      </c>
      <c r="L191" s="20" t="s">
        <v>10431</v>
      </c>
      <c r="M191" s="20" t="s">
        <v>10434</v>
      </c>
      <c r="N191" s="20" t="s">
        <v>10433</v>
      </c>
      <c r="O191" s="20" t="s">
        <v>5841</v>
      </c>
      <c r="P191" s="20" t="s">
        <v>1204</v>
      </c>
      <c r="Q191" s="20" t="s">
        <v>10152</v>
      </c>
      <c r="R191" s="20" t="s">
        <v>9496</v>
      </c>
      <c r="S191" s="612">
        <v>0</v>
      </c>
      <c r="U191" s="1010">
        <v>0</v>
      </c>
      <c r="X191" s="20">
        <v>0</v>
      </c>
      <c r="Y191" s="20">
        <v>0</v>
      </c>
    </row>
    <row r="192" spans="1:25">
      <c r="A192" s="478" t="s">
        <v>4973</v>
      </c>
      <c r="B192" s="148">
        <v>0</v>
      </c>
      <c r="C192" s="20" t="s">
        <v>7822</v>
      </c>
      <c r="D192" s="20" t="s">
        <v>539</v>
      </c>
      <c r="E192" s="20" t="s">
        <v>5276</v>
      </c>
      <c r="F192" s="20" t="s">
        <v>546</v>
      </c>
      <c r="G192" s="20" t="s">
        <v>10426</v>
      </c>
      <c r="H192" s="20" t="s">
        <v>10435</v>
      </c>
      <c r="I192" s="20" t="s">
        <v>10436</v>
      </c>
      <c r="J192" s="20" t="s">
        <v>10437</v>
      </c>
      <c r="K192" s="20" t="s">
        <v>10435</v>
      </c>
      <c r="L192" s="20" t="s">
        <v>10435</v>
      </c>
      <c r="M192" s="20" t="s">
        <v>10438</v>
      </c>
      <c r="N192" s="20" t="s">
        <v>10437</v>
      </c>
      <c r="O192" s="20" t="s">
        <v>5841</v>
      </c>
      <c r="P192" s="20" t="s">
        <v>1204</v>
      </c>
      <c r="Q192" s="20" t="s">
        <v>10147</v>
      </c>
      <c r="R192" s="20" t="s">
        <v>9496</v>
      </c>
      <c r="S192" s="612">
        <v>0</v>
      </c>
      <c r="U192" s="1010">
        <v>0</v>
      </c>
      <c r="X192" s="20">
        <v>0</v>
      </c>
      <c r="Y192" s="20">
        <v>0</v>
      </c>
    </row>
    <row r="193" spans="1:25">
      <c r="A193" s="478" t="s">
        <v>4957</v>
      </c>
      <c r="B193" s="148">
        <v>1098992050.96</v>
      </c>
      <c r="C193" s="20" t="s">
        <v>7822</v>
      </c>
      <c r="D193" s="20" t="s">
        <v>539</v>
      </c>
      <c r="E193" s="20" t="s">
        <v>5276</v>
      </c>
      <c r="F193" s="20" t="s">
        <v>547</v>
      </c>
      <c r="G193" s="20" t="s">
        <v>10482</v>
      </c>
      <c r="H193" s="20" t="s">
        <v>10508</v>
      </c>
      <c r="I193" s="20" t="s">
        <v>10509</v>
      </c>
      <c r="J193" s="20" t="s">
        <v>769</v>
      </c>
      <c r="K193" s="20" t="s">
        <v>10508</v>
      </c>
      <c r="L193" s="20" t="s">
        <v>10508</v>
      </c>
      <c r="M193" s="20" t="s">
        <v>10066</v>
      </c>
      <c r="N193" s="20" t="s">
        <v>769</v>
      </c>
      <c r="O193" s="20" t="s">
        <v>5841</v>
      </c>
      <c r="P193" s="20" t="s">
        <v>755</v>
      </c>
      <c r="Q193" s="20" t="s">
        <v>10152</v>
      </c>
      <c r="R193" s="20" t="s">
        <v>9496</v>
      </c>
      <c r="S193" s="612">
        <v>1098992051</v>
      </c>
      <c r="T193" s="20" t="s">
        <v>10449</v>
      </c>
      <c r="U193" s="1010">
        <v>1</v>
      </c>
      <c r="X193" s="20">
        <v>1098992051</v>
      </c>
      <c r="Y193" s="20">
        <v>0</v>
      </c>
    </row>
    <row r="194" spans="1:25">
      <c r="A194" s="478" t="s">
        <v>4958</v>
      </c>
      <c r="B194" s="148">
        <v>2200000000</v>
      </c>
      <c r="C194" s="20" t="s">
        <v>7822</v>
      </c>
      <c r="D194" s="20" t="s">
        <v>539</v>
      </c>
      <c r="E194" s="20" t="s">
        <v>5276</v>
      </c>
      <c r="F194" s="20" t="s">
        <v>547</v>
      </c>
      <c r="G194" s="20" t="s">
        <v>10482</v>
      </c>
      <c r="H194" s="20" t="s">
        <v>10510</v>
      </c>
      <c r="I194" s="20" t="s">
        <v>10511</v>
      </c>
      <c r="J194" s="20" t="s">
        <v>10068</v>
      </c>
      <c r="K194" s="20" t="s">
        <v>10510</v>
      </c>
      <c r="L194" s="20" t="s">
        <v>10510</v>
      </c>
      <c r="M194" s="20" t="s">
        <v>10067</v>
      </c>
      <c r="N194" s="20" t="s">
        <v>10068</v>
      </c>
      <c r="O194" s="20" t="s">
        <v>5841</v>
      </c>
      <c r="P194" s="20" t="s">
        <v>755</v>
      </c>
      <c r="Q194" s="20" t="s">
        <v>10152</v>
      </c>
      <c r="R194" s="20" t="s">
        <v>9496</v>
      </c>
      <c r="S194" s="612">
        <v>2200000000</v>
      </c>
      <c r="T194" s="20" t="s">
        <v>10449</v>
      </c>
      <c r="U194" s="1010">
        <v>1</v>
      </c>
      <c r="X194" s="20">
        <v>2200000000</v>
      </c>
      <c r="Y194" s="20">
        <v>0</v>
      </c>
    </row>
    <row r="195" spans="1:25">
      <c r="A195" s="651" t="s">
        <v>4959</v>
      </c>
      <c r="B195" s="695">
        <v>0</v>
      </c>
      <c r="S195" s="612"/>
      <c r="U195" s="1010"/>
    </row>
    <row r="196" spans="1:25" s="484" customFormat="1">
      <c r="A196" s="478"/>
      <c r="B196" s="148"/>
      <c r="C196" s="20" t="s">
        <v>7822</v>
      </c>
      <c r="D196" s="20" t="s">
        <v>539</v>
      </c>
      <c r="E196" s="20" t="s">
        <v>5276</v>
      </c>
      <c r="F196" s="20" t="s">
        <v>547</v>
      </c>
      <c r="G196" s="20" t="s">
        <v>10482</v>
      </c>
      <c r="H196" s="20" t="s">
        <v>10512</v>
      </c>
      <c r="I196" s="20" t="s">
        <v>10513</v>
      </c>
      <c r="J196" s="20" t="s">
        <v>10070</v>
      </c>
      <c r="K196" s="20" t="s">
        <v>10512</v>
      </c>
      <c r="L196" s="20" t="s">
        <v>10512</v>
      </c>
      <c r="M196" s="20" t="s">
        <v>10069</v>
      </c>
      <c r="N196" s="20" t="s">
        <v>10070</v>
      </c>
      <c r="O196" s="20" t="s">
        <v>5841</v>
      </c>
      <c r="P196" s="20" t="s">
        <v>755</v>
      </c>
      <c r="Q196" s="20" t="s">
        <v>10152</v>
      </c>
      <c r="R196" s="20" t="s">
        <v>9496</v>
      </c>
      <c r="S196" s="612">
        <v>1908400000</v>
      </c>
      <c r="T196" s="20" t="s">
        <v>10514</v>
      </c>
      <c r="U196" s="1010">
        <v>1</v>
      </c>
      <c r="V196" s="20"/>
      <c r="W196" s="20"/>
      <c r="X196" s="20">
        <v>1908400000</v>
      </c>
      <c r="Y196" s="20">
        <v>0</v>
      </c>
    </row>
    <row r="197" spans="1:25">
      <c r="A197" s="478"/>
      <c r="B197" s="148"/>
      <c r="C197" s="20" t="s">
        <v>7822</v>
      </c>
      <c r="D197" s="20" t="s">
        <v>539</v>
      </c>
      <c r="E197" s="20" t="s">
        <v>5276</v>
      </c>
      <c r="F197" s="20" t="s">
        <v>547</v>
      </c>
      <c r="G197" s="20" t="s">
        <v>10482</v>
      </c>
      <c r="H197" s="20" t="s">
        <v>10512</v>
      </c>
      <c r="I197" s="20" t="s">
        <v>10513</v>
      </c>
      <c r="J197" s="20" t="s">
        <v>10070</v>
      </c>
      <c r="K197" s="20" t="s">
        <v>10512</v>
      </c>
      <c r="L197" s="20" t="s">
        <v>10512</v>
      </c>
      <c r="M197" s="20" t="s">
        <v>10069</v>
      </c>
      <c r="N197" s="20" t="s">
        <v>10070</v>
      </c>
      <c r="O197" s="20" t="s">
        <v>5841</v>
      </c>
      <c r="P197" s="20" t="s">
        <v>755</v>
      </c>
      <c r="Q197" s="20" t="s">
        <v>10152</v>
      </c>
      <c r="R197" s="20" t="s">
        <v>9496</v>
      </c>
      <c r="S197" s="612">
        <v>15000000</v>
      </c>
      <c r="T197" s="20" t="s">
        <v>10473</v>
      </c>
      <c r="U197" s="1010">
        <v>0</v>
      </c>
      <c r="X197" s="20">
        <v>0</v>
      </c>
      <c r="Y197" s="20">
        <v>0</v>
      </c>
    </row>
    <row r="198" spans="1:25">
      <c r="A198" s="60" t="s">
        <v>4960</v>
      </c>
      <c r="B198" s="1012">
        <v>1923400000</v>
      </c>
      <c r="C198" s="1013" t="s">
        <v>7822</v>
      </c>
      <c r="D198" s="1013"/>
      <c r="E198" s="1013"/>
      <c r="F198" s="1013"/>
      <c r="G198" s="1013"/>
      <c r="H198" s="1013"/>
      <c r="I198" s="1013"/>
      <c r="J198" s="1013"/>
      <c r="K198" s="1013"/>
      <c r="L198" s="1013"/>
      <c r="M198" s="1013"/>
      <c r="N198" s="1013"/>
      <c r="O198" s="1013"/>
      <c r="P198" s="1013"/>
      <c r="Q198" s="1013"/>
      <c r="R198" s="1013"/>
      <c r="S198" s="1012">
        <f>SUM(S196:S197)</f>
        <v>1923400000</v>
      </c>
      <c r="T198" s="1013"/>
      <c r="U198" s="1015">
        <f>X198/S198</f>
        <v>0.99220131017988977</v>
      </c>
      <c r="V198" s="1012"/>
      <c r="W198" s="1015">
        <f>Y198/S198</f>
        <v>0</v>
      </c>
      <c r="X198" s="1012">
        <f t="shared" ref="X198" si="17">SUM(X196:X197)</f>
        <v>1908400000</v>
      </c>
      <c r="Y198" s="1012">
        <f t="shared" ref="Y198" si="18">SUM(Y196:Y197)</f>
        <v>0</v>
      </c>
    </row>
    <row r="199" spans="1:25" s="484" customFormat="1">
      <c r="A199" s="478" t="s">
        <v>4954</v>
      </c>
      <c r="B199" s="154"/>
      <c r="C199" s="20" t="s">
        <v>7822</v>
      </c>
      <c r="D199" s="20" t="s">
        <v>539</v>
      </c>
      <c r="E199" s="20" t="s">
        <v>5276</v>
      </c>
      <c r="F199" s="20" t="s">
        <v>547</v>
      </c>
      <c r="G199" s="20" t="s">
        <v>10482</v>
      </c>
      <c r="H199" s="20" t="s">
        <v>10515</v>
      </c>
      <c r="I199" s="20" t="s">
        <v>10516</v>
      </c>
      <c r="J199" s="20" t="s">
        <v>772</v>
      </c>
      <c r="K199" s="20" t="s">
        <v>10515</v>
      </c>
      <c r="L199" s="20" t="s">
        <v>10515</v>
      </c>
      <c r="M199" s="20" t="s">
        <v>10071</v>
      </c>
      <c r="N199" s="20" t="s">
        <v>772</v>
      </c>
      <c r="O199" s="20" t="s">
        <v>5841</v>
      </c>
      <c r="P199" s="20" t="s">
        <v>755</v>
      </c>
      <c r="Q199" s="20" t="s">
        <v>10152</v>
      </c>
      <c r="R199" s="20" t="s">
        <v>9496</v>
      </c>
      <c r="S199" s="612">
        <v>3610000000</v>
      </c>
      <c r="T199" s="20" t="s">
        <v>10517</v>
      </c>
      <c r="U199" s="1010">
        <v>1</v>
      </c>
      <c r="V199" s="20" t="s">
        <v>10517</v>
      </c>
      <c r="W199" s="1010">
        <v>0.4</v>
      </c>
      <c r="X199" s="20">
        <v>3610000000</v>
      </c>
      <c r="Y199" s="20">
        <v>1444000000</v>
      </c>
    </row>
    <row r="200" spans="1:25">
      <c r="A200" s="478" t="s">
        <v>7233</v>
      </c>
      <c r="B200" s="148">
        <v>1000000000</v>
      </c>
      <c r="S200" s="612"/>
      <c r="U200" s="1054">
        <v>1</v>
      </c>
      <c r="W200" s="1054">
        <v>0.4</v>
      </c>
      <c r="X200" s="1019">
        <f>B200*U200</f>
        <v>1000000000</v>
      </c>
      <c r="Y200" s="1019">
        <f>B200*W200</f>
        <v>400000000</v>
      </c>
    </row>
    <row r="201" spans="1:25">
      <c r="A201" s="478" t="s">
        <v>7234</v>
      </c>
      <c r="B201" s="148">
        <v>2610000000</v>
      </c>
      <c r="S201" s="612"/>
      <c r="U201" s="1054">
        <v>1</v>
      </c>
      <c r="W201" s="1054">
        <v>0.4</v>
      </c>
      <c r="X201" s="1019">
        <f>B201*U201</f>
        <v>2610000000</v>
      </c>
      <c r="Y201" s="1019">
        <f>B201*W201</f>
        <v>1044000000</v>
      </c>
    </row>
    <row r="202" spans="1:25">
      <c r="A202" s="478" t="s">
        <v>4955</v>
      </c>
      <c r="B202" s="148">
        <v>500000000</v>
      </c>
      <c r="C202" s="20" t="s">
        <v>7822</v>
      </c>
      <c r="D202" s="20" t="s">
        <v>539</v>
      </c>
      <c r="E202" s="20" t="s">
        <v>5276</v>
      </c>
      <c r="F202" s="20" t="s">
        <v>547</v>
      </c>
      <c r="G202" s="20" t="s">
        <v>10482</v>
      </c>
      <c r="H202" s="20" t="s">
        <v>10518</v>
      </c>
      <c r="I202" s="20" t="s">
        <v>10519</v>
      </c>
      <c r="J202" s="20" t="s">
        <v>10072</v>
      </c>
      <c r="K202" s="20" t="s">
        <v>10518</v>
      </c>
      <c r="L202" s="20" t="s">
        <v>10518</v>
      </c>
      <c r="M202" s="20" t="s">
        <v>9265</v>
      </c>
      <c r="N202" s="20" t="s">
        <v>10072</v>
      </c>
      <c r="O202" s="20" t="s">
        <v>5841</v>
      </c>
      <c r="P202" s="20" t="s">
        <v>755</v>
      </c>
      <c r="Q202" s="20" t="s">
        <v>10152</v>
      </c>
      <c r="R202" s="20" t="s">
        <v>9496</v>
      </c>
      <c r="S202" s="612">
        <v>500000000</v>
      </c>
      <c r="T202" s="20" t="s">
        <v>10520</v>
      </c>
      <c r="U202" s="1010">
        <v>1</v>
      </c>
      <c r="X202" s="20">
        <v>500000000</v>
      </c>
      <c r="Y202" s="20">
        <v>0</v>
      </c>
    </row>
    <row r="203" spans="1:25">
      <c r="A203" s="478"/>
      <c r="B203" s="148"/>
      <c r="C203" s="20" t="s">
        <v>7822</v>
      </c>
      <c r="D203" s="20" t="s">
        <v>539</v>
      </c>
      <c r="E203" s="20" t="s">
        <v>5276</v>
      </c>
      <c r="F203" s="20" t="s">
        <v>547</v>
      </c>
      <c r="G203" s="20" t="s">
        <v>10482</v>
      </c>
      <c r="H203" s="20" t="s">
        <v>10521</v>
      </c>
      <c r="I203" s="20" t="s">
        <v>10522</v>
      </c>
      <c r="J203" s="20" t="s">
        <v>9501</v>
      </c>
      <c r="K203" s="20" t="s">
        <v>10521</v>
      </c>
      <c r="L203" s="20" t="s">
        <v>10521</v>
      </c>
      <c r="M203" s="20" t="s">
        <v>9266</v>
      </c>
      <c r="N203" s="20" t="s">
        <v>9501</v>
      </c>
      <c r="O203" s="20" t="s">
        <v>5841</v>
      </c>
      <c r="P203" s="20" t="s">
        <v>755</v>
      </c>
      <c r="Q203" s="20" t="s">
        <v>10152</v>
      </c>
      <c r="R203" s="20" t="s">
        <v>9496</v>
      </c>
      <c r="S203" s="612">
        <v>350000000</v>
      </c>
      <c r="T203" s="20" t="s">
        <v>10523</v>
      </c>
      <c r="U203" s="1010">
        <v>1</v>
      </c>
      <c r="X203" s="20">
        <v>350000000</v>
      </c>
      <c r="Y203" s="20">
        <v>0</v>
      </c>
    </row>
    <row r="204" spans="1:25">
      <c r="A204" s="478"/>
      <c r="B204" s="148"/>
      <c r="C204" s="20" t="s">
        <v>7822</v>
      </c>
      <c r="D204" s="20" t="s">
        <v>539</v>
      </c>
      <c r="E204" s="20" t="s">
        <v>5276</v>
      </c>
      <c r="F204" s="20" t="s">
        <v>547</v>
      </c>
      <c r="G204" s="20" t="s">
        <v>10482</v>
      </c>
      <c r="H204" s="20" t="s">
        <v>10521</v>
      </c>
      <c r="I204" s="20" t="s">
        <v>10522</v>
      </c>
      <c r="J204" s="20" t="s">
        <v>9501</v>
      </c>
      <c r="K204" s="20" t="s">
        <v>10521</v>
      </c>
      <c r="L204" s="20" t="s">
        <v>10521</v>
      </c>
      <c r="M204" s="20" t="s">
        <v>9266</v>
      </c>
      <c r="N204" s="20" t="s">
        <v>9501</v>
      </c>
      <c r="O204" s="20" t="s">
        <v>5841</v>
      </c>
      <c r="P204" s="20" t="s">
        <v>755</v>
      </c>
      <c r="Q204" s="20" t="s">
        <v>10152</v>
      </c>
      <c r="R204" s="20" t="s">
        <v>9496</v>
      </c>
      <c r="S204" s="612">
        <v>150000000</v>
      </c>
      <c r="T204" s="20" t="s">
        <v>10467</v>
      </c>
      <c r="U204" s="1010">
        <v>1</v>
      </c>
      <c r="X204" s="20">
        <v>150000000</v>
      </c>
      <c r="Y204" s="20">
        <v>0</v>
      </c>
    </row>
    <row r="205" spans="1:25">
      <c r="A205" s="60" t="s">
        <v>4961</v>
      </c>
      <c r="B205" s="1012">
        <v>500000000</v>
      </c>
      <c r="C205" s="1013" t="s">
        <v>7822</v>
      </c>
      <c r="D205" s="1013"/>
      <c r="E205" s="1013"/>
      <c r="F205" s="1013"/>
      <c r="G205" s="1013"/>
      <c r="H205" s="1013"/>
      <c r="I205" s="1013"/>
      <c r="J205" s="1013"/>
      <c r="K205" s="1013"/>
      <c r="L205" s="1013"/>
      <c r="M205" s="1013"/>
      <c r="N205" s="1013"/>
      <c r="O205" s="1013"/>
      <c r="P205" s="1013"/>
      <c r="Q205" s="1013"/>
      <c r="R205" s="1013"/>
      <c r="S205" s="1012">
        <f>SUM(S203:S204)</f>
        <v>500000000</v>
      </c>
      <c r="T205" s="1013"/>
      <c r="U205" s="1015">
        <f>X205/S205</f>
        <v>1</v>
      </c>
      <c r="V205" s="1012"/>
      <c r="W205" s="1015">
        <f>Y205/S205</f>
        <v>0</v>
      </c>
      <c r="X205" s="1012">
        <f t="shared" ref="X205" si="19">SUM(X203:X204)</f>
        <v>500000000</v>
      </c>
      <c r="Y205" s="1012">
        <f t="shared" ref="Y205" si="20">SUM(Y203:Y204)</f>
        <v>0</v>
      </c>
    </row>
    <row r="206" spans="1:25">
      <c r="A206" s="478"/>
      <c r="B206" s="148"/>
      <c r="C206" s="20" t="s">
        <v>7822</v>
      </c>
      <c r="D206" s="20" t="s">
        <v>539</v>
      </c>
      <c r="E206" s="20" t="s">
        <v>5276</v>
      </c>
      <c r="F206" s="20" t="s">
        <v>547</v>
      </c>
      <c r="G206" s="20" t="s">
        <v>10482</v>
      </c>
      <c r="H206" s="20" t="s">
        <v>10524</v>
      </c>
      <c r="I206" s="20" t="s">
        <v>10525</v>
      </c>
      <c r="J206" s="20" t="s">
        <v>839</v>
      </c>
      <c r="K206" s="20" t="s">
        <v>10524</v>
      </c>
      <c r="L206" s="20" t="s">
        <v>10524</v>
      </c>
      <c r="M206" s="20" t="s">
        <v>9502</v>
      </c>
      <c r="N206" s="20" t="s">
        <v>839</v>
      </c>
      <c r="O206" s="20" t="s">
        <v>5841</v>
      </c>
      <c r="P206" s="20" t="s">
        <v>755</v>
      </c>
      <c r="Q206" s="20" t="s">
        <v>10152</v>
      </c>
      <c r="R206" s="20" t="s">
        <v>9496</v>
      </c>
      <c r="S206" s="612">
        <v>400000000</v>
      </c>
      <c r="T206" s="20" t="s">
        <v>10350</v>
      </c>
      <c r="U206" s="1010">
        <v>1</v>
      </c>
      <c r="X206" s="20">
        <v>400000000</v>
      </c>
      <c r="Y206" s="20">
        <v>0</v>
      </c>
    </row>
    <row r="207" spans="1:25">
      <c r="A207" s="478"/>
      <c r="B207" s="148"/>
      <c r="C207" s="20" t="s">
        <v>7822</v>
      </c>
      <c r="D207" s="20" t="s">
        <v>539</v>
      </c>
      <c r="E207" s="20" t="s">
        <v>5276</v>
      </c>
      <c r="F207" s="20" t="s">
        <v>547</v>
      </c>
      <c r="G207" s="20" t="s">
        <v>10482</v>
      </c>
      <c r="H207" s="20" t="s">
        <v>10524</v>
      </c>
      <c r="I207" s="20" t="s">
        <v>10525</v>
      </c>
      <c r="J207" s="20" t="s">
        <v>839</v>
      </c>
      <c r="K207" s="20" t="s">
        <v>10524</v>
      </c>
      <c r="L207" s="20" t="s">
        <v>10524</v>
      </c>
      <c r="M207" s="20" t="s">
        <v>9502</v>
      </c>
      <c r="N207" s="20" t="s">
        <v>839</v>
      </c>
      <c r="O207" s="20" t="s">
        <v>5841</v>
      </c>
      <c r="P207" s="20" t="s">
        <v>755</v>
      </c>
      <c r="Q207" s="20" t="s">
        <v>10152</v>
      </c>
      <c r="R207" s="20" t="s">
        <v>9496</v>
      </c>
      <c r="S207" s="612">
        <v>600000000</v>
      </c>
      <c r="T207" s="20" t="s">
        <v>10526</v>
      </c>
      <c r="U207" s="1010">
        <v>0</v>
      </c>
      <c r="X207" s="20">
        <v>0</v>
      </c>
      <c r="Y207" s="20">
        <v>0</v>
      </c>
    </row>
    <row r="208" spans="1:25">
      <c r="A208" s="60" t="s">
        <v>4962</v>
      </c>
      <c r="B208" s="1012">
        <v>1000000000</v>
      </c>
      <c r="C208" s="1013" t="s">
        <v>7822</v>
      </c>
      <c r="D208" s="1013"/>
      <c r="E208" s="1013"/>
      <c r="F208" s="1013"/>
      <c r="G208" s="1013"/>
      <c r="H208" s="1013"/>
      <c r="I208" s="1013"/>
      <c r="J208" s="1013"/>
      <c r="K208" s="1013"/>
      <c r="L208" s="1013"/>
      <c r="M208" s="1013"/>
      <c r="N208" s="1013"/>
      <c r="O208" s="1013"/>
      <c r="P208" s="1013"/>
      <c r="Q208" s="1013"/>
      <c r="R208" s="1013"/>
      <c r="S208" s="1012">
        <f>SUM(S206:S207)</f>
        <v>1000000000</v>
      </c>
      <c r="T208" s="1013"/>
      <c r="U208" s="1015">
        <f>X208/S208</f>
        <v>0.4</v>
      </c>
      <c r="V208" s="1012"/>
      <c r="W208" s="1015">
        <f>Y208/S208</f>
        <v>0</v>
      </c>
      <c r="X208" s="1012">
        <f t="shared" ref="X208" si="21">SUM(X206:X207)</f>
        <v>400000000</v>
      </c>
      <c r="Y208" s="1012">
        <f t="shared" ref="Y208" si="22">SUM(Y206:Y207)</f>
        <v>0</v>
      </c>
    </row>
    <row r="209" spans="1:25">
      <c r="A209" s="478" t="s">
        <v>4963</v>
      </c>
      <c r="B209" s="148">
        <v>230000000</v>
      </c>
      <c r="C209" s="20" t="s">
        <v>7822</v>
      </c>
      <c r="D209" s="20" t="s">
        <v>539</v>
      </c>
      <c r="E209" s="20" t="s">
        <v>5276</v>
      </c>
      <c r="F209" s="20" t="s">
        <v>547</v>
      </c>
      <c r="G209" s="20" t="s">
        <v>10482</v>
      </c>
      <c r="H209" s="20" t="s">
        <v>10527</v>
      </c>
      <c r="I209" s="20" t="s">
        <v>10528</v>
      </c>
      <c r="J209" s="20" t="s">
        <v>768</v>
      </c>
      <c r="K209" s="20" t="s">
        <v>10527</v>
      </c>
      <c r="L209" s="20" t="s">
        <v>10527</v>
      </c>
      <c r="M209" s="20" t="s">
        <v>9267</v>
      </c>
      <c r="N209" s="20" t="s">
        <v>768</v>
      </c>
      <c r="O209" s="20" t="s">
        <v>5841</v>
      </c>
      <c r="P209" s="20" t="s">
        <v>755</v>
      </c>
      <c r="Q209" s="20" t="s">
        <v>10152</v>
      </c>
      <c r="R209" s="20" t="s">
        <v>9503</v>
      </c>
      <c r="S209" s="612">
        <v>230000000</v>
      </c>
      <c r="T209" s="20" t="s">
        <v>10529</v>
      </c>
      <c r="U209" s="1010">
        <v>1</v>
      </c>
      <c r="X209" s="20">
        <v>230000000</v>
      </c>
      <c r="Y209" s="20">
        <v>0</v>
      </c>
    </row>
    <row r="210" spans="1:25" s="484" customFormat="1">
      <c r="A210" s="478" t="s">
        <v>4964</v>
      </c>
      <c r="B210" s="148">
        <v>300000000</v>
      </c>
      <c r="C210" s="20" t="s">
        <v>7822</v>
      </c>
      <c r="D210" s="20" t="s">
        <v>539</v>
      </c>
      <c r="E210" s="20" t="s">
        <v>5276</v>
      </c>
      <c r="F210" s="20" t="s">
        <v>547</v>
      </c>
      <c r="G210" s="20" t="s">
        <v>10482</v>
      </c>
      <c r="H210" s="20" t="s">
        <v>10530</v>
      </c>
      <c r="I210" s="20" t="s">
        <v>10531</v>
      </c>
      <c r="J210" s="20" t="s">
        <v>767</v>
      </c>
      <c r="K210" s="20" t="s">
        <v>10530</v>
      </c>
      <c r="L210" s="20" t="s">
        <v>10530</v>
      </c>
      <c r="M210" s="20" t="s">
        <v>9268</v>
      </c>
      <c r="N210" s="20" t="s">
        <v>767</v>
      </c>
      <c r="O210" s="20" t="s">
        <v>5841</v>
      </c>
      <c r="P210" s="20" t="s">
        <v>755</v>
      </c>
      <c r="Q210" s="20" t="s">
        <v>10152</v>
      </c>
      <c r="R210" s="20" t="s">
        <v>9503</v>
      </c>
      <c r="S210" s="612">
        <v>300000000</v>
      </c>
      <c r="T210" s="20" t="s">
        <v>10529</v>
      </c>
      <c r="U210" s="1010">
        <v>1</v>
      </c>
      <c r="V210" s="20"/>
      <c r="W210" s="20"/>
      <c r="X210" s="20">
        <v>300000000</v>
      </c>
      <c r="Y210" s="20">
        <v>0</v>
      </c>
    </row>
    <row r="211" spans="1:25">
      <c r="A211" s="478" t="s">
        <v>4965</v>
      </c>
      <c r="B211" s="148"/>
      <c r="S211" s="612"/>
      <c r="U211" s="1010"/>
    </row>
    <row r="212" spans="1:25">
      <c r="A212" s="478" t="s">
        <v>9858</v>
      </c>
      <c r="B212" s="148">
        <v>160000000</v>
      </c>
      <c r="C212" s="20" t="s">
        <v>7822</v>
      </c>
      <c r="D212" s="20" t="s">
        <v>539</v>
      </c>
      <c r="E212" s="20" t="s">
        <v>5276</v>
      </c>
      <c r="F212" s="20" t="s">
        <v>547</v>
      </c>
      <c r="G212" s="20" t="s">
        <v>10482</v>
      </c>
      <c r="H212" s="20" t="s">
        <v>10532</v>
      </c>
      <c r="I212" s="20" t="s">
        <v>10533</v>
      </c>
      <c r="J212" s="20" t="s">
        <v>729</v>
      </c>
      <c r="K212" s="20" t="s">
        <v>10534</v>
      </c>
      <c r="L212" s="20" t="s">
        <v>10532</v>
      </c>
      <c r="M212" s="20" t="s">
        <v>10536</v>
      </c>
      <c r="N212" s="20" t="s">
        <v>729</v>
      </c>
      <c r="O212" s="20" t="s">
        <v>5841</v>
      </c>
      <c r="P212" s="20" t="s">
        <v>755</v>
      </c>
      <c r="Q212" s="20" t="s">
        <v>10152</v>
      </c>
      <c r="R212" s="20" t="s">
        <v>9496</v>
      </c>
      <c r="S212" s="612">
        <v>160000000</v>
      </c>
      <c r="T212" s="20" t="s">
        <v>10467</v>
      </c>
      <c r="U212" s="1010">
        <v>1</v>
      </c>
      <c r="X212" s="20">
        <v>160000000</v>
      </c>
      <c r="Y212" s="20">
        <v>0</v>
      </c>
    </row>
    <row r="213" spans="1:25">
      <c r="A213" s="478" t="s">
        <v>9881</v>
      </c>
      <c r="B213" s="148">
        <v>140000000</v>
      </c>
      <c r="C213" s="20" t="s">
        <v>7822</v>
      </c>
      <c r="D213" s="20" t="s">
        <v>539</v>
      </c>
      <c r="E213" s="20" t="s">
        <v>5276</v>
      </c>
      <c r="F213" s="20" t="s">
        <v>547</v>
      </c>
      <c r="G213" s="20" t="s">
        <v>10482</v>
      </c>
      <c r="H213" s="20" t="s">
        <v>10532</v>
      </c>
      <c r="I213" s="20" t="s">
        <v>10533</v>
      </c>
      <c r="J213" s="20" t="s">
        <v>729</v>
      </c>
      <c r="K213" s="20" t="s">
        <v>10535</v>
      </c>
      <c r="L213" s="20" t="s">
        <v>10532</v>
      </c>
      <c r="M213" s="20" t="s">
        <v>11428</v>
      </c>
      <c r="N213" s="20" t="s">
        <v>10537</v>
      </c>
      <c r="O213" s="20" t="s">
        <v>10158</v>
      </c>
      <c r="P213" s="20" t="s">
        <v>755</v>
      </c>
      <c r="Q213" s="20" t="s">
        <v>10147</v>
      </c>
      <c r="R213" s="20" t="s">
        <v>9496</v>
      </c>
      <c r="S213" s="612">
        <v>140000000</v>
      </c>
      <c r="T213" s="20" t="s">
        <v>10467</v>
      </c>
      <c r="U213" s="1010">
        <v>1</v>
      </c>
      <c r="X213" s="20">
        <v>140000000</v>
      </c>
      <c r="Y213" s="20">
        <v>0</v>
      </c>
    </row>
    <row r="214" spans="1:25">
      <c r="A214" s="478" t="s">
        <v>4966</v>
      </c>
      <c r="B214" s="154"/>
      <c r="S214" s="612"/>
      <c r="U214" s="1010"/>
    </row>
    <row r="215" spans="1:25" s="484" customFormat="1">
      <c r="A215" s="478" t="s">
        <v>5175</v>
      </c>
      <c r="B215" s="148">
        <v>266572404.19999999</v>
      </c>
      <c r="C215" s="20" t="s">
        <v>7822</v>
      </c>
      <c r="D215" s="20" t="s">
        <v>539</v>
      </c>
      <c r="E215" s="20" t="s">
        <v>5276</v>
      </c>
      <c r="F215" s="20" t="s">
        <v>547</v>
      </c>
      <c r="G215" s="20" t="s">
        <v>10482</v>
      </c>
      <c r="H215" s="20" t="s">
        <v>10538</v>
      </c>
      <c r="I215" s="20" t="s">
        <v>10539</v>
      </c>
      <c r="J215" s="20" t="s">
        <v>10540</v>
      </c>
      <c r="K215" s="20" t="s">
        <v>10541</v>
      </c>
      <c r="L215" s="20" t="s">
        <v>10538</v>
      </c>
      <c r="M215" s="20" t="s">
        <v>6308</v>
      </c>
      <c r="N215" s="20" t="s">
        <v>10073</v>
      </c>
      <c r="O215" s="20" t="s">
        <v>10158</v>
      </c>
      <c r="P215" s="20" t="s">
        <v>755</v>
      </c>
      <c r="Q215" s="20" t="s">
        <v>10147</v>
      </c>
      <c r="R215" s="20" t="s">
        <v>9503</v>
      </c>
      <c r="S215" s="612">
        <v>266572404.19999999</v>
      </c>
      <c r="T215" s="20" t="s">
        <v>10542</v>
      </c>
      <c r="U215" s="1010">
        <v>1</v>
      </c>
      <c r="V215" s="20"/>
      <c r="W215" s="20"/>
      <c r="X215" s="1053">
        <v>266572404.19999999</v>
      </c>
      <c r="Y215" s="20">
        <v>0</v>
      </c>
    </row>
    <row r="216" spans="1:25">
      <c r="A216" s="478" t="s">
        <v>5176</v>
      </c>
      <c r="B216" s="148">
        <v>200000000</v>
      </c>
      <c r="C216" s="20" t="s">
        <v>7822</v>
      </c>
      <c r="D216" s="20" t="s">
        <v>539</v>
      </c>
      <c r="E216" s="20" t="s">
        <v>5276</v>
      </c>
      <c r="F216" s="20" t="s">
        <v>547</v>
      </c>
      <c r="G216" s="20" t="s">
        <v>10482</v>
      </c>
      <c r="H216" s="20" t="s">
        <v>10538</v>
      </c>
      <c r="I216" s="20" t="s">
        <v>10539</v>
      </c>
      <c r="J216" s="20" t="s">
        <v>10540</v>
      </c>
      <c r="K216" s="20" t="s">
        <v>10543</v>
      </c>
      <c r="L216" s="20" t="s">
        <v>10538</v>
      </c>
      <c r="M216" s="20" t="s">
        <v>6309</v>
      </c>
      <c r="N216" s="20" t="s">
        <v>10074</v>
      </c>
      <c r="O216" s="20" t="s">
        <v>10158</v>
      </c>
      <c r="P216" s="20" t="s">
        <v>755</v>
      </c>
      <c r="Q216" s="20" t="s">
        <v>10147</v>
      </c>
      <c r="R216" s="20" t="s">
        <v>9503</v>
      </c>
      <c r="S216" s="612">
        <v>200000000</v>
      </c>
      <c r="T216" s="20" t="s">
        <v>10542</v>
      </c>
      <c r="U216" s="1010">
        <v>1</v>
      </c>
      <c r="X216" s="20">
        <v>200000000</v>
      </c>
      <c r="Y216" s="20">
        <v>0</v>
      </c>
    </row>
    <row r="217" spans="1:25">
      <c r="A217" s="478"/>
      <c r="B217" s="148"/>
      <c r="C217" s="20" t="s">
        <v>7822</v>
      </c>
      <c r="D217" s="20" t="s">
        <v>539</v>
      </c>
      <c r="E217" s="20" t="s">
        <v>5276</v>
      </c>
      <c r="F217" s="20" t="s">
        <v>547</v>
      </c>
      <c r="G217" s="20" t="s">
        <v>10482</v>
      </c>
      <c r="H217" s="20" t="s">
        <v>10544</v>
      </c>
      <c r="I217" s="20" t="s">
        <v>10545</v>
      </c>
      <c r="J217" s="20" t="s">
        <v>10546</v>
      </c>
      <c r="K217" s="20" t="s">
        <v>10544</v>
      </c>
      <c r="L217" s="20" t="s">
        <v>10544</v>
      </c>
      <c r="M217" s="20" t="s">
        <v>6310</v>
      </c>
      <c r="N217" s="20" t="s">
        <v>10546</v>
      </c>
      <c r="O217" s="20" t="s">
        <v>5841</v>
      </c>
      <c r="P217" s="20" t="s">
        <v>755</v>
      </c>
      <c r="Q217" s="20" t="s">
        <v>10152</v>
      </c>
      <c r="R217" s="20" t="s">
        <v>9503</v>
      </c>
      <c r="S217" s="612">
        <v>3400000000</v>
      </c>
      <c r="T217" s="20" t="s">
        <v>10547</v>
      </c>
      <c r="U217" s="1010">
        <v>1</v>
      </c>
      <c r="X217" s="20">
        <v>3400000000</v>
      </c>
      <c r="Y217" s="20">
        <v>0</v>
      </c>
    </row>
    <row r="218" spans="1:25">
      <c r="A218" s="478"/>
      <c r="B218" s="148"/>
      <c r="C218" s="20" t="s">
        <v>7822</v>
      </c>
      <c r="D218" s="20" t="s">
        <v>539</v>
      </c>
      <c r="E218" s="20" t="s">
        <v>5276</v>
      </c>
      <c r="F218" s="20" t="s">
        <v>547</v>
      </c>
      <c r="G218" s="20" t="s">
        <v>10482</v>
      </c>
      <c r="H218" s="20" t="s">
        <v>10544</v>
      </c>
      <c r="I218" s="20" t="s">
        <v>10545</v>
      </c>
      <c r="J218" s="20" t="s">
        <v>10546</v>
      </c>
      <c r="K218" s="20" t="s">
        <v>10544</v>
      </c>
      <c r="L218" s="20" t="s">
        <v>10544</v>
      </c>
      <c r="M218" s="20" t="s">
        <v>6310</v>
      </c>
      <c r="N218" s="20" t="s">
        <v>10546</v>
      </c>
      <c r="O218" s="20" t="s">
        <v>5841</v>
      </c>
      <c r="P218" s="20" t="s">
        <v>755</v>
      </c>
      <c r="Q218" s="20" t="s">
        <v>10152</v>
      </c>
      <c r="R218" s="20" t="s">
        <v>9503</v>
      </c>
      <c r="S218" s="612">
        <v>200000000</v>
      </c>
      <c r="T218" s="20" t="s">
        <v>10548</v>
      </c>
      <c r="U218" s="1010">
        <v>1</v>
      </c>
      <c r="X218" s="20">
        <v>200000000</v>
      </c>
      <c r="Y218" s="20">
        <v>0</v>
      </c>
    </row>
    <row r="219" spans="1:25">
      <c r="A219" s="60" t="s">
        <v>4967</v>
      </c>
      <c r="B219" s="1012">
        <v>3600000000</v>
      </c>
      <c r="C219" s="1013" t="s">
        <v>7822</v>
      </c>
      <c r="D219" s="1013"/>
      <c r="E219" s="1013"/>
      <c r="F219" s="1013"/>
      <c r="G219" s="1013"/>
      <c r="H219" s="1013"/>
      <c r="I219" s="1013"/>
      <c r="J219" s="1013"/>
      <c r="K219" s="1013"/>
      <c r="L219" s="1013"/>
      <c r="M219" s="1013"/>
      <c r="N219" s="1013"/>
      <c r="O219" s="1013"/>
      <c r="P219" s="1013"/>
      <c r="Q219" s="1013"/>
      <c r="R219" s="1013"/>
      <c r="S219" s="1012">
        <f>SUM(S217:S218)</f>
        <v>3600000000</v>
      </c>
      <c r="T219" s="1013"/>
      <c r="U219" s="1015">
        <f>X219/S219</f>
        <v>1</v>
      </c>
      <c r="V219" s="1012"/>
      <c r="W219" s="1015">
        <f>Y219/S219</f>
        <v>0</v>
      </c>
      <c r="X219" s="1012">
        <f t="shared" ref="X219" si="23">SUM(X217:X218)</f>
        <v>3600000000</v>
      </c>
      <c r="Y219" s="1012">
        <f t="shared" ref="Y219" si="24">SUM(Y217:Y218)</f>
        <v>0</v>
      </c>
    </row>
    <row r="220" spans="1:25" s="484" customFormat="1">
      <c r="A220" s="478" t="s">
        <v>4968</v>
      </c>
      <c r="B220" s="148">
        <v>741320000</v>
      </c>
      <c r="C220" s="20" t="s">
        <v>7822</v>
      </c>
      <c r="D220" s="20" t="s">
        <v>539</v>
      </c>
      <c r="E220" s="20" t="s">
        <v>5276</v>
      </c>
      <c r="F220" s="20" t="s">
        <v>547</v>
      </c>
      <c r="G220" s="20" t="s">
        <v>10482</v>
      </c>
      <c r="H220" s="20" t="s">
        <v>10549</v>
      </c>
      <c r="I220" s="20" t="s">
        <v>10550</v>
      </c>
      <c r="J220" s="20" t="s">
        <v>771</v>
      </c>
      <c r="K220" s="20" t="s">
        <v>10549</v>
      </c>
      <c r="L220" s="20" t="s">
        <v>10549</v>
      </c>
      <c r="M220" s="20" t="s">
        <v>9504</v>
      </c>
      <c r="N220" s="20" t="s">
        <v>771</v>
      </c>
      <c r="O220" s="20" t="s">
        <v>5841</v>
      </c>
      <c r="P220" s="20" t="s">
        <v>755</v>
      </c>
      <c r="Q220" s="20" t="s">
        <v>10147</v>
      </c>
      <c r="R220" s="20" t="s">
        <v>9496</v>
      </c>
      <c r="S220" s="612">
        <v>741320000</v>
      </c>
      <c r="T220" s="20" t="s">
        <v>10529</v>
      </c>
      <c r="U220" s="1010">
        <v>1</v>
      </c>
      <c r="V220" s="20"/>
      <c r="W220" s="20"/>
      <c r="X220" s="20">
        <v>741320000</v>
      </c>
      <c r="Y220" s="20">
        <v>0</v>
      </c>
    </row>
    <row r="221" spans="1:25">
      <c r="A221" s="478" t="s">
        <v>5487</v>
      </c>
      <c r="B221" s="20"/>
      <c r="S221" s="612"/>
      <c r="U221" s="1010"/>
    </row>
    <row r="222" spans="1:25">
      <c r="A222" s="478"/>
      <c r="B222" s="148"/>
      <c r="C222" s="20" t="s">
        <v>7822</v>
      </c>
      <c r="D222" s="20" t="s">
        <v>539</v>
      </c>
      <c r="E222" s="20" t="s">
        <v>5276</v>
      </c>
      <c r="F222" s="20" t="s">
        <v>547</v>
      </c>
      <c r="G222" s="20" t="s">
        <v>10482</v>
      </c>
      <c r="H222" s="20" t="s">
        <v>10551</v>
      </c>
      <c r="I222" s="20" t="s">
        <v>10552</v>
      </c>
      <c r="J222" s="20" t="s">
        <v>766</v>
      </c>
      <c r="K222" s="20" t="s">
        <v>10553</v>
      </c>
      <c r="L222" s="20" t="s">
        <v>10553</v>
      </c>
      <c r="M222" s="20" t="s">
        <v>6312</v>
      </c>
      <c r="N222" s="20" t="s">
        <v>10076</v>
      </c>
      <c r="O222" s="20" t="s">
        <v>10158</v>
      </c>
      <c r="P222" s="20" t="s">
        <v>755</v>
      </c>
      <c r="Q222" s="20" t="s">
        <v>10152</v>
      </c>
      <c r="R222" s="20" t="s">
        <v>9503</v>
      </c>
      <c r="S222" s="612">
        <v>1650000000</v>
      </c>
      <c r="T222" s="20" t="s">
        <v>10548</v>
      </c>
      <c r="U222" s="1010">
        <v>1</v>
      </c>
      <c r="X222" s="20">
        <v>1650000000</v>
      </c>
      <c r="Y222" s="20">
        <v>0</v>
      </c>
    </row>
    <row r="223" spans="1:25">
      <c r="A223" s="478"/>
      <c r="B223" s="148"/>
      <c r="C223" s="20" t="s">
        <v>7822</v>
      </c>
      <c r="D223" s="20" t="s">
        <v>539</v>
      </c>
      <c r="E223" s="20" t="s">
        <v>5276</v>
      </c>
      <c r="F223" s="20" t="s">
        <v>547</v>
      </c>
      <c r="G223" s="20" t="s">
        <v>10482</v>
      </c>
      <c r="H223" s="20" t="s">
        <v>10551</v>
      </c>
      <c r="I223" s="20" t="s">
        <v>10552</v>
      </c>
      <c r="J223" s="20" t="s">
        <v>766</v>
      </c>
      <c r="K223" s="20" t="s">
        <v>10553</v>
      </c>
      <c r="L223" s="20" t="s">
        <v>10553</v>
      </c>
      <c r="M223" s="20" t="s">
        <v>6312</v>
      </c>
      <c r="N223" s="20" t="s">
        <v>10076</v>
      </c>
      <c r="O223" s="20" t="s">
        <v>10158</v>
      </c>
      <c r="P223" s="20" t="s">
        <v>755</v>
      </c>
      <c r="Q223" s="20" t="s">
        <v>10152</v>
      </c>
      <c r="R223" s="20" t="s">
        <v>9503</v>
      </c>
      <c r="S223" s="612">
        <v>765000000</v>
      </c>
      <c r="T223" s="20" t="s">
        <v>10547</v>
      </c>
      <c r="U223" s="1010">
        <v>1</v>
      </c>
      <c r="X223" s="20">
        <v>765000000</v>
      </c>
      <c r="Y223" s="20">
        <v>0</v>
      </c>
    </row>
    <row r="224" spans="1:25">
      <c r="A224" s="60" t="s">
        <v>4974</v>
      </c>
      <c r="B224" s="1012">
        <v>2415000000</v>
      </c>
      <c r="C224" s="1013" t="s">
        <v>7822</v>
      </c>
      <c r="D224" s="1013"/>
      <c r="E224" s="1013"/>
      <c r="F224" s="1013"/>
      <c r="G224" s="1013"/>
      <c r="H224" s="1013"/>
      <c r="I224" s="1013"/>
      <c r="J224" s="1013"/>
      <c r="K224" s="1013"/>
      <c r="L224" s="1013"/>
      <c r="M224" s="1013"/>
      <c r="N224" s="1013"/>
      <c r="O224" s="1013"/>
      <c r="P224" s="1013"/>
      <c r="Q224" s="1013"/>
      <c r="R224" s="1013"/>
      <c r="S224" s="1012">
        <f>SUM(S222:S223)</f>
        <v>2415000000</v>
      </c>
      <c r="T224" s="1013"/>
      <c r="U224" s="1015">
        <f>X224/S224</f>
        <v>1</v>
      </c>
      <c r="V224" s="1012"/>
      <c r="W224" s="1015">
        <f>Y224/S224</f>
        <v>0</v>
      </c>
      <c r="X224" s="1012">
        <f t="shared" ref="X224" si="25">SUM(X222:X223)</f>
        <v>2415000000</v>
      </c>
      <c r="Y224" s="1012">
        <f t="shared" ref="Y224" si="26">SUM(Y222:Y223)</f>
        <v>0</v>
      </c>
    </row>
    <row r="225" spans="1:25">
      <c r="A225" s="478" t="s">
        <v>4975</v>
      </c>
      <c r="B225" s="148">
        <v>962000000</v>
      </c>
      <c r="C225" s="20" t="s">
        <v>7822</v>
      </c>
      <c r="D225" s="20" t="s">
        <v>539</v>
      </c>
      <c r="E225" s="20" t="s">
        <v>5276</v>
      </c>
      <c r="F225" s="20" t="s">
        <v>547</v>
      </c>
      <c r="G225" s="20" t="s">
        <v>10482</v>
      </c>
      <c r="H225" s="20" t="s">
        <v>10551</v>
      </c>
      <c r="I225" s="20" t="s">
        <v>10552</v>
      </c>
      <c r="J225" s="20" t="s">
        <v>766</v>
      </c>
      <c r="K225" s="20" t="s">
        <v>10554</v>
      </c>
      <c r="L225" s="20" t="s">
        <v>10554</v>
      </c>
      <c r="M225" s="20" t="s">
        <v>6313</v>
      </c>
      <c r="N225" s="20" t="s">
        <v>10555</v>
      </c>
      <c r="O225" s="20" t="s">
        <v>10158</v>
      </c>
      <c r="P225" s="20" t="s">
        <v>755</v>
      </c>
      <c r="Q225" s="20" t="s">
        <v>10152</v>
      </c>
      <c r="R225" s="20" t="s">
        <v>9503</v>
      </c>
      <c r="S225" s="612">
        <v>962000000</v>
      </c>
      <c r="T225" s="20" t="s">
        <v>10476</v>
      </c>
      <c r="U225" s="1010">
        <v>1</v>
      </c>
      <c r="X225" s="20">
        <v>962000000</v>
      </c>
      <c r="Y225" s="20">
        <v>0</v>
      </c>
    </row>
    <row r="226" spans="1:25">
      <c r="A226" s="478"/>
      <c r="B226" s="148"/>
      <c r="C226" s="20" t="s">
        <v>7822</v>
      </c>
      <c r="D226" s="20" t="s">
        <v>539</v>
      </c>
      <c r="E226" s="20" t="s">
        <v>5276</v>
      </c>
      <c r="F226" s="20" t="s">
        <v>547</v>
      </c>
      <c r="G226" s="20" t="s">
        <v>10482</v>
      </c>
      <c r="H226" s="20" t="s">
        <v>10551</v>
      </c>
      <c r="I226" s="20" t="s">
        <v>10552</v>
      </c>
      <c r="J226" s="20" t="s">
        <v>766</v>
      </c>
      <c r="K226" s="20" t="s">
        <v>10556</v>
      </c>
      <c r="L226" s="20" t="s">
        <v>10556</v>
      </c>
      <c r="M226" s="20" t="s">
        <v>6311</v>
      </c>
      <c r="N226" s="20" t="s">
        <v>10078</v>
      </c>
      <c r="O226" s="20" t="s">
        <v>10158</v>
      </c>
      <c r="P226" s="20" t="s">
        <v>755</v>
      </c>
      <c r="Q226" s="20" t="s">
        <v>10152</v>
      </c>
      <c r="R226" s="20" t="s">
        <v>9572</v>
      </c>
      <c r="S226" s="612">
        <v>122500000</v>
      </c>
      <c r="T226" s="20" t="s">
        <v>10557</v>
      </c>
      <c r="U226" s="1010">
        <v>1</v>
      </c>
      <c r="X226" s="20">
        <v>122500000</v>
      </c>
      <c r="Y226" s="20">
        <v>0</v>
      </c>
    </row>
    <row r="227" spans="1:25">
      <c r="A227" s="478"/>
      <c r="B227" s="148"/>
      <c r="C227" s="20" t="s">
        <v>7822</v>
      </c>
      <c r="D227" s="20" t="s">
        <v>539</v>
      </c>
      <c r="E227" s="20" t="s">
        <v>5276</v>
      </c>
      <c r="F227" s="20" t="s">
        <v>547</v>
      </c>
      <c r="G227" s="20" t="s">
        <v>10482</v>
      </c>
      <c r="H227" s="20" t="s">
        <v>10551</v>
      </c>
      <c r="I227" s="20" t="s">
        <v>10552</v>
      </c>
      <c r="J227" s="20" t="s">
        <v>766</v>
      </c>
      <c r="K227" s="20" t="s">
        <v>10556</v>
      </c>
      <c r="L227" s="20" t="s">
        <v>10556</v>
      </c>
      <c r="M227" s="20" t="s">
        <v>6311</v>
      </c>
      <c r="N227" s="20" t="s">
        <v>10078</v>
      </c>
      <c r="O227" s="20" t="s">
        <v>10158</v>
      </c>
      <c r="P227" s="20" t="s">
        <v>755</v>
      </c>
      <c r="Q227" s="20" t="s">
        <v>10152</v>
      </c>
      <c r="R227" s="20" t="s">
        <v>9572</v>
      </c>
      <c r="S227" s="612">
        <v>284000000</v>
      </c>
      <c r="T227" s="20" t="s">
        <v>10234</v>
      </c>
      <c r="U227" s="1010">
        <v>0</v>
      </c>
      <c r="X227" s="20">
        <v>0</v>
      </c>
      <c r="Y227" s="20">
        <v>0</v>
      </c>
    </row>
    <row r="228" spans="1:25">
      <c r="A228" s="478"/>
      <c r="B228" s="148"/>
      <c r="C228" s="20" t="s">
        <v>7822</v>
      </c>
      <c r="D228" s="20" t="s">
        <v>539</v>
      </c>
      <c r="E228" s="20" t="s">
        <v>5276</v>
      </c>
      <c r="F228" s="20" t="s">
        <v>547</v>
      </c>
      <c r="G228" s="20" t="s">
        <v>10482</v>
      </c>
      <c r="H228" s="20" t="s">
        <v>10551</v>
      </c>
      <c r="I228" s="20" t="s">
        <v>10552</v>
      </c>
      <c r="J228" s="20" t="s">
        <v>766</v>
      </c>
      <c r="K228" s="20" t="s">
        <v>10556</v>
      </c>
      <c r="L228" s="20" t="s">
        <v>10556</v>
      </c>
      <c r="M228" s="20" t="s">
        <v>6311</v>
      </c>
      <c r="N228" s="20" t="s">
        <v>10078</v>
      </c>
      <c r="O228" s="20" t="s">
        <v>10158</v>
      </c>
      <c r="P228" s="20" t="s">
        <v>755</v>
      </c>
      <c r="Q228" s="20" t="s">
        <v>10152</v>
      </c>
      <c r="R228" s="20" t="s">
        <v>9572</v>
      </c>
      <c r="S228" s="612">
        <v>17500000</v>
      </c>
      <c r="T228" s="20" t="s">
        <v>10529</v>
      </c>
      <c r="U228" s="1010">
        <v>1</v>
      </c>
      <c r="X228" s="20">
        <v>17500000</v>
      </c>
      <c r="Y228" s="20">
        <v>0</v>
      </c>
    </row>
    <row r="229" spans="1:25">
      <c r="A229" s="60" t="s">
        <v>4976</v>
      </c>
      <c r="B229" s="1012">
        <v>424000000</v>
      </c>
      <c r="C229" s="1013" t="s">
        <v>7822</v>
      </c>
      <c r="D229" s="1013"/>
      <c r="E229" s="1013"/>
      <c r="F229" s="1013"/>
      <c r="G229" s="1013"/>
      <c r="H229" s="1013"/>
      <c r="I229" s="1013"/>
      <c r="J229" s="1013"/>
      <c r="K229" s="1013"/>
      <c r="L229" s="1013"/>
      <c r="M229" s="1013"/>
      <c r="N229" s="1013"/>
      <c r="O229" s="1013"/>
      <c r="P229" s="1013"/>
      <c r="Q229" s="1013"/>
      <c r="R229" s="1013"/>
      <c r="S229" s="1012">
        <f>SUM(S226:S228)</f>
        <v>424000000</v>
      </c>
      <c r="T229" s="1013"/>
      <c r="U229" s="1015">
        <f>X229/S229</f>
        <v>0.330188679245283</v>
      </c>
      <c r="V229" s="1012"/>
      <c r="W229" s="1015">
        <f>Y229/S229</f>
        <v>0</v>
      </c>
      <c r="X229" s="1012">
        <f t="shared" ref="X229:Y229" si="27">SUM(X226:X228)</f>
        <v>140000000</v>
      </c>
      <c r="Y229" s="1012">
        <f t="shared" si="27"/>
        <v>0</v>
      </c>
    </row>
    <row r="230" spans="1:25">
      <c r="A230" s="651" t="s">
        <v>4979</v>
      </c>
      <c r="B230" s="738">
        <v>0</v>
      </c>
      <c r="C230" s="501"/>
      <c r="D230" s="501"/>
      <c r="E230" s="501"/>
      <c r="F230" s="501"/>
      <c r="G230" s="501"/>
      <c r="H230" s="501"/>
      <c r="I230" s="501"/>
      <c r="J230" s="501"/>
      <c r="K230" s="501"/>
      <c r="L230" s="501"/>
      <c r="M230" s="501"/>
      <c r="N230" s="501"/>
      <c r="O230" s="501"/>
      <c r="P230" s="501"/>
      <c r="Q230" s="501"/>
      <c r="R230" s="501"/>
      <c r="S230" s="734"/>
      <c r="T230" s="501"/>
      <c r="U230" s="1049"/>
      <c r="V230" s="734"/>
      <c r="W230" s="1049"/>
      <c r="X230" s="734"/>
      <c r="Y230" s="734"/>
    </row>
    <row r="231" spans="1:25">
      <c r="A231" s="651" t="s">
        <v>4980</v>
      </c>
      <c r="B231" s="738">
        <v>0</v>
      </c>
      <c r="C231" s="501"/>
      <c r="D231" s="501"/>
      <c r="E231" s="501"/>
      <c r="F231" s="501"/>
      <c r="G231" s="501"/>
      <c r="H231" s="501"/>
      <c r="I231" s="501"/>
      <c r="J231" s="501"/>
      <c r="K231" s="501"/>
      <c r="L231" s="501"/>
      <c r="M231" s="501"/>
      <c r="N231" s="501"/>
      <c r="O231" s="501"/>
      <c r="P231" s="501"/>
      <c r="Q231" s="501"/>
      <c r="R231" s="501"/>
      <c r="S231" s="734"/>
      <c r="T231" s="501"/>
      <c r="U231" s="1049"/>
      <c r="V231" s="734"/>
      <c r="W231" s="1049"/>
      <c r="X231" s="734"/>
      <c r="Y231" s="734"/>
    </row>
    <row r="232" spans="1:25">
      <c r="A232" s="478" t="s">
        <v>4981</v>
      </c>
      <c r="B232" s="148">
        <v>500000000</v>
      </c>
      <c r="C232" s="20" t="s">
        <v>7822</v>
      </c>
      <c r="D232" s="20" t="s">
        <v>539</v>
      </c>
      <c r="E232" s="20" t="s">
        <v>5276</v>
      </c>
      <c r="F232" s="20" t="s">
        <v>547</v>
      </c>
      <c r="G232" s="20" t="s">
        <v>10482</v>
      </c>
      <c r="H232" s="20" t="s">
        <v>10558</v>
      </c>
      <c r="I232" s="20" t="s">
        <v>10559</v>
      </c>
      <c r="J232" s="20" t="s">
        <v>835</v>
      </c>
      <c r="K232" s="20" t="s">
        <v>10561</v>
      </c>
      <c r="L232" s="20" t="s">
        <v>10558</v>
      </c>
      <c r="M232" s="20" t="s">
        <v>9269</v>
      </c>
      <c r="N232" s="20" t="s">
        <v>9505</v>
      </c>
      <c r="O232" s="20" t="s">
        <v>10158</v>
      </c>
      <c r="P232" s="20" t="s">
        <v>755</v>
      </c>
      <c r="Q232" s="20" t="s">
        <v>10152</v>
      </c>
      <c r="R232" s="20" t="s">
        <v>9458</v>
      </c>
      <c r="S232" s="612">
        <v>500000000</v>
      </c>
      <c r="T232" s="20" t="s">
        <v>10467</v>
      </c>
      <c r="U232" s="1010">
        <v>1</v>
      </c>
      <c r="X232" s="20">
        <v>500000000</v>
      </c>
      <c r="Y232" s="20">
        <v>0</v>
      </c>
    </row>
    <row r="233" spans="1:25">
      <c r="A233" s="478" t="s">
        <v>10115</v>
      </c>
      <c r="B233" s="148">
        <v>500000000</v>
      </c>
      <c r="C233" s="20" t="s">
        <v>7822</v>
      </c>
      <c r="D233" s="20" t="s">
        <v>539</v>
      </c>
      <c r="E233" s="20" t="s">
        <v>5276</v>
      </c>
      <c r="F233" s="20" t="s">
        <v>547</v>
      </c>
      <c r="G233" s="20" t="s">
        <v>10482</v>
      </c>
      <c r="H233" s="20" t="s">
        <v>10558</v>
      </c>
      <c r="I233" s="20" t="s">
        <v>10559</v>
      </c>
      <c r="J233" s="20" t="s">
        <v>835</v>
      </c>
      <c r="K233" s="20" t="s">
        <v>10560</v>
      </c>
      <c r="L233" s="20" t="s">
        <v>10558</v>
      </c>
      <c r="M233" s="20" t="s">
        <v>10079</v>
      </c>
      <c r="N233" s="20" t="s">
        <v>10080</v>
      </c>
      <c r="O233" s="20" t="s">
        <v>10158</v>
      </c>
      <c r="P233" s="20" t="s">
        <v>755</v>
      </c>
      <c r="Q233" s="20" t="s">
        <v>10152</v>
      </c>
      <c r="R233" s="20" t="s">
        <v>9458</v>
      </c>
      <c r="S233" s="1007">
        <v>500000000</v>
      </c>
      <c r="T233" s="20" t="s">
        <v>10350</v>
      </c>
      <c r="U233" s="1010">
        <v>1</v>
      </c>
      <c r="X233" s="20">
        <v>500000000</v>
      </c>
      <c r="Y233" s="20">
        <v>0</v>
      </c>
    </row>
    <row r="234" spans="1:25">
      <c r="A234" s="478" t="s">
        <v>4982</v>
      </c>
      <c r="B234" s="148">
        <v>450000000</v>
      </c>
      <c r="C234" s="20" t="s">
        <v>7822</v>
      </c>
      <c r="D234" s="20" t="s">
        <v>539</v>
      </c>
      <c r="E234" s="20" t="s">
        <v>5276</v>
      </c>
      <c r="F234" s="20" t="s">
        <v>547</v>
      </c>
      <c r="G234" s="20" t="s">
        <v>10482</v>
      </c>
      <c r="H234" s="20" t="s">
        <v>10562</v>
      </c>
      <c r="I234" s="20" t="s">
        <v>10563</v>
      </c>
      <c r="J234" s="20" t="s">
        <v>761</v>
      </c>
      <c r="K234" s="20" t="s">
        <v>10562</v>
      </c>
      <c r="L234" s="20" t="s">
        <v>10562</v>
      </c>
      <c r="M234" s="20" t="s">
        <v>9506</v>
      </c>
      <c r="N234" s="20" t="s">
        <v>761</v>
      </c>
      <c r="O234" s="20" t="s">
        <v>5841</v>
      </c>
      <c r="P234" s="20" t="s">
        <v>755</v>
      </c>
      <c r="Q234" s="20" t="s">
        <v>10152</v>
      </c>
      <c r="R234" s="20" t="s">
        <v>9496</v>
      </c>
      <c r="S234" s="612">
        <v>450000000</v>
      </c>
      <c r="T234" s="20" t="s">
        <v>10467</v>
      </c>
      <c r="U234" s="1010">
        <v>1</v>
      </c>
      <c r="X234" s="20">
        <v>450000000</v>
      </c>
      <c r="Y234" s="20">
        <v>0</v>
      </c>
    </row>
    <row r="235" spans="1:25" s="484" customFormat="1">
      <c r="A235" s="708" t="s">
        <v>4983</v>
      </c>
      <c r="B235" s="738">
        <v>0</v>
      </c>
      <c r="C235" s="20"/>
      <c r="D235" s="20"/>
      <c r="E235" s="20"/>
      <c r="F235" s="20"/>
      <c r="G235" s="20"/>
      <c r="H235" s="20"/>
      <c r="I235" s="20"/>
      <c r="J235" s="20"/>
      <c r="K235" s="20"/>
      <c r="L235" s="20"/>
      <c r="M235" s="20"/>
      <c r="N235" s="20"/>
      <c r="O235" s="20"/>
      <c r="P235" s="20"/>
      <c r="Q235" s="20"/>
      <c r="R235" s="20"/>
      <c r="S235" s="612"/>
      <c r="T235" s="20"/>
      <c r="U235" s="1010"/>
      <c r="V235" s="20"/>
      <c r="W235" s="20"/>
      <c r="X235" s="20"/>
      <c r="Y235" s="20"/>
    </row>
    <row r="236" spans="1:25">
      <c r="A236" s="478" t="s">
        <v>4984</v>
      </c>
      <c r="B236" s="148">
        <v>250000000</v>
      </c>
      <c r="C236" s="20" t="s">
        <v>7822</v>
      </c>
      <c r="D236" s="20" t="s">
        <v>539</v>
      </c>
      <c r="E236" s="20" t="s">
        <v>5276</v>
      </c>
      <c r="F236" s="20" t="s">
        <v>547</v>
      </c>
      <c r="G236" s="20" t="s">
        <v>10482</v>
      </c>
      <c r="H236" s="20" t="s">
        <v>10564</v>
      </c>
      <c r="I236" s="20" t="s">
        <v>10565</v>
      </c>
      <c r="J236" s="20" t="s">
        <v>837</v>
      </c>
      <c r="K236" s="20" t="s">
        <v>10564</v>
      </c>
      <c r="L236" s="20" t="s">
        <v>10564</v>
      </c>
      <c r="M236" s="20" t="s">
        <v>6307</v>
      </c>
      <c r="N236" s="20" t="s">
        <v>837</v>
      </c>
      <c r="O236" s="20" t="s">
        <v>5841</v>
      </c>
      <c r="P236" s="20" t="s">
        <v>755</v>
      </c>
      <c r="Q236" s="20" t="s">
        <v>10152</v>
      </c>
      <c r="R236" s="20" t="s">
        <v>9458</v>
      </c>
      <c r="S236" s="612">
        <v>250000000</v>
      </c>
      <c r="T236" s="20" t="s">
        <v>10400</v>
      </c>
      <c r="U236" s="1010">
        <v>0</v>
      </c>
      <c r="X236" s="20">
        <v>0</v>
      </c>
      <c r="Y236" s="20">
        <v>0</v>
      </c>
    </row>
    <row r="237" spans="1:25">
      <c r="A237" s="478" t="s">
        <v>4985</v>
      </c>
      <c r="B237" s="148">
        <v>0</v>
      </c>
      <c r="C237" s="20" t="s">
        <v>7822</v>
      </c>
      <c r="D237" s="20" t="s">
        <v>539</v>
      </c>
      <c r="E237" s="20" t="s">
        <v>5276</v>
      </c>
      <c r="F237" s="20" t="s">
        <v>547</v>
      </c>
      <c r="G237" s="20" t="s">
        <v>10482</v>
      </c>
      <c r="H237" s="20" t="s">
        <v>10483</v>
      </c>
      <c r="I237" s="20" t="s">
        <v>10484</v>
      </c>
      <c r="J237" s="20" t="s">
        <v>10485</v>
      </c>
      <c r="K237" s="20" t="s">
        <v>10483</v>
      </c>
      <c r="L237" s="20" t="s">
        <v>10486</v>
      </c>
      <c r="M237" s="20" t="s">
        <v>10487</v>
      </c>
      <c r="N237" s="20" t="s">
        <v>10485</v>
      </c>
      <c r="O237" s="20" t="s">
        <v>5841</v>
      </c>
      <c r="P237" s="20" t="s">
        <v>1204</v>
      </c>
      <c r="Q237" s="20" t="s">
        <v>10147</v>
      </c>
      <c r="R237" s="20" t="s">
        <v>9496</v>
      </c>
      <c r="S237" s="612">
        <v>0</v>
      </c>
      <c r="U237" s="1010">
        <v>0</v>
      </c>
      <c r="X237" s="20">
        <v>0</v>
      </c>
      <c r="Y237" s="20">
        <v>0</v>
      </c>
    </row>
    <row r="238" spans="1:25">
      <c r="A238" s="478" t="s">
        <v>4986</v>
      </c>
      <c r="B238" s="148">
        <v>0</v>
      </c>
      <c r="C238" s="20" t="s">
        <v>7822</v>
      </c>
      <c r="D238" s="20" t="s">
        <v>539</v>
      </c>
      <c r="E238" s="20" t="s">
        <v>5276</v>
      </c>
      <c r="F238" s="20" t="s">
        <v>547</v>
      </c>
      <c r="G238" s="20" t="s">
        <v>10482</v>
      </c>
      <c r="H238" s="20" t="s">
        <v>10488</v>
      </c>
      <c r="I238" s="20" t="s">
        <v>10489</v>
      </c>
      <c r="J238" s="20" t="s">
        <v>10490</v>
      </c>
      <c r="K238" s="20" t="s">
        <v>10488</v>
      </c>
      <c r="L238" s="20" t="s">
        <v>10491</v>
      </c>
      <c r="M238" s="20" t="s">
        <v>10492</v>
      </c>
      <c r="N238" s="20" t="s">
        <v>10490</v>
      </c>
      <c r="O238" s="20" t="s">
        <v>5841</v>
      </c>
      <c r="P238" s="20" t="s">
        <v>1204</v>
      </c>
      <c r="Q238" s="20" t="s">
        <v>10147</v>
      </c>
      <c r="R238" s="20" t="s">
        <v>9496</v>
      </c>
      <c r="S238" s="612">
        <v>0</v>
      </c>
      <c r="U238" s="1010">
        <v>0</v>
      </c>
      <c r="X238" s="20">
        <v>0</v>
      </c>
      <c r="Y238" s="20">
        <v>0</v>
      </c>
    </row>
    <row r="239" spans="1:25">
      <c r="A239" s="478" t="s">
        <v>4987</v>
      </c>
      <c r="B239" s="148">
        <v>0</v>
      </c>
      <c r="C239" s="20" t="s">
        <v>7822</v>
      </c>
      <c r="D239" s="20" t="s">
        <v>539</v>
      </c>
      <c r="E239" s="20" t="s">
        <v>5276</v>
      </c>
      <c r="F239" s="20" t="s">
        <v>547</v>
      </c>
      <c r="G239" s="20" t="s">
        <v>10482</v>
      </c>
      <c r="H239" s="20" t="s">
        <v>10493</v>
      </c>
      <c r="I239" s="20" t="s">
        <v>10494</v>
      </c>
      <c r="J239" s="20" t="s">
        <v>10495</v>
      </c>
      <c r="K239" s="20" t="s">
        <v>10493</v>
      </c>
      <c r="L239" s="20" t="s">
        <v>10496</v>
      </c>
      <c r="M239" s="20" t="s">
        <v>10497</v>
      </c>
      <c r="N239" s="20" t="s">
        <v>10495</v>
      </c>
      <c r="O239" s="20" t="s">
        <v>5841</v>
      </c>
      <c r="P239" s="20" t="s">
        <v>1204</v>
      </c>
      <c r="Q239" s="20" t="s">
        <v>10147</v>
      </c>
      <c r="R239" s="20" t="s">
        <v>9496</v>
      </c>
      <c r="S239" s="612">
        <v>0</v>
      </c>
      <c r="U239" s="1010">
        <v>0</v>
      </c>
      <c r="X239" s="20">
        <v>0</v>
      </c>
      <c r="Y239" s="20">
        <v>0</v>
      </c>
    </row>
    <row r="240" spans="1:25">
      <c r="A240" s="478" t="s">
        <v>4988</v>
      </c>
      <c r="B240" s="148">
        <v>0</v>
      </c>
      <c r="C240" s="20" t="s">
        <v>7822</v>
      </c>
      <c r="D240" s="20" t="s">
        <v>539</v>
      </c>
      <c r="E240" s="20" t="s">
        <v>5276</v>
      </c>
      <c r="F240" s="20" t="s">
        <v>547</v>
      </c>
      <c r="G240" s="20" t="s">
        <v>10482</v>
      </c>
      <c r="H240" s="20" t="s">
        <v>10498</v>
      </c>
      <c r="I240" s="20" t="s">
        <v>10499</v>
      </c>
      <c r="J240" s="20" t="s">
        <v>10500</v>
      </c>
      <c r="K240" s="20" t="s">
        <v>10498</v>
      </c>
      <c r="L240" s="20" t="s">
        <v>10501</v>
      </c>
      <c r="M240" s="20" t="s">
        <v>10502</v>
      </c>
      <c r="N240" s="20" t="s">
        <v>10500</v>
      </c>
      <c r="O240" s="20" t="s">
        <v>5841</v>
      </c>
      <c r="P240" s="20" t="s">
        <v>1204</v>
      </c>
      <c r="Q240" s="20" t="s">
        <v>10147</v>
      </c>
      <c r="R240" s="20" t="s">
        <v>9496</v>
      </c>
      <c r="S240" s="612">
        <v>0</v>
      </c>
      <c r="U240" s="1010">
        <v>0</v>
      </c>
      <c r="X240" s="20">
        <v>0</v>
      </c>
      <c r="Y240" s="20">
        <v>0</v>
      </c>
    </row>
    <row r="241" spans="1:25">
      <c r="A241" s="478" t="s">
        <v>4989</v>
      </c>
      <c r="B241" s="148">
        <v>0</v>
      </c>
      <c r="C241" s="20" t="s">
        <v>7822</v>
      </c>
      <c r="D241" s="20" t="s">
        <v>539</v>
      </c>
      <c r="E241" s="20" t="s">
        <v>5276</v>
      </c>
      <c r="F241" s="20" t="s">
        <v>547</v>
      </c>
      <c r="G241" s="20" t="s">
        <v>10482</v>
      </c>
      <c r="H241" s="20" t="s">
        <v>10503</v>
      </c>
      <c r="I241" s="20" t="s">
        <v>10504</v>
      </c>
      <c r="J241" s="20" t="s">
        <v>10505</v>
      </c>
      <c r="K241" s="20" t="s">
        <v>10503</v>
      </c>
      <c r="L241" s="20" t="s">
        <v>10506</v>
      </c>
      <c r="M241" s="20" t="s">
        <v>10507</v>
      </c>
      <c r="N241" s="20" t="s">
        <v>10505</v>
      </c>
      <c r="O241" s="20" t="s">
        <v>5841</v>
      </c>
      <c r="P241" s="20" t="s">
        <v>1204</v>
      </c>
      <c r="Q241" s="20" t="s">
        <v>10147</v>
      </c>
      <c r="R241" s="20" t="s">
        <v>9503</v>
      </c>
      <c r="S241" s="612">
        <v>0</v>
      </c>
      <c r="U241" s="1010">
        <v>0</v>
      </c>
      <c r="X241" s="20">
        <v>0</v>
      </c>
      <c r="Y241" s="20">
        <v>0</v>
      </c>
    </row>
    <row r="242" spans="1:25">
      <c r="A242" s="478" t="s">
        <v>4990</v>
      </c>
      <c r="B242" s="148">
        <v>1005999113.9300001</v>
      </c>
      <c r="C242" s="20" t="s">
        <v>7822</v>
      </c>
      <c r="D242" s="20" t="s">
        <v>539</v>
      </c>
      <c r="E242" s="20" t="s">
        <v>5276</v>
      </c>
      <c r="F242" s="20" t="s">
        <v>548</v>
      </c>
      <c r="G242" s="20" t="s">
        <v>5285</v>
      </c>
      <c r="H242" s="20" t="s">
        <v>10570</v>
      </c>
      <c r="I242" s="20" t="s">
        <v>10571</v>
      </c>
      <c r="J242" s="20" t="s">
        <v>9507</v>
      </c>
      <c r="K242" s="20" t="s">
        <v>10570</v>
      </c>
      <c r="L242" s="20" t="s">
        <v>10570</v>
      </c>
      <c r="M242" s="20" t="s">
        <v>6315</v>
      </c>
      <c r="N242" s="20" t="s">
        <v>9507</v>
      </c>
      <c r="O242" s="20" t="s">
        <v>5841</v>
      </c>
      <c r="P242" s="20" t="s">
        <v>755</v>
      </c>
      <c r="Q242" s="20" t="s">
        <v>10152</v>
      </c>
      <c r="R242" s="20" t="s">
        <v>9508</v>
      </c>
      <c r="S242" s="612">
        <v>1005999114</v>
      </c>
      <c r="T242" s="20" t="s">
        <v>10395</v>
      </c>
      <c r="U242" s="1010">
        <v>0.4</v>
      </c>
      <c r="X242" s="20">
        <v>402399645.60000002</v>
      </c>
      <c r="Y242" s="20">
        <v>0</v>
      </c>
    </row>
    <row r="243" spans="1:25">
      <c r="A243" s="478"/>
      <c r="B243" s="148"/>
      <c r="C243" s="20" t="s">
        <v>7822</v>
      </c>
      <c r="D243" s="20" t="s">
        <v>539</v>
      </c>
      <c r="E243" s="20" t="s">
        <v>5276</v>
      </c>
      <c r="F243" s="20" t="s">
        <v>548</v>
      </c>
      <c r="G243" s="20" t="s">
        <v>5285</v>
      </c>
      <c r="H243" s="20" t="s">
        <v>10572</v>
      </c>
      <c r="I243" s="20" t="s">
        <v>10573</v>
      </c>
      <c r="J243" s="20" t="s">
        <v>1642</v>
      </c>
      <c r="K243" s="20" t="s">
        <v>10572</v>
      </c>
      <c r="L243" s="20" t="s">
        <v>10572</v>
      </c>
      <c r="M243" s="20" t="s">
        <v>6314</v>
      </c>
      <c r="N243" s="20" t="s">
        <v>1642</v>
      </c>
      <c r="O243" s="20" t="s">
        <v>5841</v>
      </c>
      <c r="P243" s="20" t="s">
        <v>755</v>
      </c>
      <c r="Q243" s="20" t="s">
        <v>10152</v>
      </c>
      <c r="R243" s="20" t="s">
        <v>9510</v>
      </c>
      <c r="S243" s="612">
        <v>113785000</v>
      </c>
      <c r="T243" s="20" t="s">
        <v>10380</v>
      </c>
      <c r="U243" s="1010">
        <v>0.4</v>
      </c>
      <c r="X243" s="20">
        <v>45514000</v>
      </c>
      <c r="Y243" s="20">
        <v>0</v>
      </c>
    </row>
    <row r="244" spans="1:25" s="484" customFormat="1">
      <c r="A244" s="478"/>
      <c r="B244" s="148"/>
      <c r="C244" s="20" t="s">
        <v>7822</v>
      </c>
      <c r="D244" s="20" t="s">
        <v>539</v>
      </c>
      <c r="E244" s="20" t="s">
        <v>5276</v>
      </c>
      <c r="F244" s="20" t="s">
        <v>548</v>
      </c>
      <c r="G244" s="20" t="s">
        <v>5285</v>
      </c>
      <c r="H244" s="20" t="s">
        <v>10572</v>
      </c>
      <c r="I244" s="20" t="s">
        <v>10573</v>
      </c>
      <c r="J244" s="20" t="s">
        <v>1642</v>
      </c>
      <c r="K244" s="20" t="s">
        <v>10572</v>
      </c>
      <c r="L244" s="20" t="s">
        <v>10572</v>
      </c>
      <c r="M244" s="20" t="s">
        <v>6314</v>
      </c>
      <c r="N244" s="20" t="s">
        <v>1642</v>
      </c>
      <c r="O244" s="20" t="s">
        <v>5841</v>
      </c>
      <c r="P244" s="20" t="s">
        <v>755</v>
      </c>
      <c r="Q244" s="20" t="s">
        <v>10152</v>
      </c>
      <c r="R244" s="20" t="s">
        <v>9510</v>
      </c>
      <c r="S244" s="612">
        <v>19469000</v>
      </c>
      <c r="T244" s="20" t="s">
        <v>10392</v>
      </c>
      <c r="U244" s="1010">
        <v>0</v>
      </c>
      <c r="V244" s="20"/>
      <c r="W244" s="20"/>
      <c r="X244" s="20">
        <v>0</v>
      </c>
      <c r="Y244" s="20">
        <v>0</v>
      </c>
    </row>
    <row r="245" spans="1:25">
      <c r="A245" s="478"/>
      <c r="B245" s="148"/>
      <c r="C245" s="20" t="s">
        <v>7822</v>
      </c>
      <c r="D245" s="20" t="s">
        <v>539</v>
      </c>
      <c r="E245" s="20" t="s">
        <v>5276</v>
      </c>
      <c r="F245" s="20" t="s">
        <v>548</v>
      </c>
      <c r="G245" s="20" t="s">
        <v>5285</v>
      </c>
      <c r="H245" s="20" t="s">
        <v>10572</v>
      </c>
      <c r="I245" s="20" t="s">
        <v>10573</v>
      </c>
      <c r="J245" s="20" t="s">
        <v>1642</v>
      </c>
      <c r="K245" s="20" t="s">
        <v>10572</v>
      </c>
      <c r="L245" s="20" t="s">
        <v>10572</v>
      </c>
      <c r="M245" s="20" t="s">
        <v>6314</v>
      </c>
      <c r="N245" s="20" t="s">
        <v>1642</v>
      </c>
      <c r="O245" s="20" t="s">
        <v>5841</v>
      </c>
      <c r="P245" s="20" t="s">
        <v>755</v>
      </c>
      <c r="Q245" s="20" t="s">
        <v>10152</v>
      </c>
      <c r="R245" s="20" t="s">
        <v>9510</v>
      </c>
      <c r="S245" s="612">
        <v>278485000</v>
      </c>
      <c r="T245" s="20" t="s">
        <v>11451</v>
      </c>
      <c r="U245" s="1010">
        <v>0</v>
      </c>
      <c r="X245" s="20">
        <v>0</v>
      </c>
      <c r="Y245" s="20">
        <v>0</v>
      </c>
    </row>
    <row r="246" spans="1:25">
      <c r="A246" s="60" t="s">
        <v>4991</v>
      </c>
      <c r="B246" s="1012">
        <v>411739000</v>
      </c>
      <c r="C246" s="1013" t="s">
        <v>7822</v>
      </c>
      <c r="D246" s="1013"/>
      <c r="E246" s="1013"/>
      <c r="F246" s="1013"/>
      <c r="G246" s="1013"/>
      <c r="H246" s="1013"/>
      <c r="I246" s="1013"/>
      <c r="J246" s="1013"/>
      <c r="K246" s="1013"/>
      <c r="L246" s="1013"/>
      <c r="M246" s="1013"/>
      <c r="N246" s="1013"/>
      <c r="O246" s="1013"/>
      <c r="P246" s="1013"/>
      <c r="Q246" s="1013"/>
      <c r="R246" s="1013"/>
      <c r="S246" s="1012">
        <f>SUM(S243:S245)</f>
        <v>411739000</v>
      </c>
      <c r="T246" s="1013"/>
      <c r="U246" s="1015">
        <f>X246/S246</f>
        <v>0.11054090091052828</v>
      </c>
      <c r="V246" s="1012"/>
      <c r="W246" s="1015">
        <f>Y246/S246</f>
        <v>0</v>
      </c>
      <c r="X246" s="1012">
        <f t="shared" ref="X246" si="28">SUM(X243:X245)</f>
        <v>45514000</v>
      </c>
      <c r="Y246" s="1012">
        <f t="shared" ref="Y246" si="29">SUM(Y243:Y245)</f>
        <v>0</v>
      </c>
    </row>
    <row r="247" spans="1:25">
      <c r="A247" s="478" t="s">
        <v>4992</v>
      </c>
      <c r="B247" s="148">
        <v>13950000000</v>
      </c>
      <c r="C247" s="20" t="s">
        <v>7822</v>
      </c>
      <c r="D247" s="20" t="s">
        <v>539</v>
      </c>
      <c r="E247" s="20" t="s">
        <v>5276</v>
      </c>
      <c r="F247" s="20" t="s">
        <v>548</v>
      </c>
      <c r="G247" s="20" t="s">
        <v>5285</v>
      </c>
      <c r="H247" s="20" t="s">
        <v>10574</v>
      </c>
      <c r="I247" s="20" t="s">
        <v>10575</v>
      </c>
      <c r="J247" s="20" t="s">
        <v>8080</v>
      </c>
      <c r="K247" s="20" t="s">
        <v>10574</v>
      </c>
      <c r="L247" s="20" t="s">
        <v>10574</v>
      </c>
      <c r="M247" s="20" t="s">
        <v>9511</v>
      </c>
      <c r="N247" s="20" t="s">
        <v>8080</v>
      </c>
      <c r="O247" s="20" t="s">
        <v>5841</v>
      </c>
      <c r="P247" s="20" t="s">
        <v>755</v>
      </c>
      <c r="Q247" s="20" t="s">
        <v>10147</v>
      </c>
      <c r="R247" s="20" t="s">
        <v>9496</v>
      </c>
      <c r="S247" s="612">
        <v>13950000000</v>
      </c>
      <c r="T247" s="20" t="s">
        <v>10576</v>
      </c>
      <c r="U247" s="1010">
        <v>1</v>
      </c>
      <c r="X247" s="20">
        <v>13950000000</v>
      </c>
      <c r="Y247" s="20">
        <v>0</v>
      </c>
    </row>
    <row r="248" spans="1:25">
      <c r="A248" s="478" t="s">
        <v>4993</v>
      </c>
      <c r="B248" s="148">
        <v>200000000</v>
      </c>
      <c r="C248" s="20" t="s">
        <v>7822</v>
      </c>
      <c r="D248" s="20" t="s">
        <v>539</v>
      </c>
      <c r="E248" s="20" t="s">
        <v>5276</v>
      </c>
      <c r="F248" s="20" t="s">
        <v>548</v>
      </c>
      <c r="G248" s="20" t="s">
        <v>5285</v>
      </c>
      <c r="H248" s="20" t="s">
        <v>10577</v>
      </c>
      <c r="I248" s="20" t="s">
        <v>10578</v>
      </c>
      <c r="J248" s="20" t="s">
        <v>777</v>
      </c>
      <c r="K248" s="20" t="s">
        <v>10577</v>
      </c>
      <c r="L248" s="20" t="s">
        <v>10577</v>
      </c>
      <c r="M248" s="20" t="s">
        <v>9270</v>
      </c>
      <c r="N248" s="20" t="s">
        <v>777</v>
      </c>
      <c r="O248" s="20" t="s">
        <v>5841</v>
      </c>
      <c r="P248" s="20" t="s">
        <v>755</v>
      </c>
      <c r="Q248" s="20" t="s">
        <v>10152</v>
      </c>
      <c r="R248" s="20" t="s">
        <v>9496</v>
      </c>
      <c r="S248" s="612">
        <v>200000000</v>
      </c>
      <c r="T248" s="20" t="s">
        <v>10579</v>
      </c>
      <c r="U248" s="1010">
        <v>1</v>
      </c>
      <c r="X248" s="20">
        <v>200000000</v>
      </c>
      <c r="Y248" s="20">
        <v>0</v>
      </c>
    </row>
    <row r="249" spans="1:25">
      <c r="A249" s="478" t="s">
        <v>4996</v>
      </c>
      <c r="B249" s="148">
        <v>0</v>
      </c>
      <c r="C249" s="20" t="s">
        <v>7822</v>
      </c>
      <c r="D249" s="20" t="s">
        <v>539</v>
      </c>
      <c r="E249" s="20" t="s">
        <v>5276</v>
      </c>
      <c r="F249" s="20" t="s">
        <v>548</v>
      </c>
      <c r="G249" s="20" t="s">
        <v>5285</v>
      </c>
      <c r="H249" s="20" t="s">
        <v>10566</v>
      </c>
      <c r="I249" s="20" t="s">
        <v>10567</v>
      </c>
      <c r="J249" s="20" t="s">
        <v>10568</v>
      </c>
      <c r="K249" s="20" t="s">
        <v>10566</v>
      </c>
      <c r="L249" s="20" t="s">
        <v>10566</v>
      </c>
      <c r="M249" s="20" t="s">
        <v>10569</v>
      </c>
      <c r="N249" s="20" t="s">
        <v>10568</v>
      </c>
      <c r="O249" s="20" t="s">
        <v>5841</v>
      </c>
      <c r="P249" s="20" t="s">
        <v>1204</v>
      </c>
      <c r="Q249" s="20" t="s">
        <v>10147</v>
      </c>
      <c r="R249" s="20" t="s">
        <v>9496</v>
      </c>
      <c r="S249" s="612">
        <v>0</v>
      </c>
      <c r="U249" s="1010">
        <v>0</v>
      </c>
      <c r="X249" s="20">
        <v>0</v>
      </c>
      <c r="Y249" s="20">
        <v>0</v>
      </c>
    </row>
    <row r="250" spans="1:25">
      <c r="A250" s="478" t="s">
        <v>4994</v>
      </c>
      <c r="B250" s="148">
        <v>500000000</v>
      </c>
      <c r="C250" s="20" t="s">
        <v>7822</v>
      </c>
      <c r="D250" s="20" t="s">
        <v>539</v>
      </c>
      <c r="E250" s="20" t="s">
        <v>5276</v>
      </c>
      <c r="F250" s="20" t="s">
        <v>549</v>
      </c>
      <c r="G250" s="20" t="s">
        <v>10580</v>
      </c>
      <c r="H250" s="20" t="s">
        <v>10597</v>
      </c>
      <c r="I250" s="20" t="s">
        <v>10598</v>
      </c>
      <c r="J250" s="20" t="s">
        <v>834</v>
      </c>
      <c r="K250" s="20" t="s">
        <v>10597</v>
      </c>
      <c r="L250" s="20" t="s">
        <v>10597</v>
      </c>
      <c r="M250" s="20" t="s">
        <v>6318</v>
      </c>
      <c r="N250" s="20" t="s">
        <v>834</v>
      </c>
      <c r="O250" s="20" t="s">
        <v>5841</v>
      </c>
      <c r="P250" s="20" t="s">
        <v>755</v>
      </c>
      <c r="Q250" s="20" t="s">
        <v>10152</v>
      </c>
      <c r="R250" s="20" t="s">
        <v>9496</v>
      </c>
      <c r="S250" s="612">
        <v>500000000</v>
      </c>
      <c r="T250" s="20" t="s">
        <v>10599</v>
      </c>
      <c r="U250" s="1010">
        <v>1</v>
      </c>
      <c r="X250" s="20">
        <v>500000000</v>
      </c>
      <c r="Y250" s="20">
        <v>0</v>
      </c>
    </row>
    <row r="251" spans="1:25">
      <c r="A251" s="478" t="s">
        <v>5514</v>
      </c>
      <c r="B251" s="20"/>
      <c r="S251" s="612"/>
      <c r="U251" s="1010"/>
    </row>
    <row r="252" spans="1:25">
      <c r="A252" s="758" t="s">
        <v>5511</v>
      </c>
      <c r="B252" s="148">
        <v>1200000000</v>
      </c>
      <c r="C252" s="20" t="s">
        <v>7822</v>
      </c>
      <c r="D252" s="20" t="s">
        <v>539</v>
      </c>
      <c r="E252" s="20" t="s">
        <v>5276</v>
      </c>
      <c r="F252" s="20" t="s">
        <v>549</v>
      </c>
      <c r="G252" s="20" t="s">
        <v>10580</v>
      </c>
      <c r="H252" s="20" t="s">
        <v>10600</v>
      </c>
      <c r="I252" s="20" t="s">
        <v>10601</v>
      </c>
      <c r="J252" s="20" t="s">
        <v>779</v>
      </c>
      <c r="K252" s="20" t="s">
        <v>10606</v>
      </c>
      <c r="L252" s="20" t="s">
        <v>10606</v>
      </c>
      <c r="M252" s="20" t="s">
        <v>6319</v>
      </c>
      <c r="N252" s="20" t="s">
        <v>779</v>
      </c>
      <c r="O252" s="20" t="s">
        <v>10158</v>
      </c>
      <c r="P252" s="20" t="s">
        <v>755</v>
      </c>
      <c r="Q252" s="20" t="s">
        <v>10152</v>
      </c>
      <c r="R252" s="20" t="s">
        <v>9514</v>
      </c>
      <c r="S252" s="612">
        <v>1200000000</v>
      </c>
      <c r="T252" s="20" t="s">
        <v>10599</v>
      </c>
      <c r="U252" s="1010">
        <v>1</v>
      </c>
      <c r="X252" s="20">
        <v>1200000000</v>
      </c>
      <c r="Y252" s="20">
        <v>0</v>
      </c>
    </row>
    <row r="253" spans="1:25">
      <c r="A253" s="478"/>
      <c r="B253" s="148"/>
      <c r="C253" s="20" t="s">
        <v>7822</v>
      </c>
      <c r="D253" s="20" t="s">
        <v>539</v>
      </c>
      <c r="E253" s="20" t="s">
        <v>5276</v>
      </c>
      <c r="F253" s="20" t="s">
        <v>549</v>
      </c>
      <c r="G253" s="20" t="s">
        <v>10580</v>
      </c>
      <c r="H253" s="20" t="s">
        <v>10600</v>
      </c>
      <c r="I253" s="20" t="s">
        <v>10601</v>
      </c>
      <c r="J253" s="20" t="s">
        <v>779</v>
      </c>
      <c r="K253" s="20" t="s">
        <v>10602</v>
      </c>
      <c r="L253" s="20" t="s">
        <v>11452</v>
      </c>
      <c r="M253" s="20" t="s">
        <v>11429</v>
      </c>
      <c r="N253" s="20" t="s">
        <v>10081</v>
      </c>
      <c r="O253" s="20" t="s">
        <v>10158</v>
      </c>
      <c r="P253" s="20" t="s">
        <v>755</v>
      </c>
      <c r="Q253" s="20" t="s">
        <v>10152</v>
      </c>
      <c r="R253" s="20" t="s">
        <v>9513</v>
      </c>
      <c r="S253" s="612">
        <v>334350000</v>
      </c>
      <c r="T253" s="20" t="s">
        <v>10599</v>
      </c>
      <c r="U253" s="1010">
        <v>1</v>
      </c>
      <c r="X253" s="20">
        <v>334350000</v>
      </c>
      <c r="Y253" s="20">
        <v>0</v>
      </c>
    </row>
    <row r="254" spans="1:25">
      <c r="A254" s="478"/>
      <c r="B254" s="148"/>
      <c r="C254" s="20" t="s">
        <v>7822</v>
      </c>
      <c r="D254" s="20" t="s">
        <v>539</v>
      </c>
      <c r="E254" s="20" t="s">
        <v>5276</v>
      </c>
      <c r="F254" s="20" t="s">
        <v>549</v>
      </c>
      <c r="G254" s="20" t="s">
        <v>10580</v>
      </c>
      <c r="H254" s="20" t="s">
        <v>10600</v>
      </c>
      <c r="I254" s="20" t="s">
        <v>10601</v>
      </c>
      <c r="J254" s="20" t="s">
        <v>779</v>
      </c>
      <c r="K254" s="20" t="s">
        <v>10603</v>
      </c>
      <c r="L254" s="20" t="s">
        <v>11452</v>
      </c>
      <c r="M254" s="20" t="s">
        <v>11430</v>
      </c>
      <c r="N254" s="20" t="s">
        <v>10604</v>
      </c>
      <c r="O254" s="20" t="s">
        <v>10158</v>
      </c>
      <c r="P254" s="20" t="s">
        <v>755</v>
      </c>
      <c r="Q254" s="20" t="s">
        <v>10152</v>
      </c>
      <c r="R254" s="20" t="s">
        <v>9513</v>
      </c>
      <c r="S254" s="612">
        <v>865650000</v>
      </c>
      <c r="T254" s="20" t="s">
        <v>10605</v>
      </c>
      <c r="U254" s="1010">
        <v>0</v>
      </c>
      <c r="X254" s="20">
        <v>0</v>
      </c>
      <c r="Y254" s="20">
        <v>0</v>
      </c>
    </row>
    <row r="255" spans="1:25" s="484" customFormat="1">
      <c r="A255" s="60" t="s">
        <v>5512</v>
      </c>
      <c r="B255" s="1012">
        <v>1200000000</v>
      </c>
      <c r="C255" s="1013" t="s">
        <v>7822</v>
      </c>
      <c r="D255" s="1013"/>
      <c r="E255" s="1013"/>
      <c r="F255" s="1013"/>
      <c r="G255" s="1013"/>
      <c r="H255" s="1013"/>
      <c r="I255" s="1013"/>
      <c r="J255" s="1013"/>
      <c r="K255" s="1013"/>
      <c r="L255" s="1013"/>
      <c r="M255" s="1013"/>
      <c r="N255" s="1013"/>
      <c r="O255" s="1013"/>
      <c r="P255" s="1013"/>
      <c r="Q255" s="1013"/>
      <c r="R255" s="1013"/>
      <c r="S255" s="1012">
        <f>SUM(S253:S254)</f>
        <v>1200000000</v>
      </c>
      <c r="T255" s="1013"/>
      <c r="U255" s="1015">
        <f>X255/S255</f>
        <v>0.27862500000000001</v>
      </c>
      <c r="V255" s="1012"/>
      <c r="W255" s="1015">
        <f>Y255/S255</f>
        <v>0</v>
      </c>
      <c r="X255" s="1012">
        <f t="shared" ref="X255" si="30">SUM(X253:X254)</f>
        <v>334350000</v>
      </c>
      <c r="Y255" s="1012">
        <f t="shared" ref="Y255" si="31">SUM(Y253:Y254)</f>
        <v>0</v>
      </c>
    </row>
    <row r="256" spans="1:25">
      <c r="A256" s="708" t="s">
        <v>5513</v>
      </c>
      <c r="B256" s="738">
        <v>0</v>
      </c>
      <c r="C256" s="501"/>
      <c r="D256" s="501"/>
      <c r="E256" s="501"/>
      <c r="F256" s="501"/>
      <c r="G256" s="501"/>
      <c r="H256" s="501"/>
      <c r="I256" s="501"/>
      <c r="J256" s="501"/>
      <c r="K256" s="501"/>
      <c r="L256" s="501"/>
      <c r="M256" s="501"/>
      <c r="N256" s="501"/>
      <c r="O256" s="501"/>
      <c r="P256" s="501"/>
      <c r="Q256" s="501"/>
      <c r="R256" s="501"/>
      <c r="S256" s="734"/>
      <c r="T256" s="501"/>
      <c r="U256" s="1049"/>
      <c r="V256" s="734"/>
      <c r="W256" s="1049"/>
      <c r="X256" s="734"/>
      <c r="Y256" s="734"/>
    </row>
    <row r="257" spans="1:25">
      <c r="A257" s="478" t="s">
        <v>5976</v>
      </c>
      <c r="B257" s="148">
        <v>210000000</v>
      </c>
      <c r="C257" s="20" t="s">
        <v>7822</v>
      </c>
      <c r="D257" s="20" t="s">
        <v>539</v>
      </c>
      <c r="E257" s="20" t="s">
        <v>5276</v>
      </c>
      <c r="F257" s="20" t="s">
        <v>549</v>
      </c>
      <c r="G257" s="20" t="s">
        <v>10580</v>
      </c>
      <c r="H257" s="20" t="s">
        <v>10607</v>
      </c>
      <c r="I257" s="20" t="s">
        <v>10608</v>
      </c>
      <c r="J257" s="20" t="s">
        <v>782</v>
      </c>
      <c r="K257" s="20" t="s">
        <v>10607</v>
      </c>
      <c r="L257" s="20" t="s">
        <v>10607</v>
      </c>
      <c r="M257" s="20" t="s">
        <v>6320</v>
      </c>
      <c r="N257" s="20" t="s">
        <v>782</v>
      </c>
      <c r="O257" s="20" t="s">
        <v>5841</v>
      </c>
      <c r="P257" s="20" t="s">
        <v>755</v>
      </c>
      <c r="Q257" s="20" t="s">
        <v>10152</v>
      </c>
      <c r="R257" s="20" t="s">
        <v>9496</v>
      </c>
      <c r="S257" s="612">
        <v>210000000</v>
      </c>
      <c r="T257" s="20" t="s">
        <v>10388</v>
      </c>
      <c r="U257" s="1010">
        <v>0.4</v>
      </c>
      <c r="X257" s="20">
        <v>84000000</v>
      </c>
      <c r="Y257" s="20">
        <v>0</v>
      </c>
    </row>
    <row r="258" spans="1:25">
      <c r="A258" s="478" t="s">
        <v>5977</v>
      </c>
      <c r="B258" s="20"/>
      <c r="S258" s="612"/>
      <c r="U258" s="1010"/>
    </row>
    <row r="259" spans="1:25">
      <c r="A259" s="478" t="s">
        <v>6790</v>
      </c>
      <c r="B259" s="148">
        <v>82000000</v>
      </c>
      <c r="C259" s="20" t="s">
        <v>7822</v>
      </c>
      <c r="D259" s="20" t="s">
        <v>539</v>
      </c>
      <c r="E259" s="20" t="s">
        <v>5276</v>
      </c>
      <c r="F259" s="20" t="s">
        <v>549</v>
      </c>
      <c r="G259" s="20" t="s">
        <v>10580</v>
      </c>
      <c r="H259" s="20" t="s">
        <v>10609</v>
      </c>
      <c r="I259" s="20" t="s">
        <v>10610</v>
      </c>
      <c r="J259" s="20" t="s">
        <v>778</v>
      </c>
      <c r="K259" s="20" t="s">
        <v>10611</v>
      </c>
      <c r="L259" s="20" t="s">
        <v>10609</v>
      </c>
      <c r="M259" s="20" t="s">
        <v>9515</v>
      </c>
      <c r="N259" s="20" t="s">
        <v>9516</v>
      </c>
      <c r="O259" s="20" t="s">
        <v>10158</v>
      </c>
      <c r="P259" s="20" t="s">
        <v>755</v>
      </c>
      <c r="Q259" s="20" t="s">
        <v>10152</v>
      </c>
      <c r="R259" s="20" t="s">
        <v>9496</v>
      </c>
      <c r="S259" s="612">
        <v>82000000</v>
      </c>
      <c r="T259" s="20" t="s">
        <v>10388</v>
      </c>
      <c r="U259" s="1010">
        <v>0.4</v>
      </c>
      <c r="X259" s="20">
        <v>32800000</v>
      </c>
      <c r="Y259" s="20">
        <v>0</v>
      </c>
    </row>
    <row r="260" spans="1:25">
      <c r="A260" s="478" t="s">
        <v>6791</v>
      </c>
      <c r="B260" s="148">
        <v>14000000</v>
      </c>
      <c r="C260" s="20" t="s">
        <v>7822</v>
      </c>
      <c r="D260" s="20" t="s">
        <v>539</v>
      </c>
      <c r="E260" s="20" t="s">
        <v>5276</v>
      </c>
      <c r="F260" s="20" t="s">
        <v>549</v>
      </c>
      <c r="G260" s="20" t="s">
        <v>10580</v>
      </c>
      <c r="H260" s="20" t="s">
        <v>10609</v>
      </c>
      <c r="I260" s="20" t="s">
        <v>10610</v>
      </c>
      <c r="J260" s="20" t="s">
        <v>778</v>
      </c>
      <c r="K260" s="20" t="s">
        <v>10612</v>
      </c>
      <c r="L260" s="20" t="s">
        <v>10609</v>
      </c>
      <c r="M260" s="20" t="s">
        <v>9517</v>
      </c>
      <c r="N260" s="20" t="s">
        <v>9518</v>
      </c>
      <c r="O260" s="20" t="s">
        <v>10158</v>
      </c>
      <c r="P260" s="20" t="s">
        <v>755</v>
      </c>
      <c r="Q260" s="20" t="s">
        <v>10147</v>
      </c>
      <c r="R260" s="20" t="s">
        <v>9496</v>
      </c>
      <c r="S260" s="612">
        <v>14000000</v>
      </c>
      <c r="T260" s="20" t="s">
        <v>10613</v>
      </c>
      <c r="U260" s="1010">
        <v>0</v>
      </c>
      <c r="V260" s="20" t="s">
        <v>10614</v>
      </c>
      <c r="W260" s="1010">
        <v>1</v>
      </c>
      <c r="X260" s="20">
        <v>0</v>
      </c>
      <c r="Y260" s="20">
        <v>14000000</v>
      </c>
    </row>
    <row r="261" spans="1:25">
      <c r="A261" s="478" t="s">
        <v>6792</v>
      </c>
      <c r="B261" s="148">
        <v>4000000</v>
      </c>
      <c r="C261" s="20" t="s">
        <v>7822</v>
      </c>
      <c r="D261" s="20" t="s">
        <v>539</v>
      </c>
      <c r="E261" s="20" t="s">
        <v>5276</v>
      </c>
      <c r="F261" s="20" t="s">
        <v>549</v>
      </c>
      <c r="G261" s="20" t="s">
        <v>10580</v>
      </c>
      <c r="H261" s="20" t="s">
        <v>10609</v>
      </c>
      <c r="I261" s="20" t="s">
        <v>10610</v>
      </c>
      <c r="J261" s="20" t="s">
        <v>778</v>
      </c>
      <c r="K261" s="20" t="s">
        <v>10615</v>
      </c>
      <c r="L261" s="20" t="s">
        <v>10609</v>
      </c>
      <c r="M261" s="20" t="s">
        <v>9519</v>
      </c>
      <c r="N261" s="20" t="s">
        <v>9520</v>
      </c>
      <c r="O261" s="20" t="s">
        <v>10158</v>
      </c>
      <c r="P261" s="20" t="s">
        <v>755</v>
      </c>
      <c r="Q261" s="20" t="s">
        <v>10147</v>
      </c>
      <c r="R261" s="20" t="s">
        <v>9496</v>
      </c>
      <c r="S261" s="612">
        <v>4000000</v>
      </c>
      <c r="T261" s="20" t="s">
        <v>10153</v>
      </c>
      <c r="U261" s="1010">
        <v>0</v>
      </c>
      <c r="V261" s="20" t="s">
        <v>10154</v>
      </c>
      <c r="W261" s="1010">
        <v>1</v>
      </c>
      <c r="X261" s="20">
        <v>0</v>
      </c>
      <c r="Y261" s="20">
        <v>4000000</v>
      </c>
    </row>
    <row r="262" spans="1:25">
      <c r="A262" s="478" t="s">
        <v>5978</v>
      </c>
      <c r="B262" s="148">
        <v>357000000</v>
      </c>
      <c r="C262" s="20" t="s">
        <v>7822</v>
      </c>
      <c r="D262" s="20" t="s">
        <v>539</v>
      </c>
      <c r="E262" s="20" t="s">
        <v>5276</v>
      </c>
      <c r="F262" s="20" t="s">
        <v>549</v>
      </c>
      <c r="G262" s="20" t="s">
        <v>10580</v>
      </c>
      <c r="H262" s="20" t="s">
        <v>10616</v>
      </c>
      <c r="I262" s="20" t="s">
        <v>10617</v>
      </c>
      <c r="J262" s="20" t="s">
        <v>9521</v>
      </c>
      <c r="K262" s="20" t="s">
        <v>10616</v>
      </c>
      <c r="L262" s="20" t="s">
        <v>10616</v>
      </c>
      <c r="M262" s="20" t="s">
        <v>9271</v>
      </c>
      <c r="N262" s="20" t="s">
        <v>9521</v>
      </c>
      <c r="O262" s="20" t="s">
        <v>5841</v>
      </c>
      <c r="P262" s="20" t="s">
        <v>755</v>
      </c>
      <c r="Q262" s="20" t="s">
        <v>10152</v>
      </c>
      <c r="R262" s="20" t="s">
        <v>9496</v>
      </c>
      <c r="S262" s="612">
        <v>357000000</v>
      </c>
      <c r="T262" s="20" t="s">
        <v>10388</v>
      </c>
      <c r="U262" s="1010">
        <v>0.4</v>
      </c>
      <c r="X262" s="20">
        <v>142800000</v>
      </c>
      <c r="Y262" s="20">
        <v>0</v>
      </c>
    </row>
    <row r="263" spans="1:25">
      <c r="A263" s="478" t="s">
        <v>5979</v>
      </c>
      <c r="B263" s="148">
        <v>500000000</v>
      </c>
      <c r="C263" s="20" t="s">
        <v>7822</v>
      </c>
      <c r="D263" s="20" t="s">
        <v>539</v>
      </c>
      <c r="E263" s="20" t="s">
        <v>5276</v>
      </c>
      <c r="F263" s="20" t="s">
        <v>549</v>
      </c>
      <c r="G263" s="20" t="s">
        <v>10580</v>
      </c>
      <c r="H263" s="20" t="s">
        <v>10618</v>
      </c>
      <c r="I263" s="20" t="s">
        <v>10619</v>
      </c>
      <c r="J263" s="20" t="s">
        <v>10620</v>
      </c>
      <c r="K263" s="20" t="s">
        <v>10618</v>
      </c>
      <c r="L263" s="20" t="s">
        <v>10618</v>
      </c>
      <c r="M263" s="20" t="s">
        <v>9523</v>
      </c>
      <c r="N263" s="20" t="s">
        <v>10620</v>
      </c>
      <c r="O263" s="20" t="s">
        <v>5841</v>
      </c>
      <c r="P263" s="20" t="s">
        <v>755</v>
      </c>
      <c r="Q263" s="20" t="s">
        <v>10152</v>
      </c>
      <c r="R263" s="20" t="s">
        <v>9496</v>
      </c>
      <c r="S263" s="612">
        <v>500000000</v>
      </c>
      <c r="T263" s="20" t="s">
        <v>10621</v>
      </c>
      <c r="U263" s="1010">
        <v>0</v>
      </c>
      <c r="X263" s="20">
        <v>0</v>
      </c>
      <c r="Y263" s="20">
        <v>0</v>
      </c>
    </row>
    <row r="264" spans="1:25">
      <c r="A264" s="478" t="s">
        <v>5980</v>
      </c>
      <c r="B264" s="148">
        <v>400000000</v>
      </c>
      <c r="C264" s="20" t="s">
        <v>7822</v>
      </c>
      <c r="D264" s="20" t="s">
        <v>539</v>
      </c>
      <c r="E264" s="20" t="s">
        <v>5276</v>
      </c>
      <c r="F264" s="20" t="s">
        <v>549</v>
      </c>
      <c r="G264" s="20" t="s">
        <v>10580</v>
      </c>
      <c r="H264" s="20" t="s">
        <v>10622</v>
      </c>
      <c r="I264" s="20" t="s">
        <v>10623</v>
      </c>
      <c r="J264" s="20" t="s">
        <v>781</v>
      </c>
      <c r="K264" s="20" t="s">
        <v>10622</v>
      </c>
      <c r="L264" s="20" t="s">
        <v>10622</v>
      </c>
      <c r="M264" s="20" t="s">
        <v>6321</v>
      </c>
      <c r="N264" s="20" t="s">
        <v>781</v>
      </c>
      <c r="O264" s="20" t="s">
        <v>5841</v>
      </c>
      <c r="P264" s="20" t="s">
        <v>755</v>
      </c>
      <c r="Q264" s="20" t="s">
        <v>10152</v>
      </c>
      <c r="R264" s="20" t="s">
        <v>9496</v>
      </c>
      <c r="S264" s="612">
        <v>400000000</v>
      </c>
      <c r="T264" s="20" t="s">
        <v>10624</v>
      </c>
      <c r="U264" s="1010">
        <v>0.4</v>
      </c>
      <c r="X264" s="20">
        <v>160000000</v>
      </c>
      <c r="Y264" s="20">
        <v>0</v>
      </c>
    </row>
    <row r="265" spans="1:25">
      <c r="A265" s="478" t="s">
        <v>5981</v>
      </c>
      <c r="B265" s="148">
        <v>2000000000</v>
      </c>
      <c r="C265" s="20" t="s">
        <v>7822</v>
      </c>
      <c r="D265" s="20" t="s">
        <v>539</v>
      </c>
      <c r="E265" s="20" t="s">
        <v>5276</v>
      </c>
      <c r="F265" s="20" t="s">
        <v>549</v>
      </c>
      <c r="G265" s="20" t="s">
        <v>10580</v>
      </c>
      <c r="H265" s="20" t="s">
        <v>10625</v>
      </c>
      <c r="I265" s="20" t="s">
        <v>10626</v>
      </c>
      <c r="J265" s="20" t="s">
        <v>730</v>
      </c>
      <c r="K265" s="20" t="s">
        <v>10625</v>
      </c>
      <c r="L265" s="20" t="s">
        <v>10625</v>
      </c>
      <c r="M265" s="20" t="s">
        <v>6322</v>
      </c>
      <c r="N265" s="20" t="s">
        <v>730</v>
      </c>
      <c r="O265" s="20" t="s">
        <v>5841</v>
      </c>
      <c r="P265" s="20" t="s">
        <v>755</v>
      </c>
      <c r="Q265" s="20" t="s">
        <v>10152</v>
      </c>
      <c r="R265" s="20" t="s">
        <v>9503</v>
      </c>
      <c r="S265" s="612">
        <v>2000000000</v>
      </c>
      <c r="T265" s="20" t="s">
        <v>10627</v>
      </c>
      <c r="U265" s="1010">
        <v>0.4</v>
      </c>
      <c r="X265" s="20">
        <v>800000000</v>
      </c>
      <c r="Y265" s="20">
        <v>0</v>
      </c>
    </row>
    <row r="266" spans="1:25">
      <c r="A266" s="478" t="s">
        <v>5982</v>
      </c>
      <c r="B266" s="148">
        <v>1924000000</v>
      </c>
      <c r="C266" s="20" t="s">
        <v>7822</v>
      </c>
      <c r="D266" s="20" t="s">
        <v>539</v>
      </c>
      <c r="E266" s="20" t="s">
        <v>5276</v>
      </c>
      <c r="F266" s="20" t="s">
        <v>549</v>
      </c>
      <c r="G266" s="20" t="s">
        <v>10580</v>
      </c>
      <c r="H266" s="20" t="s">
        <v>10628</v>
      </c>
      <c r="I266" s="20" t="s">
        <v>10629</v>
      </c>
      <c r="J266" s="20" t="s">
        <v>773</v>
      </c>
      <c r="K266" s="20" t="s">
        <v>10628</v>
      </c>
      <c r="L266" s="20" t="s">
        <v>10628</v>
      </c>
      <c r="M266" s="20" t="s">
        <v>6323</v>
      </c>
      <c r="N266" s="20" t="s">
        <v>773</v>
      </c>
      <c r="O266" s="20" t="s">
        <v>5841</v>
      </c>
      <c r="P266" s="20" t="s">
        <v>755</v>
      </c>
      <c r="Q266" s="20" t="s">
        <v>10152</v>
      </c>
      <c r="R266" s="20" t="s">
        <v>9503</v>
      </c>
      <c r="S266" s="612">
        <v>1924000000</v>
      </c>
      <c r="T266" s="20" t="s">
        <v>10630</v>
      </c>
      <c r="U266" s="1010">
        <v>0.4</v>
      </c>
      <c r="X266" s="20">
        <v>769600000</v>
      </c>
      <c r="Y266" s="20">
        <v>0</v>
      </c>
    </row>
    <row r="267" spans="1:25">
      <c r="A267" s="478" t="s">
        <v>5983</v>
      </c>
      <c r="B267" s="148">
        <v>880000000</v>
      </c>
      <c r="C267" s="20" t="s">
        <v>7822</v>
      </c>
      <c r="D267" s="20" t="s">
        <v>539</v>
      </c>
      <c r="E267" s="20" t="s">
        <v>5276</v>
      </c>
      <c r="F267" s="20" t="s">
        <v>549</v>
      </c>
      <c r="G267" s="20" t="s">
        <v>10580</v>
      </c>
      <c r="H267" s="20" t="s">
        <v>10631</v>
      </c>
      <c r="I267" s="20" t="s">
        <v>10632</v>
      </c>
      <c r="J267" s="20" t="s">
        <v>4492</v>
      </c>
      <c r="K267" s="20" t="s">
        <v>10631</v>
      </c>
      <c r="L267" s="20" t="s">
        <v>10631</v>
      </c>
      <c r="M267" s="20" t="s">
        <v>6324</v>
      </c>
      <c r="N267" s="20" t="s">
        <v>4492</v>
      </c>
      <c r="O267" s="20" t="s">
        <v>5841</v>
      </c>
      <c r="P267" s="20" t="s">
        <v>755</v>
      </c>
      <c r="Q267" s="20" t="s">
        <v>10152</v>
      </c>
      <c r="R267" s="20" t="s">
        <v>9499</v>
      </c>
      <c r="S267" s="612">
        <v>880000000</v>
      </c>
      <c r="T267" s="20" t="s">
        <v>10627</v>
      </c>
      <c r="U267" s="1010">
        <v>0.4</v>
      </c>
      <c r="X267" s="20">
        <v>352000000</v>
      </c>
      <c r="Y267" s="20">
        <v>0</v>
      </c>
    </row>
    <row r="268" spans="1:25">
      <c r="A268" s="478" t="s">
        <v>5984</v>
      </c>
      <c r="B268" s="148">
        <v>600000000</v>
      </c>
      <c r="C268" s="20" t="s">
        <v>7822</v>
      </c>
      <c r="D268" s="20" t="s">
        <v>539</v>
      </c>
      <c r="E268" s="20" t="s">
        <v>5276</v>
      </c>
      <c r="F268" s="20" t="s">
        <v>549</v>
      </c>
      <c r="G268" s="20" t="s">
        <v>10580</v>
      </c>
      <c r="H268" s="20" t="s">
        <v>10633</v>
      </c>
      <c r="I268" s="20" t="s">
        <v>10634</v>
      </c>
      <c r="J268" s="20" t="s">
        <v>829</v>
      </c>
      <c r="K268" s="20" t="s">
        <v>10633</v>
      </c>
      <c r="L268" s="20" t="s">
        <v>10633</v>
      </c>
      <c r="M268" s="20" t="s">
        <v>9525</v>
      </c>
      <c r="N268" s="20" t="s">
        <v>829</v>
      </c>
      <c r="O268" s="20" t="s">
        <v>5841</v>
      </c>
      <c r="P268" s="20" t="s">
        <v>755</v>
      </c>
      <c r="Q268" s="20" t="s">
        <v>10152</v>
      </c>
      <c r="R268" s="20" t="s">
        <v>9496</v>
      </c>
      <c r="S268" s="612">
        <v>600000000</v>
      </c>
      <c r="T268" s="20" t="s">
        <v>10635</v>
      </c>
      <c r="U268" s="1010">
        <v>0</v>
      </c>
      <c r="X268" s="20">
        <v>0</v>
      </c>
      <c r="Y268" s="20">
        <v>0</v>
      </c>
    </row>
    <row r="269" spans="1:25">
      <c r="A269" s="478" t="s">
        <v>4998</v>
      </c>
      <c r="B269" s="148">
        <v>0</v>
      </c>
      <c r="C269" s="20" t="s">
        <v>7822</v>
      </c>
      <c r="D269" s="20" t="s">
        <v>539</v>
      </c>
      <c r="E269" s="20" t="s">
        <v>5276</v>
      </c>
      <c r="F269" s="20" t="s">
        <v>549</v>
      </c>
      <c r="G269" s="20" t="s">
        <v>10580</v>
      </c>
      <c r="H269" s="20" t="s">
        <v>10581</v>
      </c>
      <c r="I269" s="20" t="s">
        <v>10582</v>
      </c>
      <c r="J269" s="20" t="s">
        <v>10583</v>
      </c>
      <c r="K269" s="20" t="s">
        <v>10581</v>
      </c>
      <c r="L269" s="20" t="s">
        <v>10581</v>
      </c>
      <c r="M269" s="20" t="s">
        <v>10584</v>
      </c>
      <c r="N269" s="20" t="s">
        <v>10583</v>
      </c>
      <c r="O269" s="20" t="s">
        <v>5841</v>
      </c>
      <c r="P269" s="20" t="s">
        <v>1204</v>
      </c>
      <c r="Q269" s="20" t="s">
        <v>10147</v>
      </c>
      <c r="R269" s="20" t="s">
        <v>9496</v>
      </c>
      <c r="S269" s="612">
        <v>0</v>
      </c>
      <c r="U269" s="1010">
        <v>0</v>
      </c>
      <c r="X269" s="20">
        <v>0</v>
      </c>
      <c r="Y269" s="20">
        <v>0</v>
      </c>
    </row>
    <row r="270" spans="1:25">
      <c r="A270" s="478" t="s">
        <v>5000</v>
      </c>
      <c r="B270" s="148">
        <v>0</v>
      </c>
      <c r="C270" s="20" t="s">
        <v>7822</v>
      </c>
      <c r="D270" s="20" t="s">
        <v>539</v>
      </c>
      <c r="E270" s="20" t="s">
        <v>5276</v>
      </c>
      <c r="F270" s="20" t="s">
        <v>549</v>
      </c>
      <c r="G270" s="20" t="s">
        <v>10580</v>
      </c>
      <c r="H270" s="20" t="s">
        <v>10585</v>
      </c>
      <c r="I270" s="20" t="s">
        <v>10586</v>
      </c>
      <c r="J270" s="20" t="s">
        <v>10587</v>
      </c>
      <c r="K270" s="20" t="s">
        <v>10585</v>
      </c>
      <c r="L270" s="20" t="s">
        <v>10585</v>
      </c>
      <c r="M270" s="20" t="s">
        <v>10588</v>
      </c>
      <c r="N270" s="20" t="s">
        <v>10587</v>
      </c>
      <c r="O270" s="20" t="s">
        <v>5841</v>
      </c>
      <c r="P270" s="20" t="s">
        <v>1204</v>
      </c>
      <c r="Q270" s="20" t="s">
        <v>10152</v>
      </c>
      <c r="R270" s="20" t="s">
        <v>9496</v>
      </c>
      <c r="S270" s="612">
        <v>0</v>
      </c>
      <c r="U270" s="1010">
        <v>0</v>
      </c>
      <c r="X270" s="20">
        <v>0</v>
      </c>
      <c r="Y270" s="20">
        <v>0</v>
      </c>
    </row>
    <row r="271" spans="1:25">
      <c r="A271" s="478" t="s">
        <v>5002</v>
      </c>
      <c r="B271" s="148">
        <v>0</v>
      </c>
      <c r="C271" s="20" t="s">
        <v>7822</v>
      </c>
      <c r="D271" s="20" t="s">
        <v>539</v>
      </c>
      <c r="E271" s="20" t="s">
        <v>5276</v>
      </c>
      <c r="F271" s="20" t="s">
        <v>549</v>
      </c>
      <c r="G271" s="20" t="s">
        <v>10580</v>
      </c>
      <c r="H271" s="20" t="s">
        <v>10589</v>
      </c>
      <c r="I271" s="20" t="s">
        <v>10590</v>
      </c>
      <c r="J271" s="20" t="s">
        <v>10591</v>
      </c>
      <c r="K271" s="20" t="s">
        <v>10589</v>
      </c>
      <c r="L271" s="20" t="s">
        <v>10589</v>
      </c>
      <c r="M271" s="20" t="s">
        <v>10592</v>
      </c>
      <c r="N271" s="20" t="s">
        <v>10591</v>
      </c>
      <c r="O271" s="20" t="s">
        <v>5841</v>
      </c>
      <c r="P271" s="20" t="s">
        <v>1204</v>
      </c>
      <c r="Q271" s="20" t="s">
        <v>10152</v>
      </c>
      <c r="R271" s="20" t="s">
        <v>9503</v>
      </c>
      <c r="S271" s="612">
        <v>0</v>
      </c>
      <c r="U271" s="1010">
        <v>0</v>
      </c>
      <c r="X271" s="20">
        <v>0</v>
      </c>
      <c r="Y271" s="20">
        <v>0</v>
      </c>
    </row>
    <row r="272" spans="1:25">
      <c r="A272" s="478" t="s">
        <v>5003</v>
      </c>
      <c r="B272" s="148">
        <v>0</v>
      </c>
      <c r="C272" s="20" t="s">
        <v>7822</v>
      </c>
      <c r="D272" s="20" t="s">
        <v>539</v>
      </c>
      <c r="E272" s="20" t="s">
        <v>5276</v>
      </c>
      <c r="F272" s="20" t="s">
        <v>549</v>
      </c>
      <c r="G272" s="20" t="s">
        <v>10580</v>
      </c>
      <c r="H272" s="20" t="s">
        <v>10593</v>
      </c>
      <c r="I272" s="20" t="s">
        <v>10594</v>
      </c>
      <c r="J272" s="20" t="s">
        <v>10595</v>
      </c>
      <c r="K272" s="20" t="s">
        <v>10593</v>
      </c>
      <c r="L272" s="20" t="s">
        <v>10593</v>
      </c>
      <c r="M272" s="20" t="s">
        <v>10596</v>
      </c>
      <c r="N272" s="20" t="s">
        <v>10595</v>
      </c>
      <c r="O272" s="20" t="s">
        <v>5841</v>
      </c>
      <c r="P272" s="20" t="s">
        <v>1204</v>
      </c>
      <c r="Q272" s="20" t="s">
        <v>10147</v>
      </c>
      <c r="R272" s="20" t="s">
        <v>9496</v>
      </c>
      <c r="S272" s="612">
        <v>0</v>
      </c>
      <c r="U272" s="1010">
        <v>0</v>
      </c>
      <c r="X272" s="20">
        <v>0</v>
      </c>
      <c r="Y272" s="20">
        <v>0</v>
      </c>
    </row>
    <row r="273" spans="1:25">
      <c r="A273" s="478" t="s">
        <v>5537</v>
      </c>
      <c r="B273" s="20"/>
      <c r="S273" s="612"/>
      <c r="U273" s="1010"/>
    </row>
    <row r="274" spans="1:25">
      <c r="A274" s="478" t="s">
        <v>5004</v>
      </c>
      <c r="B274" s="148">
        <v>1254000000</v>
      </c>
      <c r="C274" s="20" t="s">
        <v>7822</v>
      </c>
      <c r="D274" s="20" t="s">
        <v>541</v>
      </c>
      <c r="E274" s="20" t="s">
        <v>5277</v>
      </c>
      <c r="F274" s="20" t="s">
        <v>557</v>
      </c>
      <c r="G274" s="20" t="s">
        <v>10636</v>
      </c>
      <c r="H274" s="20" t="s">
        <v>10653</v>
      </c>
      <c r="I274" s="20" t="s">
        <v>10654</v>
      </c>
      <c r="J274" s="20" t="s">
        <v>783</v>
      </c>
      <c r="K274" s="20" t="s">
        <v>10655</v>
      </c>
      <c r="L274" s="20" t="s">
        <v>10653</v>
      </c>
      <c r="M274" s="20" t="s">
        <v>6325</v>
      </c>
      <c r="N274" s="20" t="s">
        <v>9526</v>
      </c>
      <c r="O274" s="20" t="s">
        <v>10158</v>
      </c>
      <c r="P274" s="20" t="s">
        <v>755</v>
      </c>
      <c r="Q274" s="20" t="s">
        <v>10152</v>
      </c>
      <c r="R274" s="20" t="s">
        <v>9503</v>
      </c>
      <c r="S274" s="612">
        <v>1254000000</v>
      </c>
      <c r="T274" s="20" t="s">
        <v>10656</v>
      </c>
      <c r="U274" s="1010">
        <v>1</v>
      </c>
      <c r="X274" s="20">
        <v>1254000000</v>
      </c>
      <c r="Y274" s="20">
        <v>0</v>
      </c>
    </row>
    <row r="275" spans="1:25">
      <c r="A275" s="478" t="s">
        <v>5005</v>
      </c>
      <c r="B275" s="148">
        <v>799000000</v>
      </c>
      <c r="C275" s="20" t="s">
        <v>7822</v>
      </c>
      <c r="D275" s="20" t="s">
        <v>541</v>
      </c>
      <c r="E275" s="20" t="s">
        <v>5277</v>
      </c>
      <c r="F275" s="20" t="s">
        <v>557</v>
      </c>
      <c r="G275" s="20" t="s">
        <v>10636</v>
      </c>
      <c r="H275" s="20" t="s">
        <v>10653</v>
      </c>
      <c r="I275" s="20" t="s">
        <v>10654</v>
      </c>
      <c r="J275" s="20" t="s">
        <v>783</v>
      </c>
      <c r="K275" s="20" t="s">
        <v>10657</v>
      </c>
      <c r="L275" s="20" t="s">
        <v>10653</v>
      </c>
      <c r="M275" s="20" t="s">
        <v>6326</v>
      </c>
      <c r="N275" s="20" t="s">
        <v>9527</v>
      </c>
      <c r="O275" s="20" t="s">
        <v>10158</v>
      </c>
      <c r="P275" s="20" t="s">
        <v>755</v>
      </c>
      <c r="Q275" s="20" t="s">
        <v>10152</v>
      </c>
      <c r="R275" s="20" t="s">
        <v>9503</v>
      </c>
      <c r="S275" s="612">
        <v>799000000</v>
      </c>
      <c r="T275" s="20" t="s">
        <v>10656</v>
      </c>
      <c r="U275" s="1010">
        <v>1</v>
      </c>
      <c r="X275" s="20">
        <v>799000000</v>
      </c>
      <c r="Y275" s="20">
        <v>0</v>
      </c>
    </row>
    <row r="276" spans="1:25">
      <c r="A276" s="478" t="s">
        <v>5006</v>
      </c>
      <c r="B276" s="148">
        <v>1800000000</v>
      </c>
      <c r="C276" s="20" t="s">
        <v>7822</v>
      </c>
      <c r="D276" s="20" t="s">
        <v>541</v>
      </c>
      <c r="E276" s="20" t="s">
        <v>5277</v>
      </c>
      <c r="F276" s="20" t="s">
        <v>557</v>
      </c>
      <c r="G276" s="20" t="s">
        <v>10636</v>
      </c>
      <c r="H276" s="20" t="s">
        <v>10653</v>
      </c>
      <c r="I276" s="20" t="s">
        <v>10654</v>
      </c>
      <c r="J276" s="20" t="s">
        <v>783</v>
      </c>
      <c r="K276" s="20" t="s">
        <v>10658</v>
      </c>
      <c r="L276" s="20" t="s">
        <v>10653</v>
      </c>
      <c r="M276" s="20" t="s">
        <v>6327</v>
      </c>
      <c r="N276" s="20" t="s">
        <v>9528</v>
      </c>
      <c r="O276" s="20" t="s">
        <v>10158</v>
      </c>
      <c r="P276" s="20" t="s">
        <v>755</v>
      </c>
      <c r="Q276" s="20" t="s">
        <v>10152</v>
      </c>
      <c r="R276" s="20" t="s">
        <v>9503</v>
      </c>
      <c r="S276" s="612">
        <v>1800000000</v>
      </c>
      <c r="T276" s="20" t="s">
        <v>10656</v>
      </c>
      <c r="U276" s="1010">
        <v>1</v>
      </c>
      <c r="X276" s="20">
        <v>1800000000</v>
      </c>
      <c r="Y276" s="20">
        <v>0</v>
      </c>
    </row>
    <row r="277" spans="1:25">
      <c r="A277" s="478" t="s">
        <v>5542</v>
      </c>
      <c r="B277" s="148"/>
      <c r="S277" s="612"/>
      <c r="U277" s="1010"/>
    </row>
    <row r="278" spans="1:25">
      <c r="A278" s="478" t="s">
        <v>5007</v>
      </c>
      <c r="B278" s="148">
        <v>4470000000</v>
      </c>
      <c r="C278" s="20" t="s">
        <v>7822</v>
      </c>
      <c r="D278" s="20" t="s">
        <v>541</v>
      </c>
      <c r="E278" s="20" t="s">
        <v>5277</v>
      </c>
      <c r="F278" s="20" t="s">
        <v>557</v>
      </c>
      <c r="G278" s="20" t="s">
        <v>10636</v>
      </c>
      <c r="H278" s="20" t="s">
        <v>10659</v>
      </c>
      <c r="I278" s="20" t="s">
        <v>10660</v>
      </c>
      <c r="J278" s="20" t="s">
        <v>10661</v>
      </c>
      <c r="K278" s="20" t="s">
        <v>10662</v>
      </c>
      <c r="L278" s="20" t="s">
        <v>10659</v>
      </c>
      <c r="M278" s="20" t="s">
        <v>6328</v>
      </c>
      <c r="N278" s="20" t="s">
        <v>9529</v>
      </c>
      <c r="O278" s="20" t="s">
        <v>10158</v>
      </c>
      <c r="P278" s="20" t="s">
        <v>755</v>
      </c>
      <c r="Q278" s="20" t="s">
        <v>10152</v>
      </c>
      <c r="R278" s="20" t="s">
        <v>9503</v>
      </c>
      <c r="S278" s="612">
        <v>4470000000</v>
      </c>
      <c r="T278" s="20" t="s">
        <v>10656</v>
      </c>
      <c r="U278" s="1010">
        <v>1</v>
      </c>
      <c r="X278" s="20">
        <v>4470000000</v>
      </c>
      <c r="Y278" s="20">
        <v>0</v>
      </c>
    </row>
    <row r="279" spans="1:25">
      <c r="A279" s="478" t="s">
        <v>5008</v>
      </c>
      <c r="B279" s="148">
        <v>4260000000</v>
      </c>
      <c r="C279" s="20" t="s">
        <v>7822</v>
      </c>
      <c r="D279" s="20" t="s">
        <v>541</v>
      </c>
      <c r="E279" s="20" t="s">
        <v>5277</v>
      </c>
      <c r="F279" s="20" t="s">
        <v>557</v>
      </c>
      <c r="G279" s="20" t="s">
        <v>10636</v>
      </c>
      <c r="H279" s="20" t="s">
        <v>10659</v>
      </c>
      <c r="I279" s="20" t="s">
        <v>10660</v>
      </c>
      <c r="J279" s="20" t="s">
        <v>10661</v>
      </c>
      <c r="K279" s="20" t="s">
        <v>10663</v>
      </c>
      <c r="L279" s="20" t="s">
        <v>10659</v>
      </c>
      <c r="M279" s="20" t="s">
        <v>6329</v>
      </c>
      <c r="N279" s="20" t="s">
        <v>9530</v>
      </c>
      <c r="O279" s="20" t="s">
        <v>10158</v>
      </c>
      <c r="P279" s="20" t="s">
        <v>755</v>
      </c>
      <c r="Q279" s="20" t="s">
        <v>10152</v>
      </c>
      <c r="R279" s="20" t="s">
        <v>9503</v>
      </c>
      <c r="S279" s="612">
        <v>4260000000</v>
      </c>
      <c r="T279" s="20" t="s">
        <v>10656</v>
      </c>
      <c r="U279" s="1010">
        <v>1</v>
      </c>
      <c r="X279" s="20">
        <v>4260000000</v>
      </c>
      <c r="Y279" s="20">
        <v>0</v>
      </c>
    </row>
    <row r="280" spans="1:25">
      <c r="A280" s="651" t="s">
        <v>5009</v>
      </c>
      <c r="B280" s="738">
        <v>0</v>
      </c>
      <c r="S280" s="612"/>
      <c r="U280" s="1010"/>
    </row>
    <row r="281" spans="1:25">
      <c r="A281" s="651" t="s">
        <v>5010</v>
      </c>
      <c r="B281" s="738">
        <v>0</v>
      </c>
      <c r="S281" s="612"/>
      <c r="U281" s="1010"/>
    </row>
    <row r="282" spans="1:25">
      <c r="A282" s="478" t="s">
        <v>5011</v>
      </c>
      <c r="B282" s="148">
        <v>474000000</v>
      </c>
      <c r="C282" s="20" t="s">
        <v>7822</v>
      </c>
      <c r="D282" s="20" t="s">
        <v>541</v>
      </c>
      <c r="E282" s="20" t="s">
        <v>5277</v>
      </c>
      <c r="F282" s="20" t="s">
        <v>557</v>
      </c>
      <c r="G282" s="20" t="s">
        <v>10636</v>
      </c>
      <c r="H282" s="20" t="s">
        <v>10664</v>
      </c>
      <c r="I282" s="20" t="s">
        <v>10665</v>
      </c>
      <c r="J282" s="20" t="s">
        <v>784</v>
      </c>
      <c r="K282" s="20" t="s">
        <v>10666</v>
      </c>
      <c r="L282" s="20" t="s">
        <v>10664</v>
      </c>
      <c r="M282" s="20" t="s">
        <v>6330</v>
      </c>
      <c r="N282" s="20" t="s">
        <v>9531</v>
      </c>
      <c r="O282" s="20" t="s">
        <v>10158</v>
      </c>
      <c r="P282" s="20" t="s">
        <v>755</v>
      </c>
      <c r="Q282" s="20" t="s">
        <v>10152</v>
      </c>
      <c r="R282" s="20" t="s">
        <v>9503</v>
      </c>
      <c r="S282" s="612">
        <v>474000000</v>
      </c>
      <c r="T282" s="20" t="s">
        <v>10667</v>
      </c>
      <c r="U282" s="1010">
        <v>1</v>
      </c>
      <c r="X282" s="20">
        <v>474000000</v>
      </c>
      <c r="Y282" s="20">
        <v>0</v>
      </c>
    </row>
    <row r="283" spans="1:25">
      <c r="A283" s="478" t="s">
        <v>5012</v>
      </c>
      <c r="B283" s="148">
        <v>414000000</v>
      </c>
      <c r="C283" s="20" t="s">
        <v>7822</v>
      </c>
      <c r="D283" s="20" t="s">
        <v>541</v>
      </c>
      <c r="E283" s="20" t="s">
        <v>5277</v>
      </c>
      <c r="F283" s="20" t="s">
        <v>557</v>
      </c>
      <c r="G283" s="20" t="s">
        <v>10636</v>
      </c>
      <c r="H283" s="20" t="s">
        <v>10664</v>
      </c>
      <c r="I283" s="20" t="s">
        <v>10665</v>
      </c>
      <c r="J283" s="20" t="s">
        <v>784</v>
      </c>
      <c r="K283" s="20" t="s">
        <v>10668</v>
      </c>
      <c r="L283" s="20" t="s">
        <v>10664</v>
      </c>
      <c r="M283" s="20" t="s">
        <v>6331</v>
      </c>
      <c r="N283" s="20" t="s">
        <v>9532</v>
      </c>
      <c r="O283" s="20" t="s">
        <v>10158</v>
      </c>
      <c r="P283" s="20" t="s">
        <v>755</v>
      </c>
      <c r="Q283" s="20" t="s">
        <v>10152</v>
      </c>
      <c r="R283" s="20" t="s">
        <v>9503</v>
      </c>
      <c r="S283" s="612">
        <v>414000000</v>
      </c>
      <c r="T283" s="20" t="s">
        <v>10669</v>
      </c>
      <c r="U283" s="1010">
        <v>1</v>
      </c>
      <c r="X283" s="20">
        <v>414000000</v>
      </c>
      <c r="Y283" s="20">
        <v>0</v>
      </c>
    </row>
    <row r="284" spans="1:25">
      <c r="A284" s="478" t="s">
        <v>5013</v>
      </c>
      <c r="B284" s="148">
        <v>2466000000</v>
      </c>
      <c r="C284" s="20" t="s">
        <v>7822</v>
      </c>
      <c r="D284" s="20" t="s">
        <v>541</v>
      </c>
      <c r="E284" s="20" t="s">
        <v>5277</v>
      </c>
      <c r="F284" s="20" t="s">
        <v>557</v>
      </c>
      <c r="G284" s="20" t="s">
        <v>10636</v>
      </c>
      <c r="H284" s="20" t="s">
        <v>10670</v>
      </c>
      <c r="I284" s="20" t="s">
        <v>10671</v>
      </c>
      <c r="J284" s="20" t="s">
        <v>9533</v>
      </c>
      <c r="K284" s="20" t="s">
        <v>10670</v>
      </c>
      <c r="L284" s="20" t="s">
        <v>10670</v>
      </c>
      <c r="M284" s="20" t="s">
        <v>6332</v>
      </c>
      <c r="N284" s="20" t="s">
        <v>9533</v>
      </c>
      <c r="O284" s="20" t="s">
        <v>5841</v>
      </c>
      <c r="P284" s="20" t="s">
        <v>755</v>
      </c>
      <c r="Q284" s="20" t="s">
        <v>10152</v>
      </c>
      <c r="R284" s="20" t="s">
        <v>9503</v>
      </c>
      <c r="S284" s="612">
        <v>2466000000</v>
      </c>
      <c r="T284" s="20" t="s">
        <v>10672</v>
      </c>
      <c r="U284" s="1010">
        <v>0.4</v>
      </c>
      <c r="V284" s="20" t="s">
        <v>10672</v>
      </c>
      <c r="W284" s="1010">
        <v>1</v>
      </c>
      <c r="X284" s="20">
        <v>986400000</v>
      </c>
      <c r="Y284" s="20">
        <v>2466000000</v>
      </c>
    </row>
    <row r="285" spans="1:25">
      <c r="A285" s="478" t="s">
        <v>5014</v>
      </c>
      <c r="B285" s="148">
        <v>2970422500.8099999</v>
      </c>
      <c r="C285" s="20" t="s">
        <v>7822</v>
      </c>
      <c r="D285" s="20" t="s">
        <v>541</v>
      </c>
      <c r="E285" s="20" t="s">
        <v>5277</v>
      </c>
      <c r="F285" s="20" t="s">
        <v>557</v>
      </c>
      <c r="G285" s="20" t="s">
        <v>10636</v>
      </c>
      <c r="H285" s="20" t="s">
        <v>10673</v>
      </c>
      <c r="I285" s="20" t="s">
        <v>10674</v>
      </c>
      <c r="J285" s="20" t="s">
        <v>788</v>
      </c>
      <c r="K285" s="20" t="s">
        <v>10673</v>
      </c>
      <c r="L285" s="20" t="s">
        <v>10673</v>
      </c>
      <c r="M285" s="20" t="s">
        <v>6333</v>
      </c>
      <c r="N285" s="20" t="s">
        <v>788</v>
      </c>
      <c r="O285" s="20" t="s">
        <v>5841</v>
      </c>
      <c r="P285" s="20" t="s">
        <v>755</v>
      </c>
      <c r="Q285" s="20" t="s">
        <v>10152</v>
      </c>
      <c r="R285" s="20" t="s">
        <v>9503</v>
      </c>
      <c r="S285" s="612">
        <v>2970422501</v>
      </c>
      <c r="T285" s="20" t="s">
        <v>10667</v>
      </c>
      <c r="U285" s="1010">
        <v>1</v>
      </c>
      <c r="X285" s="20">
        <v>2970422501</v>
      </c>
      <c r="Y285" s="20">
        <v>0</v>
      </c>
    </row>
    <row r="286" spans="1:25">
      <c r="A286" s="478" t="s">
        <v>5016</v>
      </c>
      <c r="B286" s="148">
        <v>936000000</v>
      </c>
      <c r="C286" s="20" t="s">
        <v>7822</v>
      </c>
      <c r="D286" s="20" t="s">
        <v>541</v>
      </c>
      <c r="E286" s="20" t="s">
        <v>5277</v>
      </c>
      <c r="F286" s="20" t="s">
        <v>557</v>
      </c>
      <c r="G286" s="20" t="s">
        <v>10636</v>
      </c>
      <c r="H286" s="20" t="s">
        <v>10675</v>
      </c>
      <c r="I286" s="20" t="s">
        <v>10676</v>
      </c>
      <c r="J286" s="20" t="s">
        <v>9534</v>
      </c>
      <c r="K286" s="20" t="s">
        <v>10675</v>
      </c>
      <c r="L286" s="20" t="s">
        <v>10675</v>
      </c>
      <c r="M286" s="20" t="s">
        <v>6334</v>
      </c>
      <c r="N286" s="20" t="s">
        <v>9534</v>
      </c>
      <c r="O286" s="20" t="s">
        <v>5841</v>
      </c>
      <c r="P286" s="20" t="s">
        <v>755</v>
      </c>
      <c r="Q286" s="20" t="s">
        <v>10152</v>
      </c>
      <c r="R286" s="20" t="s">
        <v>9503</v>
      </c>
      <c r="S286" s="612">
        <v>936000000</v>
      </c>
      <c r="T286" s="20" t="s">
        <v>10677</v>
      </c>
      <c r="U286" s="1010">
        <v>0.4</v>
      </c>
      <c r="X286" s="20">
        <v>374400000</v>
      </c>
      <c r="Y286" s="20">
        <v>0</v>
      </c>
    </row>
    <row r="287" spans="1:25">
      <c r="A287" s="478" t="s">
        <v>5017</v>
      </c>
      <c r="B287" s="148"/>
      <c r="S287" s="612"/>
      <c r="U287" s="1010"/>
    </row>
    <row r="288" spans="1:25">
      <c r="A288" s="478" t="s">
        <v>5018</v>
      </c>
      <c r="B288" s="148">
        <v>2400000000</v>
      </c>
      <c r="C288" s="20" t="s">
        <v>7822</v>
      </c>
      <c r="D288" s="20" t="s">
        <v>541</v>
      </c>
      <c r="E288" s="20" t="s">
        <v>5277</v>
      </c>
      <c r="F288" s="20" t="s">
        <v>557</v>
      </c>
      <c r="G288" s="20" t="s">
        <v>10636</v>
      </c>
      <c r="H288" s="20" t="s">
        <v>10678</v>
      </c>
      <c r="I288" s="20" t="s">
        <v>10679</v>
      </c>
      <c r="J288" s="20" t="s">
        <v>790</v>
      </c>
      <c r="K288" s="20" t="s">
        <v>10678</v>
      </c>
      <c r="L288" s="20" t="s">
        <v>10678</v>
      </c>
      <c r="M288" s="20" t="s">
        <v>6335</v>
      </c>
      <c r="N288" s="20" t="s">
        <v>790</v>
      </c>
      <c r="O288" s="20" t="s">
        <v>5841</v>
      </c>
      <c r="P288" s="20" t="s">
        <v>755</v>
      </c>
      <c r="Q288" s="20" t="s">
        <v>10152</v>
      </c>
      <c r="R288" s="20" t="s">
        <v>9503</v>
      </c>
      <c r="S288" s="612">
        <v>2400000000</v>
      </c>
      <c r="T288" s="20" t="s">
        <v>10677</v>
      </c>
      <c r="U288" s="1010">
        <v>0.4</v>
      </c>
      <c r="X288" s="20">
        <v>960000000</v>
      </c>
      <c r="Y288" s="20">
        <v>0</v>
      </c>
    </row>
    <row r="289" spans="1:25">
      <c r="A289" s="478" t="s">
        <v>5019</v>
      </c>
      <c r="B289" s="148">
        <v>345000000</v>
      </c>
      <c r="C289" s="20" t="s">
        <v>7822</v>
      </c>
      <c r="D289" s="20" t="s">
        <v>541</v>
      </c>
      <c r="E289" s="20" t="s">
        <v>5277</v>
      </c>
      <c r="F289" s="20" t="s">
        <v>557</v>
      </c>
      <c r="G289" s="20" t="s">
        <v>10636</v>
      </c>
      <c r="H289" s="20" t="s">
        <v>10680</v>
      </c>
      <c r="I289" s="20" t="s">
        <v>10681</v>
      </c>
      <c r="J289" s="20" t="s">
        <v>9536</v>
      </c>
      <c r="K289" s="20" t="s">
        <v>10680</v>
      </c>
      <c r="L289" s="20" t="s">
        <v>10680</v>
      </c>
      <c r="M289" s="20" t="s">
        <v>6336</v>
      </c>
      <c r="N289" s="20" t="s">
        <v>9536</v>
      </c>
      <c r="O289" s="20" t="s">
        <v>5841</v>
      </c>
      <c r="P289" s="20" t="s">
        <v>755</v>
      </c>
      <c r="Q289" s="20" t="s">
        <v>10152</v>
      </c>
      <c r="R289" s="20" t="s">
        <v>9503</v>
      </c>
      <c r="S289" s="612">
        <v>345000000</v>
      </c>
      <c r="T289" s="20" t="s">
        <v>10677</v>
      </c>
      <c r="U289" s="1010">
        <v>0.4</v>
      </c>
      <c r="X289" s="20">
        <v>138000000</v>
      </c>
      <c r="Y289" s="20">
        <v>0</v>
      </c>
    </row>
    <row r="290" spans="1:25">
      <c r="A290" s="478" t="s">
        <v>5180</v>
      </c>
      <c r="B290" s="148">
        <v>203000000</v>
      </c>
      <c r="C290" s="20" t="s">
        <v>7822</v>
      </c>
      <c r="D290" s="20" t="s">
        <v>541</v>
      </c>
      <c r="E290" s="20" t="s">
        <v>5277</v>
      </c>
      <c r="F290" s="20" t="s">
        <v>557</v>
      </c>
      <c r="G290" s="20" t="s">
        <v>10636</v>
      </c>
      <c r="H290" s="20" t="s">
        <v>10682</v>
      </c>
      <c r="I290" s="20" t="s">
        <v>10683</v>
      </c>
      <c r="J290" s="20" t="s">
        <v>8083</v>
      </c>
      <c r="K290" s="20" t="s">
        <v>10682</v>
      </c>
      <c r="L290" s="20" t="s">
        <v>10682</v>
      </c>
      <c r="M290" s="20" t="s">
        <v>10082</v>
      </c>
      <c r="N290" s="20" t="s">
        <v>8083</v>
      </c>
      <c r="O290" s="20" t="s">
        <v>5841</v>
      </c>
      <c r="P290" s="20" t="s">
        <v>755</v>
      </c>
      <c r="Q290" s="20" t="s">
        <v>10152</v>
      </c>
      <c r="R290" s="20" t="s">
        <v>9503</v>
      </c>
      <c r="S290" s="612">
        <v>203000000</v>
      </c>
      <c r="T290" s="20" t="s">
        <v>10677</v>
      </c>
      <c r="U290" s="1010">
        <v>0.4</v>
      </c>
      <c r="X290" s="20">
        <v>81200000</v>
      </c>
      <c r="Y290" s="20">
        <v>0</v>
      </c>
    </row>
    <row r="291" spans="1:25">
      <c r="A291" s="478" t="s">
        <v>7901</v>
      </c>
      <c r="B291" s="148"/>
      <c r="S291" s="612"/>
      <c r="U291" s="1010"/>
    </row>
    <row r="292" spans="1:25">
      <c r="A292" s="478" t="s">
        <v>7902</v>
      </c>
      <c r="B292" s="148"/>
      <c r="S292" s="612"/>
      <c r="U292" s="1010"/>
    </row>
    <row r="293" spans="1:25">
      <c r="A293" s="478" t="s">
        <v>7903</v>
      </c>
      <c r="B293" s="148"/>
      <c r="S293" s="612"/>
      <c r="U293" s="1010"/>
    </row>
    <row r="294" spans="1:25">
      <c r="A294" s="478" t="s">
        <v>7904</v>
      </c>
      <c r="B294" s="148"/>
      <c r="S294" s="612"/>
      <c r="U294" s="1010"/>
    </row>
    <row r="295" spans="1:25">
      <c r="A295" s="478" t="s">
        <v>7905</v>
      </c>
      <c r="B295" s="148"/>
      <c r="S295" s="612"/>
      <c r="U295" s="1010"/>
    </row>
    <row r="296" spans="1:25" s="484" customFormat="1">
      <c r="A296" s="478" t="s">
        <v>7906</v>
      </c>
      <c r="B296" s="148"/>
      <c r="C296" s="20"/>
      <c r="D296" s="20"/>
      <c r="E296" s="20"/>
      <c r="F296" s="20"/>
      <c r="G296" s="20"/>
      <c r="H296" s="20"/>
      <c r="I296" s="20"/>
      <c r="J296" s="20"/>
      <c r="K296" s="20"/>
      <c r="L296" s="20"/>
      <c r="M296" s="20"/>
      <c r="N296" s="20"/>
      <c r="O296" s="20"/>
      <c r="P296" s="20"/>
      <c r="Q296" s="20"/>
      <c r="R296" s="20"/>
      <c r="S296" s="612"/>
      <c r="T296" s="20"/>
      <c r="U296" s="1010"/>
      <c r="V296" s="20"/>
      <c r="W296" s="20"/>
      <c r="X296" s="20"/>
      <c r="Y296" s="20"/>
    </row>
    <row r="297" spans="1:25">
      <c r="A297" s="478" t="s">
        <v>7907</v>
      </c>
      <c r="B297" s="148"/>
      <c r="S297" s="612"/>
      <c r="U297" s="1010"/>
    </row>
    <row r="298" spans="1:25">
      <c r="A298" s="478" t="s">
        <v>5001</v>
      </c>
      <c r="B298" s="148">
        <v>0</v>
      </c>
      <c r="C298" s="20" t="s">
        <v>7822</v>
      </c>
      <c r="D298" s="20" t="s">
        <v>541</v>
      </c>
      <c r="E298" s="20" t="s">
        <v>5277</v>
      </c>
      <c r="F298" s="20" t="s">
        <v>557</v>
      </c>
      <c r="G298" s="20" t="s">
        <v>10636</v>
      </c>
      <c r="H298" s="20" t="s">
        <v>10637</v>
      </c>
      <c r="I298" s="20" t="s">
        <v>10638</v>
      </c>
      <c r="J298" s="20" t="s">
        <v>10639</v>
      </c>
      <c r="K298" s="20" t="s">
        <v>10637</v>
      </c>
      <c r="L298" s="20" t="s">
        <v>10637</v>
      </c>
      <c r="M298" s="20" t="s">
        <v>10640</v>
      </c>
      <c r="N298" s="20" t="s">
        <v>10639</v>
      </c>
      <c r="O298" s="20" t="s">
        <v>5841</v>
      </c>
      <c r="P298" s="20" t="s">
        <v>1204</v>
      </c>
      <c r="Q298" s="20" t="s">
        <v>10152</v>
      </c>
      <c r="R298" s="20" t="s">
        <v>9503</v>
      </c>
      <c r="S298" s="612">
        <v>0</v>
      </c>
      <c r="U298" s="1010">
        <v>0</v>
      </c>
      <c r="X298" s="20">
        <v>0</v>
      </c>
      <c r="Y298" s="20">
        <v>0</v>
      </c>
    </row>
    <row r="299" spans="1:25">
      <c r="A299" s="478" t="s">
        <v>5022</v>
      </c>
      <c r="B299" s="148">
        <v>0</v>
      </c>
      <c r="C299" s="20" t="s">
        <v>7822</v>
      </c>
      <c r="D299" s="20" t="s">
        <v>541</v>
      </c>
      <c r="E299" s="20" t="s">
        <v>5277</v>
      </c>
      <c r="F299" s="20" t="s">
        <v>557</v>
      </c>
      <c r="G299" s="20" t="s">
        <v>10636</v>
      </c>
      <c r="H299" s="20" t="s">
        <v>10641</v>
      </c>
      <c r="I299" s="20" t="s">
        <v>10642</v>
      </c>
      <c r="J299" s="20" t="s">
        <v>10643</v>
      </c>
      <c r="K299" s="20" t="s">
        <v>10641</v>
      </c>
      <c r="L299" s="20" t="s">
        <v>10641</v>
      </c>
      <c r="M299" s="20" t="s">
        <v>10644</v>
      </c>
      <c r="N299" s="20" t="s">
        <v>10643</v>
      </c>
      <c r="O299" s="20" t="s">
        <v>5841</v>
      </c>
      <c r="P299" s="20" t="s">
        <v>1204</v>
      </c>
      <c r="Q299" s="20" t="s">
        <v>10152</v>
      </c>
      <c r="R299" s="20" t="s">
        <v>9503</v>
      </c>
      <c r="S299" s="612">
        <v>0</v>
      </c>
      <c r="U299" s="1010">
        <v>0</v>
      </c>
      <c r="X299" s="20">
        <v>0</v>
      </c>
      <c r="Y299" s="20">
        <v>0</v>
      </c>
    </row>
    <row r="300" spans="1:25">
      <c r="A300" s="478" t="s">
        <v>4999</v>
      </c>
      <c r="B300" s="148">
        <v>0</v>
      </c>
      <c r="C300" s="20" t="s">
        <v>7822</v>
      </c>
      <c r="D300" s="20" t="s">
        <v>541</v>
      </c>
      <c r="E300" s="20" t="s">
        <v>5277</v>
      </c>
      <c r="F300" s="20" t="s">
        <v>557</v>
      </c>
      <c r="G300" s="20" t="s">
        <v>10636</v>
      </c>
      <c r="H300" s="20" t="s">
        <v>10645</v>
      </c>
      <c r="I300" s="20" t="s">
        <v>10646</v>
      </c>
      <c r="J300" s="20" t="s">
        <v>10647</v>
      </c>
      <c r="K300" s="20" t="s">
        <v>10645</v>
      </c>
      <c r="L300" s="20" t="s">
        <v>10645</v>
      </c>
      <c r="M300" s="20" t="s">
        <v>10648</v>
      </c>
      <c r="N300" s="20" t="s">
        <v>10647</v>
      </c>
      <c r="O300" s="20" t="s">
        <v>5841</v>
      </c>
      <c r="P300" s="20" t="s">
        <v>1204</v>
      </c>
      <c r="Q300" s="20" t="s">
        <v>10152</v>
      </c>
      <c r="R300" s="20" t="s">
        <v>9503</v>
      </c>
      <c r="S300" s="612">
        <v>0</v>
      </c>
      <c r="U300" s="1010">
        <v>0</v>
      </c>
      <c r="X300" s="20">
        <v>0</v>
      </c>
      <c r="Y300" s="20">
        <v>0</v>
      </c>
    </row>
    <row r="301" spans="1:25">
      <c r="A301" s="478" t="s">
        <v>5026</v>
      </c>
      <c r="B301" s="148">
        <v>0</v>
      </c>
      <c r="C301" s="20" t="s">
        <v>7822</v>
      </c>
      <c r="D301" s="20" t="s">
        <v>541</v>
      </c>
      <c r="E301" s="20" t="s">
        <v>5277</v>
      </c>
      <c r="F301" s="20" t="s">
        <v>557</v>
      </c>
      <c r="G301" s="20" t="s">
        <v>10636</v>
      </c>
      <c r="H301" s="20" t="s">
        <v>10649</v>
      </c>
      <c r="I301" s="20" t="s">
        <v>10650</v>
      </c>
      <c r="J301" s="20" t="s">
        <v>10651</v>
      </c>
      <c r="K301" s="20" t="s">
        <v>10649</v>
      </c>
      <c r="L301" s="20" t="s">
        <v>10649</v>
      </c>
      <c r="M301" s="20" t="s">
        <v>10652</v>
      </c>
      <c r="N301" s="20" t="s">
        <v>10651</v>
      </c>
      <c r="O301" s="20" t="s">
        <v>5841</v>
      </c>
      <c r="P301" s="20" t="s">
        <v>1204</v>
      </c>
      <c r="Q301" s="20" t="s">
        <v>10152</v>
      </c>
      <c r="R301" s="20" t="s">
        <v>9503</v>
      </c>
      <c r="S301" s="612">
        <v>0</v>
      </c>
      <c r="U301" s="1010">
        <v>0</v>
      </c>
      <c r="X301" s="20">
        <v>0</v>
      </c>
      <c r="Y301" s="20">
        <v>0</v>
      </c>
    </row>
    <row r="302" spans="1:25">
      <c r="A302" s="478"/>
      <c r="B302" s="148"/>
      <c r="C302" s="20" t="s">
        <v>7822</v>
      </c>
      <c r="D302" s="20" t="s">
        <v>541</v>
      </c>
      <c r="E302" s="20" t="s">
        <v>5277</v>
      </c>
      <c r="F302" s="20" t="s">
        <v>558</v>
      </c>
      <c r="G302" s="20" t="s">
        <v>5288</v>
      </c>
      <c r="H302" s="20" t="s">
        <v>10704</v>
      </c>
      <c r="I302" s="20" t="s">
        <v>10705</v>
      </c>
      <c r="J302" s="20" t="s">
        <v>9537</v>
      </c>
      <c r="K302" s="20" t="s">
        <v>10704</v>
      </c>
      <c r="L302" s="20" t="s">
        <v>10704</v>
      </c>
      <c r="M302" s="20" t="s">
        <v>9272</v>
      </c>
      <c r="N302" s="20" t="s">
        <v>9537</v>
      </c>
      <c r="O302" s="20" t="s">
        <v>5841</v>
      </c>
      <c r="P302" s="20" t="s">
        <v>755</v>
      </c>
      <c r="Q302" s="20" t="s">
        <v>10152</v>
      </c>
      <c r="R302" s="20" t="s">
        <v>9496</v>
      </c>
      <c r="S302" s="612">
        <v>67500000</v>
      </c>
      <c r="T302" s="20" t="s">
        <v>10380</v>
      </c>
      <c r="U302" s="1010">
        <v>0.4</v>
      </c>
      <c r="X302" s="20">
        <v>27000000</v>
      </c>
      <c r="Y302" s="20">
        <v>0</v>
      </c>
    </row>
    <row r="303" spans="1:25">
      <c r="A303" s="478"/>
      <c r="B303" s="148"/>
      <c r="C303" s="20" t="s">
        <v>7822</v>
      </c>
      <c r="D303" s="20" t="s">
        <v>541</v>
      </c>
      <c r="E303" s="20" t="s">
        <v>5277</v>
      </c>
      <c r="F303" s="20" t="s">
        <v>558</v>
      </c>
      <c r="G303" s="20" t="s">
        <v>5288</v>
      </c>
      <c r="H303" s="20" t="s">
        <v>10704</v>
      </c>
      <c r="I303" s="20" t="s">
        <v>10705</v>
      </c>
      <c r="J303" s="20" t="s">
        <v>9537</v>
      </c>
      <c r="K303" s="20" t="s">
        <v>10704</v>
      </c>
      <c r="L303" s="20" t="s">
        <v>10704</v>
      </c>
      <c r="M303" s="20" t="s">
        <v>9272</v>
      </c>
      <c r="N303" s="20" t="s">
        <v>9537</v>
      </c>
      <c r="O303" s="20" t="s">
        <v>5841</v>
      </c>
      <c r="P303" s="20" t="s">
        <v>755</v>
      </c>
      <c r="Q303" s="20" t="s">
        <v>10152</v>
      </c>
      <c r="R303" s="20" t="s">
        <v>9496</v>
      </c>
      <c r="S303" s="612">
        <v>124200000</v>
      </c>
      <c r="T303" s="20" t="s">
        <v>10449</v>
      </c>
      <c r="U303" s="1010">
        <v>1</v>
      </c>
      <c r="X303" s="20">
        <v>124200000</v>
      </c>
      <c r="Y303" s="20">
        <v>0</v>
      </c>
    </row>
    <row r="304" spans="1:25">
      <c r="A304" s="478"/>
      <c r="B304" s="148"/>
      <c r="C304" s="20" t="s">
        <v>7822</v>
      </c>
      <c r="D304" s="20" t="s">
        <v>541</v>
      </c>
      <c r="E304" s="20" t="s">
        <v>5277</v>
      </c>
      <c r="F304" s="20" t="s">
        <v>558</v>
      </c>
      <c r="G304" s="20" t="s">
        <v>5288</v>
      </c>
      <c r="H304" s="20" t="s">
        <v>10704</v>
      </c>
      <c r="I304" s="20" t="s">
        <v>10705</v>
      </c>
      <c r="J304" s="20" t="s">
        <v>9537</v>
      </c>
      <c r="K304" s="20" t="s">
        <v>10704</v>
      </c>
      <c r="L304" s="20" t="s">
        <v>10704</v>
      </c>
      <c r="M304" s="20" t="s">
        <v>9272</v>
      </c>
      <c r="N304" s="20" t="s">
        <v>9537</v>
      </c>
      <c r="O304" s="20" t="s">
        <v>5841</v>
      </c>
      <c r="P304" s="20" t="s">
        <v>755</v>
      </c>
      <c r="Q304" s="20" t="s">
        <v>10152</v>
      </c>
      <c r="R304" s="20" t="s">
        <v>9496</v>
      </c>
      <c r="S304" s="612">
        <v>27000000</v>
      </c>
      <c r="T304" s="20" t="s">
        <v>10706</v>
      </c>
      <c r="U304" s="1010">
        <v>0.4</v>
      </c>
      <c r="X304" s="20">
        <v>10800000</v>
      </c>
      <c r="Y304" s="20">
        <v>0</v>
      </c>
    </row>
    <row r="305" spans="1:25">
      <c r="A305" s="478"/>
      <c r="B305" s="148"/>
      <c r="C305" s="20" t="s">
        <v>7822</v>
      </c>
      <c r="D305" s="20" t="s">
        <v>541</v>
      </c>
      <c r="E305" s="20" t="s">
        <v>5277</v>
      </c>
      <c r="F305" s="20" t="s">
        <v>558</v>
      </c>
      <c r="G305" s="20" t="s">
        <v>5288</v>
      </c>
      <c r="H305" s="20" t="s">
        <v>10704</v>
      </c>
      <c r="I305" s="20" t="s">
        <v>10705</v>
      </c>
      <c r="J305" s="20" t="s">
        <v>9537</v>
      </c>
      <c r="K305" s="20" t="s">
        <v>10704</v>
      </c>
      <c r="L305" s="20" t="s">
        <v>10704</v>
      </c>
      <c r="M305" s="20" t="s">
        <v>9272</v>
      </c>
      <c r="N305" s="20" t="s">
        <v>9537</v>
      </c>
      <c r="O305" s="20" t="s">
        <v>5841</v>
      </c>
      <c r="P305" s="20" t="s">
        <v>755</v>
      </c>
      <c r="Q305" s="20" t="s">
        <v>10152</v>
      </c>
      <c r="R305" s="20" t="s">
        <v>9496</v>
      </c>
      <c r="S305" s="612">
        <v>29700000</v>
      </c>
      <c r="T305" s="20" t="s">
        <v>10548</v>
      </c>
      <c r="U305" s="1010">
        <v>1</v>
      </c>
      <c r="X305" s="20">
        <v>29700000</v>
      </c>
      <c r="Y305" s="20">
        <v>0</v>
      </c>
    </row>
    <row r="306" spans="1:25">
      <c r="A306" s="478"/>
      <c r="B306" s="148"/>
      <c r="C306" s="20" t="s">
        <v>7822</v>
      </c>
      <c r="D306" s="20" t="s">
        <v>541</v>
      </c>
      <c r="E306" s="20" t="s">
        <v>5277</v>
      </c>
      <c r="F306" s="20" t="s">
        <v>558</v>
      </c>
      <c r="G306" s="20" t="s">
        <v>5288</v>
      </c>
      <c r="H306" s="20" t="s">
        <v>10704</v>
      </c>
      <c r="I306" s="20" t="s">
        <v>10705</v>
      </c>
      <c r="J306" s="20" t="s">
        <v>9537</v>
      </c>
      <c r="K306" s="20" t="s">
        <v>10704</v>
      </c>
      <c r="L306" s="20" t="s">
        <v>10704</v>
      </c>
      <c r="M306" s="20" t="s">
        <v>9272</v>
      </c>
      <c r="N306" s="20" t="s">
        <v>9537</v>
      </c>
      <c r="O306" s="20" t="s">
        <v>5841</v>
      </c>
      <c r="P306" s="20" t="s">
        <v>755</v>
      </c>
      <c r="Q306" s="20" t="s">
        <v>10152</v>
      </c>
      <c r="R306" s="20" t="s">
        <v>9496</v>
      </c>
      <c r="S306" s="612">
        <v>21600000</v>
      </c>
      <c r="T306" s="20" t="s">
        <v>10529</v>
      </c>
      <c r="U306" s="1010">
        <v>1</v>
      </c>
      <c r="X306" s="20">
        <v>21600000</v>
      </c>
      <c r="Y306" s="20">
        <v>0</v>
      </c>
    </row>
    <row r="307" spans="1:25">
      <c r="A307" s="60" t="s">
        <v>5015</v>
      </c>
      <c r="B307" s="1012">
        <v>270000000</v>
      </c>
      <c r="C307" s="1013" t="s">
        <v>7822</v>
      </c>
      <c r="D307" s="1013"/>
      <c r="E307" s="1013"/>
      <c r="F307" s="1013"/>
      <c r="G307" s="1013"/>
      <c r="H307" s="1013"/>
      <c r="I307" s="1013"/>
      <c r="J307" s="1013"/>
      <c r="K307" s="1013"/>
      <c r="L307" s="1013"/>
      <c r="M307" s="1013"/>
      <c r="N307" s="1013"/>
      <c r="O307" s="1013"/>
      <c r="P307" s="1013"/>
      <c r="Q307" s="1013"/>
      <c r="R307" s="1013"/>
      <c r="S307" s="1012">
        <f>SUM(S302:S306)</f>
        <v>270000000</v>
      </c>
      <c r="T307" s="1013"/>
      <c r="U307" s="1015">
        <f>X307/S307</f>
        <v>0.79</v>
      </c>
      <c r="V307" s="1012"/>
      <c r="W307" s="1015">
        <f>Y307/S307</f>
        <v>0</v>
      </c>
      <c r="X307" s="1012">
        <f t="shared" ref="X307:Y307" si="32">SUM(X302:X306)</f>
        <v>213300000</v>
      </c>
      <c r="Y307" s="1012">
        <f t="shared" si="32"/>
        <v>0</v>
      </c>
    </row>
    <row r="308" spans="1:25">
      <c r="A308" s="478" t="s">
        <v>5028</v>
      </c>
      <c r="B308" s="501"/>
      <c r="C308" s="501"/>
      <c r="D308" s="501"/>
      <c r="E308" s="501"/>
      <c r="F308" s="501"/>
      <c r="G308" s="501"/>
      <c r="H308" s="501"/>
      <c r="I308" s="501"/>
      <c r="J308" s="501"/>
      <c r="K308" s="501"/>
      <c r="L308" s="501"/>
      <c r="M308" s="501"/>
      <c r="N308" s="501"/>
      <c r="O308" s="501"/>
      <c r="P308" s="501"/>
      <c r="Q308" s="501"/>
      <c r="R308" s="501"/>
      <c r="S308" s="734"/>
      <c r="T308" s="501"/>
      <c r="U308" s="1049"/>
      <c r="V308" s="734"/>
      <c r="W308" s="1049"/>
      <c r="X308" s="734"/>
      <c r="Y308" s="734"/>
    </row>
    <row r="309" spans="1:25">
      <c r="A309" s="478" t="s">
        <v>5030</v>
      </c>
      <c r="B309" s="148">
        <v>30000000</v>
      </c>
      <c r="C309" s="20" t="s">
        <v>7822</v>
      </c>
      <c r="D309" s="20" t="s">
        <v>541</v>
      </c>
      <c r="E309" s="20" t="s">
        <v>5277</v>
      </c>
      <c r="F309" s="20" t="s">
        <v>558</v>
      </c>
      <c r="G309" s="20" t="s">
        <v>5288</v>
      </c>
      <c r="H309" s="20" t="s">
        <v>10707</v>
      </c>
      <c r="I309" s="20" t="s">
        <v>10708</v>
      </c>
      <c r="J309" s="20" t="s">
        <v>844</v>
      </c>
      <c r="K309" s="20" t="s">
        <v>10709</v>
      </c>
      <c r="L309" s="20" t="s">
        <v>10707</v>
      </c>
      <c r="M309" s="20" t="s">
        <v>9538</v>
      </c>
      <c r="N309" s="20" t="s">
        <v>9539</v>
      </c>
      <c r="O309" s="20" t="s">
        <v>10158</v>
      </c>
      <c r="P309" s="20" t="s">
        <v>755</v>
      </c>
      <c r="Q309" s="20" t="s">
        <v>10147</v>
      </c>
      <c r="R309" s="20" t="s">
        <v>9503</v>
      </c>
      <c r="S309" s="612">
        <v>30000000</v>
      </c>
      <c r="T309" s="20" t="s">
        <v>10473</v>
      </c>
      <c r="U309" s="1010">
        <v>0</v>
      </c>
      <c r="V309" s="20" t="s">
        <v>10473</v>
      </c>
      <c r="W309" s="1010">
        <v>1</v>
      </c>
      <c r="X309" s="20">
        <v>0</v>
      </c>
      <c r="Y309" s="20">
        <v>30000000</v>
      </c>
    </row>
    <row r="310" spans="1:25">
      <c r="A310" s="478" t="s">
        <v>5031</v>
      </c>
      <c r="B310" s="148">
        <v>45000000</v>
      </c>
      <c r="C310" s="20" t="s">
        <v>7822</v>
      </c>
      <c r="D310" s="20" t="s">
        <v>541</v>
      </c>
      <c r="E310" s="20" t="s">
        <v>5277</v>
      </c>
      <c r="F310" s="20" t="s">
        <v>558</v>
      </c>
      <c r="G310" s="20" t="s">
        <v>5288</v>
      </c>
      <c r="H310" s="20" t="s">
        <v>10707</v>
      </c>
      <c r="I310" s="20" t="s">
        <v>10708</v>
      </c>
      <c r="J310" s="20" t="s">
        <v>844</v>
      </c>
      <c r="K310" s="20" t="s">
        <v>10710</v>
      </c>
      <c r="L310" s="20" t="s">
        <v>10707</v>
      </c>
      <c r="M310" s="20" t="s">
        <v>9540</v>
      </c>
      <c r="N310" s="20" t="s">
        <v>9541</v>
      </c>
      <c r="O310" s="20" t="s">
        <v>10158</v>
      </c>
      <c r="P310" s="20" t="s">
        <v>755</v>
      </c>
      <c r="Q310" s="20" t="s">
        <v>10147</v>
      </c>
      <c r="R310" s="20" t="s">
        <v>9503</v>
      </c>
      <c r="S310" s="612">
        <v>45000000</v>
      </c>
      <c r="T310" s="20" t="s">
        <v>10473</v>
      </c>
      <c r="U310" s="1010">
        <v>0</v>
      </c>
      <c r="V310" s="20" t="s">
        <v>10473</v>
      </c>
      <c r="W310" s="1010">
        <v>1</v>
      </c>
      <c r="X310" s="20">
        <v>0</v>
      </c>
      <c r="Y310" s="20">
        <v>45000000</v>
      </c>
    </row>
    <row r="311" spans="1:25">
      <c r="A311" s="478" t="s">
        <v>5032</v>
      </c>
      <c r="B311" s="148">
        <v>175000000</v>
      </c>
      <c r="C311" s="20" t="s">
        <v>7822</v>
      </c>
      <c r="D311" s="20" t="s">
        <v>541</v>
      </c>
      <c r="E311" s="20" t="s">
        <v>5277</v>
      </c>
      <c r="F311" s="20" t="s">
        <v>558</v>
      </c>
      <c r="G311" s="20" t="s">
        <v>5288</v>
      </c>
      <c r="H311" s="20" t="s">
        <v>10707</v>
      </c>
      <c r="I311" s="20" t="s">
        <v>10708</v>
      </c>
      <c r="J311" s="20" t="s">
        <v>844</v>
      </c>
      <c r="K311" s="20" t="s">
        <v>10711</v>
      </c>
      <c r="L311" s="20" t="s">
        <v>10707</v>
      </c>
      <c r="M311" s="20" t="s">
        <v>9542</v>
      </c>
      <c r="N311" s="20" t="s">
        <v>9543</v>
      </c>
      <c r="O311" s="20" t="s">
        <v>10158</v>
      </c>
      <c r="P311" s="20" t="s">
        <v>755</v>
      </c>
      <c r="Q311" s="20" t="s">
        <v>10147</v>
      </c>
      <c r="R311" s="20" t="s">
        <v>9503</v>
      </c>
      <c r="S311" s="612">
        <v>175000000</v>
      </c>
      <c r="T311" s="20" t="s">
        <v>10473</v>
      </c>
      <c r="U311" s="1010">
        <v>0</v>
      </c>
      <c r="V311" s="20" t="s">
        <v>10473</v>
      </c>
      <c r="W311" s="1010">
        <v>1</v>
      </c>
      <c r="X311" s="20">
        <v>0</v>
      </c>
      <c r="Y311" s="20">
        <v>175000000</v>
      </c>
    </row>
    <row r="312" spans="1:25">
      <c r="A312" s="478" t="s">
        <v>5033</v>
      </c>
      <c r="B312" s="20"/>
      <c r="S312" s="612"/>
      <c r="U312" s="1010"/>
      <c r="W312" s="1010"/>
    </row>
    <row r="313" spans="1:25">
      <c r="A313" s="478" t="s">
        <v>5034</v>
      </c>
      <c r="B313" s="148">
        <v>18000000</v>
      </c>
      <c r="C313" s="20" t="s">
        <v>7822</v>
      </c>
      <c r="D313" s="20" t="s">
        <v>541</v>
      </c>
      <c r="E313" s="20" t="s">
        <v>5277</v>
      </c>
      <c r="F313" s="20" t="s">
        <v>558</v>
      </c>
      <c r="G313" s="20" t="s">
        <v>5288</v>
      </c>
      <c r="H313" s="20" t="s">
        <v>10712</v>
      </c>
      <c r="I313" s="20" t="s">
        <v>10713</v>
      </c>
      <c r="J313" s="20" t="s">
        <v>10714</v>
      </c>
      <c r="K313" s="20" t="s">
        <v>10715</v>
      </c>
      <c r="L313" s="20" t="s">
        <v>10712</v>
      </c>
      <c r="M313" s="20" t="s">
        <v>6337</v>
      </c>
      <c r="N313" s="20" t="s">
        <v>9544</v>
      </c>
      <c r="O313" s="20" t="s">
        <v>10158</v>
      </c>
      <c r="P313" s="20" t="s">
        <v>755</v>
      </c>
      <c r="Q313" s="20" t="s">
        <v>10147</v>
      </c>
      <c r="R313" s="20" t="s">
        <v>9503</v>
      </c>
      <c r="S313" s="612">
        <v>16000000</v>
      </c>
      <c r="T313" s="20" t="s">
        <v>10473</v>
      </c>
      <c r="U313" s="1010">
        <v>0</v>
      </c>
      <c r="V313" s="20" t="s">
        <v>10473</v>
      </c>
      <c r="W313" s="1010">
        <v>1</v>
      </c>
      <c r="X313" s="20">
        <v>0</v>
      </c>
      <c r="Y313" s="20">
        <v>16000000</v>
      </c>
    </row>
    <row r="314" spans="1:25">
      <c r="A314" s="478" t="s">
        <v>5035</v>
      </c>
      <c r="B314" s="148">
        <v>16000000</v>
      </c>
      <c r="C314" s="20" t="s">
        <v>7822</v>
      </c>
      <c r="D314" s="20" t="s">
        <v>541</v>
      </c>
      <c r="E314" s="20" t="s">
        <v>5277</v>
      </c>
      <c r="F314" s="20" t="s">
        <v>558</v>
      </c>
      <c r="G314" s="20" t="s">
        <v>5288</v>
      </c>
      <c r="H314" s="20" t="s">
        <v>10712</v>
      </c>
      <c r="I314" s="20" t="s">
        <v>10713</v>
      </c>
      <c r="J314" s="20" t="s">
        <v>10714</v>
      </c>
      <c r="K314" s="20" t="s">
        <v>10716</v>
      </c>
      <c r="L314" s="20" t="s">
        <v>10712</v>
      </c>
      <c r="M314" s="20" t="s">
        <v>6338</v>
      </c>
      <c r="N314" s="20" t="s">
        <v>9545</v>
      </c>
      <c r="O314" s="20" t="s">
        <v>10158</v>
      </c>
      <c r="P314" s="20" t="s">
        <v>755</v>
      </c>
      <c r="Q314" s="20" t="s">
        <v>10147</v>
      </c>
      <c r="R314" s="20" t="s">
        <v>9503</v>
      </c>
      <c r="S314" s="612">
        <v>18000000</v>
      </c>
      <c r="T314" s="20" t="s">
        <v>10473</v>
      </c>
      <c r="U314" s="1010">
        <v>0</v>
      </c>
      <c r="V314" s="20" t="s">
        <v>10473</v>
      </c>
      <c r="W314" s="1010">
        <v>1</v>
      </c>
      <c r="X314" s="20">
        <v>0</v>
      </c>
      <c r="Y314" s="20">
        <v>18000000</v>
      </c>
    </row>
    <row r="315" spans="1:25">
      <c r="A315" s="478" t="s">
        <v>7980</v>
      </c>
      <c r="B315" s="148">
        <v>400000000</v>
      </c>
      <c r="C315" s="20" t="s">
        <v>7822</v>
      </c>
      <c r="D315" s="20" t="s">
        <v>541</v>
      </c>
      <c r="E315" s="20" t="s">
        <v>5277</v>
      </c>
      <c r="F315" s="20" t="s">
        <v>558</v>
      </c>
      <c r="G315" s="20" t="s">
        <v>5288</v>
      </c>
      <c r="H315" s="20" t="s">
        <v>10717</v>
      </c>
      <c r="I315" s="20" t="s">
        <v>10718</v>
      </c>
      <c r="J315" s="20" t="s">
        <v>10084</v>
      </c>
      <c r="K315" s="20" t="s">
        <v>10717</v>
      </c>
      <c r="L315" s="20" t="s">
        <v>10717</v>
      </c>
      <c r="M315" s="20" t="s">
        <v>10083</v>
      </c>
      <c r="N315" s="20" t="s">
        <v>10084</v>
      </c>
      <c r="O315" s="20" t="s">
        <v>5841</v>
      </c>
      <c r="P315" s="20" t="s">
        <v>755</v>
      </c>
      <c r="Q315" s="20" t="s">
        <v>10147</v>
      </c>
      <c r="R315" s="20" t="s">
        <v>9503</v>
      </c>
      <c r="S315" s="612">
        <v>400000000</v>
      </c>
      <c r="T315" s="20" t="s">
        <v>10529</v>
      </c>
      <c r="U315" s="1010">
        <v>1</v>
      </c>
      <c r="X315" s="20">
        <v>400000000</v>
      </c>
      <c r="Y315" s="20">
        <v>0</v>
      </c>
    </row>
    <row r="316" spans="1:25">
      <c r="A316" s="478" t="s">
        <v>5024</v>
      </c>
      <c r="B316" s="148">
        <v>0</v>
      </c>
      <c r="C316" s="20" t="s">
        <v>7822</v>
      </c>
      <c r="D316" s="20" t="s">
        <v>541</v>
      </c>
      <c r="E316" s="20" t="s">
        <v>5277</v>
      </c>
      <c r="F316" s="20" t="s">
        <v>558</v>
      </c>
      <c r="G316" s="20" t="s">
        <v>5288</v>
      </c>
      <c r="H316" s="20" t="s">
        <v>10684</v>
      </c>
      <c r="I316" s="20" t="s">
        <v>10685</v>
      </c>
      <c r="J316" s="20" t="s">
        <v>10686</v>
      </c>
      <c r="K316" s="20" t="s">
        <v>10684</v>
      </c>
      <c r="L316" s="20" t="s">
        <v>10684</v>
      </c>
      <c r="M316" s="20" t="s">
        <v>10687</v>
      </c>
      <c r="N316" s="20" t="s">
        <v>10686</v>
      </c>
      <c r="O316" s="20" t="s">
        <v>5841</v>
      </c>
      <c r="P316" s="20" t="s">
        <v>1204</v>
      </c>
      <c r="Q316" s="20" t="s">
        <v>10147</v>
      </c>
      <c r="R316" s="20" t="s">
        <v>9503</v>
      </c>
      <c r="S316" s="612">
        <v>0</v>
      </c>
      <c r="U316" s="1010">
        <v>0</v>
      </c>
      <c r="X316" s="20">
        <v>0</v>
      </c>
      <c r="Y316" s="20">
        <v>0</v>
      </c>
    </row>
    <row r="317" spans="1:25">
      <c r="A317" s="478" t="s">
        <v>5023</v>
      </c>
      <c r="B317" s="148">
        <v>0</v>
      </c>
      <c r="C317" s="20" t="s">
        <v>7822</v>
      </c>
      <c r="D317" s="20" t="s">
        <v>541</v>
      </c>
      <c r="E317" s="20" t="s">
        <v>5277</v>
      </c>
      <c r="F317" s="20" t="s">
        <v>558</v>
      </c>
      <c r="G317" s="20" t="s">
        <v>5288</v>
      </c>
      <c r="H317" s="20" t="s">
        <v>10688</v>
      </c>
      <c r="I317" s="20" t="s">
        <v>10689</v>
      </c>
      <c r="J317" s="20" t="s">
        <v>10690</v>
      </c>
      <c r="K317" s="20" t="s">
        <v>10688</v>
      </c>
      <c r="L317" s="20" t="s">
        <v>10688</v>
      </c>
      <c r="M317" s="20" t="s">
        <v>10691</v>
      </c>
      <c r="N317" s="20" t="s">
        <v>10690</v>
      </c>
      <c r="O317" s="20" t="s">
        <v>5841</v>
      </c>
      <c r="P317" s="20" t="s">
        <v>1204</v>
      </c>
      <c r="Q317" s="20" t="s">
        <v>10147</v>
      </c>
      <c r="R317" s="20" t="s">
        <v>9503</v>
      </c>
      <c r="S317" s="612">
        <v>0</v>
      </c>
      <c r="U317" s="1010">
        <v>0</v>
      </c>
      <c r="X317" s="20">
        <v>0</v>
      </c>
      <c r="Y317" s="20">
        <v>0</v>
      </c>
    </row>
    <row r="318" spans="1:25">
      <c r="A318" s="478" t="s">
        <v>5041</v>
      </c>
      <c r="B318" s="148">
        <v>0</v>
      </c>
      <c r="C318" s="20" t="s">
        <v>7822</v>
      </c>
      <c r="D318" s="20" t="s">
        <v>541</v>
      </c>
      <c r="E318" s="20" t="s">
        <v>5277</v>
      </c>
      <c r="F318" s="20" t="s">
        <v>558</v>
      </c>
      <c r="G318" s="20" t="s">
        <v>5288</v>
      </c>
      <c r="H318" s="20" t="s">
        <v>10692</v>
      </c>
      <c r="I318" s="20" t="s">
        <v>10693</v>
      </c>
      <c r="J318" s="20" t="s">
        <v>10694</v>
      </c>
      <c r="K318" s="20" t="s">
        <v>10692</v>
      </c>
      <c r="L318" s="20" t="s">
        <v>10692</v>
      </c>
      <c r="M318" s="20" t="s">
        <v>10695</v>
      </c>
      <c r="N318" s="20" t="s">
        <v>10694</v>
      </c>
      <c r="O318" s="20" t="s">
        <v>5841</v>
      </c>
      <c r="P318" s="20" t="s">
        <v>1204</v>
      </c>
      <c r="Q318" s="20" t="s">
        <v>10147</v>
      </c>
      <c r="R318" s="20" t="s">
        <v>9503</v>
      </c>
      <c r="S318" s="612">
        <v>0</v>
      </c>
      <c r="U318" s="1010">
        <v>0</v>
      </c>
      <c r="X318" s="20">
        <v>0</v>
      </c>
      <c r="Y318" s="20">
        <v>0</v>
      </c>
    </row>
    <row r="319" spans="1:25">
      <c r="A319" s="478" t="s">
        <v>5042</v>
      </c>
      <c r="B319" s="148">
        <v>0</v>
      </c>
      <c r="C319" s="20" t="s">
        <v>7822</v>
      </c>
      <c r="D319" s="20" t="s">
        <v>541</v>
      </c>
      <c r="E319" s="20" t="s">
        <v>5277</v>
      </c>
      <c r="F319" s="20" t="s">
        <v>558</v>
      </c>
      <c r="G319" s="20" t="s">
        <v>5288</v>
      </c>
      <c r="H319" s="20" t="s">
        <v>10696</v>
      </c>
      <c r="I319" s="20" t="s">
        <v>10697</v>
      </c>
      <c r="J319" s="20" t="s">
        <v>10698</v>
      </c>
      <c r="K319" s="20" t="s">
        <v>10696</v>
      </c>
      <c r="L319" s="20" t="s">
        <v>10696</v>
      </c>
      <c r="M319" s="20" t="s">
        <v>10699</v>
      </c>
      <c r="N319" s="20" t="s">
        <v>10698</v>
      </c>
      <c r="O319" s="20" t="s">
        <v>5841</v>
      </c>
      <c r="P319" s="20" t="s">
        <v>1204</v>
      </c>
      <c r="Q319" s="20" t="s">
        <v>10147</v>
      </c>
      <c r="R319" s="20" t="s">
        <v>9460</v>
      </c>
      <c r="S319" s="612">
        <v>0</v>
      </c>
      <c r="U319" s="1010">
        <v>0</v>
      </c>
      <c r="X319" s="20">
        <v>0</v>
      </c>
      <c r="Y319" s="20">
        <v>0</v>
      </c>
    </row>
    <row r="320" spans="1:25">
      <c r="A320" s="478" t="s">
        <v>5025</v>
      </c>
      <c r="B320" s="148">
        <v>0</v>
      </c>
      <c r="C320" s="20" t="s">
        <v>7822</v>
      </c>
      <c r="D320" s="20" t="s">
        <v>541</v>
      </c>
      <c r="E320" s="20" t="s">
        <v>5277</v>
      </c>
      <c r="F320" s="20" t="s">
        <v>558</v>
      </c>
      <c r="G320" s="20" t="s">
        <v>5288</v>
      </c>
      <c r="H320" s="20" t="s">
        <v>10700</v>
      </c>
      <c r="I320" s="20" t="s">
        <v>10701</v>
      </c>
      <c r="J320" s="20" t="s">
        <v>10702</v>
      </c>
      <c r="K320" s="20" t="s">
        <v>10700</v>
      </c>
      <c r="L320" s="20" t="s">
        <v>10700</v>
      </c>
      <c r="M320" s="20" t="s">
        <v>10703</v>
      </c>
      <c r="N320" s="20" t="s">
        <v>10702</v>
      </c>
      <c r="O320" s="20" t="s">
        <v>5841</v>
      </c>
      <c r="P320" s="20" t="s">
        <v>1204</v>
      </c>
      <c r="Q320" s="20" t="s">
        <v>10152</v>
      </c>
      <c r="R320" s="20" t="s">
        <v>9503</v>
      </c>
      <c r="S320" s="612">
        <v>0</v>
      </c>
      <c r="U320" s="1010">
        <v>0</v>
      </c>
      <c r="X320" s="20">
        <v>0</v>
      </c>
      <c r="Y320" s="20">
        <v>0</v>
      </c>
    </row>
    <row r="321" spans="1:25">
      <c r="A321" s="478" t="s">
        <v>6796</v>
      </c>
      <c r="B321" s="148">
        <v>0</v>
      </c>
      <c r="C321" s="20" t="s">
        <v>7822</v>
      </c>
      <c r="D321" s="20" t="s">
        <v>541</v>
      </c>
      <c r="E321" s="20" t="s">
        <v>5277</v>
      </c>
      <c r="F321" s="20" t="s">
        <v>558</v>
      </c>
      <c r="G321" s="20" t="s">
        <v>5288</v>
      </c>
      <c r="H321" s="20" t="s">
        <v>11053</v>
      </c>
      <c r="I321" s="20" t="s">
        <v>11054</v>
      </c>
      <c r="J321" s="20" t="s">
        <v>11055</v>
      </c>
      <c r="K321" s="20" t="s">
        <v>11053</v>
      </c>
      <c r="L321" s="20" t="s">
        <v>11053</v>
      </c>
      <c r="M321" s="20" t="s">
        <v>11056</v>
      </c>
      <c r="N321" s="20" t="s">
        <v>11055</v>
      </c>
      <c r="O321" s="20" t="s">
        <v>5841</v>
      </c>
      <c r="P321" s="20" t="s">
        <v>1204</v>
      </c>
      <c r="Q321" s="20" t="s">
        <v>10147</v>
      </c>
      <c r="R321" s="20" t="s">
        <v>9503</v>
      </c>
      <c r="S321" s="612">
        <v>0</v>
      </c>
      <c r="U321" s="1010">
        <v>0</v>
      </c>
      <c r="X321" s="20">
        <v>0</v>
      </c>
      <c r="Y321" s="20">
        <v>0</v>
      </c>
    </row>
    <row r="322" spans="1:25">
      <c r="A322" s="478" t="s">
        <v>5027</v>
      </c>
      <c r="B322" s="148">
        <v>3244859040.04</v>
      </c>
      <c r="C322" s="20" t="s">
        <v>7822</v>
      </c>
      <c r="D322" s="20" t="s">
        <v>543</v>
      </c>
      <c r="E322" s="20" t="s">
        <v>5278</v>
      </c>
      <c r="F322" s="20" t="s">
        <v>559</v>
      </c>
      <c r="G322" s="20" t="s">
        <v>10719</v>
      </c>
      <c r="H322" s="20" t="s">
        <v>10747</v>
      </c>
      <c r="I322" s="20" t="s">
        <v>10748</v>
      </c>
      <c r="J322" s="20" t="s">
        <v>9546</v>
      </c>
      <c r="K322" s="20" t="s">
        <v>10747</v>
      </c>
      <c r="L322" s="20" t="s">
        <v>10747</v>
      </c>
      <c r="M322" s="20" t="s">
        <v>6339</v>
      </c>
      <c r="N322" s="20" t="s">
        <v>9546</v>
      </c>
      <c r="O322" s="20" t="s">
        <v>5841</v>
      </c>
      <c r="P322" s="20" t="s">
        <v>755</v>
      </c>
      <c r="Q322" s="20" t="s">
        <v>10147</v>
      </c>
      <c r="R322" s="20" t="s">
        <v>9508</v>
      </c>
      <c r="S322" s="612">
        <v>3244859040</v>
      </c>
      <c r="T322" s="20" t="s">
        <v>10749</v>
      </c>
      <c r="U322" s="1010">
        <v>0</v>
      </c>
      <c r="X322" s="20">
        <v>0</v>
      </c>
      <c r="Y322" s="20">
        <v>0</v>
      </c>
    </row>
    <row r="323" spans="1:25">
      <c r="A323" s="478" t="s">
        <v>5043</v>
      </c>
      <c r="B323" s="148">
        <v>1074752186.5899999</v>
      </c>
      <c r="C323" s="20" t="s">
        <v>7822</v>
      </c>
      <c r="D323" s="20" t="s">
        <v>543</v>
      </c>
      <c r="E323" s="20" t="s">
        <v>5278</v>
      </c>
      <c r="F323" s="20" t="s">
        <v>559</v>
      </c>
      <c r="G323" s="20" t="s">
        <v>10719</v>
      </c>
      <c r="H323" s="20" t="s">
        <v>10750</v>
      </c>
      <c r="I323" s="20" t="s">
        <v>10751</v>
      </c>
      <c r="J323" s="20" t="s">
        <v>9547</v>
      </c>
      <c r="K323" s="20" t="s">
        <v>10750</v>
      </c>
      <c r="L323" s="20" t="s">
        <v>10750</v>
      </c>
      <c r="M323" s="20" t="s">
        <v>6340</v>
      </c>
      <c r="N323" s="20" t="s">
        <v>9547</v>
      </c>
      <c r="O323" s="20" t="s">
        <v>5841</v>
      </c>
      <c r="P323" s="20" t="s">
        <v>755</v>
      </c>
      <c r="Q323" s="20" t="s">
        <v>10147</v>
      </c>
      <c r="R323" s="20" t="s">
        <v>9508</v>
      </c>
      <c r="S323" s="612">
        <v>1074752187</v>
      </c>
      <c r="T323" s="20" t="s">
        <v>10752</v>
      </c>
      <c r="U323" s="1010">
        <v>0</v>
      </c>
      <c r="X323" s="20">
        <v>0</v>
      </c>
      <c r="Y323" s="20">
        <v>0</v>
      </c>
    </row>
    <row r="324" spans="1:25">
      <c r="A324" s="478" t="s">
        <v>5044</v>
      </c>
      <c r="B324" s="148">
        <v>300000000</v>
      </c>
      <c r="C324" s="20" t="s">
        <v>7822</v>
      </c>
      <c r="D324" s="20" t="s">
        <v>543</v>
      </c>
      <c r="E324" s="20" t="s">
        <v>5278</v>
      </c>
      <c r="F324" s="20" t="s">
        <v>559</v>
      </c>
      <c r="G324" s="20" t="s">
        <v>10719</v>
      </c>
      <c r="H324" s="20" t="s">
        <v>10753</v>
      </c>
      <c r="I324" s="20" t="s">
        <v>10754</v>
      </c>
      <c r="J324" s="20" t="s">
        <v>795</v>
      </c>
      <c r="K324" s="20" t="s">
        <v>10753</v>
      </c>
      <c r="L324" s="20" t="s">
        <v>10753</v>
      </c>
      <c r="M324" s="20" t="s">
        <v>6341</v>
      </c>
      <c r="N324" s="20" t="s">
        <v>795</v>
      </c>
      <c r="O324" s="20" t="s">
        <v>5841</v>
      </c>
      <c r="P324" s="20" t="s">
        <v>755</v>
      </c>
      <c r="Q324" s="20" t="s">
        <v>10147</v>
      </c>
      <c r="R324" s="20" t="s">
        <v>9508</v>
      </c>
      <c r="S324" s="612">
        <v>300000000</v>
      </c>
      <c r="T324" s="20" t="s">
        <v>10752</v>
      </c>
      <c r="U324" s="1010">
        <v>0</v>
      </c>
      <c r="X324" s="20">
        <v>0</v>
      </c>
      <c r="Y324" s="20">
        <v>0</v>
      </c>
    </row>
    <row r="325" spans="1:25">
      <c r="A325" s="478" t="s">
        <v>5045</v>
      </c>
      <c r="B325" s="148">
        <v>1500000000</v>
      </c>
      <c r="C325" s="20" t="s">
        <v>7822</v>
      </c>
      <c r="D325" s="20" t="s">
        <v>543</v>
      </c>
      <c r="E325" s="20" t="s">
        <v>5278</v>
      </c>
      <c r="F325" s="20" t="s">
        <v>559</v>
      </c>
      <c r="G325" s="20" t="s">
        <v>10719</v>
      </c>
      <c r="H325" s="20" t="s">
        <v>10755</v>
      </c>
      <c r="I325" s="20" t="s">
        <v>10756</v>
      </c>
      <c r="J325" s="20" t="s">
        <v>9548</v>
      </c>
      <c r="K325" s="20" t="s">
        <v>10755</v>
      </c>
      <c r="L325" s="20" t="s">
        <v>10755</v>
      </c>
      <c r="M325" s="20" t="s">
        <v>9273</v>
      </c>
      <c r="N325" s="20" t="s">
        <v>9548</v>
      </c>
      <c r="O325" s="20" t="s">
        <v>5841</v>
      </c>
      <c r="P325" s="20" t="s">
        <v>755</v>
      </c>
      <c r="Q325" s="20" t="s">
        <v>10147</v>
      </c>
      <c r="R325" s="20" t="s">
        <v>9508</v>
      </c>
      <c r="S325" s="612">
        <v>1500000000</v>
      </c>
      <c r="T325" s="20" t="s">
        <v>10752</v>
      </c>
      <c r="U325" s="1010">
        <v>0</v>
      </c>
      <c r="X325" s="20">
        <v>0</v>
      </c>
      <c r="Y325" s="20">
        <v>0</v>
      </c>
    </row>
    <row r="326" spans="1:25">
      <c r="A326" s="478" t="s">
        <v>5046</v>
      </c>
      <c r="B326" s="148">
        <v>1500000000</v>
      </c>
      <c r="C326" s="20" t="s">
        <v>7822</v>
      </c>
      <c r="D326" s="20" t="s">
        <v>543</v>
      </c>
      <c r="E326" s="20" t="s">
        <v>5278</v>
      </c>
      <c r="F326" s="20" t="s">
        <v>559</v>
      </c>
      <c r="G326" s="20" t="s">
        <v>10719</v>
      </c>
      <c r="H326" s="20" t="s">
        <v>10757</v>
      </c>
      <c r="I326" s="20" t="s">
        <v>10758</v>
      </c>
      <c r="J326" s="20" t="s">
        <v>9549</v>
      </c>
      <c r="K326" s="20" t="s">
        <v>10757</v>
      </c>
      <c r="L326" s="20" t="s">
        <v>10757</v>
      </c>
      <c r="M326" s="20" t="s">
        <v>9274</v>
      </c>
      <c r="N326" s="20" t="s">
        <v>9549</v>
      </c>
      <c r="O326" s="20" t="s">
        <v>5841</v>
      </c>
      <c r="P326" s="20" t="s">
        <v>755</v>
      </c>
      <c r="Q326" s="20" t="s">
        <v>10147</v>
      </c>
      <c r="R326" s="20" t="s">
        <v>9508</v>
      </c>
      <c r="S326" s="612">
        <v>1500000000</v>
      </c>
      <c r="T326" s="20" t="s">
        <v>10746</v>
      </c>
      <c r="U326" s="1010">
        <v>0</v>
      </c>
      <c r="X326" s="20">
        <v>0</v>
      </c>
      <c r="Y326" s="20">
        <v>0</v>
      </c>
    </row>
    <row r="327" spans="1:25">
      <c r="A327" s="478" t="s">
        <v>5047</v>
      </c>
      <c r="B327" s="148">
        <v>250000000</v>
      </c>
      <c r="C327" s="20" t="s">
        <v>7822</v>
      </c>
      <c r="D327" s="20" t="s">
        <v>543</v>
      </c>
      <c r="E327" s="20" t="s">
        <v>5278</v>
      </c>
      <c r="F327" s="20" t="s">
        <v>559</v>
      </c>
      <c r="G327" s="20" t="s">
        <v>10719</v>
      </c>
      <c r="H327" s="20" t="s">
        <v>10759</v>
      </c>
      <c r="I327" s="20" t="s">
        <v>10760</v>
      </c>
      <c r="J327" s="20" t="s">
        <v>800</v>
      </c>
      <c r="K327" s="20" t="s">
        <v>10759</v>
      </c>
      <c r="L327" s="20" t="s">
        <v>10759</v>
      </c>
      <c r="M327" s="20" t="s">
        <v>6342</v>
      </c>
      <c r="N327" s="20" t="s">
        <v>800</v>
      </c>
      <c r="O327" s="20" t="s">
        <v>5841</v>
      </c>
      <c r="P327" s="20" t="s">
        <v>755</v>
      </c>
      <c r="Q327" s="20" t="s">
        <v>10147</v>
      </c>
      <c r="R327" s="20" t="s">
        <v>9550</v>
      </c>
      <c r="S327" s="612">
        <v>250000000</v>
      </c>
      <c r="T327" s="20" t="s">
        <v>10761</v>
      </c>
      <c r="U327" s="1010">
        <v>0</v>
      </c>
      <c r="X327" s="20">
        <v>0</v>
      </c>
      <c r="Y327" s="20">
        <v>0</v>
      </c>
    </row>
    <row r="328" spans="1:25">
      <c r="A328" s="478" t="s">
        <v>5048</v>
      </c>
      <c r="B328" s="148">
        <v>808000000</v>
      </c>
      <c r="C328" s="20" t="s">
        <v>7822</v>
      </c>
      <c r="D328" s="20" t="s">
        <v>543</v>
      </c>
      <c r="E328" s="20" t="s">
        <v>5278</v>
      </c>
      <c r="F328" s="20" t="s">
        <v>559</v>
      </c>
      <c r="G328" s="20" t="s">
        <v>10719</v>
      </c>
      <c r="H328" s="20" t="s">
        <v>10762</v>
      </c>
      <c r="I328" s="20" t="s">
        <v>10763</v>
      </c>
      <c r="J328" s="20" t="s">
        <v>798</v>
      </c>
      <c r="K328" s="20" t="s">
        <v>10762</v>
      </c>
      <c r="L328" s="20" t="s">
        <v>10762</v>
      </c>
      <c r="M328" s="20" t="s">
        <v>9275</v>
      </c>
      <c r="N328" s="20" t="s">
        <v>798</v>
      </c>
      <c r="O328" s="20" t="s">
        <v>5841</v>
      </c>
      <c r="P328" s="20" t="s">
        <v>755</v>
      </c>
      <c r="Q328" s="20" t="s">
        <v>10147</v>
      </c>
      <c r="R328" s="20" t="s">
        <v>9550</v>
      </c>
      <c r="S328" s="612">
        <v>808000000</v>
      </c>
      <c r="T328" s="20" t="s">
        <v>10764</v>
      </c>
      <c r="U328" s="1010">
        <v>0</v>
      </c>
      <c r="X328" s="20">
        <v>0</v>
      </c>
      <c r="Y328" s="20">
        <v>0</v>
      </c>
    </row>
    <row r="329" spans="1:25">
      <c r="A329" s="478" t="s">
        <v>5029</v>
      </c>
      <c r="B329" s="148">
        <v>800000000</v>
      </c>
      <c r="C329" s="20" t="s">
        <v>7822</v>
      </c>
      <c r="D329" s="20" t="s">
        <v>543</v>
      </c>
      <c r="E329" s="20" t="s">
        <v>5278</v>
      </c>
      <c r="F329" s="20" t="s">
        <v>559</v>
      </c>
      <c r="G329" s="20" t="s">
        <v>10719</v>
      </c>
      <c r="H329" s="20" t="s">
        <v>10775</v>
      </c>
      <c r="I329" s="20" t="s">
        <v>10776</v>
      </c>
      <c r="J329" s="20" t="s">
        <v>799</v>
      </c>
      <c r="K329" s="20" t="s">
        <v>10775</v>
      </c>
      <c r="L329" s="20" t="s">
        <v>10775</v>
      </c>
      <c r="M329" s="20" t="s">
        <v>6344</v>
      </c>
      <c r="N329" s="20" t="s">
        <v>799</v>
      </c>
      <c r="O329" s="20" t="s">
        <v>5841</v>
      </c>
      <c r="P329" s="20" t="s">
        <v>755</v>
      </c>
      <c r="Q329" s="20" t="s">
        <v>10147</v>
      </c>
      <c r="R329" s="20" t="s">
        <v>9508</v>
      </c>
      <c r="S329" s="612">
        <v>800000000</v>
      </c>
      <c r="T329" s="20" t="s">
        <v>10189</v>
      </c>
      <c r="U329" s="1010">
        <v>0</v>
      </c>
      <c r="V329" s="20" t="s">
        <v>10190</v>
      </c>
      <c r="W329" s="1010">
        <v>1</v>
      </c>
      <c r="X329" s="20">
        <v>0</v>
      </c>
      <c r="Y329" s="20">
        <v>800000000</v>
      </c>
    </row>
    <row r="330" spans="1:25">
      <c r="A330" s="478" t="s">
        <v>5049</v>
      </c>
      <c r="B330" s="148">
        <v>1100000000</v>
      </c>
      <c r="C330" s="20" t="s">
        <v>7822</v>
      </c>
      <c r="D330" s="20" t="s">
        <v>543</v>
      </c>
      <c r="E330" s="20" t="s">
        <v>5278</v>
      </c>
      <c r="F330" s="20" t="s">
        <v>559</v>
      </c>
      <c r="G330" s="20" t="s">
        <v>10719</v>
      </c>
      <c r="H330" s="20" t="s">
        <v>10777</v>
      </c>
      <c r="I330" s="20" t="s">
        <v>10778</v>
      </c>
      <c r="J330" s="20" t="s">
        <v>853</v>
      </c>
      <c r="K330" s="20" t="s">
        <v>10777</v>
      </c>
      <c r="L330" s="20" t="s">
        <v>10777</v>
      </c>
      <c r="M330" s="20" t="s">
        <v>9551</v>
      </c>
      <c r="N330" s="20" t="s">
        <v>853</v>
      </c>
      <c r="O330" s="20" t="s">
        <v>5841</v>
      </c>
      <c r="P330" s="20" t="s">
        <v>755</v>
      </c>
      <c r="Q330" s="20" t="s">
        <v>10147</v>
      </c>
      <c r="R330" s="20" t="s">
        <v>9508</v>
      </c>
      <c r="S330" s="612">
        <v>1100000000</v>
      </c>
      <c r="T330" s="20" t="s">
        <v>10761</v>
      </c>
      <c r="U330" s="1010">
        <v>0</v>
      </c>
      <c r="X330" s="20">
        <v>0</v>
      </c>
      <c r="Y330" s="20">
        <v>0</v>
      </c>
    </row>
    <row r="331" spans="1:25">
      <c r="A331" s="478" t="s">
        <v>5050</v>
      </c>
      <c r="B331" s="148">
        <v>2100000000</v>
      </c>
      <c r="C331" s="20" t="s">
        <v>7822</v>
      </c>
      <c r="D331" s="20" t="s">
        <v>543</v>
      </c>
      <c r="E331" s="20" t="s">
        <v>5278</v>
      </c>
      <c r="F331" s="20" t="s">
        <v>559</v>
      </c>
      <c r="G331" s="20" t="s">
        <v>10719</v>
      </c>
      <c r="H331" s="20" t="s">
        <v>10779</v>
      </c>
      <c r="I331" s="20" t="s">
        <v>10780</v>
      </c>
      <c r="J331" s="20" t="s">
        <v>10781</v>
      </c>
      <c r="K331" s="20" t="s">
        <v>10779</v>
      </c>
      <c r="L331" s="20" t="s">
        <v>10779</v>
      </c>
      <c r="M331" s="20" t="s">
        <v>6348</v>
      </c>
      <c r="N331" s="20" t="s">
        <v>10781</v>
      </c>
      <c r="O331" s="20" t="s">
        <v>5841</v>
      </c>
      <c r="P331" s="20" t="s">
        <v>755</v>
      </c>
      <c r="Q331" s="20" t="s">
        <v>10147</v>
      </c>
      <c r="R331" s="20" t="s">
        <v>9508</v>
      </c>
      <c r="S331" s="612">
        <v>2100000000</v>
      </c>
      <c r="T331" s="20" t="s">
        <v>10782</v>
      </c>
      <c r="U331" s="1010">
        <v>0</v>
      </c>
      <c r="V331" s="20" t="s">
        <v>10783</v>
      </c>
      <c r="W331" s="1010">
        <v>1</v>
      </c>
      <c r="X331" s="20">
        <v>0</v>
      </c>
      <c r="Y331" s="20">
        <v>2100000000</v>
      </c>
    </row>
    <row r="332" spans="1:25">
      <c r="A332" s="478" t="s">
        <v>5051</v>
      </c>
      <c r="B332" s="148">
        <v>4399000000</v>
      </c>
      <c r="C332" s="20" t="s">
        <v>7822</v>
      </c>
      <c r="D332" s="20" t="s">
        <v>543</v>
      </c>
      <c r="E332" s="20" t="s">
        <v>5278</v>
      </c>
      <c r="F332" s="20" t="s">
        <v>559</v>
      </c>
      <c r="G332" s="20" t="s">
        <v>10719</v>
      </c>
      <c r="H332" s="20" t="s">
        <v>10784</v>
      </c>
      <c r="I332" s="20" t="s">
        <v>10785</v>
      </c>
      <c r="J332" s="20" t="s">
        <v>9552</v>
      </c>
      <c r="K332" s="20" t="s">
        <v>10784</v>
      </c>
      <c r="L332" s="20" t="s">
        <v>10784</v>
      </c>
      <c r="M332" s="20" t="s">
        <v>6345</v>
      </c>
      <c r="N332" s="20" t="s">
        <v>9552</v>
      </c>
      <c r="O332" s="20" t="s">
        <v>5841</v>
      </c>
      <c r="P332" s="20" t="s">
        <v>755</v>
      </c>
      <c r="Q332" s="20" t="s">
        <v>10147</v>
      </c>
      <c r="R332" s="20" t="s">
        <v>9508</v>
      </c>
      <c r="S332" s="612">
        <v>4399000000</v>
      </c>
      <c r="T332" s="20" t="s">
        <v>10752</v>
      </c>
      <c r="U332" s="1010">
        <v>0</v>
      </c>
      <c r="X332" s="20">
        <v>0</v>
      </c>
      <c r="Y332" s="20">
        <v>0</v>
      </c>
    </row>
    <row r="333" spans="1:25">
      <c r="A333" s="478" t="s">
        <v>5052</v>
      </c>
      <c r="B333" s="148">
        <v>272139345</v>
      </c>
      <c r="C333" s="20" t="s">
        <v>7822</v>
      </c>
      <c r="D333" s="20" t="s">
        <v>543</v>
      </c>
      <c r="E333" s="20" t="s">
        <v>5278</v>
      </c>
      <c r="F333" s="20" t="s">
        <v>559</v>
      </c>
      <c r="G333" s="20" t="s">
        <v>10719</v>
      </c>
      <c r="H333" s="20" t="s">
        <v>10786</v>
      </c>
      <c r="I333" s="20" t="s">
        <v>10787</v>
      </c>
      <c r="J333" s="20" t="s">
        <v>850</v>
      </c>
      <c r="K333" s="20" t="s">
        <v>10786</v>
      </c>
      <c r="L333" s="20" t="s">
        <v>10786</v>
      </c>
      <c r="M333" s="20" t="s">
        <v>6346</v>
      </c>
      <c r="N333" s="20" t="s">
        <v>850</v>
      </c>
      <c r="O333" s="20" t="s">
        <v>5841</v>
      </c>
      <c r="P333" s="20" t="s">
        <v>755</v>
      </c>
      <c r="Q333" s="20" t="s">
        <v>10147</v>
      </c>
      <c r="R333" s="20" t="s">
        <v>9550</v>
      </c>
      <c r="S333" s="612">
        <v>272139345</v>
      </c>
      <c r="T333" s="20" t="s">
        <v>10189</v>
      </c>
      <c r="U333" s="1010">
        <v>0</v>
      </c>
      <c r="V333" s="20" t="s">
        <v>10190</v>
      </c>
      <c r="W333" s="1010">
        <v>1</v>
      </c>
      <c r="X333" s="20">
        <v>0</v>
      </c>
      <c r="Y333" s="20">
        <v>272139345</v>
      </c>
    </row>
    <row r="334" spans="1:25">
      <c r="A334" s="478" t="s">
        <v>5053</v>
      </c>
      <c r="B334" s="148">
        <v>504000000</v>
      </c>
      <c r="C334" s="20" t="s">
        <v>7822</v>
      </c>
      <c r="D334" s="20" t="s">
        <v>543</v>
      </c>
      <c r="E334" s="20" t="s">
        <v>5278</v>
      </c>
      <c r="F334" s="20" t="s">
        <v>559</v>
      </c>
      <c r="G334" s="20" t="s">
        <v>10719</v>
      </c>
      <c r="H334" s="20" t="s">
        <v>10788</v>
      </c>
      <c r="I334" s="20" t="s">
        <v>10789</v>
      </c>
      <c r="J334" s="20" t="s">
        <v>10790</v>
      </c>
      <c r="K334" s="20" t="s">
        <v>10788</v>
      </c>
      <c r="L334" s="20" t="s">
        <v>10791</v>
      </c>
      <c r="M334" s="20" t="s">
        <v>6347</v>
      </c>
      <c r="N334" s="20" t="s">
        <v>10790</v>
      </c>
      <c r="O334" s="20" t="s">
        <v>5841</v>
      </c>
      <c r="P334" s="20" t="s">
        <v>755</v>
      </c>
      <c r="Q334" s="20" t="s">
        <v>10147</v>
      </c>
      <c r="R334" s="20" t="s">
        <v>9550</v>
      </c>
      <c r="S334" s="612">
        <v>504000000</v>
      </c>
      <c r="T334" s="20" t="s">
        <v>10256</v>
      </c>
      <c r="U334" s="1010">
        <v>0</v>
      </c>
      <c r="V334" s="20" t="s">
        <v>10792</v>
      </c>
      <c r="W334" s="1010">
        <v>0.4</v>
      </c>
      <c r="X334" s="20">
        <v>0</v>
      </c>
      <c r="Y334" s="20">
        <v>201600000</v>
      </c>
    </row>
    <row r="335" spans="1:25">
      <c r="A335" s="478" t="s">
        <v>5059</v>
      </c>
      <c r="B335" s="20"/>
      <c r="S335" s="612"/>
      <c r="U335" s="1010"/>
      <c r="W335" s="1010"/>
    </row>
    <row r="336" spans="1:25">
      <c r="A336" s="478" t="s">
        <v>5181</v>
      </c>
      <c r="B336" s="148">
        <v>0</v>
      </c>
      <c r="C336" s="20" t="s">
        <v>7822</v>
      </c>
      <c r="D336" s="20" t="s">
        <v>543</v>
      </c>
      <c r="E336" s="20" t="s">
        <v>5278</v>
      </c>
      <c r="F336" s="20" t="s">
        <v>559</v>
      </c>
      <c r="G336" s="20" t="s">
        <v>10719</v>
      </c>
      <c r="H336" s="20" t="s">
        <v>10720</v>
      </c>
      <c r="I336" s="20" t="s">
        <v>10721</v>
      </c>
      <c r="J336" s="20" t="s">
        <v>10722</v>
      </c>
      <c r="K336" s="20" t="s">
        <v>10720</v>
      </c>
      <c r="L336" s="20" t="s">
        <v>10720</v>
      </c>
      <c r="M336" s="20" t="s">
        <v>10723</v>
      </c>
      <c r="N336" s="20" t="s">
        <v>10722</v>
      </c>
      <c r="O336" s="20" t="s">
        <v>5841</v>
      </c>
      <c r="P336" s="20" t="s">
        <v>1204</v>
      </c>
      <c r="Q336" s="20" t="s">
        <v>10147</v>
      </c>
      <c r="R336" s="20" t="s">
        <v>9508</v>
      </c>
      <c r="S336" s="612">
        <v>0</v>
      </c>
      <c r="U336" s="1010">
        <v>0</v>
      </c>
      <c r="X336" s="20">
        <v>0</v>
      </c>
      <c r="Y336" s="20">
        <v>0</v>
      </c>
    </row>
    <row r="337" spans="1:25">
      <c r="A337" s="478" t="s">
        <v>5182</v>
      </c>
      <c r="B337" s="148">
        <v>0</v>
      </c>
      <c r="C337" s="20" t="s">
        <v>7822</v>
      </c>
      <c r="D337" s="20" t="s">
        <v>543</v>
      </c>
      <c r="E337" s="20" t="s">
        <v>5278</v>
      </c>
      <c r="F337" s="20" t="s">
        <v>559</v>
      </c>
      <c r="G337" s="20" t="s">
        <v>10719</v>
      </c>
      <c r="H337" s="20" t="s">
        <v>10724</v>
      </c>
      <c r="I337" s="20" t="s">
        <v>10725</v>
      </c>
      <c r="J337" s="20" t="s">
        <v>10726</v>
      </c>
      <c r="K337" s="20" t="s">
        <v>10724</v>
      </c>
      <c r="L337" s="20" t="s">
        <v>10724</v>
      </c>
      <c r="M337" s="20" t="s">
        <v>10727</v>
      </c>
      <c r="N337" s="20" t="s">
        <v>10726</v>
      </c>
      <c r="O337" s="20" t="s">
        <v>5841</v>
      </c>
      <c r="P337" s="20" t="s">
        <v>1204</v>
      </c>
      <c r="Q337" s="20" t="s">
        <v>10147</v>
      </c>
      <c r="R337" s="20" t="s">
        <v>9508</v>
      </c>
      <c r="S337" s="612">
        <v>0</v>
      </c>
      <c r="U337" s="1010">
        <v>0</v>
      </c>
      <c r="X337" s="20">
        <v>0</v>
      </c>
      <c r="Y337" s="20">
        <v>0</v>
      </c>
    </row>
    <row r="338" spans="1:25">
      <c r="A338" s="478" t="s">
        <v>5183</v>
      </c>
      <c r="B338" s="148">
        <v>0</v>
      </c>
      <c r="C338" s="20" t="s">
        <v>7822</v>
      </c>
      <c r="D338" s="20" t="s">
        <v>543</v>
      </c>
      <c r="E338" s="20" t="s">
        <v>5278</v>
      </c>
      <c r="F338" s="20" t="s">
        <v>559</v>
      </c>
      <c r="G338" s="20" t="s">
        <v>10719</v>
      </c>
      <c r="H338" s="20" t="s">
        <v>10728</v>
      </c>
      <c r="I338" s="20" t="s">
        <v>10729</v>
      </c>
      <c r="J338" s="20" t="s">
        <v>10730</v>
      </c>
      <c r="K338" s="20" t="s">
        <v>10728</v>
      </c>
      <c r="L338" s="20" t="s">
        <v>10728</v>
      </c>
      <c r="M338" s="20" t="s">
        <v>10731</v>
      </c>
      <c r="N338" s="20" t="s">
        <v>10730</v>
      </c>
      <c r="O338" s="20" t="s">
        <v>5841</v>
      </c>
      <c r="P338" s="20" t="s">
        <v>1204</v>
      </c>
      <c r="Q338" s="20" t="s">
        <v>10147</v>
      </c>
      <c r="R338" s="20" t="s">
        <v>9508</v>
      </c>
      <c r="S338" s="612">
        <v>0</v>
      </c>
      <c r="U338" s="1010">
        <v>0</v>
      </c>
      <c r="X338" s="20">
        <v>0</v>
      </c>
      <c r="Y338" s="20">
        <v>0</v>
      </c>
    </row>
    <row r="339" spans="1:25">
      <c r="A339" s="478" t="s">
        <v>5184</v>
      </c>
      <c r="B339" s="148">
        <v>0</v>
      </c>
      <c r="C339" s="20" t="s">
        <v>7822</v>
      </c>
      <c r="D339" s="20" t="s">
        <v>543</v>
      </c>
      <c r="E339" s="20" t="s">
        <v>5278</v>
      </c>
      <c r="F339" s="20" t="s">
        <v>559</v>
      </c>
      <c r="G339" s="20" t="s">
        <v>10719</v>
      </c>
      <c r="H339" s="20" t="s">
        <v>10732</v>
      </c>
      <c r="I339" s="20" t="s">
        <v>10733</v>
      </c>
      <c r="J339" s="20" t="s">
        <v>10734</v>
      </c>
      <c r="K339" s="20" t="s">
        <v>10732</v>
      </c>
      <c r="L339" s="20" t="s">
        <v>10732</v>
      </c>
      <c r="M339" s="20" t="s">
        <v>10735</v>
      </c>
      <c r="N339" s="20" t="s">
        <v>10734</v>
      </c>
      <c r="O339" s="20" t="s">
        <v>5841</v>
      </c>
      <c r="P339" s="20" t="s">
        <v>1204</v>
      </c>
      <c r="Q339" s="20" t="s">
        <v>10147</v>
      </c>
      <c r="R339" s="20" t="s">
        <v>9508</v>
      </c>
      <c r="S339" s="612">
        <v>0</v>
      </c>
      <c r="U339" s="1010">
        <v>0</v>
      </c>
      <c r="X339" s="20">
        <v>0</v>
      </c>
      <c r="Y339" s="20">
        <v>0</v>
      </c>
    </row>
    <row r="340" spans="1:25" s="484" customFormat="1">
      <c r="A340" s="478" t="s">
        <v>5185</v>
      </c>
      <c r="B340" s="148">
        <v>0</v>
      </c>
      <c r="C340" s="20" t="s">
        <v>7822</v>
      </c>
      <c r="D340" s="20" t="s">
        <v>543</v>
      </c>
      <c r="E340" s="20" t="s">
        <v>5278</v>
      </c>
      <c r="F340" s="20" t="s">
        <v>559</v>
      </c>
      <c r="G340" s="20" t="s">
        <v>10719</v>
      </c>
      <c r="H340" s="20" t="s">
        <v>10736</v>
      </c>
      <c r="I340" s="20" t="s">
        <v>10737</v>
      </c>
      <c r="J340" s="20" t="s">
        <v>10738</v>
      </c>
      <c r="K340" s="20" t="s">
        <v>10736</v>
      </c>
      <c r="L340" s="20" t="s">
        <v>10736</v>
      </c>
      <c r="M340" s="20" t="s">
        <v>10739</v>
      </c>
      <c r="N340" s="20" t="s">
        <v>10738</v>
      </c>
      <c r="O340" s="20" t="s">
        <v>5841</v>
      </c>
      <c r="P340" s="20" t="s">
        <v>1204</v>
      </c>
      <c r="Q340" s="20" t="s">
        <v>10147</v>
      </c>
      <c r="R340" s="20" t="s">
        <v>9550</v>
      </c>
      <c r="S340" s="612">
        <v>0</v>
      </c>
      <c r="T340" s="20"/>
      <c r="U340" s="1010">
        <v>0</v>
      </c>
      <c r="V340" s="20"/>
      <c r="W340" s="20"/>
      <c r="X340" s="20">
        <v>0</v>
      </c>
      <c r="Y340" s="20">
        <v>0</v>
      </c>
    </row>
    <row r="341" spans="1:25">
      <c r="A341" s="478" t="s">
        <v>5186</v>
      </c>
      <c r="B341" s="148">
        <v>0</v>
      </c>
      <c r="C341" s="20" t="s">
        <v>7822</v>
      </c>
      <c r="D341" s="20" t="s">
        <v>543</v>
      </c>
      <c r="E341" s="20" t="s">
        <v>5278</v>
      </c>
      <c r="F341" s="20" t="s">
        <v>559</v>
      </c>
      <c r="G341" s="20" t="s">
        <v>10719</v>
      </c>
      <c r="H341" s="20" t="s">
        <v>10740</v>
      </c>
      <c r="I341" s="20" t="s">
        <v>10741</v>
      </c>
      <c r="J341" s="20" t="s">
        <v>10742</v>
      </c>
      <c r="K341" s="20" t="s">
        <v>10740</v>
      </c>
      <c r="L341" s="20" t="s">
        <v>10740</v>
      </c>
      <c r="M341" s="20" t="s">
        <v>10743</v>
      </c>
      <c r="N341" s="20" t="s">
        <v>10742</v>
      </c>
      <c r="O341" s="20" t="s">
        <v>5841</v>
      </c>
      <c r="P341" s="20" t="s">
        <v>1204</v>
      </c>
      <c r="Q341" s="20" t="s">
        <v>10147</v>
      </c>
      <c r="R341" s="20" t="s">
        <v>9550</v>
      </c>
      <c r="S341" s="612">
        <v>0</v>
      </c>
      <c r="U341" s="1010">
        <v>0</v>
      </c>
      <c r="X341" s="20">
        <v>0</v>
      </c>
      <c r="Y341" s="20">
        <v>0</v>
      </c>
    </row>
    <row r="342" spans="1:25">
      <c r="A342" s="478" t="s">
        <v>5054</v>
      </c>
      <c r="B342" s="148">
        <v>1198000000</v>
      </c>
      <c r="C342" s="20" t="s">
        <v>7822</v>
      </c>
      <c r="D342" s="20" t="s">
        <v>543</v>
      </c>
      <c r="E342" s="20" t="s">
        <v>5278</v>
      </c>
      <c r="F342" s="20" t="s">
        <v>559</v>
      </c>
      <c r="G342" s="20" t="s">
        <v>10719</v>
      </c>
      <c r="H342" s="20" t="s">
        <v>10744</v>
      </c>
      <c r="I342" s="20" t="s">
        <v>10745</v>
      </c>
      <c r="J342" s="20" t="s">
        <v>9554</v>
      </c>
      <c r="K342" s="20" t="s">
        <v>10744</v>
      </c>
      <c r="L342" s="20" t="s">
        <v>10744</v>
      </c>
      <c r="M342" s="20" t="s">
        <v>6343</v>
      </c>
      <c r="N342" s="20" t="s">
        <v>9554</v>
      </c>
      <c r="O342" s="20" t="s">
        <v>5841</v>
      </c>
      <c r="P342" s="20" t="s">
        <v>1204</v>
      </c>
      <c r="Q342" s="20" t="s">
        <v>10152</v>
      </c>
      <c r="R342" s="20" t="s">
        <v>9550</v>
      </c>
      <c r="S342" s="612">
        <v>1198000000</v>
      </c>
      <c r="T342" s="20" t="s">
        <v>10746</v>
      </c>
      <c r="U342" s="1010">
        <v>0</v>
      </c>
      <c r="X342" s="20">
        <v>0</v>
      </c>
      <c r="Y342" s="20">
        <v>0</v>
      </c>
    </row>
    <row r="343" spans="1:25">
      <c r="A343" s="478" t="s">
        <v>5055</v>
      </c>
      <c r="B343" s="148">
        <v>0</v>
      </c>
      <c r="C343" s="20" t="s">
        <v>7822</v>
      </c>
      <c r="D343" s="20" t="s">
        <v>543</v>
      </c>
      <c r="E343" s="20" t="s">
        <v>5278</v>
      </c>
      <c r="F343" s="20" t="s">
        <v>559</v>
      </c>
      <c r="G343" s="20" t="s">
        <v>10719</v>
      </c>
      <c r="H343" s="20" t="s">
        <v>10765</v>
      </c>
      <c r="I343" s="20" t="s">
        <v>10766</v>
      </c>
      <c r="J343" s="20" t="s">
        <v>10767</v>
      </c>
      <c r="K343" s="20" t="s">
        <v>10765</v>
      </c>
      <c r="L343" s="20" t="s">
        <v>10765</v>
      </c>
      <c r="M343" s="20" t="s">
        <v>10768</v>
      </c>
      <c r="N343" s="20" t="s">
        <v>10767</v>
      </c>
      <c r="O343" s="20" t="s">
        <v>5841</v>
      </c>
      <c r="P343" s="20" t="s">
        <v>1204</v>
      </c>
      <c r="Q343" s="20" t="s">
        <v>10147</v>
      </c>
      <c r="R343" s="20" t="s">
        <v>9508</v>
      </c>
      <c r="S343" s="612">
        <v>0</v>
      </c>
      <c r="U343" s="1010">
        <v>0</v>
      </c>
      <c r="X343" s="20">
        <v>0</v>
      </c>
      <c r="Y343" s="20">
        <v>0</v>
      </c>
    </row>
    <row r="344" spans="1:25">
      <c r="A344" s="478" t="s">
        <v>5058</v>
      </c>
      <c r="B344" s="148">
        <v>34000000</v>
      </c>
      <c r="C344" s="20" t="s">
        <v>7822</v>
      </c>
      <c r="D344" s="20" t="s">
        <v>543</v>
      </c>
      <c r="E344" s="20" t="s">
        <v>5278</v>
      </c>
      <c r="F344" s="20" t="s">
        <v>559</v>
      </c>
      <c r="G344" s="20" t="s">
        <v>10719</v>
      </c>
      <c r="H344" s="20" t="s">
        <v>10769</v>
      </c>
      <c r="I344" s="20" t="s">
        <v>10770</v>
      </c>
      <c r="J344" s="20" t="s">
        <v>10087</v>
      </c>
      <c r="K344" s="20" t="s">
        <v>10769</v>
      </c>
      <c r="L344" s="20" t="s">
        <v>10769</v>
      </c>
      <c r="M344" s="20" t="s">
        <v>9555</v>
      </c>
      <c r="N344" s="20" t="s">
        <v>10087</v>
      </c>
      <c r="O344" s="20" t="s">
        <v>5841</v>
      </c>
      <c r="P344" s="20" t="s">
        <v>1204</v>
      </c>
      <c r="Q344" s="20" t="s">
        <v>10147</v>
      </c>
      <c r="R344" s="20" t="s">
        <v>9508</v>
      </c>
      <c r="S344" s="612">
        <v>34000000</v>
      </c>
      <c r="T344" s="20" t="s">
        <v>10761</v>
      </c>
      <c r="U344" s="1010">
        <v>0</v>
      </c>
      <c r="X344" s="20">
        <v>0</v>
      </c>
      <c r="Y344" s="20">
        <v>0</v>
      </c>
    </row>
    <row r="345" spans="1:25" s="484" customFormat="1">
      <c r="A345" s="478" t="s">
        <v>6169</v>
      </c>
      <c r="B345" s="148">
        <v>0</v>
      </c>
      <c r="C345" s="20" t="s">
        <v>7822</v>
      </c>
      <c r="D345" s="20" t="s">
        <v>543</v>
      </c>
      <c r="E345" s="20" t="s">
        <v>5278</v>
      </c>
      <c r="F345" s="20" t="s">
        <v>559</v>
      </c>
      <c r="G345" s="20" t="s">
        <v>10719</v>
      </c>
      <c r="H345" s="20" t="s">
        <v>10771</v>
      </c>
      <c r="I345" s="20" t="s">
        <v>10772</v>
      </c>
      <c r="J345" s="20" t="s">
        <v>10773</v>
      </c>
      <c r="K345" s="20" t="s">
        <v>10771</v>
      </c>
      <c r="L345" s="20" t="s">
        <v>10771</v>
      </c>
      <c r="M345" s="20" t="s">
        <v>10774</v>
      </c>
      <c r="N345" s="20" t="s">
        <v>10773</v>
      </c>
      <c r="O345" s="20" t="s">
        <v>5841</v>
      </c>
      <c r="P345" s="20" t="s">
        <v>1204</v>
      </c>
      <c r="Q345" s="20" t="s">
        <v>10147</v>
      </c>
      <c r="R345" s="20" t="s">
        <v>9550</v>
      </c>
      <c r="S345" s="612">
        <v>0</v>
      </c>
      <c r="T345" s="20"/>
      <c r="U345" s="1010">
        <v>0</v>
      </c>
      <c r="V345" s="20"/>
      <c r="W345" s="20"/>
      <c r="X345" s="20">
        <v>0</v>
      </c>
      <c r="Y345" s="20">
        <v>0</v>
      </c>
    </row>
    <row r="346" spans="1:25">
      <c r="A346" s="478" t="s">
        <v>5056</v>
      </c>
      <c r="B346" s="148">
        <v>1800000000</v>
      </c>
      <c r="C346" s="20" t="s">
        <v>7822</v>
      </c>
      <c r="D346" s="20" t="s">
        <v>543</v>
      </c>
      <c r="E346" s="20" t="s">
        <v>5278</v>
      </c>
      <c r="F346" s="20" t="s">
        <v>560</v>
      </c>
      <c r="G346" s="20" t="s">
        <v>10793</v>
      </c>
      <c r="H346" s="20" t="s">
        <v>10798</v>
      </c>
      <c r="I346" s="20" t="s">
        <v>10799</v>
      </c>
      <c r="J346" s="20" t="s">
        <v>10800</v>
      </c>
      <c r="K346" s="20" t="s">
        <v>10798</v>
      </c>
      <c r="L346" s="20" t="s">
        <v>10798</v>
      </c>
      <c r="M346" s="20" t="s">
        <v>6349</v>
      </c>
      <c r="N346" s="20" t="s">
        <v>10800</v>
      </c>
      <c r="O346" s="20" t="s">
        <v>5841</v>
      </c>
      <c r="P346" s="20" t="s">
        <v>755</v>
      </c>
      <c r="Q346" s="20" t="s">
        <v>10152</v>
      </c>
      <c r="R346" s="20" t="s">
        <v>9550</v>
      </c>
      <c r="S346" s="612">
        <v>1800000000</v>
      </c>
      <c r="T346" s="20" t="s">
        <v>10175</v>
      </c>
      <c r="U346" s="1010">
        <v>0</v>
      </c>
      <c r="X346" s="20">
        <v>0</v>
      </c>
      <c r="Y346" s="20">
        <v>0</v>
      </c>
    </row>
    <row r="347" spans="1:25">
      <c r="A347" s="478" t="s">
        <v>5057</v>
      </c>
      <c r="B347" s="148">
        <v>210000000</v>
      </c>
      <c r="C347" s="20" t="s">
        <v>7822</v>
      </c>
      <c r="D347" s="20" t="s">
        <v>543</v>
      </c>
      <c r="E347" s="20" t="s">
        <v>5278</v>
      </c>
      <c r="F347" s="20" t="s">
        <v>560</v>
      </c>
      <c r="G347" s="20" t="s">
        <v>10793</v>
      </c>
      <c r="H347" s="20" t="s">
        <v>10801</v>
      </c>
      <c r="I347" s="20" t="s">
        <v>10802</v>
      </c>
      <c r="J347" s="20" t="s">
        <v>802</v>
      </c>
      <c r="K347" s="20" t="s">
        <v>10801</v>
      </c>
      <c r="L347" s="20" t="s">
        <v>10801</v>
      </c>
      <c r="M347" s="20" t="s">
        <v>6350</v>
      </c>
      <c r="N347" s="20" t="s">
        <v>802</v>
      </c>
      <c r="O347" s="20" t="s">
        <v>5841</v>
      </c>
      <c r="P347" s="20" t="s">
        <v>755</v>
      </c>
      <c r="Q347" s="20" t="s">
        <v>10147</v>
      </c>
      <c r="R347" s="20" t="s">
        <v>9550</v>
      </c>
      <c r="S347" s="612">
        <v>210000000</v>
      </c>
      <c r="T347" s="20" t="s">
        <v>10803</v>
      </c>
      <c r="U347" s="1010">
        <v>0</v>
      </c>
      <c r="X347" s="20">
        <v>0</v>
      </c>
      <c r="Y347" s="20">
        <v>0</v>
      </c>
    </row>
    <row r="348" spans="1:25">
      <c r="A348" s="478"/>
      <c r="B348" s="148"/>
      <c r="C348" s="20" t="s">
        <v>7822</v>
      </c>
      <c r="D348" s="20" t="s">
        <v>543</v>
      </c>
      <c r="E348" s="20" t="s">
        <v>5278</v>
      </c>
      <c r="F348" s="20" t="s">
        <v>560</v>
      </c>
      <c r="G348" s="20" t="s">
        <v>10793</v>
      </c>
      <c r="H348" s="20" t="s">
        <v>10804</v>
      </c>
      <c r="I348" s="20" t="s">
        <v>10805</v>
      </c>
      <c r="J348" s="20" t="s">
        <v>10806</v>
      </c>
      <c r="K348" s="20" t="s">
        <v>10804</v>
      </c>
      <c r="L348" s="20" t="s">
        <v>10804</v>
      </c>
      <c r="M348" s="20" t="s">
        <v>6351</v>
      </c>
      <c r="N348" s="20" t="s">
        <v>10806</v>
      </c>
      <c r="O348" s="20" t="s">
        <v>5841</v>
      </c>
      <c r="P348" s="20" t="s">
        <v>755</v>
      </c>
      <c r="Q348" s="20" t="s">
        <v>10152</v>
      </c>
      <c r="R348" s="20" t="s">
        <v>9550</v>
      </c>
      <c r="S348" s="612">
        <v>483000000</v>
      </c>
      <c r="T348" s="20" t="s">
        <v>10467</v>
      </c>
      <c r="U348" s="1010">
        <v>1</v>
      </c>
      <c r="X348" s="20">
        <v>483000000</v>
      </c>
      <c r="Y348" s="20">
        <v>0</v>
      </c>
    </row>
    <row r="349" spans="1:25">
      <c r="A349" s="478"/>
      <c r="B349" s="148"/>
      <c r="C349" s="20" t="s">
        <v>7822</v>
      </c>
      <c r="D349" s="20" t="s">
        <v>543</v>
      </c>
      <c r="E349" s="20" t="s">
        <v>5278</v>
      </c>
      <c r="F349" s="20" t="s">
        <v>560</v>
      </c>
      <c r="G349" s="20" t="s">
        <v>10793</v>
      </c>
      <c r="H349" s="20" t="s">
        <v>10804</v>
      </c>
      <c r="I349" s="20" t="s">
        <v>10805</v>
      </c>
      <c r="J349" s="20" t="s">
        <v>10806</v>
      </c>
      <c r="K349" s="20" t="s">
        <v>10804</v>
      </c>
      <c r="L349" s="20" t="s">
        <v>10804</v>
      </c>
      <c r="M349" s="20" t="s">
        <v>6351</v>
      </c>
      <c r="N349" s="20" t="s">
        <v>10806</v>
      </c>
      <c r="O349" s="20" t="s">
        <v>5841</v>
      </c>
      <c r="P349" s="20" t="s">
        <v>755</v>
      </c>
      <c r="Q349" s="20" t="s">
        <v>10152</v>
      </c>
      <c r="R349" s="20" t="s">
        <v>9550</v>
      </c>
      <c r="S349" s="612">
        <v>483000000</v>
      </c>
      <c r="T349" s="20" t="s">
        <v>10472</v>
      </c>
      <c r="U349" s="1010">
        <v>0.4</v>
      </c>
      <c r="X349" s="20">
        <v>193200000</v>
      </c>
      <c r="Y349" s="20">
        <v>0</v>
      </c>
    </row>
    <row r="350" spans="1:25" s="484" customFormat="1">
      <c r="A350" s="478"/>
      <c r="B350" s="148"/>
      <c r="C350" s="20" t="s">
        <v>7822</v>
      </c>
      <c r="D350" s="20" t="s">
        <v>543</v>
      </c>
      <c r="E350" s="20" t="s">
        <v>5278</v>
      </c>
      <c r="F350" s="20" t="s">
        <v>560</v>
      </c>
      <c r="G350" s="20" t="s">
        <v>10793</v>
      </c>
      <c r="H350" s="20" t="s">
        <v>10804</v>
      </c>
      <c r="I350" s="20" t="s">
        <v>10805</v>
      </c>
      <c r="J350" s="20" t="s">
        <v>10806</v>
      </c>
      <c r="K350" s="20" t="s">
        <v>10804</v>
      </c>
      <c r="L350" s="20" t="s">
        <v>10804</v>
      </c>
      <c r="M350" s="20" t="s">
        <v>6351</v>
      </c>
      <c r="N350" s="20" t="s">
        <v>10806</v>
      </c>
      <c r="O350" s="20" t="s">
        <v>5841</v>
      </c>
      <c r="P350" s="20" t="s">
        <v>755</v>
      </c>
      <c r="Q350" s="20" t="s">
        <v>10152</v>
      </c>
      <c r="R350" s="20" t="s">
        <v>9550</v>
      </c>
      <c r="S350" s="612">
        <v>644000000</v>
      </c>
      <c r="T350" s="20" t="s">
        <v>10807</v>
      </c>
      <c r="U350" s="1010">
        <v>0</v>
      </c>
      <c r="V350" s="20"/>
      <c r="W350" s="20"/>
      <c r="X350" s="20">
        <v>0</v>
      </c>
      <c r="Y350" s="20">
        <v>0</v>
      </c>
    </row>
    <row r="351" spans="1:25">
      <c r="A351" s="60" t="s">
        <v>5060</v>
      </c>
      <c r="B351" s="1012">
        <v>1610000000</v>
      </c>
      <c r="C351" s="1013" t="s">
        <v>7822</v>
      </c>
      <c r="D351" s="1013"/>
      <c r="E351" s="1013"/>
      <c r="F351" s="1013"/>
      <c r="G351" s="1013"/>
      <c r="H351" s="1013"/>
      <c r="I351" s="1013"/>
      <c r="J351" s="1013"/>
      <c r="K351" s="1013"/>
      <c r="L351" s="1013"/>
      <c r="M351" s="1013"/>
      <c r="N351" s="1013"/>
      <c r="O351" s="1013"/>
      <c r="P351" s="1013"/>
      <c r="Q351" s="1013"/>
      <c r="R351" s="1013"/>
      <c r="S351" s="1012">
        <f>SUM(S348:S350)</f>
        <v>1610000000</v>
      </c>
      <c r="T351" s="1013"/>
      <c r="U351" s="1015">
        <f>X351/S351</f>
        <v>0.42</v>
      </c>
      <c r="V351" s="1012"/>
      <c r="W351" s="1015">
        <f>Y351/S351</f>
        <v>0</v>
      </c>
      <c r="X351" s="1012">
        <f t="shared" ref="X351" si="33">SUM(X348:X350)</f>
        <v>676200000</v>
      </c>
      <c r="Y351" s="1012">
        <f t="shared" ref="Y351" si="34">SUM(Y348:Y350)</f>
        <v>0</v>
      </c>
    </row>
    <row r="352" spans="1:25">
      <c r="A352" s="478"/>
      <c r="B352" s="148"/>
      <c r="C352" s="20" t="s">
        <v>7822</v>
      </c>
      <c r="D352" s="20" t="s">
        <v>543</v>
      </c>
      <c r="E352" s="20" t="s">
        <v>5278</v>
      </c>
      <c r="F352" s="20" t="s">
        <v>560</v>
      </c>
      <c r="G352" s="20" t="s">
        <v>10793</v>
      </c>
      <c r="H352" s="20" t="s">
        <v>10808</v>
      </c>
      <c r="I352" s="20" t="s">
        <v>10809</v>
      </c>
      <c r="J352" s="20" t="s">
        <v>10810</v>
      </c>
      <c r="K352" s="20" t="s">
        <v>10808</v>
      </c>
      <c r="L352" s="20" t="s">
        <v>10808</v>
      </c>
      <c r="M352" s="20" t="s">
        <v>6352</v>
      </c>
      <c r="N352" s="20" t="s">
        <v>10810</v>
      </c>
      <c r="O352" s="20" t="s">
        <v>5841</v>
      </c>
      <c r="P352" s="20" t="s">
        <v>755</v>
      </c>
      <c r="Q352" s="20" t="s">
        <v>10152</v>
      </c>
      <c r="R352" s="20" t="s">
        <v>9550</v>
      </c>
      <c r="S352" s="612">
        <v>480000000</v>
      </c>
      <c r="T352" s="20" t="s">
        <v>10467</v>
      </c>
      <c r="U352" s="1010">
        <v>1</v>
      </c>
      <c r="X352" s="20">
        <v>480000000</v>
      </c>
      <c r="Y352" s="20">
        <v>0</v>
      </c>
    </row>
    <row r="353" spans="1:25">
      <c r="A353" s="478"/>
      <c r="B353" s="148"/>
      <c r="C353" s="20" t="s">
        <v>7822</v>
      </c>
      <c r="D353" s="20" t="s">
        <v>543</v>
      </c>
      <c r="E353" s="20" t="s">
        <v>5278</v>
      </c>
      <c r="F353" s="20" t="s">
        <v>560</v>
      </c>
      <c r="G353" s="20" t="s">
        <v>10793</v>
      </c>
      <c r="H353" s="20" t="s">
        <v>10808</v>
      </c>
      <c r="I353" s="20" t="s">
        <v>10809</v>
      </c>
      <c r="J353" s="20" t="s">
        <v>10810</v>
      </c>
      <c r="K353" s="20" t="s">
        <v>10808</v>
      </c>
      <c r="L353" s="20" t="s">
        <v>10808</v>
      </c>
      <c r="M353" s="20" t="s">
        <v>6352</v>
      </c>
      <c r="N353" s="20" t="s">
        <v>10810</v>
      </c>
      <c r="O353" s="20" t="s">
        <v>5841</v>
      </c>
      <c r="P353" s="20" t="s">
        <v>755</v>
      </c>
      <c r="Q353" s="20" t="s">
        <v>10152</v>
      </c>
      <c r="R353" s="20" t="s">
        <v>9550</v>
      </c>
      <c r="S353" s="612">
        <v>240000000</v>
      </c>
      <c r="T353" s="20" t="s">
        <v>10472</v>
      </c>
      <c r="U353" s="1010">
        <v>0.4</v>
      </c>
      <c r="X353" s="20">
        <v>96000000</v>
      </c>
      <c r="Y353" s="20">
        <v>0</v>
      </c>
    </row>
    <row r="354" spans="1:25" s="484" customFormat="1">
      <c r="A354" s="478"/>
      <c r="B354" s="148"/>
      <c r="C354" s="20" t="s">
        <v>7822</v>
      </c>
      <c r="D354" s="20" t="s">
        <v>543</v>
      </c>
      <c r="E354" s="20" t="s">
        <v>5278</v>
      </c>
      <c r="F354" s="20" t="s">
        <v>560</v>
      </c>
      <c r="G354" s="20" t="s">
        <v>10793</v>
      </c>
      <c r="H354" s="20" t="s">
        <v>10808</v>
      </c>
      <c r="I354" s="20" t="s">
        <v>10809</v>
      </c>
      <c r="J354" s="20" t="s">
        <v>10810</v>
      </c>
      <c r="K354" s="20" t="s">
        <v>10808</v>
      </c>
      <c r="L354" s="20" t="s">
        <v>10808</v>
      </c>
      <c r="M354" s="20" t="s">
        <v>6352</v>
      </c>
      <c r="N354" s="20" t="s">
        <v>10810</v>
      </c>
      <c r="O354" s="20" t="s">
        <v>5841</v>
      </c>
      <c r="P354" s="20" t="s">
        <v>755</v>
      </c>
      <c r="Q354" s="20" t="s">
        <v>10152</v>
      </c>
      <c r="R354" s="20" t="s">
        <v>9550</v>
      </c>
      <c r="S354" s="612">
        <v>240000000</v>
      </c>
      <c r="T354" s="20" t="s">
        <v>10803</v>
      </c>
      <c r="U354" s="1010">
        <v>0</v>
      </c>
      <c r="V354" s="20" t="s">
        <v>10336</v>
      </c>
      <c r="W354" s="1010">
        <v>1</v>
      </c>
      <c r="X354" s="20">
        <v>0</v>
      </c>
      <c r="Y354" s="20">
        <v>240000000</v>
      </c>
    </row>
    <row r="355" spans="1:25">
      <c r="A355" s="478"/>
      <c r="B355" s="148"/>
      <c r="C355" s="20" t="s">
        <v>7822</v>
      </c>
      <c r="D355" s="20" t="s">
        <v>543</v>
      </c>
      <c r="E355" s="20" t="s">
        <v>5278</v>
      </c>
      <c r="F355" s="20" t="s">
        <v>560</v>
      </c>
      <c r="G355" s="20" t="s">
        <v>10793</v>
      </c>
      <c r="H355" s="20" t="s">
        <v>10808</v>
      </c>
      <c r="I355" s="20" t="s">
        <v>10809</v>
      </c>
      <c r="J355" s="20" t="s">
        <v>10810</v>
      </c>
      <c r="K355" s="20" t="s">
        <v>10808</v>
      </c>
      <c r="L355" s="20" t="s">
        <v>10808</v>
      </c>
      <c r="M355" s="20" t="s">
        <v>6352</v>
      </c>
      <c r="N355" s="20" t="s">
        <v>10810</v>
      </c>
      <c r="O355" s="20" t="s">
        <v>5841</v>
      </c>
      <c r="P355" s="20" t="s">
        <v>755</v>
      </c>
      <c r="Q355" s="20" t="s">
        <v>10152</v>
      </c>
      <c r="R355" s="20" t="s">
        <v>9550</v>
      </c>
      <c r="S355" s="612">
        <v>640000000</v>
      </c>
      <c r="T355" s="20" t="s">
        <v>10803</v>
      </c>
      <c r="U355" s="1010">
        <v>0</v>
      </c>
      <c r="X355" s="20">
        <v>0</v>
      </c>
      <c r="Y355" s="20">
        <v>0</v>
      </c>
    </row>
    <row r="356" spans="1:25">
      <c r="A356" s="60" t="s">
        <v>5061</v>
      </c>
      <c r="B356" s="1012">
        <v>1600000000</v>
      </c>
      <c r="C356" s="1013" t="s">
        <v>7822</v>
      </c>
      <c r="D356" s="1013"/>
      <c r="E356" s="1013"/>
      <c r="F356" s="1013"/>
      <c r="G356" s="1013"/>
      <c r="H356" s="1013"/>
      <c r="I356" s="1013"/>
      <c r="J356" s="1013"/>
      <c r="K356" s="1013"/>
      <c r="L356" s="1013"/>
      <c r="M356" s="1013"/>
      <c r="N356" s="1013"/>
      <c r="O356" s="1013"/>
      <c r="P356" s="1013"/>
      <c r="Q356" s="1013"/>
      <c r="R356" s="1013"/>
      <c r="S356" s="1012">
        <f>SUM(S352:S355)</f>
        <v>1600000000</v>
      </c>
      <c r="T356" s="1013"/>
      <c r="U356" s="1015">
        <f>X356/S356</f>
        <v>0.36</v>
      </c>
      <c r="V356" s="1012"/>
      <c r="W356" s="1015">
        <f>Y356/S356</f>
        <v>0.15</v>
      </c>
      <c r="X356" s="1012">
        <f t="shared" ref="X356:Y356" si="35">SUM(X352:X355)</f>
        <v>576000000</v>
      </c>
      <c r="Y356" s="1012">
        <f t="shared" si="35"/>
        <v>240000000</v>
      </c>
    </row>
    <row r="357" spans="1:25">
      <c r="A357" s="478" t="s">
        <v>5062</v>
      </c>
      <c r="B357" s="148">
        <v>1242800752.1700001</v>
      </c>
      <c r="C357" s="20" t="s">
        <v>7822</v>
      </c>
      <c r="D357" s="20" t="s">
        <v>543</v>
      </c>
      <c r="E357" s="20" t="s">
        <v>5278</v>
      </c>
      <c r="F357" s="20" t="s">
        <v>560</v>
      </c>
      <c r="G357" s="20" t="s">
        <v>10793</v>
      </c>
      <c r="H357" s="20" t="s">
        <v>10811</v>
      </c>
      <c r="I357" s="20" t="s">
        <v>10812</v>
      </c>
      <c r="J357" s="20" t="s">
        <v>801</v>
      </c>
      <c r="K357" s="20" t="s">
        <v>10811</v>
      </c>
      <c r="L357" s="20" t="s">
        <v>10811</v>
      </c>
      <c r="M357" s="20" t="s">
        <v>6353</v>
      </c>
      <c r="N357" s="20" t="s">
        <v>801</v>
      </c>
      <c r="O357" s="20" t="s">
        <v>5841</v>
      </c>
      <c r="P357" s="20" t="s">
        <v>755</v>
      </c>
      <c r="Q357" s="20" t="s">
        <v>10152</v>
      </c>
      <c r="R357" s="20" t="s">
        <v>9550</v>
      </c>
      <c r="S357" s="612">
        <v>1242800752</v>
      </c>
      <c r="T357" s="20" t="s">
        <v>10813</v>
      </c>
      <c r="U357" s="1010">
        <v>0</v>
      </c>
      <c r="V357" s="518" t="s">
        <v>10814</v>
      </c>
      <c r="W357" s="1010">
        <v>0.4</v>
      </c>
      <c r="X357" s="20">
        <v>0</v>
      </c>
      <c r="Y357" s="20">
        <v>497120300.89999998</v>
      </c>
    </row>
    <row r="358" spans="1:25">
      <c r="A358" s="478" t="s">
        <v>5063</v>
      </c>
      <c r="B358" s="148"/>
      <c r="S358" s="612"/>
      <c r="U358" s="1010"/>
      <c r="V358" s="518"/>
      <c r="W358" s="1010"/>
    </row>
    <row r="359" spans="1:25">
      <c r="A359" s="478"/>
      <c r="B359" s="148"/>
      <c r="C359" s="20" t="s">
        <v>7822</v>
      </c>
      <c r="D359" s="20" t="s">
        <v>543</v>
      </c>
      <c r="E359" s="20" t="s">
        <v>5278</v>
      </c>
      <c r="F359" s="20" t="s">
        <v>560</v>
      </c>
      <c r="G359" s="20" t="s">
        <v>10793</v>
      </c>
      <c r="H359" s="20" t="s">
        <v>10815</v>
      </c>
      <c r="I359" s="20" t="s">
        <v>10816</v>
      </c>
      <c r="J359" s="20" t="s">
        <v>9559</v>
      </c>
      <c r="K359" s="20" t="s">
        <v>10815</v>
      </c>
      <c r="L359" s="20" t="s">
        <v>10815</v>
      </c>
      <c r="M359" s="20" t="s">
        <v>9560</v>
      </c>
      <c r="N359" s="20" t="s">
        <v>9559</v>
      </c>
      <c r="O359" s="20" t="s">
        <v>5841</v>
      </c>
      <c r="P359" s="20" t="s">
        <v>755</v>
      </c>
      <c r="Q359" s="20" t="s">
        <v>10152</v>
      </c>
      <c r="R359" s="20" t="s">
        <v>9458</v>
      </c>
      <c r="S359" s="612">
        <v>900000000</v>
      </c>
      <c r="T359" s="20" t="s">
        <v>10341</v>
      </c>
      <c r="U359" s="1010">
        <v>0</v>
      </c>
      <c r="V359" s="20" t="s">
        <v>10315</v>
      </c>
      <c r="W359" s="1010">
        <v>1</v>
      </c>
      <c r="X359" s="20">
        <v>0</v>
      </c>
      <c r="Y359" s="20">
        <v>900000000</v>
      </c>
    </row>
    <row r="360" spans="1:25">
      <c r="A360" s="478"/>
      <c r="B360" s="148"/>
      <c r="C360" s="20" t="s">
        <v>7822</v>
      </c>
      <c r="D360" s="20" t="s">
        <v>543</v>
      </c>
      <c r="E360" s="20" t="s">
        <v>5278</v>
      </c>
      <c r="F360" s="20" t="s">
        <v>560</v>
      </c>
      <c r="G360" s="20" t="s">
        <v>10793</v>
      </c>
      <c r="H360" s="20" t="s">
        <v>10815</v>
      </c>
      <c r="I360" s="20" t="s">
        <v>10816</v>
      </c>
      <c r="J360" s="20" t="s">
        <v>9559</v>
      </c>
      <c r="K360" s="20" t="s">
        <v>10815</v>
      </c>
      <c r="L360" s="20" t="s">
        <v>10815</v>
      </c>
      <c r="M360" s="20" t="s">
        <v>9560</v>
      </c>
      <c r="N360" s="20" t="s">
        <v>9559</v>
      </c>
      <c r="O360" s="20" t="s">
        <v>5841</v>
      </c>
      <c r="P360" s="20" t="s">
        <v>755</v>
      </c>
      <c r="Q360" s="20" t="s">
        <v>10152</v>
      </c>
      <c r="R360" s="20" t="s">
        <v>9458</v>
      </c>
      <c r="S360" s="612">
        <v>600000000</v>
      </c>
      <c r="T360" s="20" t="s">
        <v>10467</v>
      </c>
      <c r="U360" s="1010">
        <v>1</v>
      </c>
      <c r="X360" s="20">
        <v>600000000</v>
      </c>
      <c r="Y360" s="20">
        <v>0</v>
      </c>
    </row>
    <row r="361" spans="1:25">
      <c r="A361" s="60" t="s">
        <v>5064</v>
      </c>
      <c r="B361" s="1012">
        <v>1500000000</v>
      </c>
      <c r="C361" s="1013" t="s">
        <v>7822</v>
      </c>
      <c r="D361" s="1013"/>
      <c r="E361" s="1013"/>
      <c r="F361" s="1013"/>
      <c r="G361" s="1013"/>
      <c r="H361" s="1013"/>
      <c r="I361" s="1013"/>
      <c r="J361" s="1013"/>
      <c r="K361" s="1013"/>
      <c r="L361" s="1013"/>
      <c r="M361" s="1013"/>
      <c r="N361" s="1013"/>
      <c r="O361" s="1013"/>
      <c r="P361" s="1013"/>
      <c r="Q361" s="1013"/>
      <c r="R361" s="1013"/>
      <c r="S361" s="1012">
        <f>SUM(S359:S360)</f>
        <v>1500000000</v>
      </c>
      <c r="T361" s="1013"/>
      <c r="U361" s="1015">
        <f>X361/S361</f>
        <v>0.4</v>
      </c>
      <c r="V361" s="1012"/>
      <c r="W361" s="1015">
        <f>Y361/S361</f>
        <v>0.6</v>
      </c>
      <c r="X361" s="1012">
        <f>SUM(X359:X360)</f>
        <v>600000000</v>
      </c>
      <c r="Y361" s="1012">
        <f>SUM(Y359:Y360)</f>
        <v>900000000</v>
      </c>
    </row>
    <row r="362" spans="1:25">
      <c r="A362" s="708" t="s">
        <v>11057</v>
      </c>
      <c r="B362" s="738">
        <v>0</v>
      </c>
      <c r="S362" s="612"/>
      <c r="U362" s="1010"/>
    </row>
    <row r="363" spans="1:25">
      <c r="A363" s="651" t="s">
        <v>5065</v>
      </c>
      <c r="B363" s="695">
        <v>0</v>
      </c>
      <c r="S363" s="612"/>
      <c r="U363" s="1010"/>
    </row>
    <row r="364" spans="1:25">
      <c r="A364" s="478" t="s">
        <v>5066</v>
      </c>
      <c r="B364" s="148">
        <v>350000000</v>
      </c>
      <c r="C364" s="20" t="s">
        <v>7822</v>
      </c>
      <c r="D364" s="20" t="s">
        <v>543</v>
      </c>
      <c r="E364" s="20" t="s">
        <v>5278</v>
      </c>
      <c r="F364" s="20" t="s">
        <v>560</v>
      </c>
      <c r="G364" s="20" t="s">
        <v>10793</v>
      </c>
      <c r="H364" s="20" t="s">
        <v>10817</v>
      </c>
      <c r="I364" s="20" t="s">
        <v>10818</v>
      </c>
      <c r="J364" s="20" t="s">
        <v>860</v>
      </c>
      <c r="K364" s="20" t="s">
        <v>10817</v>
      </c>
      <c r="L364" s="20" t="s">
        <v>10817</v>
      </c>
      <c r="M364" s="20" t="s">
        <v>9276</v>
      </c>
      <c r="N364" s="20" t="s">
        <v>860</v>
      </c>
      <c r="O364" s="20" t="s">
        <v>5841</v>
      </c>
      <c r="P364" s="20" t="s">
        <v>755</v>
      </c>
      <c r="Q364" s="20" t="s">
        <v>10152</v>
      </c>
      <c r="R364" s="20" t="s">
        <v>9458</v>
      </c>
      <c r="S364" s="612">
        <v>350000000</v>
      </c>
      <c r="T364" s="20" t="s">
        <v>10175</v>
      </c>
      <c r="U364" s="1010">
        <v>0</v>
      </c>
      <c r="V364" s="20" t="s">
        <v>10303</v>
      </c>
      <c r="W364" s="1010">
        <v>1</v>
      </c>
      <c r="X364" s="20">
        <v>0</v>
      </c>
      <c r="Y364" s="20">
        <v>350000000</v>
      </c>
    </row>
    <row r="365" spans="1:25">
      <c r="A365" s="478" t="s">
        <v>11439</v>
      </c>
      <c r="B365" s="148">
        <v>164000000</v>
      </c>
      <c r="C365" s="20" t="s">
        <v>7822</v>
      </c>
      <c r="D365" s="20" t="s">
        <v>543</v>
      </c>
      <c r="E365" s="20" t="s">
        <v>5278</v>
      </c>
      <c r="F365" s="20" t="s">
        <v>560</v>
      </c>
      <c r="G365" s="20" t="s">
        <v>10793</v>
      </c>
      <c r="H365" s="20" t="s">
        <v>11453</v>
      </c>
      <c r="I365" s="20" t="s">
        <v>11454</v>
      </c>
      <c r="J365" s="20" t="s">
        <v>9561</v>
      </c>
      <c r="K365" s="20" t="s">
        <v>11453</v>
      </c>
      <c r="L365" s="20" t="s">
        <v>11453</v>
      </c>
      <c r="M365" s="20" t="s">
        <v>11432</v>
      </c>
      <c r="N365" s="20" t="s">
        <v>11433</v>
      </c>
      <c r="O365" s="20" t="s">
        <v>5841</v>
      </c>
      <c r="P365" s="20" t="s">
        <v>755</v>
      </c>
      <c r="Q365" s="20" t="s">
        <v>10147</v>
      </c>
      <c r="R365" s="20" t="s">
        <v>9458</v>
      </c>
      <c r="S365" s="612">
        <v>164000000</v>
      </c>
      <c r="T365" s="20" t="s">
        <v>10298</v>
      </c>
      <c r="U365" s="1010">
        <v>0</v>
      </c>
      <c r="W365" s="1010">
        <v>0</v>
      </c>
      <c r="X365" s="20">
        <v>0</v>
      </c>
      <c r="Y365" s="20">
        <v>0</v>
      </c>
    </row>
    <row r="366" spans="1:25">
      <c r="A366" s="478" t="s">
        <v>5067</v>
      </c>
      <c r="B366" s="148">
        <v>1578069857.1700001</v>
      </c>
      <c r="C366" s="20" t="s">
        <v>7822</v>
      </c>
      <c r="D366" s="20" t="s">
        <v>543</v>
      </c>
      <c r="E366" s="20" t="s">
        <v>5278</v>
      </c>
      <c r="F366" s="20" t="s">
        <v>560</v>
      </c>
      <c r="G366" s="20" t="s">
        <v>10793</v>
      </c>
      <c r="H366" s="20" t="s">
        <v>10819</v>
      </c>
      <c r="I366" s="20" t="s">
        <v>10820</v>
      </c>
      <c r="J366" s="20" t="s">
        <v>857</v>
      </c>
      <c r="K366" s="20" t="s">
        <v>10819</v>
      </c>
      <c r="L366" s="20" t="s">
        <v>10819</v>
      </c>
      <c r="M366" s="20" t="s">
        <v>6354</v>
      </c>
      <c r="N366" s="20" t="s">
        <v>857</v>
      </c>
      <c r="O366" s="20" t="s">
        <v>5841</v>
      </c>
      <c r="P366" s="20" t="s">
        <v>755</v>
      </c>
      <c r="Q366" s="20" t="s">
        <v>10152</v>
      </c>
      <c r="R366" s="20" t="s">
        <v>9550</v>
      </c>
      <c r="S366" s="612">
        <v>1578069857</v>
      </c>
      <c r="T366" s="20" t="s">
        <v>10821</v>
      </c>
      <c r="U366" s="1010">
        <v>0</v>
      </c>
      <c r="V366" s="20" t="s">
        <v>10149</v>
      </c>
      <c r="W366" s="1010">
        <v>1</v>
      </c>
      <c r="X366" s="20">
        <v>0</v>
      </c>
      <c r="Y366" s="20">
        <v>1578069857</v>
      </c>
    </row>
    <row r="367" spans="1:25">
      <c r="A367" s="758" t="s">
        <v>5068</v>
      </c>
      <c r="B367" s="148">
        <v>400000000</v>
      </c>
      <c r="C367" s="20" t="s">
        <v>7822</v>
      </c>
      <c r="D367" s="20" t="s">
        <v>543</v>
      </c>
      <c r="E367" s="20" t="s">
        <v>5278</v>
      </c>
      <c r="F367" s="20" t="s">
        <v>560</v>
      </c>
      <c r="G367" s="20" t="s">
        <v>10793</v>
      </c>
      <c r="H367" s="20" t="s">
        <v>10822</v>
      </c>
      <c r="I367" s="20" t="s">
        <v>10823</v>
      </c>
      <c r="J367" s="20" t="s">
        <v>856</v>
      </c>
      <c r="K367" s="20" t="s">
        <v>10822</v>
      </c>
      <c r="L367" s="20" t="s">
        <v>10822</v>
      </c>
      <c r="M367" s="20" t="s">
        <v>6355</v>
      </c>
      <c r="N367" s="20" t="s">
        <v>856</v>
      </c>
      <c r="O367" s="20" t="s">
        <v>5841</v>
      </c>
      <c r="P367" s="20" t="s">
        <v>755</v>
      </c>
      <c r="Q367" s="20" t="s">
        <v>10152</v>
      </c>
      <c r="R367" s="20" t="s">
        <v>9458</v>
      </c>
      <c r="S367" s="612">
        <v>400000000</v>
      </c>
      <c r="T367" s="20" t="s">
        <v>10824</v>
      </c>
      <c r="U367" s="1010">
        <v>0</v>
      </c>
      <c r="X367" s="20">
        <v>0</v>
      </c>
      <c r="Y367" s="20">
        <v>0</v>
      </c>
    </row>
    <row r="368" spans="1:25">
      <c r="A368" s="478" t="s">
        <v>5069</v>
      </c>
      <c r="B368" s="148">
        <v>510000000</v>
      </c>
      <c r="C368" s="20" t="s">
        <v>7822</v>
      </c>
      <c r="D368" s="20" t="s">
        <v>543</v>
      </c>
      <c r="E368" s="20" t="s">
        <v>5278</v>
      </c>
      <c r="F368" s="20" t="s">
        <v>560</v>
      </c>
      <c r="G368" s="20" t="s">
        <v>10793</v>
      </c>
      <c r="H368" s="20" t="s">
        <v>10825</v>
      </c>
      <c r="I368" s="20" t="s">
        <v>10826</v>
      </c>
      <c r="J368" s="20" t="s">
        <v>4493</v>
      </c>
      <c r="K368" s="20" t="s">
        <v>10825</v>
      </c>
      <c r="L368" s="20" t="s">
        <v>10825</v>
      </c>
      <c r="M368" s="20" t="s">
        <v>6356</v>
      </c>
      <c r="N368" s="20" t="s">
        <v>4493</v>
      </c>
      <c r="O368" s="20" t="s">
        <v>5841</v>
      </c>
      <c r="P368" s="20" t="s">
        <v>755</v>
      </c>
      <c r="Q368" s="20" t="s">
        <v>10147</v>
      </c>
      <c r="R368" s="20" t="s">
        <v>9550</v>
      </c>
      <c r="S368" s="612">
        <v>510000000</v>
      </c>
      <c r="T368" s="20" t="s">
        <v>10792</v>
      </c>
      <c r="U368" s="1010">
        <v>0</v>
      </c>
      <c r="V368" s="20" t="s">
        <v>10792</v>
      </c>
      <c r="W368" s="1010">
        <v>0.4</v>
      </c>
      <c r="X368" s="20">
        <v>0</v>
      </c>
      <c r="Y368" s="20">
        <v>204000000</v>
      </c>
    </row>
    <row r="369" spans="1:25">
      <c r="A369" s="478" t="s">
        <v>5070</v>
      </c>
      <c r="B369" s="148">
        <v>0</v>
      </c>
      <c r="C369" s="20" t="s">
        <v>7822</v>
      </c>
      <c r="D369" s="20" t="s">
        <v>543</v>
      </c>
      <c r="E369" s="20" t="s">
        <v>5278</v>
      </c>
      <c r="F369" s="20" t="s">
        <v>560</v>
      </c>
      <c r="G369" s="20" t="s">
        <v>10793</v>
      </c>
      <c r="H369" s="20" t="s">
        <v>10794</v>
      </c>
      <c r="I369" s="20" t="s">
        <v>10795</v>
      </c>
      <c r="J369" s="20" t="s">
        <v>10796</v>
      </c>
      <c r="K369" s="20" t="s">
        <v>10794</v>
      </c>
      <c r="L369" s="20" t="s">
        <v>10794</v>
      </c>
      <c r="M369" s="20" t="s">
        <v>10797</v>
      </c>
      <c r="N369" s="20" t="s">
        <v>10796</v>
      </c>
      <c r="O369" s="20" t="s">
        <v>5841</v>
      </c>
      <c r="P369" s="20" t="s">
        <v>1204</v>
      </c>
      <c r="Q369" s="20" t="s">
        <v>10147</v>
      </c>
      <c r="R369" s="20" t="s">
        <v>9550</v>
      </c>
      <c r="S369" s="612">
        <v>0</v>
      </c>
      <c r="U369" s="1010">
        <v>0</v>
      </c>
      <c r="X369" s="20">
        <v>0</v>
      </c>
      <c r="Y369" s="20">
        <v>0</v>
      </c>
    </row>
    <row r="370" spans="1:25">
      <c r="A370" s="478" t="s">
        <v>5073</v>
      </c>
      <c r="B370" s="148">
        <v>600000000</v>
      </c>
      <c r="C370" s="20" t="s">
        <v>7822</v>
      </c>
      <c r="D370" s="20" t="s">
        <v>544</v>
      </c>
      <c r="E370" s="20" t="s">
        <v>5279</v>
      </c>
      <c r="F370" s="20" t="s">
        <v>561</v>
      </c>
      <c r="G370" s="20" t="s">
        <v>10827</v>
      </c>
      <c r="H370" s="20" t="s">
        <v>10836</v>
      </c>
      <c r="I370" s="20" t="s">
        <v>10837</v>
      </c>
      <c r="J370" s="20" t="s">
        <v>9562</v>
      </c>
      <c r="K370" s="20" t="s">
        <v>10836</v>
      </c>
      <c r="L370" s="20" t="s">
        <v>10838</v>
      </c>
      <c r="M370" s="20" t="s">
        <v>6357</v>
      </c>
      <c r="N370" s="20" t="s">
        <v>9562</v>
      </c>
      <c r="O370" s="20" t="s">
        <v>5841</v>
      </c>
      <c r="P370" s="20" t="s">
        <v>755</v>
      </c>
      <c r="Q370" s="20" t="s">
        <v>10147</v>
      </c>
      <c r="R370" s="20" t="s">
        <v>9563</v>
      </c>
      <c r="S370" s="612">
        <v>600000000</v>
      </c>
      <c r="T370" s="20" t="s">
        <v>10839</v>
      </c>
      <c r="U370" s="1010">
        <v>0</v>
      </c>
      <c r="X370" s="20">
        <v>0</v>
      </c>
      <c r="Y370" s="20">
        <v>0</v>
      </c>
    </row>
    <row r="371" spans="1:25">
      <c r="A371" s="478" t="s">
        <v>5074</v>
      </c>
      <c r="B371" s="148">
        <v>400000000</v>
      </c>
      <c r="C371" s="20" t="s">
        <v>7822</v>
      </c>
      <c r="D371" s="20" t="s">
        <v>544</v>
      </c>
      <c r="E371" s="20" t="s">
        <v>5279</v>
      </c>
      <c r="F371" s="20" t="s">
        <v>561</v>
      </c>
      <c r="G371" s="20" t="s">
        <v>10827</v>
      </c>
      <c r="H371" s="20" t="s">
        <v>10840</v>
      </c>
      <c r="I371" s="20" t="s">
        <v>10841</v>
      </c>
      <c r="J371" s="20" t="s">
        <v>809</v>
      </c>
      <c r="K371" s="20" t="s">
        <v>10840</v>
      </c>
      <c r="L371" s="20" t="s">
        <v>10842</v>
      </c>
      <c r="M371" s="20" t="s">
        <v>6358</v>
      </c>
      <c r="N371" s="20" t="s">
        <v>809</v>
      </c>
      <c r="O371" s="20" t="s">
        <v>5841</v>
      </c>
      <c r="P371" s="20" t="s">
        <v>755</v>
      </c>
      <c r="Q371" s="20" t="s">
        <v>10152</v>
      </c>
      <c r="R371" s="20" t="s">
        <v>9458</v>
      </c>
      <c r="S371" s="612">
        <v>400000000</v>
      </c>
      <c r="T371" s="20" t="s">
        <v>10843</v>
      </c>
      <c r="U371" s="1010">
        <v>0</v>
      </c>
      <c r="V371" s="20" t="s">
        <v>10843</v>
      </c>
      <c r="W371" s="1010">
        <v>0.4</v>
      </c>
      <c r="X371" s="20">
        <v>0</v>
      </c>
      <c r="Y371" s="20">
        <v>160000000</v>
      </c>
    </row>
    <row r="372" spans="1:25" s="484" customFormat="1">
      <c r="A372" s="478" t="s">
        <v>5075</v>
      </c>
      <c r="B372" s="148">
        <v>10000000</v>
      </c>
      <c r="C372" s="20" t="s">
        <v>7822</v>
      </c>
      <c r="D372" s="20" t="s">
        <v>544</v>
      </c>
      <c r="E372" s="20" t="s">
        <v>5279</v>
      </c>
      <c r="F372" s="20" t="s">
        <v>561</v>
      </c>
      <c r="G372" s="20" t="s">
        <v>10827</v>
      </c>
      <c r="H372" s="20" t="s">
        <v>10844</v>
      </c>
      <c r="I372" s="20" t="s">
        <v>10845</v>
      </c>
      <c r="J372" s="20" t="s">
        <v>810</v>
      </c>
      <c r="K372" s="20" t="s">
        <v>10844</v>
      </c>
      <c r="L372" s="20" t="s">
        <v>10846</v>
      </c>
      <c r="M372" s="20" t="s">
        <v>6362</v>
      </c>
      <c r="N372" s="20" t="s">
        <v>810</v>
      </c>
      <c r="O372" s="20" t="s">
        <v>5841</v>
      </c>
      <c r="P372" s="20" t="s">
        <v>755</v>
      </c>
      <c r="Q372" s="20" t="s">
        <v>10147</v>
      </c>
      <c r="R372" s="20" t="s">
        <v>9564</v>
      </c>
      <c r="S372" s="612">
        <v>10000000</v>
      </c>
      <c r="T372" s="20" t="s">
        <v>10847</v>
      </c>
      <c r="U372" s="1010">
        <v>0</v>
      </c>
      <c r="V372" s="20"/>
      <c r="W372" s="20"/>
      <c r="X372" s="20">
        <v>0</v>
      </c>
      <c r="Y372" s="20">
        <v>0</v>
      </c>
    </row>
    <row r="373" spans="1:25">
      <c r="A373" s="478" t="s">
        <v>5076</v>
      </c>
      <c r="B373" s="148">
        <v>600000000</v>
      </c>
      <c r="C373" s="20" t="s">
        <v>7822</v>
      </c>
      <c r="D373" s="20" t="s">
        <v>544</v>
      </c>
      <c r="E373" s="20" t="s">
        <v>5279</v>
      </c>
      <c r="F373" s="20" t="s">
        <v>561</v>
      </c>
      <c r="G373" s="20" t="s">
        <v>10827</v>
      </c>
      <c r="H373" s="20" t="s">
        <v>10848</v>
      </c>
      <c r="I373" s="20" t="s">
        <v>10849</v>
      </c>
      <c r="J373" s="20" t="s">
        <v>808</v>
      </c>
      <c r="K373" s="20" t="s">
        <v>10848</v>
      </c>
      <c r="L373" s="20" t="s">
        <v>10850</v>
      </c>
      <c r="M373" s="20" t="s">
        <v>6359</v>
      </c>
      <c r="N373" s="20" t="s">
        <v>808</v>
      </c>
      <c r="O373" s="20" t="s">
        <v>5841</v>
      </c>
      <c r="P373" s="20" t="s">
        <v>755</v>
      </c>
      <c r="Q373" s="20" t="s">
        <v>10147</v>
      </c>
      <c r="R373" s="20" t="s">
        <v>9563</v>
      </c>
      <c r="S373" s="612">
        <v>600000000</v>
      </c>
      <c r="T373" s="20" t="s">
        <v>10792</v>
      </c>
      <c r="U373" s="1010">
        <v>0</v>
      </c>
      <c r="V373" s="20" t="s">
        <v>10792</v>
      </c>
      <c r="W373" s="1010">
        <v>0.4</v>
      </c>
      <c r="X373" s="20">
        <v>0</v>
      </c>
      <c r="Y373" s="20">
        <v>240000000</v>
      </c>
    </row>
    <row r="374" spans="1:25">
      <c r="A374" s="478" t="s">
        <v>5077</v>
      </c>
      <c r="B374" s="148">
        <v>650000000</v>
      </c>
      <c r="C374" s="20" t="s">
        <v>7822</v>
      </c>
      <c r="D374" s="20" t="s">
        <v>544</v>
      </c>
      <c r="E374" s="20" t="s">
        <v>5279</v>
      </c>
      <c r="F374" s="20" t="s">
        <v>561</v>
      </c>
      <c r="G374" s="20" t="s">
        <v>10827</v>
      </c>
      <c r="H374" s="20" t="s">
        <v>10851</v>
      </c>
      <c r="I374" s="20" t="s">
        <v>10852</v>
      </c>
      <c r="J374" s="20" t="s">
        <v>861</v>
      </c>
      <c r="K374" s="20" t="s">
        <v>10851</v>
      </c>
      <c r="L374" s="20" t="s">
        <v>10853</v>
      </c>
      <c r="M374" s="20" t="s">
        <v>6360</v>
      </c>
      <c r="N374" s="20" t="s">
        <v>861</v>
      </c>
      <c r="O374" s="20" t="s">
        <v>5841</v>
      </c>
      <c r="P374" s="20" t="s">
        <v>755</v>
      </c>
      <c r="Q374" s="20" t="s">
        <v>10147</v>
      </c>
      <c r="R374" s="20" t="s">
        <v>9565</v>
      </c>
      <c r="S374" s="612">
        <v>650000000</v>
      </c>
      <c r="T374" s="20" t="s">
        <v>10854</v>
      </c>
      <c r="U374" s="1010">
        <v>0</v>
      </c>
      <c r="V374" s="20" t="s">
        <v>10854</v>
      </c>
      <c r="W374" s="1010">
        <v>0.4</v>
      </c>
      <c r="X374" s="20">
        <v>0</v>
      </c>
      <c r="Y374" s="20">
        <v>260000000</v>
      </c>
    </row>
    <row r="375" spans="1:25">
      <c r="A375" s="478" t="s">
        <v>5071</v>
      </c>
      <c r="B375" s="148">
        <v>5454000000</v>
      </c>
      <c r="C375" s="20" t="s">
        <v>7822</v>
      </c>
      <c r="D375" s="20" t="s">
        <v>544</v>
      </c>
      <c r="E375" s="20" t="s">
        <v>5279</v>
      </c>
      <c r="F375" s="20" t="s">
        <v>561</v>
      </c>
      <c r="G375" s="20" t="s">
        <v>10827</v>
      </c>
      <c r="H375" s="20" t="s">
        <v>10828</v>
      </c>
      <c r="I375" s="20" t="s">
        <v>10829</v>
      </c>
      <c r="J375" s="20" t="s">
        <v>10088</v>
      </c>
      <c r="K375" s="20" t="s">
        <v>10828</v>
      </c>
      <c r="L375" s="20" t="s">
        <v>10830</v>
      </c>
      <c r="M375" s="20" t="s">
        <v>6361</v>
      </c>
      <c r="N375" s="20" t="s">
        <v>10088</v>
      </c>
      <c r="O375" s="20" t="s">
        <v>5841</v>
      </c>
      <c r="P375" s="20" t="s">
        <v>1204</v>
      </c>
      <c r="Q375" s="20" t="s">
        <v>10147</v>
      </c>
      <c r="R375" s="20" t="s">
        <v>9563</v>
      </c>
      <c r="S375" s="612">
        <v>5454000000</v>
      </c>
      <c r="T375" s="20" t="s">
        <v>10792</v>
      </c>
      <c r="U375" s="1010">
        <v>0</v>
      </c>
      <c r="V375" s="20" t="s">
        <v>10792</v>
      </c>
      <c r="W375" s="1010">
        <v>0.4</v>
      </c>
      <c r="X375" s="20">
        <v>0</v>
      </c>
      <c r="Y375" s="20">
        <v>2181600000</v>
      </c>
    </row>
    <row r="376" spans="1:25">
      <c r="A376" s="478" t="s">
        <v>5072</v>
      </c>
      <c r="B376" s="148">
        <v>0</v>
      </c>
      <c r="C376" s="20" t="s">
        <v>7822</v>
      </c>
      <c r="D376" s="20" t="s">
        <v>544</v>
      </c>
      <c r="E376" s="20" t="s">
        <v>5279</v>
      </c>
      <c r="F376" s="20" t="s">
        <v>561</v>
      </c>
      <c r="G376" s="20" t="s">
        <v>10827</v>
      </c>
      <c r="H376" s="20" t="s">
        <v>10831</v>
      </c>
      <c r="I376" s="20" t="s">
        <v>10832</v>
      </c>
      <c r="J376" s="20" t="s">
        <v>10833</v>
      </c>
      <c r="K376" s="20" t="s">
        <v>10831</v>
      </c>
      <c r="L376" s="20" t="s">
        <v>10834</v>
      </c>
      <c r="M376" s="20" t="s">
        <v>10835</v>
      </c>
      <c r="N376" s="20" t="s">
        <v>10833</v>
      </c>
      <c r="O376" s="20" t="s">
        <v>5841</v>
      </c>
      <c r="P376" s="20" t="s">
        <v>1204</v>
      </c>
      <c r="Q376" s="20" t="s">
        <v>10147</v>
      </c>
      <c r="R376" s="20" t="s">
        <v>9563</v>
      </c>
      <c r="S376" s="612">
        <v>0</v>
      </c>
      <c r="U376" s="1010">
        <v>0</v>
      </c>
      <c r="X376" s="20">
        <v>0</v>
      </c>
      <c r="Y376" s="20">
        <v>0</v>
      </c>
    </row>
    <row r="377" spans="1:25">
      <c r="A377" s="478" t="s">
        <v>5078</v>
      </c>
      <c r="B377" s="20"/>
      <c r="S377" s="612"/>
      <c r="U377" s="1010"/>
    </row>
    <row r="378" spans="1:25">
      <c r="A378" s="478" t="s">
        <v>5079</v>
      </c>
      <c r="B378" s="148">
        <v>84600000</v>
      </c>
      <c r="C378" s="20" t="s">
        <v>7822</v>
      </c>
      <c r="D378" s="20" t="s">
        <v>544</v>
      </c>
      <c r="E378" s="20" t="s">
        <v>5279</v>
      </c>
      <c r="F378" s="20" t="s">
        <v>562</v>
      </c>
      <c r="G378" s="20" t="s">
        <v>5292</v>
      </c>
      <c r="H378" s="20" t="s">
        <v>10866</v>
      </c>
      <c r="I378" s="20" t="s">
        <v>10867</v>
      </c>
      <c r="J378" s="20" t="s">
        <v>870</v>
      </c>
      <c r="K378" s="20" t="s">
        <v>10868</v>
      </c>
      <c r="L378" s="20" t="s">
        <v>10869</v>
      </c>
      <c r="M378" s="20" t="s">
        <v>6363</v>
      </c>
      <c r="N378" s="20" t="s">
        <v>10870</v>
      </c>
      <c r="O378" s="20" t="s">
        <v>10158</v>
      </c>
      <c r="P378" s="20" t="s">
        <v>755</v>
      </c>
      <c r="Q378" s="20" t="s">
        <v>10147</v>
      </c>
      <c r="R378" s="20" t="s">
        <v>9563</v>
      </c>
      <c r="S378" s="612">
        <v>84600000</v>
      </c>
      <c r="T378" s="20" t="s">
        <v>10871</v>
      </c>
      <c r="U378" s="1010">
        <v>0</v>
      </c>
      <c r="X378" s="20">
        <v>0</v>
      </c>
      <c r="Y378" s="20">
        <v>0</v>
      </c>
    </row>
    <row r="379" spans="1:25">
      <c r="A379" s="478" t="s">
        <v>5080</v>
      </c>
      <c r="B379" s="148">
        <v>307500000</v>
      </c>
      <c r="C379" s="20" t="s">
        <v>7822</v>
      </c>
      <c r="D379" s="20" t="s">
        <v>544</v>
      </c>
      <c r="E379" s="20" t="s">
        <v>5279</v>
      </c>
      <c r="F379" s="20" t="s">
        <v>562</v>
      </c>
      <c r="G379" s="20" t="s">
        <v>5292</v>
      </c>
      <c r="H379" s="20" t="s">
        <v>10866</v>
      </c>
      <c r="I379" s="20" t="s">
        <v>10867</v>
      </c>
      <c r="J379" s="20" t="s">
        <v>870</v>
      </c>
      <c r="K379" s="20" t="s">
        <v>10872</v>
      </c>
      <c r="L379" s="20" t="s">
        <v>10869</v>
      </c>
      <c r="M379" s="20" t="s">
        <v>9277</v>
      </c>
      <c r="N379" s="20" t="s">
        <v>10873</v>
      </c>
      <c r="O379" s="20" t="s">
        <v>10158</v>
      </c>
      <c r="P379" s="20" t="s">
        <v>755</v>
      </c>
      <c r="Q379" s="20" t="s">
        <v>10147</v>
      </c>
      <c r="R379" s="20" t="s">
        <v>9563</v>
      </c>
      <c r="S379" s="612">
        <v>307500000</v>
      </c>
      <c r="T379" s="20" t="s">
        <v>10871</v>
      </c>
      <c r="U379" s="1010">
        <v>0</v>
      </c>
      <c r="X379" s="20">
        <v>0</v>
      </c>
      <c r="Y379" s="20">
        <v>0</v>
      </c>
    </row>
    <row r="380" spans="1:25">
      <c r="A380" s="478" t="s">
        <v>5081</v>
      </c>
      <c r="B380" s="148">
        <v>66000000</v>
      </c>
      <c r="C380" s="20" t="s">
        <v>7822</v>
      </c>
      <c r="D380" s="20" t="s">
        <v>544</v>
      </c>
      <c r="E380" s="20" t="s">
        <v>5279</v>
      </c>
      <c r="F380" s="20" t="s">
        <v>562</v>
      </c>
      <c r="G380" s="20" t="s">
        <v>5292</v>
      </c>
      <c r="H380" s="20" t="s">
        <v>10866</v>
      </c>
      <c r="I380" s="20" t="s">
        <v>10867</v>
      </c>
      <c r="J380" s="20" t="s">
        <v>870</v>
      </c>
      <c r="K380" s="20" t="s">
        <v>10874</v>
      </c>
      <c r="L380" s="20" t="s">
        <v>10869</v>
      </c>
      <c r="M380" s="20" t="s">
        <v>9278</v>
      </c>
      <c r="N380" s="20" t="s">
        <v>10875</v>
      </c>
      <c r="O380" s="20" t="s">
        <v>10158</v>
      </c>
      <c r="P380" s="20" t="s">
        <v>755</v>
      </c>
      <c r="Q380" s="20" t="s">
        <v>10147</v>
      </c>
      <c r="R380" s="20" t="s">
        <v>9563</v>
      </c>
      <c r="S380" s="612">
        <v>66000000</v>
      </c>
      <c r="T380" s="20" t="s">
        <v>10871</v>
      </c>
      <c r="U380" s="1010">
        <v>0</v>
      </c>
      <c r="X380" s="20">
        <v>0</v>
      </c>
      <c r="Y380" s="20">
        <v>0</v>
      </c>
    </row>
    <row r="381" spans="1:25">
      <c r="A381" s="478" t="s">
        <v>5082</v>
      </c>
      <c r="B381" s="148">
        <v>42000000</v>
      </c>
      <c r="C381" s="20" t="s">
        <v>7822</v>
      </c>
      <c r="D381" s="20" t="s">
        <v>544</v>
      </c>
      <c r="E381" s="20" t="s">
        <v>5279</v>
      </c>
      <c r="F381" s="20" t="s">
        <v>562</v>
      </c>
      <c r="G381" s="20" t="s">
        <v>5292</v>
      </c>
      <c r="H381" s="20" t="s">
        <v>10866</v>
      </c>
      <c r="I381" s="20" t="s">
        <v>10867</v>
      </c>
      <c r="J381" s="20" t="s">
        <v>870</v>
      </c>
      <c r="K381" s="20" t="s">
        <v>10876</v>
      </c>
      <c r="L381" s="20" t="s">
        <v>10869</v>
      </c>
      <c r="M381" s="20" t="s">
        <v>6364</v>
      </c>
      <c r="N381" s="20" t="s">
        <v>10877</v>
      </c>
      <c r="O381" s="20" t="s">
        <v>10158</v>
      </c>
      <c r="P381" s="20" t="s">
        <v>755</v>
      </c>
      <c r="Q381" s="20" t="s">
        <v>10147</v>
      </c>
      <c r="R381" s="20" t="s">
        <v>9563</v>
      </c>
      <c r="S381" s="612">
        <v>42000000</v>
      </c>
      <c r="T381" s="20" t="s">
        <v>10871</v>
      </c>
      <c r="U381" s="1010">
        <v>0</v>
      </c>
      <c r="X381" s="20">
        <v>0</v>
      </c>
      <c r="Y381" s="20">
        <v>0</v>
      </c>
    </row>
    <row r="382" spans="1:25">
      <c r="A382" s="478"/>
      <c r="B382" s="148"/>
      <c r="C382" s="20" t="s">
        <v>7822</v>
      </c>
      <c r="D382" s="20" t="s">
        <v>544</v>
      </c>
      <c r="E382" s="20" t="s">
        <v>5279</v>
      </c>
      <c r="F382" s="20" t="s">
        <v>562</v>
      </c>
      <c r="G382" s="20" t="s">
        <v>5292</v>
      </c>
      <c r="H382" s="20" t="s">
        <v>10878</v>
      </c>
      <c r="I382" s="20" t="s">
        <v>10879</v>
      </c>
      <c r="J382" s="20" t="s">
        <v>864</v>
      </c>
      <c r="K382" s="20" t="s">
        <v>10878</v>
      </c>
      <c r="L382" s="20" t="s">
        <v>10880</v>
      </c>
      <c r="M382" s="20" t="s">
        <v>6365</v>
      </c>
      <c r="N382" s="20" t="s">
        <v>864</v>
      </c>
      <c r="O382" s="20" t="s">
        <v>5841</v>
      </c>
      <c r="P382" s="20" t="s">
        <v>755</v>
      </c>
      <c r="Q382" s="20" t="s">
        <v>10147</v>
      </c>
      <c r="R382" s="20" t="s">
        <v>9563</v>
      </c>
      <c r="S382" s="612">
        <v>275000000</v>
      </c>
      <c r="T382" s="20" t="s">
        <v>10782</v>
      </c>
      <c r="U382" s="1010">
        <v>0</v>
      </c>
      <c r="V382" s="20" t="s">
        <v>10783</v>
      </c>
      <c r="W382" s="1010">
        <v>1</v>
      </c>
      <c r="X382" s="20">
        <v>0</v>
      </c>
      <c r="Y382" s="20">
        <v>275000000</v>
      </c>
    </row>
    <row r="383" spans="1:25">
      <c r="A383" s="478"/>
      <c r="B383" s="148"/>
      <c r="C383" s="20" t="s">
        <v>7822</v>
      </c>
      <c r="D383" s="20" t="s">
        <v>544</v>
      </c>
      <c r="E383" s="20" t="s">
        <v>5279</v>
      </c>
      <c r="F383" s="20" t="s">
        <v>562</v>
      </c>
      <c r="G383" s="20" t="s">
        <v>5292</v>
      </c>
      <c r="H383" s="20" t="s">
        <v>10878</v>
      </c>
      <c r="I383" s="20" t="s">
        <v>10879</v>
      </c>
      <c r="J383" s="20" t="s">
        <v>864</v>
      </c>
      <c r="K383" s="20" t="s">
        <v>10878</v>
      </c>
      <c r="L383" s="20" t="s">
        <v>10880</v>
      </c>
      <c r="M383" s="20" t="s">
        <v>6365</v>
      </c>
      <c r="N383" s="20" t="s">
        <v>864</v>
      </c>
      <c r="O383" s="20" t="s">
        <v>5841</v>
      </c>
      <c r="P383" s="20" t="s">
        <v>755</v>
      </c>
      <c r="Q383" s="20" t="s">
        <v>10147</v>
      </c>
      <c r="R383" s="20" t="s">
        <v>9563</v>
      </c>
      <c r="S383" s="612">
        <v>225000000</v>
      </c>
      <c r="T383" s="20" t="s">
        <v>11455</v>
      </c>
      <c r="U383" s="1010">
        <v>0</v>
      </c>
      <c r="X383" s="20">
        <v>0</v>
      </c>
      <c r="Y383" s="20">
        <v>0</v>
      </c>
    </row>
    <row r="384" spans="1:25">
      <c r="A384" s="60" t="s">
        <v>5083</v>
      </c>
      <c r="B384" s="1012">
        <v>500000000</v>
      </c>
      <c r="C384" s="1013" t="s">
        <v>7822</v>
      </c>
      <c r="D384" s="1013"/>
      <c r="E384" s="1013"/>
      <c r="F384" s="1013"/>
      <c r="G384" s="1013"/>
      <c r="H384" s="1013"/>
      <c r="I384" s="1013"/>
      <c r="J384" s="1013"/>
      <c r="K384" s="1013"/>
      <c r="L384" s="1013"/>
      <c r="M384" s="1013"/>
      <c r="N384" s="1013"/>
      <c r="O384" s="1013"/>
      <c r="P384" s="1013"/>
      <c r="Q384" s="1013"/>
      <c r="R384" s="1013"/>
      <c r="S384" s="1012">
        <f>SUM(S382:S383)</f>
        <v>500000000</v>
      </c>
      <c r="T384" s="1013"/>
      <c r="U384" s="1015">
        <f>X384/S384</f>
        <v>0</v>
      </c>
      <c r="V384" s="1012"/>
      <c r="W384" s="1015">
        <f>Y384/S384</f>
        <v>0.55000000000000004</v>
      </c>
      <c r="X384" s="1012">
        <f>SUM(X382:X383)</f>
        <v>0</v>
      </c>
      <c r="Y384" s="1012">
        <f>SUM(Y382:Y383)</f>
        <v>275000000</v>
      </c>
    </row>
    <row r="385" spans="1:25">
      <c r="A385" s="478" t="s">
        <v>5084</v>
      </c>
      <c r="B385" s="20"/>
      <c r="C385" s="20" t="s">
        <v>7822</v>
      </c>
      <c r="D385" s="20" t="s">
        <v>544</v>
      </c>
      <c r="E385" s="20" t="s">
        <v>5279</v>
      </c>
      <c r="F385" s="20" t="s">
        <v>562</v>
      </c>
      <c r="G385" s="20" t="s">
        <v>5292</v>
      </c>
      <c r="H385" s="20" t="s">
        <v>10881</v>
      </c>
      <c r="I385" s="20" t="s">
        <v>10882</v>
      </c>
      <c r="J385" s="20" t="s">
        <v>9570</v>
      </c>
      <c r="K385" s="20" t="s">
        <v>10881</v>
      </c>
      <c r="L385" s="20" t="s">
        <v>10883</v>
      </c>
      <c r="M385" s="20" t="s">
        <v>9279</v>
      </c>
      <c r="N385" s="20" t="s">
        <v>9570</v>
      </c>
      <c r="O385" s="20" t="s">
        <v>5841</v>
      </c>
      <c r="P385" s="20" t="s">
        <v>755</v>
      </c>
      <c r="Q385" s="20" t="s">
        <v>10147</v>
      </c>
      <c r="R385" s="20" t="s">
        <v>9563</v>
      </c>
      <c r="S385" s="612">
        <v>450000000</v>
      </c>
      <c r="T385" s="20" t="s">
        <v>10605</v>
      </c>
      <c r="U385" s="1010">
        <v>0</v>
      </c>
      <c r="X385" s="20">
        <v>0</v>
      </c>
      <c r="Y385" s="20">
        <v>0</v>
      </c>
    </row>
    <row r="386" spans="1:25" s="484" customFormat="1">
      <c r="A386" s="478" t="s">
        <v>5787</v>
      </c>
      <c r="B386" s="148">
        <v>177500000</v>
      </c>
      <c r="C386" s="20"/>
      <c r="D386" s="20"/>
      <c r="E386" s="20"/>
      <c r="F386" s="20"/>
      <c r="G386" s="20"/>
      <c r="H386" s="20"/>
      <c r="I386" s="20"/>
      <c r="J386" s="20"/>
      <c r="K386" s="20"/>
      <c r="L386" s="20"/>
      <c r="M386" s="20"/>
      <c r="N386" s="20"/>
      <c r="O386" s="20"/>
      <c r="P386" s="20"/>
      <c r="Q386" s="20"/>
      <c r="R386" s="20"/>
      <c r="S386" s="612"/>
      <c r="T386" s="20"/>
      <c r="U386" s="1010"/>
      <c r="V386" s="20"/>
      <c r="W386" s="20"/>
      <c r="X386" s="20"/>
      <c r="Y386" s="20"/>
    </row>
    <row r="387" spans="1:25">
      <c r="A387" s="478" t="s">
        <v>5788</v>
      </c>
      <c r="B387" s="148">
        <v>272500000</v>
      </c>
      <c r="S387" s="612"/>
      <c r="U387" s="1010"/>
    </row>
    <row r="388" spans="1:25">
      <c r="A388" s="478" t="s">
        <v>5087</v>
      </c>
      <c r="B388" s="148">
        <v>2000000000</v>
      </c>
      <c r="C388" s="20" t="s">
        <v>7822</v>
      </c>
      <c r="D388" s="20" t="s">
        <v>544</v>
      </c>
      <c r="E388" s="20" t="s">
        <v>5279</v>
      </c>
      <c r="F388" s="20" t="s">
        <v>562</v>
      </c>
      <c r="G388" s="20" t="s">
        <v>5292</v>
      </c>
      <c r="H388" s="20" t="s">
        <v>10884</v>
      </c>
      <c r="I388" s="20" t="s">
        <v>10885</v>
      </c>
      <c r="J388" s="20" t="s">
        <v>1886</v>
      </c>
      <c r="K388" s="20" t="s">
        <v>10884</v>
      </c>
      <c r="L388" s="20" t="s">
        <v>10886</v>
      </c>
      <c r="M388" s="20" t="s">
        <v>6366</v>
      </c>
      <c r="N388" s="20" t="s">
        <v>1886</v>
      </c>
      <c r="O388" s="20" t="s">
        <v>5841</v>
      </c>
      <c r="P388" s="20" t="s">
        <v>755</v>
      </c>
      <c r="Q388" s="20" t="s">
        <v>10152</v>
      </c>
      <c r="R388" s="20" t="s">
        <v>9572</v>
      </c>
      <c r="S388" s="612">
        <v>2000000000</v>
      </c>
      <c r="T388" s="20" t="s">
        <v>10605</v>
      </c>
      <c r="U388" s="1010">
        <v>0</v>
      </c>
      <c r="X388" s="20">
        <v>0</v>
      </c>
      <c r="Y388" s="20">
        <v>0</v>
      </c>
    </row>
    <row r="389" spans="1:25">
      <c r="A389" s="478" t="s">
        <v>5088</v>
      </c>
      <c r="B389" s="20"/>
      <c r="S389" s="612"/>
      <c r="U389" s="1010"/>
    </row>
    <row r="390" spans="1:25">
      <c r="A390" s="478" t="s">
        <v>5089</v>
      </c>
      <c r="B390" s="148">
        <v>200000000</v>
      </c>
      <c r="C390" s="20" t="s">
        <v>7822</v>
      </c>
      <c r="D390" s="20" t="s">
        <v>544</v>
      </c>
      <c r="E390" s="20" t="s">
        <v>5279</v>
      </c>
      <c r="F390" s="20" t="s">
        <v>562</v>
      </c>
      <c r="G390" s="20" t="s">
        <v>5292</v>
      </c>
      <c r="H390" s="20" t="s">
        <v>10887</v>
      </c>
      <c r="I390" s="20" t="s">
        <v>10888</v>
      </c>
      <c r="J390" s="20" t="s">
        <v>1855</v>
      </c>
      <c r="K390" s="20" t="s">
        <v>10891</v>
      </c>
      <c r="L390" s="20" t="s">
        <v>10890</v>
      </c>
      <c r="M390" s="20" t="s">
        <v>9573</v>
      </c>
      <c r="N390" s="20" t="s">
        <v>9574</v>
      </c>
      <c r="O390" s="20" t="s">
        <v>10158</v>
      </c>
      <c r="P390" s="20" t="s">
        <v>755</v>
      </c>
      <c r="Q390" s="20" t="s">
        <v>10152</v>
      </c>
      <c r="R390" s="20" t="s">
        <v>9563</v>
      </c>
      <c r="S390" s="612">
        <v>200000000</v>
      </c>
      <c r="T390" s="20" t="s">
        <v>10892</v>
      </c>
      <c r="U390" s="1010">
        <v>0</v>
      </c>
      <c r="X390" s="20">
        <v>0</v>
      </c>
      <c r="Y390" s="20">
        <v>0</v>
      </c>
    </row>
    <row r="391" spans="1:25">
      <c r="A391" s="478" t="s">
        <v>5090</v>
      </c>
      <c r="B391" s="148">
        <v>272000000</v>
      </c>
      <c r="C391" s="20" t="s">
        <v>7822</v>
      </c>
      <c r="D391" s="20" t="s">
        <v>544</v>
      </c>
      <c r="E391" s="20" t="s">
        <v>5279</v>
      </c>
      <c r="F391" s="20" t="s">
        <v>562</v>
      </c>
      <c r="G391" s="20" t="s">
        <v>5292</v>
      </c>
      <c r="H391" s="20" t="s">
        <v>10887</v>
      </c>
      <c r="I391" s="20" t="s">
        <v>10888</v>
      </c>
      <c r="J391" s="20" t="s">
        <v>1855</v>
      </c>
      <c r="K391" s="20" t="s">
        <v>10893</v>
      </c>
      <c r="L391" s="20" t="s">
        <v>10890</v>
      </c>
      <c r="M391" s="20" t="s">
        <v>9280</v>
      </c>
      <c r="N391" s="20" t="s">
        <v>9575</v>
      </c>
      <c r="O391" s="20" t="s">
        <v>10158</v>
      </c>
      <c r="P391" s="20" t="s">
        <v>755</v>
      </c>
      <c r="Q391" s="20" t="s">
        <v>10152</v>
      </c>
      <c r="R391" s="20" t="s">
        <v>9572</v>
      </c>
      <c r="S391" s="612">
        <v>272000000</v>
      </c>
      <c r="T391" s="20" t="s">
        <v>10605</v>
      </c>
      <c r="U391" s="1010">
        <v>0</v>
      </c>
      <c r="X391" s="20">
        <v>0</v>
      </c>
      <c r="Y391" s="20">
        <v>0</v>
      </c>
    </row>
    <row r="392" spans="1:25">
      <c r="A392" s="478" t="s">
        <v>5137</v>
      </c>
      <c r="B392" s="148">
        <v>900000000</v>
      </c>
      <c r="C392" s="20" t="s">
        <v>7822</v>
      </c>
      <c r="D392" s="20" t="s">
        <v>544</v>
      </c>
      <c r="E392" s="20" t="s">
        <v>5279</v>
      </c>
      <c r="F392" s="20" t="s">
        <v>562</v>
      </c>
      <c r="G392" s="20" t="s">
        <v>5292</v>
      </c>
      <c r="H392" s="20" t="s">
        <v>10887</v>
      </c>
      <c r="I392" s="20" t="s">
        <v>10888</v>
      </c>
      <c r="J392" s="20" t="s">
        <v>1855</v>
      </c>
      <c r="K392" s="20" t="s">
        <v>10889</v>
      </c>
      <c r="L392" s="20" t="s">
        <v>10890</v>
      </c>
      <c r="M392" s="20" t="s">
        <v>6367</v>
      </c>
      <c r="N392" s="20" t="s">
        <v>9576</v>
      </c>
      <c r="O392" s="20" t="s">
        <v>10158</v>
      </c>
      <c r="P392" s="20" t="s">
        <v>755</v>
      </c>
      <c r="Q392" s="20" t="s">
        <v>10152</v>
      </c>
      <c r="R392" s="20" t="s">
        <v>9572</v>
      </c>
      <c r="S392" s="612">
        <v>900000000</v>
      </c>
      <c r="T392" s="20" t="s">
        <v>10605</v>
      </c>
      <c r="U392" s="1010">
        <v>0</v>
      </c>
      <c r="X392" s="20">
        <v>0</v>
      </c>
      <c r="Y392" s="20">
        <v>0</v>
      </c>
    </row>
    <row r="393" spans="1:25">
      <c r="A393" s="478" t="s">
        <v>5091</v>
      </c>
      <c r="B393" s="20"/>
      <c r="S393" s="612"/>
      <c r="U393" s="1010"/>
    </row>
    <row r="394" spans="1:25">
      <c r="A394" s="478" t="s">
        <v>5092</v>
      </c>
      <c r="B394" s="148">
        <v>2144692040.76</v>
      </c>
      <c r="C394" s="20" t="s">
        <v>7822</v>
      </c>
      <c r="D394" s="20" t="s">
        <v>544</v>
      </c>
      <c r="E394" s="20" t="s">
        <v>5279</v>
      </c>
      <c r="F394" s="20" t="s">
        <v>562</v>
      </c>
      <c r="G394" s="20" t="s">
        <v>5292</v>
      </c>
      <c r="H394" s="20" t="s">
        <v>10894</v>
      </c>
      <c r="I394" s="20" t="s">
        <v>10895</v>
      </c>
      <c r="J394" s="20" t="s">
        <v>10896</v>
      </c>
      <c r="K394" s="20" t="s">
        <v>10897</v>
      </c>
      <c r="L394" s="20" t="s">
        <v>10898</v>
      </c>
      <c r="M394" s="20" t="s">
        <v>6368</v>
      </c>
      <c r="N394" s="20" t="s">
        <v>10899</v>
      </c>
      <c r="O394" s="20" t="s">
        <v>10158</v>
      </c>
      <c r="P394" s="20" t="s">
        <v>755</v>
      </c>
      <c r="Q394" s="20" t="s">
        <v>10152</v>
      </c>
      <c r="R394" s="20" t="s">
        <v>9503</v>
      </c>
      <c r="S394" s="1007">
        <v>1400000000</v>
      </c>
      <c r="T394" s="20" t="s">
        <v>10900</v>
      </c>
      <c r="U394" s="1010">
        <v>0</v>
      </c>
      <c r="X394" s="20">
        <v>0</v>
      </c>
      <c r="Y394" s="20">
        <v>0</v>
      </c>
    </row>
    <row r="395" spans="1:25">
      <c r="A395" s="478" t="s">
        <v>5093</v>
      </c>
      <c r="B395" s="148">
        <v>655307959.24000001</v>
      </c>
      <c r="C395" s="20" t="s">
        <v>7822</v>
      </c>
      <c r="D395" s="20" t="s">
        <v>544</v>
      </c>
      <c r="E395" s="20" t="s">
        <v>5279</v>
      </c>
      <c r="F395" s="20" t="s">
        <v>562</v>
      </c>
      <c r="G395" s="20" t="s">
        <v>5292</v>
      </c>
      <c r="H395" s="20" t="s">
        <v>10894</v>
      </c>
      <c r="I395" s="20" t="s">
        <v>10895</v>
      </c>
      <c r="J395" s="20" t="s">
        <v>10896</v>
      </c>
      <c r="K395" s="20" t="s">
        <v>10901</v>
      </c>
      <c r="L395" s="20" t="s">
        <v>10898</v>
      </c>
      <c r="M395" s="20" t="s">
        <v>6369</v>
      </c>
      <c r="N395" s="20" t="s">
        <v>942</v>
      </c>
      <c r="O395" s="20" t="s">
        <v>10158</v>
      </c>
      <c r="P395" s="20" t="s">
        <v>755</v>
      </c>
      <c r="Q395" s="20" t="s">
        <v>10152</v>
      </c>
      <c r="R395" s="20" t="s">
        <v>9503</v>
      </c>
      <c r="S395" s="1007">
        <v>1400000000</v>
      </c>
      <c r="T395" s="20" t="s">
        <v>10900</v>
      </c>
      <c r="U395" s="1010">
        <v>0</v>
      </c>
      <c r="X395" s="20">
        <v>0</v>
      </c>
      <c r="Y395" s="20">
        <v>0</v>
      </c>
    </row>
    <row r="396" spans="1:25">
      <c r="A396" s="478"/>
      <c r="B396" s="148"/>
      <c r="C396" s="20" t="s">
        <v>7822</v>
      </c>
      <c r="D396" s="20" t="s">
        <v>544</v>
      </c>
      <c r="E396" s="20" t="s">
        <v>5279</v>
      </c>
      <c r="F396" s="20" t="s">
        <v>562</v>
      </c>
      <c r="G396" s="20" t="s">
        <v>5292</v>
      </c>
      <c r="H396" s="20" t="s">
        <v>10902</v>
      </c>
      <c r="I396" s="20" t="s">
        <v>10903</v>
      </c>
      <c r="J396" s="20" t="s">
        <v>4494</v>
      </c>
      <c r="K396" s="20" t="s">
        <v>10902</v>
      </c>
      <c r="L396" s="20" t="s">
        <v>10904</v>
      </c>
      <c r="M396" s="20" t="s">
        <v>6370</v>
      </c>
      <c r="N396" s="20" t="s">
        <v>4494</v>
      </c>
      <c r="O396" s="20" t="s">
        <v>5841</v>
      </c>
      <c r="P396" s="20" t="s">
        <v>755</v>
      </c>
      <c r="Q396" s="20" t="s">
        <v>10152</v>
      </c>
      <c r="R396" s="20" t="s">
        <v>9578</v>
      </c>
      <c r="S396" s="612">
        <v>350000000</v>
      </c>
      <c r="T396" s="20" t="s">
        <v>10605</v>
      </c>
      <c r="U396" s="1010">
        <v>0</v>
      </c>
      <c r="X396" s="20">
        <v>0</v>
      </c>
      <c r="Y396" s="20">
        <v>0</v>
      </c>
    </row>
    <row r="397" spans="1:25">
      <c r="A397" s="478"/>
      <c r="B397" s="148"/>
      <c r="C397" s="20" t="s">
        <v>7822</v>
      </c>
      <c r="D397" s="20" t="s">
        <v>544</v>
      </c>
      <c r="E397" s="20" t="s">
        <v>5279</v>
      </c>
      <c r="F397" s="20" t="s">
        <v>562</v>
      </c>
      <c r="G397" s="20" t="s">
        <v>5292</v>
      </c>
      <c r="H397" s="20" t="s">
        <v>10902</v>
      </c>
      <c r="I397" s="20" t="s">
        <v>10903</v>
      </c>
      <c r="J397" s="20" t="s">
        <v>4494</v>
      </c>
      <c r="K397" s="20" t="s">
        <v>10902</v>
      </c>
      <c r="L397" s="20" t="s">
        <v>10904</v>
      </c>
      <c r="M397" s="20" t="s">
        <v>6370</v>
      </c>
      <c r="N397" s="20" t="s">
        <v>4494</v>
      </c>
      <c r="O397" s="20" t="s">
        <v>5841</v>
      </c>
      <c r="P397" s="20" t="s">
        <v>755</v>
      </c>
      <c r="Q397" s="20" t="s">
        <v>10152</v>
      </c>
      <c r="R397" s="20" t="s">
        <v>9578</v>
      </c>
      <c r="S397" s="612">
        <v>350000000</v>
      </c>
      <c r="T397" s="20" t="s">
        <v>10395</v>
      </c>
      <c r="U397" s="1010">
        <v>0.4</v>
      </c>
      <c r="X397" s="20">
        <v>140000000</v>
      </c>
      <c r="Y397" s="20">
        <v>0</v>
      </c>
    </row>
    <row r="398" spans="1:25">
      <c r="A398" s="60" t="s">
        <v>5094</v>
      </c>
      <c r="B398" s="1012">
        <v>700000000</v>
      </c>
      <c r="C398" s="1013" t="s">
        <v>7822</v>
      </c>
      <c r="D398" s="1013"/>
      <c r="E398" s="1013"/>
      <c r="F398" s="1013"/>
      <c r="G398" s="1013"/>
      <c r="H398" s="1013"/>
      <c r="I398" s="1013"/>
      <c r="J398" s="1013"/>
      <c r="K398" s="1013"/>
      <c r="L398" s="1013"/>
      <c r="M398" s="1013"/>
      <c r="N398" s="1013"/>
      <c r="O398" s="1013"/>
      <c r="P398" s="1013"/>
      <c r="Q398" s="1013"/>
      <c r="R398" s="1013"/>
      <c r="S398" s="1012">
        <f>SUM(S396:S397)</f>
        <v>700000000</v>
      </c>
      <c r="T398" s="1013"/>
      <c r="U398" s="1015">
        <f>X398/S398</f>
        <v>0.2</v>
      </c>
      <c r="V398" s="1012"/>
      <c r="W398" s="1015">
        <f>Y398/S398</f>
        <v>0</v>
      </c>
      <c r="X398" s="1012">
        <f>SUM(X396:X397)</f>
        <v>140000000</v>
      </c>
      <c r="Y398" s="1012">
        <f>SUM(Y396:Y397)</f>
        <v>0</v>
      </c>
    </row>
    <row r="399" spans="1:25">
      <c r="A399" s="478" t="s">
        <v>5095</v>
      </c>
      <c r="B399" s="148">
        <v>0</v>
      </c>
      <c r="C399" s="20" t="s">
        <v>7822</v>
      </c>
      <c r="D399" s="20" t="s">
        <v>544</v>
      </c>
      <c r="E399" s="20" t="s">
        <v>5279</v>
      </c>
      <c r="F399" s="20" t="s">
        <v>562</v>
      </c>
      <c r="G399" s="20" t="s">
        <v>5292</v>
      </c>
      <c r="H399" s="20" t="s">
        <v>10855</v>
      </c>
      <c r="I399" s="20" t="s">
        <v>10856</v>
      </c>
      <c r="J399" s="20" t="s">
        <v>10857</v>
      </c>
      <c r="K399" s="20" t="s">
        <v>10855</v>
      </c>
      <c r="L399" s="20" t="s">
        <v>10858</v>
      </c>
      <c r="M399" s="20" t="s">
        <v>10859</v>
      </c>
      <c r="N399" s="20" t="s">
        <v>10857</v>
      </c>
      <c r="O399" s="20" t="s">
        <v>5841</v>
      </c>
      <c r="P399" s="20" t="s">
        <v>1204</v>
      </c>
      <c r="Q399" s="20" t="s">
        <v>10147</v>
      </c>
      <c r="R399" s="20" t="s">
        <v>10860</v>
      </c>
      <c r="S399" s="612">
        <v>0</v>
      </c>
      <c r="U399" s="1010">
        <v>0</v>
      </c>
      <c r="X399" s="20">
        <v>0</v>
      </c>
      <c r="Y399" s="20">
        <v>0</v>
      </c>
    </row>
    <row r="400" spans="1:25">
      <c r="A400" s="478" t="s">
        <v>5097</v>
      </c>
      <c r="B400" s="148">
        <v>0</v>
      </c>
      <c r="C400" s="20" t="s">
        <v>7822</v>
      </c>
      <c r="D400" s="20" t="s">
        <v>544</v>
      </c>
      <c r="E400" s="20" t="s">
        <v>5279</v>
      </c>
      <c r="F400" s="20" t="s">
        <v>562</v>
      </c>
      <c r="G400" s="20" t="s">
        <v>5292</v>
      </c>
      <c r="H400" s="20" t="s">
        <v>10861</v>
      </c>
      <c r="I400" s="20" t="s">
        <v>10862</v>
      </c>
      <c r="J400" s="20" t="s">
        <v>10863</v>
      </c>
      <c r="K400" s="20" t="s">
        <v>10861</v>
      </c>
      <c r="L400" s="20" t="s">
        <v>10864</v>
      </c>
      <c r="M400" s="20" t="s">
        <v>10865</v>
      </c>
      <c r="N400" s="20" t="s">
        <v>10863</v>
      </c>
      <c r="O400" s="20" t="s">
        <v>5841</v>
      </c>
      <c r="P400" s="20" t="s">
        <v>1204</v>
      </c>
      <c r="Q400" s="20" t="s">
        <v>10147</v>
      </c>
      <c r="R400" s="20" t="s">
        <v>9563</v>
      </c>
      <c r="S400" s="612">
        <v>0</v>
      </c>
      <c r="U400" s="1010">
        <v>0</v>
      </c>
      <c r="X400" s="20">
        <v>0</v>
      </c>
      <c r="Y400" s="20">
        <v>0</v>
      </c>
    </row>
    <row r="401" spans="1:25">
      <c r="A401" s="708" t="s">
        <v>5098</v>
      </c>
      <c r="B401" s="738">
        <v>0</v>
      </c>
      <c r="S401" s="612"/>
      <c r="U401" s="1010"/>
    </row>
    <row r="402" spans="1:25" s="484" customFormat="1">
      <c r="A402" s="478" t="s">
        <v>5099</v>
      </c>
      <c r="B402" s="148">
        <v>100000000</v>
      </c>
      <c r="C402" s="20" t="s">
        <v>7822</v>
      </c>
      <c r="D402" s="20" t="s">
        <v>544</v>
      </c>
      <c r="E402" s="20" t="s">
        <v>5279</v>
      </c>
      <c r="F402" s="20" t="s">
        <v>563</v>
      </c>
      <c r="G402" s="20" t="s">
        <v>10905</v>
      </c>
      <c r="H402" s="20" t="s">
        <v>10910</v>
      </c>
      <c r="I402" s="20" t="s">
        <v>10911</v>
      </c>
      <c r="J402" s="20" t="s">
        <v>10912</v>
      </c>
      <c r="K402" s="20" t="s">
        <v>10913</v>
      </c>
      <c r="L402" s="20" t="s">
        <v>10913</v>
      </c>
      <c r="M402" s="20" t="s">
        <v>6372</v>
      </c>
      <c r="N402" s="20" t="s">
        <v>10914</v>
      </c>
      <c r="O402" s="20" t="s">
        <v>10158</v>
      </c>
      <c r="P402" s="20" t="s">
        <v>755</v>
      </c>
      <c r="Q402" s="20" t="s">
        <v>10147</v>
      </c>
      <c r="R402" s="20" t="s">
        <v>11446</v>
      </c>
      <c r="S402" s="612">
        <v>100000000</v>
      </c>
      <c r="T402" s="20" t="s">
        <v>10915</v>
      </c>
      <c r="U402" s="1010">
        <v>0</v>
      </c>
      <c r="V402" s="20"/>
      <c r="W402" s="20"/>
      <c r="X402" s="20">
        <v>0</v>
      </c>
      <c r="Y402" s="20">
        <v>0</v>
      </c>
    </row>
    <row r="403" spans="1:25">
      <c r="A403" s="708" t="s">
        <v>5106</v>
      </c>
      <c r="B403" s="738">
        <v>0</v>
      </c>
      <c r="S403" s="612"/>
      <c r="U403" s="1010"/>
    </row>
    <row r="404" spans="1:25">
      <c r="A404" s="478" t="s">
        <v>5107</v>
      </c>
      <c r="B404" s="148">
        <v>220000000</v>
      </c>
      <c r="C404" s="20" t="s">
        <v>7822</v>
      </c>
      <c r="D404" s="20" t="s">
        <v>544</v>
      </c>
      <c r="E404" s="20" t="s">
        <v>5279</v>
      </c>
      <c r="F404" s="20" t="s">
        <v>563</v>
      </c>
      <c r="G404" s="20" t="s">
        <v>10905</v>
      </c>
      <c r="H404" s="20" t="s">
        <v>10916</v>
      </c>
      <c r="I404" s="20" t="s">
        <v>10917</v>
      </c>
      <c r="J404" s="20" t="s">
        <v>1887</v>
      </c>
      <c r="K404" s="20" t="s">
        <v>10916</v>
      </c>
      <c r="L404" s="20" t="s">
        <v>10916</v>
      </c>
      <c r="M404" s="20" t="s">
        <v>9281</v>
      </c>
      <c r="N404" s="20" t="s">
        <v>1887</v>
      </c>
      <c r="O404" s="20" t="s">
        <v>5841</v>
      </c>
      <c r="P404" s="20" t="s">
        <v>755</v>
      </c>
      <c r="Q404" s="20" t="s">
        <v>10147</v>
      </c>
      <c r="R404" s="20" t="s">
        <v>11446</v>
      </c>
      <c r="S404" s="612">
        <v>220000000</v>
      </c>
      <c r="T404" s="20" t="s">
        <v>10918</v>
      </c>
      <c r="U404" s="1010">
        <v>0</v>
      </c>
      <c r="X404" s="20">
        <v>0</v>
      </c>
      <c r="Y404" s="20">
        <v>0</v>
      </c>
    </row>
    <row r="405" spans="1:25">
      <c r="A405" s="478" t="s">
        <v>5108</v>
      </c>
      <c r="B405" s="20"/>
      <c r="S405" s="612"/>
      <c r="U405" s="1010"/>
    </row>
    <row r="406" spans="1:25">
      <c r="A406" s="478" t="s">
        <v>5155</v>
      </c>
      <c r="B406" s="148">
        <v>69700000</v>
      </c>
      <c r="C406" s="20" t="s">
        <v>7822</v>
      </c>
      <c r="D406" s="20" t="s">
        <v>544</v>
      </c>
      <c r="E406" s="20" t="s">
        <v>5279</v>
      </c>
      <c r="F406" s="20" t="s">
        <v>563</v>
      </c>
      <c r="G406" s="20" t="s">
        <v>10905</v>
      </c>
      <c r="H406" s="20" t="s">
        <v>10919</v>
      </c>
      <c r="I406" s="20" t="s">
        <v>10920</v>
      </c>
      <c r="J406" s="20" t="s">
        <v>10921</v>
      </c>
      <c r="K406" s="20" t="s">
        <v>10922</v>
      </c>
      <c r="L406" s="20" t="s">
        <v>10919</v>
      </c>
      <c r="M406" s="20" t="s">
        <v>6373</v>
      </c>
      <c r="N406" s="20" t="s">
        <v>6374</v>
      </c>
      <c r="O406" s="20" t="s">
        <v>10158</v>
      </c>
      <c r="P406" s="20" t="s">
        <v>755</v>
      </c>
      <c r="Q406" s="20" t="s">
        <v>10152</v>
      </c>
      <c r="R406" s="20" t="s">
        <v>9503</v>
      </c>
      <c r="S406" s="612">
        <v>69700000</v>
      </c>
      <c r="T406" s="20" t="s">
        <v>10923</v>
      </c>
      <c r="U406" s="1010">
        <v>0.4</v>
      </c>
      <c r="X406" s="20">
        <v>27880000</v>
      </c>
      <c r="Y406" s="20">
        <v>0</v>
      </c>
    </row>
    <row r="407" spans="1:25">
      <c r="A407" s="478" t="s">
        <v>5156</v>
      </c>
      <c r="B407" s="148">
        <v>6000000</v>
      </c>
      <c r="C407" s="20" t="s">
        <v>7822</v>
      </c>
      <c r="D407" s="20" t="s">
        <v>544</v>
      </c>
      <c r="E407" s="20" t="s">
        <v>5279</v>
      </c>
      <c r="F407" s="20" t="s">
        <v>563</v>
      </c>
      <c r="G407" s="20" t="s">
        <v>10905</v>
      </c>
      <c r="H407" s="20" t="s">
        <v>10919</v>
      </c>
      <c r="I407" s="20" t="s">
        <v>10920</v>
      </c>
      <c r="J407" s="20" t="s">
        <v>10921</v>
      </c>
      <c r="K407" s="20" t="s">
        <v>10924</v>
      </c>
      <c r="L407" s="20" t="s">
        <v>10919</v>
      </c>
      <c r="M407" s="20" t="s">
        <v>6375</v>
      </c>
      <c r="N407" s="20" t="s">
        <v>4525</v>
      </c>
      <c r="O407" s="20" t="s">
        <v>10158</v>
      </c>
      <c r="P407" s="20" t="s">
        <v>755</v>
      </c>
      <c r="Q407" s="20" t="s">
        <v>10152</v>
      </c>
      <c r="R407" s="20" t="s">
        <v>9503</v>
      </c>
      <c r="S407" s="612">
        <v>6000000</v>
      </c>
      <c r="T407" s="20" t="s">
        <v>10923</v>
      </c>
      <c r="U407" s="1010">
        <v>0.4</v>
      </c>
      <c r="X407" s="20">
        <v>2400000</v>
      </c>
      <c r="Y407" s="20">
        <v>0</v>
      </c>
    </row>
    <row r="408" spans="1:25">
      <c r="A408" s="478" t="s">
        <v>5157</v>
      </c>
      <c r="B408" s="148">
        <v>186708000</v>
      </c>
      <c r="C408" s="20" t="s">
        <v>7822</v>
      </c>
      <c r="D408" s="20" t="s">
        <v>544</v>
      </c>
      <c r="E408" s="20" t="s">
        <v>5279</v>
      </c>
      <c r="F408" s="20" t="s">
        <v>563</v>
      </c>
      <c r="G408" s="20" t="s">
        <v>10905</v>
      </c>
      <c r="H408" s="20" t="s">
        <v>10919</v>
      </c>
      <c r="I408" s="20" t="s">
        <v>10920</v>
      </c>
      <c r="J408" s="20" t="s">
        <v>10921</v>
      </c>
      <c r="K408" s="20" t="s">
        <v>10925</v>
      </c>
      <c r="L408" s="20" t="s">
        <v>10919</v>
      </c>
      <c r="M408" s="20" t="s">
        <v>6376</v>
      </c>
      <c r="N408" s="20" t="s">
        <v>6377</v>
      </c>
      <c r="O408" s="20" t="s">
        <v>10158</v>
      </c>
      <c r="P408" s="20" t="s">
        <v>755</v>
      </c>
      <c r="Q408" s="20" t="s">
        <v>10152</v>
      </c>
      <c r="R408" s="20" t="s">
        <v>9503</v>
      </c>
      <c r="S408" s="612">
        <v>186708000</v>
      </c>
      <c r="T408" s="20" t="s">
        <v>10923</v>
      </c>
      <c r="U408" s="1010">
        <v>0.4</v>
      </c>
      <c r="X408" s="20">
        <v>74683200</v>
      </c>
      <c r="Y408" s="20">
        <v>0</v>
      </c>
    </row>
    <row r="409" spans="1:25">
      <c r="A409" s="478" t="s">
        <v>5158</v>
      </c>
      <c r="B409" s="148">
        <v>301092000</v>
      </c>
      <c r="C409" s="20" t="s">
        <v>7822</v>
      </c>
      <c r="D409" s="20" t="s">
        <v>544</v>
      </c>
      <c r="E409" s="20" t="s">
        <v>5279</v>
      </c>
      <c r="F409" s="20" t="s">
        <v>563</v>
      </c>
      <c r="G409" s="20" t="s">
        <v>10905</v>
      </c>
      <c r="H409" s="20" t="s">
        <v>10919</v>
      </c>
      <c r="I409" s="20" t="s">
        <v>10920</v>
      </c>
      <c r="J409" s="20" t="s">
        <v>10921</v>
      </c>
      <c r="K409" s="20" t="s">
        <v>10926</v>
      </c>
      <c r="L409" s="20" t="s">
        <v>10919</v>
      </c>
      <c r="M409" s="20" t="s">
        <v>6378</v>
      </c>
      <c r="N409" s="20" t="s">
        <v>10927</v>
      </c>
      <c r="O409" s="20" t="s">
        <v>10158</v>
      </c>
      <c r="P409" s="20" t="s">
        <v>755</v>
      </c>
      <c r="Q409" s="20" t="s">
        <v>10152</v>
      </c>
      <c r="R409" s="20" t="s">
        <v>9503</v>
      </c>
      <c r="S409" s="612">
        <v>301092000</v>
      </c>
      <c r="T409" s="20" t="s">
        <v>10923</v>
      </c>
      <c r="U409" s="1010">
        <v>0.4</v>
      </c>
      <c r="X409" s="20">
        <v>120436800</v>
      </c>
      <c r="Y409" s="20">
        <v>0</v>
      </c>
    </row>
    <row r="410" spans="1:25">
      <c r="A410" s="478" t="s">
        <v>5096</v>
      </c>
      <c r="B410" s="148">
        <v>0</v>
      </c>
      <c r="C410" s="20" t="s">
        <v>7822</v>
      </c>
      <c r="D410" s="20" t="s">
        <v>544</v>
      </c>
      <c r="E410" s="20" t="s">
        <v>5279</v>
      </c>
      <c r="F410" s="20" t="s">
        <v>563</v>
      </c>
      <c r="G410" s="20" t="s">
        <v>10905</v>
      </c>
      <c r="H410" s="20" t="s">
        <v>10906</v>
      </c>
      <c r="I410" s="20" t="s">
        <v>10907</v>
      </c>
      <c r="J410" s="20" t="s">
        <v>10908</v>
      </c>
      <c r="K410" s="20" t="s">
        <v>10906</v>
      </c>
      <c r="L410" s="20" t="s">
        <v>11456</v>
      </c>
      <c r="M410" s="20" t="s">
        <v>10909</v>
      </c>
      <c r="N410" s="20" t="s">
        <v>10908</v>
      </c>
      <c r="O410" s="20" t="s">
        <v>5841</v>
      </c>
      <c r="P410" s="20" t="s">
        <v>1204</v>
      </c>
      <c r="Q410" s="20" t="s">
        <v>10152</v>
      </c>
      <c r="R410" s="20" t="s">
        <v>11446</v>
      </c>
      <c r="S410" s="612">
        <v>0</v>
      </c>
      <c r="U410" s="1010">
        <v>0</v>
      </c>
      <c r="X410" s="20">
        <v>0</v>
      </c>
      <c r="Y410" s="20">
        <v>0</v>
      </c>
    </row>
    <row r="411" spans="1:25">
      <c r="A411" s="478"/>
      <c r="B411" s="148"/>
      <c r="C411" s="20" t="s">
        <v>7822</v>
      </c>
      <c r="D411" s="20" t="s">
        <v>545</v>
      </c>
      <c r="E411" s="20" t="s">
        <v>5280</v>
      </c>
      <c r="F411" s="20" t="s">
        <v>564</v>
      </c>
      <c r="G411" s="20" t="s">
        <v>10928</v>
      </c>
      <c r="H411" s="20" t="s">
        <v>10934</v>
      </c>
      <c r="I411" s="20" t="s">
        <v>10935</v>
      </c>
      <c r="J411" s="20" t="s">
        <v>9580</v>
      </c>
      <c r="K411" s="20" t="s">
        <v>10934</v>
      </c>
      <c r="L411" s="20" t="s">
        <v>10934</v>
      </c>
      <c r="M411" s="20" t="s">
        <v>6379</v>
      </c>
      <c r="N411" s="20" t="s">
        <v>9580</v>
      </c>
      <c r="O411" s="20" t="s">
        <v>5841</v>
      </c>
      <c r="P411" s="20" t="s">
        <v>755</v>
      </c>
      <c r="Q411" s="20" t="s">
        <v>10152</v>
      </c>
      <c r="R411" s="20" t="s">
        <v>9581</v>
      </c>
      <c r="S411" s="612">
        <v>1000000000</v>
      </c>
      <c r="T411" s="20" t="s">
        <v>10915</v>
      </c>
      <c r="U411" s="1010">
        <v>0</v>
      </c>
      <c r="X411" s="20">
        <v>0</v>
      </c>
      <c r="Y411" s="20">
        <v>0</v>
      </c>
    </row>
    <row r="412" spans="1:25" s="484" customFormat="1">
      <c r="A412" s="478"/>
      <c r="B412" s="148"/>
      <c r="C412" s="20" t="s">
        <v>7822</v>
      </c>
      <c r="D412" s="20" t="s">
        <v>545</v>
      </c>
      <c r="E412" s="20" t="s">
        <v>5280</v>
      </c>
      <c r="F412" s="20" t="s">
        <v>564</v>
      </c>
      <c r="G412" s="20" t="s">
        <v>10928</v>
      </c>
      <c r="H412" s="20" t="s">
        <v>10934</v>
      </c>
      <c r="I412" s="20" t="s">
        <v>10935</v>
      </c>
      <c r="J412" s="20" t="s">
        <v>9580</v>
      </c>
      <c r="K412" s="20" t="s">
        <v>10934</v>
      </c>
      <c r="L412" s="20" t="s">
        <v>10934</v>
      </c>
      <c r="M412" s="20" t="s">
        <v>6379</v>
      </c>
      <c r="N412" s="20" t="s">
        <v>9580</v>
      </c>
      <c r="O412" s="20" t="s">
        <v>5841</v>
      </c>
      <c r="P412" s="20" t="s">
        <v>755</v>
      </c>
      <c r="Q412" s="20" t="s">
        <v>10152</v>
      </c>
      <c r="R412" s="20" t="s">
        <v>9581</v>
      </c>
      <c r="S412" s="612">
        <v>500000000</v>
      </c>
      <c r="T412" s="20" t="s">
        <v>10395</v>
      </c>
      <c r="U412" s="1010">
        <v>0.4</v>
      </c>
      <c r="V412" s="20"/>
      <c r="W412" s="20"/>
      <c r="X412" s="20">
        <v>200000000</v>
      </c>
      <c r="Y412" s="20">
        <v>0</v>
      </c>
    </row>
    <row r="413" spans="1:25">
      <c r="A413" s="478"/>
      <c r="B413" s="148"/>
      <c r="C413" s="20" t="s">
        <v>7822</v>
      </c>
      <c r="D413" s="20" t="s">
        <v>545</v>
      </c>
      <c r="E413" s="20" t="s">
        <v>5280</v>
      </c>
      <c r="F413" s="20" t="s">
        <v>564</v>
      </c>
      <c r="G413" s="20" t="s">
        <v>10928</v>
      </c>
      <c r="H413" s="20" t="s">
        <v>10934</v>
      </c>
      <c r="I413" s="20" t="s">
        <v>10935</v>
      </c>
      <c r="J413" s="20" t="s">
        <v>9580</v>
      </c>
      <c r="K413" s="20" t="s">
        <v>10934</v>
      </c>
      <c r="L413" s="20" t="s">
        <v>10934</v>
      </c>
      <c r="M413" s="20" t="s">
        <v>6379</v>
      </c>
      <c r="N413" s="20" t="s">
        <v>9580</v>
      </c>
      <c r="O413" s="20" t="s">
        <v>5841</v>
      </c>
      <c r="P413" s="20" t="s">
        <v>755</v>
      </c>
      <c r="Q413" s="20" t="s">
        <v>10152</v>
      </c>
      <c r="R413" s="20" t="s">
        <v>9581</v>
      </c>
      <c r="S413" s="612">
        <v>500000000</v>
      </c>
      <c r="T413" s="20" t="s">
        <v>10380</v>
      </c>
      <c r="U413" s="1010">
        <v>0.4</v>
      </c>
      <c r="X413" s="20">
        <v>200000000</v>
      </c>
      <c r="Y413" s="20">
        <v>0</v>
      </c>
    </row>
    <row r="414" spans="1:25">
      <c r="A414" s="60" t="s">
        <v>5103</v>
      </c>
      <c r="B414" s="1012">
        <v>2000000000</v>
      </c>
      <c r="C414" s="1013" t="s">
        <v>7822</v>
      </c>
      <c r="D414" s="1013"/>
      <c r="E414" s="1013"/>
      <c r="F414" s="1013"/>
      <c r="G414" s="1013"/>
      <c r="H414" s="1013"/>
      <c r="I414" s="1013"/>
      <c r="J414" s="1013"/>
      <c r="K414" s="1013"/>
      <c r="L414" s="1013"/>
      <c r="M414" s="1013"/>
      <c r="N414" s="1013"/>
      <c r="O414" s="1013"/>
      <c r="P414" s="1013"/>
      <c r="Q414" s="1013"/>
      <c r="R414" s="1013"/>
      <c r="S414" s="1012">
        <f>SUM(S411:S413)</f>
        <v>2000000000</v>
      </c>
      <c r="T414" s="1013"/>
      <c r="U414" s="1015">
        <f>X414/S414</f>
        <v>0.2</v>
      </c>
      <c r="V414" s="1012"/>
      <c r="W414" s="1015">
        <f>Y414/S414</f>
        <v>0</v>
      </c>
      <c r="X414" s="1012">
        <f t="shared" ref="X414:Y414" si="36">SUM(X411:X413)</f>
        <v>400000000</v>
      </c>
      <c r="Y414" s="1012">
        <f t="shared" si="36"/>
        <v>0</v>
      </c>
    </row>
    <row r="415" spans="1:25">
      <c r="A415" s="478" t="s">
        <v>5104</v>
      </c>
      <c r="B415" s="150"/>
      <c r="C415" s="501"/>
      <c r="D415" s="501"/>
      <c r="E415" s="501"/>
      <c r="F415" s="501"/>
      <c r="G415" s="501"/>
      <c r="H415" s="501"/>
      <c r="I415" s="501"/>
      <c r="J415" s="501"/>
      <c r="K415" s="501"/>
      <c r="L415" s="501"/>
      <c r="M415" s="501"/>
      <c r="N415" s="501"/>
      <c r="O415" s="501"/>
      <c r="P415" s="501"/>
      <c r="Q415" s="501"/>
      <c r="R415" s="501"/>
      <c r="S415" s="734"/>
      <c r="T415" s="501"/>
      <c r="U415" s="1049"/>
      <c r="V415" s="734"/>
      <c r="W415" s="1049"/>
      <c r="X415" s="734"/>
      <c r="Y415" s="734"/>
    </row>
    <row r="416" spans="1:25">
      <c r="A416" s="478" t="s">
        <v>5189</v>
      </c>
      <c r="B416" s="148">
        <v>2970000000</v>
      </c>
      <c r="C416" s="20" t="s">
        <v>7822</v>
      </c>
      <c r="D416" s="20" t="s">
        <v>545</v>
      </c>
      <c r="E416" s="20" t="s">
        <v>5280</v>
      </c>
      <c r="F416" s="20" t="s">
        <v>564</v>
      </c>
      <c r="G416" s="20" t="s">
        <v>10928</v>
      </c>
      <c r="H416" s="20" t="s">
        <v>10936</v>
      </c>
      <c r="I416" s="20" t="s">
        <v>10937</v>
      </c>
      <c r="J416" s="20" t="s">
        <v>4495</v>
      </c>
      <c r="K416" s="20" t="s">
        <v>10938</v>
      </c>
      <c r="L416" s="20" t="s">
        <v>10936</v>
      </c>
      <c r="M416" s="20" t="s">
        <v>9282</v>
      </c>
      <c r="N416" s="20" t="s">
        <v>10939</v>
      </c>
      <c r="O416" s="20" t="s">
        <v>10158</v>
      </c>
      <c r="P416" s="20" t="s">
        <v>755</v>
      </c>
      <c r="Q416" s="20" t="s">
        <v>10152</v>
      </c>
      <c r="R416" s="20" t="s">
        <v>9581</v>
      </c>
      <c r="S416" s="612">
        <v>2970000000</v>
      </c>
      <c r="T416" s="20" t="s">
        <v>10940</v>
      </c>
      <c r="U416" s="1010">
        <v>0</v>
      </c>
      <c r="X416" s="20">
        <v>0</v>
      </c>
      <c r="Y416" s="20">
        <v>0</v>
      </c>
    </row>
    <row r="417" spans="1:25">
      <c r="A417" s="478" t="s">
        <v>5114</v>
      </c>
      <c r="B417" s="148">
        <v>280000000</v>
      </c>
      <c r="C417" s="20" t="s">
        <v>7822</v>
      </c>
      <c r="D417" s="20" t="s">
        <v>545</v>
      </c>
      <c r="E417" s="20" t="s">
        <v>5280</v>
      </c>
      <c r="F417" s="20" t="s">
        <v>564</v>
      </c>
      <c r="G417" s="20" t="s">
        <v>10928</v>
      </c>
      <c r="H417" s="20" t="s">
        <v>10936</v>
      </c>
      <c r="I417" s="20" t="s">
        <v>10937</v>
      </c>
      <c r="J417" s="20" t="s">
        <v>4495</v>
      </c>
      <c r="K417" s="20" t="s">
        <v>10941</v>
      </c>
      <c r="L417" s="20" t="s">
        <v>10936</v>
      </c>
      <c r="M417" s="20" t="s">
        <v>6380</v>
      </c>
      <c r="N417" s="20" t="s">
        <v>9583</v>
      </c>
      <c r="O417" s="20" t="s">
        <v>10158</v>
      </c>
      <c r="P417" s="20" t="s">
        <v>755</v>
      </c>
      <c r="Q417" s="20" t="s">
        <v>10152</v>
      </c>
      <c r="R417" s="20" t="s">
        <v>9581</v>
      </c>
      <c r="S417" s="612">
        <v>280000000</v>
      </c>
      <c r="T417" s="20" t="s">
        <v>10942</v>
      </c>
      <c r="U417" s="1010">
        <v>0</v>
      </c>
      <c r="V417" s="20" t="s">
        <v>10943</v>
      </c>
      <c r="W417" s="1010">
        <v>1</v>
      </c>
      <c r="X417" s="20">
        <v>0</v>
      </c>
      <c r="Y417" s="20">
        <v>280000000</v>
      </c>
    </row>
    <row r="418" spans="1:25">
      <c r="A418" s="478" t="s">
        <v>5190</v>
      </c>
      <c r="B418" s="148">
        <v>1500000000</v>
      </c>
      <c r="C418" s="20" t="s">
        <v>7822</v>
      </c>
      <c r="D418" s="20" t="s">
        <v>545</v>
      </c>
      <c r="E418" s="20" t="s">
        <v>5280</v>
      </c>
      <c r="F418" s="20" t="s">
        <v>564</v>
      </c>
      <c r="G418" s="20" t="s">
        <v>10928</v>
      </c>
      <c r="H418" s="20" t="s">
        <v>10936</v>
      </c>
      <c r="I418" s="20" t="s">
        <v>10937</v>
      </c>
      <c r="J418" s="20" t="s">
        <v>4495</v>
      </c>
      <c r="K418" s="20" t="s">
        <v>10944</v>
      </c>
      <c r="L418" s="20" t="s">
        <v>10936</v>
      </c>
      <c r="M418" s="20" t="s">
        <v>6382</v>
      </c>
      <c r="N418" s="20" t="s">
        <v>10090</v>
      </c>
      <c r="O418" s="20" t="s">
        <v>10158</v>
      </c>
      <c r="P418" s="20" t="s">
        <v>755</v>
      </c>
      <c r="Q418" s="20" t="s">
        <v>10152</v>
      </c>
      <c r="R418" s="20" t="s">
        <v>9581</v>
      </c>
      <c r="S418" s="612">
        <v>1500000000</v>
      </c>
      <c r="T418" s="20" t="s">
        <v>10942</v>
      </c>
      <c r="U418" s="1010">
        <v>0</v>
      </c>
      <c r="V418" s="20" t="s">
        <v>10943</v>
      </c>
      <c r="W418" s="1010">
        <v>1</v>
      </c>
      <c r="X418" s="20">
        <v>0</v>
      </c>
      <c r="Y418" s="20">
        <v>1500000000</v>
      </c>
    </row>
    <row r="419" spans="1:25">
      <c r="A419" s="478" t="s">
        <v>5105</v>
      </c>
      <c r="B419" s="148">
        <v>1000000000</v>
      </c>
      <c r="C419" s="20" t="s">
        <v>7822</v>
      </c>
      <c r="D419" s="20" t="s">
        <v>545</v>
      </c>
      <c r="E419" s="20" t="s">
        <v>5280</v>
      </c>
      <c r="F419" s="20" t="s">
        <v>564</v>
      </c>
      <c r="G419" s="20" t="s">
        <v>10928</v>
      </c>
      <c r="H419" s="20" t="s">
        <v>10945</v>
      </c>
      <c r="I419" s="20" t="s">
        <v>10946</v>
      </c>
      <c r="J419" s="20" t="s">
        <v>10947</v>
      </c>
      <c r="K419" s="20" t="s">
        <v>10945</v>
      </c>
      <c r="L419" s="20" t="s">
        <v>10945</v>
      </c>
      <c r="M419" s="20" t="s">
        <v>6381</v>
      </c>
      <c r="N419" s="20" t="s">
        <v>10947</v>
      </c>
      <c r="O419" s="20" t="s">
        <v>5841</v>
      </c>
      <c r="P419" s="20" t="s">
        <v>755</v>
      </c>
      <c r="Q419" s="20" t="s">
        <v>10152</v>
      </c>
      <c r="R419" s="20" t="s">
        <v>9581</v>
      </c>
      <c r="S419" s="612">
        <v>1000000000</v>
      </c>
      <c r="T419" s="20" t="s">
        <v>10915</v>
      </c>
      <c r="U419" s="1010">
        <v>0</v>
      </c>
      <c r="X419" s="20">
        <v>0</v>
      </c>
      <c r="Y419" s="20">
        <v>0</v>
      </c>
    </row>
    <row r="420" spans="1:25">
      <c r="A420" s="478" t="s">
        <v>5110</v>
      </c>
      <c r="B420" s="148">
        <v>0</v>
      </c>
      <c r="C420" s="20" t="s">
        <v>7822</v>
      </c>
      <c r="D420" s="20" t="s">
        <v>545</v>
      </c>
      <c r="E420" s="20" t="s">
        <v>5280</v>
      </c>
      <c r="F420" s="20" t="s">
        <v>564</v>
      </c>
      <c r="G420" s="20" t="s">
        <v>10928</v>
      </c>
      <c r="H420" s="20" t="s">
        <v>10929</v>
      </c>
      <c r="I420" s="20" t="s">
        <v>10930</v>
      </c>
      <c r="J420" s="20" t="s">
        <v>10931</v>
      </c>
      <c r="K420" s="20" t="s">
        <v>10929</v>
      </c>
      <c r="L420" s="20" t="s">
        <v>10932</v>
      </c>
      <c r="M420" s="20" t="s">
        <v>10933</v>
      </c>
      <c r="N420" s="20" t="s">
        <v>10931</v>
      </c>
      <c r="O420" s="20" t="s">
        <v>5841</v>
      </c>
      <c r="P420" s="20" t="s">
        <v>1204</v>
      </c>
      <c r="Q420" s="20" t="s">
        <v>10152</v>
      </c>
      <c r="R420" s="20" t="s">
        <v>9581</v>
      </c>
      <c r="S420" s="612">
        <v>0</v>
      </c>
      <c r="U420" s="1010">
        <v>0</v>
      </c>
      <c r="X420" s="20">
        <v>0</v>
      </c>
      <c r="Y420" s="20">
        <v>0</v>
      </c>
    </row>
    <row r="421" spans="1:25">
      <c r="A421" s="478" t="s">
        <v>5111</v>
      </c>
      <c r="B421" s="20"/>
      <c r="S421" s="612"/>
      <c r="U421" s="1010"/>
    </row>
    <row r="422" spans="1:25">
      <c r="A422" s="478"/>
      <c r="B422" s="148"/>
      <c r="C422" s="20" t="s">
        <v>7822</v>
      </c>
      <c r="D422" s="20" t="s">
        <v>545</v>
      </c>
      <c r="E422" s="20" t="s">
        <v>5280</v>
      </c>
      <c r="F422" s="20" t="s">
        <v>565</v>
      </c>
      <c r="G422" s="20" t="s">
        <v>10948</v>
      </c>
      <c r="H422" s="20" t="s">
        <v>10954</v>
      </c>
      <c r="I422" s="20" t="s">
        <v>10955</v>
      </c>
      <c r="J422" s="20" t="s">
        <v>10956</v>
      </c>
      <c r="K422" s="20" t="s">
        <v>10957</v>
      </c>
      <c r="L422" s="20" t="s">
        <v>10954</v>
      </c>
      <c r="M422" s="20" t="s">
        <v>6389</v>
      </c>
      <c r="N422" s="20" t="s">
        <v>9584</v>
      </c>
      <c r="O422" s="20" t="s">
        <v>10158</v>
      </c>
      <c r="P422" s="20" t="s">
        <v>755</v>
      </c>
      <c r="Q422" s="20" t="s">
        <v>10152</v>
      </c>
      <c r="R422" s="20" t="s">
        <v>9581</v>
      </c>
      <c r="S422" s="612">
        <v>1413145000</v>
      </c>
      <c r="T422" s="20" t="s">
        <v>10958</v>
      </c>
      <c r="U422" s="1010">
        <v>0</v>
      </c>
      <c r="X422" s="20">
        <v>0</v>
      </c>
      <c r="Y422" s="20">
        <v>0</v>
      </c>
    </row>
    <row r="423" spans="1:25">
      <c r="A423" s="478"/>
      <c r="B423" s="148"/>
      <c r="C423" s="20" t="s">
        <v>7822</v>
      </c>
      <c r="D423" s="20" t="s">
        <v>545</v>
      </c>
      <c r="E423" s="20" t="s">
        <v>5280</v>
      </c>
      <c r="F423" s="20" t="s">
        <v>565</v>
      </c>
      <c r="G423" s="20" t="s">
        <v>10948</v>
      </c>
      <c r="H423" s="20" t="s">
        <v>10954</v>
      </c>
      <c r="I423" s="20" t="s">
        <v>10955</v>
      </c>
      <c r="J423" s="20" t="s">
        <v>10956</v>
      </c>
      <c r="K423" s="20" t="s">
        <v>10957</v>
      </c>
      <c r="L423" s="20" t="s">
        <v>10954</v>
      </c>
      <c r="M423" s="20" t="s">
        <v>6389</v>
      </c>
      <c r="N423" s="20" t="s">
        <v>9584</v>
      </c>
      <c r="O423" s="20" t="s">
        <v>10158</v>
      </c>
      <c r="P423" s="20" t="s">
        <v>755</v>
      </c>
      <c r="Q423" s="20" t="s">
        <v>10152</v>
      </c>
      <c r="R423" s="20" t="s">
        <v>9581</v>
      </c>
      <c r="S423" s="612">
        <v>1450110000</v>
      </c>
      <c r="T423" s="20" t="s">
        <v>10958</v>
      </c>
      <c r="U423" s="1010">
        <v>0</v>
      </c>
      <c r="V423" s="20" t="s">
        <v>10959</v>
      </c>
      <c r="W423" s="1010">
        <v>1</v>
      </c>
      <c r="X423" s="20">
        <v>0</v>
      </c>
      <c r="Y423" s="20">
        <v>1450110000</v>
      </c>
    </row>
    <row r="424" spans="1:25">
      <c r="A424" s="60" t="s">
        <v>5192</v>
      </c>
      <c r="B424" s="1012">
        <v>2863255000</v>
      </c>
      <c r="C424" s="1013" t="s">
        <v>7822</v>
      </c>
      <c r="D424" s="1013"/>
      <c r="E424" s="1013"/>
      <c r="F424" s="1013"/>
      <c r="G424" s="1013"/>
      <c r="H424" s="1013"/>
      <c r="I424" s="1013"/>
      <c r="J424" s="1013"/>
      <c r="K424" s="1013"/>
      <c r="L424" s="1013"/>
      <c r="M424" s="1013"/>
      <c r="N424" s="1013"/>
      <c r="O424" s="1013"/>
      <c r="P424" s="1013"/>
      <c r="Q424" s="1013"/>
      <c r="R424" s="1013"/>
      <c r="S424" s="1012">
        <f>SUM(S422:S423)</f>
        <v>2863255000</v>
      </c>
      <c r="T424" s="1013"/>
      <c r="U424" s="1015">
        <f>X424/S424</f>
        <v>0</v>
      </c>
      <c r="V424" s="1012"/>
      <c r="W424" s="1015">
        <f>Y424/S424</f>
        <v>0.50645506600005941</v>
      </c>
      <c r="X424" s="1012">
        <f>SUM(X422:X423)</f>
        <v>0</v>
      </c>
      <c r="Y424" s="1012">
        <f>SUM(Y422:Y423)</f>
        <v>1450110000</v>
      </c>
    </row>
    <row r="425" spans="1:25">
      <c r="A425" s="478" t="s">
        <v>5193</v>
      </c>
      <c r="B425" s="148">
        <v>1189155000</v>
      </c>
      <c r="C425" s="20" t="s">
        <v>7822</v>
      </c>
      <c r="D425" s="20" t="s">
        <v>545</v>
      </c>
      <c r="E425" s="20" t="s">
        <v>5280</v>
      </c>
      <c r="F425" s="20" t="s">
        <v>565</v>
      </c>
      <c r="G425" s="20" t="s">
        <v>10948</v>
      </c>
      <c r="H425" s="20" t="s">
        <v>10954</v>
      </c>
      <c r="I425" s="20" t="s">
        <v>10955</v>
      </c>
      <c r="J425" s="20" t="s">
        <v>10956</v>
      </c>
      <c r="K425" s="20" t="s">
        <v>10960</v>
      </c>
      <c r="L425" s="20" t="s">
        <v>10954</v>
      </c>
      <c r="M425" s="20" t="s">
        <v>6383</v>
      </c>
      <c r="N425" s="20" t="s">
        <v>10961</v>
      </c>
      <c r="O425" s="20" t="s">
        <v>10158</v>
      </c>
      <c r="P425" s="20" t="s">
        <v>755</v>
      </c>
      <c r="Q425" s="20" t="s">
        <v>10152</v>
      </c>
      <c r="R425" s="20" t="s">
        <v>9581</v>
      </c>
      <c r="S425" s="612">
        <v>1189155000</v>
      </c>
      <c r="T425" s="20" t="s">
        <v>10958</v>
      </c>
      <c r="U425" s="1010">
        <v>0</v>
      </c>
      <c r="X425" s="20">
        <v>0</v>
      </c>
      <c r="Y425" s="20">
        <v>0</v>
      </c>
    </row>
    <row r="426" spans="1:25">
      <c r="A426" s="478" t="s">
        <v>5122</v>
      </c>
      <c r="B426" s="148">
        <v>888851083.58000004</v>
      </c>
      <c r="C426" s="20" t="s">
        <v>7822</v>
      </c>
      <c r="D426" s="20" t="s">
        <v>545</v>
      </c>
      <c r="E426" s="20" t="s">
        <v>5280</v>
      </c>
      <c r="F426" s="20" t="s">
        <v>565</v>
      </c>
      <c r="G426" s="20" t="s">
        <v>10948</v>
      </c>
      <c r="H426" s="20" t="s">
        <v>10962</v>
      </c>
      <c r="I426" s="20" t="s">
        <v>10963</v>
      </c>
      <c r="J426" s="20" t="s">
        <v>5929</v>
      </c>
      <c r="K426" s="20" t="s">
        <v>10962</v>
      </c>
      <c r="L426" s="20" t="s">
        <v>10962</v>
      </c>
      <c r="M426" s="20" t="s">
        <v>6386</v>
      </c>
      <c r="N426" s="20" t="s">
        <v>5929</v>
      </c>
      <c r="O426" s="20" t="s">
        <v>5841</v>
      </c>
      <c r="P426" s="20" t="s">
        <v>755</v>
      </c>
      <c r="Q426" s="20" t="s">
        <v>10152</v>
      </c>
      <c r="R426" s="20" t="s">
        <v>9581</v>
      </c>
      <c r="S426" s="612">
        <v>888851083.60000002</v>
      </c>
      <c r="T426" s="20" t="s">
        <v>10915</v>
      </c>
      <c r="U426" s="1010">
        <v>0</v>
      </c>
      <c r="X426" s="20">
        <v>0</v>
      </c>
      <c r="Y426" s="20">
        <v>0</v>
      </c>
    </row>
    <row r="427" spans="1:25">
      <c r="A427" s="478" t="s">
        <v>5112</v>
      </c>
      <c r="B427" s="20"/>
      <c r="S427" s="612"/>
      <c r="U427" s="1010"/>
    </row>
    <row r="428" spans="1:25">
      <c r="A428" s="478" t="s">
        <v>5194</v>
      </c>
      <c r="B428" s="148">
        <v>1379989999.9299998</v>
      </c>
      <c r="C428" s="20" t="s">
        <v>7822</v>
      </c>
      <c r="D428" s="20" t="s">
        <v>545</v>
      </c>
      <c r="E428" s="20" t="s">
        <v>5280</v>
      </c>
      <c r="F428" s="20" t="s">
        <v>565</v>
      </c>
      <c r="G428" s="20" t="s">
        <v>10948</v>
      </c>
      <c r="H428" s="20" t="s">
        <v>10964</v>
      </c>
      <c r="I428" s="20" t="s">
        <v>10965</v>
      </c>
      <c r="J428" s="20" t="s">
        <v>10966</v>
      </c>
      <c r="K428" s="20" t="s">
        <v>10967</v>
      </c>
      <c r="L428" s="20" t="s">
        <v>10964</v>
      </c>
      <c r="M428" s="20" t="s">
        <v>6385</v>
      </c>
      <c r="N428" s="20" t="s">
        <v>10968</v>
      </c>
      <c r="O428" s="20" t="s">
        <v>10158</v>
      </c>
      <c r="P428" s="20" t="s">
        <v>755</v>
      </c>
      <c r="Q428" s="20" t="s">
        <v>10152</v>
      </c>
      <c r="R428" s="20" t="s">
        <v>9581</v>
      </c>
      <c r="S428" s="612">
        <v>1379990000</v>
      </c>
      <c r="T428" s="20" t="s">
        <v>10959</v>
      </c>
      <c r="U428" s="1010">
        <v>0</v>
      </c>
      <c r="V428" s="20" t="s">
        <v>10959</v>
      </c>
      <c r="W428" s="1010">
        <v>1</v>
      </c>
      <c r="X428" s="20">
        <v>0</v>
      </c>
      <c r="Y428" s="20">
        <v>1379990000</v>
      </c>
    </row>
    <row r="429" spans="1:25">
      <c r="A429" s="478" t="s">
        <v>5195</v>
      </c>
      <c r="B429" s="148">
        <v>292550000</v>
      </c>
      <c r="C429" s="20" t="s">
        <v>7822</v>
      </c>
      <c r="D429" s="20" t="s">
        <v>545</v>
      </c>
      <c r="E429" s="20" t="s">
        <v>5280</v>
      </c>
      <c r="F429" s="20" t="s">
        <v>565</v>
      </c>
      <c r="G429" s="20" t="s">
        <v>10948</v>
      </c>
      <c r="H429" s="20" t="s">
        <v>10964</v>
      </c>
      <c r="I429" s="20" t="s">
        <v>10965</v>
      </c>
      <c r="J429" s="20" t="s">
        <v>10966</v>
      </c>
      <c r="K429" s="20" t="s">
        <v>10969</v>
      </c>
      <c r="L429" s="20" t="s">
        <v>10964</v>
      </c>
      <c r="M429" s="20" t="s">
        <v>6384</v>
      </c>
      <c r="N429" s="20" t="s">
        <v>10970</v>
      </c>
      <c r="O429" s="20" t="s">
        <v>10158</v>
      </c>
      <c r="P429" s="20" t="s">
        <v>755</v>
      </c>
      <c r="Q429" s="20" t="s">
        <v>10152</v>
      </c>
      <c r="R429" s="20" t="s">
        <v>9581</v>
      </c>
      <c r="S429" s="612">
        <v>292550000</v>
      </c>
      <c r="T429" s="20" t="s">
        <v>10959</v>
      </c>
      <c r="U429" s="1010">
        <v>0</v>
      </c>
      <c r="V429" s="20" t="s">
        <v>10959</v>
      </c>
      <c r="W429" s="1010">
        <v>1</v>
      </c>
      <c r="X429" s="20">
        <v>0</v>
      </c>
      <c r="Y429" s="20">
        <v>292550000</v>
      </c>
    </row>
    <row r="430" spans="1:25">
      <c r="A430" s="478" t="s">
        <v>5123</v>
      </c>
      <c r="B430" s="148">
        <v>524140000</v>
      </c>
      <c r="C430" s="20" t="s">
        <v>7822</v>
      </c>
      <c r="D430" s="20" t="s">
        <v>545</v>
      </c>
      <c r="E430" s="20" t="s">
        <v>5280</v>
      </c>
      <c r="F430" s="20" t="s">
        <v>565</v>
      </c>
      <c r="G430" s="20" t="s">
        <v>10948</v>
      </c>
      <c r="H430" s="20" t="s">
        <v>10971</v>
      </c>
      <c r="I430" s="20" t="s">
        <v>10972</v>
      </c>
      <c r="J430" s="20" t="s">
        <v>9587</v>
      </c>
      <c r="K430" s="20" t="s">
        <v>10971</v>
      </c>
      <c r="L430" s="20" t="s">
        <v>10971</v>
      </c>
      <c r="M430" s="20" t="s">
        <v>9283</v>
      </c>
      <c r="N430" s="20" t="s">
        <v>9587</v>
      </c>
      <c r="O430" s="20" t="s">
        <v>5841</v>
      </c>
      <c r="P430" s="20" t="s">
        <v>755</v>
      </c>
      <c r="Q430" s="20" t="s">
        <v>10147</v>
      </c>
      <c r="R430" s="20" t="s">
        <v>9581</v>
      </c>
      <c r="S430" s="612">
        <v>524140000</v>
      </c>
      <c r="T430" s="20" t="s">
        <v>10940</v>
      </c>
      <c r="U430" s="1010">
        <v>0</v>
      </c>
      <c r="X430" s="20">
        <v>0</v>
      </c>
      <c r="Y430" s="20">
        <v>0</v>
      </c>
    </row>
    <row r="431" spans="1:25">
      <c r="A431" s="478" t="s">
        <v>5113</v>
      </c>
      <c r="B431" s="20"/>
      <c r="S431" s="612"/>
      <c r="U431" s="1010"/>
    </row>
    <row r="432" spans="1:25">
      <c r="A432" s="478" t="s">
        <v>5196</v>
      </c>
      <c r="B432" s="148">
        <v>101973006</v>
      </c>
      <c r="C432" s="20" t="s">
        <v>7822</v>
      </c>
      <c r="D432" s="20" t="s">
        <v>545</v>
      </c>
      <c r="E432" s="20" t="s">
        <v>5280</v>
      </c>
      <c r="F432" s="20" t="s">
        <v>565</v>
      </c>
      <c r="G432" s="20" t="s">
        <v>10948</v>
      </c>
      <c r="H432" s="20" t="s">
        <v>10973</v>
      </c>
      <c r="I432" s="20" t="s">
        <v>10974</v>
      </c>
      <c r="J432" s="20" t="s">
        <v>10975</v>
      </c>
      <c r="K432" s="20" t="s">
        <v>10976</v>
      </c>
      <c r="L432" s="20" t="s">
        <v>10973</v>
      </c>
      <c r="M432" s="20" t="s">
        <v>6387</v>
      </c>
      <c r="N432" s="20" t="s">
        <v>10977</v>
      </c>
      <c r="O432" s="20" t="s">
        <v>10158</v>
      </c>
      <c r="P432" s="20" t="s">
        <v>755</v>
      </c>
      <c r="Q432" s="20" t="s">
        <v>10152</v>
      </c>
      <c r="R432" s="20" t="s">
        <v>9581</v>
      </c>
      <c r="S432" s="612">
        <v>101973006</v>
      </c>
      <c r="T432" s="20" t="s">
        <v>10940</v>
      </c>
      <c r="U432" s="1010">
        <v>0</v>
      </c>
      <c r="X432" s="20">
        <v>0</v>
      </c>
      <c r="Y432" s="20">
        <v>0</v>
      </c>
    </row>
    <row r="433" spans="1:25">
      <c r="A433" s="478" t="s">
        <v>5197</v>
      </c>
      <c r="B433" s="148">
        <v>80026994</v>
      </c>
      <c r="C433" s="20" t="s">
        <v>7822</v>
      </c>
      <c r="D433" s="20" t="s">
        <v>545</v>
      </c>
      <c r="E433" s="20" t="s">
        <v>5280</v>
      </c>
      <c r="F433" s="20" t="s">
        <v>565</v>
      </c>
      <c r="G433" s="20" t="s">
        <v>10948</v>
      </c>
      <c r="H433" s="20" t="s">
        <v>10973</v>
      </c>
      <c r="I433" s="20" t="s">
        <v>10974</v>
      </c>
      <c r="J433" s="20" t="s">
        <v>10975</v>
      </c>
      <c r="K433" s="20" t="s">
        <v>10978</v>
      </c>
      <c r="L433" s="20" t="s">
        <v>10973</v>
      </c>
      <c r="M433" s="20" t="s">
        <v>6388</v>
      </c>
      <c r="N433" s="20" t="s">
        <v>10979</v>
      </c>
      <c r="O433" s="20" t="s">
        <v>10158</v>
      </c>
      <c r="P433" s="20" t="s">
        <v>755</v>
      </c>
      <c r="Q433" s="20" t="s">
        <v>10152</v>
      </c>
      <c r="R433" s="20" t="s">
        <v>9581</v>
      </c>
      <c r="S433" s="612">
        <v>80026994</v>
      </c>
      <c r="T433" s="20" t="s">
        <v>10940</v>
      </c>
      <c r="U433" s="1010">
        <v>0</v>
      </c>
      <c r="X433" s="20">
        <v>0</v>
      </c>
      <c r="Y433" s="20">
        <v>0</v>
      </c>
    </row>
    <row r="434" spans="1:25">
      <c r="A434" s="478" t="s">
        <v>5198</v>
      </c>
      <c r="B434" s="148">
        <v>18000000</v>
      </c>
      <c r="C434" s="20" t="s">
        <v>7822</v>
      </c>
      <c r="D434" s="20" t="s">
        <v>545</v>
      </c>
      <c r="E434" s="20" t="s">
        <v>5280</v>
      </c>
      <c r="F434" s="20" t="s">
        <v>565</v>
      </c>
      <c r="G434" s="20" t="s">
        <v>10948</v>
      </c>
      <c r="H434" s="20" t="s">
        <v>10973</v>
      </c>
      <c r="I434" s="20" t="s">
        <v>10974</v>
      </c>
      <c r="J434" s="20" t="s">
        <v>10975</v>
      </c>
      <c r="K434" s="20" t="s">
        <v>10980</v>
      </c>
      <c r="L434" s="20" t="s">
        <v>10973</v>
      </c>
      <c r="M434" s="20" t="s">
        <v>9590</v>
      </c>
      <c r="N434" s="20" t="s">
        <v>10981</v>
      </c>
      <c r="O434" s="20" t="s">
        <v>10158</v>
      </c>
      <c r="P434" s="20" t="s">
        <v>755</v>
      </c>
      <c r="Q434" s="20" t="s">
        <v>10152</v>
      </c>
      <c r="R434" s="20" t="s">
        <v>9581</v>
      </c>
      <c r="S434" s="612">
        <v>18000000</v>
      </c>
      <c r="T434" s="20" t="s">
        <v>10940</v>
      </c>
      <c r="U434" s="1010">
        <v>0</v>
      </c>
      <c r="X434" s="20">
        <v>0</v>
      </c>
      <c r="Y434" s="20">
        <v>0</v>
      </c>
    </row>
    <row r="435" spans="1:25">
      <c r="A435" s="478" t="s">
        <v>5199</v>
      </c>
      <c r="B435" s="148">
        <v>537600000</v>
      </c>
      <c r="C435" s="20" t="s">
        <v>7822</v>
      </c>
      <c r="D435" s="20" t="s">
        <v>545</v>
      </c>
      <c r="E435" s="20" t="s">
        <v>5280</v>
      </c>
      <c r="F435" s="20" t="s">
        <v>565</v>
      </c>
      <c r="G435" s="20" t="s">
        <v>10948</v>
      </c>
      <c r="H435" s="20" t="s">
        <v>10973</v>
      </c>
      <c r="I435" s="20" t="s">
        <v>10974</v>
      </c>
      <c r="J435" s="20" t="s">
        <v>10975</v>
      </c>
      <c r="K435" s="20" t="s">
        <v>10982</v>
      </c>
      <c r="L435" s="20" t="s">
        <v>10973</v>
      </c>
      <c r="M435" s="20" t="s">
        <v>9284</v>
      </c>
      <c r="N435" s="20" t="s">
        <v>9285</v>
      </c>
      <c r="O435" s="20" t="s">
        <v>10158</v>
      </c>
      <c r="P435" s="20" t="s">
        <v>755</v>
      </c>
      <c r="Q435" s="20" t="s">
        <v>10152</v>
      </c>
      <c r="R435" s="20" t="s">
        <v>9581</v>
      </c>
      <c r="S435" s="612">
        <v>537600000</v>
      </c>
      <c r="T435" s="20" t="s">
        <v>10940</v>
      </c>
      <c r="U435" s="1010">
        <v>0</v>
      </c>
      <c r="X435" s="20">
        <v>0</v>
      </c>
      <c r="Y435" s="20">
        <v>0</v>
      </c>
    </row>
    <row r="436" spans="1:25">
      <c r="A436" s="478" t="s">
        <v>5121</v>
      </c>
      <c r="B436" s="148">
        <v>0</v>
      </c>
      <c r="C436" s="20" t="s">
        <v>7822</v>
      </c>
      <c r="D436" s="20" t="s">
        <v>545</v>
      </c>
      <c r="E436" s="20" t="s">
        <v>5280</v>
      </c>
      <c r="F436" s="20" t="s">
        <v>565</v>
      </c>
      <c r="G436" s="20" t="s">
        <v>10948</v>
      </c>
      <c r="H436" s="20" t="s">
        <v>10949</v>
      </c>
      <c r="I436" s="20" t="s">
        <v>10950</v>
      </c>
      <c r="J436" s="20" t="s">
        <v>10951</v>
      </c>
      <c r="K436" s="20" t="s">
        <v>10949</v>
      </c>
      <c r="L436" s="20" t="s">
        <v>10952</v>
      </c>
      <c r="M436" s="20" t="s">
        <v>10953</v>
      </c>
      <c r="N436" s="20" t="s">
        <v>10951</v>
      </c>
      <c r="O436" s="20" t="s">
        <v>5841</v>
      </c>
      <c r="P436" s="20" t="s">
        <v>1204</v>
      </c>
      <c r="Q436" s="20" t="s">
        <v>10147</v>
      </c>
      <c r="R436" s="20" t="s">
        <v>9581</v>
      </c>
      <c r="S436" s="612">
        <v>0</v>
      </c>
      <c r="U436" s="1010">
        <v>0</v>
      </c>
      <c r="X436" s="20">
        <v>0</v>
      </c>
      <c r="Y436" s="20">
        <v>0</v>
      </c>
    </row>
    <row r="437" spans="1:25">
      <c r="A437" s="478" t="s">
        <v>7961</v>
      </c>
      <c r="B437" s="148">
        <v>450000000</v>
      </c>
      <c r="C437" s="20" t="s">
        <v>7822</v>
      </c>
      <c r="D437" s="20" t="s">
        <v>8674</v>
      </c>
      <c r="E437" s="20" t="s">
        <v>10983</v>
      </c>
      <c r="F437" s="20" t="s">
        <v>7925</v>
      </c>
      <c r="G437" s="20" t="s">
        <v>10983</v>
      </c>
      <c r="H437" s="20" t="s">
        <v>11004</v>
      </c>
      <c r="I437" s="20" t="s">
        <v>11005</v>
      </c>
      <c r="J437" s="20" t="s">
        <v>7994</v>
      </c>
      <c r="K437" s="20" t="s">
        <v>11004</v>
      </c>
      <c r="L437" s="20" t="s">
        <v>11457</v>
      </c>
      <c r="M437" s="20" t="s">
        <v>10092</v>
      </c>
      <c r="N437" s="20" t="s">
        <v>7994</v>
      </c>
      <c r="O437" s="20" t="s">
        <v>5841</v>
      </c>
      <c r="P437" s="20" t="s">
        <v>755</v>
      </c>
      <c r="Q437" s="20" t="s">
        <v>10147</v>
      </c>
      <c r="R437" s="20" t="s">
        <v>9496</v>
      </c>
      <c r="S437" s="612">
        <v>450000000</v>
      </c>
      <c r="T437" s="20" t="s">
        <v>10517</v>
      </c>
      <c r="U437" s="1010">
        <v>1</v>
      </c>
      <c r="W437" s="1010">
        <v>0.4</v>
      </c>
      <c r="X437" s="20">
        <v>450000000</v>
      </c>
      <c r="Y437" s="20">
        <v>180000000</v>
      </c>
    </row>
    <row r="438" spans="1:25">
      <c r="A438" s="478" t="s">
        <v>7962</v>
      </c>
      <c r="B438" s="148">
        <v>63200000</v>
      </c>
      <c r="C438" s="20" t="s">
        <v>7822</v>
      </c>
      <c r="D438" s="20" t="s">
        <v>8674</v>
      </c>
      <c r="E438" s="20" t="s">
        <v>10983</v>
      </c>
      <c r="F438" s="20" t="s">
        <v>7925</v>
      </c>
      <c r="G438" s="20" t="s">
        <v>10983</v>
      </c>
      <c r="H438" s="20" t="s">
        <v>11006</v>
      </c>
      <c r="I438" s="20" t="s">
        <v>11007</v>
      </c>
      <c r="J438" s="20" t="s">
        <v>7997</v>
      </c>
      <c r="K438" s="20" t="s">
        <v>11006</v>
      </c>
      <c r="L438" s="20" t="s">
        <v>11458</v>
      </c>
      <c r="M438" s="20" t="s">
        <v>10093</v>
      </c>
      <c r="N438" s="20" t="s">
        <v>7997</v>
      </c>
      <c r="O438" s="20" t="s">
        <v>5841</v>
      </c>
      <c r="P438" s="20" t="s">
        <v>755</v>
      </c>
      <c r="Q438" s="20" t="s">
        <v>10147</v>
      </c>
      <c r="R438" s="20" t="s">
        <v>9496</v>
      </c>
      <c r="S438" s="612">
        <v>63200000</v>
      </c>
      <c r="T438" s="20" t="s">
        <v>10520</v>
      </c>
      <c r="U438" s="1010">
        <v>1</v>
      </c>
      <c r="X438" s="20">
        <v>63200000</v>
      </c>
      <c r="Y438" s="20">
        <v>0</v>
      </c>
    </row>
    <row r="439" spans="1:25">
      <c r="A439" s="478" t="s">
        <v>7963</v>
      </c>
      <c r="B439" s="148">
        <v>90000000</v>
      </c>
      <c r="C439" s="20" t="s">
        <v>7822</v>
      </c>
      <c r="D439" s="20" t="s">
        <v>8674</v>
      </c>
      <c r="E439" s="20" t="s">
        <v>10983</v>
      </c>
      <c r="F439" s="20" t="s">
        <v>7925</v>
      </c>
      <c r="G439" s="20" t="s">
        <v>10983</v>
      </c>
      <c r="H439" s="20" t="s">
        <v>11008</v>
      </c>
      <c r="I439" s="20" t="s">
        <v>11009</v>
      </c>
      <c r="J439" s="20" t="s">
        <v>8001</v>
      </c>
      <c r="K439" s="20" t="s">
        <v>11008</v>
      </c>
      <c r="L439" s="20" t="s">
        <v>11459</v>
      </c>
      <c r="M439" s="20" t="s">
        <v>10094</v>
      </c>
      <c r="N439" s="20" t="s">
        <v>8001</v>
      </c>
      <c r="O439" s="20" t="s">
        <v>5841</v>
      </c>
      <c r="P439" s="20" t="s">
        <v>755</v>
      </c>
      <c r="Q439" s="20" t="s">
        <v>10147</v>
      </c>
      <c r="R439" s="20" t="s">
        <v>9496</v>
      </c>
      <c r="S439" s="612">
        <v>90000000</v>
      </c>
      <c r="T439" s="20" t="s">
        <v>10523</v>
      </c>
      <c r="U439" s="1010">
        <v>1</v>
      </c>
      <c r="X439" s="20">
        <v>90000000</v>
      </c>
      <c r="Y439" s="20">
        <v>0</v>
      </c>
    </row>
    <row r="440" spans="1:25">
      <c r="A440" s="478" t="s">
        <v>7964</v>
      </c>
      <c r="B440" s="148">
        <v>500000000</v>
      </c>
      <c r="C440" s="20" t="s">
        <v>7822</v>
      </c>
      <c r="D440" s="20" t="s">
        <v>8674</v>
      </c>
      <c r="E440" s="20" t="s">
        <v>10983</v>
      </c>
      <c r="F440" s="20" t="s">
        <v>7925</v>
      </c>
      <c r="G440" s="20" t="s">
        <v>10983</v>
      </c>
      <c r="H440" s="20" t="s">
        <v>11010</v>
      </c>
      <c r="I440" s="20" t="s">
        <v>11011</v>
      </c>
      <c r="J440" s="20" t="s">
        <v>8004</v>
      </c>
      <c r="K440" s="20" t="s">
        <v>11010</v>
      </c>
      <c r="L440" s="20" t="s">
        <v>11460</v>
      </c>
      <c r="M440" s="20" t="s">
        <v>10095</v>
      </c>
      <c r="N440" s="20" t="s">
        <v>8004</v>
      </c>
      <c r="O440" s="20" t="s">
        <v>5841</v>
      </c>
      <c r="P440" s="20" t="s">
        <v>755</v>
      </c>
      <c r="Q440" s="20" t="s">
        <v>10147</v>
      </c>
      <c r="R440" s="20" t="s">
        <v>9496</v>
      </c>
      <c r="S440" s="612">
        <v>500000000</v>
      </c>
      <c r="T440" s="20" t="s">
        <v>10517</v>
      </c>
      <c r="U440" s="1010">
        <v>1</v>
      </c>
      <c r="X440" s="20">
        <v>500000000</v>
      </c>
      <c r="Y440" s="20">
        <v>0</v>
      </c>
    </row>
    <row r="441" spans="1:25">
      <c r="A441" s="478" t="s">
        <v>7965</v>
      </c>
      <c r="B441" s="148">
        <v>200000000</v>
      </c>
      <c r="C441" s="20" t="s">
        <v>7822</v>
      </c>
      <c r="D441" s="20" t="s">
        <v>8674</v>
      </c>
      <c r="E441" s="20" t="s">
        <v>10983</v>
      </c>
      <c r="F441" s="20" t="s">
        <v>7925</v>
      </c>
      <c r="G441" s="20" t="s">
        <v>10983</v>
      </c>
      <c r="H441" s="20" t="s">
        <v>11012</v>
      </c>
      <c r="I441" s="20" t="s">
        <v>11013</v>
      </c>
      <c r="J441" s="20" t="s">
        <v>8010</v>
      </c>
      <c r="K441" s="20" t="s">
        <v>11012</v>
      </c>
      <c r="L441" s="20" t="s">
        <v>11461</v>
      </c>
      <c r="M441" s="20" t="s">
        <v>10096</v>
      </c>
      <c r="N441" s="20" t="s">
        <v>8010</v>
      </c>
      <c r="O441" s="20" t="s">
        <v>5841</v>
      </c>
      <c r="P441" s="20" t="s">
        <v>755</v>
      </c>
      <c r="Q441" s="20" t="s">
        <v>10147</v>
      </c>
      <c r="R441" s="20" t="s">
        <v>9496</v>
      </c>
      <c r="S441" s="612">
        <v>200000000</v>
      </c>
      <c r="T441" s="20" t="s">
        <v>10517</v>
      </c>
      <c r="U441" s="1010">
        <v>1</v>
      </c>
      <c r="X441" s="20">
        <v>200000000</v>
      </c>
      <c r="Y441" s="20">
        <v>0</v>
      </c>
    </row>
    <row r="442" spans="1:25">
      <c r="A442" s="478" t="s">
        <v>7966</v>
      </c>
      <c r="B442" s="148">
        <v>60000000</v>
      </c>
      <c r="C442" s="20" t="s">
        <v>7822</v>
      </c>
      <c r="D442" s="20" t="s">
        <v>8674</v>
      </c>
      <c r="E442" s="20" t="s">
        <v>10983</v>
      </c>
      <c r="F442" s="20" t="s">
        <v>7925</v>
      </c>
      <c r="G442" s="20" t="s">
        <v>10983</v>
      </c>
      <c r="H442" s="20" t="s">
        <v>11014</v>
      </c>
      <c r="I442" s="20" t="s">
        <v>11015</v>
      </c>
      <c r="J442" s="20" t="s">
        <v>10098</v>
      </c>
      <c r="K442" s="20" t="s">
        <v>11014</v>
      </c>
      <c r="L442" s="20" t="s">
        <v>11462</v>
      </c>
      <c r="M442" s="20" t="s">
        <v>10097</v>
      </c>
      <c r="N442" s="20" t="s">
        <v>10098</v>
      </c>
      <c r="O442" s="20" t="s">
        <v>5841</v>
      </c>
      <c r="P442" s="20" t="s">
        <v>755</v>
      </c>
      <c r="Q442" s="20" t="s">
        <v>10147</v>
      </c>
      <c r="R442" s="20" t="s">
        <v>9496</v>
      </c>
      <c r="S442" s="612">
        <v>60000000</v>
      </c>
      <c r="T442" s="20" t="s">
        <v>10517</v>
      </c>
      <c r="U442" s="1010">
        <v>1</v>
      </c>
      <c r="X442" s="20">
        <v>60000000</v>
      </c>
      <c r="Y442" s="20">
        <v>0</v>
      </c>
    </row>
    <row r="443" spans="1:25">
      <c r="A443" s="478" t="s">
        <v>7967</v>
      </c>
      <c r="B443" s="148">
        <v>140000000</v>
      </c>
      <c r="C443" s="20" t="s">
        <v>7822</v>
      </c>
      <c r="D443" s="20" t="s">
        <v>8674</v>
      </c>
      <c r="E443" s="20" t="s">
        <v>10983</v>
      </c>
      <c r="F443" s="20" t="s">
        <v>7925</v>
      </c>
      <c r="G443" s="20" t="s">
        <v>10983</v>
      </c>
      <c r="H443" s="20" t="s">
        <v>11016</v>
      </c>
      <c r="I443" s="20" t="s">
        <v>11017</v>
      </c>
      <c r="J443" s="20" t="s">
        <v>8015</v>
      </c>
      <c r="K443" s="20" t="s">
        <v>11016</v>
      </c>
      <c r="L443" s="20" t="s">
        <v>11463</v>
      </c>
      <c r="M443" s="20" t="s">
        <v>10099</v>
      </c>
      <c r="N443" s="20" t="s">
        <v>8015</v>
      </c>
      <c r="O443" s="20" t="s">
        <v>5841</v>
      </c>
      <c r="P443" s="20" t="s">
        <v>755</v>
      </c>
      <c r="Q443" s="20" t="s">
        <v>10147</v>
      </c>
      <c r="R443" s="20" t="s">
        <v>9496</v>
      </c>
      <c r="S443" s="612">
        <v>140000000</v>
      </c>
      <c r="T443" s="20" t="s">
        <v>10517</v>
      </c>
      <c r="U443" s="1010">
        <v>1</v>
      </c>
      <c r="W443" s="1010">
        <v>0.4</v>
      </c>
      <c r="X443" s="20">
        <v>140000000</v>
      </c>
      <c r="Y443" s="20">
        <v>56000000</v>
      </c>
    </row>
    <row r="444" spans="1:25">
      <c r="A444" s="478" t="s">
        <v>7968</v>
      </c>
      <c r="B444" s="148">
        <v>50000000</v>
      </c>
      <c r="C444" s="20" t="s">
        <v>7822</v>
      </c>
      <c r="D444" s="20" t="s">
        <v>8674</v>
      </c>
      <c r="E444" s="20" t="s">
        <v>10983</v>
      </c>
      <c r="F444" s="20" t="s">
        <v>7925</v>
      </c>
      <c r="G444" s="20" t="s">
        <v>10983</v>
      </c>
      <c r="H444" s="20" t="s">
        <v>11018</v>
      </c>
      <c r="I444" s="20" t="s">
        <v>11019</v>
      </c>
      <c r="J444" s="20" t="s">
        <v>8021</v>
      </c>
      <c r="K444" s="20" t="s">
        <v>11018</v>
      </c>
      <c r="L444" s="20" t="s">
        <v>11464</v>
      </c>
      <c r="M444" s="20" t="s">
        <v>10100</v>
      </c>
      <c r="N444" s="20" t="s">
        <v>8021</v>
      </c>
      <c r="O444" s="20" t="s">
        <v>5841</v>
      </c>
      <c r="P444" s="20" t="s">
        <v>755</v>
      </c>
      <c r="Q444" s="20" t="s">
        <v>10147</v>
      </c>
      <c r="R444" s="20" t="s">
        <v>9496</v>
      </c>
      <c r="S444" s="612">
        <v>50000000</v>
      </c>
      <c r="T444" s="20" t="s">
        <v>10472</v>
      </c>
      <c r="U444" s="1010">
        <v>0.4</v>
      </c>
      <c r="X444" s="20">
        <v>20000000</v>
      </c>
      <c r="Y444" s="20">
        <v>0</v>
      </c>
    </row>
    <row r="445" spans="1:25">
      <c r="A445" s="478" t="s">
        <v>7969</v>
      </c>
      <c r="B445" s="148">
        <v>750000</v>
      </c>
      <c r="C445" s="20" t="s">
        <v>7822</v>
      </c>
      <c r="D445" s="20" t="s">
        <v>8674</v>
      </c>
      <c r="E445" s="20" t="s">
        <v>10983</v>
      </c>
      <c r="F445" s="20" t="s">
        <v>7925</v>
      </c>
      <c r="G445" s="20" t="s">
        <v>10983</v>
      </c>
      <c r="H445" s="20" t="s">
        <v>11020</v>
      </c>
      <c r="I445" s="20" t="s">
        <v>11021</v>
      </c>
      <c r="J445" s="20" t="s">
        <v>8060</v>
      </c>
      <c r="K445" s="20" t="s">
        <v>11020</v>
      </c>
      <c r="L445" s="20" t="s">
        <v>11465</v>
      </c>
      <c r="M445" s="20" t="s">
        <v>10101</v>
      </c>
      <c r="N445" s="20" t="s">
        <v>8060</v>
      </c>
      <c r="O445" s="20" t="s">
        <v>5841</v>
      </c>
      <c r="P445" s="20" t="s">
        <v>755</v>
      </c>
      <c r="Q445" s="20" t="s">
        <v>10147</v>
      </c>
      <c r="R445" s="20" t="s">
        <v>9455</v>
      </c>
      <c r="S445" s="612">
        <v>750000</v>
      </c>
      <c r="T445" s="20" t="s">
        <v>11022</v>
      </c>
      <c r="U445" s="1010">
        <v>1</v>
      </c>
      <c r="X445" s="20">
        <v>750000</v>
      </c>
      <c r="Y445" s="20">
        <v>0</v>
      </c>
    </row>
    <row r="446" spans="1:25">
      <c r="A446" s="478" t="s">
        <v>7970</v>
      </c>
      <c r="B446" s="148">
        <v>100000000</v>
      </c>
      <c r="C446" s="20" t="s">
        <v>7822</v>
      </c>
      <c r="D446" s="20" t="s">
        <v>8674</v>
      </c>
      <c r="E446" s="20" t="s">
        <v>10983</v>
      </c>
      <c r="F446" s="20" t="s">
        <v>7925</v>
      </c>
      <c r="G446" s="20" t="s">
        <v>10983</v>
      </c>
      <c r="H446" s="20" t="s">
        <v>11023</v>
      </c>
      <c r="I446" s="20" t="s">
        <v>11023</v>
      </c>
      <c r="J446" s="20" t="s">
        <v>8056</v>
      </c>
      <c r="K446" s="20" t="s">
        <v>11023</v>
      </c>
      <c r="L446" s="20" t="s">
        <v>11466</v>
      </c>
      <c r="M446" s="20" t="s">
        <v>10102</v>
      </c>
      <c r="N446" s="20" t="s">
        <v>8056</v>
      </c>
      <c r="O446" s="20" t="s">
        <v>5841</v>
      </c>
      <c r="P446" s="20" t="s">
        <v>755</v>
      </c>
      <c r="Q446" s="20" t="s">
        <v>10147</v>
      </c>
      <c r="R446" s="20" t="s">
        <v>9563</v>
      </c>
      <c r="S446" s="612">
        <v>100000000</v>
      </c>
      <c r="T446" s="20" t="s">
        <v>11022</v>
      </c>
      <c r="U446" s="1010">
        <v>1</v>
      </c>
      <c r="X446" s="20">
        <v>100000000</v>
      </c>
      <c r="Y446" s="20">
        <v>0</v>
      </c>
    </row>
    <row r="447" spans="1:25">
      <c r="A447" s="478" t="s">
        <v>7971</v>
      </c>
      <c r="B447" s="148">
        <v>1003000000</v>
      </c>
      <c r="C447" s="20" t="s">
        <v>7822</v>
      </c>
      <c r="D447" s="20" t="s">
        <v>8674</v>
      </c>
      <c r="E447" s="20" t="s">
        <v>10983</v>
      </c>
      <c r="F447" s="20" t="s">
        <v>7925</v>
      </c>
      <c r="G447" s="20" t="s">
        <v>10983</v>
      </c>
      <c r="H447" s="20" t="s">
        <v>11024</v>
      </c>
      <c r="I447" s="20" t="s">
        <v>11024</v>
      </c>
      <c r="J447" s="20" t="s">
        <v>8043</v>
      </c>
      <c r="K447" s="20" t="s">
        <v>11024</v>
      </c>
      <c r="L447" s="20" t="s">
        <v>11467</v>
      </c>
      <c r="M447" s="20" t="s">
        <v>10103</v>
      </c>
      <c r="N447" s="20" t="s">
        <v>8043</v>
      </c>
      <c r="O447" s="20" t="s">
        <v>5841</v>
      </c>
      <c r="P447" s="20" t="s">
        <v>755</v>
      </c>
      <c r="Q447" s="20" t="s">
        <v>10147</v>
      </c>
      <c r="R447" s="20" t="s">
        <v>9503</v>
      </c>
      <c r="S447" s="612">
        <v>1003000000</v>
      </c>
      <c r="T447" s="20" t="s">
        <v>10476</v>
      </c>
      <c r="U447" s="1010">
        <v>1</v>
      </c>
      <c r="X447" s="20">
        <v>1003000000</v>
      </c>
      <c r="Y447" s="20">
        <v>0</v>
      </c>
    </row>
    <row r="448" spans="1:25">
      <c r="A448" s="478" t="s">
        <v>7955</v>
      </c>
      <c r="B448" s="148">
        <v>100000000</v>
      </c>
      <c r="C448" s="20" t="s">
        <v>7822</v>
      </c>
      <c r="D448" s="20" t="s">
        <v>8674</v>
      </c>
      <c r="E448" s="20" t="s">
        <v>10983</v>
      </c>
      <c r="F448" s="20" t="s">
        <v>7925</v>
      </c>
      <c r="G448" s="20" t="s">
        <v>10983</v>
      </c>
      <c r="H448" s="20" t="s">
        <v>11025</v>
      </c>
      <c r="I448" s="20" t="s">
        <v>11025</v>
      </c>
      <c r="J448" s="20" t="s">
        <v>10105</v>
      </c>
      <c r="K448" s="20" t="s">
        <v>11025</v>
      </c>
      <c r="L448" s="20" t="s">
        <v>11468</v>
      </c>
      <c r="M448" s="20" t="s">
        <v>10104</v>
      </c>
      <c r="N448" s="20" t="s">
        <v>10105</v>
      </c>
      <c r="O448" s="20" t="s">
        <v>5841</v>
      </c>
      <c r="P448" s="20" t="s">
        <v>755</v>
      </c>
      <c r="Q448" s="20" t="s">
        <v>10147</v>
      </c>
      <c r="R448" s="20" t="s">
        <v>9503</v>
      </c>
      <c r="S448" s="612">
        <v>100000000</v>
      </c>
      <c r="T448" s="20" t="s">
        <v>10350</v>
      </c>
      <c r="U448" s="1010">
        <v>1</v>
      </c>
      <c r="X448" s="20">
        <v>100000000</v>
      </c>
      <c r="Y448" s="20">
        <v>0</v>
      </c>
    </row>
    <row r="449" spans="1:25">
      <c r="A449" s="478" t="s">
        <v>7986</v>
      </c>
      <c r="B449" s="148">
        <v>375000000</v>
      </c>
      <c r="C449" s="20" t="s">
        <v>7822</v>
      </c>
      <c r="D449" s="20" t="s">
        <v>8674</v>
      </c>
      <c r="E449" s="20" t="s">
        <v>10983</v>
      </c>
      <c r="F449" s="20" t="s">
        <v>7925</v>
      </c>
      <c r="G449" s="20" t="s">
        <v>10983</v>
      </c>
      <c r="H449" s="20" t="s">
        <v>11026</v>
      </c>
      <c r="I449" s="20" t="s">
        <v>11026</v>
      </c>
      <c r="J449" s="20" t="s">
        <v>8027</v>
      </c>
      <c r="K449" s="20" t="s">
        <v>11026</v>
      </c>
      <c r="L449" s="20" t="s">
        <v>11469</v>
      </c>
      <c r="M449" s="20" t="s">
        <v>10106</v>
      </c>
      <c r="N449" s="20" t="s">
        <v>8027</v>
      </c>
      <c r="O449" s="20" t="s">
        <v>5841</v>
      </c>
      <c r="P449" s="20" t="s">
        <v>755</v>
      </c>
      <c r="Q449" s="20" t="s">
        <v>10152</v>
      </c>
      <c r="R449" s="20" t="s">
        <v>9496</v>
      </c>
      <c r="S449" s="612">
        <v>375000000</v>
      </c>
      <c r="T449" s="20" t="s">
        <v>11027</v>
      </c>
      <c r="U449" s="1010">
        <v>0</v>
      </c>
      <c r="X449" s="20">
        <v>0</v>
      </c>
      <c r="Y449" s="20">
        <v>0</v>
      </c>
    </row>
    <row r="450" spans="1:25">
      <c r="A450" s="478" t="s">
        <v>7987</v>
      </c>
      <c r="B450" s="148">
        <v>45000000</v>
      </c>
      <c r="C450" s="20" t="s">
        <v>7822</v>
      </c>
      <c r="D450" s="20" t="s">
        <v>8674</v>
      </c>
      <c r="E450" s="20" t="s">
        <v>10983</v>
      </c>
      <c r="F450" s="20" t="s">
        <v>7925</v>
      </c>
      <c r="G450" s="20" t="s">
        <v>10983</v>
      </c>
      <c r="H450" s="20" t="s">
        <v>11028</v>
      </c>
      <c r="I450" s="20" t="s">
        <v>11028</v>
      </c>
      <c r="J450" s="20" t="s">
        <v>8033</v>
      </c>
      <c r="K450" s="20" t="s">
        <v>11028</v>
      </c>
      <c r="L450" s="20" t="s">
        <v>11470</v>
      </c>
      <c r="M450" s="20" t="s">
        <v>10107</v>
      </c>
      <c r="N450" s="20" t="s">
        <v>8033</v>
      </c>
      <c r="O450" s="20" t="s">
        <v>5841</v>
      </c>
      <c r="P450" s="20" t="s">
        <v>755</v>
      </c>
      <c r="Q450" s="20" t="s">
        <v>10152</v>
      </c>
      <c r="R450" s="20" t="s">
        <v>9496</v>
      </c>
      <c r="S450" s="612">
        <v>45000000</v>
      </c>
      <c r="T450" s="20" t="s">
        <v>11027</v>
      </c>
      <c r="U450" s="1010">
        <v>0</v>
      </c>
      <c r="X450" s="20">
        <v>0</v>
      </c>
      <c r="Y450" s="20">
        <v>0</v>
      </c>
    </row>
    <row r="451" spans="1:25">
      <c r="A451" s="985" t="s">
        <v>7990</v>
      </c>
      <c r="B451" s="148">
        <v>0</v>
      </c>
      <c r="S451" s="612"/>
      <c r="U451" s="1010"/>
    </row>
    <row r="452" spans="1:25">
      <c r="A452" s="478" t="s">
        <v>9865</v>
      </c>
      <c r="B452" s="148">
        <v>3780000000</v>
      </c>
      <c r="C452" s="20" t="s">
        <v>7822</v>
      </c>
      <c r="D452" s="20" t="s">
        <v>8674</v>
      </c>
      <c r="E452" s="20" t="s">
        <v>10983</v>
      </c>
      <c r="F452" s="20" t="s">
        <v>7925</v>
      </c>
      <c r="G452" s="20" t="s">
        <v>10983</v>
      </c>
      <c r="H452" s="20" t="s">
        <v>11029</v>
      </c>
      <c r="I452" s="20" t="s">
        <v>11029</v>
      </c>
      <c r="J452" s="20" t="s">
        <v>8037</v>
      </c>
      <c r="K452" s="20" t="s">
        <v>11029</v>
      </c>
      <c r="L452" s="20" t="s">
        <v>11471</v>
      </c>
      <c r="M452" s="20" t="s">
        <v>10108</v>
      </c>
      <c r="N452" s="20" t="s">
        <v>11030</v>
      </c>
      <c r="O452" s="20" t="s">
        <v>10158</v>
      </c>
      <c r="P452" s="20" t="s">
        <v>755</v>
      </c>
      <c r="Q452" s="20" t="s">
        <v>10152</v>
      </c>
      <c r="R452" s="20" t="s">
        <v>9458</v>
      </c>
      <c r="S452" s="612">
        <v>3780000000</v>
      </c>
      <c r="T452" s="20" t="s">
        <v>10351</v>
      </c>
      <c r="U452" s="1010">
        <v>0.4</v>
      </c>
      <c r="X452" s="20">
        <v>1512000000</v>
      </c>
      <c r="Y452" s="20">
        <v>0</v>
      </c>
    </row>
    <row r="453" spans="1:25">
      <c r="A453" s="478" t="s">
        <v>9867</v>
      </c>
      <c r="B453" s="148">
        <v>1890000000</v>
      </c>
      <c r="C453" s="20" t="s">
        <v>7822</v>
      </c>
      <c r="D453" s="20" t="s">
        <v>8674</v>
      </c>
      <c r="E453" s="20" t="s">
        <v>10983</v>
      </c>
      <c r="F453" s="20" t="s">
        <v>7925</v>
      </c>
      <c r="G453" s="20" t="s">
        <v>10983</v>
      </c>
      <c r="H453" s="20" t="s">
        <v>11029</v>
      </c>
      <c r="I453" s="20" t="s">
        <v>11029</v>
      </c>
      <c r="J453" s="20" t="s">
        <v>8037</v>
      </c>
      <c r="K453" s="20" t="s">
        <v>11029</v>
      </c>
      <c r="L453" s="20" t="s">
        <v>11471</v>
      </c>
      <c r="M453" s="20" t="s">
        <v>10108</v>
      </c>
      <c r="N453" s="20" t="s">
        <v>11031</v>
      </c>
      <c r="O453" s="20" t="s">
        <v>10158</v>
      </c>
      <c r="P453" s="20" t="s">
        <v>755</v>
      </c>
      <c r="Q453" s="20" t="s">
        <v>10152</v>
      </c>
      <c r="R453" s="20" t="s">
        <v>9458</v>
      </c>
      <c r="S453" s="612">
        <v>1890000000</v>
      </c>
      <c r="T453" s="20" t="s">
        <v>10523</v>
      </c>
      <c r="U453" s="1010">
        <v>1</v>
      </c>
      <c r="X453" s="20">
        <v>1890000000</v>
      </c>
      <c r="Y453" s="20">
        <v>0</v>
      </c>
    </row>
    <row r="454" spans="1:25">
      <c r="A454" s="478" t="s">
        <v>9868</v>
      </c>
      <c r="B454" s="148">
        <v>630000000</v>
      </c>
      <c r="C454" s="20" t="s">
        <v>7822</v>
      </c>
      <c r="D454" s="20" t="s">
        <v>8674</v>
      </c>
      <c r="E454" s="20" t="s">
        <v>10983</v>
      </c>
      <c r="F454" s="20" t="s">
        <v>7925</v>
      </c>
      <c r="G454" s="20" t="s">
        <v>10983</v>
      </c>
      <c r="H454" s="20" t="s">
        <v>11029</v>
      </c>
      <c r="I454" s="20" t="s">
        <v>11029</v>
      </c>
      <c r="J454" s="20" t="s">
        <v>8037</v>
      </c>
      <c r="K454" s="20" t="s">
        <v>11029</v>
      </c>
      <c r="L454" s="20" t="s">
        <v>11471</v>
      </c>
      <c r="M454" s="20" t="s">
        <v>10108</v>
      </c>
      <c r="N454" s="20" t="s">
        <v>11032</v>
      </c>
      <c r="O454" s="20" t="s">
        <v>10158</v>
      </c>
      <c r="P454" s="20" t="s">
        <v>755</v>
      </c>
      <c r="Q454" s="20" t="s">
        <v>10152</v>
      </c>
      <c r="R454" s="20" t="s">
        <v>9458</v>
      </c>
      <c r="S454" s="612">
        <v>630000000</v>
      </c>
      <c r="T454" s="20" t="s">
        <v>11022</v>
      </c>
      <c r="U454" s="1010">
        <v>1</v>
      </c>
      <c r="X454" s="20">
        <v>630000000</v>
      </c>
      <c r="Y454" s="20">
        <v>0</v>
      </c>
    </row>
    <row r="455" spans="1:25">
      <c r="A455" s="478" t="s">
        <v>7991</v>
      </c>
      <c r="B455" s="148">
        <v>320000000</v>
      </c>
      <c r="C455" s="20" t="s">
        <v>7822</v>
      </c>
      <c r="D455" s="20" t="s">
        <v>8674</v>
      </c>
      <c r="E455" s="20" t="s">
        <v>10983</v>
      </c>
      <c r="F455" s="20" t="s">
        <v>7925</v>
      </c>
      <c r="G455" s="20" t="s">
        <v>10983</v>
      </c>
      <c r="H455" s="20" t="s">
        <v>11033</v>
      </c>
      <c r="I455" s="20" t="s">
        <v>11033</v>
      </c>
      <c r="J455" s="20" t="s">
        <v>8046</v>
      </c>
      <c r="K455" s="20" t="s">
        <v>11033</v>
      </c>
      <c r="L455" s="20" t="s">
        <v>11472</v>
      </c>
      <c r="M455" s="20" t="s">
        <v>10109</v>
      </c>
      <c r="N455" s="20" t="s">
        <v>8046</v>
      </c>
      <c r="O455" s="20" t="s">
        <v>5841</v>
      </c>
      <c r="P455" s="20" t="s">
        <v>755</v>
      </c>
      <c r="Q455" s="20" t="s">
        <v>10152</v>
      </c>
      <c r="R455" s="20" t="s">
        <v>9458</v>
      </c>
      <c r="S455" s="612">
        <v>320000000</v>
      </c>
      <c r="T455" s="20" t="s">
        <v>10523</v>
      </c>
      <c r="U455" s="1010">
        <v>1</v>
      </c>
      <c r="X455" s="20">
        <v>320000000</v>
      </c>
      <c r="Y455" s="20">
        <v>0</v>
      </c>
    </row>
    <row r="456" spans="1:25">
      <c r="A456" s="478" t="s">
        <v>7992</v>
      </c>
      <c r="B456" s="148">
        <v>1381000000</v>
      </c>
      <c r="C456" s="20" t="s">
        <v>7822</v>
      </c>
      <c r="D456" s="20" t="s">
        <v>8674</v>
      </c>
      <c r="E456" s="20" t="s">
        <v>10983</v>
      </c>
      <c r="F456" s="20" t="s">
        <v>7925</v>
      </c>
      <c r="G456" s="20" t="s">
        <v>10983</v>
      </c>
      <c r="H456" s="20" t="s">
        <v>11034</v>
      </c>
      <c r="I456" s="20" t="s">
        <v>11034</v>
      </c>
      <c r="J456" s="20" t="s">
        <v>8068</v>
      </c>
      <c r="K456" s="20" t="s">
        <v>11034</v>
      </c>
      <c r="L456" s="20" t="s">
        <v>11473</v>
      </c>
      <c r="M456" s="20" t="s">
        <v>10110</v>
      </c>
      <c r="N456" s="20" t="s">
        <v>8068</v>
      </c>
      <c r="O456" s="20" t="s">
        <v>5841</v>
      </c>
      <c r="P456" s="20" t="s">
        <v>755</v>
      </c>
      <c r="Q456" s="20" t="s">
        <v>10152</v>
      </c>
      <c r="R456" s="20" t="s">
        <v>11446</v>
      </c>
      <c r="S456" s="612">
        <v>1381000000</v>
      </c>
      <c r="T456" s="20" t="s">
        <v>10576</v>
      </c>
      <c r="U456" s="1010">
        <v>1</v>
      </c>
      <c r="X456" s="20">
        <v>1381000000</v>
      </c>
      <c r="Y456" s="20">
        <v>0</v>
      </c>
    </row>
    <row r="457" spans="1:25">
      <c r="A457" s="478" t="s">
        <v>7930</v>
      </c>
      <c r="B457" s="148">
        <v>0</v>
      </c>
      <c r="C457" s="20" t="s">
        <v>7822</v>
      </c>
      <c r="D457" s="20" t="s">
        <v>8674</v>
      </c>
      <c r="E457" s="20" t="s">
        <v>10983</v>
      </c>
      <c r="F457" s="20" t="s">
        <v>7925</v>
      </c>
      <c r="G457" s="20" t="s">
        <v>10983</v>
      </c>
      <c r="H457" s="20" t="s">
        <v>10984</v>
      </c>
      <c r="I457" s="20" t="s">
        <v>10985</v>
      </c>
      <c r="J457" s="20" t="s">
        <v>10986</v>
      </c>
      <c r="K457" s="20" t="s">
        <v>10984</v>
      </c>
      <c r="L457" s="20" t="s">
        <v>11474</v>
      </c>
      <c r="M457" s="20" t="s">
        <v>10987</v>
      </c>
      <c r="N457" s="20" t="s">
        <v>10986</v>
      </c>
      <c r="O457" s="20" t="s">
        <v>5841</v>
      </c>
      <c r="P457" s="20" t="s">
        <v>1204</v>
      </c>
      <c r="Q457" s="20" t="s">
        <v>10147</v>
      </c>
      <c r="R457" s="20" t="s">
        <v>9496</v>
      </c>
      <c r="S457" s="612">
        <v>0</v>
      </c>
      <c r="U457" s="1010">
        <v>0</v>
      </c>
      <c r="X457" s="20">
        <v>0</v>
      </c>
      <c r="Y457" s="20">
        <v>0</v>
      </c>
    </row>
    <row r="458" spans="1:25">
      <c r="A458" s="478" t="s">
        <v>7938</v>
      </c>
      <c r="B458" s="148">
        <v>0</v>
      </c>
      <c r="C458" s="20" t="s">
        <v>7822</v>
      </c>
      <c r="D458" s="20" t="s">
        <v>8674</v>
      </c>
      <c r="E458" s="20" t="s">
        <v>10983</v>
      </c>
      <c r="F458" s="20" t="s">
        <v>7925</v>
      </c>
      <c r="G458" s="20" t="s">
        <v>10983</v>
      </c>
      <c r="H458" s="20" t="s">
        <v>10988</v>
      </c>
      <c r="I458" s="20" t="s">
        <v>10989</v>
      </c>
      <c r="J458" s="20" t="s">
        <v>10990</v>
      </c>
      <c r="K458" s="20" t="s">
        <v>10988</v>
      </c>
      <c r="L458" s="20" t="s">
        <v>11475</v>
      </c>
      <c r="M458" s="20" t="s">
        <v>10991</v>
      </c>
      <c r="N458" s="20" t="s">
        <v>10990</v>
      </c>
      <c r="O458" s="20" t="s">
        <v>5841</v>
      </c>
      <c r="P458" s="20" t="s">
        <v>1204</v>
      </c>
      <c r="Q458" s="20" t="s">
        <v>10147</v>
      </c>
      <c r="R458" s="20" t="s">
        <v>9496</v>
      </c>
      <c r="S458" s="612">
        <v>0</v>
      </c>
      <c r="U458" s="1010">
        <v>0</v>
      </c>
      <c r="X458" s="20">
        <v>0</v>
      </c>
      <c r="Y458" s="20">
        <v>0</v>
      </c>
    </row>
    <row r="459" spans="1:25">
      <c r="A459" s="478" t="s">
        <v>7939</v>
      </c>
      <c r="B459" s="148">
        <v>0</v>
      </c>
      <c r="C459" s="20" t="s">
        <v>7822</v>
      </c>
      <c r="D459" s="20" t="s">
        <v>8674</v>
      </c>
      <c r="E459" s="20" t="s">
        <v>10983</v>
      </c>
      <c r="F459" s="20" t="s">
        <v>7925</v>
      </c>
      <c r="G459" s="20" t="s">
        <v>10983</v>
      </c>
      <c r="H459" s="20" t="s">
        <v>10992</v>
      </c>
      <c r="I459" s="20" t="s">
        <v>10993</v>
      </c>
      <c r="J459" s="20" t="s">
        <v>10994</v>
      </c>
      <c r="K459" s="20" t="s">
        <v>10992</v>
      </c>
      <c r="L459" s="20" t="s">
        <v>11476</v>
      </c>
      <c r="M459" s="20" t="s">
        <v>10995</v>
      </c>
      <c r="N459" s="20" t="s">
        <v>10994</v>
      </c>
      <c r="O459" s="20" t="s">
        <v>5841</v>
      </c>
      <c r="P459" s="20" t="s">
        <v>1204</v>
      </c>
      <c r="Q459" s="20" t="s">
        <v>10147</v>
      </c>
      <c r="R459" s="20" t="s">
        <v>9496</v>
      </c>
      <c r="S459" s="612">
        <v>0</v>
      </c>
      <c r="U459" s="1010">
        <v>0</v>
      </c>
      <c r="X459" s="20">
        <v>0</v>
      </c>
      <c r="Y459" s="20">
        <v>0</v>
      </c>
    </row>
    <row r="460" spans="1:25">
      <c r="A460" s="478" t="s">
        <v>7942</v>
      </c>
      <c r="B460" s="148">
        <v>0</v>
      </c>
      <c r="C460" s="20" t="s">
        <v>7822</v>
      </c>
      <c r="D460" s="20" t="s">
        <v>8674</v>
      </c>
      <c r="E460" s="20" t="s">
        <v>10983</v>
      </c>
      <c r="F460" s="20" t="s">
        <v>7925</v>
      </c>
      <c r="G460" s="20" t="s">
        <v>10983</v>
      </c>
      <c r="H460" s="20" t="s">
        <v>10996</v>
      </c>
      <c r="I460" s="20" t="s">
        <v>10997</v>
      </c>
      <c r="J460" s="20" t="s">
        <v>10998</v>
      </c>
      <c r="K460" s="20" t="s">
        <v>10996</v>
      </c>
      <c r="L460" s="20" t="s">
        <v>11477</v>
      </c>
      <c r="M460" s="20" t="s">
        <v>10999</v>
      </c>
      <c r="N460" s="20" t="s">
        <v>10998</v>
      </c>
      <c r="O460" s="20" t="s">
        <v>5841</v>
      </c>
      <c r="P460" s="20" t="s">
        <v>1204</v>
      </c>
      <c r="Q460" s="20" t="s">
        <v>10147</v>
      </c>
      <c r="R460" s="20" t="s">
        <v>9496</v>
      </c>
      <c r="S460" s="612">
        <v>0</v>
      </c>
      <c r="U460" s="1010">
        <v>0</v>
      </c>
      <c r="X460" s="20">
        <v>0</v>
      </c>
      <c r="Y460" s="20">
        <v>0</v>
      </c>
    </row>
    <row r="461" spans="1:25">
      <c r="A461" s="478" t="s">
        <v>7993</v>
      </c>
      <c r="B461" s="148">
        <v>0</v>
      </c>
      <c r="C461" s="20" t="s">
        <v>7822</v>
      </c>
      <c r="D461" s="20" t="s">
        <v>8674</v>
      </c>
      <c r="E461" s="20" t="s">
        <v>10983</v>
      </c>
      <c r="F461" s="20" t="s">
        <v>7925</v>
      </c>
      <c r="G461" s="20" t="s">
        <v>10983</v>
      </c>
      <c r="H461" s="20" t="s">
        <v>11000</v>
      </c>
      <c r="I461" s="20" t="s">
        <v>11001</v>
      </c>
      <c r="J461" s="20" t="s">
        <v>11002</v>
      </c>
      <c r="K461" s="20" t="s">
        <v>11000</v>
      </c>
      <c r="L461" s="20" t="s">
        <v>11478</v>
      </c>
      <c r="M461" s="20" t="s">
        <v>11003</v>
      </c>
      <c r="N461" s="20" t="s">
        <v>11002</v>
      </c>
      <c r="O461" s="20" t="s">
        <v>5841</v>
      </c>
      <c r="P461" s="20" t="s">
        <v>1204</v>
      </c>
      <c r="Q461" s="20" t="s">
        <v>10147</v>
      </c>
      <c r="R461" s="20" t="s">
        <v>9563</v>
      </c>
      <c r="S461" s="612">
        <v>0</v>
      </c>
      <c r="U461" s="1010">
        <v>0</v>
      </c>
      <c r="X461" s="20">
        <v>0</v>
      </c>
      <c r="Y461" s="20">
        <v>0</v>
      </c>
    </row>
    <row r="462" spans="1:25">
      <c r="B462" s="1051">
        <f>SUM(B2:B461)</f>
        <v>194415951465.95999</v>
      </c>
      <c r="U462" s="1010"/>
      <c r="W462" s="1010"/>
      <c r="X462" s="1011">
        <f>SUMIF($B2:$B461,"&lt;&gt;",X2:X461)</f>
        <v>76597460601.800003</v>
      </c>
      <c r="Y462" s="1011">
        <f>SUMIF($B2:$B461,"&lt;&gt;",Y2:Y461)</f>
        <v>47066325118.700005</v>
      </c>
    </row>
  </sheetData>
  <autoFilter ref="A1:Y450"/>
  <sortState ref="C2:Y425">
    <sortCondition ref="M2:M425"/>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A1:I632"/>
  <sheetViews>
    <sheetView topLeftCell="A164" workbookViewId="0">
      <selection activeCell="C215" sqref="C215"/>
    </sheetView>
  </sheetViews>
  <sheetFormatPr defaultRowHeight="13.2"/>
  <cols>
    <col min="1" max="1" width="15.109375" customWidth="1"/>
    <col min="3" max="3" width="28.5546875" customWidth="1"/>
    <col min="4" max="4" width="18.44140625" style="484" customWidth="1"/>
    <col min="5" max="5" width="40.109375" customWidth="1"/>
    <col min="6" max="6" width="10.109375" customWidth="1"/>
    <col min="7" max="7" width="14.44140625" bestFit="1" customWidth="1"/>
    <col min="8" max="8" width="10" customWidth="1"/>
    <col min="9" max="9" width="13.44140625" bestFit="1" customWidth="1"/>
  </cols>
  <sheetData>
    <row r="1" spans="1:9" s="484" customFormat="1" ht="39.6">
      <c r="A1" s="5" t="s">
        <v>4552</v>
      </c>
      <c r="B1" s="623" t="s">
        <v>5274</v>
      </c>
      <c r="C1" s="623" t="s">
        <v>7211</v>
      </c>
      <c r="D1" s="5" t="s">
        <v>11150</v>
      </c>
      <c r="E1" s="5" t="s">
        <v>11151</v>
      </c>
      <c r="F1" s="623" t="s">
        <v>11164</v>
      </c>
      <c r="G1" s="623" t="s">
        <v>11165</v>
      </c>
      <c r="H1" s="623" t="s">
        <v>11166</v>
      </c>
      <c r="I1" s="623" t="s">
        <v>11442</v>
      </c>
    </row>
    <row r="2" spans="1:9" ht="14.4">
      <c r="A2" s="478" t="s">
        <v>4865</v>
      </c>
      <c r="B2" s="67" t="s">
        <v>944</v>
      </c>
      <c r="C2" s="35" t="s">
        <v>1107</v>
      </c>
      <c r="D2" s="611" t="s">
        <v>9246</v>
      </c>
      <c r="E2" s="160" t="s">
        <v>737</v>
      </c>
      <c r="F2" s="844">
        <v>315</v>
      </c>
      <c r="G2" s="612">
        <v>352797456.44999999</v>
      </c>
      <c r="H2" s="612">
        <v>0</v>
      </c>
      <c r="I2" s="612">
        <v>352797456.44999999</v>
      </c>
    </row>
    <row r="3" spans="1:9" ht="14.4">
      <c r="A3" s="478" t="s">
        <v>4866</v>
      </c>
      <c r="B3" s="67" t="s">
        <v>944</v>
      </c>
      <c r="C3" s="35" t="s">
        <v>1108</v>
      </c>
      <c r="D3" s="611" t="s">
        <v>6246</v>
      </c>
      <c r="E3" s="20" t="s">
        <v>9443</v>
      </c>
      <c r="F3" s="844">
        <v>12379</v>
      </c>
      <c r="G3" s="612">
        <v>833212474</v>
      </c>
      <c r="H3" s="612">
        <v>0</v>
      </c>
      <c r="I3" s="612">
        <v>833212474</v>
      </c>
    </row>
    <row r="4" spans="1:9" ht="14.4">
      <c r="A4" s="478" t="s">
        <v>5940</v>
      </c>
      <c r="B4" s="67" t="s">
        <v>944</v>
      </c>
      <c r="C4" s="34" t="s">
        <v>5941</v>
      </c>
      <c r="D4" s="611"/>
      <c r="E4" s="20"/>
      <c r="F4" s="844"/>
      <c r="G4" s="612"/>
      <c r="H4" s="612"/>
      <c r="I4" s="612"/>
    </row>
    <row r="5" spans="1:9" ht="14.4">
      <c r="A5" s="478" t="s">
        <v>4867</v>
      </c>
      <c r="B5" s="35" t="s">
        <v>947</v>
      </c>
      <c r="C5" s="35" t="s">
        <v>1109</v>
      </c>
      <c r="D5" s="611" t="s">
        <v>6248</v>
      </c>
      <c r="E5" s="20" t="s">
        <v>6249</v>
      </c>
      <c r="F5" s="844">
        <v>6288</v>
      </c>
      <c r="G5" s="612">
        <v>278330894.67999947</v>
      </c>
      <c r="H5" s="612">
        <v>0</v>
      </c>
      <c r="I5" s="612">
        <v>279274184.67999947</v>
      </c>
    </row>
    <row r="6" spans="1:9" ht="14.4">
      <c r="A6" s="478" t="s">
        <v>4868</v>
      </c>
      <c r="B6" s="35" t="s">
        <v>947</v>
      </c>
      <c r="C6" s="35" t="s">
        <v>1110</v>
      </c>
      <c r="D6" s="611" t="s">
        <v>6257</v>
      </c>
      <c r="E6" s="20" t="s">
        <v>1287</v>
      </c>
      <c r="F6" s="844">
        <v>15</v>
      </c>
      <c r="G6" s="612">
        <v>75142926.920000017</v>
      </c>
      <c r="H6" s="612">
        <v>0</v>
      </c>
      <c r="I6" s="612">
        <v>75142926.920000017</v>
      </c>
    </row>
    <row r="7" spans="1:9" ht="14.4">
      <c r="A7" s="478" t="s">
        <v>5340</v>
      </c>
      <c r="B7" s="47" t="s">
        <v>755</v>
      </c>
      <c r="C7" s="34" t="s">
        <v>5341</v>
      </c>
      <c r="D7" s="611"/>
      <c r="E7" s="20"/>
      <c r="F7" s="844"/>
      <c r="G7" s="612"/>
      <c r="H7" s="612"/>
      <c r="I7" s="612"/>
    </row>
    <row r="8" spans="1:9" ht="14.4">
      <c r="A8" s="478" t="s">
        <v>4869</v>
      </c>
      <c r="B8" s="35" t="s">
        <v>947</v>
      </c>
      <c r="C8" s="51" t="s">
        <v>5216</v>
      </c>
      <c r="D8" s="611" t="s">
        <v>6253</v>
      </c>
      <c r="E8" s="20" t="s">
        <v>9444</v>
      </c>
      <c r="F8" s="844">
        <v>13173</v>
      </c>
      <c r="G8" s="612">
        <v>791590637</v>
      </c>
      <c r="H8" s="612">
        <v>0</v>
      </c>
      <c r="I8" s="612">
        <v>791590637</v>
      </c>
    </row>
    <row r="9" spans="1:9" ht="14.4">
      <c r="A9" s="478" t="s">
        <v>4870</v>
      </c>
      <c r="B9" s="35" t="s">
        <v>947</v>
      </c>
      <c r="C9" s="35" t="s">
        <v>1111</v>
      </c>
      <c r="D9" s="611" t="s">
        <v>6240</v>
      </c>
      <c r="E9" s="20" t="s">
        <v>9445</v>
      </c>
      <c r="F9" s="844">
        <v>58</v>
      </c>
      <c r="G9" s="612">
        <v>63269666.350000009</v>
      </c>
      <c r="H9" s="612">
        <v>0</v>
      </c>
      <c r="I9" s="612">
        <v>63269666.350000009</v>
      </c>
    </row>
    <row r="10" spans="1:9" ht="14.4">
      <c r="A10" s="478" t="s">
        <v>4871</v>
      </c>
      <c r="B10" s="35" t="s">
        <v>947</v>
      </c>
      <c r="C10" s="35" t="s">
        <v>1112</v>
      </c>
      <c r="D10" s="611" t="s">
        <v>6241</v>
      </c>
      <c r="E10" s="20" t="s">
        <v>9446</v>
      </c>
      <c r="F10" s="844">
        <v>11782</v>
      </c>
      <c r="G10" s="612">
        <v>315766580</v>
      </c>
      <c r="H10" s="612">
        <v>0</v>
      </c>
      <c r="I10" s="612">
        <v>315766580</v>
      </c>
    </row>
    <row r="11" spans="1:9" ht="14.4">
      <c r="A11" s="478" t="s">
        <v>4872</v>
      </c>
      <c r="B11" s="35" t="s">
        <v>947</v>
      </c>
      <c r="C11" s="51" t="s">
        <v>7100</v>
      </c>
      <c r="D11" s="611" t="s">
        <v>6242</v>
      </c>
      <c r="E11" s="20" t="s">
        <v>9447</v>
      </c>
      <c r="F11" s="844">
        <v>7238</v>
      </c>
      <c r="G11" s="612">
        <v>166506416</v>
      </c>
      <c r="H11" s="612">
        <v>0</v>
      </c>
      <c r="I11" s="612">
        <v>171166416</v>
      </c>
    </row>
    <row r="12" spans="1:9" ht="14.4">
      <c r="A12" s="478" t="s">
        <v>4873</v>
      </c>
      <c r="B12" s="35" t="s">
        <v>947</v>
      </c>
      <c r="C12" s="35" t="s">
        <v>1114</v>
      </c>
      <c r="D12" s="611" t="s">
        <v>6243</v>
      </c>
      <c r="E12" s="20" t="s">
        <v>4481</v>
      </c>
      <c r="F12" s="844">
        <v>6458</v>
      </c>
      <c r="G12" s="612">
        <v>222110493</v>
      </c>
      <c r="H12" s="612">
        <v>0</v>
      </c>
      <c r="I12" s="612">
        <v>222110493</v>
      </c>
    </row>
    <row r="13" spans="1:9" ht="14.4">
      <c r="A13" s="478" t="s">
        <v>4874</v>
      </c>
      <c r="B13" s="35" t="s">
        <v>947</v>
      </c>
      <c r="C13" s="35" t="s">
        <v>1115</v>
      </c>
      <c r="D13" s="611" t="s">
        <v>6259</v>
      </c>
      <c r="E13" s="20" t="s">
        <v>4482</v>
      </c>
      <c r="F13" s="844">
        <v>17</v>
      </c>
      <c r="G13" s="612">
        <v>39915028.350000001</v>
      </c>
      <c r="H13" s="612">
        <v>0</v>
      </c>
      <c r="I13" s="612">
        <v>39915028.350000001</v>
      </c>
    </row>
    <row r="14" spans="1:9" ht="14.4">
      <c r="A14" s="478" t="s">
        <v>4875</v>
      </c>
      <c r="B14" s="47" t="s">
        <v>944</v>
      </c>
      <c r="C14" s="34" t="s">
        <v>741</v>
      </c>
      <c r="D14" s="611"/>
      <c r="E14" s="20"/>
      <c r="F14" s="844"/>
      <c r="G14" s="612"/>
      <c r="H14" s="612"/>
      <c r="I14" s="612"/>
    </row>
    <row r="15" spans="1:9" s="484" customFormat="1" ht="14.4">
      <c r="A15" s="478" t="s">
        <v>7378</v>
      </c>
      <c r="B15" s="35" t="s">
        <v>947</v>
      </c>
      <c r="C15" s="517" t="s">
        <v>7381</v>
      </c>
      <c r="D15" s="611"/>
      <c r="E15" s="20"/>
      <c r="F15" s="844"/>
      <c r="G15" s="612"/>
      <c r="H15" s="612"/>
      <c r="I15" s="612"/>
    </row>
    <row r="16" spans="1:9" s="484" customFormat="1" ht="14.4">
      <c r="A16" s="478" t="s">
        <v>7379</v>
      </c>
      <c r="B16" s="35" t="s">
        <v>947</v>
      </c>
      <c r="C16" s="517" t="s">
        <v>7382</v>
      </c>
      <c r="D16" s="611"/>
      <c r="E16" s="20"/>
      <c r="F16" s="844"/>
      <c r="G16" s="612"/>
      <c r="H16" s="612"/>
      <c r="I16" s="612"/>
    </row>
    <row r="17" spans="1:9" s="484" customFormat="1" ht="14.4">
      <c r="A17" s="478" t="s">
        <v>7380</v>
      </c>
      <c r="B17" s="35" t="s">
        <v>947</v>
      </c>
      <c r="C17" s="517" t="s">
        <v>7383</v>
      </c>
      <c r="D17" s="611"/>
      <c r="E17" s="20"/>
      <c r="F17" s="844"/>
      <c r="G17" s="612"/>
      <c r="H17" s="612"/>
      <c r="I17" s="612"/>
    </row>
    <row r="18" spans="1:9" ht="14.4">
      <c r="A18" s="478" t="s">
        <v>4876</v>
      </c>
      <c r="B18" s="43" t="s">
        <v>944</v>
      </c>
      <c r="C18" s="160" t="s">
        <v>1837</v>
      </c>
      <c r="D18" s="611"/>
      <c r="E18" s="20"/>
      <c r="F18" s="844"/>
      <c r="G18" s="612"/>
      <c r="H18" s="612"/>
      <c r="I18" s="612"/>
    </row>
    <row r="19" spans="1:9" ht="14.4">
      <c r="A19" s="478" t="s">
        <v>4877</v>
      </c>
      <c r="B19" s="43" t="s">
        <v>944</v>
      </c>
      <c r="C19" s="20" t="s">
        <v>1838</v>
      </c>
      <c r="D19" s="611"/>
      <c r="E19" s="20"/>
      <c r="F19" s="844"/>
      <c r="G19" s="612"/>
      <c r="H19" s="612"/>
      <c r="I19" s="612"/>
    </row>
    <row r="20" spans="1:9" ht="14.4">
      <c r="A20" s="478" t="s">
        <v>4878</v>
      </c>
      <c r="B20" s="43" t="s">
        <v>944</v>
      </c>
      <c r="C20" s="37" t="s">
        <v>1116</v>
      </c>
      <c r="D20" s="611" t="s">
        <v>6260</v>
      </c>
      <c r="E20" s="20" t="s">
        <v>734</v>
      </c>
      <c r="F20" s="844">
        <v>154</v>
      </c>
      <c r="G20" s="612">
        <v>498448366.76999986</v>
      </c>
      <c r="H20" s="612">
        <v>0</v>
      </c>
      <c r="I20" s="612">
        <v>524385660.36999995</v>
      </c>
    </row>
    <row r="21" spans="1:9" ht="14.4">
      <c r="A21" s="478" t="s">
        <v>5350</v>
      </c>
      <c r="B21" s="47" t="s">
        <v>755</v>
      </c>
      <c r="C21" s="34" t="s">
        <v>5351</v>
      </c>
      <c r="D21" s="611"/>
      <c r="E21" s="20"/>
      <c r="F21" s="844"/>
      <c r="G21" s="612"/>
      <c r="H21" s="612"/>
      <c r="I21" s="612"/>
    </row>
    <row r="22" spans="1:9" ht="14.4">
      <c r="A22" s="478" t="s">
        <v>4879</v>
      </c>
      <c r="B22" s="35" t="s">
        <v>947</v>
      </c>
      <c r="C22" s="35" t="s">
        <v>1117</v>
      </c>
      <c r="D22" s="611" t="s">
        <v>6244</v>
      </c>
      <c r="E22" s="20" t="s">
        <v>9448</v>
      </c>
      <c r="F22" s="844">
        <v>1</v>
      </c>
      <c r="G22" s="612">
        <v>107000000</v>
      </c>
      <c r="H22" s="612">
        <v>0</v>
      </c>
      <c r="I22" s="612">
        <v>107000000</v>
      </c>
    </row>
    <row r="23" spans="1:9" ht="14.4">
      <c r="A23" s="478" t="s">
        <v>4880</v>
      </c>
      <c r="B23" s="35" t="s">
        <v>947</v>
      </c>
      <c r="C23" s="35" t="s">
        <v>1118</v>
      </c>
      <c r="D23" s="611" t="s">
        <v>6245</v>
      </c>
      <c r="E23" s="20" t="s">
        <v>9449</v>
      </c>
      <c r="F23" s="844">
        <v>2</v>
      </c>
      <c r="G23" s="612">
        <v>133203200</v>
      </c>
      <c r="H23" s="612">
        <v>0</v>
      </c>
      <c r="I23" s="612">
        <v>133203200</v>
      </c>
    </row>
    <row r="24" spans="1:9" ht="14.4">
      <c r="A24" s="478" t="s">
        <v>4881</v>
      </c>
      <c r="B24" s="35" t="s">
        <v>947</v>
      </c>
      <c r="C24" s="51" t="s">
        <v>5215</v>
      </c>
      <c r="D24" s="611" t="s">
        <v>6247</v>
      </c>
      <c r="E24" s="20" t="s">
        <v>9450</v>
      </c>
      <c r="F24" s="844">
        <v>4</v>
      </c>
      <c r="G24" s="612">
        <v>296000000</v>
      </c>
      <c r="H24" s="612">
        <v>0</v>
      </c>
      <c r="I24" s="612">
        <v>296000000</v>
      </c>
    </row>
    <row r="25" spans="1:9" ht="14.4">
      <c r="A25" s="478" t="s">
        <v>4882</v>
      </c>
      <c r="B25" s="35" t="s">
        <v>947</v>
      </c>
      <c r="C25" s="35" t="s">
        <v>1119</v>
      </c>
      <c r="D25" s="611" t="s">
        <v>6250</v>
      </c>
      <c r="E25" s="20" t="s">
        <v>9451</v>
      </c>
      <c r="F25" s="844">
        <v>1</v>
      </c>
      <c r="G25" s="612">
        <v>42500000</v>
      </c>
      <c r="H25" s="612">
        <v>0</v>
      </c>
      <c r="I25" s="612">
        <v>42500000</v>
      </c>
    </row>
    <row r="26" spans="1:9" ht="14.4">
      <c r="A26" s="478" t="s">
        <v>4883</v>
      </c>
      <c r="B26" s="35" t="s">
        <v>947</v>
      </c>
      <c r="C26" s="35" t="s">
        <v>1120</v>
      </c>
      <c r="D26" s="611" t="s">
        <v>6251</v>
      </c>
      <c r="E26" s="20" t="s">
        <v>4483</v>
      </c>
      <c r="F26" s="844">
        <v>7</v>
      </c>
      <c r="G26" s="612">
        <v>7470470</v>
      </c>
      <c r="H26" s="612">
        <v>0</v>
      </c>
      <c r="I26" s="612">
        <v>10057100.039999999</v>
      </c>
    </row>
    <row r="27" spans="1:9" ht="14.4">
      <c r="A27" s="478" t="s">
        <v>4884</v>
      </c>
      <c r="B27" s="35" t="s">
        <v>947</v>
      </c>
      <c r="C27" s="35" t="s">
        <v>1121</v>
      </c>
      <c r="D27" s="611" t="s">
        <v>6256</v>
      </c>
      <c r="E27" s="20" t="s">
        <v>4484</v>
      </c>
      <c r="F27" s="844">
        <v>1</v>
      </c>
      <c r="G27" s="612">
        <v>25000000</v>
      </c>
      <c r="H27" s="612">
        <v>0</v>
      </c>
      <c r="I27" s="612">
        <v>25000000</v>
      </c>
    </row>
    <row r="28" spans="1:9" ht="14.4">
      <c r="A28" s="478" t="s">
        <v>5353</v>
      </c>
      <c r="B28" s="47" t="s">
        <v>755</v>
      </c>
      <c r="C28" s="34" t="s">
        <v>5354</v>
      </c>
      <c r="D28" s="611"/>
      <c r="E28" s="20"/>
      <c r="F28" s="844"/>
      <c r="G28" s="612"/>
      <c r="H28" s="612"/>
      <c r="I28" s="612"/>
    </row>
    <row r="29" spans="1:9" ht="14.4">
      <c r="A29" s="478" t="s">
        <v>4885</v>
      </c>
      <c r="B29" s="35" t="s">
        <v>947</v>
      </c>
      <c r="C29" s="35" t="s">
        <v>1122</v>
      </c>
      <c r="D29" s="611" t="s">
        <v>6252</v>
      </c>
      <c r="E29" s="20" t="s">
        <v>9452</v>
      </c>
      <c r="F29" s="844">
        <v>168</v>
      </c>
      <c r="G29" s="612">
        <v>47240354.099999987</v>
      </c>
      <c r="H29" s="612">
        <v>0</v>
      </c>
      <c r="I29" s="612">
        <v>47240354.099999987</v>
      </c>
    </row>
    <row r="30" spans="1:9" ht="14.4">
      <c r="A30" s="478" t="s">
        <v>4886</v>
      </c>
      <c r="B30" s="35" t="s">
        <v>947</v>
      </c>
      <c r="C30" s="35" t="s">
        <v>1123</v>
      </c>
      <c r="D30" s="611" t="s">
        <v>9247</v>
      </c>
      <c r="E30" s="160" t="s">
        <v>9453</v>
      </c>
      <c r="F30" s="844">
        <v>374</v>
      </c>
      <c r="G30" s="612">
        <v>115059730.01000002</v>
      </c>
      <c r="H30" s="612">
        <v>0</v>
      </c>
      <c r="I30" s="612">
        <v>115094382.01000002</v>
      </c>
    </row>
    <row r="31" spans="1:9" ht="14.4">
      <c r="A31" s="478" t="s">
        <v>6733</v>
      </c>
      <c r="B31" s="43" t="s">
        <v>944</v>
      </c>
      <c r="C31" s="35" t="s">
        <v>6734</v>
      </c>
      <c r="D31" s="611"/>
      <c r="E31" s="20"/>
      <c r="F31" s="844"/>
      <c r="G31" s="612"/>
      <c r="H31" s="612"/>
      <c r="I31" s="612"/>
    </row>
    <row r="32" spans="1:9" s="484" customFormat="1" ht="14.4">
      <c r="A32" s="478" t="s">
        <v>8189</v>
      </c>
      <c r="B32" s="43" t="s">
        <v>944</v>
      </c>
      <c r="C32" s="35" t="s">
        <v>8733</v>
      </c>
      <c r="D32" s="611" t="s">
        <v>10037</v>
      </c>
      <c r="E32" s="20" t="s">
        <v>8735</v>
      </c>
      <c r="F32" s="844">
        <v>4</v>
      </c>
      <c r="G32" s="612">
        <v>8978483.5999999996</v>
      </c>
      <c r="H32" s="612">
        <v>0</v>
      </c>
      <c r="I32" s="612">
        <v>8978483.5999999996</v>
      </c>
    </row>
    <row r="33" spans="1:9" ht="14.4">
      <c r="A33" s="478" t="s">
        <v>4887</v>
      </c>
      <c r="B33" s="67" t="s">
        <v>1021</v>
      </c>
      <c r="C33" s="65" t="s">
        <v>1187</v>
      </c>
      <c r="D33" s="611"/>
      <c r="E33" s="20"/>
      <c r="F33" s="844"/>
      <c r="G33" s="612"/>
      <c r="H33" s="612"/>
      <c r="I33" s="612"/>
    </row>
    <row r="34" spans="1:9" ht="14.4">
      <c r="A34" s="478" t="s">
        <v>4888</v>
      </c>
      <c r="B34" s="47" t="s">
        <v>1021</v>
      </c>
      <c r="C34" s="34" t="s">
        <v>1105</v>
      </c>
      <c r="D34" s="611"/>
      <c r="E34" s="20"/>
      <c r="F34" s="844"/>
      <c r="G34" s="612"/>
      <c r="H34" s="612"/>
      <c r="I34" s="612"/>
    </row>
    <row r="35" spans="1:9" ht="14.4">
      <c r="A35" s="478" t="s">
        <v>6741</v>
      </c>
      <c r="B35" s="67" t="s">
        <v>6732</v>
      </c>
      <c r="C35" s="35" t="s">
        <v>6743</v>
      </c>
      <c r="D35" s="611"/>
      <c r="E35" s="20"/>
      <c r="F35" s="844"/>
      <c r="G35" s="612"/>
      <c r="H35" s="612"/>
      <c r="I35" s="612"/>
    </row>
    <row r="36" spans="1:9" ht="14.4">
      <c r="A36" s="478" t="s">
        <v>4894</v>
      </c>
      <c r="B36" s="67" t="s">
        <v>1021</v>
      </c>
      <c r="C36" s="35" t="s">
        <v>1188</v>
      </c>
      <c r="D36" s="611"/>
      <c r="E36" s="20"/>
      <c r="F36" s="844"/>
      <c r="G36" s="612"/>
      <c r="H36" s="612"/>
      <c r="I36" s="612"/>
    </row>
    <row r="37" spans="1:9" ht="14.4">
      <c r="A37" s="478" t="s">
        <v>4889</v>
      </c>
      <c r="B37" s="47" t="s">
        <v>755</v>
      </c>
      <c r="C37" s="34" t="s">
        <v>4839</v>
      </c>
      <c r="D37" s="611"/>
      <c r="E37" s="20"/>
      <c r="F37" s="844"/>
      <c r="G37" s="612"/>
      <c r="H37" s="612"/>
      <c r="I37" s="612"/>
    </row>
    <row r="38" spans="1:9" ht="14.4">
      <c r="A38" s="478" t="s">
        <v>5126</v>
      </c>
      <c r="B38" s="35" t="s">
        <v>947</v>
      </c>
      <c r="C38" s="35" t="s">
        <v>1133</v>
      </c>
      <c r="D38" s="611" t="s">
        <v>6266</v>
      </c>
      <c r="E38" s="20" t="s">
        <v>10038</v>
      </c>
      <c r="F38" s="844">
        <v>1</v>
      </c>
      <c r="G38" s="612">
        <v>11500000</v>
      </c>
      <c r="H38" s="612">
        <v>0</v>
      </c>
      <c r="I38" s="612">
        <v>11500000</v>
      </c>
    </row>
    <row r="39" spans="1:9" ht="14.4">
      <c r="A39" s="478" t="s">
        <v>5127</v>
      </c>
      <c r="B39" s="35" t="s">
        <v>947</v>
      </c>
      <c r="C39" s="35" t="s">
        <v>1134</v>
      </c>
      <c r="D39" s="611" t="s">
        <v>6265</v>
      </c>
      <c r="E39" s="20" t="s">
        <v>10039</v>
      </c>
      <c r="F39" s="844">
        <v>1</v>
      </c>
      <c r="G39" s="612">
        <v>9000000</v>
      </c>
      <c r="H39" s="612">
        <v>0</v>
      </c>
      <c r="I39" s="612">
        <v>9000000</v>
      </c>
    </row>
    <row r="40" spans="1:9" ht="14.4">
      <c r="A40" s="478" t="s">
        <v>4896</v>
      </c>
      <c r="B40" s="47" t="s">
        <v>755</v>
      </c>
      <c r="C40" s="34" t="s">
        <v>4840</v>
      </c>
      <c r="D40" s="611"/>
      <c r="E40" s="20"/>
      <c r="F40" s="844"/>
      <c r="G40" s="612"/>
      <c r="H40" s="612"/>
      <c r="I40" s="612"/>
    </row>
    <row r="41" spans="1:9" ht="14.4">
      <c r="A41" s="478" t="s">
        <v>5128</v>
      </c>
      <c r="B41" s="35" t="s">
        <v>947</v>
      </c>
      <c r="C41" s="35" t="s">
        <v>6735</v>
      </c>
      <c r="D41" s="611" t="s">
        <v>6264</v>
      </c>
      <c r="E41" s="20" t="s">
        <v>10040</v>
      </c>
      <c r="F41" s="844">
        <v>22</v>
      </c>
      <c r="G41" s="612">
        <v>368399997</v>
      </c>
      <c r="H41" s="612">
        <v>0</v>
      </c>
      <c r="I41" s="612">
        <v>368399997</v>
      </c>
    </row>
    <row r="42" spans="1:9" ht="14.4">
      <c r="A42" s="478" t="s">
        <v>5129</v>
      </c>
      <c r="B42" s="35" t="s">
        <v>947</v>
      </c>
      <c r="C42" s="35" t="s">
        <v>6736</v>
      </c>
      <c r="D42" s="611" t="s">
        <v>10041</v>
      </c>
      <c r="E42" s="20" t="s">
        <v>10042</v>
      </c>
      <c r="F42" s="844">
        <v>1</v>
      </c>
      <c r="G42" s="612">
        <v>4000000</v>
      </c>
      <c r="H42" s="612">
        <v>0</v>
      </c>
      <c r="I42" s="612">
        <v>4000000</v>
      </c>
    </row>
    <row r="43" spans="1:9" ht="14.4">
      <c r="A43" s="478" t="s">
        <v>5130</v>
      </c>
      <c r="B43" s="35" t="s">
        <v>947</v>
      </c>
      <c r="C43" s="35" t="s">
        <v>6737</v>
      </c>
      <c r="D43" s="611" t="s">
        <v>6267</v>
      </c>
      <c r="E43" s="20" t="s">
        <v>10043</v>
      </c>
      <c r="F43" s="844">
        <v>4</v>
      </c>
      <c r="G43" s="612">
        <v>83882651</v>
      </c>
      <c r="H43" s="612">
        <v>0</v>
      </c>
      <c r="I43" s="612">
        <v>83882651</v>
      </c>
    </row>
    <row r="44" spans="1:9" ht="14.4">
      <c r="A44" s="478" t="s">
        <v>5131</v>
      </c>
      <c r="B44" s="35" t="s">
        <v>947</v>
      </c>
      <c r="C44" s="35" t="s">
        <v>6738</v>
      </c>
      <c r="D44" s="611" t="s">
        <v>6268</v>
      </c>
      <c r="E44" s="20" t="s">
        <v>10044</v>
      </c>
      <c r="F44" s="844">
        <v>3</v>
      </c>
      <c r="G44" s="612">
        <v>21000000</v>
      </c>
      <c r="H44" s="612">
        <v>0</v>
      </c>
      <c r="I44" s="612">
        <v>21000000</v>
      </c>
    </row>
    <row r="45" spans="1:9" ht="14.4">
      <c r="A45" s="478" t="s">
        <v>5132</v>
      </c>
      <c r="B45" s="35" t="s">
        <v>947</v>
      </c>
      <c r="C45" s="35" t="s">
        <v>6739</v>
      </c>
      <c r="D45" s="611" t="s">
        <v>6239</v>
      </c>
      <c r="E45" s="20" t="s">
        <v>9454</v>
      </c>
      <c r="F45" s="844">
        <v>3</v>
      </c>
      <c r="G45" s="612">
        <v>16400000</v>
      </c>
      <c r="H45" s="612">
        <v>0</v>
      </c>
      <c r="I45" s="612">
        <v>16400000</v>
      </c>
    </row>
    <row r="46" spans="1:9" ht="14.4">
      <c r="A46" s="478" t="s">
        <v>4897</v>
      </c>
      <c r="B46" s="47" t="s">
        <v>755</v>
      </c>
      <c r="C46" s="34" t="s">
        <v>4841</v>
      </c>
      <c r="D46" s="611"/>
      <c r="E46" s="20"/>
      <c r="F46" s="844"/>
      <c r="G46" s="612"/>
      <c r="H46" s="612"/>
      <c r="I46" s="612"/>
    </row>
    <row r="47" spans="1:9" ht="14.4">
      <c r="A47" s="478" t="s">
        <v>5139</v>
      </c>
      <c r="B47" s="35" t="s">
        <v>947</v>
      </c>
      <c r="C47" s="37" t="s">
        <v>1141</v>
      </c>
      <c r="D47" s="611" t="s">
        <v>6269</v>
      </c>
      <c r="E47" s="20" t="s">
        <v>10045</v>
      </c>
      <c r="F47" s="844">
        <v>3</v>
      </c>
      <c r="G47" s="612">
        <v>132514586.34999999</v>
      </c>
      <c r="H47" s="612">
        <v>0</v>
      </c>
      <c r="I47" s="612">
        <v>132514586.34999999</v>
      </c>
    </row>
    <row r="48" spans="1:9" ht="14.4">
      <c r="A48" s="478" t="s">
        <v>5140</v>
      </c>
      <c r="B48" s="35" t="s">
        <v>947</v>
      </c>
      <c r="C48" s="35" t="s">
        <v>1142</v>
      </c>
      <c r="D48" s="611" t="s">
        <v>9248</v>
      </c>
      <c r="E48" s="160" t="s">
        <v>10046</v>
      </c>
      <c r="F48" s="844">
        <v>3</v>
      </c>
      <c r="G48" s="612">
        <v>46900000</v>
      </c>
      <c r="H48" s="612">
        <v>0</v>
      </c>
      <c r="I48" s="612">
        <v>46900000</v>
      </c>
    </row>
    <row r="49" spans="1:9" ht="14.4">
      <c r="A49" s="478" t="s">
        <v>4890</v>
      </c>
      <c r="B49" s="67" t="s">
        <v>755</v>
      </c>
      <c r="C49" s="35" t="s">
        <v>1087</v>
      </c>
      <c r="D49" s="611" t="s">
        <v>6261</v>
      </c>
      <c r="E49" s="20" t="s">
        <v>738</v>
      </c>
      <c r="F49" s="844">
        <v>1</v>
      </c>
      <c r="G49" s="612">
        <v>2268050053.73</v>
      </c>
      <c r="H49" s="612">
        <v>0</v>
      </c>
      <c r="I49" s="612">
        <v>2282561452</v>
      </c>
    </row>
    <row r="50" spans="1:9" ht="14.4">
      <c r="A50" s="478" t="s">
        <v>4898</v>
      </c>
      <c r="B50" s="67" t="s">
        <v>755</v>
      </c>
      <c r="C50" s="35" t="s">
        <v>1088</v>
      </c>
      <c r="D50" s="611" t="s">
        <v>6262</v>
      </c>
      <c r="E50" s="20" t="s">
        <v>740</v>
      </c>
      <c r="F50" s="844">
        <v>4</v>
      </c>
      <c r="G50" s="612">
        <v>41800000</v>
      </c>
      <c r="H50" s="612">
        <v>0</v>
      </c>
      <c r="I50" s="612">
        <v>41800000</v>
      </c>
    </row>
    <row r="51" spans="1:9" ht="14.4">
      <c r="A51" s="478" t="s">
        <v>6740</v>
      </c>
      <c r="B51" s="67" t="s">
        <v>6732</v>
      </c>
      <c r="C51" s="35" t="s">
        <v>6742</v>
      </c>
      <c r="D51" s="611" t="s">
        <v>6254</v>
      </c>
      <c r="E51" s="20" t="s">
        <v>6255</v>
      </c>
      <c r="F51" s="844">
        <v>5</v>
      </c>
      <c r="G51" s="612">
        <v>154276986</v>
      </c>
      <c r="H51" s="612">
        <v>0</v>
      </c>
      <c r="I51" s="612">
        <v>154276986</v>
      </c>
    </row>
    <row r="52" spans="1:9" ht="14.4">
      <c r="A52" s="478" t="s">
        <v>4899</v>
      </c>
      <c r="B52" s="67" t="s">
        <v>1021</v>
      </c>
      <c r="C52" s="65" t="s">
        <v>1191</v>
      </c>
      <c r="D52" s="611"/>
      <c r="E52" s="20"/>
      <c r="F52" s="844"/>
      <c r="G52" s="612"/>
      <c r="H52" s="612"/>
      <c r="I52" s="612"/>
    </row>
    <row r="53" spans="1:9" ht="14.4">
      <c r="A53" s="478" t="s">
        <v>4900</v>
      </c>
      <c r="B53" s="67" t="s">
        <v>1021</v>
      </c>
      <c r="C53" s="65" t="s">
        <v>1192</v>
      </c>
      <c r="D53" s="611"/>
      <c r="E53" s="20"/>
      <c r="F53" s="844"/>
      <c r="G53" s="612"/>
      <c r="H53" s="612"/>
      <c r="I53" s="612"/>
    </row>
    <row r="54" spans="1:9" ht="14.4">
      <c r="A54" s="478" t="s">
        <v>4901</v>
      </c>
      <c r="B54" s="67" t="s">
        <v>1021</v>
      </c>
      <c r="C54" s="65" t="s">
        <v>1193</v>
      </c>
      <c r="D54" s="611"/>
      <c r="E54" s="20"/>
      <c r="F54" s="844"/>
      <c r="G54" s="612"/>
      <c r="H54" s="612"/>
      <c r="I54" s="612"/>
    </row>
    <row r="55" spans="1:9" ht="14.4">
      <c r="A55" s="478" t="s">
        <v>4891</v>
      </c>
      <c r="B55" s="67" t="s">
        <v>1021</v>
      </c>
      <c r="C55" s="65" t="s">
        <v>1194</v>
      </c>
      <c r="D55" s="611"/>
      <c r="E55" s="20"/>
      <c r="F55" s="844"/>
      <c r="G55" s="612"/>
      <c r="H55" s="612"/>
      <c r="I55" s="612"/>
    </row>
    <row r="56" spans="1:9" ht="14.4">
      <c r="A56" s="478" t="s">
        <v>4892</v>
      </c>
      <c r="B56" s="67" t="s">
        <v>1021</v>
      </c>
      <c r="C56" s="65" t="s">
        <v>1189</v>
      </c>
      <c r="D56" s="611"/>
      <c r="E56" s="20"/>
      <c r="F56" s="844"/>
      <c r="G56" s="612"/>
      <c r="H56" s="612"/>
      <c r="I56" s="612"/>
    </row>
    <row r="57" spans="1:9" ht="14.4">
      <c r="A57" s="478" t="s">
        <v>4893</v>
      </c>
      <c r="B57" s="67" t="s">
        <v>1021</v>
      </c>
      <c r="C57" s="65" t="s">
        <v>1195</v>
      </c>
      <c r="D57" s="611"/>
      <c r="E57" s="20"/>
      <c r="F57" s="844"/>
      <c r="G57" s="612"/>
      <c r="H57" s="612"/>
      <c r="I57" s="612"/>
    </row>
    <row r="58" spans="1:9" s="484" customFormat="1" ht="14.4">
      <c r="A58" s="478" t="s">
        <v>8112</v>
      </c>
      <c r="B58" s="67" t="s">
        <v>1021</v>
      </c>
      <c r="C58" s="6" t="s">
        <v>8728</v>
      </c>
      <c r="D58" s="611"/>
      <c r="E58" s="20"/>
      <c r="F58" s="844"/>
      <c r="G58" s="612"/>
      <c r="H58" s="612"/>
      <c r="I58" s="612"/>
    </row>
    <row r="59" spans="1:9" ht="14.4">
      <c r="A59" s="478" t="s">
        <v>4902</v>
      </c>
      <c r="B59" s="67" t="s">
        <v>1021</v>
      </c>
      <c r="C59" s="65" t="s">
        <v>1196</v>
      </c>
      <c r="D59" s="611"/>
      <c r="E59" s="20"/>
      <c r="F59" s="844"/>
      <c r="G59" s="612"/>
      <c r="H59" s="612"/>
      <c r="I59" s="612"/>
    </row>
    <row r="60" spans="1:9" ht="14.4">
      <c r="A60" s="478" t="s">
        <v>4903</v>
      </c>
      <c r="B60" s="67" t="s">
        <v>1021</v>
      </c>
      <c r="C60" s="65" t="s">
        <v>1190</v>
      </c>
      <c r="D60" s="611"/>
      <c r="E60" s="20"/>
      <c r="F60" s="844"/>
      <c r="G60" s="612"/>
      <c r="H60" s="612"/>
      <c r="I60" s="612"/>
    </row>
    <row r="61" spans="1:9" ht="14.4">
      <c r="A61" s="478" t="s">
        <v>4904</v>
      </c>
      <c r="B61" s="67" t="s">
        <v>1021</v>
      </c>
      <c r="C61" s="65" t="s">
        <v>1197</v>
      </c>
      <c r="D61" s="611"/>
      <c r="E61" s="20"/>
      <c r="F61" s="844"/>
      <c r="G61" s="612"/>
      <c r="H61" s="612"/>
      <c r="I61" s="612"/>
    </row>
    <row r="62" spans="1:9" ht="14.4">
      <c r="A62" s="478" t="s">
        <v>4905</v>
      </c>
      <c r="B62" s="67" t="s">
        <v>1021</v>
      </c>
      <c r="C62" s="65" t="s">
        <v>1198</v>
      </c>
      <c r="D62" s="611"/>
      <c r="E62" s="20"/>
      <c r="F62" s="844"/>
      <c r="G62" s="612"/>
      <c r="H62" s="612"/>
      <c r="I62" s="612"/>
    </row>
    <row r="63" spans="1:9" ht="14.4">
      <c r="A63" s="478" t="s">
        <v>4906</v>
      </c>
      <c r="B63" s="67" t="s">
        <v>1021</v>
      </c>
      <c r="C63" s="65" t="s">
        <v>1199</v>
      </c>
      <c r="D63" s="611"/>
      <c r="E63" s="20"/>
      <c r="F63" s="844"/>
      <c r="G63" s="612"/>
      <c r="H63" s="612"/>
      <c r="I63" s="612"/>
    </row>
    <row r="64" spans="1:9" ht="14.4">
      <c r="A64" s="478" t="s">
        <v>4907</v>
      </c>
      <c r="B64" s="67" t="s">
        <v>1021</v>
      </c>
      <c r="C64" s="65" t="s">
        <v>1200</v>
      </c>
      <c r="D64" s="611"/>
      <c r="E64" s="20"/>
      <c r="F64" s="844"/>
      <c r="G64" s="612"/>
      <c r="H64" s="612"/>
      <c r="I64" s="612"/>
    </row>
    <row r="65" spans="1:9" s="484" customFormat="1" ht="14.4">
      <c r="A65" s="478" t="s">
        <v>4895</v>
      </c>
      <c r="B65" s="43" t="s">
        <v>1106</v>
      </c>
      <c r="C65" s="37" t="s">
        <v>1140</v>
      </c>
      <c r="D65" s="611" t="s">
        <v>9249</v>
      </c>
      <c r="E65" s="20" t="s">
        <v>1825</v>
      </c>
      <c r="F65" s="844">
        <v>2</v>
      </c>
      <c r="G65" s="612">
        <v>15746027.85</v>
      </c>
      <c r="H65" s="612">
        <v>0</v>
      </c>
      <c r="I65" s="612">
        <v>15746027.85</v>
      </c>
    </row>
    <row r="66" spans="1:9" s="484" customFormat="1" ht="14.4">
      <c r="A66" s="478" t="s">
        <v>11434</v>
      </c>
      <c r="B66" s="166" t="s">
        <v>1204</v>
      </c>
      <c r="C66" s="160" t="s">
        <v>10229</v>
      </c>
      <c r="D66" s="611"/>
      <c r="E66" s="20"/>
      <c r="F66" s="844"/>
      <c r="G66" s="612"/>
      <c r="H66" s="612"/>
      <c r="I66" s="612"/>
    </row>
    <row r="67" spans="1:9" ht="14.4">
      <c r="A67" s="478" t="s">
        <v>4908</v>
      </c>
      <c r="B67" s="47" t="s">
        <v>944</v>
      </c>
      <c r="C67" s="34" t="s">
        <v>4844</v>
      </c>
      <c r="D67" s="611"/>
      <c r="E67" s="20"/>
      <c r="F67" s="612"/>
      <c r="G67" s="612"/>
      <c r="H67" s="612"/>
      <c r="I67" s="612"/>
    </row>
    <row r="68" spans="1:9" ht="14.4">
      <c r="A68" s="478" t="s">
        <v>4909</v>
      </c>
      <c r="B68" s="35" t="s">
        <v>947</v>
      </c>
      <c r="C68" s="35" t="s">
        <v>1028</v>
      </c>
      <c r="D68" s="611"/>
      <c r="E68" s="20"/>
      <c r="F68" s="612"/>
      <c r="G68" s="612"/>
      <c r="H68" s="612"/>
      <c r="I68" s="612"/>
    </row>
    <row r="69" spans="1:9" ht="14.4">
      <c r="A69" s="478" t="s">
        <v>4910</v>
      </c>
      <c r="B69" s="35" t="s">
        <v>947</v>
      </c>
      <c r="C69" s="35" t="s">
        <v>1029</v>
      </c>
      <c r="D69" s="611"/>
      <c r="E69" s="20"/>
      <c r="F69" s="612"/>
      <c r="G69" s="612"/>
      <c r="H69" s="612"/>
      <c r="I69" s="612"/>
    </row>
    <row r="70" spans="1:9" ht="14.4">
      <c r="A70" s="478" t="s">
        <v>4911</v>
      </c>
      <c r="B70" s="35" t="s">
        <v>947</v>
      </c>
      <c r="C70" s="35" t="s">
        <v>1030</v>
      </c>
      <c r="D70" s="611"/>
      <c r="E70" s="20"/>
      <c r="F70" s="612"/>
      <c r="G70" s="612"/>
      <c r="H70" s="612"/>
      <c r="I70" s="612"/>
    </row>
    <row r="71" spans="1:9" ht="14.4">
      <c r="A71" s="478" t="s">
        <v>4912</v>
      </c>
      <c r="B71" s="35" t="s">
        <v>947</v>
      </c>
      <c r="C71" s="35" t="s">
        <v>1031</v>
      </c>
      <c r="D71" s="611"/>
      <c r="E71" s="20"/>
      <c r="F71" s="612"/>
      <c r="G71" s="612"/>
      <c r="H71" s="612"/>
      <c r="I71" s="612"/>
    </row>
    <row r="72" spans="1:9" ht="14.4">
      <c r="A72" s="478" t="s">
        <v>4913</v>
      </c>
      <c r="B72" s="35" t="s">
        <v>947</v>
      </c>
      <c r="C72" s="35" t="s">
        <v>1032</v>
      </c>
      <c r="D72" s="611"/>
      <c r="E72" s="20"/>
      <c r="F72" s="612"/>
      <c r="G72" s="612"/>
      <c r="H72" s="612"/>
      <c r="I72" s="612"/>
    </row>
    <row r="73" spans="1:9" ht="14.4">
      <c r="A73" s="478" t="s">
        <v>4914</v>
      </c>
      <c r="B73" s="43" t="s">
        <v>944</v>
      </c>
      <c r="C73" s="160" t="s">
        <v>746</v>
      </c>
      <c r="D73" s="611"/>
      <c r="E73" s="20"/>
      <c r="F73" s="612"/>
      <c r="G73" s="612"/>
      <c r="H73" s="612"/>
      <c r="I73" s="612"/>
    </row>
    <row r="74" spans="1:9" ht="14.4">
      <c r="A74" s="478" t="s">
        <v>4915</v>
      </c>
      <c r="B74" s="67" t="s">
        <v>944</v>
      </c>
      <c r="C74" s="35" t="s">
        <v>1104</v>
      </c>
      <c r="D74" s="611" t="s">
        <v>9250</v>
      </c>
      <c r="E74" s="160" t="s">
        <v>744</v>
      </c>
      <c r="F74" s="844">
        <v>1</v>
      </c>
      <c r="G74" s="612">
        <v>292500000</v>
      </c>
      <c r="H74" s="612">
        <v>0</v>
      </c>
      <c r="I74" s="612">
        <v>730000000</v>
      </c>
    </row>
    <row r="75" spans="1:9" ht="14.4">
      <c r="A75" s="478" t="s">
        <v>4916</v>
      </c>
      <c r="B75" s="47" t="s">
        <v>944</v>
      </c>
      <c r="C75" s="34" t="s">
        <v>3708</v>
      </c>
      <c r="D75" s="611"/>
      <c r="E75" s="20"/>
      <c r="F75" s="844"/>
      <c r="G75" s="612"/>
      <c r="H75" s="612"/>
      <c r="I75" s="612"/>
    </row>
    <row r="76" spans="1:9" ht="14.4">
      <c r="A76" s="478" t="s">
        <v>4918</v>
      </c>
      <c r="B76" s="35" t="s">
        <v>947</v>
      </c>
      <c r="C76" s="35" t="s">
        <v>1124</v>
      </c>
      <c r="D76" s="611" t="s">
        <v>6279</v>
      </c>
      <c r="E76" s="20" t="s">
        <v>9461</v>
      </c>
      <c r="F76" s="844">
        <v>16</v>
      </c>
      <c r="G76" s="612">
        <v>3519286996</v>
      </c>
      <c r="H76" s="612">
        <v>0</v>
      </c>
      <c r="I76" s="612">
        <v>5603923778</v>
      </c>
    </row>
    <row r="77" spans="1:9" ht="14.4">
      <c r="A77" s="478" t="s">
        <v>4919</v>
      </c>
      <c r="B77" s="35" t="s">
        <v>947</v>
      </c>
      <c r="C77" s="35" t="s">
        <v>1125</v>
      </c>
      <c r="D77" s="611" t="s">
        <v>6273</v>
      </c>
      <c r="E77" s="20" t="s">
        <v>9462</v>
      </c>
      <c r="F77" s="844">
        <v>13</v>
      </c>
      <c r="G77" s="612">
        <v>1115760477</v>
      </c>
      <c r="H77" s="612">
        <v>0</v>
      </c>
      <c r="I77" s="612">
        <v>1240126143</v>
      </c>
    </row>
    <row r="78" spans="1:9" ht="14.4">
      <c r="A78" s="478" t="s">
        <v>4920</v>
      </c>
      <c r="B78" s="35" t="s">
        <v>947</v>
      </c>
      <c r="C78" s="35" t="s">
        <v>1126</v>
      </c>
      <c r="D78" s="611" t="s">
        <v>6271</v>
      </c>
      <c r="E78" s="20" t="s">
        <v>9463</v>
      </c>
      <c r="F78" s="844">
        <v>2</v>
      </c>
      <c r="G78" s="612">
        <v>261000000</v>
      </c>
      <c r="H78" s="612">
        <v>0</v>
      </c>
      <c r="I78" s="612">
        <v>261000000</v>
      </c>
    </row>
    <row r="79" spans="1:9" ht="14.4">
      <c r="A79" s="478" t="s">
        <v>4921</v>
      </c>
      <c r="B79" s="35" t="s">
        <v>947</v>
      </c>
      <c r="C79" s="35" t="s">
        <v>1127</v>
      </c>
      <c r="D79" s="611" t="s">
        <v>6272</v>
      </c>
      <c r="E79" s="20" t="s">
        <v>9464</v>
      </c>
      <c r="F79" s="844">
        <v>2</v>
      </c>
      <c r="G79" s="612">
        <v>335045412</v>
      </c>
      <c r="H79" s="612">
        <v>0</v>
      </c>
      <c r="I79" s="612">
        <v>335045412</v>
      </c>
    </row>
    <row r="80" spans="1:9" ht="14.4">
      <c r="A80" s="478" t="s">
        <v>4922</v>
      </c>
      <c r="B80" s="35" t="s">
        <v>947</v>
      </c>
      <c r="C80" s="35" t="s">
        <v>1128</v>
      </c>
      <c r="D80" s="611" t="s">
        <v>9251</v>
      </c>
      <c r="E80" s="160" t="s">
        <v>9465</v>
      </c>
      <c r="F80" s="844">
        <v>1</v>
      </c>
      <c r="G80" s="612">
        <v>60500000</v>
      </c>
      <c r="H80" s="612">
        <v>0</v>
      </c>
      <c r="I80" s="612">
        <v>60500000</v>
      </c>
    </row>
    <row r="81" spans="1:9" ht="14.4">
      <c r="A81" s="478" t="s">
        <v>4917</v>
      </c>
      <c r="B81" s="47" t="s">
        <v>944</v>
      </c>
      <c r="C81" s="34" t="s">
        <v>3742</v>
      </c>
      <c r="D81" s="611"/>
      <c r="E81" s="20"/>
      <c r="F81" s="844"/>
      <c r="G81" s="612"/>
      <c r="H81" s="612"/>
      <c r="I81" s="612"/>
    </row>
    <row r="82" spans="1:9" ht="14.4">
      <c r="A82" s="478" t="s">
        <v>4923</v>
      </c>
      <c r="B82" s="35" t="s">
        <v>947</v>
      </c>
      <c r="C82" s="35" t="s">
        <v>1146</v>
      </c>
      <c r="D82" s="611" t="s">
        <v>9252</v>
      </c>
      <c r="E82" s="160" t="s">
        <v>9466</v>
      </c>
      <c r="F82" s="844">
        <v>1</v>
      </c>
      <c r="G82" s="612">
        <v>210000000</v>
      </c>
      <c r="H82" s="612">
        <v>110000000</v>
      </c>
      <c r="I82" s="612">
        <v>320000000</v>
      </c>
    </row>
    <row r="83" spans="1:9" ht="14.4">
      <c r="A83" s="478" t="s">
        <v>4924</v>
      </c>
      <c r="B83" s="35" t="s">
        <v>947</v>
      </c>
      <c r="C83" s="35" t="s">
        <v>1147</v>
      </c>
      <c r="D83" s="611" t="s">
        <v>6274</v>
      </c>
      <c r="E83" s="20" t="s">
        <v>9467</v>
      </c>
      <c r="F83" s="844">
        <v>1</v>
      </c>
      <c r="G83" s="612">
        <v>797000000</v>
      </c>
      <c r="H83" s="612">
        <v>273000000</v>
      </c>
      <c r="I83" s="612">
        <v>1070000000</v>
      </c>
    </row>
    <row r="84" spans="1:9" ht="14.4">
      <c r="A84" s="478" t="s">
        <v>4925</v>
      </c>
      <c r="B84" s="35" t="s">
        <v>947</v>
      </c>
      <c r="C84" s="35" t="s">
        <v>1148</v>
      </c>
      <c r="D84" s="611" t="s">
        <v>6275</v>
      </c>
      <c r="E84" s="20" t="s">
        <v>4486</v>
      </c>
      <c r="F84" s="844">
        <v>3</v>
      </c>
      <c r="G84" s="612">
        <v>180000000</v>
      </c>
      <c r="H84" s="612">
        <v>100000000</v>
      </c>
      <c r="I84" s="612">
        <v>445163393</v>
      </c>
    </row>
    <row r="85" spans="1:9" ht="14.4">
      <c r="A85" s="478" t="s">
        <v>4926</v>
      </c>
      <c r="B85" s="35" t="s">
        <v>947</v>
      </c>
      <c r="C85" s="35" t="s">
        <v>1149</v>
      </c>
      <c r="D85" s="611" t="s">
        <v>6276</v>
      </c>
      <c r="E85" s="20" t="s">
        <v>4487</v>
      </c>
      <c r="F85" s="844">
        <v>4</v>
      </c>
      <c r="G85" s="612">
        <v>300000000</v>
      </c>
      <c r="H85" s="612">
        <v>114200000</v>
      </c>
      <c r="I85" s="612">
        <v>429004661</v>
      </c>
    </row>
    <row r="86" spans="1:9" ht="14.4">
      <c r="A86" s="478" t="s">
        <v>4927</v>
      </c>
      <c r="B86" s="43" t="s">
        <v>944</v>
      </c>
      <c r="C86" s="160" t="s">
        <v>754</v>
      </c>
      <c r="D86" s="611"/>
      <c r="E86" s="20"/>
      <c r="F86" s="844"/>
      <c r="G86" s="612"/>
      <c r="H86" s="612"/>
      <c r="I86" s="612"/>
    </row>
    <row r="87" spans="1:9" s="484" customFormat="1" ht="14.4">
      <c r="A87" s="478" t="s">
        <v>7459</v>
      </c>
      <c r="B87" s="35" t="s">
        <v>947</v>
      </c>
      <c r="C87" s="51" t="s">
        <v>7463</v>
      </c>
      <c r="D87" s="611"/>
      <c r="E87" s="20"/>
      <c r="F87" s="844"/>
      <c r="G87" s="612"/>
      <c r="H87" s="612"/>
      <c r="I87" s="612"/>
    </row>
    <row r="88" spans="1:9" s="484" customFormat="1" ht="14.4">
      <c r="A88" s="478" t="s">
        <v>7460</v>
      </c>
      <c r="B88" s="35" t="s">
        <v>947</v>
      </c>
      <c r="C88" s="51" t="s">
        <v>7464</v>
      </c>
      <c r="D88" s="611"/>
      <c r="E88" s="20"/>
      <c r="F88" s="844"/>
      <c r="G88" s="612"/>
      <c r="H88" s="612"/>
      <c r="I88" s="612"/>
    </row>
    <row r="89" spans="1:9" s="484" customFormat="1" ht="14.4">
      <c r="A89" s="478" t="s">
        <v>7461</v>
      </c>
      <c r="B89" s="35" t="s">
        <v>947</v>
      </c>
      <c r="C89" s="51" t="s">
        <v>7465</v>
      </c>
      <c r="D89" s="611"/>
      <c r="E89" s="20"/>
      <c r="F89" s="844"/>
      <c r="G89" s="612"/>
      <c r="H89" s="612"/>
      <c r="I89" s="612"/>
    </row>
    <row r="90" spans="1:9" s="484" customFormat="1" ht="14.4">
      <c r="A90" s="478" t="s">
        <v>7462</v>
      </c>
      <c r="B90" s="35" t="s">
        <v>947</v>
      </c>
      <c r="C90" s="51" t="s">
        <v>7466</v>
      </c>
      <c r="D90" s="611"/>
      <c r="E90" s="20"/>
      <c r="F90" s="844"/>
      <c r="G90" s="612"/>
      <c r="H90" s="612"/>
      <c r="I90" s="612"/>
    </row>
    <row r="91" spans="1:9" ht="14.4">
      <c r="A91" s="478" t="s">
        <v>5381</v>
      </c>
      <c r="B91" s="47" t="s">
        <v>944</v>
      </c>
      <c r="C91" s="34" t="s">
        <v>5382</v>
      </c>
      <c r="D91" s="611"/>
      <c r="E91" s="20"/>
      <c r="F91" s="844"/>
      <c r="G91" s="612"/>
      <c r="H91" s="612"/>
      <c r="I91" s="612"/>
    </row>
    <row r="92" spans="1:9" ht="14.4">
      <c r="A92" s="478" t="s">
        <v>4928</v>
      </c>
      <c r="B92" s="35" t="s">
        <v>947</v>
      </c>
      <c r="C92" s="35" t="s">
        <v>1103</v>
      </c>
      <c r="D92" s="611" t="s">
        <v>6278</v>
      </c>
      <c r="E92" s="20" t="s">
        <v>4488</v>
      </c>
      <c r="F92" s="844">
        <v>5875</v>
      </c>
      <c r="G92" s="612">
        <v>991108084.37000024</v>
      </c>
      <c r="H92" s="612">
        <v>0</v>
      </c>
      <c r="I92" s="612">
        <v>991108084.37000024</v>
      </c>
    </row>
    <row r="93" spans="1:9" ht="14.4">
      <c r="A93" s="478" t="s">
        <v>4929</v>
      </c>
      <c r="B93" s="35" t="s">
        <v>947</v>
      </c>
      <c r="C93" s="35" t="s">
        <v>1033</v>
      </c>
      <c r="D93" s="611" t="s">
        <v>9253</v>
      </c>
      <c r="E93" s="160" t="s">
        <v>4489</v>
      </c>
      <c r="F93" s="844">
        <v>91</v>
      </c>
      <c r="G93" s="612">
        <v>443369010.82999998</v>
      </c>
      <c r="H93" s="612">
        <v>0</v>
      </c>
      <c r="I93" s="612">
        <v>1573632596.3999996</v>
      </c>
    </row>
    <row r="94" spans="1:9" ht="14.4">
      <c r="A94" s="478" t="s">
        <v>10112</v>
      </c>
      <c r="B94" s="67" t="s">
        <v>944</v>
      </c>
      <c r="C94" s="35" t="s">
        <v>1034</v>
      </c>
      <c r="D94" s="611" t="s">
        <v>6277</v>
      </c>
      <c r="E94" s="20" t="s">
        <v>9469</v>
      </c>
      <c r="F94" s="844">
        <v>414</v>
      </c>
      <c r="G94" s="612">
        <v>28858482.479999978</v>
      </c>
      <c r="H94" s="612">
        <v>0</v>
      </c>
      <c r="I94" s="612">
        <v>45990448.850000009</v>
      </c>
    </row>
    <row r="95" spans="1:9" s="484" customFormat="1" ht="14.4">
      <c r="A95" s="478" t="s">
        <v>8348</v>
      </c>
      <c r="B95" s="47" t="s">
        <v>944</v>
      </c>
      <c r="C95" s="34" t="s">
        <v>9861</v>
      </c>
      <c r="D95" s="611"/>
      <c r="E95" s="20"/>
      <c r="F95" s="844"/>
      <c r="G95" s="612"/>
      <c r="H95" s="612"/>
      <c r="I95" s="612"/>
    </row>
    <row r="96" spans="1:9" s="484" customFormat="1" ht="14.4">
      <c r="A96" s="478" t="s">
        <v>7918</v>
      </c>
      <c r="B96" s="35" t="s">
        <v>947</v>
      </c>
      <c r="C96" s="478" t="s">
        <v>9862</v>
      </c>
      <c r="D96" s="611"/>
      <c r="E96" s="20"/>
      <c r="F96" s="844"/>
      <c r="G96" s="612"/>
      <c r="H96" s="612"/>
      <c r="I96" s="612"/>
    </row>
    <row r="97" spans="1:9" s="484" customFormat="1" ht="14.4">
      <c r="A97" s="478" t="s">
        <v>10113</v>
      </c>
      <c r="B97" s="35" t="s">
        <v>947</v>
      </c>
      <c r="C97" s="478" t="s">
        <v>9863</v>
      </c>
      <c r="D97" s="611"/>
      <c r="E97" s="20"/>
      <c r="F97" s="844"/>
      <c r="G97" s="612"/>
      <c r="H97" s="612"/>
      <c r="I97" s="612"/>
    </row>
    <row r="98" spans="1:9" s="484" customFormat="1" ht="14.4">
      <c r="A98" s="478" t="s">
        <v>10114</v>
      </c>
      <c r="B98" s="35" t="s">
        <v>947</v>
      </c>
      <c r="C98" s="478" t="s">
        <v>9864</v>
      </c>
      <c r="D98" s="611"/>
      <c r="E98" s="20"/>
      <c r="F98" s="844"/>
      <c r="G98" s="612"/>
      <c r="H98" s="612"/>
      <c r="I98" s="612"/>
    </row>
    <row r="99" spans="1:9" ht="14.4">
      <c r="A99" s="478" t="s">
        <v>4931</v>
      </c>
      <c r="B99" s="67" t="s">
        <v>1021</v>
      </c>
      <c r="C99" s="65" t="s">
        <v>1201</v>
      </c>
      <c r="D99" s="611"/>
      <c r="E99" s="20"/>
      <c r="F99" s="844"/>
      <c r="G99" s="612"/>
      <c r="H99" s="612"/>
      <c r="I99" s="612"/>
    </row>
    <row r="100" spans="1:9" ht="14.4">
      <c r="A100" s="478" t="s">
        <v>4932</v>
      </c>
      <c r="B100" s="67" t="s">
        <v>1021</v>
      </c>
      <c r="C100" s="65" t="s">
        <v>1202</v>
      </c>
      <c r="D100" s="611"/>
      <c r="E100" s="20"/>
      <c r="F100" s="844"/>
      <c r="G100" s="612"/>
      <c r="H100" s="612"/>
      <c r="I100" s="612"/>
    </row>
    <row r="101" spans="1:9" s="484" customFormat="1" ht="14.4">
      <c r="A101" s="478" t="s">
        <v>7914</v>
      </c>
      <c r="B101" s="67" t="s">
        <v>1021</v>
      </c>
      <c r="C101" s="65" t="s">
        <v>7915</v>
      </c>
      <c r="D101" s="611"/>
      <c r="E101" s="20"/>
      <c r="F101" s="844"/>
      <c r="G101" s="612"/>
      <c r="H101" s="612"/>
      <c r="I101" s="612"/>
    </row>
    <row r="102" spans="1:9" ht="14.4">
      <c r="A102" s="478" t="s">
        <v>4934</v>
      </c>
      <c r="B102" s="47" t="s">
        <v>944</v>
      </c>
      <c r="C102" s="34" t="s">
        <v>1063</v>
      </c>
      <c r="D102" s="611"/>
      <c r="E102" s="20"/>
      <c r="F102" s="844"/>
      <c r="G102" s="612"/>
      <c r="H102" s="612"/>
      <c r="I102" s="612"/>
    </row>
    <row r="103" spans="1:9" ht="14.4">
      <c r="A103" s="478" t="s">
        <v>5141</v>
      </c>
      <c r="B103" s="35" t="s">
        <v>947</v>
      </c>
      <c r="C103" s="35" t="s">
        <v>1064</v>
      </c>
      <c r="D103" s="611" t="s">
        <v>6280</v>
      </c>
      <c r="E103" s="20" t="s">
        <v>9470</v>
      </c>
      <c r="F103" s="844">
        <v>1</v>
      </c>
      <c r="G103" s="612">
        <v>2000000</v>
      </c>
      <c r="H103" s="612">
        <v>0</v>
      </c>
      <c r="I103" s="612">
        <v>2000000</v>
      </c>
    </row>
    <row r="104" spans="1:9" ht="14.4">
      <c r="A104" s="478" t="s">
        <v>5142</v>
      </c>
      <c r="B104" s="35" t="s">
        <v>947</v>
      </c>
      <c r="C104" s="35" t="s">
        <v>1065</v>
      </c>
      <c r="D104" s="611" t="s">
        <v>6281</v>
      </c>
      <c r="E104" s="20" t="s">
        <v>9472</v>
      </c>
      <c r="F104" s="844">
        <v>1</v>
      </c>
      <c r="G104" s="612">
        <v>16000000</v>
      </c>
      <c r="H104" s="612">
        <v>0</v>
      </c>
      <c r="I104" s="612">
        <v>16000000</v>
      </c>
    </row>
    <row r="105" spans="1:9" ht="14.4">
      <c r="A105" s="478" t="s">
        <v>5143</v>
      </c>
      <c r="B105" s="35" t="s">
        <v>947</v>
      </c>
      <c r="C105" s="35" t="s">
        <v>1066</v>
      </c>
      <c r="D105" s="611" t="s">
        <v>6282</v>
      </c>
      <c r="E105" s="20" t="s">
        <v>9473</v>
      </c>
      <c r="F105" s="844">
        <v>1</v>
      </c>
      <c r="G105" s="612">
        <v>25000000</v>
      </c>
      <c r="H105" s="612">
        <v>0</v>
      </c>
      <c r="I105" s="612">
        <v>25000000</v>
      </c>
    </row>
    <row r="106" spans="1:9" ht="14.4">
      <c r="A106" s="478" t="s">
        <v>5144</v>
      </c>
      <c r="B106" s="35" t="s">
        <v>947</v>
      </c>
      <c r="C106" s="35" t="s">
        <v>1067</v>
      </c>
      <c r="D106" s="611" t="s">
        <v>6283</v>
      </c>
      <c r="E106" s="20" t="s">
        <v>9474</v>
      </c>
      <c r="F106" s="844">
        <v>1</v>
      </c>
      <c r="G106" s="612">
        <v>73000000</v>
      </c>
      <c r="H106" s="612">
        <v>0</v>
      </c>
      <c r="I106" s="612">
        <v>73000000</v>
      </c>
    </row>
    <row r="107" spans="1:9" ht="14.4">
      <c r="A107" s="478" t="s">
        <v>5145</v>
      </c>
      <c r="B107" s="35" t="s">
        <v>947</v>
      </c>
      <c r="C107" s="35" t="s">
        <v>1068</v>
      </c>
      <c r="D107" s="611" t="s">
        <v>6284</v>
      </c>
      <c r="E107" s="20" t="s">
        <v>9475</v>
      </c>
      <c r="F107" s="844">
        <v>22</v>
      </c>
      <c r="G107" s="612">
        <v>200000000</v>
      </c>
      <c r="H107" s="612">
        <v>0</v>
      </c>
      <c r="I107" s="612">
        <v>200000000</v>
      </c>
    </row>
    <row r="108" spans="1:9" ht="14.4">
      <c r="A108" s="478" t="s">
        <v>5146</v>
      </c>
      <c r="B108" s="35" t="s">
        <v>947</v>
      </c>
      <c r="C108" s="35" t="s">
        <v>1069</v>
      </c>
      <c r="D108" s="611" t="s">
        <v>6285</v>
      </c>
      <c r="E108" s="20" t="s">
        <v>9476</v>
      </c>
      <c r="F108" s="844">
        <v>1</v>
      </c>
      <c r="G108" s="612">
        <v>20000000</v>
      </c>
      <c r="H108" s="612">
        <v>0</v>
      </c>
      <c r="I108" s="612">
        <v>20000000</v>
      </c>
    </row>
    <row r="109" spans="1:9" ht="14.4">
      <c r="A109" s="478" t="s">
        <v>5147</v>
      </c>
      <c r="B109" s="35" t="s">
        <v>947</v>
      </c>
      <c r="C109" s="35" t="s">
        <v>1070</v>
      </c>
      <c r="D109" s="611" t="s">
        <v>6286</v>
      </c>
      <c r="E109" s="20" t="s">
        <v>9477</v>
      </c>
      <c r="F109" s="844">
        <v>1</v>
      </c>
      <c r="G109" s="612">
        <v>5000000</v>
      </c>
      <c r="H109" s="612">
        <v>0</v>
      </c>
      <c r="I109" s="612">
        <v>5000000</v>
      </c>
    </row>
    <row r="110" spans="1:9" ht="14.4">
      <c r="A110" s="478" t="s">
        <v>5148</v>
      </c>
      <c r="B110" s="35" t="s">
        <v>947</v>
      </c>
      <c r="C110" s="35" t="s">
        <v>1071</v>
      </c>
      <c r="D110" s="611" t="s">
        <v>6287</v>
      </c>
      <c r="E110" s="20" t="s">
        <v>9478</v>
      </c>
      <c r="F110" s="844">
        <v>1</v>
      </c>
      <c r="G110" s="612">
        <v>58000000</v>
      </c>
      <c r="H110" s="612">
        <v>0</v>
      </c>
      <c r="I110" s="612">
        <v>58000000</v>
      </c>
    </row>
    <row r="111" spans="1:9" ht="14.4">
      <c r="A111" s="478" t="s">
        <v>5149</v>
      </c>
      <c r="B111" s="35" t="s">
        <v>947</v>
      </c>
      <c r="C111" s="35" t="s">
        <v>1072</v>
      </c>
      <c r="D111" s="611" t="s">
        <v>6288</v>
      </c>
      <c r="E111" s="20" t="s">
        <v>9479</v>
      </c>
      <c r="F111" s="844">
        <v>1</v>
      </c>
      <c r="G111" s="612">
        <v>10000000</v>
      </c>
      <c r="H111" s="612">
        <v>0</v>
      </c>
      <c r="I111" s="612">
        <v>10000000</v>
      </c>
    </row>
    <row r="112" spans="1:9" ht="14.4">
      <c r="A112" s="478" t="s">
        <v>5150</v>
      </c>
      <c r="B112" s="35" t="s">
        <v>947</v>
      </c>
      <c r="C112" s="35" t="s">
        <v>1073</v>
      </c>
      <c r="D112" s="611" t="s">
        <v>9480</v>
      </c>
      <c r="E112" s="20" t="s">
        <v>9481</v>
      </c>
      <c r="F112" s="844">
        <v>1</v>
      </c>
      <c r="G112" s="612">
        <v>36000000</v>
      </c>
      <c r="H112" s="612">
        <v>0</v>
      </c>
      <c r="I112" s="612">
        <v>36000000</v>
      </c>
    </row>
    <row r="113" spans="1:9" ht="14.4">
      <c r="A113" s="478" t="s">
        <v>5151</v>
      </c>
      <c r="B113" s="35" t="s">
        <v>947</v>
      </c>
      <c r="C113" s="35" t="s">
        <v>1074</v>
      </c>
      <c r="D113" s="611" t="s">
        <v>9482</v>
      </c>
      <c r="E113" s="20" t="s">
        <v>9483</v>
      </c>
      <c r="F113" s="844">
        <v>1</v>
      </c>
      <c r="G113" s="612">
        <v>10000000</v>
      </c>
      <c r="H113" s="612">
        <v>0</v>
      </c>
      <c r="I113" s="612">
        <v>10000000</v>
      </c>
    </row>
    <row r="114" spans="1:9" ht="14.4">
      <c r="A114" s="478" t="s">
        <v>5152</v>
      </c>
      <c r="B114" s="35" t="s">
        <v>947</v>
      </c>
      <c r="C114" s="35" t="s">
        <v>1075</v>
      </c>
      <c r="D114" s="611" t="s">
        <v>9484</v>
      </c>
      <c r="E114" s="20" t="s">
        <v>9485</v>
      </c>
      <c r="F114" s="844">
        <v>1</v>
      </c>
      <c r="G114" s="612">
        <v>45000000</v>
      </c>
      <c r="H114" s="612">
        <v>0</v>
      </c>
      <c r="I114" s="612">
        <v>45000000</v>
      </c>
    </row>
    <row r="115" spans="1:9" ht="14.4">
      <c r="A115" s="478" t="s">
        <v>4936</v>
      </c>
      <c r="B115" s="43" t="s">
        <v>944</v>
      </c>
      <c r="C115" s="35" t="s">
        <v>1076</v>
      </c>
      <c r="D115" s="611" t="s">
        <v>9254</v>
      </c>
      <c r="E115" s="160" t="s">
        <v>9486</v>
      </c>
      <c r="F115" s="844">
        <v>1130</v>
      </c>
      <c r="G115" s="612">
        <v>294873973.0000003</v>
      </c>
      <c r="H115" s="612">
        <v>0</v>
      </c>
      <c r="I115" s="612">
        <v>297652267.3700003</v>
      </c>
    </row>
    <row r="116" spans="1:9" ht="14.4">
      <c r="A116" s="478" t="s">
        <v>4937</v>
      </c>
      <c r="B116" s="67" t="s">
        <v>944</v>
      </c>
      <c r="C116" s="35" t="s">
        <v>1077</v>
      </c>
      <c r="D116" s="611" t="s">
        <v>6289</v>
      </c>
      <c r="E116" s="20" t="s">
        <v>9487</v>
      </c>
      <c r="F116" s="844">
        <v>762</v>
      </c>
      <c r="G116" s="612">
        <v>292858613.80000001</v>
      </c>
      <c r="H116" s="612">
        <v>0</v>
      </c>
      <c r="I116" s="612">
        <v>397990535.91999996</v>
      </c>
    </row>
    <row r="117" spans="1:9" ht="14.4">
      <c r="A117" s="478" t="s">
        <v>4939</v>
      </c>
      <c r="B117" s="43" t="s">
        <v>944</v>
      </c>
      <c r="C117" s="20" t="s">
        <v>1839</v>
      </c>
      <c r="D117" s="611"/>
      <c r="E117" s="20"/>
      <c r="F117" s="844"/>
      <c r="G117" s="612"/>
      <c r="H117" s="612"/>
      <c r="I117" s="612"/>
    </row>
    <row r="118" spans="1:9" ht="14.4">
      <c r="A118" s="478" t="s">
        <v>4933</v>
      </c>
      <c r="B118" s="67" t="s">
        <v>944</v>
      </c>
      <c r="C118" s="35" t="s">
        <v>1078</v>
      </c>
      <c r="D118" s="611" t="s">
        <v>6290</v>
      </c>
      <c r="E118" s="20" t="s">
        <v>747</v>
      </c>
      <c r="F118" s="844">
        <v>6129</v>
      </c>
      <c r="G118" s="612">
        <v>973356651.29000032</v>
      </c>
      <c r="H118" s="612">
        <v>0</v>
      </c>
      <c r="I118" s="612">
        <v>1036918186.0100001</v>
      </c>
    </row>
    <row r="119" spans="1:9" ht="14.4">
      <c r="A119" s="478" t="s">
        <v>4940</v>
      </c>
      <c r="B119" s="67" t="s">
        <v>944</v>
      </c>
      <c r="C119" s="35" t="s">
        <v>1079</v>
      </c>
      <c r="D119" s="611" t="s">
        <v>6291</v>
      </c>
      <c r="E119" s="20" t="s">
        <v>753</v>
      </c>
      <c r="F119" s="844">
        <v>3638</v>
      </c>
      <c r="G119" s="612">
        <v>478928416.30999982</v>
      </c>
      <c r="H119" s="612">
        <v>0</v>
      </c>
      <c r="I119" s="612">
        <v>641902731.45000064</v>
      </c>
    </row>
    <row r="120" spans="1:9" ht="14.4">
      <c r="A120" s="478" t="s">
        <v>4942</v>
      </c>
      <c r="B120" s="67" t="s">
        <v>944</v>
      </c>
      <c r="C120" s="35" t="s">
        <v>1080</v>
      </c>
      <c r="D120" s="611" t="s">
        <v>6292</v>
      </c>
      <c r="E120" s="20" t="s">
        <v>4491</v>
      </c>
      <c r="F120" s="844">
        <v>233</v>
      </c>
      <c r="G120" s="612">
        <v>293979139.21999997</v>
      </c>
      <c r="H120" s="612">
        <v>0</v>
      </c>
      <c r="I120" s="612">
        <v>301088220.29999995</v>
      </c>
    </row>
    <row r="121" spans="1:9" ht="14.4">
      <c r="A121" s="478" t="s">
        <v>4943</v>
      </c>
      <c r="B121" s="43" t="s">
        <v>944</v>
      </c>
      <c r="C121" s="51" t="s">
        <v>5214</v>
      </c>
      <c r="D121" s="611" t="s">
        <v>6294</v>
      </c>
      <c r="E121" s="20" t="s">
        <v>9488</v>
      </c>
      <c r="F121" s="844">
        <v>548</v>
      </c>
      <c r="G121" s="612">
        <v>633178409.04999995</v>
      </c>
      <c r="H121" s="612">
        <v>0</v>
      </c>
      <c r="I121" s="612">
        <v>633178409.04999995</v>
      </c>
    </row>
    <row r="122" spans="1:9" ht="14.4">
      <c r="A122" s="478" t="s">
        <v>4944</v>
      </c>
      <c r="B122" s="67" t="s">
        <v>944</v>
      </c>
      <c r="C122" s="35" t="s">
        <v>1081</v>
      </c>
      <c r="D122" s="611" t="s">
        <v>9255</v>
      </c>
      <c r="E122" s="160" t="s">
        <v>821</v>
      </c>
      <c r="F122" s="844">
        <v>27</v>
      </c>
      <c r="G122" s="612">
        <v>249188000</v>
      </c>
      <c r="H122" s="612">
        <v>0</v>
      </c>
      <c r="I122" s="612">
        <v>249188000</v>
      </c>
    </row>
    <row r="123" spans="1:9" ht="14.4">
      <c r="A123" s="478" t="s">
        <v>4945</v>
      </c>
      <c r="B123" s="48" t="s">
        <v>944</v>
      </c>
      <c r="C123" s="434" t="s">
        <v>5212</v>
      </c>
      <c r="D123" s="611"/>
      <c r="E123" s="20"/>
      <c r="F123" s="844"/>
      <c r="G123" s="612"/>
      <c r="H123" s="612"/>
      <c r="I123" s="612"/>
    </row>
    <row r="124" spans="1:9" ht="14.4">
      <c r="A124" s="478" t="s">
        <v>5159</v>
      </c>
      <c r="B124" s="35" t="s">
        <v>947</v>
      </c>
      <c r="C124" s="51" t="s">
        <v>5213</v>
      </c>
      <c r="D124" s="611" t="s">
        <v>9256</v>
      </c>
      <c r="E124" s="160" t="s">
        <v>9489</v>
      </c>
      <c r="F124" s="844">
        <v>53</v>
      </c>
      <c r="G124" s="612">
        <v>9980766.4299999997</v>
      </c>
      <c r="H124" s="612">
        <v>0</v>
      </c>
      <c r="I124" s="612">
        <v>12813158.529999999</v>
      </c>
    </row>
    <row r="125" spans="1:9" ht="14.4">
      <c r="A125" s="478" t="s">
        <v>5160</v>
      </c>
      <c r="B125" s="35" t="s">
        <v>947</v>
      </c>
      <c r="C125" s="35" t="s">
        <v>1082</v>
      </c>
      <c r="D125" s="611" t="s">
        <v>9257</v>
      </c>
      <c r="E125" s="160" t="s">
        <v>9490</v>
      </c>
      <c r="F125" s="844">
        <v>1697</v>
      </c>
      <c r="G125" s="612">
        <v>103731307.1099999</v>
      </c>
      <c r="H125" s="612">
        <v>0</v>
      </c>
      <c r="I125" s="612">
        <v>130598675.10000014</v>
      </c>
    </row>
    <row r="126" spans="1:9" ht="14.4">
      <c r="A126" s="478" t="s">
        <v>5161</v>
      </c>
      <c r="B126" s="35" t="s">
        <v>947</v>
      </c>
      <c r="C126" s="35" t="s">
        <v>1083</v>
      </c>
      <c r="D126" s="611" t="s">
        <v>9491</v>
      </c>
      <c r="E126" s="20" t="s">
        <v>9492</v>
      </c>
      <c r="F126" s="844">
        <v>60</v>
      </c>
      <c r="G126" s="612">
        <v>9964646.1100000013</v>
      </c>
      <c r="H126" s="612">
        <v>0</v>
      </c>
      <c r="I126" s="612">
        <v>12405518.66</v>
      </c>
    </row>
    <row r="127" spans="1:9" ht="14.4">
      <c r="A127" s="478" t="s">
        <v>5162</v>
      </c>
      <c r="B127" s="35" t="s">
        <v>947</v>
      </c>
      <c r="C127" s="35" t="s">
        <v>1084</v>
      </c>
      <c r="D127" s="611" t="s">
        <v>9258</v>
      </c>
      <c r="E127" s="160" t="s">
        <v>9493</v>
      </c>
      <c r="F127" s="844">
        <v>345</v>
      </c>
      <c r="G127" s="612">
        <v>19798977.680000007</v>
      </c>
      <c r="H127" s="612">
        <v>0</v>
      </c>
      <c r="I127" s="612">
        <v>25718366.219999973</v>
      </c>
    </row>
    <row r="128" spans="1:9" ht="14.4">
      <c r="A128" s="478" t="s">
        <v>4946</v>
      </c>
      <c r="B128" s="67" t="s">
        <v>944</v>
      </c>
      <c r="C128" s="35" t="s">
        <v>1090</v>
      </c>
      <c r="D128" s="611" t="s">
        <v>6293</v>
      </c>
      <c r="E128" s="20" t="s">
        <v>750</v>
      </c>
      <c r="F128" s="844">
        <v>1</v>
      </c>
      <c r="G128" s="612">
        <v>114000000</v>
      </c>
      <c r="H128" s="612">
        <v>0</v>
      </c>
      <c r="I128" s="612">
        <v>114000000</v>
      </c>
    </row>
    <row r="129" spans="1:9" ht="14.4">
      <c r="A129" s="478" t="s">
        <v>4947</v>
      </c>
      <c r="B129" s="47" t="s">
        <v>944</v>
      </c>
      <c r="C129" s="34" t="s">
        <v>1091</v>
      </c>
      <c r="D129" s="611"/>
      <c r="E129" s="20"/>
      <c r="F129" s="844"/>
      <c r="G129" s="612"/>
      <c r="H129" s="612"/>
      <c r="I129" s="612"/>
    </row>
    <row r="130" spans="1:9" ht="14.4">
      <c r="A130" s="478" t="s">
        <v>5163</v>
      </c>
      <c r="B130" s="35" t="s">
        <v>947</v>
      </c>
      <c r="C130" s="35" t="s">
        <v>1092</v>
      </c>
      <c r="D130" s="611" t="s">
        <v>9259</v>
      </c>
      <c r="E130" s="20" t="s">
        <v>9495</v>
      </c>
      <c r="F130" s="844">
        <v>3576</v>
      </c>
      <c r="G130" s="612">
        <v>558536504.28999972</v>
      </c>
      <c r="H130" s="612">
        <v>0</v>
      </c>
      <c r="I130" s="612">
        <v>1262811223.470001</v>
      </c>
    </row>
    <row r="131" spans="1:9" ht="14.4">
      <c r="A131" s="19" t="s">
        <v>5164</v>
      </c>
      <c r="B131" s="1023" t="s">
        <v>947</v>
      </c>
      <c r="C131" s="1023" t="s">
        <v>1093</v>
      </c>
      <c r="D131" s="1018"/>
      <c r="E131" s="1019"/>
      <c r="F131" s="1020"/>
      <c r="G131" s="1007"/>
      <c r="H131" s="1007"/>
      <c r="I131" s="612"/>
    </row>
    <row r="132" spans="1:9" ht="14.4">
      <c r="A132" s="478" t="s">
        <v>5165</v>
      </c>
      <c r="B132" s="35" t="s">
        <v>947</v>
      </c>
      <c r="C132" s="35" t="s">
        <v>1094</v>
      </c>
      <c r="D132" s="611" t="s">
        <v>9260</v>
      </c>
      <c r="E132" s="20" t="s">
        <v>10050</v>
      </c>
      <c r="F132" s="844">
        <v>1</v>
      </c>
      <c r="G132" s="612">
        <v>500000000</v>
      </c>
      <c r="H132" s="612">
        <v>0</v>
      </c>
      <c r="I132" s="612">
        <v>500000000</v>
      </c>
    </row>
    <row r="133" spans="1:9" ht="14.4">
      <c r="A133" s="478" t="s">
        <v>5166</v>
      </c>
      <c r="B133" s="35" t="s">
        <v>947</v>
      </c>
      <c r="C133" s="51" t="s">
        <v>7103</v>
      </c>
      <c r="D133" s="611" t="s">
        <v>9261</v>
      </c>
      <c r="E133" s="20" t="s">
        <v>10051</v>
      </c>
      <c r="F133" s="844">
        <v>1</v>
      </c>
      <c r="G133" s="612">
        <v>53000000</v>
      </c>
      <c r="H133" s="612">
        <v>0</v>
      </c>
      <c r="I133" s="612">
        <v>53000000</v>
      </c>
    </row>
    <row r="134" spans="1:9" ht="14.4">
      <c r="A134" s="478" t="s">
        <v>5167</v>
      </c>
      <c r="B134" s="35" t="s">
        <v>947</v>
      </c>
      <c r="C134" s="35" t="s">
        <v>1095</v>
      </c>
      <c r="D134" s="611" t="s">
        <v>10052</v>
      </c>
      <c r="E134" s="20" t="s">
        <v>10053</v>
      </c>
      <c r="F134" s="844">
        <v>161</v>
      </c>
      <c r="G134" s="612">
        <v>37631107.910000011</v>
      </c>
      <c r="H134" s="612">
        <v>0</v>
      </c>
      <c r="I134" s="612">
        <v>296495624.58000004</v>
      </c>
    </row>
    <row r="135" spans="1:9" ht="14.4">
      <c r="A135" s="478" t="s">
        <v>5168</v>
      </c>
      <c r="B135" s="35" t="s">
        <v>947</v>
      </c>
      <c r="C135" s="51" t="s">
        <v>3823</v>
      </c>
      <c r="D135" s="611" t="s">
        <v>6295</v>
      </c>
      <c r="E135" s="20" t="s">
        <v>10054</v>
      </c>
      <c r="F135" s="844">
        <v>1</v>
      </c>
      <c r="G135" s="612">
        <v>150000000</v>
      </c>
      <c r="H135" s="612">
        <v>0</v>
      </c>
      <c r="I135" s="612">
        <v>150000000</v>
      </c>
    </row>
    <row r="136" spans="1:9" ht="14.4">
      <c r="A136" s="478" t="s">
        <v>4948</v>
      </c>
      <c r="B136" s="47" t="s">
        <v>944</v>
      </c>
      <c r="C136" s="34" t="s">
        <v>1096</v>
      </c>
      <c r="D136" s="611"/>
      <c r="E136" s="20"/>
      <c r="F136" s="844"/>
      <c r="G136" s="612"/>
      <c r="H136" s="612"/>
      <c r="I136" s="612"/>
    </row>
    <row r="137" spans="1:9" ht="14.4">
      <c r="A137" s="478" t="s">
        <v>5169</v>
      </c>
      <c r="B137" s="35" t="s">
        <v>947</v>
      </c>
      <c r="C137" s="35" t="s">
        <v>1097</v>
      </c>
      <c r="D137" s="611" t="s">
        <v>6296</v>
      </c>
      <c r="E137" s="20" t="s">
        <v>10055</v>
      </c>
      <c r="F137" s="844">
        <v>54</v>
      </c>
      <c r="G137" s="612">
        <v>163081650.19999999</v>
      </c>
      <c r="H137" s="612">
        <v>0</v>
      </c>
      <c r="I137" s="612">
        <v>163081650.19999999</v>
      </c>
    </row>
    <row r="138" spans="1:9" ht="14.4">
      <c r="A138" s="478" t="s">
        <v>5170</v>
      </c>
      <c r="B138" s="35" t="s">
        <v>947</v>
      </c>
      <c r="C138" s="35" t="s">
        <v>1098</v>
      </c>
      <c r="D138" s="611" t="s">
        <v>6297</v>
      </c>
      <c r="E138" s="20" t="s">
        <v>10056</v>
      </c>
      <c r="F138" s="844">
        <v>153</v>
      </c>
      <c r="G138" s="612">
        <v>164812613.59999999</v>
      </c>
      <c r="H138" s="612">
        <v>0</v>
      </c>
      <c r="I138" s="612">
        <v>164812613.59999999</v>
      </c>
    </row>
    <row r="139" spans="1:9" ht="14.4">
      <c r="A139" s="478" t="s">
        <v>5171</v>
      </c>
      <c r="B139" s="35" t="s">
        <v>947</v>
      </c>
      <c r="C139" s="35" t="s">
        <v>1099</v>
      </c>
      <c r="D139" s="611" t="s">
        <v>6298</v>
      </c>
      <c r="E139" s="20" t="s">
        <v>10057</v>
      </c>
      <c r="F139" s="844">
        <v>64</v>
      </c>
      <c r="G139" s="612">
        <v>75689202.799999997</v>
      </c>
      <c r="H139" s="612">
        <v>0</v>
      </c>
      <c r="I139" s="612">
        <v>75689202.799999997</v>
      </c>
    </row>
    <row r="140" spans="1:9" ht="14.4">
      <c r="A140" s="478" t="s">
        <v>5172</v>
      </c>
      <c r="B140" s="35" t="s">
        <v>947</v>
      </c>
      <c r="C140" s="35" t="s">
        <v>1100</v>
      </c>
      <c r="D140" s="611" t="s">
        <v>6299</v>
      </c>
      <c r="E140" s="20" t="s">
        <v>10058</v>
      </c>
      <c r="F140" s="844">
        <v>57</v>
      </c>
      <c r="G140" s="612">
        <v>55194600.599999994</v>
      </c>
      <c r="H140" s="612">
        <v>0</v>
      </c>
      <c r="I140" s="612">
        <v>55194600.599999994</v>
      </c>
    </row>
    <row r="141" spans="1:9" ht="14.4">
      <c r="A141" s="478" t="s">
        <v>5173</v>
      </c>
      <c r="B141" s="35" t="s">
        <v>947</v>
      </c>
      <c r="C141" s="35" t="s">
        <v>1101</v>
      </c>
      <c r="D141" s="611" t="s">
        <v>6300</v>
      </c>
      <c r="E141" s="20" t="s">
        <v>10059</v>
      </c>
      <c r="F141" s="844">
        <v>16</v>
      </c>
      <c r="G141" s="612">
        <v>22961029.199999999</v>
      </c>
      <c r="H141" s="612">
        <v>0</v>
      </c>
      <c r="I141" s="612">
        <v>22961029.199999999</v>
      </c>
    </row>
    <row r="142" spans="1:9" ht="14.4">
      <c r="A142" s="478" t="s">
        <v>5174</v>
      </c>
      <c r="B142" s="35" t="s">
        <v>947</v>
      </c>
      <c r="C142" s="35" t="s">
        <v>1102</v>
      </c>
      <c r="D142" s="611" t="s">
        <v>6301</v>
      </c>
      <c r="E142" s="20" t="s">
        <v>10060</v>
      </c>
      <c r="F142" s="844">
        <v>4</v>
      </c>
      <c r="G142" s="612">
        <v>17030000</v>
      </c>
      <c r="H142" s="612">
        <v>0</v>
      </c>
      <c r="I142" s="612">
        <v>17030000</v>
      </c>
    </row>
    <row r="143" spans="1:9" ht="14.4">
      <c r="A143" s="478" t="s">
        <v>4949</v>
      </c>
      <c r="B143" s="478" t="s">
        <v>1204</v>
      </c>
      <c r="C143" s="6" t="s">
        <v>1208</v>
      </c>
      <c r="D143" s="611"/>
      <c r="E143" s="20"/>
      <c r="F143" s="844"/>
      <c r="G143" s="612"/>
      <c r="H143" s="612"/>
      <c r="I143" s="612"/>
    </row>
    <row r="144" spans="1:9" ht="14.4">
      <c r="A144" s="478" t="s">
        <v>4950</v>
      </c>
      <c r="B144" s="478" t="s">
        <v>1204</v>
      </c>
      <c r="C144" s="6" t="s">
        <v>1203</v>
      </c>
      <c r="D144" s="611"/>
      <c r="E144" s="20"/>
      <c r="F144" s="844"/>
      <c r="G144" s="612"/>
      <c r="H144" s="612"/>
      <c r="I144" s="612"/>
    </row>
    <row r="145" spans="1:9" ht="14.4">
      <c r="A145" s="478" t="s">
        <v>4935</v>
      </c>
      <c r="B145" s="67" t="s">
        <v>944</v>
      </c>
      <c r="C145" s="35" t="s">
        <v>973</v>
      </c>
      <c r="D145" s="611" t="s">
        <v>6302</v>
      </c>
      <c r="E145" s="20" t="s">
        <v>759</v>
      </c>
      <c r="F145" s="844">
        <v>1032</v>
      </c>
      <c r="G145" s="612">
        <v>1420325122.9100015</v>
      </c>
      <c r="H145" s="612">
        <v>0</v>
      </c>
      <c r="I145" s="612">
        <v>1684518498.0400007</v>
      </c>
    </row>
    <row r="146" spans="1:9" ht="14.4">
      <c r="A146" s="478" t="s">
        <v>4938</v>
      </c>
      <c r="B146" s="67" t="s">
        <v>944</v>
      </c>
      <c r="C146" s="35" t="s">
        <v>974</v>
      </c>
      <c r="D146" s="611" t="s">
        <v>9262</v>
      </c>
      <c r="E146" s="20" t="s">
        <v>9497</v>
      </c>
      <c r="F146" s="844">
        <v>173</v>
      </c>
      <c r="G146" s="612">
        <v>430049254.87000012</v>
      </c>
      <c r="H146" s="612">
        <v>0</v>
      </c>
      <c r="I146" s="612">
        <v>1279831183.1200001</v>
      </c>
    </row>
    <row r="147" spans="1:9" ht="14.4">
      <c r="A147" s="478" t="s">
        <v>4951</v>
      </c>
      <c r="B147" s="43" t="s">
        <v>944</v>
      </c>
      <c r="C147" s="51" t="s">
        <v>4820</v>
      </c>
      <c r="D147" s="611" t="s">
        <v>9263</v>
      </c>
      <c r="E147" s="20" t="s">
        <v>9498</v>
      </c>
      <c r="F147" s="844">
        <v>98</v>
      </c>
      <c r="G147" s="612">
        <v>652903803.67999983</v>
      </c>
      <c r="H147" s="612">
        <v>0</v>
      </c>
      <c r="I147" s="612">
        <v>1151995551.3500001</v>
      </c>
    </row>
    <row r="148" spans="1:9" ht="14.4">
      <c r="A148" s="478" t="s">
        <v>4952</v>
      </c>
      <c r="B148" s="43" t="s">
        <v>944</v>
      </c>
      <c r="C148" s="20" t="s">
        <v>823</v>
      </c>
      <c r="D148" s="611"/>
      <c r="E148" s="20"/>
      <c r="F148" s="844"/>
      <c r="G148" s="612"/>
      <c r="H148" s="612"/>
      <c r="I148" s="612"/>
    </row>
    <row r="149" spans="1:9" ht="14.4">
      <c r="A149" s="478" t="s">
        <v>4941</v>
      </c>
      <c r="B149" s="67" t="s">
        <v>944</v>
      </c>
      <c r="C149" s="35" t="s">
        <v>1085</v>
      </c>
      <c r="D149" s="611" t="s">
        <v>6303</v>
      </c>
      <c r="E149" s="20" t="s">
        <v>832</v>
      </c>
      <c r="F149" s="844">
        <v>14908</v>
      </c>
      <c r="G149" s="612">
        <v>1470165854.7400012</v>
      </c>
      <c r="H149" s="612">
        <v>0</v>
      </c>
      <c r="I149" s="612">
        <v>2523344789.0300021</v>
      </c>
    </row>
    <row r="150" spans="1:9" ht="14.4">
      <c r="A150" s="478" t="s">
        <v>4953</v>
      </c>
      <c r="B150" s="67" t="s">
        <v>944</v>
      </c>
      <c r="C150" s="35" t="s">
        <v>1086</v>
      </c>
      <c r="D150" s="611" t="s">
        <v>9500</v>
      </c>
      <c r="E150" s="20" t="s">
        <v>826</v>
      </c>
      <c r="F150" s="844">
        <v>123</v>
      </c>
      <c r="G150" s="612">
        <v>19393478.760000005</v>
      </c>
      <c r="H150" s="612">
        <v>0</v>
      </c>
      <c r="I150" s="612">
        <v>31176345.100000001</v>
      </c>
    </row>
    <row r="151" spans="1:9" ht="14.4">
      <c r="A151" s="478" t="s">
        <v>4956</v>
      </c>
      <c r="B151" s="67" t="s">
        <v>944</v>
      </c>
      <c r="C151" s="35" t="s">
        <v>975</v>
      </c>
      <c r="D151" s="611" t="s">
        <v>9264</v>
      </c>
      <c r="E151" s="20" t="s">
        <v>831</v>
      </c>
      <c r="F151" s="844">
        <v>141</v>
      </c>
      <c r="G151" s="612">
        <v>199987362.50000003</v>
      </c>
      <c r="H151" s="612">
        <v>0</v>
      </c>
      <c r="I151" s="612">
        <v>201315273.58000004</v>
      </c>
    </row>
    <row r="152" spans="1:9" ht="14.4">
      <c r="A152" s="478" t="s">
        <v>4969</v>
      </c>
      <c r="B152" s="67" t="s">
        <v>944</v>
      </c>
      <c r="C152" s="35" t="s">
        <v>1143</v>
      </c>
      <c r="D152" s="611" t="s">
        <v>6305</v>
      </c>
      <c r="E152" s="20" t="s">
        <v>10062</v>
      </c>
      <c r="F152" s="844">
        <v>496</v>
      </c>
      <c r="G152" s="612">
        <v>119128159.74999999</v>
      </c>
      <c r="H152" s="612">
        <v>0</v>
      </c>
      <c r="I152" s="612">
        <v>132610974.81999999</v>
      </c>
    </row>
    <row r="153" spans="1:9" ht="14.4">
      <c r="A153" s="478" t="s">
        <v>4970</v>
      </c>
      <c r="B153" s="67" t="s">
        <v>944</v>
      </c>
      <c r="C153" s="35" t="s">
        <v>976</v>
      </c>
      <c r="D153" s="611" t="s">
        <v>6304</v>
      </c>
      <c r="E153" s="20" t="s">
        <v>10064</v>
      </c>
      <c r="F153" s="844">
        <v>9</v>
      </c>
      <c r="G153" s="612">
        <v>14160738.76</v>
      </c>
      <c r="H153" s="612">
        <v>0</v>
      </c>
      <c r="I153" s="612">
        <v>14160738.76</v>
      </c>
    </row>
    <row r="154" spans="1:9" s="484" customFormat="1" ht="14.4">
      <c r="A154" s="985" t="s">
        <v>7946</v>
      </c>
      <c r="B154" s="995" t="s">
        <v>944</v>
      </c>
      <c r="C154" s="985" t="s">
        <v>7947</v>
      </c>
      <c r="D154" s="611"/>
      <c r="E154" s="20"/>
      <c r="F154" s="844"/>
      <c r="G154" s="612"/>
      <c r="H154" s="612"/>
      <c r="I154" s="612"/>
    </row>
    <row r="155" spans="1:9" s="484" customFormat="1" ht="14.4">
      <c r="A155" s="478" t="s">
        <v>9871</v>
      </c>
      <c r="B155" s="35" t="s">
        <v>947</v>
      </c>
      <c r="C155" s="478" t="s">
        <v>9876</v>
      </c>
      <c r="D155" s="611"/>
      <c r="E155" s="20"/>
      <c r="F155" s="844"/>
      <c r="G155" s="612"/>
      <c r="H155" s="612"/>
      <c r="I155" s="612"/>
    </row>
    <row r="156" spans="1:9" s="484" customFormat="1" ht="14.4">
      <c r="A156" s="478" t="s">
        <v>9872</v>
      </c>
      <c r="B156" s="35" t="s">
        <v>947</v>
      </c>
      <c r="C156" s="478" t="s">
        <v>9877</v>
      </c>
      <c r="D156" s="611"/>
      <c r="E156" s="20"/>
      <c r="F156" s="844"/>
      <c r="G156" s="612"/>
      <c r="H156" s="612"/>
      <c r="I156" s="612"/>
    </row>
    <row r="157" spans="1:9" s="484" customFormat="1" ht="14.4">
      <c r="A157" s="478" t="s">
        <v>9873</v>
      </c>
      <c r="B157" s="35" t="s">
        <v>947</v>
      </c>
      <c r="C157" s="478" t="s">
        <v>9878</v>
      </c>
      <c r="D157" s="611"/>
      <c r="E157" s="20"/>
      <c r="F157" s="844"/>
      <c r="G157" s="612"/>
      <c r="H157" s="612"/>
      <c r="I157" s="612"/>
    </row>
    <row r="158" spans="1:9" s="484" customFormat="1" ht="14.4">
      <c r="A158" s="478" t="s">
        <v>9874</v>
      </c>
      <c r="B158" s="35" t="s">
        <v>947</v>
      </c>
      <c r="C158" s="478" t="s">
        <v>9879</v>
      </c>
      <c r="D158" s="611"/>
      <c r="E158" s="20"/>
      <c r="F158" s="844"/>
      <c r="G158" s="612"/>
      <c r="H158" s="612"/>
      <c r="I158" s="612"/>
    </row>
    <row r="159" spans="1:9" s="484" customFormat="1" ht="14.4">
      <c r="A159" s="478" t="s">
        <v>9875</v>
      </c>
      <c r="B159" s="35" t="s">
        <v>947</v>
      </c>
      <c r="C159" s="478" t="s">
        <v>9880</v>
      </c>
      <c r="D159" s="611"/>
      <c r="E159" s="20"/>
      <c r="F159" s="844"/>
      <c r="G159" s="612"/>
      <c r="H159" s="612"/>
      <c r="I159" s="612"/>
    </row>
    <row r="160" spans="1:9" ht="14.4">
      <c r="A160" s="478" t="s">
        <v>4971</v>
      </c>
      <c r="B160" s="478" t="s">
        <v>1204</v>
      </c>
      <c r="C160" s="6" t="s">
        <v>1205</v>
      </c>
      <c r="D160" s="611"/>
      <c r="E160" s="20"/>
      <c r="F160" s="844"/>
      <c r="G160" s="612"/>
      <c r="H160" s="612"/>
      <c r="I160" s="612"/>
    </row>
    <row r="161" spans="1:9" ht="14.4">
      <c r="A161" s="478" t="s">
        <v>4972</v>
      </c>
      <c r="B161" s="478" t="s">
        <v>1204</v>
      </c>
      <c r="C161" s="6" t="s">
        <v>1206</v>
      </c>
      <c r="D161" s="611"/>
      <c r="E161" s="20"/>
      <c r="F161" s="844"/>
      <c r="G161" s="612"/>
      <c r="H161" s="612"/>
      <c r="I161" s="612"/>
    </row>
    <row r="162" spans="1:9" ht="14.4">
      <c r="A162" s="478" t="s">
        <v>4973</v>
      </c>
      <c r="B162" s="478" t="s">
        <v>1204</v>
      </c>
      <c r="C162" s="6" t="s">
        <v>1207</v>
      </c>
      <c r="D162" s="611"/>
      <c r="E162" s="20"/>
      <c r="F162" s="844"/>
      <c r="G162" s="612"/>
      <c r="H162" s="612"/>
      <c r="I162" s="612"/>
    </row>
    <row r="163" spans="1:9" ht="14.4">
      <c r="A163" s="478" t="s">
        <v>4957</v>
      </c>
      <c r="B163" s="67" t="s">
        <v>944</v>
      </c>
      <c r="C163" s="35" t="s">
        <v>977</v>
      </c>
      <c r="D163" s="611"/>
      <c r="E163" s="20"/>
      <c r="F163" s="844"/>
      <c r="G163" s="612"/>
      <c r="H163" s="612"/>
      <c r="I163" s="612"/>
    </row>
    <row r="164" spans="1:9" ht="14.4">
      <c r="A164" s="478" t="s">
        <v>4958</v>
      </c>
      <c r="B164" s="67" t="s">
        <v>944</v>
      </c>
      <c r="C164" s="35" t="s">
        <v>978</v>
      </c>
      <c r="D164" s="611"/>
      <c r="E164" s="20"/>
      <c r="F164" s="844"/>
      <c r="G164" s="612"/>
      <c r="H164" s="612"/>
      <c r="I164" s="612"/>
    </row>
    <row r="165" spans="1:9" ht="14.4">
      <c r="A165" s="19" t="s">
        <v>4959</v>
      </c>
      <c r="B165" s="1022" t="s">
        <v>944</v>
      </c>
      <c r="C165" s="1023" t="s">
        <v>979</v>
      </c>
      <c r="D165" s="1018"/>
      <c r="E165" s="1019"/>
      <c r="F165" s="1020"/>
      <c r="G165" s="1007"/>
      <c r="H165" s="1007"/>
      <c r="I165" s="612"/>
    </row>
    <row r="166" spans="1:9" ht="14.4">
      <c r="A166" s="478" t="s">
        <v>4960</v>
      </c>
      <c r="B166" s="67" t="s">
        <v>944</v>
      </c>
      <c r="C166" s="35" t="s">
        <v>980</v>
      </c>
      <c r="D166" s="611"/>
      <c r="E166" s="20"/>
      <c r="F166" s="844"/>
      <c r="G166" s="612"/>
      <c r="H166" s="612"/>
      <c r="I166" s="612"/>
    </row>
    <row r="167" spans="1:9" ht="14.4">
      <c r="A167" s="478" t="s">
        <v>4954</v>
      </c>
      <c r="B167" s="67" t="s">
        <v>944</v>
      </c>
      <c r="C167" s="35" t="s">
        <v>981</v>
      </c>
      <c r="D167" s="611" t="s">
        <v>10071</v>
      </c>
      <c r="E167" s="20" t="s">
        <v>772</v>
      </c>
      <c r="F167" s="844">
        <v>22</v>
      </c>
      <c r="G167" s="612">
        <v>3609999999.3999996</v>
      </c>
      <c r="H167" s="612">
        <v>0</v>
      </c>
      <c r="I167" s="612">
        <v>3666843559.0999999</v>
      </c>
    </row>
    <row r="168" spans="1:9" s="484" customFormat="1" ht="14.4">
      <c r="A168" s="478" t="s">
        <v>7233</v>
      </c>
      <c r="B168" s="51" t="s">
        <v>6789</v>
      </c>
      <c r="C168" s="51" t="s">
        <v>7235</v>
      </c>
      <c r="D168" s="611"/>
      <c r="E168" s="20"/>
      <c r="F168" s="844"/>
      <c r="G168" s="612"/>
      <c r="H168" s="612"/>
      <c r="I168" s="612"/>
    </row>
    <row r="169" spans="1:9" s="484" customFormat="1" ht="14.4">
      <c r="A169" s="478" t="s">
        <v>7234</v>
      </c>
      <c r="B169" s="51" t="s">
        <v>6789</v>
      </c>
      <c r="C169" s="51" t="s">
        <v>7236</v>
      </c>
      <c r="D169" s="611"/>
      <c r="E169" s="20"/>
      <c r="F169" s="844"/>
      <c r="G169" s="612"/>
      <c r="H169" s="612"/>
      <c r="I169" s="612"/>
    </row>
    <row r="170" spans="1:9" ht="14.4">
      <c r="A170" s="478" t="s">
        <v>4955</v>
      </c>
      <c r="B170" s="67" t="s">
        <v>944</v>
      </c>
      <c r="C170" s="35" t="s">
        <v>982</v>
      </c>
      <c r="D170" s="611" t="s">
        <v>9265</v>
      </c>
      <c r="E170" s="20" t="s">
        <v>10072</v>
      </c>
      <c r="F170" s="844">
        <v>30</v>
      </c>
      <c r="G170" s="612">
        <v>499999999.75999999</v>
      </c>
      <c r="H170" s="612">
        <v>0</v>
      </c>
      <c r="I170" s="612">
        <v>515778847.82999998</v>
      </c>
    </row>
    <row r="171" spans="1:9" ht="14.4">
      <c r="A171" s="478" t="s">
        <v>4961</v>
      </c>
      <c r="B171" s="67" t="s">
        <v>944</v>
      </c>
      <c r="C171" s="35" t="s">
        <v>983</v>
      </c>
      <c r="D171" s="611" t="s">
        <v>9266</v>
      </c>
      <c r="E171" s="20" t="s">
        <v>9501</v>
      </c>
      <c r="F171" s="844">
        <v>47</v>
      </c>
      <c r="G171" s="612">
        <v>391900949.46000004</v>
      </c>
      <c r="H171" s="612">
        <v>0</v>
      </c>
      <c r="I171" s="612">
        <v>590448503.28000009</v>
      </c>
    </row>
    <row r="172" spans="1:9" ht="14.4">
      <c r="A172" s="478" t="s">
        <v>4962</v>
      </c>
      <c r="B172" s="67" t="s">
        <v>944</v>
      </c>
      <c r="C172" s="35" t="s">
        <v>984</v>
      </c>
      <c r="D172" s="611" t="s">
        <v>9502</v>
      </c>
      <c r="E172" s="20" t="s">
        <v>839</v>
      </c>
      <c r="F172" s="844">
        <v>3</v>
      </c>
      <c r="G172" s="612">
        <v>10121943.18</v>
      </c>
      <c r="H172" s="612">
        <v>0</v>
      </c>
      <c r="I172" s="612">
        <v>19030644.739999998</v>
      </c>
    </row>
    <row r="173" spans="1:9" ht="14.4">
      <c r="A173" s="478" t="s">
        <v>4963</v>
      </c>
      <c r="B173" s="67" t="s">
        <v>944</v>
      </c>
      <c r="C173" s="51" t="s">
        <v>932</v>
      </c>
      <c r="D173" s="611" t="s">
        <v>9267</v>
      </c>
      <c r="E173" s="20" t="s">
        <v>768</v>
      </c>
      <c r="F173" s="844">
        <v>44</v>
      </c>
      <c r="G173" s="612">
        <v>124785263.80999999</v>
      </c>
      <c r="H173" s="612">
        <v>0</v>
      </c>
      <c r="I173" s="612">
        <v>407187063.88</v>
      </c>
    </row>
    <row r="174" spans="1:9" ht="14.4">
      <c r="A174" s="478" t="s">
        <v>4964</v>
      </c>
      <c r="B174" s="67" t="s">
        <v>944</v>
      </c>
      <c r="C174" s="51" t="s">
        <v>933</v>
      </c>
      <c r="D174" s="611" t="s">
        <v>9268</v>
      </c>
      <c r="E174" s="20" t="s">
        <v>767</v>
      </c>
      <c r="F174" s="844">
        <v>11</v>
      </c>
      <c r="G174" s="612">
        <v>300000000</v>
      </c>
      <c r="H174" s="612">
        <v>0</v>
      </c>
      <c r="I174" s="612">
        <v>341996994.38</v>
      </c>
    </row>
    <row r="175" spans="1:9" ht="14.4">
      <c r="A175" s="478" t="s">
        <v>4965</v>
      </c>
      <c r="B175" s="47" t="s">
        <v>944</v>
      </c>
      <c r="C175" s="34" t="s">
        <v>985</v>
      </c>
      <c r="D175" s="611" t="s">
        <v>10536</v>
      </c>
      <c r="E175" s="20" t="s">
        <v>11427</v>
      </c>
      <c r="F175" s="844">
        <v>25</v>
      </c>
      <c r="G175" s="612">
        <v>157024067.66999999</v>
      </c>
      <c r="H175" s="612">
        <v>0</v>
      </c>
      <c r="I175" s="612">
        <v>177376206.53999999</v>
      </c>
    </row>
    <row r="176" spans="1:9" s="484" customFormat="1" ht="14.4">
      <c r="A176" s="478" t="s">
        <v>9858</v>
      </c>
      <c r="B176" s="35" t="s">
        <v>947</v>
      </c>
      <c r="C176" s="51" t="s">
        <v>9859</v>
      </c>
      <c r="D176" s="611"/>
      <c r="E176" s="20"/>
      <c r="F176" s="844"/>
      <c r="G176" s="612"/>
      <c r="H176" s="612"/>
      <c r="I176" s="612"/>
    </row>
    <row r="177" spans="1:9" s="484" customFormat="1" ht="14.4">
      <c r="A177" s="478" t="s">
        <v>9881</v>
      </c>
      <c r="B177" s="35" t="s">
        <v>947</v>
      </c>
      <c r="C177" s="51" t="s">
        <v>9860</v>
      </c>
      <c r="D177" s="611"/>
      <c r="E177" s="20"/>
      <c r="F177" s="844"/>
      <c r="G177" s="612"/>
      <c r="H177" s="612"/>
      <c r="I177" s="612"/>
    </row>
    <row r="178" spans="1:9" ht="14.4">
      <c r="A178" s="478" t="s">
        <v>4966</v>
      </c>
      <c r="B178" s="47" t="s">
        <v>944</v>
      </c>
      <c r="C178" s="34" t="s">
        <v>946</v>
      </c>
      <c r="D178" s="611"/>
      <c r="E178" s="20"/>
      <c r="F178" s="844"/>
      <c r="G178" s="612"/>
      <c r="H178" s="612"/>
      <c r="I178" s="612"/>
    </row>
    <row r="179" spans="1:9" ht="14.4">
      <c r="A179" s="478" t="s">
        <v>5175</v>
      </c>
      <c r="B179" s="35" t="s">
        <v>947</v>
      </c>
      <c r="C179" s="35" t="s">
        <v>948</v>
      </c>
      <c r="D179" s="611" t="s">
        <v>6308</v>
      </c>
      <c r="E179" s="20" t="s">
        <v>10073</v>
      </c>
      <c r="F179" s="844">
        <v>41</v>
      </c>
      <c r="G179" s="612">
        <v>266572404.20000002</v>
      </c>
      <c r="H179" s="612">
        <v>0</v>
      </c>
      <c r="I179" s="612">
        <v>487852115.24000007</v>
      </c>
    </row>
    <row r="180" spans="1:9" ht="14.4">
      <c r="A180" s="478" t="s">
        <v>5176</v>
      </c>
      <c r="B180" s="35" t="s">
        <v>947</v>
      </c>
      <c r="C180" s="35" t="s">
        <v>949</v>
      </c>
      <c r="D180" s="611" t="s">
        <v>6309</v>
      </c>
      <c r="E180" s="20" t="s">
        <v>10074</v>
      </c>
      <c r="F180" s="844">
        <v>149</v>
      </c>
      <c r="G180" s="612">
        <v>199999999.66000003</v>
      </c>
      <c r="H180" s="612">
        <v>0</v>
      </c>
      <c r="I180" s="612">
        <v>244328010.22999996</v>
      </c>
    </row>
    <row r="181" spans="1:9" ht="14.4">
      <c r="A181" s="478" t="s">
        <v>4967</v>
      </c>
      <c r="B181" s="67" t="s">
        <v>944</v>
      </c>
      <c r="C181" s="35" t="s">
        <v>950</v>
      </c>
      <c r="D181" s="611" t="s">
        <v>6310</v>
      </c>
      <c r="E181" s="20" t="s">
        <v>10075</v>
      </c>
      <c r="F181" s="844">
        <v>39</v>
      </c>
      <c r="G181" s="612">
        <v>3599999999.9999995</v>
      </c>
      <c r="H181" s="612">
        <v>0</v>
      </c>
      <c r="I181" s="612">
        <v>5385698202</v>
      </c>
    </row>
    <row r="182" spans="1:9" ht="14.4">
      <c r="A182" s="478" t="s">
        <v>4968</v>
      </c>
      <c r="B182" s="67" t="s">
        <v>944</v>
      </c>
      <c r="C182" s="35" t="s">
        <v>986</v>
      </c>
      <c r="D182" s="611"/>
      <c r="E182" s="20"/>
      <c r="F182" s="844"/>
      <c r="G182" s="612"/>
      <c r="H182" s="612"/>
      <c r="I182" s="612"/>
    </row>
    <row r="183" spans="1:9" ht="14.4">
      <c r="A183" s="478" t="s">
        <v>5487</v>
      </c>
      <c r="B183" s="47" t="s">
        <v>944</v>
      </c>
      <c r="C183" s="434" t="s">
        <v>5488</v>
      </c>
      <c r="D183" s="611"/>
      <c r="E183" s="20"/>
      <c r="F183" s="844"/>
      <c r="G183" s="612"/>
      <c r="H183" s="612"/>
      <c r="I183" s="612"/>
    </row>
    <row r="184" spans="1:9" ht="14.4">
      <c r="A184" s="478" t="s">
        <v>4974</v>
      </c>
      <c r="B184" s="35" t="s">
        <v>947</v>
      </c>
      <c r="C184" s="35" t="s">
        <v>951</v>
      </c>
      <c r="D184" s="611" t="s">
        <v>6312</v>
      </c>
      <c r="E184" s="20" t="s">
        <v>10076</v>
      </c>
      <c r="F184" s="844">
        <v>89</v>
      </c>
      <c r="G184" s="612">
        <v>2072460251.9299998</v>
      </c>
      <c r="H184" s="612">
        <v>0</v>
      </c>
      <c r="I184" s="612">
        <v>2105614458.7199998</v>
      </c>
    </row>
    <row r="185" spans="1:9" ht="14.4">
      <c r="A185" s="478" t="s">
        <v>4975</v>
      </c>
      <c r="B185" s="35" t="s">
        <v>947</v>
      </c>
      <c r="C185" s="35" t="s">
        <v>952</v>
      </c>
      <c r="D185" s="611" t="s">
        <v>6313</v>
      </c>
      <c r="E185" s="20" t="s">
        <v>10077</v>
      </c>
      <c r="F185" s="844">
        <v>33</v>
      </c>
      <c r="G185" s="612">
        <v>949685280.06999981</v>
      </c>
      <c r="H185" s="612">
        <v>79200000</v>
      </c>
      <c r="I185" s="612">
        <v>1094039349.5899999</v>
      </c>
    </row>
    <row r="186" spans="1:9" ht="14.4">
      <c r="A186" s="478" t="s">
        <v>4976</v>
      </c>
      <c r="B186" s="35" t="s">
        <v>947</v>
      </c>
      <c r="C186" s="35" t="s">
        <v>1052</v>
      </c>
      <c r="D186" s="611" t="s">
        <v>6311</v>
      </c>
      <c r="E186" s="20" t="s">
        <v>10078</v>
      </c>
      <c r="F186" s="844">
        <v>20</v>
      </c>
      <c r="G186" s="612">
        <v>361637782</v>
      </c>
      <c r="H186" s="612">
        <v>0</v>
      </c>
      <c r="I186" s="612">
        <v>361637782</v>
      </c>
    </row>
    <row r="187" spans="1:9" ht="14.4">
      <c r="A187" s="478" t="s">
        <v>4977</v>
      </c>
      <c r="B187" s="43" t="s">
        <v>944</v>
      </c>
      <c r="C187" s="20" t="s">
        <v>1840</v>
      </c>
      <c r="D187" s="611"/>
      <c r="E187" s="20"/>
      <c r="F187" s="844"/>
      <c r="G187" s="612"/>
      <c r="H187" s="612"/>
      <c r="I187" s="612"/>
    </row>
    <row r="188" spans="1:9" ht="14.4">
      <c r="A188" s="478" t="s">
        <v>4978</v>
      </c>
      <c r="B188" s="43" t="s">
        <v>944</v>
      </c>
      <c r="C188" s="20" t="s">
        <v>1841</v>
      </c>
      <c r="D188" s="611"/>
      <c r="E188" s="20"/>
      <c r="F188" s="844"/>
      <c r="G188" s="612"/>
      <c r="H188" s="612"/>
      <c r="I188" s="612"/>
    </row>
    <row r="189" spans="1:9" ht="14.4">
      <c r="A189" s="478" t="s">
        <v>5177</v>
      </c>
      <c r="B189" s="43" t="s">
        <v>944</v>
      </c>
      <c r="C189" s="20" t="s">
        <v>4594</v>
      </c>
      <c r="D189" s="611"/>
      <c r="E189" s="20"/>
      <c r="F189" s="844"/>
      <c r="G189" s="612"/>
      <c r="H189" s="612"/>
      <c r="I189" s="612"/>
    </row>
    <row r="190" spans="1:9" ht="14.4">
      <c r="A190" s="478" t="s">
        <v>5178</v>
      </c>
      <c r="B190" s="43" t="s">
        <v>944</v>
      </c>
      <c r="C190" s="20" t="s">
        <v>4593</v>
      </c>
      <c r="D190" s="611"/>
      <c r="E190" s="20"/>
      <c r="F190" s="844"/>
      <c r="G190" s="612"/>
      <c r="H190" s="612"/>
      <c r="I190" s="612"/>
    </row>
    <row r="191" spans="1:9" ht="14.4">
      <c r="A191" s="478" t="s">
        <v>5179</v>
      </c>
      <c r="B191" s="47" t="s">
        <v>944</v>
      </c>
      <c r="C191" s="434" t="s">
        <v>4595</v>
      </c>
      <c r="D191" s="611"/>
      <c r="E191" s="20"/>
      <c r="F191" s="844"/>
      <c r="G191" s="612"/>
      <c r="H191" s="612"/>
      <c r="I191" s="612"/>
    </row>
    <row r="192" spans="1:9" s="484" customFormat="1" ht="14.4">
      <c r="A192" s="478" t="s">
        <v>7335</v>
      </c>
      <c r="B192" s="35" t="s">
        <v>947</v>
      </c>
      <c r="C192" s="639" t="s">
        <v>7337</v>
      </c>
      <c r="D192" s="611"/>
      <c r="E192" s="20"/>
      <c r="F192" s="844"/>
      <c r="G192" s="612"/>
      <c r="H192" s="612"/>
      <c r="I192" s="612"/>
    </row>
    <row r="193" spans="1:9" s="484" customFormat="1" ht="14.4">
      <c r="A193" s="478" t="s">
        <v>7336</v>
      </c>
      <c r="B193" s="35" t="s">
        <v>947</v>
      </c>
      <c r="C193" s="639" t="s">
        <v>7338</v>
      </c>
      <c r="D193" s="611"/>
      <c r="E193" s="20"/>
      <c r="F193" s="844"/>
      <c r="G193" s="612"/>
      <c r="H193" s="612"/>
      <c r="I193" s="612"/>
    </row>
    <row r="194" spans="1:9" ht="14.4">
      <c r="A194" s="478" t="s">
        <v>5493</v>
      </c>
      <c r="B194" s="47" t="s">
        <v>944</v>
      </c>
      <c r="C194" s="434" t="s">
        <v>5494</v>
      </c>
      <c r="D194" s="611"/>
      <c r="E194" s="20"/>
      <c r="F194" s="844"/>
      <c r="G194" s="612"/>
      <c r="H194" s="612"/>
      <c r="I194" s="612"/>
    </row>
    <row r="195" spans="1:9" ht="14.4">
      <c r="A195" s="651" t="s">
        <v>4979</v>
      </c>
      <c r="B195" s="693" t="s">
        <v>7975</v>
      </c>
      <c r="C195" s="747" t="s">
        <v>3757</v>
      </c>
      <c r="D195" s="611"/>
      <c r="E195" s="20"/>
      <c r="F195" s="844"/>
      <c r="G195" s="612"/>
      <c r="H195" s="612"/>
      <c r="I195" s="612"/>
    </row>
    <row r="196" spans="1:9" ht="14.4">
      <c r="A196" s="651" t="s">
        <v>4980</v>
      </c>
      <c r="B196" s="693" t="s">
        <v>7975</v>
      </c>
      <c r="C196" s="693" t="s">
        <v>11482</v>
      </c>
      <c r="D196" s="611"/>
      <c r="E196" s="20"/>
      <c r="F196" s="844"/>
      <c r="G196" s="612"/>
      <c r="H196" s="612"/>
      <c r="I196" s="612"/>
    </row>
    <row r="197" spans="1:9" ht="14.4">
      <c r="A197" s="478" t="s">
        <v>4981</v>
      </c>
      <c r="B197" s="35" t="s">
        <v>947</v>
      </c>
      <c r="C197" s="35" t="s">
        <v>1035</v>
      </c>
      <c r="D197" s="611" t="s">
        <v>9269</v>
      </c>
      <c r="E197" s="20" t="s">
        <v>9505</v>
      </c>
      <c r="F197" s="844">
        <v>8</v>
      </c>
      <c r="G197" s="612">
        <v>284850687.19</v>
      </c>
      <c r="H197" s="612">
        <v>0</v>
      </c>
      <c r="I197" s="612">
        <v>2246518353.3200002</v>
      </c>
    </row>
    <row r="198" spans="1:9" s="484" customFormat="1" ht="14.4">
      <c r="A198" s="478" t="s">
        <v>10115</v>
      </c>
      <c r="B198" s="35" t="s">
        <v>947</v>
      </c>
      <c r="C198" s="51" t="s">
        <v>11481</v>
      </c>
      <c r="D198" s="611"/>
      <c r="E198" s="20"/>
      <c r="F198" s="844"/>
      <c r="G198" s="612"/>
      <c r="H198" s="612"/>
      <c r="I198" s="612"/>
    </row>
    <row r="199" spans="1:9" ht="14.4">
      <c r="A199" s="478" t="s">
        <v>4982</v>
      </c>
      <c r="B199" s="67" t="s">
        <v>944</v>
      </c>
      <c r="C199" s="35" t="s">
        <v>987</v>
      </c>
      <c r="D199" s="611"/>
      <c r="E199" s="20"/>
      <c r="F199" s="844"/>
      <c r="G199" s="612"/>
      <c r="H199" s="612"/>
      <c r="I199" s="612"/>
    </row>
    <row r="200" spans="1:9" ht="14.4">
      <c r="A200" s="19" t="s">
        <v>4983</v>
      </c>
      <c r="B200" s="1016" t="s">
        <v>944</v>
      </c>
      <c r="C200" s="1021" t="s">
        <v>953</v>
      </c>
      <c r="D200" s="1018"/>
      <c r="E200" s="1019"/>
      <c r="F200" s="1020"/>
      <c r="G200" s="1007"/>
      <c r="H200" s="1007"/>
      <c r="I200" s="612"/>
    </row>
    <row r="201" spans="1:9" ht="14.4">
      <c r="A201" s="478" t="s">
        <v>4984</v>
      </c>
      <c r="B201" s="67" t="s">
        <v>944</v>
      </c>
      <c r="C201" s="35" t="s">
        <v>1036</v>
      </c>
      <c r="D201" s="611" t="s">
        <v>6307</v>
      </c>
      <c r="E201" s="20" t="s">
        <v>837</v>
      </c>
      <c r="F201" s="844">
        <v>1</v>
      </c>
      <c r="G201" s="612">
        <v>250000000</v>
      </c>
      <c r="H201" s="612">
        <v>0</v>
      </c>
      <c r="I201" s="612">
        <v>250000000</v>
      </c>
    </row>
    <row r="202" spans="1:9" ht="14.4">
      <c r="A202" s="478" t="s">
        <v>4985</v>
      </c>
      <c r="B202" s="478" t="s">
        <v>1204</v>
      </c>
      <c r="C202" s="65" t="s">
        <v>1826</v>
      </c>
      <c r="D202" s="611"/>
      <c r="E202" s="20"/>
      <c r="F202" s="844"/>
      <c r="G202" s="612"/>
      <c r="H202" s="612"/>
      <c r="I202" s="612"/>
    </row>
    <row r="203" spans="1:9" ht="14.4">
      <c r="A203" s="478" t="s">
        <v>4986</v>
      </c>
      <c r="B203" s="478" t="s">
        <v>1204</v>
      </c>
      <c r="C203" s="65" t="s">
        <v>699</v>
      </c>
      <c r="D203" s="611"/>
      <c r="E203" s="20"/>
      <c r="F203" s="844"/>
      <c r="G203" s="612"/>
      <c r="H203" s="612"/>
      <c r="I203" s="612"/>
    </row>
    <row r="204" spans="1:9" ht="14.4">
      <c r="A204" s="478" t="s">
        <v>4987</v>
      </c>
      <c r="B204" s="478" t="s">
        <v>1204</v>
      </c>
      <c r="C204" s="65" t="s">
        <v>700</v>
      </c>
      <c r="D204" s="611"/>
      <c r="E204" s="20"/>
      <c r="F204" s="844"/>
      <c r="G204" s="612"/>
      <c r="H204" s="612"/>
      <c r="I204" s="612"/>
    </row>
    <row r="205" spans="1:9" ht="14.4">
      <c r="A205" s="478" t="s">
        <v>4988</v>
      </c>
      <c r="B205" s="478" t="s">
        <v>1204</v>
      </c>
      <c r="C205" s="65" t="s">
        <v>701</v>
      </c>
      <c r="D205" s="611"/>
      <c r="E205" s="20"/>
      <c r="F205" s="844"/>
      <c r="G205" s="612"/>
      <c r="H205" s="612"/>
      <c r="I205" s="612"/>
    </row>
    <row r="206" spans="1:9" ht="14.4">
      <c r="A206" s="478" t="s">
        <v>4989</v>
      </c>
      <c r="B206" s="478" t="s">
        <v>1204</v>
      </c>
      <c r="C206" s="6" t="s">
        <v>1863</v>
      </c>
      <c r="D206" s="611"/>
      <c r="E206" s="20"/>
      <c r="F206" s="844"/>
      <c r="G206" s="612"/>
      <c r="H206" s="612"/>
      <c r="I206" s="612"/>
    </row>
    <row r="207" spans="1:9" ht="14.4">
      <c r="A207" s="478" t="s">
        <v>4990</v>
      </c>
      <c r="B207" s="67" t="s">
        <v>944</v>
      </c>
      <c r="C207" s="35" t="s">
        <v>1014</v>
      </c>
      <c r="D207" s="611" t="s">
        <v>6315</v>
      </c>
      <c r="E207" s="20" t="s">
        <v>9507</v>
      </c>
      <c r="F207" s="844">
        <v>210</v>
      </c>
      <c r="G207" s="612">
        <v>1177757480.98</v>
      </c>
      <c r="H207" s="612">
        <v>0</v>
      </c>
      <c r="I207" s="612">
        <v>1402977304.4399996</v>
      </c>
    </row>
    <row r="208" spans="1:9" ht="14.4">
      <c r="A208" s="478" t="s">
        <v>4991</v>
      </c>
      <c r="B208" s="67" t="s">
        <v>944</v>
      </c>
      <c r="C208" s="35" t="s">
        <v>1089</v>
      </c>
      <c r="D208" s="611" t="s">
        <v>6314</v>
      </c>
      <c r="E208" s="20" t="s">
        <v>9509</v>
      </c>
      <c r="F208" s="844">
        <v>62</v>
      </c>
      <c r="G208" s="612">
        <v>411739000</v>
      </c>
      <c r="H208" s="612">
        <v>0</v>
      </c>
      <c r="I208" s="612">
        <v>625484166.22000003</v>
      </c>
    </row>
    <row r="209" spans="1:9" ht="14.4">
      <c r="A209" s="478" t="s">
        <v>4995</v>
      </c>
      <c r="B209" s="43" t="s">
        <v>944</v>
      </c>
      <c r="C209" s="20" t="s">
        <v>836</v>
      </c>
      <c r="D209" s="611"/>
      <c r="E209" s="20"/>
      <c r="F209" s="844"/>
      <c r="G209" s="612"/>
      <c r="H209" s="612"/>
      <c r="I209" s="612"/>
    </row>
    <row r="210" spans="1:9" ht="14.4">
      <c r="A210" s="478" t="s">
        <v>4992</v>
      </c>
      <c r="B210" s="43" t="s">
        <v>944</v>
      </c>
      <c r="C210" s="51" t="s">
        <v>4521</v>
      </c>
      <c r="D210" s="611" t="s">
        <v>9511</v>
      </c>
      <c r="E210" s="20" t="s">
        <v>8080</v>
      </c>
      <c r="F210" s="844">
        <v>60756</v>
      </c>
      <c r="G210" s="612">
        <v>13726394613.769962</v>
      </c>
      <c r="H210" s="612">
        <v>0</v>
      </c>
      <c r="I210" s="612">
        <v>15099034102.529991</v>
      </c>
    </row>
    <row r="211" spans="1:9" ht="14.4">
      <c r="A211" s="478" t="s">
        <v>4997</v>
      </c>
      <c r="B211" s="43" t="s">
        <v>944</v>
      </c>
      <c r="C211" s="160" t="s">
        <v>1842</v>
      </c>
      <c r="D211" s="611"/>
      <c r="E211" s="20"/>
      <c r="F211" s="844"/>
      <c r="G211" s="612"/>
      <c r="H211" s="612"/>
      <c r="I211" s="612"/>
    </row>
    <row r="212" spans="1:9" ht="14.4">
      <c r="A212" s="478" t="s">
        <v>4993</v>
      </c>
      <c r="B212" s="67" t="s">
        <v>944</v>
      </c>
      <c r="C212" s="35" t="s">
        <v>988</v>
      </c>
      <c r="D212" s="611" t="s">
        <v>9270</v>
      </c>
      <c r="E212" s="20" t="s">
        <v>777</v>
      </c>
      <c r="F212" s="844">
        <v>33</v>
      </c>
      <c r="G212" s="612">
        <v>146562895</v>
      </c>
      <c r="H212" s="612">
        <v>0</v>
      </c>
      <c r="I212" s="612">
        <v>261065106</v>
      </c>
    </row>
    <row r="213" spans="1:9" ht="14.4">
      <c r="A213" s="478" t="s">
        <v>4996</v>
      </c>
      <c r="B213" s="478" t="s">
        <v>1204</v>
      </c>
      <c r="C213" s="6" t="s">
        <v>1230</v>
      </c>
      <c r="D213" s="611"/>
      <c r="E213" s="20"/>
      <c r="F213" s="844"/>
      <c r="G213" s="612"/>
      <c r="H213" s="612"/>
      <c r="I213" s="612"/>
    </row>
    <row r="214" spans="1:9" ht="14.4">
      <c r="A214" s="478" t="s">
        <v>4994</v>
      </c>
      <c r="B214" s="67" t="s">
        <v>944</v>
      </c>
      <c r="C214" s="35" t="s">
        <v>989</v>
      </c>
      <c r="D214" s="611" t="s">
        <v>6318</v>
      </c>
      <c r="E214" s="20" t="s">
        <v>834</v>
      </c>
      <c r="F214" s="844">
        <v>5</v>
      </c>
      <c r="G214" s="612">
        <v>491934622.54000002</v>
      </c>
      <c r="H214" s="612">
        <v>0</v>
      </c>
      <c r="I214" s="612">
        <v>491934622.54000002</v>
      </c>
    </row>
    <row r="215" spans="1:9" s="484" customFormat="1" ht="14.4">
      <c r="A215" s="478" t="s">
        <v>5514</v>
      </c>
      <c r="B215" s="47" t="s">
        <v>944</v>
      </c>
      <c r="C215" s="20" t="s">
        <v>779</v>
      </c>
      <c r="D215" s="611"/>
      <c r="E215" s="20"/>
      <c r="F215" s="844"/>
      <c r="G215" s="612"/>
      <c r="H215" s="612"/>
      <c r="I215" s="612"/>
    </row>
    <row r="216" spans="1:9" s="484" customFormat="1" ht="14.4">
      <c r="A216" s="1045" t="s">
        <v>5511</v>
      </c>
      <c r="B216" s="35" t="s">
        <v>947</v>
      </c>
      <c r="C216" s="51" t="s">
        <v>11748</v>
      </c>
      <c r="D216" s="611"/>
      <c r="E216" s="20" t="s">
        <v>779</v>
      </c>
      <c r="F216" s="844">
        <v>429</v>
      </c>
      <c r="G216" s="612">
        <v>575736876.58000004</v>
      </c>
      <c r="H216" s="612">
        <v>0</v>
      </c>
      <c r="I216" s="612">
        <v>575736876.58000004</v>
      </c>
    </row>
    <row r="217" spans="1:9" ht="14.4">
      <c r="A217" s="478"/>
      <c r="B217" s="35"/>
      <c r="C217" s="51"/>
      <c r="D217" s="611" t="s">
        <v>11429</v>
      </c>
      <c r="E217" s="20" t="s">
        <v>779</v>
      </c>
      <c r="F217" s="844"/>
      <c r="G217" s="612"/>
      <c r="H217" s="612"/>
      <c r="I217" s="612"/>
    </row>
    <row r="218" spans="1:9" ht="14.4">
      <c r="A218" s="478"/>
      <c r="B218" s="35"/>
      <c r="C218" s="51"/>
      <c r="D218" s="611" t="s">
        <v>11430</v>
      </c>
      <c r="E218" s="20" t="s">
        <v>11431</v>
      </c>
      <c r="F218" s="844"/>
      <c r="G218" s="612"/>
      <c r="H218" s="612"/>
      <c r="I218" s="612"/>
    </row>
    <row r="219" spans="1:9" ht="14.4">
      <c r="A219" s="478" t="s">
        <v>5512</v>
      </c>
      <c r="B219" s="35" t="s">
        <v>947</v>
      </c>
      <c r="C219" s="51" t="s">
        <v>7104</v>
      </c>
      <c r="D219" s="611" t="s">
        <v>6319</v>
      </c>
      <c r="E219" s="20" t="s">
        <v>779</v>
      </c>
      <c r="F219" s="844">
        <v>1701</v>
      </c>
      <c r="G219" s="612">
        <v>1185679203.0000002</v>
      </c>
      <c r="H219" s="612">
        <v>0</v>
      </c>
      <c r="I219" s="612">
        <v>1258677054.3999996</v>
      </c>
    </row>
    <row r="220" spans="1:9" ht="14.4">
      <c r="A220" s="19" t="s">
        <v>5513</v>
      </c>
      <c r="B220" s="1016" t="s">
        <v>944</v>
      </c>
      <c r="C220" s="1017" t="s">
        <v>5211</v>
      </c>
      <c r="D220" s="1018"/>
      <c r="E220" s="1019"/>
      <c r="F220" s="1020"/>
      <c r="G220" s="1007"/>
      <c r="H220" s="1007"/>
      <c r="I220" s="612"/>
    </row>
    <row r="221" spans="1:9" ht="14.4">
      <c r="A221" s="478" t="s">
        <v>5976</v>
      </c>
      <c r="B221" s="67" t="s">
        <v>944</v>
      </c>
      <c r="C221" s="35" t="s">
        <v>990</v>
      </c>
      <c r="D221" s="611" t="s">
        <v>6320</v>
      </c>
      <c r="E221" s="20" t="s">
        <v>782</v>
      </c>
      <c r="F221" s="844">
        <v>87</v>
      </c>
      <c r="G221" s="612">
        <v>201547622.01999998</v>
      </c>
      <c r="H221" s="612">
        <v>0</v>
      </c>
      <c r="I221" s="612">
        <v>202336393.61999997</v>
      </c>
    </row>
    <row r="222" spans="1:9" ht="14.4">
      <c r="A222" s="478" t="s">
        <v>5977</v>
      </c>
      <c r="B222" s="47" t="s">
        <v>944</v>
      </c>
      <c r="C222" s="34" t="s">
        <v>991</v>
      </c>
      <c r="D222" s="611"/>
      <c r="E222" s="20"/>
      <c r="F222" s="844"/>
      <c r="G222" s="612"/>
      <c r="H222" s="612"/>
      <c r="I222" s="612"/>
    </row>
    <row r="223" spans="1:9" ht="14.4">
      <c r="A223" s="478" t="s">
        <v>6790</v>
      </c>
      <c r="B223" s="35" t="s">
        <v>947</v>
      </c>
      <c r="C223" s="592" t="s">
        <v>6793</v>
      </c>
      <c r="D223" s="611" t="s">
        <v>9515</v>
      </c>
      <c r="E223" s="20" t="s">
        <v>9516</v>
      </c>
      <c r="F223" s="844">
        <v>1</v>
      </c>
      <c r="G223" s="612">
        <v>82000000</v>
      </c>
      <c r="H223" s="612">
        <v>0</v>
      </c>
      <c r="I223" s="612">
        <v>82000000</v>
      </c>
    </row>
    <row r="224" spans="1:9" ht="14.4">
      <c r="A224" s="478" t="s">
        <v>6791</v>
      </c>
      <c r="B224" s="35" t="s">
        <v>947</v>
      </c>
      <c r="C224" s="592" t="s">
        <v>6794</v>
      </c>
      <c r="D224" s="611" t="s">
        <v>9517</v>
      </c>
      <c r="E224" s="20" t="s">
        <v>9518</v>
      </c>
      <c r="F224" s="844">
        <v>1</v>
      </c>
      <c r="G224" s="612">
        <v>11453335.689999999</v>
      </c>
      <c r="H224" s="612">
        <v>0</v>
      </c>
      <c r="I224" s="612">
        <v>11453335.689999999</v>
      </c>
    </row>
    <row r="225" spans="1:9" ht="14.4">
      <c r="A225" s="478" t="s">
        <v>6792</v>
      </c>
      <c r="B225" s="35" t="s">
        <v>947</v>
      </c>
      <c r="C225" s="592" t="s">
        <v>6795</v>
      </c>
      <c r="D225" s="611" t="s">
        <v>9519</v>
      </c>
      <c r="E225" s="20" t="s">
        <v>9520</v>
      </c>
      <c r="F225" s="844">
        <v>1</v>
      </c>
      <c r="G225" s="612">
        <v>3272381.62</v>
      </c>
      <c r="H225" s="612">
        <v>0</v>
      </c>
      <c r="I225" s="612">
        <v>3272381.62</v>
      </c>
    </row>
    <row r="226" spans="1:9" ht="14.4">
      <c r="A226" s="478" t="s">
        <v>5978</v>
      </c>
      <c r="B226" s="67" t="s">
        <v>944</v>
      </c>
      <c r="C226" s="35" t="s">
        <v>992</v>
      </c>
      <c r="D226" s="611" t="s">
        <v>9271</v>
      </c>
      <c r="E226" s="20" t="s">
        <v>9521</v>
      </c>
      <c r="F226" s="844">
        <v>1</v>
      </c>
      <c r="G226" s="612">
        <v>357000000</v>
      </c>
      <c r="H226" s="612">
        <v>0</v>
      </c>
      <c r="I226" s="612">
        <v>357000000</v>
      </c>
    </row>
    <row r="227" spans="1:9" ht="14.4">
      <c r="A227" s="478" t="s">
        <v>5979</v>
      </c>
      <c r="B227" s="67" t="s">
        <v>944</v>
      </c>
      <c r="C227" s="35" t="s">
        <v>993</v>
      </c>
      <c r="D227" s="611" t="s">
        <v>9523</v>
      </c>
      <c r="E227" s="20" t="s">
        <v>9522</v>
      </c>
      <c r="F227" s="844">
        <v>114</v>
      </c>
      <c r="G227" s="612">
        <v>398246454.65999997</v>
      </c>
      <c r="H227" s="612">
        <v>0</v>
      </c>
      <c r="I227" s="612">
        <v>416690833.65999991</v>
      </c>
    </row>
    <row r="228" spans="1:9" ht="14.4">
      <c r="A228" s="478" t="s">
        <v>5980</v>
      </c>
      <c r="B228" s="67" t="s">
        <v>944</v>
      </c>
      <c r="C228" s="35" t="s">
        <v>994</v>
      </c>
      <c r="D228" s="611" t="s">
        <v>6321</v>
      </c>
      <c r="E228" s="20" t="s">
        <v>781</v>
      </c>
      <c r="F228" s="844">
        <v>1</v>
      </c>
      <c r="G228" s="612">
        <v>400000000</v>
      </c>
      <c r="H228" s="612">
        <v>0</v>
      </c>
      <c r="I228" s="612">
        <v>400000000</v>
      </c>
    </row>
    <row r="229" spans="1:9" ht="14.4">
      <c r="A229" s="478" t="s">
        <v>5981</v>
      </c>
      <c r="B229" s="43" t="s">
        <v>944</v>
      </c>
      <c r="C229" s="51" t="s">
        <v>5210</v>
      </c>
      <c r="D229" s="611" t="s">
        <v>6322</v>
      </c>
      <c r="E229" s="20" t="s">
        <v>730</v>
      </c>
      <c r="F229" s="844">
        <v>147</v>
      </c>
      <c r="G229" s="612">
        <v>1994547877.3600001</v>
      </c>
      <c r="H229" s="612">
        <v>0</v>
      </c>
      <c r="I229" s="612">
        <v>3575075777.3600001</v>
      </c>
    </row>
    <row r="230" spans="1:9" ht="14.4">
      <c r="A230" s="478" t="s">
        <v>5982</v>
      </c>
      <c r="B230" s="43" t="s">
        <v>944</v>
      </c>
      <c r="C230" s="51" t="s">
        <v>934</v>
      </c>
      <c r="D230" s="611" t="s">
        <v>6323</v>
      </c>
      <c r="E230" s="20" t="s">
        <v>9524</v>
      </c>
      <c r="F230" s="844">
        <v>142</v>
      </c>
      <c r="G230" s="612">
        <v>1891495215.6100001</v>
      </c>
      <c r="H230" s="612">
        <v>0</v>
      </c>
      <c r="I230" s="612">
        <v>2582639960.4499993</v>
      </c>
    </row>
    <row r="231" spans="1:9" ht="14.4">
      <c r="A231" s="478" t="s">
        <v>5983</v>
      </c>
      <c r="B231" s="43" t="s">
        <v>944</v>
      </c>
      <c r="C231" s="51" t="s">
        <v>5209</v>
      </c>
      <c r="D231" s="611" t="s">
        <v>6324</v>
      </c>
      <c r="E231" s="20" t="s">
        <v>4492</v>
      </c>
      <c r="F231" s="844">
        <v>97</v>
      </c>
      <c r="G231" s="612">
        <v>883616112.47999966</v>
      </c>
      <c r="H231" s="612">
        <v>0</v>
      </c>
      <c r="I231" s="612">
        <v>987705323.81999969</v>
      </c>
    </row>
    <row r="232" spans="1:9" ht="14.4">
      <c r="A232" s="478" t="s">
        <v>5984</v>
      </c>
      <c r="B232" s="67" t="s">
        <v>944</v>
      </c>
      <c r="C232" s="35" t="s">
        <v>995</v>
      </c>
      <c r="D232" s="611" t="s">
        <v>9525</v>
      </c>
      <c r="E232" s="20" t="s">
        <v>829</v>
      </c>
      <c r="F232" s="844">
        <v>156</v>
      </c>
      <c r="G232" s="612">
        <v>523908059.55000001</v>
      </c>
      <c r="H232" s="612">
        <v>0</v>
      </c>
      <c r="I232" s="612">
        <v>731959834.87000024</v>
      </c>
    </row>
    <row r="233" spans="1:9" ht="14.4">
      <c r="A233" s="478" t="s">
        <v>4998</v>
      </c>
      <c r="B233" s="478" t="s">
        <v>1204</v>
      </c>
      <c r="C233" s="6" t="s">
        <v>1231</v>
      </c>
      <c r="D233" s="611"/>
      <c r="E233" s="20"/>
      <c r="F233" s="844"/>
      <c r="G233" s="612"/>
      <c r="H233" s="612"/>
      <c r="I233" s="612"/>
    </row>
    <row r="234" spans="1:9" ht="14.4">
      <c r="A234" s="478" t="s">
        <v>5000</v>
      </c>
      <c r="B234" s="478" t="s">
        <v>1204</v>
      </c>
      <c r="C234" s="6" t="s">
        <v>1232</v>
      </c>
      <c r="D234" s="611"/>
      <c r="E234" s="20"/>
      <c r="F234" s="844"/>
      <c r="G234" s="612"/>
      <c r="H234" s="612"/>
      <c r="I234" s="612"/>
    </row>
    <row r="235" spans="1:9" ht="14.4">
      <c r="A235" s="478" t="s">
        <v>5002</v>
      </c>
      <c r="B235" s="478" t="s">
        <v>1204</v>
      </c>
      <c r="C235" s="6" t="s">
        <v>1233</v>
      </c>
      <c r="D235" s="611"/>
      <c r="E235" s="20"/>
      <c r="F235" s="844"/>
      <c r="G235" s="612"/>
      <c r="H235" s="612"/>
      <c r="I235" s="612"/>
    </row>
    <row r="236" spans="1:9" ht="14.4">
      <c r="A236" s="478" t="s">
        <v>5003</v>
      </c>
      <c r="B236" s="478" t="s">
        <v>1204</v>
      </c>
      <c r="C236" s="6" t="s">
        <v>1234</v>
      </c>
      <c r="D236" s="611"/>
      <c r="E236" s="20"/>
      <c r="F236" s="844"/>
      <c r="G236" s="612"/>
      <c r="H236" s="612"/>
      <c r="I236" s="612"/>
    </row>
    <row r="237" spans="1:9" ht="14.4">
      <c r="A237" s="478" t="s">
        <v>5537</v>
      </c>
      <c r="B237" s="47" t="s">
        <v>944</v>
      </c>
      <c r="C237" s="51" t="s">
        <v>5536</v>
      </c>
      <c r="D237" s="611"/>
      <c r="E237" s="20"/>
      <c r="F237" s="844"/>
      <c r="G237" s="612"/>
      <c r="H237" s="612"/>
      <c r="I237" s="612"/>
    </row>
    <row r="238" spans="1:9" ht="14.4">
      <c r="A238" s="478" t="s">
        <v>5004</v>
      </c>
      <c r="B238" s="35" t="s">
        <v>947</v>
      </c>
      <c r="C238" s="51" t="s">
        <v>935</v>
      </c>
      <c r="D238" s="611" t="s">
        <v>6325</v>
      </c>
      <c r="E238" s="20" t="s">
        <v>9526</v>
      </c>
      <c r="F238" s="844">
        <v>4</v>
      </c>
      <c r="G238" s="612">
        <v>1254340997.6300001</v>
      </c>
      <c r="H238" s="612">
        <v>0</v>
      </c>
      <c r="I238" s="612">
        <v>3673783881.1799998</v>
      </c>
    </row>
    <row r="239" spans="1:9" ht="14.4">
      <c r="A239" s="478" t="s">
        <v>5005</v>
      </c>
      <c r="B239" s="35" t="s">
        <v>947</v>
      </c>
      <c r="C239" s="51" t="s">
        <v>936</v>
      </c>
      <c r="D239" s="611" t="s">
        <v>6326</v>
      </c>
      <c r="E239" s="20" t="s">
        <v>9527</v>
      </c>
      <c r="F239" s="844">
        <v>1</v>
      </c>
      <c r="G239" s="612">
        <v>798781720.94000006</v>
      </c>
      <c r="H239" s="612">
        <v>0</v>
      </c>
      <c r="I239" s="612">
        <v>2523649886.27</v>
      </c>
    </row>
    <row r="240" spans="1:9" ht="14.4">
      <c r="A240" s="478" t="s">
        <v>5006</v>
      </c>
      <c r="B240" s="35" t="s">
        <v>947</v>
      </c>
      <c r="C240" s="51" t="s">
        <v>937</v>
      </c>
      <c r="D240" s="611" t="s">
        <v>6327</v>
      </c>
      <c r="E240" s="20" t="s">
        <v>9528</v>
      </c>
      <c r="F240" s="844">
        <v>1</v>
      </c>
      <c r="G240" s="612">
        <v>1800000000</v>
      </c>
      <c r="H240" s="612">
        <v>0</v>
      </c>
      <c r="I240" s="612">
        <v>2755000003.4699998</v>
      </c>
    </row>
    <row r="241" spans="1:9" ht="14.4">
      <c r="A241" s="478" t="s">
        <v>5542</v>
      </c>
      <c r="B241" s="47" t="s">
        <v>944</v>
      </c>
      <c r="C241" s="47" t="s">
        <v>5541</v>
      </c>
      <c r="D241" s="611"/>
      <c r="E241" s="20"/>
      <c r="F241" s="844"/>
      <c r="G241" s="612"/>
      <c r="H241" s="612"/>
      <c r="I241" s="612"/>
    </row>
    <row r="242" spans="1:9" ht="14.4">
      <c r="A242" s="478" t="s">
        <v>5007</v>
      </c>
      <c r="B242" s="35" t="s">
        <v>947</v>
      </c>
      <c r="C242" s="51" t="s">
        <v>938</v>
      </c>
      <c r="D242" s="611" t="s">
        <v>6328</v>
      </c>
      <c r="E242" s="20" t="s">
        <v>9529</v>
      </c>
      <c r="F242" s="844">
        <v>2</v>
      </c>
      <c r="G242" s="612">
        <v>4470000000</v>
      </c>
      <c r="H242" s="612">
        <v>0</v>
      </c>
      <c r="I242" s="612">
        <v>6196837440.8099995</v>
      </c>
    </row>
    <row r="243" spans="1:9" ht="14.4">
      <c r="A243" s="478" t="s">
        <v>5008</v>
      </c>
      <c r="B243" s="35" t="s">
        <v>947</v>
      </c>
      <c r="C243" s="51" t="s">
        <v>939</v>
      </c>
      <c r="D243" s="611" t="s">
        <v>6329</v>
      </c>
      <c r="E243" s="20" t="s">
        <v>9530</v>
      </c>
      <c r="F243" s="844">
        <v>4</v>
      </c>
      <c r="G243" s="612">
        <v>4260140000.0000005</v>
      </c>
      <c r="H243" s="612">
        <v>0</v>
      </c>
      <c r="I243" s="612">
        <v>10653045958.440001</v>
      </c>
    </row>
    <row r="244" spans="1:9" ht="14.4">
      <c r="A244" s="19" t="s">
        <v>5009</v>
      </c>
      <c r="B244" s="1023" t="s">
        <v>947</v>
      </c>
      <c r="C244" s="1017" t="s">
        <v>940</v>
      </c>
      <c r="D244" s="1018"/>
      <c r="E244" s="1019"/>
      <c r="F244" s="1020"/>
      <c r="G244" s="1007"/>
      <c r="H244" s="1007"/>
      <c r="I244" s="612"/>
    </row>
    <row r="245" spans="1:9" ht="14.4">
      <c r="A245" s="478" t="s">
        <v>5546</v>
      </c>
      <c r="B245" s="47" t="s">
        <v>944</v>
      </c>
      <c r="C245" s="47" t="s">
        <v>5545</v>
      </c>
      <c r="D245" s="611"/>
      <c r="E245" s="20"/>
      <c r="F245" s="844"/>
      <c r="G245" s="612"/>
      <c r="H245" s="612"/>
      <c r="I245" s="612"/>
    </row>
    <row r="246" spans="1:9" ht="14.4">
      <c r="A246" s="19" t="s">
        <v>5010</v>
      </c>
      <c r="B246" s="1023" t="s">
        <v>947</v>
      </c>
      <c r="C246" s="1023" t="s">
        <v>956</v>
      </c>
      <c r="D246" s="1018"/>
      <c r="E246" s="1019"/>
      <c r="F246" s="1020"/>
      <c r="G246" s="1007"/>
      <c r="H246" s="1007"/>
      <c r="I246" s="612"/>
    </row>
    <row r="247" spans="1:9" ht="14.4">
      <c r="A247" s="478" t="s">
        <v>5011</v>
      </c>
      <c r="B247" s="35" t="s">
        <v>947</v>
      </c>
      <c r="C247" s="35" t="s">
        <v>957</v>
      </c>
      <c r="D247" s="611" t="s">
        <v>6330</v>
      </c>
      <c r="E247" s="20" t="s">
        <v>9531</v>
      </c>
      <c r="F247" s="844">
        <v>2</v>
      </c>
      <c r="G247" s="612">
        <v>474000000</v>
      </c>
      <c r="H247" s="612">
        <v>0</v>
      </c>
      <c r="I247" s="612">
        <v>770452094.91999996</v>
      </c>
    </row>
    <row r="248" spans="1:9" ht="14.4">
      <c r="A248" s="478" t="s">
        <v>5012</v>
      </c>
      <c r="B248" s="35" t="s">
        <v>947</v>
      </c>
      <c r="C248" s="35" t="s">
        <v>958</v>
      </c>
      <c r="D248" s="611" t="s">
        <v>6331</v>
      </c>
      <c r="E248" s="20" t="s">
        <v>9532</v>
      </c>
      <c r="F248" s="844">
        <v>2</v>
      </c>
      <c r="G248" s="612">
        <v>413744918.82999998</v>
      </c>
      <c r="H248" s="612">
        <v>0</v>
      </c>
      <c r="I248" s="612">
        <v>512506000</v>
      </c>
    </row>
    <row r="249" spans="1:9" ht="14.4">
      <c r="A249" s="478" t="s">
        <v>5013</v>
      </c>
      <c r="B249" s="67" t="s">
        <v>944</v>
      </c>
      <c r="C249" s="35" t="s">
        <v>959</v>
      </c>
      <c r="D249" s="611" t="s">
        <v>6332</v>
      </c>
      <c r="E249" s="20" t="s">
        <v>9533</v>
      </c>
      <c r="F249" s="844">
        <v>18</v>
      </c>
      <c r="G249" s="612">
        <v>2464957309.9900002</v>
      </c>
      <c r="H249" s="612">
        <v>0</v>
      </c>
      <c r="I249" s="612">
        <v>3638286295.9599996</v>
      </c>
    </row>
    <row r="250" spans="1:9" ht="14.4">
      <c r="A250" s="478" t="s">
        <v>5014</v>
      </c>
      <c r="B250" s="43" t="s">
        <v>944</v>
      </c>
      <c r="C250" s="51" t="s">
        <v>4620</v>
      </c>
      <c r="D250" s="611" t="s">
        <v>6333</v>
      </c>
      <c r="E250" s="20" t="s">
        <v>788</v>
      </c>
      <c r="F250" s="844">
        <v>82</v>
      </c>
      <c r="G250" s="612">
        <v>2960755260.5099993</v>
      </c>
      <c r="H250" s="612">
        <v>0</v>
      </c>
      <c r="I250" s="612">
        <v>10348412073.619997</v>
      </c>
    </row>
    <row r="251" spans="1:9" ht="14.4">
      <c r="A251" s="478" t="s">
        <v>5016</v>
      </c>
      <c r="B251" s="67" t="s">
        <v>944</v>
      </c>
      <c r="C251" s="35" t="s">
        <v>960</v>
      </c>
      <c r="D251" s="611" t="s">
        <v>6334</v>
      </c>
      <c r="E251" s="20" t="s">
        <v>9534</v>
      </c>
      <c r="F251" s="844">
        <v>12</v>
      </c>
      <c r="G251" s="612">
        <v>936000000</v>
      </c>
      <c r="H251" s="612">
        <v>0</v>
      </c>
      <c r="I251" s="612">
        <v>1224650242.3299999</v>
      </c>
    </row>
    <row r="252" spans="1:9" ht="14.4">
      <c r="A252" s="478" t="s">
        <v>5017</v>
      </c>
      <c r="B252" s="43" t="s">
        <v>944</v>
      </c>
      <c r="C252" s="20" t="s">
        <v>1843</v>
      </c>
      <c r="D252" s="611"/>
      <c r="E252" s="20"/>
      <c r="F252" s="844"/>
      <c r="G252" s="612"/>
      <c r="H252" s="612"/>
      <c r="I252" s="612"/>
    </row>
    <row r="253" spans="1:9" ht="14.4">
      <c r="A253" s="478" t="s">
        <v>5018</v>
      </c>
      <c r="B253" s="67" t="s">
        <v>944</v>
      </c>
      <c r="C253" s="35" t="s">
        <v>961</v>
      </c>
      <c r="D253" s="611" t="s">
        <v>6335</v>
      </c>
      <c r="E253" s="20" t="s">
        <v>9535</v>
      </c>
      <c r="F253" s="844">
        <v>44</v>
      </c>
      <c r="G253" s="612">
        <v>2378344141.9000001</v>
      </c>
      <c r="H253" s="612">
        <v>0</v>
      </c>
      <c r="I253" s="612">
        <v>4885294476.4400005</v>
      </c>
    </row>
    <row r="254" spans="1:9" ht="14.4">
      <c r="A254" s="478" t="s">
        <v>5019</v>
      </c>
      <c r="B254" s="67" t="s">
        <v>944</v>
      </c>
      <c r="C254" s="35" t="s">
        <v>962</v>
      </c>
      <c r="D254" s="611" t="s">
        <v>6336</v>
      </c>
      <c r="E254" s="20" t="s">
        <v>9536</v>
      </c>
      <c r="F254" s="844">
        <v>7</v>
      </c>
      <c r="G254" s="612">
        <v>345345000</v>
      </c>
      <c r="H254" s="612">
        <v>0</v>
      </c>
      <c r="I254" s="612">
        <v>354570010.63999999</v>
      </c>
    </row>
    <row r="255" spans="1:9" s="484" customFormat="1" ht="14.4">
      <c r="A255" s="478" t="s">
        <v>5180</v>
      </c>
      <c r="B255" s="67" t="s">
        <v>944</v>
      </c>
      <c r="C255" s="478" t="s">
        <v>7977</v>
      </c>
      <c r="D255" s="611" t="s">
        <v>10082</v>
      </c>
      <c r="E255" s="20" t="s">
        <v>8083</v>
      </c>
      <c r="F255" s="844">
        <v>4</v>
      </c>
      <c r="G255" s="612">
        <v>202773322.59000003</v>
      </c>
      <c r="H255" s="612">
        <v>0</v>
      </c>
      <c r="I255" s="612">
        <v>468803147</v>
      </c>
    </row>
    <row r="256" spans="1:9" ht="14.4">
      <c r="A256" s="478" t="s">
        <v>7901</v>
      </c>
      <c r="B256" s="43" t="s">
        <v>944</v>
      </c>
      <c r="C256" s="20" t="s">
        <v>1844</v>
      </c>
      <c r="D256" s="611"/>
      <c r="E256" s="20"/>
      <c r="F256" s="844"/>
      <c r="G256" s="612"/>
      <c r="H256" s="612"/>
      <c r="I256" s="612"/>
    </row>
    <row r="257" spans="1:9" ht="14.4">
      <c r="A257" s="478" t="s">
        <v>7902</v>
      </c>
      <c r="B257" s="43" t="s">
        <v>944</v>
      </c>
      <c r="C257" s="20" t="s">
        <v>4629</v>
      </c>
      <c r="D257" s="611"/>
      <c r="E257" s="20"/>
      <c r="F257" s="844"/>
      <c r="G257" s="612"/>
      <c r="H257" s="612"/>
      <c r="I257" s="612"/>
    </row>
    <row r="258" spans="1:9" s="484" customFormat="1" ht="14.4">
      <c r="A258" s="478" t="s">
        <v>7903</v>
      </c>
      <c r="B258" s="35" t="s">
        <v>947</v>
      </c>
      <c r="C258" s="20" t="s">
        <v>7395</v>
      </c>
      <c r="D258" s="611"/>
      <c r="E258" s="20"/>
      <c r="F258" s="844"/>
      <c r="G258" s="612"/>
      <c r="H258" s="612"/>
      <c r="I258" s="612"/>
    </row>
    <row r="259" spans="1:9" s="484" customFormat="1" ht="14.4">
      <c r="A259" s="478" t="s">
        <v>7904</v>
      </c>
      <c r="B259" s="35" t="s">
        <v>947</v>
      </c>
      <c r="C259" s="20" t="s">
        <v>7396</v>
      </c>
      <c r="D259" s="611"/>
      <c r="E259" s="20"/>
      <c r="F259" s="844"/>
      <c r="G259" s="612"/>
      <c r="H259" s="612"/>
      <c r="I259" s="612"/>
    </row>
    <row r="260" spans="1:9" ht="14.4">
      <c r="A260" s="478" t="s">
        <v>7905</v>
      </c>
      <c r="B260" s="43" t="s">
        <v>944</v>
      </c>
      <c r="C260" s="20" t="s">
        <v>4630</v>
      </c>
      <c r="D260" s="611"/>
      <c r="E260" s="20"/>
      <c r="F260" s="844"/>
      <c r="G260" s="612"/>
      <c r="H260" s="612"/>
      <c r="I260" s="612"/>
    </row>
    <row r="261" spans="1:9" ht="14.4">
      <c r="A261" s="478" t="s">
        <v>7906</v>
      </c>
      <c r="B261" s="43" t="s">
        <v>944</v>
      </c>
      <c r="C261" s="20" t="s">
        <v>791</v>
      </c>
      <c r="D261" s="611"/>
      <c r="E261" s="20"/>
      <c r="F261" s="844"/>
      <c r="G261" s="612"/>
      <c r="H261" s="612"/>
      <c r="I261" s="612"/>
    </row>
    <row r="262" spans="1:9" ht="14.4">
      <c r="A262" s="478" t="s">
        <v>7907</v>
      </c>
      <c r="B262" s="43" t="s">
        <v>944</v>
      </c>
      <c r="C262" s="20" t="s">
        <v>1845</v>
      </c>
      <c r="D262" s="611"/>
      <c r="E262" s="20"/>
      <c r="F262" s="844"/>
      <c r="G262" s="612"/>
      <c r="H262" s="612"/>
      <c r="I262" s="612"/>
    </row>
    <row r="263" spans="1:9" ht="14.4">
      <c r="A263" s="478" t="s">
        <v>5001</v>
      </c>
      <c r="B263" s="67" t="s">
        <v>1204</v>
      </c>
      <c r="C263" s="6" t="s">
        <v>1209</v>
      </c>
      <c r="D263" s="611"/>
      <c r="E263" s="20"/>
      <c r="F263" s="844"/>
      <c r="G263" s="612"/>
      <c r="H263" s="612"/>
      <c r="I263" s="612"/>
    </row>
    <row r="264" spans="1:9" ht="14.4">
      <c r="A264" s="478" t="s">
        <v>5022</v>
      </c>
      <c r="B264" s="67" t="s">
        <v>1204</v>
      </c>
      <c r="C264" s="6" t="s">
        <v>1210</v>
      </c>
      <c r="D264" s="611"/>
      <c r="E264" s="20"/>
      <c r="F264" s="844"/>
      <c r="G264" s="612"/>
      <c r="H264" s="612"/>
      <c r="I264" s="612"/>
    </row>
    <row r="265" spans="1:9" ht="14.4">
      <c r="A265" s="478" t="s">
        <v>4999</v>
      </c>
      <c r="B265" s="67" t="s">
        <v>1204</v>
      </c>
      <c r="C265" s="6" t="s">
        <v>5208</v>
      </c>
      <c r="D265" s="611"/>
      <c r="E265" s="20"/>
      <c r="F265" s="844"/>
      <c r="G265" s="612"/>
      <c r="H265" s="612"/>
      <c r="I265" s="612"/>
    </row>
    <row r="266" spans="1:9" ht="14.4">
      <c r="A266" s="478" t="s">
        <v>5026</v>
      </c>
      <c r="B266" s="67" t="s">
        <v>1204</v>
      </c>
      <c r="C266" s="6" t="s">
        <v>1211</v>
      </c>
      <c r="D266" s="611"/>
      <c r="E266" s="20"/>
      <c r="F266" s="844"/>
      <c r="G266" s="612"/>
      <c r="H266" s="612"/>
      <c r="I266" s="612"/>
    </row>
    <row r="267" spans="1:9" ht="14.4">
      <c r="A267" s="478" t="s">
        <v>5015</v>
      </c>
      <c r="B267" s="67" t="s">
        <v>944</v>
      </c>
      <c r="C267" s="35" t="s">
        <v>996</v>
      </c>
      <c r="D267" s="611" t="s">
        <v>9272</v>
      </c>
      <c r="E267" s="20" t="s">
        <v>9537</v>
      </c>
      <c r="F267" s="844">
        <v>61</v>
      </c>
      <c r="G267" s="612">
        <v>154835208.49000001</v>
      </c>
      <c r="H267" s="612">
        <v>0</v>
      </c>
      <c r="I267" s="612">
        <v>192782031.24000001</v>
      </c>
    </row>
    <row r="268" spans="1:9" ht="14.4">
      <c r="A268" s="478" t="s">
        <v>5028</v>
      </c>
      <c r="B268" s="47" t="s">
        <v>755</v>
      </c>
      <c r="C268" s="153" t="s">
        <v>4847</v>
      </c>
      <c r="D268" s="611"/>
      <c r="E268" s="20"/>
      <c r="F268" s="844"/>
      <c r="G268" s="612"/>
      <c r="H268" s="612"/>
      <c r="I268" s="612"/>
    </row>
    <row r="269" spans="1:9" ht="14.4">
      <c r="A269" s="478" t="s">
        <v>5030</v>
      </c>
      <c r="B269" s="35" t="s">
        <v>947</v>
      </c>
      <c r="C269" s="35" t="s">
        <v>963</v>
      </c>
      <c r="D269" s="611" t="s">
        <v>9538</v>
      </c>
      <c r="E269" s="20" t="s">
        <v>9539</v>
      </c>
      <c r="F269" s="844">
        <v>2</v>
      </c>
      <c r="G269" s="612">
        <v>29999962.060000002</v>
      </c>
      <c r="H269" s="612">
        <v>0</v>
      </c>
      <c r="I269" s="612">
        <v>29999962.060000002</v>
      </c>
    </row>
    <row r="270" spans="1:9" ht="14.4">
      <c r="A270" s="478" t="s">
        <v>5031</v>
      </c>
      <c r="B270" s="35" t="s">
        <v>947</v>
      </c>
      <c r="C270" s="35" t="s">
        <v>964</v>
      </c>
      <c r="D270" s="611" t="s">
        <v>9540</v>
      </c>
      <c r="E270" s="20" t="s">
        <v>9541</v>
      </c>
      <c r="F270" s="844">
        <v>31</v>
      </c>
      <c r="G270" s="612">
        <v>41986660.100000001</v>
      </c>
      <c r="H270" s="612">
        <v>0</v>
      </c>
      <c r="I270" s="612">
        <v>49729034.100000001</v>
      </c>
    </row>
    <row r="271" spans="1:9" ht="14.4">
      <c r="A271" s="478" t="s">
        <v>5032</v>
      </c>
      <c r="B271" s="35" t="s">
        <v>947</v>
      </c>
      <c r="C271" s="35" t="s">
        <v>965</v>
      </c>
      <c r="D271" s="611"/>
      <c r="E271" s="20"/>
      <c r="F271" s="844"/>
      <c r="G271" s="612"/>
      <c r="H271" s="612"/>
      <c r="I271" s="612"/>
    </row>
    <row r="272" spans="1:9" ht="14.4">
      <c r="A272" s="478" t="s">
        <v>5033</v>
      </c>
      <c r="B272" s="47" t="s">
        <v>755</v>
      </c>
      <c r="C272" s="153" t="s">
        <v>4848</v>
      </c>
      <c r="D272" s="611"/>
      <c r="E272" s="20"/>
      <c r="F272" s="844"/>
      <c r="G272" s="612"/>
      <c r="H272" s="612"/>
      <c r="I272" s="612"/>
    </row>
    <row r="273" spans="1:9" ht="14.4">
      <c r="A273" s="478" t="s">
        <v>5034</v>
      </c>
      <c r="B273" s="35" t="s">
        <v>947</v>
      </c>
      <c r="C273" s="35" t="s">
        <v>966</v>
      </c>
      <c r="D273" s="611" t="s">
        <v>6337</v>
      </c>
      <c r="E273" s="20" t="s">
        <v>9544</v>
      </c>
      <c r="F273" s="844">
        <v>3</v>
      </c>
      <c r="G273" s="612">
        <v>30000000</v>
      </c>
      <c r="H273" s="612">
        <v>0</v>
      </c>
      <c r="I273" s="612">
        <v>30000000</v>
      </c>
    </row>
    <row r="274" spans="1:9" ht="14.4">
      <c r="A274" s="478" t="s">
        <v>5035</v>
      </c>
      <c r="B274" s="35" t="s">
        <v>947</v>
      </c>
      <c r="C274" s="35" t="s">
        <v>967</v>
      </c>
      <c r="D274" s="611" t="s">
        <v>6338</v>
      </c>
      <c r="E274" s="20" t="s">
        <v>9545</v>
      </c>
      <c r="F274" s="844">
        <v>5</v>
      </c>
      <c r="G274" s="612">
        <v>77100000</v>
      </c>
      <c r="H274" s="612">
        <v>0</v>
      </c>
      <c r="I274" s="612">
        <v>77100000</v>
      </c>
    </row>
    <row r="275" spans="1:9" s="484" customFormat="1" ht="14.4">
      <c r="A275" s="478" t="s">
        <v>7980</v>
      </c>
      <c r="B275" s="43" t="s">
        <v>944</v>
      </c>
      <c r="C275" s="35" t="s">
        <v>7981</v>
      </c>
      <c r="D275" s="611"/>
      <c r="E275" s="20"/>
      <c r="F275" s="844"/>
      <c r="G275" s="612"/>
      <c r="H275" s="612"/>
      <c r="I275" s="612"/>
    </row>
    <row r="276" spans="1:9" ht="14.4">
      <c r="A276" s="478" t="s">
        <v>5944</v>
      </c>
      <c r="B276" s="47" t="s">
        <v>755</v>
      </c>
      <c r="C276" s="34" t="s">
        <v>786</v>
      </c>
      <c r="D276" s="611"/>
      <c r="E276" s="20"/>
      <c r="F276" s="844"/>
      <c r="G276" s="612"/>
      <c r="H276" s="612"/>
      <c r="I276" s="612"/>
    </row>
    <row r="277" spans="1:9" ht="14.4">
      <c r="A277" s="478" t="s">
        <v>5036</v>
      </c>
      <c r="B277" s="43" t="s">
        <v>944</v>
      </c>
      <c r="C277" s="20" t="s">
        <v>1849</v>
      </c>
      <c r="D277" s="611"/>
      <c r="E277" s="20"/>
      <c r="F277" s="844"/>
      <c r="G277" s="612"/>
      <c r="H277" s="612"/>
      <c r="I277" s="612"/>
    </row>
    <row r="278" spans="1:9" ht="14.4">
      <c r="A278" s="478" t="s">
        <v>5037</v>
      </c>
      <c r="B278" s="43" t="s">
        <v>944</v>
      </c>
      <c r="C278" s="20" t="s">
        <v>1846</v>
      </c>
      <c r="D278" s="611"/>
      <c r="E278" s="20"/>
      <c r="F278" s="844"/>
      <c r="G278" s="612"/>
      <c r="H278" s="612"/>
      <c r="I278" s="612"/>
    </row>
    <row r="279" spans="1:9" ht="14.4">
      <c r="A279" s="478" t="s">
        <v>5038</v>
      </c>
      <c r="B279" s="43" t="s">
        <v>944</v>
      </c>
      <c r="C279" s="20" t="s">
        <v>1850</v>
      </c>
      <c r="D279" s="611"/>
      <c r="E279" s="20"/>
      <c r="F279" s="844"/>
      <c r="G279" s="612"/>
      <c r="H279" s="612"/>
      <c r="I279" s="612"/>
    </row>
    <row r="280" spans="1:9" ht="14.4">
      <c r="A280" s="478" t="s">
        <v>5039</v>
      </c>
      <c r="B280" s="43" t="s">
        <v>944</v>
      </c>
      <c r="C280" s="20" t="s">
        <v>1847</v>
      </c>
      <c r="D280" s="611"/>
      <c r="E280" s="20"/>
      <c r="F280" s="844"/>
      <c r="G280" s="612"/>
      <c r="H280" s="612"/>
      <c r="I280" s="612"/>
    </row>
    <row r="281" spans="1:9" ht="14.4">
      <c r="A281" s="478" t="s">
        <v>5040</v>
      </c>
      <c r="B281" s="43" t="s">
        <v>944</v>
      </c>
      <c r="C281" s="20" t="s">
        <v>1848</v>
      </c>
      <c r="D281" s="611"/>
      <c r="E281" s="20"/>
      <c r="F281" s="844"/>
      <c r="G281" s="612"/>
      <c r="H281" s="612"/>
      <c r="I281" s="612"/>
    </row>
    <row r="282" spans="1:9" ht="14.4">
      <c r="A282" s="478" t="s">
        <v>5024</v>
      </c>
      <c r="B282" s="67" t="s">
        <v>1204</v>
      </c>
      <c r="C282" s="6" t="s">
        <v>1212</v>
      </c>
      <c r="D282" s="611"/>
      <c r="E282" s="20"/>
      <c r="F282" s="844"/>
      <c r="G282" s="612"/>
      <c r="H282" s="612"/>
      <c r="I282" s="612"/>
    </row>
    <row r="283" spans="1:9" ht="14.4">
      <c r="A283" s="478" t="s">
        <v>5023</v>
      </c>
      <c r="B283" s="67" t="s">
        <v>1204</v>
      </c>
      <c r="C283" s="6" t="s">
        <v>1213</v>
      </c>
      <c r="D283" s="611"/>
      <c r="E283" s="20"/>
      <c r="F283" s="844"/>
      <c r="G283" s="612"/>
      <c r="H283" s="612"/>
      <c r="I283" s="612"/>
    </row>
    <row r="284" spans="1:9" ht="14.4">
      <c r="A284" s="478" t="s">
        <v>5041</v>
      </c>
      <c r="B284" s="67" t="s">
        <v>1204</v>
      </c>
      <c r="C284" s="6" t="s">
        <v>1214</v>
      </c>
      <c r="D284" s="611"/>
      <c r="E284" s="20"/>
      <c r="F284" s="844"/>
      <c r="G284" s="612"/>
      <c r="H284" s="612"/>
      <c r="I284" s="612"/>
    </row>
    <row r="285" spans="1:9" ht="14.4">
      <c r="A285" s="478" t="s">
        <v>5042</v>
      </c>
      <c r="B285" s="67" t="s">
        <v>1204</v>
      </c>
      <c r="C285" s="6" t="s">
        <v>1215</v>
      </c>
      <c r="D285" s="611"/>
      <c r="E285" s="20"/>
      <c r="F285" s="844"/>
      <c r="G285" s="612"/>
      <c r="H285" s="612"/>
      <c r="I285" s="612"/>
    </row>
    <row r="286" spans="1:9" ht="14.4">
      <c r="A286" s="478" t="s">
        <v>5025</v>
      </c>
      <c r="B286" s="67" t="s">
        <v>1204</v>
      </c>
      <c r="C286" s="6" t="s">
        <v>1216</v>
      </c>
      <c r="D286" s="611"/>
      <c r="E286" s="20"/>
      <c r="F286" s="844"/>
      <c r="G286" s="612"/>
      <c r="H286" s="612"/>
      <c r="I286" s="612"/>
    </row>
    <row r="287" spans="1:9" ht="14.4">
      <c r="A287" s="478" t="s">
        <v>6796</v>
      </c>
      <c r="B287" s="67" t="s">
        <v>1021</v>
      </c>
      <c r="C287" s="65" t="s">
        <v>6797</v>
      </c>
      <c r="D287" s="611"/>
      <c r="E287" s="20"/>
      <c r="F287" s="844"/>
      <c r="G287" s="612"/>
      <c r="H287" s="612"/>
      <c r="I287" s="612"/>
    </row>
    <row r="288" spans="1:9" ht="14.4">
      <c r="A288" s="478" t="s">
        <v>5027</v>
      </c>
      <c r="B288" s="43" t="s">
        <v>944</v>
      </c>
      <c r="C288" s="35" t="s">
        <v>1016</v>
      </c>
      <c r="D288" s="611" t="s">
        <v>6339</v>
      </c>
      <c r="E288" s="20" t="s">
        <v>9546</v>
      </c>
      <c r="F288" s="844">
        <v>3199</v>
      </c>
      <c r="G288" s="612">
        <v>3971854659.1000023</v>
      </c>
      <c r="H288" s="612">
        <v>0</v>
      </c>
      <c r="I288" s="612">
        <v>4571859327.5199986</v>
      </c>
    </row>
    <row r="289" spans="1:9" ht="14.4">
      <c r="A289" s="478" t="s">
        <v>5043</v>
      </c>
      <c r="B289" s="67" t="s">
        <v>944</v>
      </c>
      <c r="C289" s="35" t="s">
        <v>1017</v>
      </c>
      <c r="D289" s="611" t="s">
        <v>6340</v>
      </c>
      <c r="E289" s="20" t="s">
        <v>9547</v>
      </c>
      <c r="F289" s="844">
        <v>961</v>
      </c>
      <c r="G289" s="612">
        <v>430217347.27000022</v>
      </c>
      <c r="H289" s="612">
        <v>37000</v>
      </c>
      <c r="I289" s="612">
        <v>528382178.69000036</v>
      </c>
    </row>
    <row r="290" spans="1:9" ht="14.4">
      <c r="A290" s="478" t="s">
        <v>5044</v>
      </c>
      <c r="B290" s="67" t="s">
        <v>944</v>
      </c>
      <c r="C290" s="35" t="s">
        <v>1018</v>
      </c>
      <c r="D290" s="611" t="s">
        <v>6341</v>
      </c>
      <c r="E290" s="20" t="s">
        <v>795</v>
      </c>
      <c r="F290" s="844">
        <v>412</v>
      </c>
      <c r="G290" s="612">
        <v>313876826.27999997</v>
      </c>
      <c r="H290" s="612">
        <v>0</v>
      </c>
      <c r="I290" s="612">
        <v>354730400.64999998</v>
      </c>
    </row>
    <row r="291" spans="1:9" ht="14.4">
      <c r="A291" s="478" t="s">
        <v>5045</v>
      </c>
      <c r="B291" s="67" t="s">
        <v>944</v>
      </c>
      <c r="C291" s="35" t="s">
        <v>1019</v>
      </c>
      <c r="D291" s="611" t="s">
        <v>9273</v>
      </c>
      <c r="E291" s="20" t="s">
        <v>9548</v>
      </c>
      <c r="F291" s="844">
        <v>3188</v>
      </c>
      <c r="G291" s="612">
        <v>499916882.1600008</v>
      </c>
      <c r="H291" s="612">
        <v>0</v>
      </c>
      <c r="I291" s="612">
        <v>499916882.1600008</v>
      </c>
    </row>
    <row r="292" spans="1:9" ht="14.4">
      <c r="A292" s="478" t="s">
        <v>5046</v>
      </c>
      <c r="B292" s="67" t="s">
        <v>944</v>
      </c>
      <c r="C292" s="35" t="s">
        <v>1020</v>
      </c>
      <c r="D292" s="611" t="s">
        <v>9274</v>
      </c>
      <c r="E292" s="20" t="s">
        <v>9549</v>
      </c>
      <c r="F292" s="844">
        <v>243</v>
      </c>
      <c r="G292" s="612">
        <v>1145770129.4299984</v>
      </c>
      <c r="H292" s="612">
        <v>0</v>
      </c>
      <c r="I292" s="612">
        <v>1145770129.4299984</v>
      </c>
    </row>
    <row r="293" spans="1:9" ht="14.4">
      <c r="A293" s="478" t="s">
        <v>5047</v>
      </c>
      <c r="B293" s="67" t="s">
        <v>944</v>
      </c>
      <c r="C293" s="35" t="s">
        <v>1041</v>
      </c>
      <c r="D293" s="611" t="s">
        <v>6342</v>
      </c>
      <c r="E293" s="20" t="s">
        <v>800</v>
      </c>
      <c r="F293" s="844">
        <v>402</v>
      </c>
      <c r="G293" s="612">
        <v>238799857.70999998</v>
      </c>
      <c r="H293" s="612">
        <v>0</v>
      </c>
      <c r="I293" s="612">
        <v>238799857.70999998</v>
      </c>
    </row>
    <row r="294" spans="1:9" ht="14.4">
      <c r="A294" s="478" t="s">
        <v>5048</v>
      </c>
      <c r="B294" s="67" t="s">
        <v>944</v>
      </c>
      <c r="C294" s="35" t="s">
        <v>1043</v>
      </c>
      <c r="D294" s="611" t="s">
        <v>9275</v>
      </c>
      <c r="E294" s="20" t="s">
        <v>798</v>
      </c>
      <c r="F294" s="844">
        <v>148</v>
      </c>
      <c r="G294" s="612">
        <v>519997247.08000016</v>
      </c>
      <c r="H294" s="612">
        <v>0</v>
      </c>
      <c r="I294" s="612">
        <v>519997247.08000016</v>
      </c>
    </row>
    <row r="295" spans="1:9" ht="14.4">
      <c r="A295" s="478" t="s">
        <v>5029</v>
      </c>
      <c r="B295" s="43" t="s">
        <v>944</v>
      </c>
      <c r="C295" s="35" t="s">
        <v>1023</v>
      </c>
      <c r="D295" s="611" t="s">
        <v>6344</v>
      </c>
      <c r="E295" s="20" t="s">
        <v>799</v>
      </c>
      <c r="F295" s="844">
        <v>16368</v>
      </c>
      <c r="G295" s="612">
        <v>509609070.53000122</v>
      </c>
      <c r="H295" s="612">
        <v>0</v>
      </c>
      <c r="I295" s="612">
        <v>509616570.53000122</v>
      </c>
    </row>
    <row r="296" spans="1:9" ht="14.4">
      <c r="A296" s="478" t="s">
        <v>5049</v>
      </c>
      <c r="B296" s="43" t="s">
        <v>944</v>
      </c>
      <c r="C296" s="37" t="s">
        <v>1024</v>
      </c>
      <c r="D296" s="611" t="s">
        <v>9551</v>
      </c>
      <c r="E296" s="20" t="s">
        <v>853</v>
      </c>
      <c r="F296" s="844">
        <v>8621</v>
      </c>
      <c r="G296" s="612">
        <v>881539770.96000183</v>
      </c>
      <c r="H296" s="612">
        <v>0</v>
      </c>
      <c r="I296" s="612">
        <v>881539770.96000183</v>
      </c>
    </row>
    <row r="297" spans="1:9" ht="14.4">
      <c r="A297" s="478" t="s">
        <v>5050</v>
      </c>
      <c r="B297" s="67" t="s">
        <v>944</v>
      </c>
      <c r="C297" s="35" t="s">
        <v>1025</v>
      </c>
      <c r="D297" s="611" t="s">
        <v>6348</v>
      </c>
      <c r="E297" s="20" t="s">
        <v>10086</v>
      </c>
      <c r="F297" s="844">
        <v>17301</v>
      </c>
      <c r="G297" s="612">
        <v>1828164588.0399725</v>
      </c>
      <c r="H297" s="612">
        <v>0</v>
      </c>
      <c r="I297" s="612">
        <v>1829782449.8799725</v>
      </c>
    </row>
    <row r="298" spans="1:9" ht="14.4">
      <c r="A298" s="478" t="s">
        <v>5051</v>
      </c>
      <c r="B298" s="67" t="s">
        <v>944</v>
      </c>
      <c r="C298" s="35" t="s">
        <v>1026</v>
      </c>
      <c r="D298" s="611" t="s">
        <v>6345</v>
      </c>
      <c r="E298" s="20" t="s">
        <v>9552</v>
      </c>
      <c r="F298" s="844">
        <v>3146</v>
      </c>
      <c r="G298" s="612">
        <v>5008415627.4999981</v>
      </c>
      <c r="H298" s="612">
        <v>0</v>
      </c>
      <c r="I298" s="612">
        <v>6078433439.8999987</v>
      </c>
    </row>
    <row r="299" spans="1:9" ht="14.4">
      <c r="A299" s="478" t="s">
        <v>5052</v>
      </c>
      <c r="B299" s="67" t="s">
        <v>944</v>
      </c>
      <c r="C299" s="35" t="s">
        <v>1044</v>
      </c>
      <c r="D299" s="611" t="s">
        <v>6346</v>
      </c>
      <c r="E299" s="20" t="s">
        <v>850</v>
      </c>
      <c r="F299" s="844">
        <v>401</v>
      </c>
      <c r="G299" s="612">
        <v>267503461.86999995</v>
      </c>
      <c r="H299" s="612">
        <v>0</v>
      </c>
      <c r="I299" s="612">
        <v>267503461.86999995</v>
      </c>
    </row>
    <row r="300" spans="1:9" ht="14.4">
      <c r="A300" s="478" t="s">
        <v>5053</v>
      </c>
      <c r="B300" s="43" t="s">
        <v>944</v>
      </c>
      <c r="C300" s="35" t="s">
        <v>1045</v>
      </c>
      <c r="D300" s="611" t="s">
        <v>6347</v>
      </c>
      <c r="E300" s="20" t="s">
        <v>9553</v>
      </c>
      <c r="F300" s="844">
        <v>2678</v>
      </c>
      <c r="G300" s="612">
        <v>451630007.07999861</v>
      </c>
      <c r="H300" s="612">
        <v>0</v>
      </c>
      <c r="I300" s="612">
        <v>451630007.07999861</v>
      </c>
    </row>
    <row r="301" spans="1:9" ht="14.4">
      <c r="A301" s="478" t="s">
        <v>5059</v>
      </c>
      <c r="B301" s="47" t="s">
        <v>1204</v>
      </c>
      <c r="C301" s="153" t="s">
        <v>4849</v>
      </c>
      <c r="D301" s="611" t="s">
        <v>6343</v>
      </c>
      <c r="E301" s="20" t="s">
        <v>9554</v>
      </c>
      <c r="F301" s="844">
        <v>130</v>
      </c>
      <c r="G301" s="612">
        <v>122275825.83999999</v>
      </c>
      <c r="H301" s="612">
        <v>0</v>
      </c>
      <c r="I301" s="612">
        <v>552993726.63000023</v>
      </c>
    </row>
    <row r="302" spans="1:9" ht="14.4">
      <c r="A302" s="478" t="s">
        <v>5181</v>
      </c>
      <c r="B302" s="67" t="s">
        <v>6732</v>
      </c>
      <c r="C302" s="6" t="s">
        <v>1217</v>
      </c>
      <c r="D302" s="611"/>
      <c r="E302" s="20"/>
      <c r="F302" s="844"/>
      <c r="G302" s="612"/>
      <c r="H302" s="612"/>
      <c r="I302" s="612"/>
    </row>
    <row r="303" spans="1:9" ht="14.4">
      <c r="A303" s="478" t="s">
        <v>5182</v>
      </c>
      <c r="B303" s="67" t="s">
        <v>6732</v>
      </c>
      <c r="C303" s="6" t="s">
        <v>1218</v>
      </c>
      <c r="D303" s="611"/>
      <c r="E303" s="20"/>
      <c r="F303" s="844"/>
      <c r="G303" s="612"/>
      <c r="H303" s="612"/>
      <c r="I303" s="612"/>
    </row>
    <row r="304" spans="1:9" ht="14.4">
      <c r="A304" s="478" t="s">
        <v>5183</v>
      </c>
      <c r="B304" s="67" t="s">
        <v>6732</v>
      </c>
      <c r="C304" s="6" t="s">
        <v>1219</v>
      </c>
      <c r="D304" s="611"/>
      <c r="E304" s="20"/>
      <c r="F304" s="844"/>
      <c r="G304" s="612"/>
      <c r="H304" s="612"/>
      <c r="I304" s="612"/>
    </row>
    <row r="305" spans="1:9" ht="14.4">
      <c r="A305" s="478" t="s">
        <v>5184</v>
      </c>
      <c r="B305" s="67" t="s">
        <v>6732</v>
      </c>
      <c r="C305" s="6" t="s">
        <v>1220</v>
      </c>
      <c r="D305" s="611"/>
      <c r="E305" s="20"/>
      <c r="F305" s="844"/>
      <c r="G305" s="612"/>
      <c r="H305" s="612"/>
      <c r="I305" s="612"/>
    </row>
    <row r="306" spans="1:9" ht="14.4">
      <c r="A306" s="478" t="s">
        <v>5185</v>
      </c>
      <c r="B306" s="67" t="s">
        <v>6732</v>
      </c>
      <c r="C306" s="6" t="s">
        <v>1221</v>
      </c>
      <c r="D306" s="611"/>
      <c r="E306" s="20"/>
      <c r="F306" s="844"/>
      <c r="G306" s="612"/>
      <c r="H306" s="612"/>
      <c r="I306" s="612"/>
    </row>
    <row r="307" spans="1:9" ht="14.4">
      <c r="A307" s="478" t="s">
        <v>5186</v>
      </c>
      <c r="B307" s="67" t="s">
        <v>6732</v>
      </c>
      <c r="C307" s="6" t="s">
        <v>1222</v>
      </c>
      <c r="D307" s="611"/>
      <c r="E307" s="20"/>
      <c r="F307" s="844"/>
      <c r="G307" s="612"/>
      <c r="H307" s="612"/>
      <c r="I307" s="612"/>
    </row>
    <row r="308" spans="1:9" ht="14.4">
      <c r="A308" s="478" t="s">
        <v>5054</v>
      </c>
      <c r="B308" s="67" t="s">
        <v>6732</v>
      </c>
      <c r="C308" s="35" t="s">
        <v>1042</v>
      </c>
      <c r="D308" s="611"/>
      <c r="E308" s="20"/>
      <c r="F308" s="844"/>
      <c r="G308" s="612"/>
      <c r="H308" s="612"/>
      <c r="I308" s="612"/>
    </row>
    <row r="309" spans="1:9" ht="14.4">
      <c r="A309" s="478" t="s">
        <v>5055</v>
      </c>
      <c r="B309" s="67" t="s">
        <v>1204</v>
      </c>
      <c r="C309" s="6" t="s">
        <v>1223</v>
      </c>
      <c r="D309" s="611"/>
      <c r="E309" s="20"/>
      <c r="F309" s="844"/>
      <c r="G309" s="612"/>
      <c r="H309" s="612"/>
      <c r="I309" s="612"/>
    </row>
    <row r="310" spans="1:9" ht="14.4">
      <c r="A310" s="478" t="s">
        <v>5058</v>
      </c>
      <c r="B310" s="43" t="s">
        <v>1021</v>
      </c>
      <c r="C310" s="35" t="s">
        <v>1022</v>
      </c>
      <c r="D310" s="611"/>
      <c r="E310" s="20"/>
      <c r="F310" s="844"/>
      <c r="G310" s="612"/>
      <c r="H310" s="612"/>
      <c r="I310" s="612"/>
    </row>
    <row r="311" spans="1:9" ht="14.4">
      <c r="A311" s="478" t="s">
        <v>6169</v>
      </c>
      <c r="B311" s="43" t="s">
        <v>1021</v>
      </c>
      <c r="C311" s="6" t="s">
        <v>1224</v>
      </c>
      <c r="D311" s="611"/>
      <c r="E311" s="20"/>
      <c r="F311" s="844"/>
      <c r="G311" s="612"/>
      <c r="H311" s="612"/>
      <c r="I311" s="612"/>
    </row>
    <row r="312" spans="1:9" ht="14.4">
      <c r="A312" s="478" t="s">
        <v>5056</v>
      </c>
      <c r="B312" s="43" t="s">
        <v>944</v>
      </c>
      <c r="C312" s="51" t="s">
        <v>5201</v>
      </c>
      <c r="D312" s="611" t="s">
        <v>6349</v>
      </c>
      <c r="E312" s="20" t="s">
        <v>803</v>
      </c>
      <c r="F312" s="844">
        <v>15788</v>
      </c>
      <c r="G312" s="612">
        <v>1932118116.0399902</v>
      </c>
      <c r="H312" s="612">
        <v>0</v>
      </c>
      <c r="I312" s="612">
        <v>2313608625.7699986</v>
      </c>
    </row>
    <row r="313" spans="1:9" ht="14.4">
      <c r="A313" s="478" t="s">
        <v>5057</v>
      </c>
      <c r="B313" s="67" t="s">
        <v>944</v>
      </c>
      <c r="C313" s="35" t="s">
        <v>1046</v>
      </c>
      <c r="D313" s="611" t="s">
        <v>6350</v>
      </c>
      <c r="E313" s="20" t="s">
        <v>802</v>
      </c>
      <c r="F313" s="844">
        <v>289</v>
      </c>
      <c r="G313" s="612">
        <v>51906059.300000057</v>
      </c>
      <c r="H313" s="612">
        <v>0</v>
      </c>
      <c r="I313" s="612">
        <v>60630654.310000062</v>
      </c>
    </row>
    <row r="314" spans="1:9" ht="14.4">
      <c r="A314" s="478" t="s">
        <v>5060</v>
      </c>
      <c r="B314" s="43" t="s">
        <v>944</v>
      </c>
      <c r="C314" s="35" t="s">
        <v>1047</v>
      </c>
      <c r="D314" s="611" t="s">
        <v>6351</v>
      </c>
      <c r="E314" s="20" t="s">
        <v>9556</v>
      </c>
      <c r="F314" s="844">
        <v>358</v>
      </c>
      <c r="G314" s="612">
        <v>1609995611.1500006</v>
      </c>
      <c r="H314" s="612">
        <v>0</v>
      </c>
      <c r="I314" s="612">
        <v>1644889488.980001</v>
      </c>
    </row>
    <row r="315" spans="1:9" ht="14.4">
      <c r="A315" s="478" t="s">
        <v>5061</v>
      </c>
      <c r="B315" s="67" t="s">
        <v>944</v>
      </c>
      <c r="C315" s="35" t="s">
        <v>1048</v>
      </c>
      <c r="D315" s="611" t="s">
        <v>6352</v>
      </c>
      <c r="E315" s="20" t="s">
        <v>9557</v>
      </c>
      <c r="F315" s="844">
        <v>271</v>
      </c>
      <c r="G315" s="612">
        <v>1598595853.7500007</v>
      </c>
      <c r="H315" s="612">
        <v>0</v>
      </c>
      <c r="I315" s="612">
        <v>1707700354.5100012</v>
      </c>
    </row>
    <row r="316" spans="1:9" ht="14.4">
      <c r="A316" s="478" t="s">
        <v>5062</v>
      </c>
      <c r="B316" s="43" t="s">
        <v>944</v>
      </c>
      <c r="C316" s="35" t="s">
        <v>1050</v>
      </c>
      <c r="D316" s="611" t="s">
        <v>6353</v>
      </c>
      <c r="E316" s="20" t="s">
        <v>9558</v>
      </c>
      <c r="F316" s="844">
        <v>259</v>
      </c>
      <c r="G316" s="612">
        <v>1241492832.7</v>
      </c>
      <c r="H316" s="612">
        <v>0</v>
      </c>
      <c r="I316" s="612">
        <v>1330063715.8799996</v>
      </c>
    </row>
    <row r="317" spans="1:9" ht="14.4">
      <c r="A317" s="478" t="s">
        <v>5063</v>
      </c>
      <c r="B317" s="43" t="s">
        <v>944</v>
      </c>
      <c r="C317" s="20" t="s">
        <v>1851</v>
      </c>
      <c r="D317" s="611"/>
      <c r="E317" s="20"/>
      <c r="F317" s="844"/>
      <c r="G317" s="612"/>
      <c r="H317" s="612"/>
      <c r="I317" s="612"/>
    </row>
    <row r="318" spans="1:9" ht="14.4">
      <c r="A318" s="478" t="s">
        <v>5064</v>
      </c>
      <c r="B318" s="67" t="s">
        <v>944</v>
      </c>
      <c r="C318" s="35" t="s">
        <v>1037</v>
      </c>
      <c r="D318" s="611" t="s">
        <v>9560</v>
      </c>
      <c r="E318" s="20" t="s">
        <v>9559</v>
      </c>
      <c r="F318" s="844">
        <v>17</v>
      </c>
      <c r="G318" s="612">
        <v>1225395130.5</v>
      </c>
      <c r="H318" s="612">
        <v>0</v>
      </c>
      <c r="I318" s="612">
        <v>3827030462.46</v>
      </c>
    </row>
    <row r="319" spans="1:9" ht="14.4">
      <c r="A319" s="19" t="s">
        <v>11057</v>
      </c>
      <c r="B319" s="1022" t="s">
        <v>944</v>
      </c>
      <c r="C319" s="1023" t="s">
        <v>1038</v>
      </c>
      <c r="D319" s="1018"/>
      <c r="E319" s="1019"/>
      <c r="F319" s="1020"/>
      <c r="G319" s="1007"/>
      <c r="H319" s="1007"/>
      <c r="I319" s="612"/>
    </row>
    <row r="320" spans="1:9" ht="14.4">
      <c r="A320" s="19" t="s">
        <v>5065</v>
      </c>
      <c r="B320" s="1022" t="s">
        <v>944</v>
      </c>
      <c r="C320" s="1017" t="s">
        <v>9671</v>
      </c>
      <c r="D320" s="1018"/>
      <c r="E320" s="1019"/>
      <c r="F320" s="1020"/>
      <c r="G320" s="1007"/>
      <c r="H320" s="1007"/>
      <c r="I320" s="612"/>
    </row>
    <row r="321" spans="1:9" ht="14.4">
      <c r="A321" s="478" t="s">
        <v>5066</v>
      </c>
      <c r="B321" s="43" t="s">
        <v>944</v>
      </c>
      <c r="C321" s="51" t="s">
        <v>5202</v>
      </c>
      <c r="D321" s="611" t="s">
        <v>9276</v>
      </c>
      <c r="E321" s="20" t="s">
        <v>860</v>
      </c>
      <c r="F321" s="844">
        <v>353</v>
      </c>
      <c r="G321" s="612">
        <v>227822674.94999987</v>
      </c>
      <c r="H321" s="612">
        <v>0</v>
      </c>
      <c r="I321" s="612">
        <v>331323532.30000013</v>
      </c>
    </row>
    <row r="322" spans="1:9" s="484" customFormat="1" ht="14.4">
      <c r="A322" s="478" t="s">
        <v>11439</v>
      </c>
      <c r="B322" s="43" t="s">
        <v>944</v>
      </c>
      <c r="C322" s="51" t="s">
        <v>11441</v>
      </c>
      <c r="D322" s="611"/>
      <c r="E322" s="20"/>
      <c r="F322" s="844"/>
      <c r="G322" s="612"/>
      <c r="H322" s="612"/>
      <c r="I322" s="612"/>
    </row>
    <row r="323" spans="1:9" ht="14.4">
      <c r="A323" s="478" t="s">
        <v>5067</v>
      </c>
      <c r="B323" s="43" t="s">
        <v>944</v>
      </c>
      <c r="C323" s="51" t="s">
        <v>1226</v>
      </c>
      <c r="D323" s="611" t="s">
        <v>6354</v>
      </c>
      <c r="E323" s="20" t="s">
        <v>857</v>
      </c>
      <c r="F323" s="844">
        <v>57</v>
      </c>
      <c r="G323" s="612">
        <v>1533375549.4299998</v>
      </c>
      <c r="H323" s="612">
        <v>0</v>
      </c>
      <c r="I323" s="612">
        <v>1848829357.4000001</v>
      </c>
    </row>
    <row r="324" spans="1:9" ht="14.4">
      <c r="A324" s="478" t="s">
        <v>5068</v>
      </c>
      <c r="B324" s="67" t="s">
        <v>944</v>
      </c>
      <c r="C324" s="35" t="s">
        <v>1039</v>
      </c>
      <c r="D324" s="611" t="s">
        <v>6355</v>
      </c>
      <c r="E324" s="20" t="s">
        <v>856</v>
      </c>
      <c r="F324" s="844">
        <v>1</v>
      </c>
      <c r="G324" s="612">
        <v>400000000</v>
      </c>
      <c r="H324" s="612">
        <v>0</v>
      </c>
      <c r="I324" s="612">
        <v>400000000</v>
      </c>
    </row>
    <row r="325" spans="1:9" ht="14.4">
      <c r="A325" s="478" t="s">
        <v>5069</v>
      </c>
      <c r="B325" s="43" t="s">
        <v>944</v>
      </c>
      <c r="C325" s="35" t="s">
        <v>1051</v>
      </c>
      <c r="D325" s="611" t="s">
        <v>6356</v>
      </c>
      <c r="E325" s="20" t="s">
        <v>4493</v>
      </c>
      <c r="F325" s="844">
        <v>1086</v>
      </c>
      <c r="G325" s="612">
        <v>187880000</v>
      </c>
      <c r="H325" s="612">
        <v>0</v>
      </c>
      <c r="I325" s="612">
        <v>290360000</v>
      </c>
    </row>
    <row r="326" spans="1:9" ht="14.4">
      <c r="A326" s="478" t="s">
        <v>5070</v>
      </c>
      <c r="B326" s="67" t="s">
        <v>1204</v>
      </c>
      <c r="C326" s="6" t="s">
        <v>1225</v>
      </c>
      <c r="D326" s="611"/>
      <c r="E326" s="20"/>
      <c r="F326" s="844"/>
      <c r="G326" s="612"/>
      <c r="H326" s="612"/>
      <c r="I326" s="612"/>
    </row>
    <row r="327" spans="1:9" ht="14.4">
      <c r="A327" s="478" t="s">
        <v>5073</v>
      </c>
      <c r="B327" s="67" t="s">
        <v>944</v>
      </c>
      <c r="C327" s="35" t="s">
        <v>1057</v>
      </c>
      <c r="D327" s="611" t="s">
        <v>6357</v>
      </c>
      <c r="E327" s="20" t="s">
        <v>9562</v>
      </c>
      <c r="F327" s="844">
        <v>363</v>
      </c>
      <c r="G327" s="612">
        <v>230923492.14999989</v>
      </c>
      <c r="H327" s="612">
        <v>0</v>
      </c>
      <c r="I327" s="612">
        <v>248654685.0699999</v>
      </c>
    </row>
    <row r="328" spans="1:9" ht="14.4">
      <c r="A328" s="478" t="s">
        <v>5074</v>
      </c>
      <c r="B328" s="43" t="s">
        <v>944</v>
      </c>
      <c r="C328" s="37" t="s">
        <v>1040</v>
      </c>
      <c r="D328" s="611" t="s">
        <v>6358</v>
      </c>
      <c r="E328" s="20" t="s">
        <v>809</v>
      </c>
      <c r="F328" s="844">
        <v>2057</v>
      </c>
      <c r="G328" s="612">
        <v>336320383.29999989</v>
      </c>
      <c r="H328" s="612">
        <v>0</v>
      </c>
      <c r="I328" s="612">
        <v>443066444.79000014</v>
      </c>
    </row>
    <row r="329" spans="1:9" ht="14.4">
      <c r="A329" s="478" t="s">
        <v>5075</v>
      </c>
      <c r="B329" s="67" t="s">
        <v>944</v>
      </c>
      <c r="C329" s="35" t="s">
        <v>3217</v>
      </c>
      <c r="D329" s="611" t="s">
        <v>6362</v>
      </c>
      <c r="E329" s="20" t="s">
        <v>810</v>
      </c>
      <c r="F329" s="844">
        <v>1253</v>
      </c>
      <c r="G329" s="612">
        <v>7085449.3799999999</v>
      </c>
      <c r="H329" s="612">
        <v>0</v>
      </c>
      <c r="I329" s="612">
        <v>7085449.3799999999</v>
      </c>
    </row>
    <row r="330" spans="1:9" ht="14.4">
      <c r="A330" s="478" t="s">
        <v>5076</v>
      </c>
      <c r="B330" s="67" t="s">
        <v>944</v>
      </c>
      <c r="C330" s="35" t="s">
        <v>1058</v>
      </c>
      <c r="D330" s="611" t="s">
        <v>6359</v>
      </c>
      <c r="E330" s="20" t="s">
        <v>808</v>
      </c>
      <c r="F330" s="844">
        <v>1401</v>
      </c>
      <c r="G330" s="612">
        <v>227577104.41000026</v>
      </c>
      <c r="H330" s="612">
        <v>0</v>
      </c>
      <c r="I330" s="612">
        <v>445874340.01000011</v>
      </c>
    </row>
    <row r="331" spans="1:9" ht="14.4">
      <c r="A331" s="478" t="s">
        <v>5077</v>
      </c>
      <c r="B331" s="67" t="s">
        <v>944</v>
      </c>
      <c r="C331" s="35" t="s">
        <v>1144</v>
      </c>
      <c r="D331" s="611" t="s">
        <v>6360</v>
      </c>
      <c r="E331" s="20" t="s">
        <v>861</v>
      </c>
      <c r="F331" s="844">
        <v>1102</v>
      </c>
      <c r="G331" s="612">
        <v>385736413.47999978</v>
      </c>
      <c r="H331" s="612">
        <v>0</v>
      </c>
      <c r="I331" s="612">
        <v>491822377.26999998</v>
      </c>
    </row>
    <row r="332" spans="1:9" ht="14.4">
      <c r="A332" s="478" t="s">
        <v>5078</v>
      </c>
      <c r="B332" s="47" t="s">
        <v>755</v>
      </c>
      <c r="C332" s="153" t="s">
        <v>5786</v>
      </c>
      <c r="D332" s="611"/>
      <c r="E332" s="20"/>
      <c r="F332" s="844"/>
      <c r="G332" s="612"/>
      <c r="H332" s="612"/>
      <c r="I332" s="612"/>
    </row>
    <row r="333" spans="1:9" ht="14.4">
      <c r="A333" s="478" t="s">
        <v>5071</v>
      </c>
      <c r="B333" s="67" t="s">
        <v>1021</v>
      </c>
      <c r="C333" s="35" t="s">
        <v>1055</v>
      </c>
      <c r="D333" s="611" t="s">
        <v>6361</v>
      </c>
      <c r="E333" s="20" t="s">
        <v>10088</v>
      </c>
      <c r="F333" s="844">
        <v>2763</v>
      </c>
      <c r="G333" s="612">
        <v>998609128.02000368</v>
      </c>
      <c r="H333" s="612">
        <v>0</v>
      </c>
      <c r="I333" s="612">
        <v>1004546136.2700037</v>
      </c>
    </row>
    <row r="334" spans="1:9" ht="14.4">
      <c r="A334" s="478" t="s">
        <v>5072</v>
      </c>
      <c r="B334" s="67" t="s">
        <v>1204</v>
      </c>
      <c r="C334" s="6" t="s">
        <v>1227</v>
      </c>
      <c r="D334" s="611"/>
      <c r="E334" s="20"/>
      <c r="F334" s="844"/>
      <c r="G334" s="612"/>
      <c r="H334" s="612"/>
      <c r="I334" s="612"/>
    </row>
    <row r="335" spans="1:9" ht="14.4">
      <c r="A335" s="478" t="s">
        <v>5079</v>
      </c>
      <c r="B335" s="35" t="s">
        <v>947</v>
      </c>
      <c r="C335" s="51" t="s">
        <v>5678</v>
      </c>
      <c r="D335" s="611" t="s">
        <v>6363</v>
      </c>
      <c r="E335" s="20" t="s">
        <v>9566</v>
      </c>
      <c r="F335" s="844">
        <v>400</v>
      </c>
      <c r="G335" s="612">
        <v>84270056</v>
      </c>
      <c r="H335" s="612">
        <v>0</v>
      </c>
      <c r="I335" s="612">
        <v>84567169.989999995</v>
      </c>
    </row>
    <row r="336" spans="1:9" ht="14.4">
      <c r="A336" s="478" t="s">
        <v>5080</v>
      </c>
      <c r="B336" s="35" t="s">
        <v>947</v>
      </c>
      <c r="C336" s="51" t="s">
        <v>5679</v>
      </c>
      <c r="D336" s="611" t="s">
        <v>9277</v>
      </c>
      <c r="E336" s="20" t="s">
        <v>9567</v>
      </c>
      <c r="F336" s="844">
        <v>130</v>
      </c>
      <c r="G336" s="612">
        <v>297382475.38999999</v>
      </c>
      <c r="H336" s="612">
        <v>0</v>
      </c>
      <c r="I336" s="612">
        <v>297572475.38999999</v>
      </c>
    </row>
    <row r="337" spans="1:9" ht="14.4">
      <c r="A337" s="478" t="s">
        <v>5081</v>
      </c>
      <c r="B337" s="37" t="s">
        <v>947</v>
      </c>
      <c r="C337" s="51" t="s">
        <v>5680</v>
      </c>
      <c r="D337" s="611" t="s">
        <v>9278</v>
      </c>
      <c r="E337" s="20" t="s">
        <v>9568</v>
      </c>
      <c r="F337" s="844">
        <v>200</v>
      </c>
      <c r="G337" s="612">
        <v>65444837.579999991</v>
      </c>
      <c r="H337" s="612">
        <v>0</v>
      </c>
      <c r="I337" s="612">
        <v>65471179.499999993</v>
      </c>
    </row>
    <row r="338" spans="1:9" ht="14.4">
      <c r="A338" s="478" t="s">
        <v>5082</v>
      </c>
      <c r="B338" s="35" t="s">
        <v>947</v>
      </c>
      <c r="C338" s="51" t="s">
        <v>5681</v>
      </c>
      <c r="D338" s="611" t="s">
        <v>6364</v>
      </c>
      <c r="E338" s="20" t="s">
        <v>9569</v>
      </c>
      <c r="F338" s="844">
        <v>216</v>
      </c>
      <c r="G338" s="612">
        <v>41243553.299999982</v>
      </c>
      <c r="H338" s="612">
        <v>0</v>
      </c>
      <c r="I338" s="612">
        <v>41310640.709999979</v>
      </c>
    </row>
    <row r="339" spans="1:9" ht="14.4">
      <c r="A339" s="478" t="s">
        <v>5083</v>
      </c>
      <c r="B339" s="67" t="s">
        <v>944</v>
      </c>
      <c r="C339" s="51" t="s">
        <v>5682</v>
      </c>
      <c r="D339" s="611" t="s">
        <v>6365</v>
      </c>
      <c r="E339" s="20" t="s">
        <v>864</v>
      </c>
      <c r="F339" s="844">
        <v>612</v>
      </c>
      <c r="G339" s="612">
        <v>388251823.7699998</v>
      </c>
      <c r="H339" s="612">
        <v>0</v>
      </c>
      <c r="I339" s="612">
        <v>390578467.08999974</v>
      </c>
    </row>
    <row r="340" spans="1:9" ht="14.4">
      <c r="A340" s="478" t="s">
        <v>5084</v>
      </c>
      <c r="B340" s="67" t="s">
        <v>944</v>
      </c>
      <c r="C340" s="51" t="s">
        <v>5683</v>
      </c>
      <c r="D340" s="611" t="s">
        <v>9279</v>
      </c>
      <c r="E340" s="20" t="s">
        <v>9570</v>
      </c>
      <c r="F340" s="844">
        <v>494</v>
      </c>
      <c r="G340" s="612">
        <v>411524923.96000004</v>
      </c>
      <c r="H340" s="612">
        <v>0</v>
      </c>
      <c r="I340" s="612">
        <v>415405894.34999996</v>
      </c>
    </row>
    <row r="341" spans="1:9" ht="14.4">
      <c r="A341" s="478" t="s">
        <v>5787</v>
      </c>
      <c r="B341" s="67" t="s">
        <v>944</v>
      </c>
      <c r="C341" s="499" t="s">
        <v>5789</v>
      </c>
      <c r="D341" s="611"/>
      <c r="E341" s="20"/>
      <c r="F341" s="844"/>
      <c r="G341" s="612"/>
      <c r="H341" s="612"/>
      <c r="I341" s="612"/>
    </row>
    <row r="342" spans="1:9" ht="14.4">
      <c r="A342" s="478" t="s">
        <v>5788</v>
      </c>
      <c r="B342" s="67" t="s">
        <v>944</v>
      </c>
      <c r="C342" s="499" t="s">
        <v>5790</v>
      </c>
      <c r="D342" s="611"/>
      <c r="E342" s="20"/>
      <c r="F342" s="844"/>
      <c r="G342" s="612"/>
      <c r="H342" s="612"/>
      <c r="I342" s="612"/>
    </row>
    <row r="343" spans="1:9" ht="14.4">
      <c r="A343" s="478" t="s">
        <v>5187</v>
      </c>
      <c r="B343" s="43" t="s">
        <v>944</v>
      </c>
      <c r="C343" s="20" t="s">
        <v>1853</v>
      </c>
      <c r="D343" s="611"/>
      <c r="E343" s="20"/>
      <c r="F343" s="844"/>
      <c r="G343" s="612"/>
      <c r="H343" s="612"/>
      <c r="I343" s="612"/>
    </row>
    <row r="344" spans="1:9" ht="14.4">
      <c r="A344" s="478" t="s">
        <v>5085</v>
      </c>
      <c r="B344" s="43" t="s">
        <v>944</v>
      </c>
      <c r="C344" s="20" t="s">
        <v>4797</v>
      </c>
      <c r="D344" s="611"/>
      <c r="E344" s="20"/>
      <c r="F344" s="844"/>
      <c r="G344" s="612"/>
      <c r="H344" s="612"/>
      <c r="I344" s="612"/>
    </row>
    <row r="345" spans="1:9" ht="14.4">
      <c r="A345" s="478" t="s">
        <v>5086</v>
      </c>
      <c r="B345" s="43" t="s">
        <v>944</v>
      </c>
      <c r="C345" s="20" t="s">
        <v>4798</v>
      </c>
      <c r="D345" s="611"/>
      <c r="E345" s="20"/>
      <c r="F345" s="844"/>
      <c r="G345" s="612"/>
      <c r="H345" s="612"/>
      <c r="I345" s="612"/>
    </row>
    <row r="346" spans="1:9" ht="14.4">
      <c r="A346" s="478" t="s">
        <v>5087</v>
      </c>
      <c r="B346" s="43" t="s">
        <v>944</v>
      </c>
      <c r="C346" s="51" t="s">
        <v>5684</v>
      </c>
      <c r="D346" s="611" t="s">
        <v>6366</v>
      </c>
      <c r="E346" s="20" t="s">
        <v>9571</v>
      </c>
      <c r="F346" s="844">
        <v>2269</v>
      </c>
      <c r="G346" s="612">
        <v>2000000000.1600125</v>
      </c>
      <c r="H346" s="612">
        <v>0</v>
      </c>
      <c r="I346" s="612">
        <v>5031342873.1500006</v>
      </c>
    </row>
    <row r="347" spans="1:9" ht="14.4">
      <c r="A347" s="478" t="s">
        <v>5088</v>
      </c>
      <c r="B347" s="47" t="s">
        <v>755</v>
      </c>
      <c r="C347" s="34" t="s">
        <v>5945</v>
      </c>
      <c r="D347" s="611"/>
      <c r="E347" s="20"/>
      <c r="F347" s="844"/>
      <c r="G347" s="612"/>
      <c r="H347" s="612"/>
      <c r="I347" s="612"/>
    </row>
    <row r="348" spans="1:9" ht="14.4">
      <c r="A348" s="478" t="s">
        <v>5089</v>
      </c>
      <c r="B348" s="43" t="s">
        <v>944</v>
      </c>
      <c r="C348" s="51" t="s">
        <v>1828</v>
      </c>
      <c r="D348" s="611"/>
      <c r="E348" s="20"/>
      <c r="F348" s="844"/>
      <c r="G348" s="612"/>
      <c r="H348" s="612"/>
      <c r="I348" s="612"/>
    </row>
    <row r="349" spans="1:9" ht="14.4">
      <c r="A349" s="478" t="s">
        <v>5090</v>
      </c>
      <c r="B349" s="67" t="s">
        <v>944</v>
      </c>
      <c r="C349" s="35" t="s">
        <v>1054</v>
      </c>
      <c r="D349" s="611" t="s">
        <v>9280</v>
      </c>
      <c r="E349" s="20" t="s">
        <v>9575</v>
      </c>
      <c r="F349" s="844">
        <v>1</v>
      </c>
      <c r="G349" s="612">
        <v>272000000</v>
      </c>
      <c r="H349" s="612">
        <v>0</v>
      </c>
      <c r="I349" s="612">
        <v>272000000</v>
      </c>
    </row>
    <row r="350" spans="1:9" ht="14.4">
      <c r="A350" s="478" t="s">
        <v>5137</v>
      </c>
      <c r="B350" s="67" t="s">
        <v>944</v>
      </c>
      <c r="C350" s="51" t="s">
        <v>5685</v>
      </c>
      <c r="D350" s="611" t="s">
        <v>6367</v>
      </c>
      <c r="E350" s="20" t="s">
        <v>9576</v>
      </c>
      <c r="F350" s="844">
        <v>609</v>
      </c>
      <c r="G350" s="612">
        <v>1022810177.98</v>
      </c>
      <c r="H350" s="612">
        <v>151967562.23999992</v>
      </c>
      <c r="I350" s="612">
        <v>2876813454.9199991</v>
      </c>
    </row>
    <row r="351" spans="1:9" ht="14.4">
      <c r="A351" s="478" t="s">
        <v>10116</v>
      </c>
      <c r="B351" s="43" t="s">
        <v>944</v>
      </c>
      <c r="C351" s="160" t="s">
        <v>1855</v>
      </c>
      <c r="D351" s="611"/>
      <c r="E351" s="20"/>
      <c r="F351" s="844"/>
      <c r="G351" s="612"/>
      <c r="H351" s="612"/>
      <c r="I351" s="612"/>
    </row>
    <row r="352" spans="1:9" ht="14.4">
      <c r="A352" s="478" t="s">
        <v>5091</v>
      </c>
      <c r="B352" s="47" t="s">
        <v>755</v>
      </c>
      <c r="C352" s="153" t="s">
        <v>5686</v>
      </c>
      <c r="D352" s="611"/>
      <c r="E352" s="20"/>
      <c r="F352" s="844"/>
      <c r="G352" s="612"/>
      <c r="H352" s="612"/>
      <c r="I352" s="612"/>
    </row>
    <row r="353" spans="1:9" ht="14.4">
      <c r="A353" s="478" t="s">
        <v>5092</v>
      </c>
      <c r="B353" s="37" t="s">
        <v>947</v>
      </c>
      <c r="C353" s="51" t="s">
        <v>941</v>
      </c>
      <c r="D353" s="611" t="s">
        <v>6368</v>
      </c>
      <c r="E353" s="20" t="s">
        <v>9577</v>
      </c>
      <c r="F353" s="844">
        <v>906</v>
      </c>
      <c r="G353" s="612">
        <v>2157664896.3399982</v>
      </c>
      <c r="H353" s="612">
        <v>0</v>
      </c>
      <c r="I353" s="612">
        <v>2861865847.8299961</v>
      </c>
    </row>
    <row r="354" spans="1:9" ht="14.4">
      <c r="A354" s="478" t="s">
        <v>5093</v>
      </c>
      <c r="B354" s="35" t="s">
        <v>947</v>
      </c>
      <c r="C354" s="51" t="s">
        <v>942</v>
      </c>
      <c r="D354" s="611" t="s">
        <v>6369</v>
      </c>
      <c r="E354" s="20" t="s">
        <v>9424</v>
      </c>
      <c r="F354" s="844">
        <v>60</v>
      </c>
      <c r="G354" s="612">
        <v>637907804.21000004</v>
      </c>
      <c r="H354" s="612">
        <v>0</v>
      </c>
      <c r="I354" s="612">
        <v>728147396.59000003</v>
      </c>
    </row>
    <row r="355" spans="1:9" ht="14.4">
      <c r="A355" s="478" t="s">
        <v>5094</v>
      </c>
      <c r="B355" s="43" t="s">
        <v>755</v>
      </c>
      <c r="C355" s="210" t="s">
        <v>3218</v>
      </c>
      <c r="D355" s="611" t="s">
        <v>6370</v>
      </c>
      <c r="E355" s="20" t="s">
        <v>4494</v>
      </c>
      <c r="F355" s="844">
        <v>1837</v>
      </c>
      <c r="G355" s="612">
        <v>688833374.99000001</v>
      </c>
      <c r="H355" s="612">
        <v>0</v>
      </c>
      <c r="I355" s="612">
        <v>904567661.80000007</v>
      </c>
    </row>
    <row r="356" spans="1:9" ht="14.4">
      <c r="A356" s="478" t="s">
        <v>5095</v>
      </c>
      <c r="B356" s="43" t="s">
        <v>1204</v>
      </c>
      <c r="C356" s="6" t="s">
        <v>1236</v>
      </c>
      <c r="D356" s="611"/>
      <c r="E356" s="20"/>
      <c r="F356" s="844"/>
      <c r="G356" s="612"/>
      <c r="H356" s="612"/>
      <c r="I356" s="612"/>
    </row>
    <row r="357" spans="1:9" ht="14.4">
      <c r="A357" s="478" t="s">
        <v>5097</v>
      </c>
      <c r="B357" s="43" t="s">
        <v>1204</v>
      </c>
      <c r="C357" s="6" t="s">
        <v>1237</v>
      </c>
      <c r="D357" s="611"/>
      <c r="E357" s="20"/>
      <c r="F357" s="844"/>
      <c r="G357" s="612"/>
      <c r="H357" s="612"/>
      <c r="I357" s="612"/>
    </row>
    <row r="358" spans="1:9" ht="14.4">
      <c r="A358" s="19" t="s">
        <v>5098</v>
      </c>
      <c r="B358" s="1016" t="s">
        <v>755</v>
      </c>
      <c r="C358" s="1023" t="s">
        <v>1129</v>
      </c>
      <c r="D358" s="1018"/>
      <c r="E358" s="1019"/>
      <c r="F358" s="1020"/>
      <c r="G358" s="1007"/>
      <c r="H358" s="1007"/>
      <c r="I358" s="612"/>
    </row>
    <row r="359" spans="1:9" ht="14.4">
      <c r="A359" s="478" t="s">
        <v>5099</v>
      </c>
      <c r="B359" s="43" t="s">
        <v>755</v>
      </c>
      <c r="C359" s="35" t="s">
        <v>1130</v>
      </c>
      <c r="D359" s="611" t="s">
        <v>6372</v>
      </c>
      <c r="E359" s="20" t="s">
        <v>10089</v>
      </c>
      <c r="F359" s="844">
        <v>896</v>
      </c>
      <c r="G359" s="612">
        <v>18630520.829999998</v>
      </c>
      <c r="H359" s="612">
        <v>0</v>
      </c>
      <c r="I359" s="612">
        <v>28170546.809999999</v>
      </c>
    </row>
    <row r="360" spans="1:9" ht="14.4">
      <c r="A360" s="478" t="s">
        <v>7908</v>
      </c>
      <c r="B360" s="43" t="s">
        <v>944</v>
      </c>
      <c r="C360" s="20" t="s">
        <v>876</v>
      </c>
      <c r="D360" s="611"/>
      <c r="E360" s="20"/>
      <c r="F360" s="844"/>
      <c r="G360" s="612"/>
      <c r="H360" s="612"/>
      <c r="I360" s="612"/>
    </row>
    <row r="361" spans="1:9" ht="14.4">
      <c r="A361" s="19" t="s">
        <v>5106</v>
      </c>
      <c r="B361" s="1022" t="s">
        <v>944</v>
      </c>
      <c r="C361" s="1023" t="s">
        <v>1131</v>
      </c>
      <c r="D361" s="1018"/>
      <c r="E361" s="1019"/>
      <c r="F361" s="1020"/>
      <c r="G361" s="1007"/>
      <c r="H361" s="1007"/>
      <c r="I361" s="612"/>
    </row>
    <row r="362" spans="1:9" ht="14.4">
      <c r="A362" s="478" t="s">
        <v>5107</v>
      </c>
      <c r="B362" s="67" t="s">
        <v>944</v>
      </c>
      <c r="C362" s="35" t="s">
        <v>1132</v>
      </c>
      <c r="D362" s="611" t="s">
        <v>9281</v>
      </c>
      <c r="E362" s="20" t="s">
        <v>1887</v>
      </c>
      <c r="F362" s="844">
        <v>462</v>
      </c>
      <c r="G362" s="612">
        <v>106934306.39</v>
      </c>
      <c r="H362" s="612">
        <v>0</v>
      </c>
      <c r="I362" s="612">
        <v>114199915.29000002</v>
      </c>
    </row>
    <row r="363" spans="1:9" ht="14.4">
      <c r="A363" s="478" t="s">
        <v>5108</v>
      </c>
      <c r="B363" s="48" t="s">
        <v>944</v>
      </c>
      <c r="C363" s="34" t="s">
        <v>969</v>
      </c>
      <c r="D363" s="611"/>
      <c r="E363" s="20"/>
      <c r="F363" s="844"/>
      <c r="G363" s="612"/>
      <c r="H363" s="612"/>
      <c r="I363" s="612"/>
    </row>
    <row r="364" spans="1:9" ht="14.4">
      <c r="A364" s="478" t="s">
        <v>5155</v>
      </c>
      <c r="B364" s="35" t="s">
        <v>947</v>
      </c>
      <c r="C364" s="35" t="s">
        <v>971</v>
      </c>
      <c r="D364" s="611" t="s">
        <v>6373</v>
      </c>
      <c r="E364" s="20" t="s">
        <v>6374</v>
      </c>
      <c r="F364" s="844">
        <v>3</v>
      </c>
      <c r="G364" s="612">
        <v>69700000</v>
      </c>
      <c r="H364" s="612">
        <v>0</v>
      </c>
      <c r="I364" s="612">
        <v>100581020</v>
      </c>
    </row>
    <row r="365" spans="1:9" ht="14.4">
      <c r="A365" s="478" t="s">
        <v>5156</v>
      </c>
      <c r="B365" s="35" t="s">
        <v>947</v>
      </c>
      <c r="C365" s="51" t="s">
        <v>4525</v>
      </c>
      <c r="D365" s="611" t="s">
        <v>6375</v>
      </c>
      <c r="E365" s="20" t="s">
        <v>4525</v>
      </c>
      <c r="F365" s="844">
        <v>2</v>
      </c>
      <c r="G365" s="612">
        <v>17000000</v>
      </c>
      <c r="H365" s="612">
        <v>0</v>
      </c>
      <c r="I365" s="612">
        <v>108732082.46000001</v>
      </c>
    </row>
    <row r="366" spans="1:9" ht="14.4">
      <c r="A366" s="478" t="s">
        <v>5157</v>
      </c>
      <c r="B366" s="35" t="s">
        <v>947</v>
      </c>
      <c r="C366" s="35" t="s">
        <v>972</v>
      </c>
      <c r="D366" s="611" t="s">
        <v>6376</v>
      </c>
      <c r="E366" s="20" t="s">
        <v>6377</v>
      </c>
      <c r="F366" s="844">
        <v>11</v>
      </c>
      <c r="G366" s="612">
        <v>196708000</v>
      </c>
      <c r="H366" s="612">
        <v>80000000</v>
      </c>
      <c r="I366" s="612">
        <v>283165485.18000001</v>
      </c>
    </row>
    <row r="367" spans="1:9" ht="14.4">
      <c r="A367" s="478" t="s">
        <v>5158</v>
      </c>
      <c r="B367" s="35" t="s">
        <v>947</v>
      </c>
      <c r="C367" s="51" t="s">
        <v>4526</v>
      </c>
      <c r="D367" s="611" t="s">
        <v>6378</v>
      </c>
      <c r="E367" s="20" t="s">
        <v>4526</v>
      </c>
      <c r="F367" s="844">
        <v>41</v>
      </c>
      <c r="G367" s="612">
        <v>301092000</v>
      </c>
      <c r="H367" s="612">
        <v>0</v>
      </c>
      <c r="I367" s="612">
        <v>313068769.81999999</v>
      </c>
    </row>
    <row r="368" spans="1:9" ht="14.4">
      <c r="A368" s="478" t="s">
        <v>5109</v>
      </c>
      <c r="B368" s="43" t="s">
        <v>944</v>
      </c>
      <c r="C368" s="20" t="s">
        <v>1856</v>
      </c>
      <c r="D368" s="611"/>
      <c r="E368" s="20"/>
      <c r="F368" s="844"/>
      <c r="G368" s="612"/>
      <c r="H368" s="612"/>
      <c r="I368" s="612"/>
    </row>
    <row r="369" spans="1:9" ht="14.4">
      <c r="A369" s="478" t="s">
        <v>5188</v>
      </c>
      <c r="B369" s="43" t="s">
        <v>944</v>
      </c>
      <c r="C369" s="20" t="s">
        <v>1857</v>
      </c>
      <c r="D369" s="611"/>
      <c r="E369" s="20"/>
      <c r="F369" s="844"/>
      <c r="G369" s="612"/>
      <c r="H369" s="612"/>
      <c r="I369" s="612"/>
    </row>
    <row r="370" spans="1:9" ht="14.4">
      <c r="A370" s="478" t="s">
        <v>5101</v>
      </c>
      <c r="B370" s="35" t="s">
        <v>947</v>
      </c>
      <c r="C370" s="160" t="s">
        <v>4565</v>
      </c>
      <c r="D370" s="611"/>
      <c r="E370" s="20"/>
      <c r="F370" s="844"/>
      <c r="G370" s="612"/>
      <c r="H370" s="612"/>
      <c r="I370" s="612"/>
    </row>
    <row r="371" spans="1:9" ht="14.4">
      <c r="A371" s="478" t="s">
        <v>5102</v>
      </c>
      <c r="B371" s="35" t="s">
        <v>947</v>
      </c>
      <c r="C371" s="160" t="s">
        <v>4566</v>
      </c>
      <c r="D371" s="611"/>
      <c r="E371" s="20"/>
      <c r="F371" s="844"/>
      <c r="G371" s="612"/>
      <c r="H371" s="612"/>
      <c r="I371" s="612"/>
    </row>
    <row r="372" spans="1:9" ht="14.4">
      <c r="A372" s="478" t="s">
        <v>5096</v>
      </c>
      <c r="B372" s="67" t="s">
        <v>1204</v>
      </c>
      <c r="C372" s="6" t="s">
        <v>1228</v>
      </c>
      <c r="D372" s="611"/>
      <c r="E372" s="20"/>
      <c r="F372" s="844"/>
      <c r="G372" s="612"/>
      <c r="H372" s="612"/>
      <c r="I372" s="612"/>
    </row>
    <row r="373" spans="1:9" ht="14.4">
      <c r="A373" s="478" t="s">
        <v>5103</v>
      </c>
      <c r="B373" s="43" t="s">
        <v>944</v>
      </c>
      <c r="C373" s="35" t="s">
        <v>998</v>
      </c>
      <c r="D373" s="611" t="s">
        <v>6379</v>
      </c>
      <c r="E373" s="20" t="s">
        <v>9580</v>
      </c>
      <c r="F373" s="844">
        <v>1416</v>
      </c>
      <c r="G373" s="612">
        <v>1999953084.5699995</v>
      </c>
      <c r="H373" s="612">
        <v>1500000</v>
      </c>
      <c r="I373" s="612">
        <v>2827883876.9900031</v>
      </c>
    </row>
    <row r="374" spans="1:9" ht="14.4">
      <c r="A374" s="478" t="s">
        <v>5104</v>
      </c>
      <c r="B374" s="48" t="s">
        <v>944</v>
      </c>
      <c r="C374" s="34" t="s">
        <v>1000</v>
      </c>
      <c r="D374" s="611"/>
      <c r="E374" s="20"/>
      <c r="F374" s="844"/>
      <c r="G374" s="612"/>
      <c r="H374" s="612"/>
      <c r="I374" s="612"/>
    </row>
    <row r="375" spans="1:9" ht="14.4">
      <c r="A375" s="478" t="s">
        <v>5189</v>
      </c>
      <c r="B375" s="35" t="s">
        <v>947</v>
      </c>
      <c r="C375" s="166" t="s">
        <v>7105</v>
      </c>
      <c r="D375" s="611" t="s">
        <v>9282</v>
      </c>
      <c r="E375" s="20" t="s">
        <v>9582</v>
      </c>
      <c r="F375" s="844">
        <v>21</v>
      </c>
      <c r="G375" s="612">
        <v>2720000000</v>
      </c>
      <c r="H375" s="612">
        <v>0</v>
      </c>
      <c r="I375" s="612">
        <v>4568006820</v>
      </c>
    </row>
    <row r="376" spans="1:9" ht="14.4">
      <c r="A376" s="478" t="s">
        <v>5114</v>
      </c>
      <c r="B376" s="35" t="s">
        <v>947</v>
      </c>
      <c r="C376" s="35" t="s">
        <v>1002</v>
      </c>
      <c r="D376" s="611" t="s">
        <v>6380</v>
      </c>
      <c r="E376" s="20" t="s">
        <v>9583</v>
      </c>
      <c r="F376" s="844">
        <v>864</v>
      </c>
      <c r="G376" s="612">
        <v>278931470.69</v>
      </c>
      <c r="H376" s="612">
        <v>0</v>
      </c>
      <c r="I376" s="612">
        <v>312246192.94999993</v>
      </c>
    </row>
    <row r="377" spans="1:9" ht="14.4">
      <c r="A377" s="478" t="s">
        <v>5190</v>
      </c>
      <c r="B377" s="35" t="s">
        <v>947</v>
      </c>
      <c r="C377" s="35" t="s">
        <v>1003</v>
      </c>
      <c r="D377" s="611" t="s">
        <v>6382</v>
      </c>
      <c r="E377" s="20" t="s">
        <v>10090</v>
      </c>
      <c r="F377" s="844">
        <v>26</v>
      </c>
      <c r="G377" s="612">
        <v>827101618</v>
      </c>
      <c r="H377" s="612">
        <v>0</v>
      </c>
      <c r="I377" s="612">
        <v>827101618</v>
      </c>
    </row>
    <row r="378" spans="1:9" ht="14.4">
      <c r="A378" s="478" t="s">
        <v>5105</v>
      </c>
      <c r="B378" s="43" t="s">
        <v>944</v>
      </c>
      <c r="C378" s="35" t="s">
        <v>1004</v>
      </c>
      <c r="D378" s="611" t="s">
        <v>6381</v>
      </c>
      <c r="E378" s="20" t="s">
        <v>811</v>
      </c>
      <c r="F378" s="844">
        <v>427</v>
      </c>
      <c r="G378" s="612">
        <v>999996877.48999989</v>
      </c>
      <c r="H378" s="612">
        <v>0</v>
      </c>
      <c r="I378" s="612">
        <v>1270237066.4899995</v>
      </c>
    </row>
    <row r="379" spans="1:9" ht="14.4">
      <c r="A379" s="478" t="s">
        <v>5191</v>
      </c>
      <c r="B379" s="43" t="s">
        <v>944</v>
      </c>
      <c r="C379" s="20" t="s">
        <v>1859</v>
      </c>
      <c r="D379" s="611"/>
      <c r="E379" s="20"/>
      <c r="F379" s="844"/>
      <c r="G379" s="612"/>
      <c r="H379" s="612"/>
      <c r="I379" s="612"/>
    </row>
    <row r="380" spans="1:9" ht="14.4">
      <c r="A380" s="478" t="s">
        <v>5116</v>
      </c>
      <c r="B380" s="43" t="s">
        <v>944</v>
      </c>
      <c r="C380" s="20" t="s">
        <v>4744</v>
      </c>
      <c r="D380" s="611"/>
      <c r="E380" s="20"/>
      <c r="F380" s="844"/>
      <c r="G380" s="612"/>
      <c r="H380" s="612"/>
      <c r="I380" s="612"/>
    </row>
    <row r="381" spans="1:9" ht="14.4">
      <c r="A381" s="478" t="s">
        <v>5117</v>
      </c>
      <c r="B381" s="43" t="s">
        <v>944</v>
      </c>
      <c r="C381" s="20" t="s">
        <v>4745</v>
      </c>
      <c r="D381" s="611"/>
      <c r="E381" s="20"/>
      <c r="F381" s="844"/>
      <c r="G381" s="612"/>
      <c r="H381" s="612"/>
      <c r="I381" s="612"/>
    </row>
    <row r="382" spans="1:9" ht="14.4">
      <c r="A382" s="478" t="s">
        <v>5118</v>
      </c>
      <c r="B382" s="43" t="s">
        <v>944</v>
      </c>
      <c r="C382" s="160" t="s">
        <v>4753</v>
      </c>
      <c r="D382" s="611"/>
      <c r="E382" s="20"/>
      <c r="F382" s="844"/>
      <c r="G382" s="612"/>
      <c r="H382" s="612"/>
      <c r="I382" s="612"/>
    </row>
    <row r="383" spans="1:9" ht="14.4">
      <c r="A383" s="478" t="s">
        <v>5119</v>
      </c>
      <c r="B383" s="43" t="s">
        <v>944</v>
      </c>
      <c r="C383" s="160" t="s">
        <v>4754</v>
      </c>
      <c r="D383" s="611"/>
      <c r="E383" s="20"/>
      <c r="F383" s="844"/>
      <c r="G383" s="612"/>
      <c r="H383" s="612"/>
      <c r="I383" s="612"/>
    </row>
    <row r="384" spans="1:9" ht="14.4">
      <c r="A384" s="478" t="s">
        <v>5120</v>
      </c>
      <c r="B384" s="43" t="s">
        <v>944</v>
      </c>
      <c r="C384" s="160" t="s">
        <v>4755</v>
      </c>
      <c r="D384" s="611"/>
      <c r="E384" s="20"/>
      <c r="F384" s="844"/>
      <c r="G384" s="612"/>
      <c r="H384" s="612"/>
      <c r="I384" s="612"/>
    </row>
    <row r="385" spans="1:9" ht="14.4">
      <c r="A385" s="478" t="s">
        <v>5110</v>
      </c>
      <c r="B385" s="67" t="s">
        <v>1204</v>
      </c>
      <c r="C385" s="6" t="s">
        <v>1229</v>
      </c>
      <c r="D385" s="611"/>
      <c r="E385" s="20"/>
      <c r="F385" s="844"/>
      <c r="G385" s="612"/>
      <c r="H385" s="612"/>
      <c r="I385" s="612"/>
    </row>
    <row r="386" spans="1:9" ht="14.4">
      <c r="A386" s="478" t="s">
        <v>5111</v>
      </c>
      <c r="B386" s="48" t="s">
        <v>944</v>
      </c>
      <c r="C386" s="34" t="s">
        <v>1005</v>
      </c>
      <c r="D386" s="611"/>
      <c r="E386" s="20"/>
      <c r="F386" s="844"/>
      <c r="G386" s="612"/>
      <c r="H386" s="612"/>
      <c r="I386" s="612"/>
    </row>
    <row r="387" spans="1:9" ht="14.4">
      <c r="A387" s="478" t="s">
        <v>5192</v>
      </c>
      <c r="B387" s="35" t="s">
        <v>947</v>
      </c>
      <c r="C387" s="35" t="s">
        <v>1006</v>
      </c>
      <c r="D387" s="611" t="s">
        <v>6389</v>
      </c>
      <c r="E387" s="20" t="s">
        <v>9584</v>
      </c>
      <c r="F387" s="844">
        <v>1494</v>
      </c>
      <c r="G387" s="612">
        <v>2827633498.9699974</v>
      </c>
      <c r="H387" s="612">
        <v>0</v>
      </c>
      <c r="I387" s="612">
        <v>3103239396.5999994</v>
      </c>
    </row>
    <row r="388" spans="1:9" ht="14.4">
      <c r="A388" s="478" t="s">
        <v>5193</v>
      </c>
      <c r="B388" s="35" t="s">
        <v>947</v>
      </c>
      <c r="C388" s="35" t="s">
        <v>1007</v>
      </c>
      <c r="D388" s="611" t="s">
        <v>6383</v>
      </c>
      <c r="E388" s="20" t="s">
        <v>9585</v>
      </c>
      <c r="F388" s="844">
        <v>3205</v>
      </c>
      <c r="G388" s="612">
        <v>1188785505.549998</v>
      </c>
      <c r="H388" s="612">
        <v>0</v>
      </c>
      <c r="I388" s="612">
        <v>1238936527.5199986</v>
      </c>
    </row>
    <row r="389" spans="1:9" ht="14.4">
      <c r="A389" s="478" t="s">
        <v>5122</v>
      </c>
      <c r="B389" s="67" t="s">
        <v>944</v>
      </c>
      <c r="C389" s="35" t="s">
        <v>1008</v>
      </c>
      <c r="D389" s="611" t="s">
        <v>6386</v>
      </c>
      <c r="E389" s="20" t="s">
        <v>5929</v>
      </c>
      <c r="F389" s="844">
        <v>244</v>
      </c>
      <c r="G389" s="612">
        <v>1096889994.1699998</v>
      </c>
      <c r="H389" s="612">
        <v>11370591</v>
      </c>
      <c r="I389" s="612">
        <v>1659184960.9299998</v>
      </c>
    </row>
    <row r="390" spans="1:9" ht="14.4">
      <c r="A390" s="478" t="s">
        <v>5115</v>
      </c>
      <c r="B390" s="43" t="s">
        <v>944</v>
      </c>
      <c r="C390" s="20" t="s">
        <v>812</v>
      </c>
      <c r="D390" s="611"/>
      <c r="E390" s="20"/>
      <c r="F390" s="844"/>
      <c r="G390" s="612"/>
      <c r="H390" s="612"/>
      <c r="I390" s="612"/>
    </row>
    <row r="391" spans="1:9" ht="14.4">
      <c r="A391" s="478" t="s">
        <v>5112</v>
      </c>
      <c r="B391" s="48" t="s">
        <v>944</v>
      </c>
      <c r="C391" s="34" t="s">
        <v>1009</v>
      </c>
      <c r="D391" s="611"/>
      <c r="E391" s="20"/>
      <c r="F391" s="844"/>
      <c r="G391" s="612"/>
      <c r="H391" s="612"/>
      <c r="I391" s="612"/>
    </row>
    <row r="392" spans="1:9" ht="14.4">
      <c r="A392" s="478" t="s">
        <v>5194</v>
      </c>
      <c r="B392" s="37" t="s">
        <v>947</v>
      </c>
      <c r="C392" s="51" t="s">
        <v>1154</v>
      </c>
      <c r="D392" s="611" t="s">
        <v>6385</v>
      </c>
      <c r="E392" s="20" t="s">
        <v>9586</v>
      </c>
      <c r="F392" s="844">
        <v>170</v>
      </c>
      <c r="G392" s="612">
        <v>1111271770.1400003</v>
      </c>
      <c r="H392" s="612">
        <v>0</v>
      </c>
      <c r="I392" s="612">
        <v>1111271770.1400003</v>
      </c>
    </row>
    <row r="393" spans="1:9" ht="14.4">
      <c r="A393" s="478" t="s">
        <v>5195</v>
      </c>
      <c r="B393" s="35" t="s">
        <v>947</v>
      </c>
      <c r="C393" s="51" t="s">
        <v>5205</v>
      </c>
      <c r="D393" s="611" t="s">
        <v>6384</v>
      </c>
      <c r="E393" s="20" t="s">
        <v>10091</v>
      </c>
      <c r="F393" s="844">
        <v>93</v>
      </c>
      <c r="G393" s="612">
        <v>264144684.76999998</v>
      </c>
      <c r="H393" s="612">
        <v>0</v>
      </c>
      <c r="I393" s="612">
        <v>264144684.76999998</v>
      </c>
    </row>
    <row r="394" spans="1:9" ht="14.4">
      <c r="A394" s="478" t="s">
        <v>5123</v>
      </c>
      <c r="B394" s="67" t="s">
        <v>944</v>
      </c>
      <c r="C394" s="35" t="s">
        <v>1010</v>
      </c>
      <c r="D394" s="611" t="s">
        <v>9283</v>
      </c>
      <c r="E394" s="20" t="s">
        <v>9587</v>
      </c>
      <c r="F394" s="844">
        <v>1858</v>
      </c>
      <c r="G394" s="612">
        <v>520164738.82999986</v>
      </c>
      <c r="H394" s="612">
        <v>0</v>
      </c>
      <c r="I394" s="612">
        <v>528510963.57999992</v>
      </c>
    </row>
    <row r="395" spans="1:9" ht="14.4">
      <c r="A395" s="478" t="s">
        <v>5113</v>
      </c>
      <c r="B395" s="48" t="s">
        <v>944</v>
      </c>
      <c r="C395" s="434" t="s">
        <v>5206</v>
      </c>
      <c r="D395" s="611"/>
      <c r="E395" s="20"/>
      <c r="F395" s="844"/>
      <c r="G395" s="612"/>
      <c r="H395" s="612"/>
      <c r="I395" s="612"/>
    </row>
    <row r="396" spans="1:9" ht="14.4">
      <c r="A396" s="478" t="s">
        <v>5196</v>
      </c>
      <c r="B396" s="35" t="s">
        <v>947</v>
      </c>
      <c r="C396" s="51" t="s">
        <v>5207</v>
      </c>
      <c r="D396" s="611" t="s">
        <v>6387</v>
      </c>
      <c r="E396" s="20" t="s">
        <v>9588</v>
      </c>
      <c r="F396" s="844">
        <v>61</v>
      </c>
      <c r="G396" s="612">
        <v>101973006</v>
      </c>
      <c r="H396" s="612">
        <v>0</v>
      </c>
      <c r="I396" s="612">
        <v>337021679.16999996</v>
      </c>
    </row>
    <row r="397" spans="1:9" ht="14.4">
      <c r="A397" s="478" t="s">
        <v>5197</v>
      </c>
      <c r="B397" s="35" t="s">
        <v>947</v>
      </c>
      <c r="C397" s="35" t="s">
        <v>1011</v>
      </c>
      <c r="D397" s="611" t="s">
        <v>6388</v>
      </c>
      <c r="E397" s="20" t="s">
        <v>9589</v>
      </c>
      <c r="F397" s="844">
        <v>142</v>
      </c>
      <c r="G397" s="612">
        <v>79982706.330000013</v>
      </c>
      <c r="H397" s="612">
        <v>0</v>
      </c>
      <c r="I397" s="612">
        <v>79982706.330000013</v>
      </c>
    </row>
    <row r="398" spans="1:9" ht="14.4">
      <c r="A398" s="478" t="s">
        <v>5198</v>
      </c>
      <c r="B398" s="35" t="s">
        <v>947</v>
      </c>
      <c r="C398" s="35" t="s">
        <v>1012</v>
      </c>
      <c r="D398" s="611" t="s">
        <v>9590</v>
      </c>
      <c r="E398" t="s">
        <v>9591</v>
      </c>
      <c r="F398" s="844">
        <v>22</v>
      </c>
      <c r="G398" s="612">
        <v>18000000</v>
      </c>
      <c r="H398" s="612">
        <v>0</v>
      </c>
      <c r="I398" s="612">
        <v>18000000</v>
      </c>
    </row>
    <row r="399" spans="1:9" ht="14.4">
      <c r="A399" s="478" t="s">
        <v>5199</v>
      </c>
      <c r="B399" s="37" t="s">
        <v>947</v>
      </c>
      <c r="C399" s="35" t="s">
        <v>1013</v>
      </c>
      <c r="D399" s="611" t="s">
        <v>9284</v>
      </c>
      <c r="E399" s="20" t="s">
        <v>9592</v>
      </c>
      <c r="F399" s="844">
        <v>41</v>
      </c>
      <c r="G399" s="612">
        <v>537600000</v>
      </c>
      <c r="H399" s="612">
        <v>0</v>
      </c>
      <c r="I399" s="612">
        <v>1071872000</v>
      </c>
    </row>
    <row r="400" spans="1:9">
      <c r="A400" s="478" t="s">
        <v>5124</v>
      </c>
      <c r="B400" s="43" t="s">
        <v>944</v>
      </c>
      <c r="C400" s="20" t="s">
        <v>814</v>
      </c>
      <c r="D400" s="1011"/>
      <c r="I400" s="612"/>
    </row>
    <row r="401" spans="1:9">
      <c r="A401" s="478" t="s">
        <v>5125</v>
      </c>
      <c r="B401" s="43" t="s">
        <v>944</v>
      </c>
      <c r="C401" s="160" t="s">
        <v>1860</v>
      </c>
      <c r="D401" s="1011"/>
      <c r="I401" s="612"/>
    </row>
    <row r="402" spans="1:9">
      <c r="A402" s="478" t="s">
        <v>5121</v>
      </c>
      <c r="B402" s="67" t="s">
        <v>1204</v>
      </c>
      <c r="C402" s="122" t="s">
        <v>1817</v>
      </c>
      <c r="D402" s="1011"/>
      <c r="I402" s="612"/>
    </row>
    <row r="403" spans="1:9">
      <c r="A403" s="478" t="s">
        <v>7961</v>
      </c>
      <c r="B403" s="43" t="s">
        <v>944</v>
      </c>
      <c r="C403" s="122" t="s">
        <v>7988</v>
      </c>
      <c r="D403" s="5"/>
      <c r="I403" s="612"/>
    </row>
    <row r="404" spans="1:9">
      <c r="A404" s="478" t="s">
        <v>7962</v>
      </c>
      <c r="B404" s="43" t="s">
        <v>944</v>
      </c>
      <c r="C404" s="122" t="s">
        <v>7996</v>
      </c>
      <c r="D404" s="5"/>
      <c r="I404" s="612"/>
    </row>
    <row r="405" spans="1:9">
      <c r="A405" s="478" t="s">
        <v>7963</v>
      </c>
      <c r="B405" s="43" t="s">
        <v>944</v>
      </c>
      <c r="C405" s="122" t="s">
        <v>8000</v>
      </c>
      <c r="D405" s="5"/>
      <c r="I405" s="612"/>
    </row>
    <row r="406" spans="1:9">
      <c r="A406" s="478" t="s">
        <v>7964</v>
      </c>
      <c r="B406" s="43" t="s">
        <v>944</v>
      </c>
      <c r="C406" s="122" t="s">
        <v>8003</v>
      </c>
      <c r="D406" s="5" t="s">
        <v>10095</v>
      </c>
      <c r="E406" t="s">
        <v>8004</v>
      </c>
      <c r="F406">
        <v>1</v>
      </c>
      <c r="G406">
        <v>500000000</v>
      </c>
      <c r="H406">
        <v>0</v>
      </c>
      <c r="I406" s="612">
        <v>508301257.50999999</v>
      </c>
    </row>
    <row r="407" spans="1:9">
      <c r="A407" s="478" t="s">
        <v>7965</v>
      </c>
      <c r="B407" s="43" t="s">
        <v>944</v>
      </c>
      <c r="C407" s="122" t="s">
        <v>8009</v>
      </c>
      <c r="D407" s="5" t="s">
        <v>10096</v>
      </c>
      <c r="E407" t="s">
        <v>8010</v>
      </c>
      <c r="F407">
        <v>1</v>
      </c>
      <c r="G407">
        <v>200000000</v>
      </c>
      <c r="H407">
        <v>0</v>
      </c>
      <c r="I407" s="612">
        <v>217839196.78999999</v>
      </c>
    </row>
    <row r="408" spans="1:9">
      <c r="A408" s="478" t="s">
        <v>7966</v>
      </c>
      <c r="B408" s="43" t="s">
        <v>944</v>
      </c>
      <c r="C408" s="122" t="s">
        <v>8062</v>
      </c>
      <c r="D408" s="5"/>
      <c r="I408" s="612"/>
    </row>
    <row r="409" spans="1:9">
      <c r="A409" s="478" t="s">
        <v>7967</v>
      </c>
      <c r="B409" s="43" t="s">
        <v>944</v>
      </c>
      <c r="C409" s="122" t="s">
        <v>8014</v>
      </c>
      <c r="D409" s="5"/>
      <c r="I409" s="612"/>
    </row>
    <row r="410" spans="1:9">
      <c r="A410" s="478" t="s">
        <v>7968</v>
      </c>
      <c r="B410" s="43" t="s">
        <v>944</v>
      </c>
      <c r="C410" s="122" t="s">
        <v>8020</v>
      </c>
      <c r="D410" s="5"/>
      <c r="I410" s="612"/>
    </row>
    <row r="411" spans="1:9">
      <c r="A411" s="478" t="s">
        <v>7969</v>
      </c>
      <c r="B411" s="43" t="s">
        <v>944</v>
      </c>
      <c r="C411" s="122" t="s">
        <v>8059</v>
      </c>
      <c r="D411" s="5"/>
      <c r="I411" s="612"/>
    </row>
    <row r="412" spans="1:9">
      <c r="A412" s="478" t="s">
        <v>7970</v>
      </c>
      <c r="B412" s="43" t="s">
        <v>944</v>
      </c>
      <c r="C412" s="122" t="s">
        <v>8055</v>
      </c>
      <c r="D412" s="5"/>
      <c r="I412" s="612"/>
    </row>
    <row r="413" spans="1:9">
      <c r="A413" s="478" t="s">
        <v>7971</v>
      </c>
      <c r="B413" s="43" t="s">
        <v>944</v>
      </c>
      <c r="C413" s="122" t="s">
        <v>7972</v>
      </c>
      <c r="D413" s="5" t="s">
        <v>10103</v>
      </c>
      <c r="E413" t="s">
        <v>8043</v>
      </c>
      <c r="F413">
        <v>14</v>
      </c>
      <c r="G413">
        <v>641703270</v>
      </c>
      <c r="H413">
        <v>0</v>
      </c>
      <c r="I413" s="612">
        <v>958165123.87</v>
      </c>
    </row>
    <row r="414" spans="1:9">
      <c r="A414" s="478" t="s">
        <v>7955</v>
      </c>
      <c r="B414" s="43" t="s">
        <v>944</v>
      </c>
      <c r="C414" s="122" t="s">
        <v>7956</v>
      </c>
      <c r="D414" s="5"/>
      <c r="I414" s="612"/>
    </row>
    <row r="415" spans="1:9">
      <c r="A415" s="478" t="s">
        <v>7986</v>
      </c>
      <c r="B415" s="43" t="s">
        <v>944</v>
      </c>
      <c r="C415" s="122" t="s">
        <v>8026</v>
      </c>
      <c r="D415" s="5" t="s">
        <v>10106</v>
      </c>
      <c r="E415" t="s">
        <v>8027</v>
      </c>
      <c r="F415">
        <v>2</v>
      </c>
      <c r="G415">
        <v>375000000</v>
      </c>
      <c r="H415">
        <v>0</v>
      </c>
      <c r="I415" s="612">
        <v>572700000</v>
      </c>
    </row>
    <row r="416" spans="1:9">
      <c r="A416" s="478" t="s">
        <v>7987</v>
      </c>
      <c r="B416" s="43" t="s">
        <v>944</v>
      </c>
      <c r="C416" s="122" t="s">
        <v>8032</v>
      </c>
      <c r="D416" s="5" t="s">
        <v>10107</v>
      </c>
      <c r="E416" t="s">
        <v>8033</v>
      </c>
      <c r="F416">
        <v>1</v>
      </c>
      <c r="G416">
        <v>45000000</v>
      </c>
      <c r="H416">
        <v>0</v>
      </c>
      <c r="I416" s="612">
        <v>55000000</v>
      </c>
    </row>
    <row r="417" spans="1:9" s="484" customFormat="1">
      <c r="A417" s="985" t="s">
        <v>7990</v>
      </c>
      <c r="B417" s="984" t="s">
        <v>944</v>
      </c>
      <c r="C417" s="989" t="s">
        <v>8036</v>
      </c>
      <c r="D417" s="5"/>
      <c r="E417"/>
      <c r="F417"/>
      <c r="G417"/>
      <c r="H417"/>
      <c r="I417" s="612"/>
    </row>
    <row r="418" spans="1:9" s="484" customFormat="1">
      <c r="A418" s="478" t="s">
        <v>9865</v>
      </c>
      <c r="B418" s="166" t="s">
        <v>6789</v>
      </c>
      <c r="C418" s="122" t="s">
        <v>9866</v>
      </c>
      <c r="D418" s="5"/>
      <c r="I418" s="612"/>
    </row>
    <row r="419" spans="1:9" s="484" customFormat="1">
      <c r="A419" s="478" t="s">
        <v>9867</v>
      </c>
      <c r="B419" s="166" t="s">
        <v>6789</v>
      </c>
      <c r="C419" s="122" t="s">
        <v>9869</v>
      </c>
      <c r="D419" s="5"/>
      <c r="I419" s="612"/>
    </row>
    <row r="420" spans="1:9">
      <c r="A420" s="478" t="s">
        <v>9868</v>
      </c>
      <c r="B420" s="166" t="s">
        <v>6789</v>
      </c>
      <c r="C420" s="122" t="s">
        <v>9870</v>
      </c>
      <c r="D420" s="5"/>
      <c r="E420" s="484"/>
      <c r="F420" s="484"/>
      <c r="G420" s="484"/>
      <c r="H420" s="484"/>
      <c r="I420" s="612"/>
    </row>
    <row r="421" spans="1:9">
      <c r="A421" s="478" t="s">
        <v>7991</v>
      </c>
      <c r="B421" s="43" t="s">
        <v>944</v>
      </c>
      <c r="C421" s="122" t="s">
        <v>8045</v>
      </c>
      <c r="D421" s="5"/>
      <c r="I421" s="612"/>
    </row>
    <row r="422" spans="1:9">
      <c r="A422" s="478" t="s">
        <v>7992</v>
      </c>
      <c r="B422" s="43" t="s">
        <v>944</v>
      </c>
      <c r="C422" s="122" t="s">
        <v>8070</v>
      </c>
      <c r="D422" s="5"/>
      <c r="I422" s="612"/>
    </row>
    <row r="423" spans="1:9">
      <c r="A423" s="478" t="s">
        <v>7930</v>
      </c>
      <c r="B423" s="67" t="s">
        <v>1204</v>
      </c>
      <c r="C423" s="122" t="s">
        <v>7932</v>
      </c>
      <c r="D423" s="5"/>
      <c r="I423" s="612"/>
    </row>
    <row r="424" spans="1:9">
      <c r="A424" s="478" t="s">
        <v>7938</v>
      </c>
      <c r="B424" s="67" t="s">
        <v>1204</v>
      </c>
      <c r="C424" s="122" t="s">
        <v>8074</v>
      </c>
      <c r="D424" s="5"/>
      <c r="I424" s="612"/>
    </row>
    <row r="425" spans="1:9">
      <c r="A425" s="478" t="s">
        <v>7939</v>
      </c>
      <c r="B425" s="67" t="s">
        <v>1204</v>
      </c>
      <c r="C425" s="122" t="s">
        <v>7940</v>
      </c>
      <c r="D425" s="5"/>
      <c r="I425" s="612"/>
    </row>
    <row r="426" spans="1:9">
      <c r="A426" s="478" t="s">
        <v>7942</v>
      </c>
      <c r="B426" s="67" t="s">
        <v>1204</v>
      </c>
      <c r="C426" s="122" t="s">
        <v>7943</v>
      </c>
      <c r="D426" s="5"/>
      <c r="I426" s="612"/>
    </row>
    <row r="427" spans="1:9">
      <c r="A427" s="478" t="s">
        <v>7993</v>
      </c>
      <c r="B427" s="67" t="s">
        <v>1204</v>
      </c>
      <c r="C427" s="122" t="s">
        <v>8052</v>
      </c>
      <c r="D427" s="5"/>
      <c r="I427" s="612"/>
    </row>
    <row r="428" spans="1:9">
      <c r="D428" s="478"/>
      <c r="G428" s="53"/>
      <c r="I428" s="612"/>
    </row>
    <row r="429" spans="1:9">
      <c r="D429" s="478"/>
      <c r="G429" s="10"/>
      <c r="I429" s="484"/>
    </row>
    <row r="430" spans="1:9">
      <c r="D430" s="478"/>
      <c r="G430" s="1084"/>
    </row>
    <row r="431" spans="1:9">
      <c r="D431" s="478"/>
    </row>
    <row r="432" spans="1:9">
      <c r="D432" s="478"/>
    </row>
    <row r="433" spans="4:9">
      <c r="D433" s="478"/>
      <c r="F433" s="478"/>
      <c r="G433" s="10"/>
      <c r="H433" s="64"/>
    </row>
    <row r="434" spans="4:9">
      <c r="D434" s="478"/>
      <c r="F434" s="478"/>
      <c r="G434" s="1085"/>
      <c r="H434" s="64"/>
      <c r="I434" s="484"/>
    </row>
    <row r="435" spans="4:9">
      <c r="D435" s="478"/>
    </row>
    <row r="436" spans="4:9">
      <c r="D436" s="478"/>
    </row>
    <row r="437" spans="4:9">
      <c r="D437" s="478"/>
    </row>
    <row r="438" spans="4:9">
      <c r="D438" s="478"/>
    </row>
    <row r="439" spans="4:9">
      <c r="D439" s="478"/>
    </row>
    <row r="440" spans="4:9">
      <c r="D440" s="478"/>
    </row>
    <row r="441" spans="4:9">
      <c r="D441" s="478"/>
    </row>
    <row r="442" spans="4:9">
      <c r="D442" s="478"/>
    </row>
    <row r="443" spans="4:9">
      <c r="D443" s="478"/>
    </row>
    <row r="444" spans="4:9">
      <c r="D444" s="478"/>
    </row>
    <row r="445" spans="4:9">
      <c r="D445" s="478"/>
    </row>
    <row r="446" spans="4:9">
      <c r="D446" s="478"/>
    </row>
    <row r="447" spans="4:9">
      <c r="D447" s="478"/>
    </row>
    <row r="448" spans="4:9">
      <c r="D448" s="478"/>
    </row>
    <row r="449" spans="4:4">
      <c r="D449" s="478"/>
    </row>
    <row r="450" spans="4:4">
      <c r="D450" s="478"/>
    </row>
    <row r="451" spans="4:4">
      <c r="D451" s="478"/>
    </row>
    <row r="452" spans="4:4">
      <c r="D452" s="478"/>
    </row>
    <row r="453" spans="4:4">
      <c r="D453" s="478"/>
    </row>
    <row r="454" spans="4:4">
      <c r="D454" s="478"/>
    </row>
    <row r="455" spans="4:4">
      <c r="D455" s="478"/>
    </row>
    <row r="456" spans="4:4">
      <c r="D456" s="478"/>
    </row>
    <row r="457" spans="4:4">
      <c r="D457" s="478"/>
    </row>
    <row r="458" spans="4:4">
      <c r="D458" s="478"/>
    </row>
    <row r="459" spans="4:4">
      <c r="D459" s="478"/>
    </row>
    <row r="460" spans="4:4">
      <c r="D460" s="478"/>
    </row>
    <row r="461" spans="4:4">
      <c r="D461" s="478"/>
    </row>
    <row r="462" spans="4:4">
      <c r="D462" s="478"/>
    </row>
    <row r="463" spans="4:4">
      <c r="D463" s="478"/>
    </row>
    <row r="464" spans="4:4">
      <c r="D464" s="478"/>
    </row>
    <row r="465" spans="4:9">
      <c r="D465" s="478"/>
    </row>
    <row r="466" spans="4:9">
      <c r="D466" s="478"/>
    </row>
    <row r="467" spans="4:9">
      <c r="D467" s="478"/>
    </row>
    <row r="468" spans="4:9">
      <c r="D468" s="478"/>
    </row>
    <row r="469" spans="4:9">
      <c r="D469" s="478"/>
      <c r="I469" s="484"/>
    </row>
    <row r="470" spans="4:9">
      <c r="D470" s="478"/>
    </row>
    <row r="471" spans="4:9">
      <c r="D471" s="478"/>
    </row>
    <row r="472" spans="4:9">
      <c r="D472" s="478"/>
      <c r="I472" s="484"/>
    </row>
    <row r="473" spans="4:9">
      <c r="D473" s="478"/>
      <c r="I473" s="484"/>
    </row>
    <row r="474" spans="4:9">
      <c r="D474" s="478"/>
    </row>
    <row r="475" spans="4:9">
      <c r="D475" s="478"/>
    </row>
    <row r="476" spans="4:9">
      <c r="D476" s="478"/>
    </row>
    <row r="477" spans="4:9">
      <c r="D477" s="478"/>
    </row>
    <row r="478" spans="4:9">
      <c r="D478" s="478"/>
    </row>
    <row r="479" spans="4:9">
      <c r="D479" s="478"/>
    </row>
    <row r="480" spans="4:9">
      <c r="D480" s="478"/>
    </row>
    <row r="481" spans="4:9">
      <c r="D481" s="478"/>
    </row>
    <row r="482" spans="4:9">
      <c r="D482" s="478"/>
    </row>
    <row r="483" spans="4:9">
      <c r="D483" s="478"/>
    </row>
    <row r="484" spans="4:9">
      <c r="D484" s="478"/>
    </row>
    <row r="485" spans="4:9">
      <c r="D485" s="478"/>
    </row>
    <row r="486" spans="4:9">
      <c r="D486" s="478"/>
    </row>
    <row r="487" spans="4:9">
      <c r="D487" s="478"/>
    </row>
    <row r="488" spans="4:9">
      <c r="D488" s="478"/>
    </row>
    <row r="489" spans="4:9">
      <c r="D489" s="478"/>
      <c r="I489" s="484"/>
    </row>
    <row r="490" spans="4:9">
      <c r="D490" s="478"/>
    </row>
    <row r="491" spans="4:9">
      <c r="D491" s="478"/>
    </row>
    <row r="492" spans="4:9">
      <c r="D492" s="478"/>
    </row>
    <row r="493" spans="4:9">
      <c r="D493" s="478"/>
    </row>
    <row r="494" spans="4:9">
      <c r="D494" s="478"/>
    </row>
    <row r="495" spans="4:9">
      <c r="D495" s="478"/>
    </row>
    <row r="496" spans="4:9">
      <c r="D496" s="478"/>
    </row>
    <row r="497" spans="4:4">
      <c r="D497" s="478"/>
    </row>
    <row r="498" spans="4:4">
      <c r="D498" s="478"/>
    </row>
    <row r="499" spans="4:4">
      <c r="D499" s="478"/>
    </row>
    <row r="500" spans="4:4">
      <c r="D500" s="478"/>
    </row>
    <row r="501" spans="4:4">
      <c r="D501" s="478"/>
    </row>
    <row r="502" spans="4:4">
      <c r="D502" s="478"/>
    </row>
    <row r="503" spans="4:4">
      <c r="D503" s="478"/>
    </row>
    <row r="504" spans="4:4">
      <c r="D504" s="478"/>
    </row>
    <row r="505" spans="4:4">
      <c r="D505" s="478"/>
    </row>
    <row r="506" spans="4:4">
      <c r="D506" s="478"/>
    </row>
    <row r="507" spans="4:4">
      <c r="D507" s="478"/>
    </row>
    <row r="508" spans="4:4">
      <c r="D508" s="478"/>
    </row>
    <row r="509" spans="4:4">
      <c r="D509" s="478"/>
    </row>
    <row r="510" spans="4:4">
      <c r="D510" s="478"/>
    </row>
    <row r="511" spans="4:4">
      <c r="D511" s="478"/>
    </row>
    <row r="512" spans="4:4">
      <c r="D512" s="478"/>
    </row>
    <row r="513" spans="4:4">
      <c r="D513" s="478"/>
    </row>
    <row r="514" spans="4:4">
      <c r="D514" s="478"/>
    </row>
    <row r="515" spans="4:4">
      <c r="D515" s="478"/>
    </row>
    <row r="516" spans="4:4">
      <c r="D516" s="478"/>
    </row>
    <row r="517" spans="4:4">
      <c r="D517" s="478"/>
    </row>
    <row r="518" spans="4:4">
      <c r="D518" s="478"/>
    </row>
    <row r="519" spans="4:4">
      <c r="D519" s="478"/>
    </row>
    <row r="520" spans="4:4">
      <c r="D520" s="478"/>
    </row>
    <row r="521" spans="4:4">
      <c r="D521" s="478"/>
    </row>
    <row r="522" spans="4:4">
      <c r="D522" s="478"/>
    </row>
    <row r="523" spans="4:4">
      <c r="D523" s="478"/>
    </row>
    <row r="524" spans="4:4">
      <c r="D524" s="478"/>
    </row>
    <row r="525" spans="4:4">
      <c r="D525" s="478"/>
    </row>
    <row r="526" spans="4:4">
      <c r="D526" s="478"/>
    </row>
    <row r="527" spans="4:4">
      <c r="D527" s="478"/>
    </row>
    <row r="528" spans="4:4">
      <c r="D528" s="478"/>
    </row>
    <row r="529" spans="4:4">
      <c r="D529" s="478"/>
    </row>
    <row r="530" spans="4:4">
      <c r="D530" s="478"/>
    </row>
    <row r="531" spans="4:4">
      <c r="D531" s="478"/>
    </row>
    <row r="532" spans="4:4">
      <c r="D532" s="478"/>
    </row>
    <row r="533" spans="4:4">
      <c r="D533" s="478"/>
    </row>
    <row r="534" spans="4:4">
      <c r="D534" s="478"/>
    </row>
    <row r="535" spans="4:4">
      <c r="D535" s="478"/>
    </row>
    <row r="536" spans="4:4">
      <c r="D536" s="478"/>
    </row>
    <row r="537" spans="4:4">
      <c r="D537" s="478"/>
    </row>
    <row r="538" spans="4:4">
      <c r="D538" s="478"/>
    </row>
    <row r="539" spans="4:4">
      <c r="D539" s="478"/>
    </row>
    <row r="540" spans="4:4">
      <c r="D540" s="478"/>
    </row>
    <row r="541" spans="4:4">
      <c r="D541" s="478"/>
    </row>
    <row r="542" spans="4:4">
      <c r="D542" s="478"/>
    </row>
    <row r="543" spans="4:4">
      <c r="D543" s="478"/>
    </row>
    <row r="544" spans="4:4">
      <c r="D544" s="478"/>
    </row>
    <row r="545" spans="4:4">
      <c r="D545" s="478"/>
    </row>
    <row r="546" spans="4:4">
      <c r="D546" s="478"/>
    </row>
    <row r="547" spans="4:4">
      <c r="D547" s="478"/>
    </row>
    <row r="548" spans="4:4">
      <c r="D548" s="478"/>
    </row>
    <row r="549" spans="4:4">
      <c r="D549" s="478"/>
    </row>
    <row r="550" spans="4:4">
      <c r="D550" s="478"/>
    </row>
    <row r="551" spans="4:4">
      <c r="D551" s="478"/>
    </row>
    <row r="552" spans="4:4">
      <c r="D552" s="478"/>
    </row>
    <row r="553" spans="4:4">
      <c r="D553" s="478"/>
    </row>
    <row r="554" spans="4:4">
      <c r="D554" s="478"/>
    </row>
    <row r="555" spans="4:4">
      <c r="D555" s="478"/>
    </row>
    <row r="556" spans="4:4">
      <c r="D556" s="478"/>
    </row>
    <row r="557" spans="4:4">
      <c r="D557" s="478"/>
    </row>
    <row r="558" spans="4:4">
      <c r="D558" s="478"/>
    </row>
    <row r="559" spans="4:4">
      <c r="D559" s="478"/>
    </row>
    <row r="560" spans="4:4">
      <c r="D560" s="478"/>
    </row>
    <row r="561" spans="4:4">
      <c r="D561" s="478"/>
    </row>
    <row r="562" spans="4:4">
      <c r="D562" s="478"/>
    </row>
    <row r="563" spans="4:4">
      <c r="D563" s="478"/>
    </row>
    <row r="564" spans="4:4">
      <c r="D564" s="478"/>
    </row>
    <row r="565" spans="4:4">
      <c r="D565" s="478"/>
    </row>
    <row r="566" spans="4:4">
      <c r="D566" s="478"/>
    </row>
    <row r="567" spans="4:4">
      <c r="D567" s="478"/>
    </row>
    <row r="568" spans="4:4">
      <c r="D568" s="478"/>
    </row>
    <row r="569" spans="4:4">
      <c r="D569" s="478"/>
    </row>
    <row r="570" spans="4:4">
      <c r="D570" s="478"/>
    </row>
    <row r="571" spans="4:4">
      <c r="D571" s="478"/>
    </row>
    <row r="572" spans="4:4">
      <c r="D572" s="478"/>
    </row>
    <row r="573" spans="4:4">
      <c r="D573" s="478"/>
    </row>
    <row r="574" spans="4:4">
      <c r="D574" s="478"/>
    </row>
    <row r="575" spans="4:4">
      <c r="D575" s="478"/>
    </row>
    <row r="576" spans="4:4">
      <c r="D576" s="478"/>
    </row>
    <row r="577" spans="4:4">
      <c r="D577" s="478"/>
    </row>
    <row r="578" spans="4:4">
      <c r="D578" s="478"/>
    </row>
    <row r="579" spans="4:4">
      <c r="D579" s="478"/>
    </row>
    <row r="580" spans="4:4">
      <c r="D580" s="478"/>
    </row>
    <row r="581" spans="4:4">
      <c r="D581" s="478"/>
    </row>
    <row r="582" spans="4:4">
      <c r="D582" s="478"/>
    </row>
    <row r="583" spans="4:4">
      <c r="D583" s="478"/>
    </row>
    <row r="584" spans="4:4">
      <c r="D584" s="478"/>
    </row>
    <row r="585" spans="4:4">
      <c r="D585" s="478"/>
    </row>
    <row r="586" spans="4:4">
      <c r="D586" s="478"/>
    </row>
    <row r="587" spans="4:4">
      <c r="D587" s="478"/>
    </row>
    <row r="588" spans="4:4">
      <c r="D588" s="478"/>
    </row>
    <row r="589" spans="4:4">
      <c r="D589" s="478"/>
    </row>
    <row r="590" spans="4:4">
      <c r="D590" s="478"/>
    </row>
    <row r="591" spans="4:4">
      <c r="D591" s="478"/>
    </row>
    <row r="592" spans="4:4">
      <c r="D592" s="478"/>
    </row>
    <row r="593" spans="4:4">
      <c r="D593" s="478"/>
    </row>
    <row r="594" spans="4:4">
      <c r="D594" s="478"/>
    </row>
    <row r="595" spans="4:4">
      <c r="D595" s="478"/>
    </row>
    <row r="596" spans="4:4">
      <c r="D596" s="478"/>
    </row>
    <row r="597" spans="4:4">
      <c r="D597" s="478"/>
    </row>
    <row r="598" spans="4:4">
      <c r="D598" s="478"/>
    </row>
    <row r="599" spans="4:4">
      <c r="D599" s="478"/>
    </row>
    <row r="600" spans="4:4">
      <c r="D600" s="478"/>
    </row>
    <row r="601" spans="4:4">
      <c r="D601" s="478"/>
    </row>
    <row r="602" spans="4:4">
      <c r="D602" s="478"/>
    </row>
    <row r="603" spans="4:4">
      <c r="D603" s="478"/>
    </row>
    <row r="604" spans="4:4">
      <c r="D604" s="478"/>
    </row>
    <row r="605" spans="4:4">
      <c r="D605" s="478"/>
    </row>
    <row r="606" spans="4:4">
      <c r="D606" s="478"/>
    </row>
    <row r="607" spans="4:4">
      <c r="D607" s="478"/>
    </row>
    <row r="608" spans="4:4">
      <c r="D608" s="478"/>
    </row>
    <row r="609" spans="4:4">
      <c r="D609" s="478"/>
    </row>
    <row r="610" spans="4:4">
      <c r="D610" s="478"/>
    </row>
    <row r="611" spans="4:4">
      <c r="D611" s="478"/>
    </row>
    <row r="612" spans="4:4">
      <c r="D612" s="478"/>
    </row>
    <row r="613" spans="4:4">
      <c r="D613" s="478"/>
    </row>
    <row r="614" spans="4:4">
      <c r="D614" s="478"/>
    </row>
    <row r="615" spans="4:4">
      <c r="D615" s="478"/>
    </row>
    <row r="616" spans="4:4">
      <c r="D616" s="478"/>
    </row>
    <row r="617" spans="4:4">
      <c r="D617" s="478"/>
    </row>
    <row r="618" spans="4:4">
      <c r="D618" s="478"/>
    </row>
    <row r="619" spans="4:4">
      <c r="D619" s="478"/>
    </row>
    <row r="630" spans="9:9">
      <c r="I630" s="484"/>
    </row>
    <row r="631" spans="9:9">
      <c r="I631" s="484"/>
    </row>
    <row r="632" spans="9:9">
      <c r="I632" s="48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EK427"/>
  <sheetViews>
    <sheetView workbookViewId="0">
      <pane xSplit="6" ySplit="1" topLeftCell="R56" activePane="bottomRight" state="frozen"/>
      <selection pane="topRight" activeCell="E1" sqref="E1"/>
      <selection pane="bottomLeft" activeCell="A2" sqref="A2"/>
      <selection pane="bottomRight" activeCell="V66" sqref="V66"/>
    </sheetView>
  </sheetViews>
  <sheetFormatPr defaultRowHeight="13.2"/>
  <cols>
    <col min="1" max="1" width="17" style="375" bestFit="1" customWidth="1"/>
    <col min="2" max="2" width="5.77734375" style="484" customWidth="1"/>
    <col min="3" max="3" width="7" style="172" customWidth="1"/>
    <col min="4" max="4" width="6.109375" style="172" customWidth="1"/>
    <col min="5" max="5" width="9.33203125" style="172"/>
    <col min="6" max="6" width="37.109375" style="172" customWidth="1"/>
    <col min="7" max="7" width="14.44140625" style="172" bestFit="1" customWidth="1"/>
    <col min="8" max="8" width="15.109375" style="172" bestFit="1" customWidth="1"/>
    <col min="9" max="9" width="14.77734375" style="172" bestFit="1" customWidth="1"/>
    <col min="10" max="10" width="15.109375" style="172" bestFit="1" customWidth="1"/>
    <col min="11" max="11" width="15" style="172" bestFit="1" customWidth="1"/>
    <col min="12" max="12" width="13.77734375" style="484" bestFit="1" customWidth="1"/>
    <col min="13" max="13" width="26.77734375" style="172" customWidth="1"/>
    <col min="14" max="14" width="14.77734375" style="484" bestFit="1" customWidth="1"/>
    <col min="15" max="16" width="14.77734375" style="484" customWidth="1"/>
    <col min="17" max="17" width="11.109375" style="484" customWidth="1"/>
    <col min="18" max="18" width="15.33203125" style="484" bestFit="1" customWidth="1"/>
    <col min="19" max="19" width="11" style="484" bestFit="1" customWidth="1"/>
    <col min="20" max="20" width="14.109375" style="484" customWidth="1"/>
    <col min="21" max="21" width="11" style="172" customWidth="1"/>
    <col min="22" max="22" width="6" style="172" customWidth="1"/>
    <col min="23" max="23" width="11" style="476" customWidth="1"/>
    <col min="24" max="30" width="9.44140625" style="172" bestFit="1" customWidth="1"/>
    <col min="31" max="32" width="9" style="484" bestFit="1" customWidth="1"/>
    <col min="33" max="33" width="9" style="172" bestFit="1" customWidth="1"/>
    <col min="34" max="34" width="7.44140625" style="172" customWidth="1"/>
    <col min="35" max="36" width="9.109375" style="172" bestFit="1" customWidth="1"/>
    <col min="37" max="38" width="12.44140625" style="172" bestFit="1" customWidth="1"/>
    <col min="39" max="39" width="8.77734375" style="172"/>
    <col min="40" max="40" width="8.109375" style="172" bestFit="1" customWidth="1"/>
    <col min="41" max="41" width="7.77734375" style="172" bestFit="1" customWidth="1"/>
    <col min="42" max="42" width="9" style="252" bestFit="1" customWidth="1"/>
    <col min="43" max="43" width="8.77734375" style="484"/>
    <col min="44" max="44" width="9.33203125" style="172"/>
    <col min="45" max="45" width="9.33203125" style="484"/>
    <col min="46" max="47" width="9.33203125" style="172"/>
    <col min="48" max="48" width="8.77734375" style="484"/>
    <col min="49" max="50" width="9.33203125" style="484"/>
    <col min="51" max="51" width="9.33203125" style="172"/>
    <col min="52" max="52" width="9.33203125" style="484"/>
    <col min="53" max="53" width="9.33203125" style="172"/>
    <col min="54" max="56" width="9.33203125" style="484"/>
    <col min="57" max="58" width="9.33203125" style="172"/>
    <col min="59" max="62" width="8.77734375" style="484"/>
    <col min="63" max="65" width="9.33203125" style="484"/>
    <col min="66" max="67" width="9.33203125" style="172"/>
    <col min="68" max="68" width="8.77734375" style="484"/>
    <col min="69" max="70" width="9.33203125" style="172"/>
    <col min="71" max="73" width="8.77734375" style="484"/>
    <col min="74" max="77" width="9.33203125" style="484"/>
    <col min="78" max="78" width="9.33203125" style="172"/>
    <col min="79" max="79" width="8.77734375" style="484"/>
    <col min="80" max="80" width="9.33203125" style="172"/>
    <col min="81" max="82" width="8.77734375" style="484"/>
    <col min="83" max="84" width="9.33203125" style="172"/>
    <col min="85" max="87" width="8.77734375" style="484"/>
    <col min="88" max="91" width="9.33203125" style="484"/>
    <col min="92" max="92" width="9.33203125" style="172"/>
    <col min="93" max="93" width="9.33203125" style="484"/>
    <col min="94" max="99" width="8.77734375" style="484"/>
    <col min="100" max="100" width="9.33203125" style="172"/>
    <col min="101" max="102" width="8.77734375" style="484"/>
    <col min="103" max="104" width="9.33203125" style="172"/>
    <col min="105" max="105" width="8.77734375" style="484"/>
    <col min="106" max="112" width="9.33203125" style="484"/>
    <col min="113" max="113" width="9.33203125" style="172"/>
    <col min="114" max="114" width="9.33203125" style="484"/>
    <col min="115" max="120" width="8.77734375" style="484"/>
    <col min="121" max="121" width="9.33203125" style="172"/>
    <col min="122" max="124" width="8.77734375" style="484"/>
    <col min="125" max="126" width="9.33203125" style="172"/>
  </cols>
  <sheetData>
    <row r="1" spans="1:126" ht="39.6">
      <c r="A1" s="5" t="s">
        <v>4552</v>
      </c>
      <c r="B1" s="624" t="s">
        <v>5833</v>
      </c>
      <c r="C1" s="31" t="s">
        <v>1182</v>
      </c>
      <c r="D1" s="31" t="s">
        <v>1183</v>
      </c>
      <c r="E1" s="31" t="s">
        <v>1184</v>
      </c>
      <c r="F1" s="32" t="s">
        <v>1185</v>
      </c>
      <c r="G1" s="615" t="s">
        <v>1833</v>
      </c>
      <c r="H1" s="615" t="s">
        <v>1832</v>
      </c>
      <c r="I1" s="146" t="s">
        <v>1836</v>
      </c>
      <c r="J1" s="144" t="s">
        <v>1834</v>
      </c>
      <c r="K1" s="145" t="s">
        <v>1835</v>
      </c>
      <c r="L1" s="615" t="s">
        <v>11438</v>
      </c>
      <c r="M1" s="132" t="s">
        <v>1239</v>
      </c>
      <c r="N1" s="146" t="s">
        <v>7912</v>
      </c>
      <c r="O1" s="146" t="s">
        <v>9414</v>
      </c>
      <c r="P1" s="146" t="s">
        <v>9415</v>
      </c>
      <c r="Q1" s="615" t="s">
        <v>7183</v>
      </c>
      <c r="R1" s="615" t="s">
        <v>7184</v>
      </c>
      <c r="S1" s="615" t="s">
        <v>11074</v>
      </c>
      <c r="T1" s="615" t="s">
        <v>11075</v>
      </c>
      <c r="U1" s="33" t="s">
        <v>1159</v>
      </c>
      <c r="V1" s="31" t="s">
        <v>1186</v>
      </c>
      <c r="W1" s="33" t="s">
        <v>5313</v>
      </c>
      <c r="X1" s="289">
        <v>2020</v>
      </c>
      <c r="Y1" s="289">
        <v>2021</v>
      </c>
      <c r="Z1" s="289">
        <v>2022</v>
      </c>
      <c r="AA1" s="289">
        <v>2023</v>
      </c>
      <c r="AB1" s="289">
        <v>2024</v>
      </c>
      <c r="AC1" s="289">
        <v>2025</v>
      </c>
      <c r="AD1" s="289">
        <v>2026</v>
      </c>
      <c r="AE1" s="601" t="s">
        <v>5837</v>
      </c>
      <c r="AF1" s="601" t="s">
        <v>5838</v>
      </c>
      <c r="AG1" s="614" t="s">
        <v>4852</v>
      </c>
      <c r="AH1" s="614" t="s">
        <v>4853</v>
      </c>
      <c r="AI1" s="616" t="s">
        <v>4480</v>
      </c>
      <c r="AJ1" s="616" t="s">
        <v>8768</v>
      </c>
      <c r="AK1" s="601" t="s">
        <v>756</v>
      </c>
      <c r="AL1" s="601" t="s">
        <v>757</v>
      </c>
      <c r="AM1" s="599" t="s">
        <v>1238</v>
      </c>
      <c r="AN1" s="618" t="s">
        <v>1241</v>
      </c>
      <c r="AO1" s="617" t="s">
        <v>1240</v>
      </c>
      <c r="AP1" s="582" t="s">
        <v>3710</v>
      </c>
      <c r="AQ1" s="638" t="s">
        <v>7325</v>
      </c>
      <c r="AR1" s="1196" t="s">
        <v>1256</v>
      </c>
      <c r="AS1" s="1196"/>
      <c r="AT1" s="602" t="s">
        <v>1257</v>
      </c>
      <c r="AU1" s="1196" t="s">
        <v>1258</v>
      </c>
      <c r="AV1" s="1196"/>
      <c r="AW1" s="1196"/>
      <c r="AX1" s="1196"/>
      <c r="AY1" s="1196" t="s">
        <v>1259</v>
      </c>
      <c r="AZ1" s="1196"/>
      <c r="BA1" s="1196" t="s">
        <v>1260</v>
      </c>
      <c r="BB1" s="1196"/>
      <c r="BC1" s="1196"/>
      <c r="BD1" s="1196"/>
      <c r="BE1" s="602" t="s">
        <v>1261</v>
      </c>
      <c r="BF1" s="1196" t="s">
        <v>1262</v>
      </c>
      <c r="BG1" s="1196"/>
      <c r="BH1" s="1196"/>
      <c r="BI1" s="1196"/>
      <c r="BJ1" s="1196"/>
      <c r="BK1" s="1196"/>
      <c r="BL1" s="1196"/>
      <c r="BM1" s="1196"/>
      <c r="BN1" s="602" t="s">
        <v>1263</v>
      </c>
      <c r="BO1" s="1196" t="s">
        <v>1264</v>
      </c>
      <c r="BP1" s="1196"/>
      <c r="BQ1" s="602" t="s">
        <v>1265</v>
      </c>
      <c r="BR1" s="1196" t="s">
        <v>1266</v>
      </c>
      <c r="BS1" s="1196"/>
      <c r="BT1" s="1196"/>
      <c r="BU1" s="1196"/>
      <c r="BV1" s="1196"/>
      <c r="BW1" s="1196"/>
      <c r="BX1" s="1196"/>
      <c r="BY1" s="1196"/>
      <c r="BZ1" s="1196" t="s">
        <v>1267</v>
      </c>
      <c r="CA1" s="1196"/>
      <c r="CB1" s="1196" t="s">
        <v>1268</v>
      </c>
      <c r="CC1" s="1196"/>
      <c r="CD1" s="1196"/>
      <c r="CE1" s="602" t="s">
        <v>1269</v>
      </c>
      <c r="CF1" s="1196" t="s">
        <v>1270</v>
      </c>
      <c r="CG1" s="1196"/>
      <c r="CH1" s="1196"/>
      <c r="CI1" s="1196"/>
      <c r="CJ1" s="1196"/>
      <c r="CK1" s="1196"/>
      <c r="CL1" s="1196"/>
      <c r="CM1" s="1196"/>
      <c r="CN1" s="1196" t="s">
        <v>1271</v>
      </c>
      <c r="CO1" s="1196"/>
      <c r="CP1" s="1196"/>
      <c r="CQ1" s="1196"/>
      <c r="CR1" s="1196"/>
      <c r="CS1" s="1196"/>
      <c r="CT1" s="1196"/>
      <c r="CU1" s="1196"/>
      <c r="CV1" s="1196" t="s">
        <v>1272</v>
      </c>
      <c r="CW1" s="1196"/>
      <c r="CX1" s="1196"/>
      <c r="CY1" s="602" t="s">
        <v>1273</v>
      </c>
      <c r="CZ1" s="1196" t="s">
        <v>1274</v>
      </c>
      <c r="DA1" s="1196"/>
      <c r="DB1" s="1196"/>
      <c r="DC1" s="1196"/>
      <c r="DD1" s="1196"/>
      <c r="DE1" s="1196"/>
      <c r="DF1" s="1196"/>
      <c r="DG1" s="1196"/>
      <c r="DH1" s="1196"/>
      <c r="DI1" s="1196" t="s">
        <v>1275</v>
      </c>
      <c r="DJ1" s="1196"/>
      <c r="DK1" s="1196"/>
      <c r="DL1" s="1196"/>
      <c r="DM1" s="1196"/>
      <c r="DN1" s="1196"/>
      <c r="DO1" s="1196"/>
      <c r="DP1" s="1196"/>
      <c r="DQ1" s="1196" t="s">
        <v>1276</v>
      </c>
      <c r="DR1" s="1196"/>
      <c r="DS1" s="1196"/>
      <c r="DT1" s="1196"/>
      <c r="DU1" s="602" t="s">
        <v>1277</v>
      </c>
      <c r="DV1" s="602" t="s">
        <v>1278</v>
      </c>
    </row>
    <row r="2" spans="1:126" ht="13.8">
      <c r="A2" s="478" t="s">
        <v>4865</v>
      </c>
      <c r="B2" s="478" t="s">
        <v>98</v>
      </c>
      <c r="C2" s="42" t="s">
        <v>1027</v>
      </c>
      <c r="D2" s="42" t="s">
        <v>5296</v>
      </c>
      <c r="E2" s="67" t="s">
        <v>944</v>
      </c>
      <c r="F2" s="670" t="s">
        <v>5795</v>
      </c>
      <c r="G2" s="148">
        <v>900000000</v>
      </c>
      <c r="H2" s="151"/>
      <c r="I2" s="148">
        <f>H2+G2</f>
        <v>900000000</v>
      </c>
      <c r="J2" s="151"/>
      <c r="K2" s="151">
        <f>I2+J2</f>
        <v>900000000</v>
      </c>
      <c r="L2" s="465">
        <f>IF(ISNA(VLOOKUP(A2,Pagamenti_Opendata!$A$2:$H$253,8,FALSE)=TRUE),0,VLOOKUP(A2,Pagamenti_Opendata!$A$2:$H$253,8,FALSE))</f>
        <v>3806811.98</v>
      </c>
      <c r="M2" s="168" t="s">
        <v>737</v>
      </c>
      <c r="N2" s="148">
        <v>900000000</v>
      </c>
      <c r="O2" s="734">
        <f>IF(I2&gt;N2,I2-N2,0)</f>
        <v>0</v>
      </c>
      <c r="P2" s="734">
        <f>IF(I2&lt;N2,I2-N2,0)</f>
        <v>0</v>
      </c>
      <c r="Q2" s="603">
        <f>COUNTIF(Bandi_ItaliaDomani!A$2:A$1063,A2)</f>
        <v>6</v>
      </c>
      <c r="R2" s="465">
        <f>SUMIF(Bandi_ItaliaDomani!A$2:A$1085,A2,Bandi_ItaliaDomani!R$2:R$1085)</f>
        <v>1300506365.3699999</v>
      </c>
      <c r="S2" s="465">
        <f>VLOOKUP(A2,Progetti_Regis!$A$2:$H$427,6,FALSE)</f>
        <v>315</v>
      </c>
      <c r="T2" s="465">
        <f>VLOOKUP(A2,Progetti_Regis!$A$2:$H$427,7,FALSE)</f>
        <v>352797456.44999999</v>
      </c>
      <c r="U2" s="40" t="s">
        <v>1174</v>
      </c>
      <c r="V2" s="37"/>
      <c r="W2" s="40" t="s">
        <v>6721</v>
      </c>
      <c r="X2" s="10">
        <v>0</v>
      </c>
      <c r="Y2" s="10">
        <v>0</v>
      </c>
      <c r="Z2" s="10">
        <v>111.6</v>
      </c>
      <c r="AA2" s="10">
        <v>292.60000000000002</v>
      </c>
      <c r="AB2" s="10">
        <v>286.60000000000002</v>
      </c>
      <c r="AC2" s="10">
        <v>146.6</v>
      </c>
      <c r="AD2" s="10">
        <v>62.6</v>
      </c>
      <c r="AE2" s="2" t="s">
        <v>5828</v>
      </c>
      <c r="AF2" s="2" t="s">
        <v>5828</v>
      </c>
      <c r="AG2" s="1052">
        <f>IF(ISNA(VLOOKUP($A2,Tag_sostegno_clima_digitale!$A$2:$Y$461,21,FALSE)=TRUE),0,VLOOKUP($A2,Tag_sostegno_clima_digitale!$A$2:$Y$461,21,FALSE))</f>
        <v>0</v>
      </c>
      <c r="AH2" s="1052">
        <f>IF(ISNA(VLOOKUP($A2,Tag_sostegno_clima_digitale!$A$2:$Y$461,23,FALSE)=TRUE),0,VLOOKUP($A2,Tag_sostegno_clima_digitale!$A$2:$Y$461,23,FALSE))</f>
        <v>1</v>
      </c>
      <c r="AI2" s="10">
        <f>IF($K2&gt;0,AG2*$K2/1000000,"")</f>
        <v>0</v>
      </c>
      <c r="AJ2" s="10">
        <f>IF($K2&gt;0,AH2*$K2/1000000,"")</f>
        <v>900</v>
      </c>
      <c r="AK2" s="8">
        <v>44470</v>
      </c>
      <c r="AL2" s="8">
        <v>46203</v>
      </c>
      <c r="AM2" s="484" t="s">
        <v>923</v>
      </c>
      <c r="AN2" s="64">
        <v>1</v>
      </c>
      <c r="AO2" s="64">
        <v>2</v>
      </c>
      <c r="AP2" s="64">
        <v>2</v>
      </c>
      <c r="AQ2" s="64"/>
      <c r="AY2" s="520"/>
      <c r="AZ2" s="520"/>
      <c r="BE2" s="306" t="s">
        <v>3720</v>
      </c>
      <c r="BF2" s="58" t="s">
        <v>1279</v>
      </c>
      <c r="CE2" s="59" t="s">
        <v>573</v>
      </c>
      <c r="CV2" s="306" t="s">
        <v>3720</v>
      </c>
      <c r="DQ2" s="59" t="s">
        <v>1280</v>
      </c>
    </row>
    <row r="3" spans="1:126" s="484" customFormat="1" ht="13.8">
      <c r="A3" s="478" t="s">
        <v>4866</v>
      </c>
      <c r="B3" s="478" t="s">
        <v>98</v>
      </c>
      <c r="C3" s="42" t="s">
        <v>1027</v>
      </c>
      <c r="D3" s="42" t="s">
        <v>538</v>
      </c>
      <c r="E3" s="67" t="s">
        <v>944</v>
      </c>
      <c r="F3" s="35" t="s">
        <v>1108</v>
      </c>
      <c r="G3" s="148">
        <v>1000000000</v>
      </c>
      <c r="H3" s="151"/>
      <c r="I3" s="148">
        <f>H3+G3</f>
        <v>1000000000</v>
      </c>
      <c r="J3" s="151"/>
      <c r="K3" s="151">
        <f>I3+J3</f>
        <v>1000000000</v>
      </c>
      <c r="L3" s="465">
        <f>IF(ISNA(VLOOKUP(A3,Pagamenti_Opendata!$A$2:$H$253,8,FALSE)=TRUE),0,VLOOKUP(A3,Pagamenti_Opendata!$A$2:$H$253,8,FALSE))</f>
        <v>115314122</v>
      </c>
      <c r="M3" s="168" t="s">
        <v>731</v>
      </c>
      <c r="N3" s="148">
        <v>1000000000</v>
      </c>
      <c r="O3" s="734">
        <f>IF(I3&gt;N3,I3-N3,0)</f>
        <v>0</v>
      </c>
      <c r="P3" s="734">
        <f>IF(I3&lt;N3,I3-N3,0)</f>
        <v>0</v>
      </c>
      <c r="Q3" s="603">
        <f>COUNTIF(Bandi_ItaliaDomani!A$2:A$1085,A3)</f>
        <v>10</v>
      </c>
      <c r="R3" s="465">
        <f>SUMIF(Bandi_ItaliaDomani!A$2:A$1085,A3,Bandi_ItaliaDomani!R$2:R$1085)</f>
        <v>863212474</v>
      </c>
      <c r="S3" s="465">
        <f>VLOOKUP(A3,Progetti_Regis!$A$2:$H$427,6,FALSE)</f>
        <v>12379</v>
      </c>
      <c r="T3" s="465">
        <f>VLOOKUP(A3,Progetti_Regis!$A$2:$H$427,7,FALSE)</f>
        <v>833212474</v>
      </c>
      <c r="U3" s="40" t="s">
        <v>1174</v>
      </c>
      <c r="V3" s="37"/>
      <c r="W3" s="40" t="s">
        <v>6721</v>
      </c>
      <c r="X3" s="10">
        <v>0</v>
      </c>
      <c r="Y3" s="10">
        <v>0</v>
      </c>
      <c r="Z3" s="10">
        <v>23</v>
      </c>
      <c r="AA3" s="10">
        <v>46</v>
      </c>
      <c r="AB3" s="10">
        <v>302</v>
      </c>
      <c r="AC3" s="10">
        <v>423</v>
      </c>
      <c r="AD3" s="10">
        <v>206</v>
      </c>
      <c r="AE3" s="2">
        <v>336</v>
      </c>
      <c r="AF3" s="2">
        <v>34</v>
      </c>
      <c r="AG3" s="1052">
        <f>IF(ISNA(VLOOKUP($A3,Tag_sostegno_clima_digitale!$A$2:$Y$461,21,FALSE)=TRUE),0,VLOOKUP($A3,Tag_sostegno_clima_digitale!$A$2:$Y$461,21,FALSE))</f>
        <v>0</v>
      </c>
      <c r="AH3" s="1052">
        <f>IF(ISNA(VLOOKUP($A3,Tag_sostegno_clima_digitale!$A$2:$Y$461,23,FALSE)=TRUE),0,VLOOKUP($A3,Tag_sostegno_clima_digitale!$A$2:$Y$461,23,FALSE))</f>
        <v>1</v>
      </c>
      <c r="AI3" s="10">
        <f t="shared" ref="AI3:AI66" si="0">IF($K3&gt;0,AG3*$K3/1000000,"")</f>
        <v>0</v>
      </c>
      <c r="AJ3" s="10">
        <f t="shared" ref="AJ3:AJ66" si="1">IF($K3&gt;0,AH3*$K3/1000000,"")</f>
        <v>1000</v>
      </c>
      <c r="AK3" s="8">
        <v>44470</v>
      </c>
      <c r="AL3" s="8">
        <v>46203</v>
      </c>
      <c r="AM3" s="484" t="s">
        <v>924</v>
      </c>
      <c r="AN3" s="64">
        <v>1</v>
      </c>
      <c r="AO3" s="64">
        <v>2</v>
      </c>
      <c r="AP3" s="64"/>
      <c r="AQ3" s="64"/>
      <c r="BA3" s="520"/>
      <c r="BB3" s="520"/>
      <c r="BC3" s="520"/>
      <c r="BD3" s="520"/>
      <c r="BN3" s="58" t="s">
        <v>1281</v>
      </c>
      <c r="CE3" s="59" t="s">
        <v>1282</v>
      </c>
      <c r="DQ3" s="59" t="s">
        <v>1283</v>
      </c>
    </row>
    <row r="4" spans="1:126" s="484" customFormat="1">
      <c r="A4" s="478" t="s">
        <v>5940</v>
      </c>
      <c r="B4" s="478" t="s">
        <v>98</v>
      </c>
      <c r="C4" s="39" t="s">
        <v>1027</v>
      </c>
      <c r="D4" s="39" t="s">
        <v>538</v>
      </c>
      <c r="E4" s="47" t="s">
        <v>755</v>
      </c>
      <c r="F4" s="34" t="s">
        <v>5941</v>
      </c>
      <c r="G4" s="154"/>
      <c r="H4" s="153"/>
      <c r="I4" s="154"/>
      <c r="J4" s="153"/>
      <c r="K4" s="153"/>
      <c r="L4" s="465">
        <f>IF(ISNA(VLOOKUP(A4,Pagamenti_Opendata!$A$2:$H$253,8,FALSE)=TRUE),0,VLOOKUP(A4,Pagamenti_Opendata!$A$2:$H$253,8,FALSE))</f>
        <v>0</v>
      </c>
      <c r="M4" s="168" t="s">
        <v>735</v>
      </c>
      <c r="N4" s="154"/>
      <c r="O4" s="734">
        <f>IF(I4&gt;N4,I4-N4,0)</f>
        <v>0</v>
      </c>
      <c r="P4" s="734">
        <f>IF(I4&lt;N4,I4-N4,0)</f>
        <v>0</v>
      </c>
      <c r="Q4" s="603">
        <f>COUNTIF(Bandi_ItaliaDomani!A$2:A$1085,A4)</f>
        <v>0</v>
      </c>
      <c r="R4" s="465">
        <f>SUMIF(Bandi_ItaliaDomani!A$2:A$1085,A4,Bandi_ItaliaDomani!R$2:R$1085)</f>
        <v>0</v>
      </c>
      <c r="S4" s="465">
        <f>VLOOKUP(A4,Progetti_Regis!$A$2:$H$427,6,FALSE)</f>
        <v>0</v>
      </c>
      <c r="T4" s="465">
        <f>VLOOKUP(A4,Progetti_Regis!$A$2:$H$427,7,FALSE)</f>
        <v>0</v>
      </c>
      <c r="U4" s="46" t="s">
        <v>1174</v>
      </c>
      <c r="V4" s="36"/>
      <c r="W4" s="46" t="s">
        <v>6721</v>
      </c>
      <c r="X4" s="10"/>
      <c r="Y4" s="10"/>
      <c r="Z4" s="10"/>
      <c r="AA4" s="10"/>
      <c r="AB4" s="10"/>
      <c r="AC4" s="10"/>
      <c r="AD4" s="10"/>
      <c r="AE4" s="2">
        <v>193</v>
      </c>
      <c r="AF4" s="2">
        <v>33.700000000000003</v>
      </c>
      <c r="AG4" s="1052">
        <f>IF(ISNA(VLOOKUP($A4,Tag_sostegno_clima_digitale!$A$2:$Y$461,21,FALSE)=TRUE),0,VLOOKUP($A4,Tag_sostegno_clima_digitale!$A$2:$Y$461,21,FALSE))</f>
        <v>0</v>
      </c>
      <c r="AH4" s="1052">
        <f>IF(ISNA(VLOOKUP($A4,Tag_sostegno_clima_digitale!$A$2:$Y$461,23,FALSE)=TRUE),0,VLOOKUP($A4,Tag_sostegno_clima_digitale!$A$2:$Y$461,23,FALSE))</f>
        <v>0</v>
      </c>
      <c r="AI4" s="10" t="str">
        <f t="shared" si="0"/>
        <v/>
      </c>
      <c r="AJ4" s="10" t="str">
        <f t="shared" si="1"/>
        <v/>
      </c>
      <c r="AK4" s="8">
        <v>44561</v>
      </c>
      <c r="AL4" s="8">
        <v>46022</v>
      </c>
      <c r="AM4" s="484" t="s">
        <v>923</v>
      </c>
      <c r="AN4" s="64"/>
      <c r="AO4" s="64"/>
      <c r="AP4" s="64"/>
      <c r="AQ4" s="64"/>
    </row>
    <row r="5" spans="1:126" s="484" customFormat="1">
      <c r="A5" s="478" t="s">
        <v>4867</v>
      </c>
      <c r="B5" s="478" t="s">
        <v>98</v>
      </c>
      <c r="C5" s="42" t="s">
        <v>1027</v>
      </c>
      <c r="D5" s="42" t="s">
        <v>538</v>
      </c>
      <c r="E5" s="35" t="s">
        <v>947</v>
      </c>
      <c r="F5" s="670" t="s">
        <v>7108</v>
      </c>
      <c r="G5" s="148">
        <v>556000000</v>
      </c>
      <c r="H5" s="152"/>
      <c r="I5" s="148">
        <f>H5+G5</f>
        <v>556000000</v>
      </c>
      <c r="J5" s="152"/>
      <c r="K5" s="151">
        <f>I5+J5</f>
        <v>556000000</v>
      </c>
      <c r="L5" s="465">
        <f>IF(ISNA(VLOOKUP(A5,Pagamenti_Opendata!$A$2:$H$253,8,FALSE)=TRUE),0,VLOOKUP(A5,Pagamenti_Opendata!$A$2:$H$253,8,FALSE))</f>
        <v>85549181.430000007</v>
      </c>
      <c r="M5" s="167" t="s">
        <v>1888</v>
      </c>
      <c r="N5" s="148">
        <v>556000000</v>
      </c>
      <c r="O5" s="734">
        <f>IF(I5&gt;N5,I5-N5,0)</f>
        <v>0</v>
      </c>
      <c r="P5" s="734">
        <f>IF(I5&lt;N5,I5-N5,0)</f>
        <v>0</v>
      </c>
      <c r="Q5" s="603">
        <f>COUNTIF(Bandi_ItaliaDomani!A$2:A$1085,A5)</f>
        <v>17</v>
      </c>
      <c r="R5" s="465">
        <f>SUMIF(Bandi_ItaliaDomani!A$2:A$1085,A5,Bandi_ItaliaDomani!R$2:R$1085)</f>
        <v>285130894.48000002</v>
      </c>
      <c r="S5" s="465">
        <f>VLOOKUP(A5,Progetti_Regis!$A$2:$H$427,6,FALSE)</f>
        <v>6288</v>
      </c>
      <c r="T5" s="465">
        <f>VLOOKUP(A5,Progetti_Regis!$A$2:$H$427,7,FALSE)</f>
        <v>278330894.67999947</v>
      </c>
      <c r="U5" s="40" t="s">
        <v>1174</v>
      </c>
      <c r="V5" s="37"/>
      <c r="W5" s="40" t="s">
        <v>6721</v>
      </c>
      <c r="X5" s="10">
        <v>0</v>
      </c>
      <c r="Y5" s="10">
        <v>69</v>
      </c>
      <c r="Z5" s="10">
        <v>100</v>
      </c>
      <c r="AA5" s="10">
        <v>172</v>
      </c>
      <c r="AB5" s="10">
        <v>126</v>
      </c>
      <c r="AC5" s="10">
        <v>89</v>
      </c>
      <c r="AD5" s="10">
        <v>0</v>
      </c>
      <c r="AE5" s="2"/>
      <c r="AF5" s="2"/>
      <c r="AG5" s="1052">
        <f>IF(ISNA(VLOOKUP($A5,Tag_sostegno_clima_digitale!$A$2:$Y$461,21,FALSE)=TRUE),0,VLOOKUP($A5,Tag_sostegno_clima_digitale!$A$2:$Y$461,21,FALSE))</f>
        <v>0</v>
      </c>
      <c r="AH5" s="1052">
        <f>IF(ISNA(VLOOKUP($A5,Tag_sostegno_clima_digitale!$A$2:$Y$461,23,FALSE)=TRUE),0,VLOOKUP($A5,Tag_sostegno_clima_digitale!$A$2:$Y$461,23,FALSE))</f>
        <v>1</v>
      </c>
      <c r="AI5" s="10">
        <f t="shared" si="0"/>
        <v>0</v>
      </c>
      <c r="AJ5" s="10">
        <f t="shared" si="1"/>
        <v>556</v>
      </c>
      <c r="AM5" s="484" t="s">
        <v>923</v>
      </c>
      <c r="AN5" s="64">
        <v>1</v>
      </c>
      <c r="AO5" s="64">
        <v>2</v>
      </c>
      <c r="AP5" s="64">
        <v>2</v>
      </c>
      <c r="AQ5" s="64"/>
      <c r="AY5" s="519"/>
      <c r="AZ5" s="519"/>
      <c r="BF5" s="58" t="s">
        <v>1284</v>
      </c>
      <c r="BG5" s="306" t="s">
        <v>3721</v>
      </c>
      <c r="CF5" s="59" t="s">
        <v>1285</v>
      </c>
      <c r="CV5" s="306" t="s">
        <v>3720</v>
      </c>
      <c r="DQ5" s="59" t="s">
        <v>1286</v>
      </c>
    </row>
    <row r="6" spans="1:126" s="484" customFormat="1">
      <c r="A6" s="478" t="s">
        <v>4868</v>
      </c>
      <c r="B6" s="478" t="s">
        <v>98</v>
      </c>
      <c r="C6" s="42" t="s">
        <v>1027</v>
      </c>
      <c r="D6" s="42" t="s">
        <v>538</v>
      </c>
      <c r="E6" s="35" t="s">
        <v>947</v>
      </c>
      <c r="F6" s="35" t="s">
        <v>1110</v>
      </c>
      <c r="G6" s="148">
        <v>90000000</v>
      </c>
      <c r="H6" s="152"/>
      <c r="I6" s="148">
        <f>H6+G6</f>
        <v>90000000</v>
      </c>
      <c r="J6" s="152"/>
      <c r="K6" s="151">
        <f>I6+J6</f>
        <v>90000000</v>
      </c>
      <c r="L6" s="465">
        <f>IF(ISNA(VLOOKUP(A6,Pagamenti_Opendata!$A$2:$H$253,8,FALSE)=TRUE),0,VLOOKUP(A6,Pagamenti_Opendata!$A$2:$H$253,8,FALSE))</f>
        <v>39101849.119999997</v>
      </c>
      <c r="M6" s="167" t="s">
        <v>1888</v>
      </c>
      <c r="N6" s="148">
        <v>90000000</v>
      </c>
      <c r="O6" s="734">
        <f>IF(I6&gt;N6,I6-N6,0)</f>
        <v>0</v>
      </c>
      <c r="P6" s="734">
        <f>IF(I6&lt;N6,I6-N6,0)</f>
        <v>0</v>
      </c>
      <c r="Q6" s="603">
        <f>COUNTIF(Bandi_ItaliaDomani!A$2:A$1085,A6)</f>
        <v>5</v>
      </c>
      <c r="R6" s="465">
        <f>SUMIF(Bandi_ItaliaDomani!A$2:A$1085,A6,Bandi_ItaliaDomani!R$2:R$1085)</f>
        <v>4425000.12</v>
      </c>
      <c r="S6" s="465">
        <f>VLOOKUP(A6,Progetti_Regis!$A$2:$H$427,6,FALSE)</f>
        <v>15</v>
      </c>
      <c r="T6" s="465">
        <f>VLOOKUP(A6,Progetti_Regis!$A$2:$H$427,7,FALSE)</f>
        <v>75142926.920000017</v>
      </c>
      <c r="U6" s="40" t="s">
        <v>1174</v>
      </c>
      <c r="V6" s="37"/>
      <c r="W6" s="40" t="s">
        <v>6721</v>
      </c>
      <c r="X6" s="10">
        <v>0</v>
      </c>
      <c r="Y6" s="10">
        <v>7</v>
      </c>
      <c r="Z6" s="10">
        <v>22</v>
      </c>
      <c r="AA6" s="10">
        <v>25</v>
      </c>
      <c r="AB6" s="10">
        <v>21</v>
      </c>
      <c r="AC6" s="10">
        <v>15</v>
      </c>
      <c r="AD6" s="10">
        <v>0</v>
      </c>
      <c r="AE6" s="2"/>
      <c r="AF6" s="2"/>
      <c r="AG6" s="1052">
        <f>IF(ISNA(VLOOKUP($A6,Tag_sostegno_clima_digitale!$A$2:$Y$461,21,FALSE)=TRUE),0,VLOOKUP($A6,Tag_sostegno_clima_digitale!$A$2:$Y$461,21,FALSE))</f>
        <v>0</v>
      </c>
      <c r="AH6" s="1052">
        <f>IF(ISNA(VLOOKUP($A6,Tag_sostegno_clima_digitale!$A$2:$Y$461,23,FALSE)=TRUE),0,VLOOKUP($A6,Tag_sostegno_clima_digitale!$A$2:$Y$461,23,FALSE))</f>
        <v>1</v>
      </c>
      <c r="AI6" s="10">
        <f t="shared" si="0"/>
        <v>0</v>
      </c>
      <c r="AJ6" s="10">
        <f t="shared" si="1"/>
        <v>90</v>
      </c>
      <c r="AK6" s="8"/>
      <c r="AL6" s="8"/>
      <c r="AM6" s="484" t="s">
        <v>923</v>
      </c>
      <c r="AN6" s="64"/>
      <c r="AO6" s="64">
        <v>1</v>
      </c>
      <c r="AP6" s="64"/>
      <c r="AQ6" s="64"/>
      <c r="BR6" s="59" t="s">
        <v>1287</v>
      </c>
    </row>
    <row r="7" spans="1:126" s="484" customFormat="1">
      <c r="A7" s="478" t="s">
        <v>5340</v>
      </c>
      <c r="B7" s="478" t="s">
        <v>98</v>
      </c>
      <c r="C7" s="39" t="s">
        <v>1027</v>
      </c>
      <c r="D7" s="39" t="s">
        <v>538</v>
      </c>
      <c r="E7" s="47" t="s">
        <v>755</v>
      </c>
      <c r="F7" s="34" t="s">
        <v>5341</v>
      </c>
      <c r="G7" s="154"/>
      <c r="H7" s="153"/>
      <c r="I7" s="154"/>
      <c r="J7" s="153"/>
      <c r="K7" s="153"/>
      <c r="L7" s="465">
        <f>IF(ISNA(VLOOKUP(A7,Pagamenti_Opendata!$A$2:$H$253,8,FALSE)=TRUE),0,VLOOKUP(A7,Pagamenti_Opendata!$A$2:$H$253,8,FALSE))</f>
        <v>0</v>
      </c>
      <c r="M7" s="168" t="s">
        <v>741</v>
      </c>
      <c r="N7" s="154"/>
      <c r="O7" s="734">
        <f>IF(I7&gt;N7,I7-N7,0)</f>
        <v>0</v>
      </c>
      <c r="P7" s="734">
        <f>IF(I7&lt;N7,I7-N7,0)</f>
        <v>0</v>
      </c>
      <c r="Q7" s="603">
        <f>COUNTIF(Bandi_ItaliaDomani!A$2:A$1085,A7)</f>
        <v>0</v>
      </c>
      <c r="R7" s="465">
        <f>SUMIF(Bandi_ItaliaDomani!A$2:A$1085,A7,Bandi_ItaliaDomani!R$2:R$1085)</f>
        <v>0</v>
      </c>
      <c r="S7" s="465">
        <f>VLOOKUP(A7,Progetti_Regis!$A$2:$H$427,6,FALSE)</f>
        <v>0</v>
      </c>
      <c r="T7" s="465">
        <f>VLOOKUP(A7,Progetti_Regis!$A$2:$H$427,7,FALSE)</f>
        <v>0</v>
      </c>
      <c r="U7" s="46" t="s">
        <v>1174</v>
      </c>
      <c r="V7" s="36"/>
      <c r="W7" s="46" t="s">
        <v>6721</v>
      </c>
      <c r="X7" s="10"/>
      <c r="Y7" s="10"/>
      <c r="Z7" s="10"/>
      <c r="AA7" s="10"/>
      <c r="AB7" s="10"/>
      <c r="AC7" s="10"/>
      <c r="AD7" s="10"/>
      <c r="AE7" s="2">
        <v>614</v>
      </c>
      <c r="AF7" s="2">
        <v>36.799999999999997</v>
      </c>
      <c r="AG7" s="1052">
        <f>IF(ISNA(VLOOKUP($A7,Tag_sostegno_clima_digitale!$A$2:$Y$461,21,FALSE)=TRUE),0,VLOOKUP($A7,Tag_sostegno_clima_digitale!$A$2:$Y$461,21,FALSE))</f>
        <v>0</v>
      </c>
      <c r="AH7" s="1052">
        <f>IF(ISNA(VLOOKUP($A7,Tag_sostegno_clima_digitale!$A$2:$Y$461,23,FALSE)=TRUE),0,VLOOKUP($A7,Tag_sostegno_clima_digitale!$A$2:$Y$461,23,FALSE))</f>
        <v>0</v>
      </c>
      <c r="AI7" s="10" t="str">
        <f t="shared" si="0"/>
        <v/>
      </c>
      <c r="AJ7" s="10" t="str">
        <f t="shared" si="1"/>
        <v/>
      </c>
      <c r="AK7" s="8">
        <v>44203</v>
      </c>
      <c r="AL7" s="8">
        <v>46203</v>
      </c>
      <c r="AN7" s="64"/>
      <c r="AO7" s="64"/>
      <c r="AP7" s="64"/>
      <c r="AQ7" s="64"/>
    </row>
    <row r="8" spans="1:126" s="484" customFormat="1" ht="13.8">
      <c r="A8" s="478" t="s">
        <v>4869</v>
      </c>
      <c r="B8" s="478" t="s">
        <v>98</v>
      </c>
      <c r="C8" s="40" t="s">
        <v>1027</v>
      </c>
      <c r="D8" s="40" t="s">
        <v>538</v>
      </c>
      <c r="E8" s="35" t="s">
        <v>947</v>
      </c>
      <c r="F8" s="51" t="s">
        <v>5216</v>
      </c>
      <c r="G8" s="150">
        <v>813000000</v>
      </c>
      <c r="H8" s="151"/>
      <c r="I8" s="148">
        <f t="shared" ref="I8:I13" si="2">H8+G8</f>
        <v>813000000</v>
      </c>
      <c r="J8" s="151"/>
      <c r="K8" s="732">
        <f>I8+J8</f>
        <v>813000000</v>
      </c>
      <c r="L8" s="465">
        <f>IF(ISNA(VLOOKUP(A8,Pagamenti_Opendata!$A$2:$H$253,8,FALSE)=TRUE),0,VLOOKUP(A8,Pagamenti_Opendata!$A$2:$H$253,8,FALSE))</f>
        <v>97497753.099999994</v>
      </c>
      <c r="M8" s="167" t="s">
        <v>1888</v>
      </c>
      <c r="N8" s="150">
        <v>613000000</v>
      </c>
      <c r="O8" s="734">
        <f>IF(I8&gt;N8,I8-N8,0)</f>
        <v>200000000</v>
      </c>
      <c r="P8" s="734">
        <f>IF(I8&lt;N8,I8-N8,0)</f>
        <v>0</v>
      </c>
      <c r="Q8" s="603">
        <f>COUNTIF(Bandi_ItaliaDomani!A$2:A$1085,A8)</f>
        <v>7</v>
      </c>
      <c r="R8" s="465">
        <f>SUMIF(Bandi_ItaliaDomani!A$2:A$1085,A8,Bandi_ItaliaDomani!R$2:R$1085)</f>
        <v>796590637</v>
      </c>
      <c r="S8" s="465">
        <f>VLOOKUP(A8,Progetti_Regis!$A$2:$H$427,6,FALSE)</f>
        <v>13173</v>
      </c>
      <c r="T8" s="465">
        <f>VLOOKUP(A8,Progetti_Regis!$A$2:$H$427,7,FALSE)</f>
        <v>791590637</v>
      </c>
      <c r="U8" s="40" t="s">
        <v>1174</v>
      </c>
      <c r="V8" s="37"/>
      <c r="W8" s="40" t="s">
        <v>6721</v>
      </c>
      <c r="X8" s="41">
        <v>0</v>
      </c>
      <c r="Y8" s="41">
        <v>4.7</v>
      </c>
      <c r="Z8" s="41">
        <v>4.7</v>
      </c>
      <c r="AA8" s="41">
        <v>38.1</v>
      </c>
      <c r="AB8" s="41">
        <v>188.2</v>
      </c>
      <c r="AC8" s="41">
        <v>225.2</v>
      </c>
      <c r="AD8" s="41">
        <v>352.1</v>
      </c>
      <c r="AE8" s="2"/>
      <c r="AF8" s="2"/>
      <c r="AG8" s="1052">
        <f>IF(ISNA(VLOOKUP($A8,Tag_sostegno_clima_digitale!$A$2:$Y$461,21,FALSE)=TRUE),0,VLOOKUP($A8,Tag_sostegno_clima_digitale!$A$2:$Y$461,21,FALSE))</f>
        <v>0</v>
      </c>
      <c r="AH8" s="1052">
        <f>IF(ISNA(VLOOKUP($A8,Tag_sostegno_clima_digitale!$A$2:$Y$461,23,FALSE)=TRUE),0,VLOOKUP($A8,Tag_sostegno_clima_digitale!$A$2:$Y$461,23,FALSE))</f>
        <v>1</v>
      </c>
      <c r="AI8" s="10">
        <f t="shared" si="0"/>
        <v>0</v>
      </c>
      <c r="AJ8" s="10">
        <f t="shared" si="1"/>
        <v>813</v>
      </c>
      <c r="AM8" s="484" t="s">
        <v>924</v>
      </c>
      <c r="AN8" s="64"/>
      <c r="AO8" s="64">
        <v>2</v>
      </c>
      <c r="AP8" s="64"/>
      <c r="AQ8" s="64"/>
      <c r="BE8" s="520"/>
      <c r="CF8" s="59" t="s">
        <v>1288</v>
      </c>
      <c r="DQ8" s="59" t="s">
        <v>1289</v>
      </c>
    </row>
    <row r="9" spans="1:126" s="484" customFormat="1" ht="13.8">
      <c r="A9" s="478" t="s">
        <v>4870</v>
      </c>
      <c r="B9" s="478" t="s">
        <v>98</v>
      </c>
      <c r="C9" s="42" t="s">
        <v>1027</v>
      </c>
      <c r="D9" s="42" t="s">
        <v>538</v>
      </c>
      <c r="E9" s="35" t="s">
        <v>947</v>
      </c>
      <c r="F9" s="670" t="s">
        <v>11516</v>
      </c>
      <c r="G9" s="148">
        <v>80000000</v>
      </c>
      <c r="H9" s="152"/>
      <c r="I9" s="148">
        <f t="shared" si="2"/>
        <v>80000000</v>
      </c>
      <c r="J9" s="152"/>
      <c r="K9" s="151">
        <f>I9+J9</f>
        <v>80000000</v>
      </c>
      <c r="L9" s="465">
        <f>IF(ISNA(VLOOKUP(A9,Pagamenti_Opendata!$A$2:$H$253,8,FALSE)=TRUE),0,VLOOKUP(A9,Pagamenti_Opendata!$A$2:$H$253,8,FALSE))</f>
        <v>6459904.5</v>
      </c>
      <c r="M9" s="167" t="s">
        <v>1888</v>
      </c>
      <c r="N9" s="148">
        <v>80000000</v>
      </c>
      <c r="O9" s="734">
        <f>IF(I9&gt;N9,I9-N9,0)</f>
        <v>0</v>
      </c>
      <c r="P9" s="734">
        <f>IF(I9&lt;N9,I9-N9,0)</f>
        <v>0</v>
      </c>
      <c r="Q9" s="603">
        <f>COUNTIF(Bandi_ItaliaDomani!A$2:A$1085,A9)</f>
        <v>1</v>
      </c>
      <c r="R9" s="465">
        <f>SUMIF(Bandi_ItaliaDomani!A$2:A$1085,A9,Bandi_ItaliaDomani!R$2:R$1085)</f>
        <v>63269666.350000001</v>
      </c>
      <c r="S9" s="465">
        <f>VLOOKUP(A9,Progetti_Regis!$A$2:$H$427,6,FALSE)</f>
        <v>58</v>
      </c>
      <c r="T9" s="465">
        <f>VLOOKUP(A9,Progetti_Regis!$A$2:$H$427,7,FALSE)</f>
        <v>63269666.350000009</v>
      </c>
      <c r="U9" s="40" t="s">
        <v>1174</v>
      </c>
      <c r="V9" s="37"/>
      <c r="W9" s="40" t="s">
        <v>6721</v>
      </c>
      <c r="X9" s="10">
        <v>0</v>
      </c>
      <c r="Y9" s="41">
        <v>8</v>
      </c>
      <c r="Z9" s="41">
        <v>22</v>
      </c>
      <c r="AA9" s="41">
        <v>20.8</v>
      </c>
      <c r="AB9" s="41">
        <v>15.6</v>
      </c>
      <c r="AC9" s="41">
        <v>13.6</v>
      </c>
      <c r="AD9" s="41">
        <v>0</v>
      </c>
      <c r="AE9" s="2"/>
      <c r="AF9" s="2"/>
      <c r="AG9" s="1052">
        <f>IF(ISNA(VLOOKUP($A9,Tag_sostegno_clima_digitale!$A$2:$Y$461,21,FALSE)=TRUE),0,VLOOKUP($A9,Tag_sostegno_clima_digitale!$A$2:$Y$461,21,FALSE))</f>
        <v>0</v>
      </c>
      <c r="AH9" s="1052">
        <f>IF(ISNA(VLOOKUP($A9,Tag_sostegno_clima_digitale!$A$2:$Y$461,23,FALSE)=TRUE),0,VLOOKUP($A9,Tag_sostegno_clima_digitale!$A$2:$Y$461,23,FALSE))</f>
        <v>1</v>
      </c>
      <c r="AI9" s="10">
        <f t="shared" si="0"/>
        <v>0</v>
      </c>
      <c r="AJ9" s="10">
        <f t="shared" si="1"/>
        <v>80</v>
      </c>
      <c r="AK9" s="8"/>
      <c r="AL9" s="8"/>
      <c r="AM9" s="484" t="s">
        <v>924</v>
      </c>
      <c r="AN9" s="64"/>
      <c r="AO9" s="64">
        <v>1</v>
      </c>
      <c r="AP9" s="64"/>
      <c r="AQ9" s="64"/>
      <c r="BA9" s="520"/>
      <c r="BB9" s="520"/>
      <c r="BC9" s="520"/>
      <c r="BD9" s="520"/>
      <c r="BE9" s="520"/>
      <c r="CV9" s="59" t="s">
        <v>1290</v>
      </c>
    </row>
    <row r="10" spans="1:126" s="484" customFormat="1">
      <c r="A10" s="478" t="s">
        <v>4871</v>
      </c>
      <c r="B10" s="478" t="s">
        <v>98</v>
      </c>
      <c r="C10" s="42" t="s">
        <v>1027</v>
      </c>
      <c r="D10" s="42" t="s">
        <v>538</v>
      </c>
      <c r="E10" s="35" t="s">
        <v>947</v>
      </c>
      <c r="F10" s="51" t="s">
        <v>9416</v>
      </c>
      <c r="G10" s="148">
        <v>561000000</v>
      </c>
      <c r="H10" s="152"/>
      <c r="I10" s="148">
        <f t="shared" si="2"/>
        <v>561000000</v>
      </c>
      <c r="J10" s="152"/>
      <c r="K10" s="732">
        <f>I10+J10</f>
        <v>561000000</v>
      </c>
      <c r="L10" s="465">
        <f>IF(ISNA(VLOOKUP(A10,Pagamenti_Opendata!$A$2:$H$253,8,FALSE)=TRUE),0,VLOOKUP(A10,Pagamenti_Opendata!$A$2:$H$253,8,FALSE))</f>
        <v>109703047.25</v>
      </c>
      <c r="M10" s="167" t="s">
        <v>1888</v>
      </c>
      <c r="N10" s="148">
        <v>750000000</v>
      </c>
      <c r="O10" s="734">
        <f>IF(I10&gt;N10,I10-N10,0)</f>
        <v>0</v>
      </c>
      <c r="P10" s="734">
        <f>IF(I10&lt;N10,I10-N10,0)</f>
        <v>-189000000</v>
      </c>
      <c r="Q10" s="603">
        <f>COUNTIF(Bandi_ItaliaDomani!A$2:A$1085,A10)</f>
        <v>22</v>
      </c>
      <c r="R10" s="465">
        <f>SUMIF(Bandi_ItaliaDomani!A$2:A$1085,A10,Bandi_ItaliaDomani!R$2:R$1085)</f>
        <v>445766580</v>
      </c>
      <c r="S10" s="465">
        <f>VLOOKUP(A10,Progetti_Regis!$A$2:$H$427,6,FALSE)</f>
        <v>11782</v>
      </c>
      <c r="T10" s="465">
        <f>VLOOKUP(A10,Progetti_Regis!$A$2:$H$427,7,FALSE)</f>
        <v>315766580</v>
      </c>
      <c r="U10" s="40" t="s">
        <v>1174</v>
      </c>
      <c r="V10" s="37"/>
      <c r="W10" s="40" t="s">
        <v>6721</v>
      </c>
      <c r="X10" s="10">
        <v>0</v>
      </c>
      <c r="Y10" s="41">
        <v>56.6</v>
      </c>
      <c r="Z10" s="41">
        <v>177.1</v>
      </c>
      <c r="AA10" s="41">
        <v>85.5</v>
      </c>
      <c r="AB10" s="41">
        <v>118.8</v>
      </c>
      <c r="AC10" s="41">
        <v>106.5</v>
      </c>
      <c r="AD10" s="41">
        <v>16.5</v>
      </c>
      <c r="AE10" s="2"/>
      <c r="AF10" s="2"/>
      <c r="AG10" s="1052">
        <f>IF(ISNA(VLOOKUP($A10,Tag_sostegno_clima_digitale!$A$2:$Y$461,21,FALSE)=TRUE),0,VLOOKUP($A10,Tag_sostegno_clima_digitale!$A$2:$Y$461,21,FALSE))</f>
        <v>0</v>
      </c>
      <c r="AH10" s="1052">
        <f>IF(ISNA(VLOOKUP($A10,Tag_sostegno_clima_digitale!$A$2:$Y$461,23,FALSE)=TRUE),0,VLOOKUP($A10,Tag_sostegno_clima_digitale!$A$2:$Y$461,23,FALSE))</f>
        <v>1</v>
      </c>
      <c r="AI10" s="10">
        <f t="shared" si="0"/>
        <v>0</v>
      </c>
      <c r="AJ10" s="10">
        <f t="shared" si="1"/>
        <v>561</v>
      </c>
      <c r="AK10" s="8"/>
      <c r="AL10" s="8"/>
      <c r="AM10" s="484" t="s">
        <v>924</v>
      </c>
      <c r="AN10" s="64"/>
      <c r="AO10" s="64">
        <v>4</v>
      </c>
      <c r="AP10" s="64"/>
      <c r="AQ10" s="64"/>
      <c r="BR10" s="59" t="s">
        <v>1291</v>
      </c>
      <c r="BS10" s="59" t="s">
        <v>1292</v>
      </c>
      <c r="DQ10" s="59" t="s">
        <v>1294</v>
      </c>
      <c r="DR10" s="59" t="s">
        <v>1295</v>
      </c>
    </row>
    <row r="11" spans="1:126" s="484" customFormat="1" ht="13.8">
      <c r="A11" s="478" t="s">
        <v>4872</v>
      </c>
      <c r="B11" s="478" t="s">
        <v>98</v>
      </c>
      <c r="C11" s="40" t="s">
        <v>1027</v>
      </c>
      <c r="D11" s="40" t="s">
        <v>538</v>
      </c>
      <c r="E11" s="35" t="s">
        <v>947</v>
      </c>
      <c r="F11" s="35" t="s">
        <v>1113</v>
      </c>
      <c r="G11" s="150">
        <v>285000000</v>
      </c>
      <c r="H11" s="151"/>
      <c r="I11" s="148">
        <f t="shared" si="2"/>
        <v>285000000</v>
      </c>
      <c r="J11" s="151"/>
      <c r="K11" s="151">
        <f>I11+J11</f>
        <v>285000000</v>
      </c>
      <c r="L11" s="465">
        <f>IF(ISNA(VLOOKUP(A11,Pagamenti_Opendata!$A$2:$H$253,8,FALSE)=TRUE),0,VLOOKUP(A11,Pagamenti_Opendata!$A$2:$H$253,8,FALSE))</f>
        <v>49828854.32</v>
      </c>
      <c r="M11" s="167" t="s">
        <v>1888</v>
      </c>
      <c r="N11" s="150">
        <v>285000000</v>
      </c>
      <c r="O11" s="734">
        <f>IF(I11&gt;N11,I11-N11,0)</f>
        <v>0</v>
      </c>
      <c r="P11" s="734">
        <f>IF(I11&lt;N11,I11-N11,0)</f>
        <v>0</v>
      </c>
      <c r="Q11" s="603">
        <f>COUNTIF(Bandi_ItaliaDomani!A$2:A$1085,A11)</f>
        <v>10</v>
      </c>
      <c r="R11" s="465">
        <f>SUMIF(Bandi_ItaliaDomani!A$2:A$1085,A11,Bandi_ItaliaDomani!R$2:R$1085)</f>
        <v>215889771.19999999</v>
      </c>
      <c r="S11" s="465">
        <f>VLOOKUP(A11,Progetti_Regis!$A$2:$H$427,6,FALSE)</f>
        <v>7238</v>
      </c>
      <c r="T11" s="465">
        <f>VLOOKUP(A11,Progetti_Regis!$A$2:$H$427,7,FALSE)</f>
        <v>166506416</v>
      </c>
      <c r="U11" s="40" t="s">
        <v>1174</v>
      </c>
      <c r="V11" s="37"/>
      <c r="W11" s="40" t="s">
        <v>6721</v>
      </c>
      <c r="X11" s="10">
        <v>0</v>
      </c>
      <c r="Y11" s="41">
        <v>8.4</v>
      </c>
      <c r="Z11" s="41">
        <v>28.6</v>
      </c>
      <c r="AA11" s="41">
        <v>93.5</v>
      </c>
      <c r="AB11" s="41">
        <v>96.7</v>
      </c>
      <c r="AC11" s="41">
        <v>57.8</v>
      </c>
      <c r="AD11" s="41">
        <v>0</v>
      </c>
      <c r="AE11" s="2"/>
      <c r="AF11" s="2"/>
      <c r="AG11" s="1052">
        <f>IF(ISNA(VLOOKUP($A11,Tag_sostegno_clima_digitale!$A$2:$Y$461,21,FALSE)=TRUE),0,VLOOKUP($A11,Tag_sostegno_clima_digitale!$A$2:$Y$461,21,FALSE))</f>
        <v>0</v>
      </c>
      <c r="AH11" s="1052">
        <f>IF(ISNA(VLOOKUP($A11,Tag_sostegno_clima_digitale!$A$2:$Y$461,23,FALSE)=TRUE),0,VLOOKUP($A11,Tag_sostegno_clima_digitale!$A$2:$Y$461,23,FALSE))</f>
        <v>1</v>
      </c>
      <c r="AI11" s="10">
        <f t="shared" si="0"/>
        <v>0</v>
      </c>
      <c r="AJ11" s="10">
        <f t="shared" si="1"/>
        <v>285</v>
      </c>
      <c r="AK11" s="8"/>
      <c r="AL11" s="8"/>
      <c r="AM11" s="484" t="s">
        <v>924</v>
      </c>
      <c r="AN11" s="64"/>
      <c r="AO11" s="64">
        <v>2</v>
      </c>
      <c r="AP11" s="64"/>
      <c r="AQ11" s="64"/>
      <c r="BA11" s="520"/>
      <c r="BB11" s="520"/>
      <c r="BC11" s="520"/>
      <c r="BD11" s="520"/>
      <c r="CZ11" s="59" t="s">
        <v>1299</v>
      </c>
      <c r="DI11" s="59" t="s">
        <v>1298</v>
      </c>
    </row>
    <row r="12" spans="1:126" s="484" customFormat="1">
      <c r="A12" s="478" t="s">
        <v>4873</v>
      </c>
      <c r="B12" s="478" t="s">
        <v>98</v>
      </c>
      <c r="C12" s="42" t="s">
        <v>1027</v>
      </c>
      <c r="D12" s="42" t="s">
        <v>538</v>
      </c>
      <c r="E12" s="35" t="s">
        <v>947</v>
      </c>
      <c r="F12" s="35" t="s">
        <v>1114</v>
      </c>
      <c r="G12" s="148">
        <v>245000000</v>
      </c>
      <c r="H12" s="152"/>
      <c r="I12" s="148">
        <f t="shared" si="2"/>
        <v>245000000</v>
      </c>
      <c r="J12" s="152"/>
      <c r="K12" s="151">
        <f>I12+J12</f>
        <v>245000000</v>
      </c>
      <c r="L12" s="465">
        <f>IF(ISNA(VLOOKUP(A12,Pagamenti_Opendata!$A$2:$H$253,8,FALSE)=TRUE),0,VLOOKUP(A12,Pagamenti_Opendata!$A$2:$H$253,8,FALSE))</f>
        <v>104316500.64</v>
      </c>
      <c r="M12" s="167" t="s">
        <v>1888</v>
      </c>
      <c r="N12" s="148">
        <v>245000000</v>
      </c>
      <c r="O12" s="734">
        <f>IF(I12&gt;N12,I12-N12,0)</f>
        <v>0</v>
      </c>
      <c r="P12" s="734">
        <f>IF(I12&lt;N12,I12-N12,0)</f>
        <v>0</v>
      </c>
      <c r="Q12" s="603">
        <f>COUNTIF(Bandi_ItaliaDomani!A$2:A$1085,A12)</f>
        <v>3</v>
      </c>
      <c r="R12" s="465">
        <f>SUMIF(Bandi_ItaliaDomani!A$2:A$1085,A12,Bandi_ItaliaDomani!R$2:R$1085)</f>
        <v>222110493</v>
      </c>
      <c r="S12" s="465">
        <f>VLOOKUP(A12,Progetti_Regis!$A$2:$H$427,6,FALSE)</f>
        <v>6458</v>
      </c>
      <c r="T12" s="465">
        <f>VLOOKUP(A12,Progetti_Regis!$A$2:$H$427,7,FALSE)</f>
        <v>222110493</v>
      </c>
      <c r="U12" s="40" t="s">
        <v>1174</v>
      </c>
      <c r="V12" s="37"/>
      <c r="W12" s="40" t="s">
        <v>6721</v>
      </c>
      <c r="X12" s="10">
        <v>0</v>
      </c>
      <c r="Y12" s="41">
        <v>0.7</v>
      </c>
      <c r="Z12" s="41">
        <v>2.7</v>
      </c>
      <c r="AA12" s="41">
        <v>25.7</v>
      </c>
      <c r="AB12" s="41">
        <v>70.3</v>
      </c>
      <c r="AC12" s="41">
        <v>90.9</v>
      </c>
      <c r="AD12" s="41">
        <v>52.7</v>
      </c>
      <c r="AE12" s="2"/>
      <c r="AF12" s="2"/>
      <c r="AG12" s="1052">
        <f>IF(ISNA(VLOOKUP($A12,Tag_sostegno_clima_digitale!$A$2:$Y$461,21,FALSE)=TRUE),0,VLOOKUP($A12,Tag_sostegno_clima_digitale!$A$2:$Y$461,21,FALSE))</f>
        <v>0</v>
      </c>
      <c r="AH12" s="1052">
        <f>IF(ISNA(VLOOKUP($A12,Tag_sostegno_clima_digitale!$A$2:$Y$461,23,FALSE)=TRUE),0,VLOOKUP($A12,Tag_sostegno_clima_digitale!$A$2:$Y$461,23,FALSE))</f>
        <v>1</v>
      </c>
      <c r="AI12" s="10">
        <f t="shared" si="0"/>
        <v>0</v>
      </c>
      <c r="AJ12" s="10">
        <f t="shared" si="1"/>
        <v>245</v>
      </c>
      <c r="AK12" s="8"/>
      <c r="AL12" s="8"/>
      <c r="AM12" s="484" t="s">
        <v>924</v>
      </c>
      <c r="AN12" s="64"/>
      <c r="AO12" s="64">
        <v>2</v>
      </c>
      <c r="AP12" s="64"/>
      <c r="AQ12" s="64"/>
      <c r="BR12" s="59" t="s">
        <v>1293</v>
      </c>
      <c r="CW12" s="478"/>
      <c r="CX12" s="478"/>
      <c r="DQ12" s="59" t="s">
        <v>1296</v>
      </c>
    </row>
    <row r="13" spans="1:126" s="484" customFormat="1" ht="13.8">
      <c r="A13" s="478" t="s">
        <v>4874</v>
      </c>
      <c r="B13" s="478" t="s">
        <v>98</v>
      </c>
      <c r="C13" s="42" t="s">
        <v>1027</v>
      </c>
      <c r="D13" s="42" t="s">
        <v>538</v>
      </c>
      <c r="E13" s="35" t="s">
        <v>947</v>
      </c>
      <c r="F13" s="35" t="s">
        <v>1115</v>
      </c>
      <c r="G13" s="148">
        <v>40000000</v>
      </c>
      <c r="H13" s="152"/>
      <c r="I13" s="148">
        <f t="shared" si="2"/>
        <v>40000000</v>
      </c>
      <c r="J13" s="152"/>
      <c r="K13" s="151">
        <f>I13+J13</f>
        <v>40000000</v>
      </c>
      <c r="L13" s="465">
        <f>IF(ISNA(VLOOKUP(A13,Pagamenti_Opendata!$A$2:$H$253,8,FALSE)=TRUE),0,VLOOKUP(A13,Pagamenti_Opendata!$A$2:$H$253,8,FALSE))</f>
        <v>4697401.8</v>
      </c>
      <c r="M13" s="167" t="s">
        <v>1888</v>
      </c>
      <c r="N13" s="148">
        <v>40000000</v>
      </c>
      <c r="O13" s="734">
        <f>IF(I13&gt;N13,I13-N13,0)</f>
        <v>0</v>
      </c>
      <c r="P13" s="734">
        <f>IF(I13&lt;N13,I13-N13,0)</f>
        <v>0</v>
      </c>
      <c r="Q13" s="603">
        <f>COUNTIF(Bandi_ItaliaDomani!A$2:A$1085,A13)</f>
        <v>4</v>
      </c>
      <c r="R13" s="465">
        <f>SUMIF(Bandi_ItaliaDomani!A$2:A$1085,A13,Bandi_ItaliaDomani!R$2:R$1085)</f>
        <v>39915328</v>
      </c>
      <c r="S13" s="465">
        <f>VLOOKUP(A13,Progetti_Regis!$A$2:$H$427,6,FALSE)</f>
        <v>17</v>
      </c>
      <c r="T13" s="465">
        <f>VLOOKUP(A13,Progetti_Regis!$A$2:$H$427,7,FALSE)</f>
        <v>39915028.350000001</v>
      </c>
      <c r="U13" s="40" t="s">
        <v>1174</v>
      </c>
      <c r="V13" s="37"/>
      <c r="W13" s="40" t="s">
        <v>6721</v>
      </c>
      <c r="X13" s="10">
        <v>0</v>
      </c>
      <c r="Y13" s="41">
        <v>0.7</v>
      </c>
      <c r="Z13" s="41">
        <v>0.5</v>
      </c>
      <c r="AA13" s="41">
        <v>10</v>
      </c>
      <c r="AB13" s="41">
        <v>24.6</v>
      </c>
      <c r="AC13" s="41">
        <v>3</v>
      </c>
      <c r="AD13" s="41">
        <v>1.2</v>
      </c>
      <c r="AE13" s="2"/>
      <c r="AF13" s="2"/>
      <c r="AG13" s="1052">
        <f>IF(ISNA(VLOOKUP($A13,Tag_sostegno_clima_digitale!$A$2:$Y$461,21,FALSE)=TRUE),0,VLOOKUP($A13,Tag_sostegno_clima_digitale!$A$2:$Y$461,21,FALSE))</f>
        <v>0</v>
      </c>
      <c r="AH13" s="1052">
        <f>IF(ISNA(VLOOKUP($A13,Tag_sostegno_clima_digitale!$A$2:$Y$461,23,FALSE)=TRUE),0,VLOOKUP($A13,Tag_sostegno_clima_digitale!$A$2:$Y$461,23,FALSE))</f>
        <v>1</v>
      </c>
      <c r="AI13" s="10">
        <f t="shared" si="0"/>
        <v>0</v>
      </c>
      <c r="AJ13" s="10">
        <f t="shared" si="1"/>
        <v>40</v>
      </c>
      <c r="AK13" s="8"/>
      <c r="AL13" s="8"/>
      <c r="AM13" s="484" t="s">
        <v>923</v>
      </c>
      <c r="AN13" s="64">
        <v>2</v>
      </c>
      <c r="AO13" s="64"/>
      <c r="AP13" s="64"/>
      <c r="AQ13" s="64"/>
      <c r="AU13" s="520"/>
      <c r="AV13" s="520"/>
      <c r="AW13" s="520"/>
      <c r="AX13" s="520"/>
      <c r="BR13" s="59" t="s">
        <v>1300</v>
      </c>
      <c r="CN13" s="60" t="s">
        <v>1301</v>
      </c>
    </row>
    <row r="14" spans="1:126" s="484" customFormat="1">
      <c r="A14" s="478" t="s">
        <v>4875</v>
      </c>
      <c r="B14" s="478" t="s">
        <v>5834</v>
      </c>
      <c r="C14" s="39" t="s">
        <v>1027</v>
      </c>
      <c r="D14" s="39" t="s">
        <v>538</v>
      </c>
      <c r="E14" s="47" t="s">
        <v>944</v>
      </c>
      <c r="F14" s="34" t="s">
        <v>741</v>
      </c>
      <c r="G14" s="154"/>
      <c r="H14" s="153"/>
      <c r="I14" s="154"/>
      <c r="J14" s="153"/>
      <c r="K14" s="153">
        <f>I14+J14</f>
        <v>0</v>
      </c>
      <c r="L14" s="465">
        <f>IF(ISNA(VLOOKUP(A14,Pagamenti_Opendata!$A$2:$H$253,8,FALSE)=TRUE),0,VLOOKUP(A14,Pagamenti_Opendata!$A$2:$H$253,8,FALSE))</f>
        <v>0</v>
      </c>
      <c r="M14" s="167" t="s">
        <v>1888</v>
      </c>
      <c r="N14" s="154"/>
      <c r="O14" s="734">
        <f>IF(I14&gt;N14,I14-N14,0)</f>
        <v>0</v>
      </c>
      <c r="P14" s="734">
        <f>IF(I14&lt;N14,I14-N14,0)</f>
        <v>0</v>
      </c>
      <c r="Q14" s="603">
        <f>COUNTIF(Bandi_ItaliaDomani!A$2:A$1085,A14)</f>
        <v>0</v>
      </c>
      <c r="R14" s="465">
        <f>SUMIF(Bandi_ItaliaDomani!A$2:A$1085,A14,Bandi_ItaliaDomani!R$2:R$1085)</f>
        <v>0</v>
      </c>
      <c r="S14" s="465">
        <f>VLOOKUP(A14,Progetti_Regis!$A$2:$H$427,6,FALSE)</f>
        <v>0</v>
      </c>
      <c r="T14" s="465">
        <f>VLOOKUP(A14,Progetti_Regis!$A$2:$H$427,7,FALSE)</f>
        <v>0</v>
      </c>
      <c r="U14" s="40" t="s">
        <v>1174</v>
      </c>
      <c r="V14" s="37"/>
      <c r="W14" s="40" t="s">
        <v>6721</v>
      </c>
      <c r="X14" s="10">
        <v>0</v>
      </c>
      <c r="Y14" s="41">
        <v>50</v>
      </c>
      <c r="Z14" s="41">
        <v>100</v>
      </c>
      <c r="AA14" s="41">
        <v>100</v>
      </c>
      <c r="AB14" s="41">
        <v>50</v>
      </c>
      <c r="AC14" s="41">
        <v>40</v>
      </c>
      <c r="AD14" s="41">
        <v>10</v>
      </c>
      <c r="AE14" s="2" t="s">
        <v>5828</v>
      </c>
      <c r="AF14" s="2" t="s">
        <v>5828</v>
      </c>
      <c r="AG14" s="1052">
        <f>IF(ISNA(VLOOKUP($A14,Tag_sostegno_clima_digitale!$A$2:$Y$461,21,FALSE)=TRUE),0,VLOOKUP($A14,Tag_sostegno_clima_digitale!$A$2:$Y$461,21,FALSE))</f>
        <v>0</v>
      </c>
      <c r="AH14" s="1052">
        <f>IF(ISNA(VLOOKUP($A14,Tag_sostegno_clima_digitale!$A$2:$Y$461,23,FALSE)=TRUE),0,VLOOKUP($A14,Tag_sostegno_clima_digitale!$A$2:$Y$461,23,FALSE))</f>
        <v>0</v>
      </c>
      <c r="AI14" s="10" t="str">
        <f t="shared" si="0"/>
        <v/>
      </c>
      <c r="AJ14" s="10" t="str">
        <f t="shared" si="1"/>
        <v/>
      </c>
      <c r="AK14" s="8"/>
      <c r="AL14" s="8"/>
      <c r="AM14" s="478" t="s">
        <v>1831</v>
      </c>
      <c r="AN14" s="64"/>
      <c r="AO14" s="64"/>
      <c r="AP14" s="64"/>
      <c r="AQ14" s="64"/>
    </row>
    <row r="15" spans="1:126" s="484" customFormat="1">
      <c r="A15" s="478" t="s">
        <v>7378</v>
      </c>
      <c r="B15" s="478" t="s">
        <v>5834</v>
      </c>
      <c r="C15" s="42" t="s">
        <v>1027</v>
      </c>
      <c r="D15" s="42" t="s">
        <v>538</v>
      </c>
      <c r="E15" s="35" t="s">
        <v>947</v>
      </c>
      <c r="F15" s="517" t="s">
        <v>7381</v>
      </c>
      <c r="G15" s="148"/>
      <c r="H15" s="152"/>
      <c r="I15" s="148"/>
      <c r="J15" s="148">
        <v>245000000</v>
      </c>
      <c r="K15" s="151">
        <f>I15+J15</f>
        <v>245000000</v>
      </c>
      <c r="L15" s="465">
        <f>IF(ISNA(VLOOKUP(A15,Pagamenti_Opendata!$A$2:$H$253,8,FALSE)=TRUE),0,VLOOKUP(A15,Pagamenti_Opendata!$A$2:$H$253,8,FALSE))</f>
        <v>0</v>
      </c>
      <c r="M15" s="167"/>
      <c r="N15" s="148"/>
      <c r="O15" s="734">
        <f>IF(I15&gt;N15,I15-N15,0)</f>
        <v>0</v>
      </c>
      <c r="P15" s="734">
        <f>IF(I15&lt;N15,I15-N15,0)</f>
        <v>0</v>
      </c>
      <c r="Q15" s="674">
        <f>COUNTIF(Bandi_ItaliaDomani!A$2:A$1085,A15)</f>
        <v>1</v>
      </c>
      <c r="R15" s="465">
        <f>SUMIF(Bandi_ItaliaDomani!A$2:A$1085,A15,Bandi_ItaliaDomani!R$2:R$1085)</f>
        <v>22037762.800000001</v>
      </c>
      <c r="S15" s="465">
        <f>VLOOKUP(A15,Progetti_Regis!$A$2:$H$427,6,FALSE)</f>
        <v>0</v>
      </c>
      <c r="T15" s="465">
        <f>VLOOKUP(A15,Progetti_Regis!$A$2:$H$427,7,FALSE)</f>
        <v>0</v>
      </c>
      <c r="U15" s="40" t="s">
        <v>1174</v>
      </c>
      <c r="V15" s="37"/>
      <c r="W15" s="40" t="s">
        <v>6721</v>
      </c>
      <c r="X15" s="10"/>
      <c r="Y15" s="41"/>
      <c r="Z15" s="41"/>
      <c r="AA15" s="41"/>
      <c r="AB15" s="41"/>
      <c r="AC15" s="41"/>
      <c r="AD15" s="41"/>
      <c r="AE15" s="2"/>
      <c r="AF15" s="2"/>
      <c r="AG15" s="1052">
        <f>IF(ISNA(VLOOKUP($A15,Tag_sostegno_clima_digitale!$A$2:$Y$461,21,FALSE)=TRUE),0,VLOOKUP($A15,Tag_sostegno_clima_digitale!$A$2:$Y$461,21,FALSE))</f>
        <v>0</v>
      </c>
      <c r="AH15" s="1052">
        <f>IF(ISNA(VLOOKUP($A15,Tag_sostegno_clima_digitale!$A$2:$Y$461,23,FALSE)=TRUE),0,VLOOKUP($A15,Tag_sostegno_clima_digitale!$A$2:$Y$461,23,FALSE))</f>
        <v>0</v>
      </c>
      <c r="AI15" s="10">
        <f t="shared" si="0"/>
        <v>0</v>
      </c>
      <c r="AJ15" s="10">
        <f t="shared" si="1"/>
        <v>0</v>
      </c>
      <c r="AK15" s="8"/>
      <c r="AL15" s="8"/>
      <c r="AM15" s="478" t="s">
        <v>1831</v>
      </c>
      <c r="AN15" s="64"/>
      <c r="AO15" s="64"/>
      <c r="AP15" s="64"/>
      <c r="AQ15" s="64"/>
    </row>
    <row r="16" spans="1:126" s="484" customFormat="1">
      <c r="A16" s="478" t="s">
        <v>7379</v>
      </c>
      <c r="B16" s="478" t="s">
        <v>5834</v>
      </c>
      <c r="C16" s="42" t="s">
        <v>1027</v>
      </c>
      <c r="D16" s="42" t="s">
        <v>538</v>
      </c>
      <c r="E16" s="35" t="s">
        <v>947</v>
      </c>
      <c r="F16" s="517" t="s">
        <v>7382</v>
      </c>
      <c r="G16" s="148"/>
      <c r="H16" s="152"/>
      <c r="I16" s="148"/>
      <c r="J16" s="148">
        <v>45000000</v>
      </c>
      <c r="K16" s="151">
        <f>I16+J16</f>
        <v>45000000</v>
      </c>
      <c r="L16" s="465">
        <f>IF(ISNA(VLOOKUP(A16,Pagamenti_Opendata!$A$2:$H$253,8,FALSE)=TRUE),0,VLOOKUP(A16,Pagamenti_Opendata!$A$2:$H$253,8,FALSE))</f>
        <v>0</v>
      </c>
      <c r="M16" s="167"/>
      <c r="N16" s="148"/>
      <c r="O16" s="734">
        <f>IF(I16&gt;N16,I16-N16,0)</f>
        <v>0</v>
      </c>
      <c r="P16" s="734">
        <f>IF(I16&lt;N16,I16-N16,0)</f>
        <v>0</v>
      </c>
      <c r="Q16" s="674">
        <f>COUNTIF(Bandi_ItaliaDomani!A$2:A$1085,A16)</f>
        <v>0</v>
      </c>
      <c r="R16" s="465">
        <f>SUMIF(Bandi_ItaliaDomani!A$2:A$1085,A16,Bandi_ItaliaDomani!R$2:R$1085)</f>
        <v>0</v>
      </c>
      <c r="S16" s="465">
        <f>VLOOKUP(A16,Progetti_Regis!$A$2:$H$427,6,FALSE)</f>
        <v>0</v>
      </c>
      <c r="T16" s="465">
        <f>VLOOKUP(A16,Progetti_Regis!$A$2:$H$427,7,FALSE)</f>
        <v>0</v>
      </c>
      <c r="U16" s="40" t="s">
        <v>1174</v>
      </c>
      <c r="V16" s="37"/>
      <c r="W16" s="40" t="s">
        <v>6721</v>
      </c>
      <c r="X16" s="10"/>
      <c r="Y16" s="41"/>
      <c r="Z16" s="41"/>
      <c r="AA16" s="41"/>
      <c r="AB16" s="41"/>
      <c r="AC16" s="41"/>
      <c r="AD16" s="41"/>
      <c r="AE16" s="2"/>
      <c r="AF16" s="2"/>
      <c r="AG16" s="1052">
        <f>IF(ISNA(VLOOKUP($A16,Tag_sostegno_clima_digitale!$A$2:$Y$461,21,FALSE)=TRUE),0,VLOOKUP($A16,Tag_sostegno_clima_digitale!$A$2:$Y$461,21,FALSE))</f>
        <v>0</v>
      </c>
      <c r="AH16" s="1052">
        <f>IF(ISNA(VLOOKUP($A16,Tag_sostegno_clima_digitale!$A$2:$Y$461,23,FALSE)=TRUE),0,VLOOKUP($A16,Tag_sostegno_clima_digitale!$A$2:$Y$461,23,FALSE))</f>
        <v>0</v>
      </c>
      <c r="AI16" s="10">
        <f t="shared" si="0"/>
        <v>0</v>
      </c>
      <c r="AJ16" s="10">
        <f t="shared" si="1"/>
        <v>0</v>
      </c>
      <c r="AK16" s="8"/>
      <c r="AL16" s="8"/>
      <c r="AM16" s="478" t="s">
        <v>1831</v>
      </c>
      <c r="AN16" s="64"/>
      <c r="AO16" s="64"/>
      <c r="AP16" s="64"/>
      <c r="AQ16" s="64"/>
    </row>
    <row r="17" spans="1:122" s="484" customFormat="1">
      <c r="A17" s="478" t="s">
        <v>7380</v>
      </c>
      <c r="B17" s="478" t="s">
        <v>5834</v>
      </c>
      <c r="C17" s="42" t="s">
        <v>1027</v>
      </c>
      <c r="D17" s="42" t="s">
        <v>538</v>
      </c>
      <c r="E17" s="35" t="s">
        <v>947</v>
      </c>
      <c r="F17" s="517" t="s">
        <v>7383</v>
      </c>
      <c r="G17" s="148"/>
      <c r="H17" s="152"/>
      <c r="I17" s="148"/>
      <c r="J17" s="148">
        <v>60000000</v>
      </c>
      <c r="K17" s="151">
        <f>I17+J17</f>
        <v>60000000</v>
      </c>
      <c r="L17" s="465">
        <f>IF(ISNA(VLOOKUP(A17,Pagamenti_Opendata!$A$2:$H$253,8,FALSE)=TRUE),0,VLOOKUP(A17,Pagamenti_Opendata!$A$2:$H$253,8,FALSE))</f>
        <v>0</v>
      </c>
      <c r="M17" s="167"/>
      <c r="N17" s="148"/>
      <c r="O17" s="734">
        <f>IF(I17&gt;N17,I17-N17,0)</f>
        <v>0</v>
      </c>
      <c r="P17" s="734">
        <f>IF(I17&lt;N17,I17-N17,0)</f>
        <v>0</v>
      </c>
      <c r="Q17" s="674">
        <f>COUNTIF(Bandi_ItaliaDomani!A$2:A$1085,A17)</f>
        <v>0</v>
      </c>
      <c r="R17" s="465">
        <f>SUMIF(Bandi_ItaliaDomani!A$2:A$1085,A17,Bandi_ItaliaDomani!R$2:R$1085)</f>
        <v>0</v>
      </c>
      <c r="S17" s="465">
        <f>VLOOKUP(A17,Progetti_Regis!$A$2:$H$427,6,FALSE)</f>
        <v>0</v>
      </c>
      <c r="T17" s="465">
        <f>VLOOKUP(A17,Progetti_Regis!$A$2:$H$427,7,FALSE)</f>
        <v>0</v>
      </c>
      <c r="U17" s="40" t="s">
        <v>1174</v>
      </c>
      <c r="V17" s="37"/>
      <c r="W17" s="40" t="s">
        <v>6721</v>
      </c>
      <c r="X17" s="10"/>
      <c r="Y17" s="41"/>
      <c r="Z17" s="41"/>
      <c r="AA17" s="41"/>
      <c r="AB17" s="41"/>
      <c r="AC17" s="41"/>
      <c r="AD17" s="41"/>
      <c r="AE17" s="2"/>
      <c r="AF17" s="2"/>
      <c r="AG17" s="1052">
        <f>IF(ISNA(VLOOKUP($A17,Tag_sostegno_clima_digitale!$A$2:$Y$461,21,FALSE)=TRUE),0,VLOOKUP($A17,Tag_sostegno_clima_digitale!$A$2:$Y$461,21,FALSE))</f>
        <v>0</v>
      </c>
      <c r="AH17" s="1052">
        <f>IF(ISNA(VLOOKUP($A17,Tag_sostegno_clima_digitale!$A$2:$Y$461,23,FALSE)=TRUE),0,VLOOKUP($A17,Tag_sostegno_clima_digitale!$A$2:$Y$461,23,FALSE))</f>
        <v>0</v>
      </c>
      <c r="AI17" s="10">
        <f t="shared" si="0"/>
        <v>0</v>
      </c>
      <c r="AJ17" s="10">
        <f t="shared" si="1"/>
        <v>0</v>
      </c>
      <c r="AK17" s="8"/>
      <c r="AL17" s="8"/>
      <c r="AM17" s="478" t="s">
        <v>1831</v>
      </c>
      <c r="AN17" s="64"/>
      <c r="AO17" s="64"/>
      <c r="AP17" s="64"/>
      <c r="AQ17" s="64"/>
    </row>
    <row r="18" spans="1:122" s="484" customFormat="1">
      <c r="A18" s="478" t="s">
        <v>4876</v>
      </c>
      <c r="B18" s="478" t="s">
        <v>5834</v>
      </c>
      <c r="C18" s="42" t="s">
        <v>1027</v>
      </c>
      <c r="D18" s="42" t="s">
        <v>538</v>
      </c>
      <c r="E18" s="43" t="s">
        <v>944</v>
      </c>
      <c r="F18" s="517" t="s">
        <v>1837</v>
      </c>
      <c r="G18" s="148"/>
      <c r="H18" s="152"/>
      <c r="I18" s="148"/>
      <c r="J18" s="148">
        <v>250000000</v>
      </c>
      <c r="K18" s="151">
        <f>I18+J18</f>
        <v>250000000</v>
      </c>
      <c r="L18" s="465">
        <f>IF(ISNA(VLOOKUP(A18,Pagamenti_Opendata!$A$2:$H$253,8,FALSE)=TRUE),0,VLOOKUP(A18,Pagamenti_Opendata!$A$2:$H$253,8,FALSE))</f>
        <v>0</v>
      </c>
      <c r="M18" s="363" t="s">
        <v>4836</v>
      </c>
      <c r="N18" s="148"/>
      <c r="O18" s="734">
        <f>IF(I18&gt;N18,I18-N18,0)</f>
        <v>0</v>
      </c>
      <c r="P18" s="734">
        <f>IF(I18&lt;N18,I18-N18,0)</f>
        <v>0</v>
      </c>
      <c r="Q18" s="603">
        <f>COUNTIF(Bandi_ItaliaDomani!A$2:A$1085,A18)</f>
        <v>0</v>
      </c>
      <c r="R18" s="465">
        <f>SUMIF(Bandi_ItaliaDomani!A$2:A$1085,A18,Bandi_ItaliaDomani!R$2:R$1085)</f>
        <v>0</v>
      </c>
      <c r="S18" s="465">
        <f>VLOOKUP(A18,Progetti_Regis!$A$2:$H$427,6,FALSE)</f>
        <v>0</v>
      </c>
      <c r="T18" s="465">
        <f>VLOOKUP(A18,Progetti_Regis!$A$2:$H$427,7,FALSE)</f>
        <v>0</v>
      </c>
      <c r="U18" s="40" t="s">
        <v>1174</v>
      </c>
      <c r="V18" s="37"/>
      <c r="W18" s="40" t="s">
        <v>6721</v>
      </c>
      <c r="X18" s="10"/>
      <c r="Y18" s="41"/>
      <c r="Z18" s="41"/>
      <c r="AA18" s="41"/>
      <c r="AB18" s="41"/>
      <c r="AC18" s="41"/>
      <c r="AD18" s="41"/>
      <c r="AE18" s="2">
        <v>100</v>
      </c>
      <c r="AF18" s="2">
        <v>40</v>
      </c>
      <c r="AG18" s="1052">
        <f>IF(ISNA(VLOOKUP($A18,Tag_sostegno_clima_digitale!$A$2:$Y$461,21,FALSE)=TRUE),0,VLOOKUP($A18,Tag_sostegno_clima_digitale!$A$2:$Y$461,21,FALSE))</f>
        <v>0</v>
      </c>
      <c r="AH18" s="1052">
        <f>IF(ISNA(VLOOKUP($A18,Tag_sostegno_clima_digitale!$A$2:$Y$461,23,FALSE)=TRUE),0,VLOOKUP($A18,Tag_sostegno_clima_digitale!$A$2:$Y$461,23,FALSE))</f>
        <v>0</v>
      </c>
      <c r="AI18" s="10">
        <f t="shared" si="0"/>
        <v>0</v>
      </c>
      <c r="AJ18" s="10">
        <f t="shared" si="1"/>
        <v>0</v>
      </c>
      <c r="AK18" s="8"/>
      <c r="AL18" s="8"/>
      <c r="AM18" s="478" t="s">
        <v>1831</v>
      </c>
      <c r="AN18" s="64"/>
      <c r="AO18" s="64"/>
      <c r="AP18" s="64"/>
      <c r="AQ18" s="64"/>
    </row>
    <row r="19" spans="1:122" s="484" customFormat="1">
      <c r="A19" s="478" t="s">
        <v>4877</v>
      </c>
      <c r="B19" s="478" t="s">
        <v>5834</v>
      </c>
      <c r="C19" s="42" t="s">
        <v>1027</v>
      </c>
      <c r="D19" s="42" t="s">
        <v>538</v>
      </c>
      <c r="E19" s="43" t="s">
        <v>944</v>
      </c>
      <c r="F19" s="518" t="s">
        <v>1838</v>
      </c>
      <c r="G19" s="148"/>
      <c r="H19" s="152"/>
      <c r="I19" s="148"/>
      <c r="J19" s="148">
        <v>800000000</v>
      </c>
      <c r="K19" s="151">
        <f>I19+J19</f>
        <v>800000000</v>
      </c>
      <c r="L19" s="465">
        <f>IF(ISNA(VLOOKUP(A19,Pagamenti_Opendata!$A$2:$H$253,8,FALSE)=TRUE),0,VLOOKUP(A19,Pagamenti_Opendata!$A$2:$H$253,8,FALSE))</f>
        <v>0</v>
      </c>
      <c r="M19" s="363" t="s">
        <v>4836</v>
      </c>
      <c r="N19" s="148"/>
      <c r="O19" s="734">
        <f>IF(I19&gt;N19,I19-N19,0)</f>
        <v>0</v>
      </c>
      <c r="P19" s="734">
        <f>IF(I19&lt;N19,I19-N19,0)</f>
        <v>0</v>
      </c>
      <c r="Q19" s="603">
        <f>COUNTIF(Bandi_ItaliaDomani!A$2:A$1085,A19)</f>
        <v>9</v>
      </c>
      <c r="R19" s="465">
        <f>SUMIF(Bandi_ItaliaDomani!A$2:A$1085,A19,Bandi_ItaliaDomani!R$2:R$1085)</f>
        <v>150772527.55000001</v>
      </c>
      <c r="S19" s="465">
        <f>VLOOKUP(A19,Progetti_Regis!$A$2:$H$427,6,FALSE)</f>
        <v>0</v>
      </c>
      <c r="T19" s="465">
        <f>VLOOKUP(A19,Progetti_Regis!$A$2:$H$427,7,FALSE)</f>
        <v>0</v>
      </c>
      <c r="U19" s="40" t="s">
        <v>9428</v>
      </c>
      <c r="V19" s="37"/>
      <c r="W19" s="40" t="s">
        <v>6721</v>
      </c>
      <c r="X19" s="10">
        <v>0</v>
      </c>
      <c r="Y19" s="10">
        <v>0</v>
      </c>
      <c r="Z19" s="10">
        <v>125</v>
      </c>
      <c r="AA19" s="10">
        <v>145</v>
      </c>
      <c r="AB19" s="10">
        <v>162.62</v>
      </c>
      <c r="AC19" s="10">
        <v>245</v>
      </c>
      <c r="AD19" s="10">
        <v>122.38</v>
      </c>
      <c r="AE19" s="2" t="s">
        <v>5828</v>
      </c>
      <c r="AF19" s="2" t="s">
        <v>5828</v>
      </c>
      <c r="AG19" s="1052">
        <f>IF(ISNA(VLOOKUP($A19,Tag_sostegno_clima_digitale!$A$2:$Y$461,21,FALSE)=TRUE),0,VLOOKUP($A19,Tag_sostegno_clima_digitale!$A$2:$Y$461,21,FALSE))</f>
        <v>0</v>
      </c>
      <c r="AH19" s="1052">
        <f>IF(ISNA(VLOOKUP($A19,Tag_sostegno_clima_digitale!$A$2:$Y$461,23,FALSE)=TRUE),0,VLOOKUP($A19,Tag_sostegno_clima_digitale!$A$2:$Y$461,23,FALSE))</f>
        <v>0</v>
      </c>
      <c r="AI19" s="10">
        <f t="shared" si="0"/>
        <v>0</v>
      </c>
      <c r="AJ19" s="10">
        <f t="shared" si="1"/>
        <v>0</v>
      </c>
      <c r="AK19" s="8"/>
      <c r="AL19" s="8"/>
      <c r="AM19" s="478" t="s">
        <v>1831</v>
      </c>
      <c r="AN19" s="64"/>
      <c r="AO19" s="64"/>
      <c r="AP19" s="64"/>
      <c r="AQ19" s="64"/>
    </row>
    <row r="20" spans="1:122" s="484" customFormat="1" ht="13.8">
      <c r="A20" s="478" t="s">
        <v>4878</v>
      </c>
      <c r="B20" s="478" t="s">
        <v>98</v>
      </c>
      <c r="C20" s="40" t="s">
        <v>1027</v>
      </c>
      <c r="D20" s="40" t="s">
        <v>538</v>
      </c>
      <c r="E20" s="43" t="s">
        <v>944</v>
      </c>
      <c r="F20" s="37" t="s">
        <v>1116</v>
      </c>
      <c r="G20" s="150">
        <v>623000000</v>
      </c>
      <c r="H20" s="151"/>
      <c r="I20" s="148">
        <f>H20+G20</f>
        <v>623000000</v>
      </c>
      <c r="J20" s="151"/>
      <c r="K20" s="151">
        <f>I20+J20</f>
        <v>623000000</v>
      </c>
      <c r="L20" s="465">
        <f>IF(ISNA(VLOOKUP(A20,Pagamenti_Opendata!$A$2:$H$253,8,FALSE)=TRUE),0,VLOOKUP(A20,Pagamenti_Opendata!$A$2:$H$253,8,FALSE))</f>
        <v>107705225.23999999</v>
      </c>
      <c r="M20" s="168" t="s">
        <v>734</v>
      </c>
      <c r="N20" s="150">
        <v>623000000</v>
      </c>
      <c r="O20" s="734">
        <f>IF(I20&gt;N20,I20-N20,0)</f>
        <v>0</v>
      </c>
      <c r="P20" s="734">
        <f>IF(I20&lt;N20,I20-N20,0)</f>
        <v>0</v>
      </c>
      <c r="Q20" s="603">
        <f>COUNTIF(Bandi_ItaliaDomani!A$2:A$1085,A20)</f>
        <v>9</v>
      </c>
      <c r="R20" s="465">
        <f>SUMIF(Bandi_ItaliaDomani!A$2:A$1085,A20,Bandi_ItaliaDomani!R$2:R$1085)</f>
        <v>207000000</v>
      </c>
      <c r="S20" s="465">
        <f>VLOOKUP(A20,Progetti_Regis!$A$2:$H$427,6,FALSE)</f>
        <v>154</v>
      </c>
      <c r="T20" s="465">
        <f>VLOOKUP(A20,Progetti_Regis!$A$2:$H$427,7,FALSE)</f>
        <v>498448366.76999986</v>
      </c>
      <c r="U20" s="40" t="s">
        <v>1174</v>
      </c>
      <c r="V20" s="51" t="s">
        <v>1824</v>
      </c>
      <c r="W20" s="40" t="s">
        <v>6721</v>
      </c>
      <c r="X20" s="10">
        <v>0</v>
      </c>
      <c r="Y20" s="10">
        <v>170</v>
      </c>
      <c r="Z20" s="10">
        <v>190.4</v>
      </c>
      <c r="AA20" s="10">
        <v>174</v>
      </c>
      <c r="AB20" s="10">
        <v>88.6</v>
      </c>
      <c r="AC20" s="10">
        <v>0</v>
      </c>
      <c r="AD20" s="10">
        <v>0</v>
      </c>
      <c r="AE20" s="2" t="s">
        <v>5828</v>
      </c>
      <c r="AF20" s="2" t="s">
        <v>5828</v>
      </c>
      <c r="AG20" s="1052">
        <f>IF(ISNA(VLOOKUP($A20,Tag_sostegno_clima_digitale!$A$2:$Y$461,21,FALSE)=TRUE),0,VLOOKUP($A20,Tag_sostegno_clima_digitale!$A$2:$Y$461,21,FALSE))</f>
        <v>0</v>
      </c>
      <c r="AH20" s="1052">
        <f>IF(ISNA(VLOOKUP($A20,Tag_sostegno_clima_digitale!$A$2:$Y$461,23,FALSE)=TRUE),0,VLOOKUP($A20,Tag_sostegno_clima_digitale!$A$2:$Y$461,23,FALSE))</f>
        <v>1</v>
      </c>
      <c r="AI20" s="10">
        <f t="shared" si="0"/>
        <v>0</v>
      </c>
      <c r="AJ20" s="10">
        <f t="shared" si="1"/>
        <v>623</v>
      </c>
      <c r="AK20" s="8">
        <v>44105</v>
      </c>
      <c r="AL20" s="8">
        <v>45657</v>
      </c>
      <c r="AM20" s="484" t="s">
        <v>923</v>
      </c>
      <c r="AN20" s="64">
        <v>7</v>
      </c>
      <c r="AO20" s="64">
        <v>2</v>
      </c>
      <c r="AP20" s="64"/>
      <c r="AQ20" s="64"/>
      <c r="AU20" s="520"/>
      <c r="AV20" s="520"/>
      <c r="AW20" s="520"/>
      <c r="AX20" s="520"/>
      <c r="AY20" s="520"/>
      <c r="AZ20" s="520"/>
      <c r="BA20" s="520"/>
      <c r="BB20" s="520"/>
      <c r="BC20" s="520"/>
      <c r="BD20" s="520"/>
      <c r="BF20" s="60" t="s">
        <v>1302</v>
      </c>
      <c r="BG20" s="60" t="s">
        <v>1303</v>
      </c>
      <c r="BH20" s="60" t="s">
        <v>1304</v>
      </c>
      <c r="BI20" s="60" t="s">
        <v>1305</v>
      </c>
      <c r="BJ20" s="59" t="s">
        <v>1306</v>
      </c>
      <c r="CF20" s="60" t="s">
        <v>1307</v>
      </c>
      <c r="CG20" s="60" t="s">
        <v>1308</v>
      </c>
      <c r="CH20" s="60" t="s">
        <v>1309</v>
      </c>
      <c r="CI20" s="59" t="s">
        <v>1310</v>
      </c>
    </row>
    <row r="21" spans="1:122" s="484" customFormat="1">
      <c r="A21" s="478" t="s">
        <v>5350</v>
      </c>
      <c r="B21" s="478" t="s">
        <v>98</v>
      </c>
      <c r="C21" s="39" t="s">
        <v>1027</v>
      </c>
      <c r="D21" s="39" t="s">
        <v>538</v>
      </c>
      <c r="E21" s="47" t="s">
        <v>755</v>
      </c>
      <c r="F21" s="34" t="s">
        <v>5351</v>
      </c>
      <c r="G21" s="154"/>
      <c r="H21" s="153"/>
      <c r="I21" s="154"/>
      <c r="J21" s="153"/>
      <c r="K21" s="153"/>
      <c r="L21" s="465">
        <f>IF(ISNA(VLOOKUP(A21,Pagamenti_Opendata!$A$2:$H$253,8,FALSE)=TRUE),0,VLOOKUP(A21,Pagamenti_Opendata!$A$2:$H$253,8,FALSE))</f>
        <v>0</v>
      </c>
      <c r="M21" s="168" t="s">
        <v>736</v>
      </c>
      <c r="N21" s="154"/>
      <c r="O21" s="734">
        <f>IF(I21&gt;N21,I21-N21,0)</f>
        <v>0</v>
      </c>
      <c r="P21" s="734">
        <f>IF(I21&lt;N21,I21-N21,0)</f>
        <v>0</v>
      </c>
      <c r="Q21" s="603">
        <f>COUNTIF(Bandi_ItaliaDomani!A$2:A$1085,A21)</f>
        <v>0</v>
      </c>
      <c r="R21" s="465">
        <f>SUMIF(Bandi_ItaliaDomani!A$2:A$1085,A21,Bandi_ItaliaDomani!R$2:R$1085)</f>
        <v>0</v>
      </c>
      <c r="S21" s="465">
        <f>VLOOKUP(A21,Progetti_Regis!$A$2:$H$427,6,FALSE)</f>
        <v>0</v>
      </c>
      <c r="T21" s="465">
        <f>VLOOKUP(A21,Progetti_Regis!$A$2:$H$427,7,FALSE)</f>
        <v>0</v>
      </c>
      <c r="U21" s="46" t="s">
        <v>1174</v>
      </c>
      <c r="V21" s="36"/>
      <c r="W21" s="46" t="s">
        <v>6721</v>
      </c>
      <c r="X21" s="10"/>
      <c r="Y21" s="10"/>
      <c r="Z21" s="10"/>
      <c r="AA21" s="10"/>
      <c r="AB21" s="10"/>
      <c r="AC21" s="10"/>
      <c r="AD21" s="10"/>
      <c r="AE21" s="2" t="s">
        <v>5828</v>
      </c>
      <c r="AF21" s="2" t="s">
        <v>5828</v>
      </c>
      <c r="AG21" s="1052">
        <f>IF(ISNA(VLOOKUP($A21,Tag_sostegno_clima_digitale!$A$2:$Y$461,21,FALSE)=TRUE),0,VLOOKUP($A21,Tag_sostegno_clima_digitale!$A$2:$Y$461,21,FALSE))</f>
        <v>0</v>
      </c>
      <c r="AH21" s="1052">
        <f>IF(ISNA(VLOOKUP($A21,Tag_sostegno_clima_digitale!$A$2:$Y$461,23,FALSE)=TRUE),0,VLOOKUP($A21,Tag_sostegno_clima_digitale!$A$2:$Y$461,23,FALSE))</f>
        <v>0</v>
      </c>
      <c r="AI21" s="10" t="str">
        <f t="shared" si="0"/>
        <v/>
      </c>
      <c r="AJ21" s="10" t="str">
        <f t="shared" si="1"/>
        <v/>
      </c>
      <c r="AK21" s="8">
        <v>44205</v>
      </c>
      <c r="AL21" s="8">
        <v>46203</v>
      </c>
      <c r="AM21" s="484" t="s">
        <v>924</v>
      </c>
      <c r="AN21" s="64"/>
      <c r="AO21" s="64"/>
      <c r="AP21" s="64"/>
      <c r="AQ21" s="64"/>
    </row>
    <row r="22" spans="1:122" s="484" customFormat="1">
      <c r="A22" s="478" t="s">
        <v>4879</v>
      </c>
      <c r="B22" s="478" t="s">
        <v>98</v>
      </c>
      <c r="C22" s="42" t="s">
        <v>1027</v>
      </c>
      <c r="D22" s="42" t="s">
        <v>538</v>
      </c>
      <c r="E22" s="35" t="s">
        <v>947</v>
      </c>
      <c r="F22" s="35" t="s">
        <v>1117</v>
      </c>
      <c r="G22" s="148">
        <v>107000000</v>
      </c>
      <c r="H22" s="152"/>
      <c r="I22" s="148">
        <f t="shared" ref="I22:I27" si="3">H22+G22</f>
        <v>107000000</v>
      </c>
      <c r="J22" s="152"/>
      <c r="K22" s="151">
        <f>I22+J22</f>
        <v>107000000</v>
      </c>
      <c r="L22" s="465">
        <f>IF(ISNA(VLOOKUP(A22,Pagamenti_Opendata!$A$2:$H$253,8,FALSE)=TRUE),0,VLOOKUP(A22,Pagamenti_Opendata!$A$2:$H$253,8,FALSE))</f>
        <v>37574309.270000003</v>
      </c>
      <c r="M22" s="167" t="s">
        <v>1888</v>
      </c>
      <c r="N22" s="148">
        <v>107000000</v>
      </c>
      <c r="O22" s="734">
        <f>IF(I22&gt;N22,I22-N22,0)</f>
        <v>0</v>
      </c>
      <c r="P22" s="734">
        <f>IF(I22&lt;N22,I22-N22,0)</f>
        <v>0</v>
      </c>
      <c r="Q22" s="603">
        <f>COUNTIF(Bandi_ItaliaDomani!A$2:A$1085,A22)</f>
        <v>1</v>
      </c>
      <c r="R22" s="465">
        <f>SUMIF(Bandi_ItaliaDomani!A$2:A$1085,A22,Bandi_ItaliaDomani!R$2:R$1085)</f>
        <v>107000000</v>
      </c>
      <c r="S22" s="465">
        <f>VLOOKUP(A22,Progetti_Regis!$A$2:$H$427,6,FALSE)</f>
        <v>1</v>
      </c>
      <c r="T22" s="465">
        <f>VLOOKUP(A22,Progetti_Regis!$A$2:$H$427,7,FALSE)</f>
        <v>107000000</v>
      </c>
      <c r="U22" s="40" t="s">
        <v>1174</v>
      </c>
      <c r="V22" s="37"/>
      <c r="W22" s="40" t="s">
        <v>6721</v>
      </c>
      <c r="X22" s="10">
        <v>0</v>
      </c>
      <c r="Y22" s="10">
        <v>3</v>
      </c>
      <c r="Z22" s="10">
        <v>13</v>
      </c>
      <c r="AA22" s="10">
        <v>11</v>
      </c>
      <c r="AB22" s="10">
        <v>40</v>
      </c>
      <c r="AC22" s="10">
        <v>30</v>
      </c>
      <c r="AD22" s="10">
        <v>10</v>
      </c>
      <c r="AE22" s="2"/>
      <c r="AF22" s="2"/>
      <c r="AG22" s="1052">
        <f>IF(ISNA(VLOOKUP($A22,Tag_sostegno_clima_digitale!$A$2:$Y$461,21,FALSE)=TRUE),0,VLOOKUP($A22,Tag_sostegno_clima_digitale!$A$2:$Y$461,21,FALSE))</f>
        <v>0</v>
      </c>
      <c r="AH22" s="1052">
        <f>IF(ISNA(VLOOKUP($A22,Tag_sostegno_clima_digitale!$A$2:$Y$461,23,FALSE)=TRUE),0,VLOOKUP($A22,Tag_sostegno_clima_digitale!$A$2:$Y$461,23,FALSE))</f>
        <v>1</v>
      </c>
      <c r="AI22" s="10">
        <f t="shared" si="0"/>
        <v>0</v>
      </c>
      <c r="AJ22" s="10">
        <f t="shared" si="1"/>
        <v>107</v>
      </c>
      <c r="AM22" s="484" t="s">
        <v>924</v>
      </c>
      <c r="AN22" s="64"/>
      <c r="AO22" s="64">
        <v>2</v>
      </c>
      <c r="AP22" s="64"/>
      <c r="AQ22" s="64"/>
      <c r="BR22" s="59" t="s">
        <v>1311</v>
      </c>
      <c r="DQ22" s="59" t="s">
        <v>1312</v>
      </c>
    </row>
    <row r="23" spans="1:122" s="484" customFormat="1">
      <c r="A23" s="478" t="s">
        <v>4880</v>
      </c>
      <c r="B23" s="478" t="s">
        <v>98</v>
      </c>
      <c r="C23" s="42" t="s">
        <v>1027</v>
      </c>
      <c r="D23" s="42" t="s">
        <v>538</v>
      </c>
      <c r="E23" s="35" t="s">
        <v>947</v>
      </c>
      <c r="F23" s="35" t="s">
        <v>1118</v>
      </c>
      <c r="G23" s="148">
        <v>133203200</v>
      </c>
      <c r="H23" s="152"/>
      <c r="I23" s="148">
        <f t="shared" si="3"/>
        <v>133203200</v>
      </c>
      <c r="J23" s="152"/>
      <c r="K23" s="151">
        <f>I23+J23</f>
        <v>133203200</v>
      </c>
      <c r="L23" s="465">
        <f>IF(ISNA(VLOOKUP(A23,Pagamenti_Opendata!$A$2:$H$253,8,FALSE)=TRUE),0,VLOOKUP(A23,Pagamenti_Opendata!$A$2:$H$253,8,FALSE))</f>
        <v>20967099.43</v>
      </c>
      <c r="M23" s="167" t="s">
        <v>1888</v>
      </c>
      <c r="N23" s="148">
        <v>133203200</v>
      </c>
      <c r="O23" s="734">
        <f>IF(I23&gt;N23,I23-N23,0)</f>
        <v>0</v>
      </c>
      <c r="P23" s="734">
        <f>IF(I23&lt;N23,I23-N23,0)</f>
        <v>0</v>
      </c>
      <c r="Q23" s="603">
        <f>COUNTIF(Bandi_ItaliaDomani!A$2:A$1085,A23)</f>
        <v>2</v>
      </c>
      <c r="R23" s="465">
        <f>SUMIF(Bandi_ItaliaDomani!A$2:A$1085,A23,Bandi_ItaliaDomani!R$2:R$1085)</f>
        <v>281739098.61000001</v>
      </c>
      <c r="S23" s="465">
        <f>VLOOKUP(A23,Progetti_Regis!$A$2:$H$427,6,FALSE)</f>
        <v>2</v>
      </c>
      <c r="T23" s="465">
        <f>VLOOKUP(A23,Progetti_Regis!$A$2:$H$427,7,FALSE)</f>
        <v>133203200</v>
      </c>
      <c r="U23" s="40" t="s">
        <v>1174</v>
      </c>
      <c r="V23" s="37"/>
      <c r="W23" s="40" t="s">
        <v>6721</v>
      </c>
      <c r="X23" s="10">
        <v>0</v>
      </c>
      <c r="Y23" s="10">
        <v>0</v>
      </c>
      <c r="Z23" s="10">
        <v>20.6</v>
      </c>
      <c r="AA23" s="10">
        <v>30</v>
      </c>
      <c r="AB23" s="10">
        <v>30</v>
      </c>
      <c r="AC23" s="10">
        <v>30</v>
      </c>
      <c r="AD23" s="10">
        <v>22.9</v>
      </c>
      <c r="AE23" s="2"/>
      <c r="AF23" s="2"/>
      <c r="AG23" s="1052">
        <f>IF(ISNA(VLOOKUP($A23,Tag_sostegno_clima_digitale!$A$2:$Y$461,21,FALSE)=TRUE),0,VLOOKUP($A23,Tag_sostegno_clima_digitale!$A$2:$Y$461,21,FALSE))</f>
        <v>0</v>
      </c>
      <c r="AH23" s="1052">
        <f>IF(ISNA(VLOOKUP($A23,Tag_sostegno_clima_digitale!$A$2:$Y$461,23,FALSE)=TRUE),0,VLOOKUP($A23,Tag_sostegno_clima_digitale!$A$2:$Y$461,23,FALSE))</f>
        <v>1</v>
      </c>
      <c r="AI23" s="10">
        <f t="shared" si="0"/>
        <v>0</v>
      </c>
      <c r="AJ23" s="10">
        <f t="shared" si="1"/>
        <v>133.20320000000001</v>
      </c>
      <c r="AK23" s="8"/>
      <c r="AL23" s="8"/>
      <c r="AM23" s="484" t="s">
        <v>924</v>
      </c>
      <c r="AN23" s="64">
        <v>1</v>
      </c>
      <c r="AO23" s="64">
        <v>3</v>
      </c>
      <c r="AP23" s="64"/>
      <c r="AQ23" s="64"/>
      <c r="BR23" s="59" t="s">
        <v>1313</v>
      </c>
      <c r="BS23" s="60" t="s">
        <v>1314</v>
      </c>
      <c r="DQ23" s="59" t="s">
        <v>1315</v>
      </c>
      <c r="DR23" s="59" t="s">
        <v>1316</v>
      </c>
    </row>
    <row r="24" spans="1:122" s="484" customFormat="1">
      <c r="A24" s="478" t="s">
        <v>4881</v>
      </c>
      <c r="B24" s="478" t="s">
        <v>98</v>
      </c>
      <c r="C24" s="40" t="s">
        <v>1027</v>
      </c>
      <c r="D24" s="40" t="s">
        <v>538</v>
      </c>
      <c r="E24" s="35" t="s">
        <v>947</v>
      </c>
      <c r="F24" s="51" t="s">
        <v>5215</v>
      </c>
      <c r="G24" s="150">
        <v>296000000</v>
      </c>
      <c r="H24" s="151"/>
      <c r="I24" s="148">
        <f t="shared" si="3"/>
        <v>296000000</v>
      </c>
      <c r="J24" s="151"/>
      <c r="K24" s="151">
        <f>I24+J24</f>
        <v>296000000</v>
      </c>
      <c r="L24" s="465">
        <f>IF(ISNA(VLOOKUP(A24,Pagamenti_Opendata!$A$2:$H$253,8,FALSE)=TRUE),0,VLOOKUP(A24,Pagamenti_Opendata!$A$2:$H$253,8,FALSE))</f>
        <v>184158191.31999999</v>
      </c>
      <c r="M24" s="167" t="s">
        <v>1888</v>
      </c>
      <c r="N24" s="150">
        <v>296000000</v>
      </c>
      <c r="O24" s="734">
        <f>IF(I24&gt;N24,I24-N24,0)</f>
        <v>0</v>
      </c>
      <c r="P24" s="734">
        <f>IF(I24&lt;N24,I24-N24,0)</f>
        <v>0</v>
      </c>
      <c r="Q24" s="603">
        <f>COUNTIF(Bandi_ItaliaDomani!A$2:A$1085,A24)</f>
        <v>2</v>
      </c>
      <c r="R24" s="465">
        <f>SUMIF(Bandi_ItaliaDomani!A$2:A$1085,A24,Bandi_ItaliaDomani!R$2:R$1085)</f>
        <v>296000000</v>
      </c>
      <c r="S24" s="465">
        <f>VLOOKUP(A24,Progetti_Regis!$A$2:$H$427,6,FALSE)</f>
        <v>4</v>
      </c>
      <c r="T24" s="465">
        <f>VLOOKUP(A24,Progetti_Regis!$A$2:$H$427,7,FALSE)</f>
        <v>296000000</v>
      </c>
      <c r="U24" s="40" t="s">
        <v>1174</v>
      </c>
      <c r="V24" s="35"/>
      <c r="W24" s="40" t="s">
        <v>6721</v>
      </c>
      <c r="X24" s="10">
        <v>0</v>
      </c>
      <c r="Y24" s="10">
        <v>51.5</v>
      </c>
      <c r="Z24" s="10">
        <v>22.5</v>
      </c>
      <c r="AA24" s="10">
        <v>31</v>
      </c>
      <c r="AB24" s="10">
        <v>13</v>
      </c>
      <c r="AC24" s="10">
        <v>76</v>
      </c>
      <c r="AD24" s="10">
        <v>102</v>
      </c>
      <c r="AE24" s="2"/>
      <c r="AF24" s="2"/>
      <c r="AG24" s="1052">
        <f>IF(ISNA(VLOOKUP($A24,Tag_sostegno_clima_digitale!$A$2:$Y$461,21,FALSE)=TRUE),0,VLOOKUP($A24,Tag_sostegno_clima_digitale!$A$2:$Y$461,21,FALSE))</f>
        <v>0</v>
      </c>
      <c r="AH24" s="1052">
        <f>IF(ISNA(VLOOKUP($A24,Tag_sostegno_clima_digitale!$A$2:$Y$461,23,FALSE)=TRUE),0,VLOOKUP($A24,Tag_sostegno_clima_digitale!$A$2:$Y$461,23,FALSE))</f>
        <v>1</v>
      </c>
      <c r="AI24" s="10">
        <f t="shared" si="0"/>
        <v>0</v>
      </c>
      <c r="AJ24" s="10">
        <f t="shared" si="1"/>
        <v>296</v>
      </c>
      <c r="AK24" s="8"/>
      <c r="AL24" s="8"/>
      <c r="AM24" s="484" t="s">
        <v>924</v>
      </c>
      <c r="AN24" s="64"/>
      <c r="AO24" s="64">
        <v>6</v>
      </c>
      <c r="AP24" s="64"/>
      <c r="AQ24" s="64"/>
      <c r="BF24" s="59" t="s">
        <v>1317</v>
      </c>
      <c r="BG24" s="59" t="s">
        <v>1318</v>
      </c>
      <c r="BR24" s="59" t="s">
        <v>1319</v>
      </c>
      <c r="BS24" s="59" t="s">
        <v>1320</v>
      </c>
      <c r="BT24" s="59" t="s">
        <v>1321</v>
      </c>
      <c r="DQ24" s="59" t="s">
        <v>515</v>
      </c>
    </row>
    <row r="25" spans="1:122" s="484" customFormat="1">
      <c r="A25" s="478" t="s">
        <v>4882</v>
      </c>
      <c r="B25" s="478" t="s">
        <v>98</v>
      </c>
      <c r="C25" s="42" t="s">
        <v>1027</v>
      </c>
      <c r="D25" s="42" t="s">
        <v>538</v>
      </c>
      <c r="E25" s="35" t="s">
        <v>947</v>
      </c>
      <c r="F25" s="35" t="s">
        <v>1119</v>
      </c>
      <c r="G25" s="148">
        <v>42500000</v>
      </c>
      <c r="H25" s="152"/>
      <c r="I25" s="148">
        <f t="shared" si="3"/>
        <v>42500000</v>
      </c>
      <c r="J25" s="152"/>
      <c r="K25" s="151">
        <f>I25+J25</f>
        <v>42500000</v>
      </c>
      <c r="L25" s="465">
        <f>IF(ISNA(VLOOKUP(A25,Pagamenti_Opendata!$A$2:$H$253,8,FALSE)=TRUE),0,VLOOKUP(A25,Pagamenti_Opendata!$A$2:$H$253,8,FALSE))</f>
        <v>28825880.84</v>
      </c>
      <c r="M25" s="167" t="s">
        <v>1888</v>
      </c>
      <c r="N25" s="148">
        <v>42500000</v>
      </c>
      <c r="O25" s="734">
        <f>IF(I25&gt;N25,I25-N25,0)</f>
        <v>0</v>
      </c>
      <c r="P25" s="734">
        <f>IF(I25&lt;N25,I25-N25,0)</f>
        <v>0</v>
      </c>
      <c r="Q25" s="603">
        <f>COUNTIF(Bandi_ItaliaDomani!A$2:A$1085,A25)</f>
        <v>1</v>
      </c>
      <c r="R25" s="465">
        <f>SUMIF(Bandi_ItaliaDomani!A$2:A$1085,A25,Bandi_ItaliaDomani!R$2:R$1085)</f>
        <v>42500000</v>
      </c>
      <c r="S25" s="465">
        <f>VLOOKUP(A25,Progetti_Regis!$A$2:$H$427,6,FALSE)</f>
        <v>1</v>
      </c>
      <c r="T25" s="465">
        <f>VLOOKUP(A25,Progetti_Regis!$A$2:$H$427,7,FALSE)</f>
        <v>42500000</v>
      </c>
      <c r="U25" s="40" t="s">
        <v>1174</v>
      </c>
      <c r="V25" s="37"/>
      <c r="W25" s="40" t="s">
        <v>6721</v>
      </c>
      <c r="X25" s="10">
        <v>0</v>
      </c>
      <c r="Y25" s="10">
        <v>5</v>
      </c>
      <c r="Z25" s="10">
        <v>12.6</v>
      </c>
      <c r="AA25" s="10">
        <v>13</v>
      </c>
      <c r="AB25" s="10">
        <v>10</v>
      </c>
      <c r="AC25" s="10">
        <v>1.9</v>
      </c>
      <c r="AD25" s="10">
        <v>0</v>
      </c>
      <c r="AE25" s="2"/>
      <c r="AF25" s="2"/>
      <c r="AG25" s="1052">
        <f>IF(ISNA(VLOOKUP($A25,Tag_sostegno_clima_digitale!$A$2:$Y$461,21,FALSE)=TRUE),0,VLOOKUP($A25,Tag_sostegno_clima_digitale!$A$2:$Y$461,21,FALSE))</f>
        <v>0</v>
      </c>
      <c r="AH25" s="1052">
        <f>IF(ISNA(VLOOKUP($A25,Tag_sostegno_clima_digitale!$A$2:$Y$461,23,FALSE)=TRUE),0,VLOOKUP($A25,Tag_sostegno_clima_digitale!$A$2:$Y$461,23,FALSE))</f>
        <v>1</v>
      </c>
      <c r="AI25" s="10">
        <f t="shared" si="0"/>
        <v>0</v>
      </c>
      <c r="AJ25" s="10">
        <f t="shared" si="1"/>
        <v>42.5</v>
      </c>
      <c r="AK25" s="8"/>
      <c r="AL25" s="8"/>
      <c r="AM25" s="484" t="s">
        <v>924</v>
      </c>
      <c r="AN25" s="64">
        <v>1</v>
      </c>
      <c r="AO25" s="64">
        <v>6</v>
      </c>
      <c r="AP25" s="64"/>
      <c r="AQ25" s="64"/>
      <c r="BR25" s="60" t="s">
        <v>1324</v>
      </c>
      <c r="BS25" s="59" t="s">
        <v>1322</v>
      </c>
      <c r="BT25" s="59" t="s">
        <v>1323</v>
      </c>
      <c r="BU25" s="59" t="s">
        <v>1327</v>
      </c>
      <c r="CF25" s="59" t="s">
        <v>1325</v>
      </c>
      <c r="CG25" s="59" t="s">
        <v>1326</v>
      </c>
      <c r="CH25" s="59" t="s">
        <v>1328</v>
      </c>
    </row>
    <row r="26" spans="1:122" s="484" customFormat="1">
      <c r="A26" s="478" t="s">
        <v>4883</v>
      </c>
      <c r="B26" s="478" t="s">
        <v>98</v>
      </c>
      <c r="C26" s="42" t="s">
        <v>1027</v>
      </c>
      <c r="D26" s="42" t="s">
        <v>538</v>
      </c>
      <c r="E26" s="35" t="s">
        <v>947</v>
      </c>
      <c r="F26" s="35" t="s">
        <v>1120</v>
      </c>
      <c r="G26" s="148">
        <v>7500000</v>
      </c>
      <c r="H26" s="152"/>
      <c r="I26" s="148">
        <f t="shared" si="3"/>
        <v>7500000</v>
      </c>
      <c r="J26" s="152"/>
      <c r="K26" s="151">
        <f>I26+J26</f>
        <v>7500000</v>
      </c>
      <c r="L26" s="465">
        <f>IF(ISNA(VLOOKUP(A26,Pagamenti_Opendata!$A$2:$H$253,8,FALSE)=TRUE),0,VLOOKUP(A26,Pagamenti_Opendata!$A$2:$H$253,8,FALSE))</f>
        <v>1685097.35</v>
      </c>
      <c r="M26" s="167" t="s">
        <v>1888</v>
      </c>
      <c r="N26" s="148">
        <v>7500000</v>
      </c>
      <c r="O26" s="734">
        <f>IF(I26&gt;N26,I26-N26,0)</f>
        <v>0</v>
      </c>
      <c r="P26" s="734">
        <f>IF(I26&lt;N26,I26-N26,0)</f>
        <v>0</v>
      </c>
      <c r="Q26" s="603">
        <f>COUNTIF(Bandi_ItaliaDomani!A$2:A$1085,A26)</f>
        <v>1</v>
      </c>
      <c r="R26" s="465">
        <f>SUMIF(Bandi_ItaliaDomani!A$2:A$1085,A26,Bandi_ItaliaDomani!R$2:R$1085)</f>
        <v>7470470</v>
      </c>
      <c r="S26" s="465">
        <f>VLOOKUP(A26,Progetti_Regis!$A$2:$H$427,6,FALSE)</f>
        <v>7</v>
      </c>
      <c r="T26" s="465">
        <f>VLOOKUP(A26,Progetti_Regis!$A$2:$H$427,7,FALSE)</f>
        <v>7470470</v>
      </c>
      <c r="U26" s="40" t="s">
        <v>1174</v>
      </c>
      <c r="V26" s="37"/>
      <c r="W26" s="40" t="s">
        <v>6721</v>
      </c>
      <c r="X26" s="10">
        <v>0</v>
      </c>
      <c r="Y26" s="10">
        <v>0.5</v>
      </c>
      <c r="Z26" s="10">
        <v>0.5</v>
      </c>
      <c r="AA26" s="10">
        <v>4</v>
      </c>
      <c r="AB26" s="10">
        <v>2.5</v>
      </c>
      <c r="AC26" s="10">
        <v>0</v>
      </c>
      <c r="AD26" s="10">
        <v>0</v>
      </c>
      <c r="AE26" s="2"/>
      <c r="AF26" s="2"/>
      <c r="AG26" s="1052">
        <f>IF(ISNA(VLOOKUP($A26,Tag_sostegno_clima_digitale!$A$2:$Y$461,21,FALSE)=TRUE),0,VLOOKUP($A26,Tag_sostegno_clima_digitale!$A$2:$Y$461,21,FALSE))</f>
        <v>0</v>
      </c>
      <c r="AH26" s="1052">
        <f>IF(ISNA(VLOOKUP($A26,Tag_sostegno_clima_digitale!$A$2:$Y$461,23,FALSE)=TRUE),0,VLOOKUP($A26,Tag_sostegno_clima_digitale!$A$2:$Y$461,23,FALSE))</f>
        <v>1</v>
      </c>
      <c r="AI26" s="10">
        <f t="shared" si="0"/>
        <v>0</v>
      </c>
      <c r="AJ26" s="10">
        <f t="shared" si="1"/>
        <v>7.5</v>
      </c>
      <c r="AK26" s="8"/>
      <c r="AL26" s="8"/>
      <c r="AM26" s="484" t="s">
        <v>924</v>
      </c>
      <c r="AN26" s="64"/>
      <c r="AO26" s="64">
        <v>2</v>
      </c>
      <c r="AP26" s="64"/>
      <c r="AQ26" s="64"/>
      <c r="BR26" s="59" t="s">
        <v>1329</v>
      </c>
      <c r="BS26" s="59" t="s">
        <v>1330</v>
      </c>
    </row>
    <row r="27" spans="1:122" s="484" customFormat="1">
      <c r="A27" s="478" t="s">
        <v>4884</v>
      </c>
      <c r="B27" s="478" t="s">
        <v>98</v>
      </c>
      <c r="C27" s="42" t="s">
        <v>1027</v>
      </c>
      <c r="D27" s="42" t="s">
        <v>538</v>
      </c>
      <c r="E27" s="35" t="s">
        <v>947</v>
      </c>
      <c r="F27" s="35" t="s">
        <v>1121</v>
      </c>
      <c r="G27" s="148">
        <v>25000000</v>
      </c>
      <c r="H27" s="152"/>
      <c r="I27" s="148">
        <f t="shared" si="3"/>
        <v>25000000</v>
      </c>
      <c r="J27" s="152"/>
      <c r="K27" s="151">
        <f>I27+J27</f>
        <v>25000000</v>
      </c>
      <c r="L27" s="465">
        <f>IF(ISNA(VLOOKUP(A27,Pagamenti_Opendata!$A$2:$H$253,8,FALSE)=TRUE),0,VLOOKUP(A27,Pagamenti_Opendata!$A$2:$H$253,8,FALSE))</f>
        <v>7572162.7199999997</v>
      </c>
      <c r="M27" s="167" t="s">
        <v>1888</v>
      </c>
      <c r="N27" s="148">
        <v>25000000</v>
      </c>
      <c r="O27" s="734">
        <f>IF(I27&gt;N27,I27-N27,0)</f>
        <v>0</v>
      </c>
      <c r="P27" s="734">
        <f>IF(I27&lt;N27,I27-N27,0)</f>
        <v>0</v>
      </c>
      <c r="Q27" s="603">
        <f>COUNTIF(Bandi_ItaliaDomani!A$2:A$1085,A27)</f>
        <v>1</v>
      </c>
      <c r="R27" s="465">
        <f>SUMIF(Bandi_ItaliaDomani!A$2:A$1085,A27,Bandi_ItaliaDomani!R$2:R$1085)</f>
        <v>4997106.8</v>
      </c>
      <c r="S27" s="465">
        <f>VLOOKUP(A27,Progetti_Regis!$A$2:$H$427,6,FALSE)</f>
        <v>1</v>
      </c>
      <c r="T27" s="465">
        <f>VLOOKUP(A27,Progetti_Regis!$A$2:$H$427,7,FALSE)</f>
        <v>25000000</v>
      </c>
      <c r="U27" s="40" t="s">
        <v>1174</v>
      </c>
      <c r="V27" s="37"/>
      <c r="W27" s="40" t="s">
        <v>6721</v>
      </c>
      <c r="X27" s="10">
        <v>0</v>
      </c>
      <c r="Y27" s="10">
        <v>0</v>
      </c>
      <c r="Z27" s="10">
        <v>4</v>
      </c>
      <c r="AA27" s="10">
        <v>7.5</v>
      </c>
      <c r="AB27" s="10">
        <v>7</v>
      </c>
      <c r="AC27" s="10">
        <v>6.5</v>
      </c>
      <c r="AD27" s="10">
        <v>0</v>
      </c>
      <c r="AE27" s="2"/>
      <c r="AF27" s="2"/>
      <c r="AG27" s="1052">
        <f>IF(ISNA(VLOOKUP($A27,Tag_sostegno_clima_digitale!$A$2:$Y$461,21,FALSE)=TRUE),0,VLOOKUP($A27,Tag_sostegno_clima_digitale!$A$2:$Y$461,21,FALSE))</f>
        <v>0</v>
      </c>
      <c r="AH27" s="1052">
        <f>IF(ISNA(VLOOKUP($A27,Tag_sostegno_clima_digitale!$A$2:$Y$461,23,FALSE)=TRUE),0,VLOOKUP($A27,Tag_sostegno_clima_digitale!$A$2:$Y$461,23,FALSE))</f>
        <v>1</v>
      </c>
      <c r="AI27" s="10">
        <f t="shared" si="0"/>
        <v>0</v>
      </c>
      <c r="AJ27" s="10">
        <f t="shared" si="1"/>
        <v>25</v>
      </c>
      <c r="AK27" s="8"/>
      <c r="AL27" s="8"/>
      <c r="AM27" s="484" t="s">
        <v>924</v>
      </c>
      <c r="AN27" s="64">
        <v>1</v>
      </c>
      <c r="AO27" s="64">
        <v>2</v>
      </c>
      <c r="AP27" s="64"/>
      <c r="AQ27" s="64"/>
      <c r="BN27" s="59" t="s">
        <v>1331</v>
      </c>
      <c r="BZ27" s="59" t="s">
        <v>1332</v>
      </c>
      <c r="CV27" s="60" t="s">
        <v>1333</v>
      </c>
      <c r="CW27" s="478"/>
      <c r="CX27" s="478"/>
    </row>
    <row r="28" spans="1:122" s="484" customFormat="1">
      <c r="A28" s="478" t="s">
        <v>5353</v>
      </c>
      <c r="B28" s="478" t="s">
        <v>98</v>
      </c>
      <c r="C28" s="39" t="s">
        <v>1027</v>
      </c>
      <c r="D28" s="39" t="s">
        <v>538</v>
      </c>
      <c r="E28" s="47" t="s">
        <v>755</v>
      </c>
      <c r="F28" s="34" t="s">
        <v>5354</v>
      </c>
      <c r="G28" s="154"/>
      <c r="H28" s="153"/>
      <c r="I28" s="154"/>
      <c r="J28" s="153"/>
      <c r="K28" s="153"/>
      <c r="L28" s="465">
        <f>IF(ISNA(VLOOKUP(A28,Pagamenti_Opendata!$A$2:$H$253,8,FALSE)=TRUE),0,VLOOKUP(A28,Pagamenti_Opendata!$A$2:$H$253,8,FALSE))</f>
        <v>0</v>
      </c>
      <c r="M28" s="168" t="s">
        <v>732</v>
      </c>
      <c r="N28" s="154"/>
      <c r="O28" s="734">
        <f>IF(I28&gt;N28,I28-N28,0)</f>
        <v>0</v>
      </c>
      <c r="P28" s="734">
        <f>IF(I28&lt;N28,I28-N28,0)</f>
        <v>0</v>
      </c>
      <c r="Q28" s="603">
        <f>COUNTIF(Bandi_ItaliaDomani!A$2:A$1085,A28)</f>
        <v>0</v>
      </c>
      <c r="R28" s="465">
        <f>SUMIF(Bandi_ItaliaDomani!A$2:A$1085,A28,Bandi_ItaliaDomani!R$2:R$1085)</f>
        <v>0</v>
      </c>
      <c r="S28" s="465">
        <f>VLOOKUP(A28,Progetti_Regis!$A$2:$H$427,6,FALSE)</f>
        <v>0</v>
      </c>
      <c r="T28" s="465">
        <f>VLOOKUP(A28,Progetti_Regis!$A$2:$H$427,7,FALSE)</f>
        <v>0</v>
      </c>
      <c r="U28" s="46" t="s">
        <v>1174</v>
      </c>
      <c r="V28" s="36"/>
      <c r="W28" s="46" t="s">
        <v>6721</v>
      </c>
      <c r="X28" s="10"/>
      <c r="Y28" s="10"/>
      <c r="Z28" s="10"/>
      <c r="AA28" s="10"/>
      <c r="AB28" s="10"/>
      <c r="AC28" s="10"/>
      <c r="AD28" s="10"/>
      <c r="AE28" s="2">
        <v>76</v>
      </c>
      <c r="AF28" s="2">
        <v>40.5</v>
      </c>
      <c r="AG28" s="1052">
        <f>IF(ISNA(VLOOKUP($A28,Tag_sostegno_clima_digitale!$A$2:$Y$461,21,FALSE)=TRUE),0,VLOOKUP($A28,Tag_sostegno_clima_digitale!$A$2:$Y$461,21,FALSE))</f>
        <v>0</v>
      </c>
      <c r="AH28" s="1052">
        <f>IF(ISNA(VLOOKUP($A28,Tag_sostegno_clima_digitale!$A$2:$Y$461,23,FALSE)=TRUE),0,VLOOKUP($A28,Tag_sostegno_clima_digitale!$A$2:$Y$461,23,FALSE))</f>
        <v>0</v>
      </c>
      <c r="AI28" s="10" t="str">
        <f t="shared" si="0"/>
        <v/>
      </c>
      <c r="AJ28" s="10" t="str">
        <f t="shared" si="1"/>
        <v/>
      </c>
      <c r="AK28" s="8">
        <v>44378</v>
      </c>
      <c r="AL28" s="8">
        <v>46203</v>
      </c>
      <c r="AN28" s="64"/>
      <c r="AO28" s="64"/>
      <c r="AP28" s="64"/>
      <c r="AQ28" s="64"/>
    </row>
    <row r="29" spans="1:122" s="484" customFormat="1" ht="13.8">
      <c r="A29" s="478" t="s">
        <v>4885</v>
      </c>
      <c r="B29" s="478" t="s">
        <v>98</v>
      </c>
      <c r="C29" s="42" t="s">
        <v>1027</v>
      </c>
      <c r="D29" s="42" t="s">
        <v>538</v>
      </c>
      <c r="E29" s="35" t="s">
        <v>947</v>
      </c>
      <c r="F29" s="35" t="s">
        <v>1122</v>
      </c>
      <c r="G29" s="148">
        <v>60000000</v>
      </c>
      <c r="H29" s="152"/>
      <c r="I29" s="148">
        <f>H29+G29</f>
        <v>60000000</v>
      </c>
      <c r="J29" s="152"/>
      <c r="K29" s="151">
        <f>I29+J29</f>
        <v>60000000</v>
      </c>
      <c r="L29" s="465">
        <f>IF(ISNA(VLOOKUP(A29,Pagamenti_Opendata!$A$2:$H$253,8,FALSE)=TRUE),0,VLOOKUP(A29,Pagamenti_Opendata!$A$2:$H$253,8,FALSE))</f>
        <v>29297259.129999999</v>
      </c>
      <c r="M29" s="167" t="s">
        <v>1888</v>
      </c>
      <c r="N29" s="148">
        <v>60000000</v>
      </c>
      <c r="O29" s="734">
        <f>IF(I29&gt;N29,I29-N29,0)</f>
        <v>0</v>
      </c>
      <c r="P29" s="734">
        <f>IF(I29&lt;N29,I29-N29,0)</f>
        <v>0</v>
      </c>
      <c r="Q29" s="603">
        <f>COUNTIF(Bandi_ItaliaDomani!A$2:A$1085,A29)</f>
        <v>3</v>
      </c>
      <c r="R29" s="465">
        <f>SUMIF(Bandi_ItaliaDomani!A$2:A$1085,A29,Bandi_ItaliaDomani!R$2:R$1085)</f>
        <v>91666666.666666657</v>
      </c>
      <c r="S29" s="465">
        <f>VLOOKUP(A29,Progetti_Regis!$A$2:$H$427,6,FALSE)</f>
        <v>168</v>
      </c>
      <c r="T29" s="465">
        <f>VLOOKUP(A29,Progetti_Regis!$A$2:$H$427,7,FALSE)</f>
        <v>47240354.099999987</v>
      </c>
      <c r="U29" s="40" t="s">
        <v>1174</v>
      </c>
      <c r="V29" s="37"/>
      <c r="W29" s="40" t="s">
        <v>6721</v>
      </c>
      <c r="X29" s="10">
        <v>0</v>
      </c>
      <c r="Y29" s="10">
        <v>14</v>
      </c>
      <c r="Z29" s="10">
        <v>18</v>
      </c>
      <c r="AA29" s="10">
        <v>24</v>
      </c>
      <c r="AB29" s="10">
        <v>4</v>
      </c>
      <c r="AC29" s="10">
        <v>0</v>
      </c>
      <c r="AD29" s="10">
        <v>0</v>
      </c>
      <c r="AE29" s="2"/>
      <c r="AF29" s="2"/>
      <c r="AG29" s="1052">
        <f>IF(ISNA(VLOOKUP($A29,Tag_sostegno_clima_digitale!$A$2:$Y$461,21,FALSE)=TRUE),0,VLOOKUP($A29,Tag_sostegno_clima_digitale!$A$2:$Y$461,21,FALSE))</f>
        <v>0</v>
      </c>
      <c r="AH29" s="1052">
        <f>IF(ISNA(VLOOKUP($A29,Tag_sostegno_clima_digitale!$A$2:$Y$461,23,FALSE)=TRUE),0,VLOOKUP($A29,Tag_sostegno_clima_digitale!$A$2:$Y$461,23,FALSE))</f>
        <v>1</v>
      </c>
      <c r="AI29" s="10">
        <f t="shared" si="0"/>
        <v>0</v>
      </c>
      <c r="AJ29" s="10">
        <f t="shared" si="1"/>
        <v>60</v>
      </c>
      <c r="AM29" s="484" t="s">
        <v>923</v>
      </c>
      <c r="AN29" s="64"/>
      <c r="AO29" s="64">
        <v>1</v>
      </c>
      <c r="AP29" s="64"/>
      <c r="AQ29" s="64"/>
      <c r="AY29" s="520"/>
      <c r="AZ29" s="520"/>
      <c r="DD29" s="59" t="s">
        <v>1334</v>
      </c>
    </row>
    <row r="30" spans="1:122" s="484" customFormat="1">
      <c r="A30" s="478" t="s">
        <v>4886</v>
      </c>
      <c r="B30" s="478" t="s">
        <v>98</v>
      </c>
      <c r="C30" s="42" t="s">
        <v>1027</v>
      </c>
      <c r="D30" s="42" t="s">
        <v>538</v>
      </c>
      <c r="E30" s="35" t="s">
        <v>947</v>
      </c>
      <c r="F30" s="35" t="s">
        <v>1123</v>
      </c>
      <c r="G30" s="148">
        <v>135000000</v>
      </c>
      <c r="H30" s="152"/>
      <c r="I30" s="148">
        <f>H30+G30</f>
        <v>135000000</v>
      </c>
      <c r="J30" s="152"/>
      <c r="K30" s="151">
        <f>I30+J30</f>
        <v>135000000</v>
      </c>
      <c r="L30" s="465">
        <f>IF(ISNA(VLOOKUP(A30,Pagamenti_Opendata!$A$2:$H$253,8,FALSE)=TRUE),0,VLOOKUP(A30,Pagamenti_Opendata!$A$2:$H$253,8,FALSE))</f>
        <v>5743646.2300000004</v>
      </c>
      <c r="M30" s="167" t="s">
        <v>1888</v>
      </c>
      <c r="N30" s="148">
        <v>135000000</v>
      </c>
      <c r="O30" s="734">
        <f>IF(I30&gt;N30,I30-N30,0)</f>
        <v>0</v>
      </c>
      <c r="P30" s="734">
        <f>IF(I30&lt;N30,I30-N30,0)</f>
        <v>0</v>
      </c>
      <c r="Q30" s="603">
        <f>COUNTIF(Bandi_ItaliaDomani!A$2:A$1085,A30)</f>
        <v>0</v>
      </c>
      <c r="R30" s="465">
        <f>SUMIF(Bandi_ItaliaDomani!A$2:A$1085,A30,Bandi_ItaliaDomani!R$2:R$1085)</f>
        <v>0</v>
      </c>
      <c r="S30" s="465">
        <f>VLOOKUP(A30,Progetti_Regis!$A$2:$H$427,6,FALSE)</f>
        <v>374</v>
      </c>
      <c r="T30" s="465">
        <f>VLOOKUP(A30,Progetti_Regis!$A$2:$H$427,7,FALSE)</f>
        <v>115059730.01000002</v>
      </c>
      <c r="U30" s="40" t="s">
        <v>1174</v>
      </c>
      <c r="V30" s="37"/>
      <c r="W30" s="40" t="s">
        <v>6721</v>
      </c>
      <c r="X30" s="10">
        <v>0</v>
      </c>
      <c r="Y30" s="10">
        <v>2</v>
      </c>
      <c r="Z30" s="10">
        <v>55</v>
      </c>
      <c r="AA30" s="10">
        <v>55</v>
      </c>
      <c r="AB30" s="10">
        <v>23</v>
      </c>
      <c r="AC30" s="10">
        <v>0</v>
      </c>
      <c r="AD30" s="10">
        <v>0</v>
      </c>
      <c r="AE30" s="2"/>
      <c r="AF30" s="2"/>
      <c r="AG30" s="1052">
        <f>IF(ISNA(VLOOKUP($A30,Tag_sostegno_clima_digitale!$A$2:$Y$461,21,FALSE)=TRUE),0,VLOOKUP($A30,Tag_sostegno_clima_digitale!$A$2:$Y$461,21,FALSE))</f>
        <v>0</v>
      </c>
      <c r="AH30" s="1052">
        <f>IF(ISNA(VLOOKUP($A30,Tag_sostegno_clima_digitale!$A$2:$Y$461,23,FALSE)=TRUE),0,VLOOKUP($A30,Tag_sostegno_clima_digitale!$A$2:$Y$461,23,FALSE))</f>
        <v>1</v>
      </c>
      <c r="AI30" s="10">
        <f t="shared" si="0"/>
        <v>0</v>
      </c>
      <c r="AJ30" s="10">
        <f t="shared" si="1"/>
        <v>135</v>
      </c>
      <c r="AK30" s="8"/>
      <c r="AL30" s="8"/>
      <c r="AM30" s="484" t="s">
        <v>923</v>
      </c>
      <c r="AN30" s="64"/>
      <c r="AO30" s="64">
        <v>1</v>
      </c>
      <c r="AP30" s="64"/>
      <c r="AQ30" s="64"/>
      <c r="DQ30" s="59" t="s">
        <v>1335</v>
      </c>
    </row>
    <row r="31" spans="1:122" s="484" customFormat="1">
      <c r="A31" s="478" t="s">
        <v>6733</v>
      </c>
      <c r="B31" s="478" t="s">
        <v>98</v>
      </c>
      <c r="C31" s="66" t="s">
        <v>1027</v>
      </c>
      <c r="D31" s="42" t="s">
        <v>5296</v>
      </c>
      <c r="E31" s="43" t="s">
        <v>944</v>
      </c>
      <c r="F31" s="35" t="s">
        <v>6734</v>
      </c>
      <c r="G31" s="148">
        <v>0</v>
      </c>
      <c r="I31" s="148">
        <f>H31+G31</f>
        <v>0</v>
      </c>
      <c r="J31" s="152"/>
      <c r="K31" s="151">
        <f>I31+J31</f>
        <v>0</v>
      </c>
      <c r="L31" s="465">
        <f>IF(ISNA(VLOOKUP(A31,Pagamenti_Opendata!$A$2:$H$253,8,FALSE)=TRUE),0,VLOOKUP(A31,Pagamenti_Opendata!$A$2:$H$253,8,FALSE))</f>
        <v>0</v>
      </c>
      <c r="M31" s="167"/>
      <c r="N31" s="148">
        <v>0</v>
      </c>
      <c r="O31" s="734">
        <f>IF(I31&gt;N31,I31-N31,0)</f>
        <v>0</v>
      </c>
      <c r="P31" s="734">
        <f>IF(I31&lt;N31,I31-N31,0)</f>
        <v>0</v>
      </c>
      <c r="Q31" s="603">
        <f>COUNTIF(Bandi_ItaliaDomani!A$2:A$1085,A31)</f>
        <v>0</v>
      </c>
      <c r="R31" s="465">
        <f>SUMIF(Bandi_ItaliaDomani!A$2:A$1085,A31,Bandi_ItaliaDomani!R$2:R$1085)</f>
        <v>0</v>
      </c>
      <c r="S31" s="465">
        <f>VLOOKUP(A31,Progetti_Regis!$A$2:$H$427,6,FALSE)</f>
        <v>0</v>
      </c>
      <c r="T31" s="465">
        <f>VLOOKUP(A31,Progetti_Regis!$A$2:$H$427,7,FALSE)</f>
        <v>0</v>
      </c>
      <c r="U31" s="40" t="s">
        <v>1176</v>
      </c>
      <c r="V31" s="37"/>
      <c r="W31" s="40" t="s">
        <v>6721</v>
      </c>
      <c r="X31" s="10"/>
      <c r="Y31" s="10">
        <v>0</v>
      </c>
      <c r="Z31" s="10">
        <v>0</v>
      </c>
      <c r="AA31" s="10">
        <v>0</v>
      </c>
      <c r="AB31" s="10">
        <v>0</v>
      </c>
      <c r="AC31" s="10">
        <v>0</v>
      </c>
      <c r="AD31" s="10">
        <v>0</v>
      </c>
      <c r="AE31" s="2"/>
      <c r="AF31" s="2"/>
      <c r="AG31" s="1052">
        <f>IF(ISNA(VLOOKUP($A31,Tag_sostegno_clima_digitale!$A$2:$Y$461,21,FALSE)=TRUE),0,VLOOKUP($A31,Tag_sostegno_clima_digitale!$A$2:$Y$461,21,FALSE))</f>
        <v>0</v>
      </c>
      <c r="AH31" s="1052">
        <f>IF(ISNA(VLOOKUP($A31,Tag_sostegno_clima_digitale!$A$2:$Y$461,23,FALSE)=TRUE),0,VLOOKUP($A31,Tag_sostegno_clima_digitale!$A$2:$Y$461,23,FALSE))</f>
        <v>0</v>
      </c>
      <c r="AI31" s="10" t="str">
        <f t="shared" si="0"/>
        <v/>
      </c>
      <c r="AJ31" s="10" t="str">
        <f t="shared" si="1"/>
        <v/>
      </c>
      <c r="AK31" s="8"/>
      <c r="AL31" s="8"/>
      <c r="AM31" s="484" t="s">
        <v>923</v>
      </c>
      <c r="AN31" s="64"/>
      <c r="AO31" s="64"/>
      <c r="AP31" s="64"/>
      <c r="AQ31" s="64"/>
    </row>
    <row r="32" spans="1:122" s="484" customFormat="1">
      <c r="A32" s="478" t="s">
        <v>8189</v>
      </c>
      <c r="B32" s="478" t="s">
        <v>98</v>
      </c>
      <c r="C32" s="66" t="s">
        <v>1027</v>
      </c>
      <c r="D32" s="42" t="s">
        <v>5296</v>
      </c>
      <c r="E32" s="43" t="s">
        <v>944</v>
      </c>
      <c r="F32" s="35" t="s">
        <v>8733</v>
      </c>
      <c r="G32" s="148">
        <v>8978483.5999999996</v>
      </c>
      <c r="I32" s="148">
        <f>H32+G32</f>
        <v>8978483.5999999996</v>
      </c>
      <c r="J32" s="152"/>
      <c r="K32" s="151">
        <f>I32+J32</f>
        <v>8978483.5999999996</v>
      </c>
      <c r="L32" s="465">
        <f>IF(ISNA(VLOOKUP(A32,Pagamenti_Opendata!$A$2:$H$253,8,FALSE)=TRUE),0,VLOOKUP(A32,Pagamenti_Opendata!$A$2:$H$253,8,FALSE))</f>
        <v>0</v>
      </c>
      <c r="M32" s="168" t="s">
        <v>8735</v>
      </c>
      <c r="N32" s="148"/>
      <c r="O32" s="734">
        <f>IF(I32&gt;N32,I32-N32,0)</f>
        <v>8978483.5999999996</v>
      </c>
      <c r="P32" s="734">
        <f>IF(I32&lt;N32,I32-N32,0)</f>
        <v>0</v>
      </c>
      <c r="Q32" s="674">
        <f>COUNTIF(Bandi_ItaliaDomani!A$2:A$1085,A32)</f>
        <v>0</v>
      </c>
      <c r="R32" s="465">
        <f>SUMIF(Bandi_ItaliaDomani!A$2:A$1085,A32,Bandi_ItaliaDomani!R$2:R$1085)</f>
        <v>0</v>
      </c>
      <c r="S32" s="465">
        <f>VLOOKUP(A32,Progetti_Regis!$A$2:$H$427,6,FALSE)</f>
        <v>4</v>
      </c>
      <c r="T32" s="465">
        <f>VLOOKUP(A32,Progetti_Regis!$A$2:$H$427,7,FALSE)</f>
        <v>8978483.5999999996</v>
      </c>
      <c r="U32" s="40" t="s">
        <v>7734</v>
      </c>
      <c r="V32" s="37"/>
      <c r="W32" s="40" t="s">
        <v>6721</v>
      </c>
      <c r="X32" s="10">
        <v>0</v>
      </c>
      <c r="Y32" s="10">
        <v>0</v>
      </c>
      <c r="Z32" s="10">
        <v>0</v>
      </c>
      <c r="AA32" s="10">
        <v>0</v>
      </c>
      <c r="AB32" s="10">
        <v>8.9779999999999998</v>
      </c>
      <c r="AC32" s="10">
        <v>0</v>
      </c>
      <c r="AD32" s="10">
        <v>0</v>
      </c>
      <c r="AE32" s="2"/>
      <c r="AF32" s="2"/>
      <c r="AG32" s="1052">
        <f>IF(ISNA(VLOOKUP($A32,Tag_sostegno_clima_digitale!$A$2:$Y$461,21,FALSE)=TRUE),0,VLOOKUP($A32,Tag_sostegno_clima_digitale!$A$2:$Y$461,21,FALSE))</f>
        <v>0</v>
      </c>
      <c r="AH32" s="1052">
        <f>IF(ISNA(VLOOKUP($A32,Tag_sostegno_clima_digitale!$A$2:$Y$461,23,FALSE)=TRUE),0,VLOOKUP($A32,Tag_sostegno_clima_digitale!$A$2:$Y$461,23,FALSE))</f>
        <v>0</v>
      </c>
      <c r="AI32" s="10">
        <f t="shared" si="0"/>
        <v>0</v>
      </c>
      <c r="AJ32" s="10">
        <f t="shared" si="1"/>
        <v>0</v>
      </c>
      <c r="AK32" s="8"/>
      <c r="AL32" s="8"/>
      <c r="AM32" s="484" t="s">
        <v>923</v>
      </c>
      <c r="AN32" s="64">
        <v>1</v>
      </c>
      <c r="AO32" s="64"/>
      <c r="AP32" s="64"/>
      <c r="AQ32" s="64"/>
      <c r="CF32" s="60" t="s">
        <v>8734</v>
      </c>
    </row>
    <row r="33" spans="1:124" s="484" customFormat="1">
      <c r="A33" s="478" t="s">
        <v>4889</v>
      </c>
      <c r="B33" s="478" t="s">
        <v>98</v>
      </c>
      <c r="C33" s="39" t="s">
        <v>1027</v>
      </c>
      <c r="D33" s="39" t="s">
        <v>538</v>
      </c>
      <c r="E33" s="47" t="s">
        <v>755</v>
      </c>
      <c r="F33" s="34" t="s">
        <v>4839</v>
      </c>
      <c r="G33" s="154"/>
      <c r="H33" s="153"/>
      <c r="I33" s="154"/>
      <c r="J33" s="153"/>
      <c r="K33" s="153"/>
      <c r="L33" s="465">
        <f>IF(ISNA(VLOOKUP(A33,Pagamenti_Opendata!$A$2:$H$253,8,FALSE)=TRUE),0,VLOOKUP(A33,Pagamenti_Opendata!$A$2:$H$253,8,FALSE))</f>
        <v>0</v>
      </c>
      <c r="M33" s="168" t="s">
        <v>739</v>
      </c>
      <c r="N33" s="154"/>
      <c r="O33" s="734">
        <f>IF(I33&gt;N33,I33-N33,0)</f>
        <v>0</v>
      </c>
      <c r="P33" s="734">
        <f>IF(I33&lt;N33,I33-N33,0)</f>
        <v>0</v>
      </c>
      <c r="Q33" s="603">
        <f>COUNTIF(Bandi_ItaliaDomani!A$2:A$1085,A33)</f>
        <v>0</v>
      </c>
      <c r="R33" s="465">
        <f>SUMIF(Bandi_ItaliaDomani!A$2:A$1085,A33,Bandi_ItaliaDomani!R$2:R$1085)</f>
        <v>0</v>
      </c>
      <c r="S33" s="465">
        <f>VLOOKUP(A33,Progetti_Regis!$A$2:$H$427,6,FALSE)</f>
        <v>0</v>
      </c>
      <c r="T33" s="465">
        <f>VLOOKUP(A33,Progetti_Regis!$A$2:$H$427,7,FALSE)</f>
        <v>0</v>
      </c>
      <c r="U33" s="46" t="s">
        <v>1176</v>
      </c>
      <c r="V33" s="36"/>
      <c r="W33" s="46" t="s">
        <v>6721</v>
      </c>
      <c r="X33" s="10"/>
      <c r="Y33" s="10"/>
      <c r="Z33" s="10"/>
      <c r="AA33" s="10"/>
      <c r="AB33" s="10"/>
      <c r="AC33" s="10"/>
      <c r="AD33" s="10"/>
      <c r="AE33" s="2" t="s">
        <v>5828</v>
      </c>
      <c r="AF33" s="2" t="s">
        <v>5828</v>
      </c>
      <c r="AG33" s="1052">
        <f>IF(ISNA(VLOOKUP($A33,Tag_sostegno_clima_digitale!$A$2:$Y$461,21,FALSE)=TRUE),0,VLOOKUP($A33,Tag_sostegno_clima_digitale!$A$2:$Y$461,21,FALSE))</f>
        <v>0</v>
      </c>
      <c r="AH33" s="1052">
        <f>IF(ISNA(VLOOKUP($A33,Tag_sostegno_clima_digitale!$A$2:$Y$461,23,FALSE)=TRUE),0,VLOOKUP($A33,Tag_sostegno_clima_digitale!$A$2:$Y$461,23,FALSE))</f>
        <v>0</v>
      </c>
      <c r="AI33" s="10" t="str">
        <f t="shared" si="0"/>
        <v/>
      </c>
      <c r="AJ33" s="10" t="str">
        <f t="shared" si="1"/>
        <v/>
      </c>
      <c r="AK33" s="8">
        <v>44378</v>
      </c>
      <c r="AL33" s="8">
        <v>45657</v>
      </c>
      <c r="AN33" s="64"/>
      <c r="AO33" s="64"/>
      <c r="AP33" s="64"/>
      <c r="AQ33" s="64"/>
      <c r="AU33" s="478"/>
      <c r="AV33" s="478"/>
      <c r="AW33" s="478"/>
      <c r="AX33" s="478"/>
    </row>
    <row r="34" spans="1:124" s="484" customFormat="1">
      <c r="A34" s="478" t="s">
        <v>5126</v>
      </c>
      <c r="B34" s="478" t="s">
        <v>98</v>
      </c>
      <c r="C34" s="42" t="s">
        <v>1027</v>
      </c>
      <c r="D34" s="42" t="s">
        <v>538</v>
      </c>
      <c r="E34" s="35" t="s">
        <v>947</v>
      </c>
      <c r="F34" s="35" t="s">
        <v>1133</v>
      </c>
      <c r="G34" s="148">
        <v>11500000</v>
      </c>
      <c r="H34" s="152"/>
      <c r="I34" s="148">
        <f>H34+G34</f>
        <v>11500000</v>
      </c>
      <c r="J34" s="152"/>
      <c r="K34" s="151">
        <f>I34+J34</f>
        <v>11500000</v>
      </c>
      <c r="L34" s="465">
        <f>IF(ISNA(VLOOKUP(A34,Pagamenti_Opendata!$A$2:$H$253,8,FALSE)=TRUE),0,VLOOKUP(A34,Pagamenti_Opendata!$A$2:$H$253,8,FALSE))</f>
        <v>10286751.65</v>
      </c>
      <c r="M34" s="167" t="s">
        <v>1888</v>
      </c>
      <c r="N34" s="148">
        <v>11500000</v>
      </c>
      <c r="O34" s="734">
        <f>IF(I34&gt;N34,I34-N34,0)</f>
        <v>0</v>
      </c>
      <c r="P34" s="734">
        <f>IF(I34&lt;N34,I34-N34,0)</f>
        <v>0</v>
      </c>
      <c r="Q34" s="603">
        <f>COUNTIF(Bandi_ItaliaDomani!A$2:A$1085,A34)</f>
        <v>0</v>
      </c>
      <c r="R34" s="465">
        <f>SUMIF(Bandi_ItaliaDomani!A$2:A$1085,A34,Bandi_ItaliaDomani!R$2:R$1085)</f>
        <v>0</v>
      </c>
      <c r="S34" s="465">
        <f>VLOOKUP(A34,Progetti_Regis!$A$2:$H$427,6,FALSE)</f>
        <v>1</v>
      </c>
      <c r="T34" s="465">
        <f>VLOOKUP(A34,Progetti_Regis!$A$2:$H$427,7,FALSE)</f>
        <v>11500000</v>
      </c>
      <c r="U34" s="40" t="s">
        <v>1176</v>
      </c>
      <c r="V34" s="37"/>
      <c r="W34" s="40" t="s">
        <v>6721</v>
      </c>
      <c r="X34" s="10">
        <v>0</v>
      </c>
      <c r="Y34" s="10">
        <v>0</v>
      </c>
      <c r="Z34" s="10">
        <v>1.5</v>
      </c>
      <c r="AA34" s="10">
        <v>10</v>
      </c>
      <c r="AB34" s="10">
        <v>0</v>
      </c>
      <c r="AC34" s="10">
        <v>0</v>
      </c>
      <c r="AD34" s="10">
        <v>0</v>
      </c>
      <c r="AE34" s="2"/>
      <c r="AF34" s="2"/>
      <c r="AG34" s="1052">
        <f>IF(ISNA(VLOOKUP($A34,Tag_sostegno_clima_digitale!$A$2:$Y$461,21,FALSE)=TRUE),0,VLOOKUP($A34,Tag_sostegno_clima_digitale!$A$2:$Y$461,21,FALSE))</f>
        <v>0</v>
      </c>
      <c r="AH34" s="1052">
        <f>IF(ISNA(VLOOKUP($A34,Tag_sostegno_clima_digitale!$A$2:$Y$461,23,FALSE)=TRUE),0,VLOOKUP($A34,Tag_sostegno_clima_digitale!$A$2:$Y$461,23,FALSE))</f>
        <v>0</v>
      </c>
      <c r="AI34" s="10">
        <f t="shared" si="0"/>
        <v>0</v>
      </c>
      <c r="AJ34" s="10">
        <f t="shared" si="1"/>
        <v>0</v>
      </c>
      <c r="AM34" s="484" t="s">
        <v>923</v>
      </c>
    </row>
    <row r="35" spans="1:124" s="484" customFormat="1">
      <c r="A35" s="478" t="s">
        <v>5127</v>
      </c>
      <c r="B35" s="478" t="s">
        <v>98</v>
      </c>
      <c r="C35" s="42" t="s">
        <v>1027</v>
      </c>
      <c r="D35" s="42" t="s">
        <v>538</v>
      </c>
      <c r="E35" s="35" t="s">
        <v>947</v>
      </c>
      <c r="F35" s="35" t="s">
        <v>1134</v>
      </c>
      <c r="G35" s="148">
        <v>9000000</v>
      </c>
      <c r="H35" s="152"/>
      <c r="I35" s="148">
        <f>H35+G35</f>
        <v>9000000</v>
      </c>
      <c r="J35" s="152"/>
      <c r="K35" s="151">
        <f>I35+J35</f>
        <v>9000000</v>
      </c>
      <c r="L35" s="465">
        <f>IF(ISNA(VLOOKUP(A35,Pagamenti_Opendata!$A$2:$H$253,8,FALSE)=TRUE),0,VLOOKUP(A35,Pagamenti_Opendata!$A$2:$H$253,8,FALSE))</f>
        <v>8086315.75</v>
      </c>
      <c r="M35" s="167" t="s">
        <v>1888</v>
      </c>
      <c r="N35" s="148">
        <v>9000000</v>
      </c>
      <c r="O35" s="734">
        <f>IF(I35&gt;N35,I35-N35,0)</f>
        <v>0</v>
      </c>
      <c r="P35" s="734">
        <f>IF(I35&lt;N35,I35-N35,0)</f>
        <v>0</v>
      </c>
      <c r="Q35" s="603">
        <f>COUNTIF(Bandi_ItaliaDomani!A$2:A$1085,A35)</f>
        <v>0</v>
      </c>
      <c r="R35" s="465">
        <f>SUMIF(Bandi_ItaliaDomani!A$2:A$1085,A35,Bandi_ItaliaDomani!R$2:R$1085)</f>
        <v>0</v>
      </c>
      <c r="S35" s="465">
        <f>VLOOKUP(A35,Progetti_Regis!$A$2:$H$427,6,FALSE)</f>
        <v>1</v>
      </c>
      <c r="T35" s="465">
        <f>VLOOKUP(A35,Progetti_Regis!$A$2:$H$427,7,FALSE)</f>
        <v>9000000</v>
      </c>
      <c r="U35" s="40" t="s">
        <v>1176</v>
      </c>
      <c r="V35" s="37"/>
      <c r="W35" s="40" t="s">
        <v>6721</v>
      </c>
      <c r="X35" s="10">
        <v>0</v>
      </c>
      <c r="Y35" s="10">
        <v>1</v>
      </c>
      <c r="Z35" s="10">
        <v>4</v>
      </c>
      <c r="AA35" s="10">
        <v>4</v>
      </c>
      <c r="AB35" s="10">
        <v>0</v>
      </c>
      <c r="AC35" s="10">
        <v>0</v>
      </c>
      <c r="AD35" s="10">
        <v>0</v>
      </c>
      <c r="AE35" s="2"/>
      <c r="AF35" s="2"/>
      <c r="AG35" s="1052">
        <f>IF(ISNA(VLOOKUP($A35,Tag_sostegno_clima_digitale!$A$2:$Y$461,21,FALSE)=TRUE),0,VLOOKUP($A35,Tag_sostegno_clima_digitale!$A$2:$Y$461,21,FALSE))</f>
        <v>0</v>
      </c>
      <c r="AH35" s="1052">
        <f>IF(ISNA(VLOOKUP($A35,Tag_sostegno_clima_digitale!$A$2:$Y$461,23,FALSE)=TRUE),0,VLOOKUP($A35,Tag_sostegno_clima_digitale!$A$2:$Y$461,23,FALSE))</f>
        <v>0</v>
      </c>
      <c r="AI35" s="10">
        <f t="shared" si="0"/>
        <v>0</v>
      </c>
      <c r="AJ35" s="10">
        <f t="shared" si="1"/>
        <v>0</v>
      </c>
      <c r="AM35" s="484" t="s">
        <v>923</v>
      </c>
    </row>
    <row r="36" spans="1:124" s="484" customFormat="1" ht="13.8">
      <c r="A36" s="478" t="s">
        <v>4896</v>
      </c>
      <c r="B36" s="478" t="s">
        <v>98</v>
      </c>
      <c r="C36" s="39" t="s">
        <v>1027</v>
      </c>
      <c r="D36" s="39" t="s">
        <v>538</v>
      </c>
      <c r="E36" s="47" t="s">
        <v>755</v>
      </c>
      <c r="F36" s="34" t="s">
        <v>4840</v>
      </c>
      <c r="G36" s="154"/>
      <c r="H36" s="153"/>
      <c r="I36" s="154"/>
      <c r="J36" s="153"/>
      <c r="K36" s="153"/>
      <c r="L36" s="465">
        <f>IF(ISNA(VLOOKUP(A36,Pagamenti_Opendata!$A$2:$H$253,8,FALSE)=TRUE),0,VLOOKUP(A36,Pagamenti_Opendata!$A$2:$H$253,8,FALSE))</f>
        <v>0</v>
      </c>
      <c r="M36" s="168" t="s">
        <v>742</v>
      </c>
      <c r="N36" s="154"/>
      <c r="O36" s="734">
        <f>IF(I36&gt;N36,I36-N36,0)</f>
        <v>0</v>
      </c>
      <c r="P36" s="734">
        <f>IF(I36&lt;N36,I36-N36,0)</f>
        <v>0</v>
      </c>
      <c r="Q36" s="603">
        <f>COUNTIF(Bandi_ItaliaDomani!A$2:A$1085,A36)</f>
        <v>11</v>
      </c>
      <c r="R36" s="465">
        <f>SUMIF(Bandi_ItaliaDomani!A$2:A$1085,A36,Bandi_ItaliaDomani!R$2:R$1085)</f>
        <v>1677000</v>
      </c>
      <c r="S36" s="465">
        <f>VLOOKUP(A36,Progetti_Regis!$A$2:$H$427,6,FALSE)</f>
        <v>0</v>
      </c>
      <c r="T36" s="465">
        <f>VLOOKUP(A36,Progetti_Regis!$A$2:$H$427,7,FALSE)</f>
        <v>0</v>
      </c>
      <c r="U36" s="46" t="s">
        <v>1176</v>
      </c>
      <c r="V36" s="36"/>
      <c r="W36" s="46" t="s">
        <v>6721</v>
      </c>
      <c r="X36" s="10"/>
      <c r="Y36" s="10"/>
      <c r="Z36" s="10"/>
      <c r="AA36" s="10"/>
      <c r="AB36" s="10"/>
      <c r="AC36" s="10"/>
      <c r="AD36" s="10"/>
      <c r="AE36" s="2">
        <v>135</v>
      </c>
      <c r="AF36" s="2">
        <v>40</v>
      </c>
      <c r="AG36" s="1052">
        <f>IF(ISNA(VLOOKUP($A36,Tag_sostegno_clima_digitale!$A$2:$Y$461,21,FALSE)=TRUE),0,VLOOKUP($A36,Tag_sostegno_clima_digitale!$A$2:$Y$461,21,FALSE))</f>
        <v>0</v>
      </c>
      <c r="AH36" s="1052">
        <f>IF(ISNA(VLOOKUP($A36,Tag_sostegno_clima_digitale!$A$2:$Y$461,23,FALSE)=TRUE),0,VLOOKUP($A36,Tag_sostegno_clima_digitale!$A$2:$Y$461,23,FALSE))</f>
        <v>0</v>
      </c>
      <c r="AI36" s="10" t="str">
        <f t="shared" si="0"/>
        <v/>
      </c>
      <c r="AJ36" s="10" t="str">
        <f t="shared" si="1"/>
        <v/>
      </c>
      <c r="AK36" s="8">
        <v>44470</v>
      </c>
      <c r="AL36" s="8">
        <v>46203</v>
      </c>
      <c r="AN36" s="64"/>
      <c r="AO36" s="64"/>
      <c r="AP36" s="64"/>
      <c r="AQ36" s="64"/>
      <c r="AU36" s="520"/>
      <c r="AV36" s="520"/>
      <c r="AW36" s="520"/>
      <c r="AX36" s="520"/>
    </row>
    <row r="37" spans="1:124" s="484" customFormat="1" ht="13.8">
      <c r="A37" s="478" t="s">
        <v>5128</v>
      </c>
      <c r="B37" s="478" t="s">
        <v>98</v>
      </c>
      <c r="C37" s="42" t="s">
        <v>1027</v>
      </c>
      <c r="D37" s="42" t="s">
        <v>538</v>
      </c>
      <c r="E37" s="35" t="s">
        <v>947</v>
      </c>
      <c r="F37" s="35" t="s">
        <v>1135</v>
      </c>
      <c r="G37" s="150">
        <v>368400000</v>
      </c>
      <c r="H37" s="151"/>
      <c r="I37" s="148">
        <f>H37+G37</f>
        <v>368400000</v>
      </c>
      <c r="J37" s="151"/>
      <c r="K37" s="151">
        <f>I37+J37</f>
        <v>368400000</v>
      </c>
      <c r="L37" s="465">
        <f>IF(ISNA(VLOOKUP(A37,Pagamenti_Opendata!$A$2:$H$253,8,FALSE)=TRUE),0,VLOOKUP(A37,Pagamenti_Opendata!$A$2:$H$253,8,FALSE))</f>
        <v>124414758.55</v>
      </c>
      <c r="M37" s="167" t="s">
        <v>1888</v>
      </c>
      <c r="N37" s="150">
        <v>368400000</v>
      </c>
      <c r="O37" s="734">
        <f>IF(I37&gt;N37,I37-N37,0)</f>
        <v>0</v>
      </c>
      <c r="P37" s="734">
        <f>IF(I37&lt;N37,I37-N37,0)</f>
        <v>0</v>
      </c>
      <c r="Q37" s="603">
        <f>COUNTIF(Bandi_ItaliaDomani!A$2:A$1085,A37)</f>
        <v>123</v>
      </c>
      <c r="R37" s="465">
        <f>SUMIF(Bandi_ItaliaDomani!A$2:A$1085,A37,Bandi_ItaliaDomani!R$2:R$1085)</f>
        <v>351052365.17333347</v>
      </c>
      <c r="S37" s="465">
        <f>VLOOKUP(A37,Progetti_Regis!$A$2:$H$427,6,FALSE)</f>
        <v>22</v>
      </c>
      <c r="T37" s="465">
        <f>VLOOKUP(A37,Progetti_Regis!$A$2:$H$427,7,FALSE)</f>
        <v>368399997</v>
      </c>
      <c r="U37" s="40" t="s">
        <v>1176</v>
      </c>
      <c r="V37" s="37"/>
      <c r="W37" s="40" t="s">
        <v>6721</v>
      </c>
      <c r="X37" s="10">
        <v>0</v>
      </c>
      <c r="Y37" s="10">
        <v>88.4</v>
      </c>
      <c r="Z37" s="10">
        <v>110</v>
      </c>
      <c r="AA37" s="10">
        <v>110</v>
      </c>
      <c r="AB37" s="10">
        <v>60</v>
      </c>
      <c r="AC37" s="10">
        <v>0</v>
      </c>
      <c r="AD37" s="10">
        <v>0</v>
      </c>
      <c r="AE37" s="2"/>
      <c r="AF37" s="2"/>
      <c r="AG37" s="1052">
        <f>IF(ISNA(VLOOKUP($A37,Tag_sostegno_clima_digitale!$A$2:$Y$461,21,FALSE)=TRUE),0,VLOOKUP($A37,Tag_sostegno_clima_digitale!$A$2:$Y$461,21,FALSE))</f>
        <v>0</v>
      </c>
      <c r="AH37" s="1052">
        <f>IF(ISNA(VLOOKUP($A37,Tag_sostegno_clima_digitale!$A$2:$Y$461,23,FALSE)=TRUE),0,VLOOKUP($A37,Tag_sostegno_clima_digitale!$A$2:$Y$461,23,FALSE))</f>
        <v>0</v>
      </c>
      <c r="AI37" s="10">
        <f t="shared" si="0"/>
        <v>0</v>
      </c>
      <c r="AJ37" s="10">
        <f t="shared" si="1"/>
        <v>0</v>
      </c>
      <c r="AK37" s="8"/>
      <c r="AL37" s="8"/>
      <c r="AM37" s="484" t="s">
        <v>923</v>
      </c>
      <c r="AN37" s="64">
        <v>1</v>
      </c>
      <c r="AO37" s="64">
        <v>1</v>
      </c>
      <c r="AP37" s="64">
        <v>2</v>
      </c>
      <c r="AQ37" s="64"/>
      <c r="AR37" s="60" t="s">
        <v>1344</v>
      </c>
      <c r="AS37" s="478"/>
      <c r="AT37" s="520"/>
      <c r="AU37" s="59" t="s">
        <v>1345</v>
      </c>
      <c r="AY37" s="305" t="s">
        <v>3728</v>
      </c>
      <c r="AZ37" s="478"/>
      <c r="BA37" s="306" t="s">
        <v>3727</v>
      </c>
    </row>
    <row r="38" spans="1:124" s="484" customFormat="1">
      <c r="A38" s="478" t="s">
        <v>5129</v>
      </c>
      <c r="B38" s="478" t="s">
        <v>98</v>
      </c>
      <c r="C38" s="42" t="s">
        <v>1027</v>
      </c>
      <c r="D38" s="42" t="s">
        <v>538</v>
      </c>
      <c r="E38" s="35" t="s">
        <v>947</v>
      </c>
      <c r="F38" s="35" t="s">
        <v>1136</v>
      </c>
      <c r="G38" s="150">
        <v>4000000</v>
      </c>
      <c r="H38" s="151"/>
      <c r="I38" s="148">
        <f>H38+G38</f>
        <v>4000000</v>
      </c>
      <c r="J38" s="151"/>
      <c r="K38" s="151">
        <f>I38+J38</f>
        <v>4000000</v>
      </c>
      <c r="L38" s="465">
        <f>IF(ISNA(VLOOKUP(A38,Pagamenti_Opendata!$A$2:$H$253,8,FALSE)=TRUE),0,VLOOKUP(A38,Pagamenti_Opendata!$A$2:$H$253,8,FALSE))</f>
        <v>0</v>
      </c>
      <c r="M38" s="167" t="s">
        <v>1888</v>
      </c>
      <c r="N38" s="150">
        <v>4000000</v>
      </c>
      <c r="O38" s="734">
        <f>IF(I38&gt;N38,I38-N38,0)</f>
        <v>0</v>
      </c>
      <c r="P38" s="734">
        <f>IF(I38&lt;N38,I38-N38,0)</f>
        <v>0</v>
      </c>
      <c r="Q38" s="603">
        <f>COUNTIF(Bandi_ItaliaDomani!A$2:A$1085,A38)</f>
        <v>0</v>
      </c>
      <c r="R38" s="465">
        <f>SUMIF(Bandi_ItaliaDomani!A$2:A$1085,A38,Bandi_ItaliaDomani!R$2:R$1085)</f>
        <v>0</v>
      </c>
      <c r="S38" s="465">
        <f>VLOOKUP(A38,Progetti_Regis!$A$2:$H$427,6,FALSE)</f>
        <v>1</v>
      </c>
      <c r="T38" s="465">
        <f>VLOOKUP(A38,Progetti_Regis!$A$2:$H$427,7,FALSE)</f>
        <v>4000000</v>
      </c>
      <c r="U38" s="40" t="s">
        <v>1176</v>
      </c>
      <c r="V38" s="37"/>
      <c r="W38" s="40" t="s">
        <v>6721</v>
      </c>
      <c r="X38" s="10">
        <v>0</v>
      </c>
      <c r="Y38" s="10">
        <v>0</v>
      </c>
      <c r="Z38" s="10">
        <v>0</v>
      </c>
      <c r="AA38" s="10">
        <v>0</v>
      </c>
      <c r="AB38" s="10">
        <v>2</v>
      </c>
      <c r="AC38" s="10">
        <v>1.5</v>
      </c>
      <c r="AD38" s="10">
        <v>0.5</v>
      </c>
      <c r="AE38" s="2"/>
      <c r="AF38" s="2"/>
      <c r="AG38" s="1052">
        <f>IF(ISNA(VLOOKUP($A38,Tag_sostegno_clima_digitale!$A$2:$Y$461,21,FALSE)=TRUE),0,VLOOKUP($A38,Tag_sostegno_clima_digitale!$A$2:$Y$461,21,FALSE))</f>
        <v>0</v>
      </c>
      <c r="AH38" s="1052">
        <f>IF(ISNA(VLOOKUP($A38,Tag_sostegno_clima_digitale!$A$2:$Y$461,23,FALSE)=TRUE),0,VLOOKUP($A38,Tag_sostegno_clima_digitale!$A$2:$Y$461,23,FALSE))</f>
        <v>0</v>
      </c>
      <c r="AI38" s="10">
        <f t="shared" si="0"/>
        <v>0</v>
      </c>
      <c r="AJ38" s="10">
        <f t="shared" si="1"/>
        <v>0</v>
      </c>
      <c r="AM38" s="484" t="s">
        <v>923</v>
      </c>
      <c r="AN38" s="64"/>
      <c r="AO38" s="64"/>
      <c r="AP38" s="64"/>
      <c r="AQ38" s="64"/>
    </row>
    <row r="39" spans="1:124" s="484" customFormat="1">
      <c r="A39" s="478" t="s">
        <v>5130</v>
      </c>
      <c r="B39" s="478" t="s">
        <v>98</v>
      </c>
      <c r="C39" s="42" t="s">
        <v>1027</v>
      </c>
      <c r="D39" s="42" t="s">
        <v>538</v>
      </c>
      <c r="E39" s="35" t="s">
        <v>947</v>
      </c>
      <c r="F39" s="35" t="s">
        <v>1137</v>
      </c>
      <c r="G39" s="150">
        <v>324400000</v>
      </c>
      <c r="H39" s="151"/>
      <c r="I39" s="148">
        <f>H39+G39</f>
        <v>324400000</v>
      </c>
      <c r="J39" s="151"/>
      <c r="K39" s="151">
        <f>I39+J39</f>
        <v>324400000</v>
      </c>
      <c r="L39" s="465">
        <f>IF(ISNA(VLOOKUP(A39,Pagamenti_Opendata!$A$2:$H$253,8,FALSE)=TRUE),0,VLOOKUP(A39,Pagamenti_Opendata!$A$2:$H$253,8,FALSE))</f>
        <v>20868117.5</v>
      </c>
      <c r="M39" s="167" t="s">
        <v>1888</v>
      </c>
      <c r="N39" s="150">
        <v>324400000</v>
      </c>
      <c r="O39" s="734">
        <f>IF(I39&gt;N39,I39-N39,0)</f>
        <v>0</v>
      </c>
      <c r="P39" s="734">
        <f>IF(I39&lt;N39,I39-N39,0)</f>
        <v>0</v>
      </c>
      <c r="Q39" s="603">
        <f>COUNTIF(Bandi_ItaliaDomani!A$2:A$1085,A39)</f>
        <v>7</v>
      </c>
      <c r="R39" s="465">
        <f>SUMIF(Bandi_ItaliaDomani!A$2:A$1085,A39,Bandi_ItaliaDomani!R$2:R$1085)</f>
        <v>66579510.579999998</v>
      </c>
      <c r="S39" s="465">
        <f>VLOOKUP(A39,Progetti_Regis!$A$2:$H$427,6,FALSE)</f>
        <v>4</v>
      </c>
      <c r="T39" s="465">
        <f>VLOOKUP(A39,Progetti_Regis!$A$2:$H$427,7,FALSE)</f>
        <v>83882651</v>
      </c>
      <c r="U39" s="40" t="s">
        <v>1176</v>
      </c>
      <c r="V39" s="37"/>
      <c r="W39" s="40" t="s">
        <v>6721</v>
      </c>
      <c r="X39" s="10">
        <v>0</v>
      </c>
      <c r="Y39" s="10">
        <v>44.4</v>
      </c>
      <c r="Z39" s="10">
        <v>80</v>
      </c>
      <c r="AA39" s="10">
        <v>80</v>
      </c>
      <c r="AB39" s="10">
        <v>60</v>
      </c>
      <c r="AC39" s="10">
        <v>40</v>
      </c>
      <c r="AD39" s="10">
        <v>20</v>
      </c>
      <c r="AE39" s="2"/>
      <c r="AF39" s="2"/>
      <c r="AG39" s="1052">
        <f>IF(ISNA(VLOOKUP($A39,Tag_sostegno_clima_digitale!$A$2:$Y$461,21,FALSE)=TRUE),0,VLOOKUP($A39,Tag_sostegno_clima_digitale!$A$2:$Y$461,21,FALSE))</f>
        <v>0</v>
      </c>
      <c r="AH39" s="1052">
        <f>IF(ISNA(VLOOKUP($A39,Tag_sostegno_clima_digitale!$A$2:$Y$461,23,FALSE)=TRUE),0,VLOOKUP($A39,Tag_sostegno_clima_digitale!$A$2:$Y$461,23,FALSE))</f>
        <v>0</v>
      </c>
      <c r="AI39" s="10">
        <f t="shared" si="0"/>
        <v>0</v>
      </c>
      <c r="AJ39" s="10">
        <f t="shared" si="1"/>
        <v>0</v>
      </c>
      <c r="AM39" s="484" t="s">
        <v>923</v>
      </c>
      <c r="AN39" s="64"/>
      <c r="AO39" s="64"/>
      <c r="AP39" s="64"/>
      <c r="AQ39" s="64"/>
    </row>
    <row r="40" spans="1:124" s="484" customFormat="1">
      <c r="A40" s="478" t="s">
        <v>5131</v>
      </c>
      <c r="B40" s="478" t="s">
        <v>98</v>
      </c>
      <c r="C40" s="42" t="s">
        <v>1027</v>
      </c>
      <c r="D40" s="42" t="s">
        <v>538</v>
      </c>
      <c r="E40" s="35" t="s">
        <v>947</v>
      </c>
      <c r="F40" s="35" t="s">
        <v>1138</v>
      </c>
      <c r="G40" s="150">
        <v>21000000</v>
      </c>
      <c r="H40" s="151"/>
      <c r="I40" s="148">
        <f>H40+G40</f>
        <v>21000000</v>
      </c>
      <c r="J40" s="151"/>
      <c r="K40" s="151">
        <f>I40+J40</f>
        <v>21000000</v>
      </c>
      <c r="L40" s="465">
        <f>IF(ISNA(VLOOKUP(A40,Pagamenti_Opendata!$A$2:$H$253,8,FALSE)=TRUE),0,VLOOKUP(A40,Pagamenti_Opendata!$A$2:$H$253,8,FALSE))</f>
        <v>2710011.66</v>
      </c>
      <c r="M40" s="167" t="s">
        <v>1888</v>
      </c>
      <c r="N40" s="150">
        <v>21000000</v>
      </c>
      <c r="O40" s="734">
        <f>IF(I40&gt;N40,I40-N40,0)</f>
        <v>0</v>
      </c>
      <c r="P40" s="734">
        <f>IF(I40&lt;N40,I40-N40,0)</f>
        <v>0</v>
      </c>
      <c r="Q40" s="603">
        <f>COUNTIF(Bandi_ItaliaDomani!A$2:A$1085,A40)</f>
        <v>0</v>
      </c>
      <c r="R40" s="465">
        <f>SUMIF(Bandi_ItaliaDomani!A$2:A$1085,A40,Bandi_ItaliaDomani!R$2:R$1085)</f>
        <v>0</v>
      </c>
      <c r="S40" s="465">
        <f>VLOOKUP(A40,Progetti_Regis!$A$2:$H$427,6,FALSE)</f>
        <v>3</v>
      </c>
      <c r="T40" s="465">
        <f>VLOOKUP(A40,Progetti_Regis!$A$2:$H$427,7,FALSE)</f>
        <v>21000000</v>
      </c>
      <c r="U40" s="40" t="s">
        <v>1176</v>
      </c>
      <c r="V40" s="37"/>
      <c r="W40" s="40" t="s">
        <v>6721</v>
      </c>
      <c r="X40" s="10">
        <v>0</v>
      </c>
      <c r="Y40" s="10">
        <v>2</v>
      </c>
      <c r="Z40" s="10">
        <v>4</v>
      </c>
      <c r="AA40" s="10">
        <v>4</v>
      </c>
      <c r="AB40" s="10">
        <v>4</v>
      </c>
      <c r="AC40" s="10">
        <v>4</v>
      </c>
      <c r="AD40" s="10">
        <v>3</v>
      </c>
      <c r="AE40" s="2"/>
      <c r="AF40" s="2"/>
      <c r="AG40" s="1052">
        <f>IF(ISNA(VLOOKUP($A40,Tag_sostegno_clima_digitale!$A$2:$Y$461,21,FALSE)=TRUE),0,VLOOKUP($A40,Tag_sostegno_clima_digitale!$A$2:$Y$461,21,FALSE))</f>
        <v>0</v>
      </c>
      <c r="AH40" s="1052">
        <f>IF(ISNA(VLOOKUP($A40,Tag_sostegno_clima_digitale!$A$2:$Y$461,23,FALSE)=TRUE),0,VLOOKUP($A40,Tag_sostegno_clima_digitale!$A$2:$Y$461,23,FALSE))</f>
        <v>0</v>
      </c>
      <c r="AI40" s="10">
        <f t="shared" si="0"/>
        <v>0</v>
      </c>
      <c r="AJ40" s="10">
        <f t="shared" si="1"/>
        <v>0</v>
      </c>
      <c r="AM40" s="484" t="s">
        <v>923</v>
      </c>
      <c r="AN40" s="64"/>
      <c r="AO40" s="64"/>
      <c r="AP40" s="64"/>
      <c r="AQ40" s="64"/>
    </row>
    <row r="41" spans="1:124" s="484" customFormat="1">
      <c r="A41" s="478" t="s">
        <v>5132</v>
      </c>
      <c r="B41" s="478" t="s">
        <v>98</v>
      </c>
      <c r="C41" s="42" t="s">
        <v>1027</v>
      </c>
      <c r="D41" s="42" t="s">
        <v>538</v>
      </c>
      <c r="E41" s="35" t="s">
        <v>947</v>
      </c>
      <c r="F41" s="35" t="s">
        <v>1139</v>
      </c>
      <c r="G41" s="150">
        <v>16400000</v>
      </c>
      <c r="H41" s="151"/>
      <c r="I41" s="148">
        <f>H41+G41</f>
        <v>16400000</v>
      </c>
      <c r="J41" s="151"/>
      <c r="K41" s="151">
        <f>I41+J41</f>
        <v>16400000</v>
      </c>
      <c r="L41" s="465">
        <f>IF(ISNA(VLOOKUP(A41,Pagamenti_Opendata!$A$2:$H$253,8,FALSE)=TRUE),0,VLOOKUP(A41,Pagamenti_Opendata!$A$2:$H$253,8,FALSE))</f>
        <v>1148433.72</v>
      </c>
      <c r="M41" s="167" t="s">
        <v>1888</v>
      </c>
      <c r="N41" s="150">
        <v>16400000</v>
      </c>
      <c r="O41" s="734">
        <f>IF(I41&gt;N41,I41-N41,0)</f>
        <v>0</v>
      </c>
      <c r="P41" s="734">
        <f>IF(I41&lt;N41,I41-N41,0)</f>
        <v>0</v>
      </c>
      <c r="Q41" s="603">
        <f>COUNTIF(Bandi_ItaliaDomani!A$2:A$1085,A41)</f>
        <v>0</v>
      </c>
      <c r="R41" s="465">
        <f>SUMIF(Bandi_ItaliaDomani!A$2:A$1085,A41,Bandi_ItaliaDomani!R$2:R$1085)</f>
        <v>0</v>
      </c>
      <c r="S41" s="465">
        <f>VLOOKUP(A41,Progetti_Regis!$A$2:$H$427,6,FALSE)</f>
        <v>3</v>
      </c>
      <c r="T41" s="465">
        <f>VLOOKUP(A41,Progetti_Regis!$A$2:$H$427,7,FALSE)</f>
        <v>16400000</v>
      </c>
      <c r="U41" s="40" t="s">
        <v>1176</v>
      </c>
      <c r="V41" s="37"/>
      <c r="W41" s="40" t="s">
        <v>6721</v>
      </c>
      <c r="X41" s="10">
        <v>0</v>
      </c>
      <c r="Y41" s="10">
        <v>2.4</v>
      </c>
      <c r="Z41" s="10">
        <v>3</v>
      </c>
      <c r="AA41" s="10">
        <v>3</v>
      </c>
      <c r="AB41" s="10">
        <v>3</v>
      </c>
      <c r="AC41" s="10">
        <v>3</v>
      </c>
      <c r="AD41" s="10">
        <v>2</v>
      </c>
      <c r="AE41" s="2"/>
      <c r="AF41" s="2"/>
      <c r="AG41" s="1052">
        <f>IF(ISNA(VLOOKUP($A41,Tag_sostegno_clima_digitale!$A$2:$Y$461,21,FALSE)=TRUE),0,VLOOKUP($A41,Tag_sostegno_clima_digitale!$A$2:$Y$461,21,FALSE))</f>
        <v>0</v>
      </c>
      <c r="AH41" s="1052">
        <f>IF(ISNA(VLOOKUP($A41,Tag_sostegno_clima_digitale!$A$2:$Y$461,23,FALSE)=TRUE),0,VLOOKUP($A41,Tag_sostegno_clima_digitale!$A$2:$Y$461,23,FALSE))</f>
        <v>0</v>
      </c>
      <c r="AI41" s="10">
        <f t="shared" si="0"/>
        <v>0</v>
      </c>
      <c r="AJ41" s="10">
        <f t="shared" si="1"/>
        <v>0</v>
      </c>
      <c r="AM41" s="484" t="s">
        <v>923</v>
      </c>
      <c r="AN41" s="64"/>
      <c r="AO41" s="64"/>
      <c r="AP41" s="64"/>
      <c r="AQ41" s="64"/>
    </row>
    <row r="42" spans="1:124" s="484" customFormat="1">
      <c r="A42" s="478" t="s">
        <v>4897</v>
      </c>
      <c r="B42" s="478" t="s">
        <v>98</v>
      </c>
      <c r="C42" s="39" t="s">
        <v>1027</v>
      </c>
      <c r="D42" s="39" t="s">
        <v>538</v>
      </c>
      <c r="E42" s="47" t="s">
        <v>755</v>
      </c>
      <c r="F42" s="34" t="s">
        <v>4841</v>
      </c>
      <c r="G42" s="154"/>
      <c r="H42" s="153"/>
      <c r="I42" s="154"/>
      <c r="J42" s="153"/>
      <c r="K42" s="153"/>
      <c r="L42" s="465">
        <f>IF(ISNA(VLOOKUP(A42,Pagamenti_Opendata!$A$2:$H$253,8,FALSE)=TRUE),0,VLOOKUP(A42,Pagamenti_Opendata!$A$2:$H$253,8,FALSE))</f>
        <v>0</v>
      </c>
      <c r="M42" s="168" t="s">
        <v>733</v>
      </c>
      <c r="N42" s="154"/>
      <c r="O42" s="734">
        <f>IF(I42&gt;N42,I42-N42,0)</f>
        <v>0</v>
      </c>
      <c r="P42" s="734">
        <f>IF(I42&lt;N42,I42-N42,0)</f>
        <v>0</v>
      </c>
      <c r="Q42" s="603">
        <f>COUNTIF(Bandi_ItaliaDomani!A$2:A$1085,A42)</f>
        <v>0</v>
      </c>
      <c r="R42" s="465">
        <f>SUMIF(Bandi_ItaliaDomani!A$2:A$1085,A42,Bandi_ItaliaDomani!R$2:R$1085)</f>
        <v>0</v>
      </c>
      <c r="S42" s="465">
        <f>VLOOKUP(A42,Progetti_Regis!$A$2:$H$427,6,FALSE)</f>
        <v>0</v>
      </c>
      <c r="T42" s="465">
        <f>VLOOKUP(A42,Progetti_Regis!$A$2:$H$427,7,FALSE)</f>
        <v>0</v>
      </c>
      <c r="U42" s="46" t="s">
        <v>1176</v>
      </c>
      <c r="V42" s="36"/>
      <c r="W42" s="46" t="s">
        <v>6721</v>
      </c>
      <c r="X42" s="10"/>
      <c r="Y42" s="10"/>
      <c r="Z42" s="10"/>
      <c r="AA42" s="10"/>
      <c r="AB42" s="10"/>
      <c r="AC42" s="10"/>
      <c r="AD42" s="10"/>
      <c r="AE42" s="2">
        <v>140</v>
      </c>
      <c r="AF42" s="2">
        <v>40</v>
      </c>
      <c r="AG42" s="1052">
        <f>IF(ISNA(VLOOKUP($A42,Tag_sostegno_clima_digitale!$A$2:$Y$461,21,FALSE)=TRUE),0,VLOOKUP($A42,Tag_sostegno_clima_digitale!$A$2:$Y$461,21,FALSE))</f>
        <v>0</v>
      </c>
      <c r="AH42" s="1052">
        <f>IF(ISNA(VLOOKUP($A42,Tag_sostegno_clima_digitale!$A$2:$Y$461,23,FALSE)=TRUE),0,VLOOKUP($A42,Tag_sostegno_clima_digitale!$A$2:$Y$461,23,FALSE))</f>
        <v>0</v>
      </c>
      <c r="AI42" s="10" t="str">
        <f t="shared" si="0"/>
        <v/>
      </c>
      <c r="AJ42" s="10" t="str">
        <f t="shared" si="1"/>
        <v/>
      </c>
      <c r="AK42" s="8">
        <v>44743</v>
      </c>
      <c r="AL42" s="8">
        <v>46022</v>
      </c>
      <c r="AN42" s="64"/>
      <c r="AO42" s="64"/>
      <c r="AP42" s="64"/>
      <c r="AQ42" s="64"/>
    </row>
    <row r="43" spans="1:124" s="484" customFormat="1">
      <c r="A43" s="478" t="s">
        <v>5139</v>
      </c>
      <c r="B43" s="478" t="s">
        <v>98</v>
      </c>
      <c r="C43" s="42" t="s">
        <v>1027</v>
      </c>
      <c r="D43" s="42" t="s">
        <v>538</v>
      </c>
      <c r="E43" s="35" t="s">
        <v>947</v>
      </c>
      <c r="F43" s="37" t="s">
        <v>1141</v>
      </c>
      <c r="G43" s="150">
        <v>139000000</v>
      </c>
      <c r="H43" s="151"/>
      <c r="I43" s="148">
        <f t="shared" ref="I43:I50" si="4">H43+G43</f>
        <v>139000000</v>
      </c>
      <c r="J43" s="151"/>
      <c r="K43" s="151">
        <f>I43+J43</f>
        <v>139000000</v>
      </c>
      <c r="L43" s="465">
        <f>IF(ISNA(VLOOKUP(A43,Pagamenti_Opendata!$A$2:$H$253,8,FALSE)=TRUE),0,VLOOKUP(A43,Pagamenti_Opendata!$A$2:$H$253,8,FALSE))</f>
        <v>15019289.550000001</v>
      </c>
      <c r="N43" s="150">
        <v>139000000</v>
      </c>
      <c r="O43" s="734">
        <f>IF(I43&gt;N43,I43-N43,0)</f>
        <v>0</v>
      </c>
      <c r="P43" s="734">
        <f>IF(I43&lt;N43,I43-N43,0)</f>
        <v>0</v>
      </c>
      <c r="Q43" s="603">
        <f>COUNTIF(Bandi_ItaliaDomani!A$2:A$1085,A43)</f>
        <v>0</v>
      </c>
      <c r="R43" s="465">
        <f>SUMIF(Bandi_ItaliaDomani!A$2:A$1085,A43,Bandi_ItaliaDomani!R$2:R$1085)</f>
        <v>0</v>
      </c>
      <c r="S43" s="465">
        <f>VLOOKUP(A43,Progetti_Regis!$A$2:$H$427,6,FALSE)</f>
        <v>3</v>
      </c>
      <c r="T43" s="465">
        <f>VLOOKUP(A43,Progetti_Regis!$A$2:$H$427,7,FALSE)</f>
        <v>132514586.34999999</v>
      </c>
      <c r="U43" s="40" t="s">
        <v>1176</v>
      </c>
      <c r="V43" s="37"/>
      <c r="W43" s="40" t="s">
        <v>6721</v>
      </c>
      <c r="X43" s="10">
        <v>0</v>
      </c>
      <c r="Y43" s="10">
        <v>9</v>
      </c>
      <c r="Z43" s="10">
        <v>35</v>
      </c>
      <c r="AA43" s="10">
        <v>30</v>
      </c>
      <c r="AB43" s="10">
        <v>30</v>
      </c>
      <c r="AC43" s="10">
        <v>20</v>
      </c>
      <c r="AD43" s="10">
        <v>15</v>
      </c>
      <c r="AE43" s="2"/>
      <c r="AF43" s="2"/>
      <c r="AG43" s="1052">
        <f>IF(ISNA(VLOOKUP($A43,Tag_sostegno_clima_digitale!$A$2:$Y$461,21,FALSE)=TRUE),0,VLOOKUP($A43,Tag_sostegno_clima_digitale!$A$2:$Y$461,21,FALSE))</f>
        <v>0</v>
      </c>
      <c r="AH43" s="1052">
        <f>IF(ISNA(VLOOKUP($A43,Tag_sostegno_clima_digitale!$A$2:$Y$461,23,FALSE)=TRUE),0,VLOOKUP($A43,Tag_sostegno_clima_digitale!$A$2:$Y$461,23,FALSE))</f>
        <v>0</v>
      </c>
      <c r="AI43" s="10">
        <f t="shared" si="0"/>
        <v>0</v>
      </c>
      <c r="AJ43" s="10">
        <f t="shared" si="1"/>
        <v>0</v>
      </c>
      <c r="AM43" s="484" t="s">
        <v>923</v>
      </c>
      <c r="AN43" s="64"/>
      <c r="AO43" s="64">
        <v>4</v>
      </c>
      <c r="AP43" s="64">
        <v>6</v>
      </c>
      <c r="AQ43" s="64"/>
      <c r="BO43" s="306" t="s">
        <v>3731</v>
      </c>
      <c r="BP43" s="306" t="s">
        <v>3731</v>
      </c>
      <c r="CB43" s="306" t="s">
        <v>3731</v>
      </c>
      <c r="CC43" s="306" t="s">
        <v>3731</v>
      </c>
      <c r="CV43" s="306" t="s">
        <v>3731</v>
      </c>
      <c r="CW43" s="306" t="s">
        <v>3731</v>
      </c>
      <c r="DQ43" s="61" t="s">
        <v>7887</v>
      </c>
      <c r="DR43" s="61" t="s">
        <v>3732</v>
      </c>
      <c r="DS43" s="68" t="s">
        <v>7888</v>
      </c>
      <c r="DT43" s="68" t="s">
        <v>7889</v>
      </c>
    </row>
    <row r="44" spans="1:124" s="484" customFormat="1">
      <c r="A44" s="478" t="s">
        <v>5140</v>
      </c>
      <c r="B44" s="478" t="s">
        <v>98</v>
      </c>
      <c r="C44" s="42" t="s">
        <v>1027</v>
      </c>
      <c r="D44" s="42" t="s">
        <v>538</v>
      </c>
      <c r="E44" s="35" t="s">
        <v>947</v>
      </c>
      <c r="F44" s="35" t="s">
        <v>1142</v>
      </c>
      <c r="G44" s="150">
        <v>350900000</v>
      </c>
      <c r="H44" s="151"/>
      <c r="I44" s="148">
        <f t="shared" si="4"/>
        <v>350900000</v>
      </c>
      <c r="J44" s="151"/>
      <c r="K44" s="151">
        <f>I44+J44</f>
        <v>350900000</v>
      </c>
      <c r="L44" s="465">
        <f>IF(ISNA(VLOOKUP(A44,Pagamenti_Opendata!$A$2:$H$253,8,FALSE)=TRUE),0,VLOOKUP(A44,Pagamenti_Opendata!$A$2:$H$253,8,FALSE))</f>
        <v>25959.02</v>
      </c>
      <c r="M44" s="168"/>
      <c r="N44" s="150">
        <v>350900000</v>
      </c>
      <c r="O44" s="734">
        <f>IF(I44&gt;N44,I44-N44,0)</f>
        <v>0</v>
      </c>
      <c r="P44" s="734">
        <f>IF(I44&lt;N44,I44-N44,0)</f>
        <v>0</v>
      </c>
      <c r="Q44" s="603">
        <f>COUNTIF(Bandi_ItaliaDomani!A$2:A$1085,A44)</f>
        <v>17</v>
      </c>
      <c r="R44" s="465">
        <f>SUMIF(Bandi_ItaliaDomani!A$2:A$1085,A44,Bandi_ItaliaDomani!R$2:R$1085)</f>
        <v>3720000</v>
      </c>
      <c r="S44" s="465">
        <f>VLOOKUP(A44,Progetti_Regis!$A$2:$H$427,6,FALSE)</f>
        <v>3</v>
      </c>
      <c r="T44" s="465">
        <f>VLOOKUP(A44,Progetti_Regis!$A$2:$H$427,7,FALSE)</f>
        <v>46900000</v>
      </c>
      <c r="U44" s="40" t="s">
        <v>1176</v>
      </c>
      <c r="V44" s="37"/>
      <c r="W44" s="40" t="s">
        <v>6721</v>
      </c>
      <c r="X44" s="10">
        <v>0</v>
      </c>
      <c r="Y44" s="10">
        <v>20.9</v>
      </c>
      <c r="Z44" s="10">
        <v>50</v>
      </c>
      <c r="AA44" s="10">
        <v>80</v>
      </c>
      <c r="AB44" s="10">
        <v>80</v>
      </c>
      <c r="AC44" s="10">
        <v>80</v>
      </c>
      <c r="AD44" s="10">
        <v>40</v>
      </c>
      <c r="AE44" s="2"/>
      <c r="AF44" s="2"/>
      <c r="AG44" s="1052">
        <f>IF(ISNA(VLOOKUP($A44,Tag_sostegno_clima_digitale!$A$2:$Y$461,21,FALSE)=TRUE),0,VLOOKUP($A44,Tag_sostegno_clima_digitale!$A$2:$Y$461,21,FALSE))</f>
        <v>0</v>
      </c>
      <c r="AH44" s="1052">
        <f>IF(ISNA(VLOOKUP($A44,Tag_sostegno_clima_digitale!$A$2:$Y$461,23,FALSE)=TRUE),0,VLOOKUP($A44,Tag_sostegno_clima_digitale!$A$2:$Y$461,23,FALSE))</f>
        <v>0</v>
      </c>
      <c r="AI44" s="10">
        <f t="shared" si="0"/>
        <v>0</v>
      </c>
      <c r="AJ44" s="10">
        <f t="shared" si="1"/>
        <v>0</v>
      </c>
      <c r="AM44" s="484" t="s">
        <v>923</v>
      </c>
      <c r="AN44" s="64"/>
      <c r="AO44" s="64"/>
      <c r="AP44" s="64"/>
      <c r="AQ44" s="64"/>
    </row>
    <row r="45" spans="1:124" s="484" customFormat="1" ht="13.8">
      <c r="A45" s="478" t="s">
        <v>4890</v>
      </c>
      <c r="B45" s="478" t="s">
        <v>98</v>
      </c>
      <c r="C45" s="42" t="s">
        <v>1027</v>
      </c>
      <c r="D45" s="42" t="s">
        <v>538</v>
      </c>
      <c r="E45" s="43" t="s">
        <v>944</v>
      </c>
      <c r="F45" s="35" t="s">
        <v>1087</v>
      </c>
      <c r="G45" s="150">
        <v>2268050053.73</v>
      </c>
      <c r="H45" s="151"/>
      <c r="I45" s="148">
        <f t="shared" si="4"/>
        <v>2268050053.73</v>
      </c>
      <c r="J45" s="151"/>
      <c r="K45" s="151">
        <f>I45+J45</f>
        <v>2268050053.73</v>
      </c>
      <c r="L45" s="465">
        <f>IF(ISNA(VLOOKUP(A45,Pagamenti_Opendata!$A$2:$H$253,8,FALSE)=TRUE),0,VLOOKUP(A45,Pagamenti_Opendata!$A$2:$H$253,8,FALSE))</f>
        <v>979412170.95000005</v>
      </c>
      <c r="M45" s="168" t="s">
        <v>738</v>
      </c>
      <c r="N45" s="150">
        <v>2268050053.73</v>
      </c>
      <c r="O45" s="734">
        <f>IF(I45&gt;N45,I45-N45,0)</f>
        <v>0</v>
      </c>
      <c r="P45" s="734">
        <f>IF(I45&lt;N45,I45-N45,0)</f>
        <v>0</v>
      </c>
      <c r="Q45" s="603">
        <f>COUNTIF(Bandi_ItaliaDomani!A$2:A$1085,A45)</f>
        <v>2</v>
      </c>
      <c r="R45" s="465">
        <f>SUMIF(Bandi_ItaliaDomani!A$2:A$1085,A45,Bandi_ItaliaDomani!R$2:R$1085)</f>
        <v>2268050053.73</v>
      </c>
      <c r="S45" s="465">
        <f>VLOOKUP(A45,Progetti_Regis!$A$2:$H$427,6,FALSE)</f>
        <v>1</v>
      </c>
      <c r="T45" s="465">
        <f>VLOOKUP(A45,Progetti_Regis!$A$2:$H$427,7,FALSE)</f>
        <v>2268050053.73</v>
      </c>
      <c r="U45" s="40" t="s">
        <v>1170</v>
      </c>
      <c r="V45" s="37"/>
      <c r="W45" s="40" t="s">
        <v>6721</v>
      </c>
      <c r="X45" s="10">
        <v>0</v>
      </c>
      <c r="Y45" s="10">
        <v>402.43</v>
      </c>
      <c r="Z45" s="10">
        <v>762.34</v>
      </c>
      <c r="AA45" s="10">
        <v>530.20000000000005</v>
      </c>
      <c r="AB45" s="10">
        <v>398.67999999999995</v>
      </c>
      <c r="AC45" s="10">
        <v>99.949999999999989</v>
      </c>
      <c r="AD45" s="10">
        <v>74.47</v>
      </c>
      <c r="AE45" s="2">
        <v>994</v>
      </c>
      <c r="AF45" s="2">
        <v>43.8</v>
      </c>
      <c r="AG45" s="1052">
        <f>IF(ISNA(VLOOKUP($A45,Tag_sostegno_clima_digitale!$A$2:$Y$461,21,FALSE)=TRUE),0,VLOOKUP($A45,Tag_sostegno_clima_digitale!$A$2:$Y$461,21,FALSE))</f>
        <v>0</v>
      </c>
      <c r="AH45" s="1052">
        <f>IF(ISNA(VLOOKUP($A45,Tag_sostegno_clima_digitale!$A$2:$Y$461,23,FALSE)=TRUE),0,VLOOKUP($A45,Tag_sostegno_clima_digitale!$A$2:$Y$461,23,FALSE))</f>
        <v>0.40000000004409075</v>
      </c>
      <c r="AI45" s="10">
        <f t="shared" si="0"/>
        <v>0</v>
      </c>
      <c r="AJ45" s="10">
        <f t="shared" si="1"/>
        <v>907.22002159199997</v>
      </c>
      <c r="AK45" s="8">
        <v>44378</v>
      </c>
      <c r="AL45" s="8">
        <v>46387</v>
      </c>
      <c r="AM45" s="484" t="s">
        <v>923</v>
      </c>
      <c r="AN45" s="64">
        <v>1</v>
      </c>
      <c r="AO45" s="64">
        <v>2</v>
      </c>
      <c r="AP45" s="64">
        <v>1</v>
      </c>
      <c r="AQ45" s="64"/>
      <c r="AT45" s="520"/>
      <c r="AU45" s="60" t="s">
        <v>1336</v>
      </c>
      <c r="AV45" s="478"/>
      <c r="AW45" s="478"/>
      <c r="AX45" s="478"/>
      <c r="BF45" s="59" t="s">
        <v>1338</v>
      </c>
      <c r="BG45" s="306" t="s">
        <v>3725</v>
      </c>
      <c r="CB45" s="59" t="s">
        <v>1339</v>
      </c>
    </row>
    <row r="46" spans="1:124" s="484" customFormat="1" ht="13.8">
      <c r="A46" s="478" t="s">
        <v>4898</v>
      </c>
      <c r="B46" s="478" t="s">
        <v>98</v>
      </c>
      <c r="C46" s="42" t="s">
        <v>1027</v>
      </c>
      <c r="D46" s="42" t="s">
        <v>538</v>
      </c>
      <c r="E46" s="67" t="s">
        <v>944</v>
      </c>
      <c r="F46" s="35" t="s">
        <v>1088</v>
      </c>
      <c r="G46" s="148">
        <v>41800000</v>
      </c>
      <c r="H46" s="151"/>
      <c r="I46" s="148">
        <f t="shared" si="4"/>
        <v>41800000</v>
      </c>
      <c r="J46" s="151"/>
      <c r="K46" s="151">
        <f>I46+J46</f>
        <v>41800000</v>
      </c>
      <c r="L46" s="465">
        <f>IF(ISNA(VLOOKUP(A46,Pagamenti_Opendata!$A$2:$H$253,8,FALSE)=TRUE),0,VLOOKUP(A46,Pagamenti_Opendata!$A$2:$H$253,8,FALSE))</f>
        <v>21389268.199999999</v>
      </c>
      <c r="M46" s="168" t="s">
        <v>740</v>
      </c>
      <c r="N46" s="148">
        <v>41800000</v>
      </c>
      <c r="O46" s="734">
        <f>IF(I46&gt;N46,I46-N46,0)</f>
        <v>0</v>
      </c>
      <c r="P46" s="734">
        <f>IF(I46&lt;N46,I46-N46,0)</f>
        <v>0</v>
      </c>
      <c r="Q46" s="603">
        <f>COUNTIF(Bandi_ItaliaDomani!A$2:A$1085,A46)</f>
        <v>3</v>
      </c>
      <c r="R46" s="465">
        <f>SUMIF(Bandi_ItaliaDomani!A$2:A$1085,A46,Bandi_ItaliaDomani!R$2:R$1085)</f>
        <v>41300000</v>
      </c>
      <c r="S46" s="465">
        <f>VLOOKUP(A46,Progetti_Regis!$A$2:$H$427,6,FALSE)</f>
        <v>4</v>
      </c>
      <c r="T46" s="465">
        <f>VLOOKUP(A46,Progetti_Regis!$A$2:$H$427,7,FALSE)</f>
        <v>41800000</v>
      </c>
      <c r="U46" s="40" t="s">
        <v>7913</v>
      </c>
      <c r="V46" s="37"/>
      <c r="W46" s="40" t="s">
        <v>6721</v>
      </c>
      <c r="X46" s="10">
        <v>0</v>
      </c>
      <c r="Y46" s="10">
        <v>0.5</v>
      </c>
      <c r="Z46" s="10">
        <v>8.52</v>
      </c>
      <c r="AA46" s="10">
        <v>8.49</v>
      </c>
      <c r="AB46" s="10">
        <v>8.59</v>
      </c>
      <c r="AC46" s="10">
        <v>7.98</v>
      </c>
      <c r="AD46" s="10">
        <v>7.98</v>
      </c>
      <c r="AE46" s="2">
        <v>17</v>
      </c>
      <c r="AF46" s="2">
        <v>40</v>
      </c>
      <c r="AG46" s="1052">
        <f>IF(ISNA(VLOOKUP($A46,Tag_sostegno_clima_digitale!$A$2:$Y$461,21,FALSE)=TRUE),0,VLOOKUP($A46,Tag_sostegno_clima_digitale!$A$2:$Y$461,21,FALSE))</f>
        <v>0</v>
      </c>
      <c r="AH46" s="1052">
        <f>IF(ISNA(VLOOKUP($A46,Tag_sostegno_clima_digitale!$A$2:$Y$461,23,FALSE)=TRUE),0,VLOOKUP($A46,Tag_sostegno_clima_digitale!$A$2:$Y$461,23,FALSE))</f>
        <v>0</v>
      </c>
      <c r="AI46" s="10">
        <f t="shared" si="0"/>
        <v>0</v>
      </c>
      <c r="AJ46" s="10">
        <f t="shared" si="1"/>
        <v>0</v>
      </c>
      <c r="AK46" s="8">
        <v>44197</v>
      </c>
      <c r="AL46" s="8">
        <v>46203</v>
      </c>
      <c r="AM46" s="484" t="s">
        <v>923</v>
      </c>
      <c r="AN46" s="64"/>
      <c r="AO46" s="64">
        <v>6</v>
      </c>
      <c r="AP46" s="64">
        <v>10</v>
      </c>
      <c r="AQ46" s="64"/>
      <c r="AT46" s="520"/>
      <c r="AU46" s="305" t="s">
        <v>3723</v>
      </c>
      <c r="AV46" s="305" t="s">
        <v>3726</v>
      </c>
      <c r="AW46" s="305"/>
      <c r="AX46" s="305"/>
      <c r="BA46" s="59" t="s">
        <v>1337</v>
      </c>
      <c r="BF46" s="306" t="s">
        <v>3723</v>
      </c>
      <c r="BG46" s="305" t="s">
        <v>3726</v>
      </c>
      <c r="BR46" s="306" t="s">
        <v>3723</v>
      </c>
      <c r="BS46" s="305" t="s">
        <v>3726</v>
      </c>
      <c r="CB46" s="59" t="s">
        <v>1340</v>
      </c>
      <c r="CC46" s="59" t="s">
        <v>1341</v>
      </c>
      <c r="CD46" s="59" t="s">
        <v>1342</v>
      </c>
      <c r="CF46" s="306" t="s">
        <v>3723</v>
      </c>
      <c r="CG46" s="305" t="s">
        <v>3726</v>
      </c>
      <c r="CZ46" s="306" t="s">
        <v>3723</v>
      </c>
      <c r="DA46" s="305" t="s">
        <v>3726</v>
      </c>
      <c r="DB46" s="478"/>
      <c r="DC46" s="478"/>
      <c r="DD46" s="478"/>
      <c r="DE46" s="478"/>
      <c r="DF46" s="478"/>
      <c r="DG46" s="478"/>
      <c r="DH46" s="478"/>
      <c r="DQ46" s="59" t="s">
        <v>1343</v>
      </c>
      <c r="DR46" s="59" t="s">
        <v>1342</v>
      </c>
    </row>
    <row r="47" spans="1:124" s="484" customFormat="1">
      <c r="A47" s="478" t="s">
        <v>4887</v>
      </c>
      <c r="B47" s="478" t="s">
        <v>98</v>
      </c>
      <c r="C47" s="42" t="s">
        <v>1027</v>
      </c>
      <c r="D47" s="42" t="s">
        <v>538</v>
      </c>
      <c r="E47" s="67" t="s">
        <v>1021</v>
      </c>
      <c r="F47" s="65" t="s">
        <v>1187</v>
      </c>
      <c r="G47" s="148">
        <v>0</v>
      </c>
      <c r="H47" s="152"/>
      <c r="I47" s="148">
        <f t="shared" si="4"/>
        <v>0</v>
      </c>
      <c r="J47" s="152"/>
      <c r="K47" s="151">
        <f>I47+J47</f>
        <v>0</v>
      </c>
      <c r="L47" s="465">
        <f>IF(ISNA(VLOOKUP(A47,Pagamenti_Opendata!$A$2:$H$253,8,FALSE)=TRUE),0,VLOOKUP(A47,Pagamenti_Opendata!$A$2:$H$253,8,FALSE))</f>
        <v>0</v>
      </c>
      <c r="M47" s="168"/>
      <c r="N47" s="148">
        <v>0</v>
      </c>
      <c r="O47" s="734">
        <f>IF(I47&gt;N47,I47-N47,0)</f>
        <v>0</v>
      </c>
      <c r="P47" s="734">
        <f>IF(I47&lt;N47,I47-N47,0)</f>
        <v>0</v>
      </c>
      <c r="Q47" s="603">
        <f>COUNTIF(Bandi_ItaliaDomani!A$2:A$1085,A47)</f>
        <v>0</v>
      </c>
      <c r="R47" s="465">
        <f>SUMIF(Bandi_ItaliaDomani!A$2:A$1085,A47,Bandi_ItaliaDomani!R$2:R$1085)</f>
        <v>0</v>
      </c>
      <c r="S47" s="465">
        <f>VLOOKUP(A47,Progetti_Regis!$A$2:$H$427,6,FALSE)</f>
        <v>0</v>
      </c>
      <c r="T47" s="465">
        <f>VLOOKUP(A47,Progetti_Regis!$A$2:$H$427,7,FALSE)</f>
        <v>0</v>
      </c>
      <c r="U47" s="40" t="s">
        <v>1174</v>
      </c>
      <c r="V47" s="37"/>
      <c r="W47" s="40" t="s">
        <v>6721</v>
      </c>
      <c r="X47" s="10">
        <v>0</v>
      </c>
      <c r="Y47" s="10">
        <v>0</v>
      </c>
      <c r="Z47" s="10">
        <v>0</v>
      </c>
      <c r="AA47" s="10">
        <v>0</v>
      </c>
      <c r="AB47" s="10">
        <v>0</v>
      </c>
      <c r="AC47" s="10">
        <v>0</v>
      </c>
      <c r="AD47" s="10">
        <v>0</v>
      </c>
      <c r="AE47" s="2"/>
      <c r="AF47" s="2"/>
      <c r="AG47" s="1052">
        <f>IF(ISNA(VLOOKUP($A47,Tag_sostegno_clima_digitale!$A$2:$Y$461,21,FALSE)=TRUE),0,VLOOKUP($A47,Tag_sostegno_clima_digitale!$A$2:$Y$461,21,FALSE))</f>
        <v>0</v>
      </c>
      <c r="AH47" s="1052">
        <f>IF(ISNA(VLOOKUP($A47,Tag_sostegno_clima_digitale!$A$2:$Y$461,23,FALSE)=TRUE),0,VLOOKUP($A47,Tag_sostegno_clima_digitale!$A$2:$Y$461,23,FALSE))</f>
        <v>0</v>
      </c>
      <c r="AI47" s="10" t="str">
        <f t="shared" si="0"/>
        <v/>
      </c>
      <c r="AJ47" s="10" t="str">
        <f t="shared" si="1"/>
        <v/>
      </c>
      <c r="AN47" s="64">
        <v>1</v>
      </c>
      <c r="AO47" s="64"/>
      <c r="AP47" s="64"/>
      <c r="AQ47" s="23"/>
      <c r="AU47" s="60" t="s">
        <v>1346</v>
      </c>
      <c r="AV47" s="478"/>
      <c r="AW47" s="478"/>
      <c r="AX47" s="478"/>
    </row>
    <row r="48" spans="1:124" s="484" customFormat="1" ht="13.8">
      <c r="A48" s="985" t="s">
        <v>4888</v>
      </c>
      <c r="B48" s="985" t="s">
        <v>98</v>
      </c>
      <c r="C48" s="994" t="s">
        <v>1027</v>
      </c>
      <c r="D48" s="994" t="s">
        <v>538</v>
      </c>
      <c r="E48" s="995" t="s">
        <v>1021</v>
      </c>
      <c r="F48" s="1024" t="s">
        <v>1105</v>
      </c>
      <c r="G48" s="148"/>
      <c r="H48" s="151"/>
      <c r="I48" s="148"/>
      <c r="J48" s="151"/>
      <c r="K48" s="151"/>
      <c r="L48" s="465">
        <f>IF(ISNA(VLOOKUP(A48,Pagamenti_Opendata!$A$2:$H$253,8,FALSE)=TRUE),0,VLOOKUP(A48,Pagamenti_Opendata!$A$2:$H$253,8,FALSE))</f>
        <v>0</v>
      </c>
      <c r="M48" s="168"/>
      <c r="N48" s="148"/>
      <c r="O48" s="734">
        <f>IF(I48&gt;N48,I48-N48,0)</f>
        <v>0</v>
      </c>
      <c r="P48" s="734">
        <f>IF(I48&lt;N48,I48-N48,0)</f>
        <v>0</v>
      </c>
      <c r="Q48" s="603">
        <f>COUNTIF(Bandi_ItaliaDomani!A$2:A$1085,A48)</f>
        <v>0</v>
      </c>
      <c r="R48" s="465">
        <f>SUMIF(Bandi_ItaliaDomani!A$2:A$1085,A48,Bandi_ItaliaDomani!R$2:R$1085)</f>
        <v>0</v>
      </c>
      <c r="S48" s="465">
        <f>VLOOKUP(A48,Progetti_Regis!$A$2:$H$427,6,FALSE)</f>
        <v>0</v>
      </c>
      <c r="T48" s="465">
        <f>VLOOKUP(A48,Progetti_Regis!$A$2:$H$427,7,FALSE)</f>
        <v>0</v>
      </c>
      <c r="U48" s="40" t="s">
        <v>1174</v>
      </c>
      <c r="V48" s="37"/>
      <c r="W48" s="40" t="s">
        <v>6721</v>
      </c>
      <c r="X48" s="10"/>
      <c r="Y48" s="10"/>
      <c r="Z48" s="10"/>
      <c r="AA48" s="10"/>
      <c r="AB48" s="10"/>
      <c r="AC48" s="10"/>
      <c r="AD48" s="10"/>
      <c r="AE48" s="2"/>
      <c r="AF48" s="2"/>
      <c r="AG48" s="1052">
        <f>IF(ISNA(VLOOKUP($A48,Tag_sostegno_clima_digitale!$A$2:$Y$461,21,FALSE)=TRUE),0,VLOOKUP($A48,Tag_sostegno_clima_digitale!$A$2:$Y$461,21,FALSE))</f>
        <v>0</v>
      </c>
      <c r="AH48" s="1052">
        <f>IF(ISNA(VLOOKUP($A48,Tag_sostegno_clima_digitale!$A$2:$Y$461,23,FALSE)=TRUE),0,VLOOKUP($A48,Tag_sostegno_clima_digitale!$A$2:$Y$461,23,FALSE))</f>
        <v>0</v>
      </c>
      <c r="AI48" s="10" t="str">
        <f t="shared" si="0"/>
        <v/>
      </c>
      <c r="AJ48" s="10" t="str">
        <f t="shared" si="1"/>
        <v/>
      </c>
      <c r="AN48" s="64">
        <v>1</v>
      </c>
      <c r="AO48" s="64"/>
      <c r="AP48" s="64"/>
      <c r="AQ48" s="23"/>
      <c r="AY48" s="520"/>
      <c r="AZ48" s="520"/>
      <c r="BF48" s="60" t="s">
        <v>1387</v>
      </c>
      <c r="BG48" s="478"/>
      <c r="BH48" s="478"/>
      <c r="BI48" s="478"/>
      <c r="BJ48" s="478"/>
      <c r="BK48" s="478"/>
      <c r="BL48" s="478"/>
      <c r="BM48" s="478"/>
    </row>
    <row r="49" spans="1:126" s="484" customFormat="1" ht="13.8">
      <c r="A49" s="478" t="s">
        <v>6740</v>
      </c>
      <c r="B49" s="478" t="s">
        <v>98</v>
      </c>
      <c r="C49" s="42" t="s">
        <v>1027</v>
      </c>
      <c r="D49" s="42" t="s">
        <v>538</v>
      </c>
      <c r="E49" s="67" t="s">
        <v>6744</v>
      </c>
      <c r="F49" s="35" t="s">
        <v>6742</v>
      </c>
      <c r="G49" s="148">
        <v>155000000</v>
      </c>
      <c r="H49" s="151"/>
      <c r="I49" s="148">
        <f t="shared" si="4"/>
        <v>155000000</v>
      </c>
      <c r="J49" s="151"/>
      <c r="K49" s="151">
        <f>I49+J49</f>
        <v>155000000</v>
      </c>
      <c r="L49" s="465">
        <f>IF(ISNA(VLOOKUP(A49,Pagamenti_Opendata!$A$2:$H$253,8,FALSE)=TRUE),0,VLOOKUP(A49,Pagamenti_Opendata!$A$2:$H$253,8,FALSE))</f>
        <v>48229235.299999997</v>
      </c>
      <c r="M49" s="168"/>
      <c r="N49" s="148">
        <v>155000000</v>
      </c>
      <c r="O49" s="734">
        <f>IF(I49&gt;N49,I49-N49,0)</f>
        <v>0</v>
      </c>
      <c r="P49" s="734">
        <f>IF(I49&lt;N49,I49-N49,0)</f>
        <v>0</v>
      </c>
      <c r="Q49" s="603">
        <f>COUNTIF(Bandi_ItaliaDomani!A$2:A$1085,A49)</f>
        <v>31</v>
      </c>
      <c r="R49" s="465">
        <f>SUMIF(Bandi_ItaliaDomani!A$2:A$1085,A49,Bandi_ItaliaDomani!R$2:R$1085)</f>
        <v>9240000</v>
      </c>
      <c r="S49" s="465">
        <f>VLOOKUP(A49,Progetti_Regis!$A$2:$H$427,6,FALSE)</f>
        <v>5</v>
      </c>
      <c r="T49" s="465">
        <f>VLOOKUP(A49,Progetti_Regis!$A$2:$H$427,7,FALSE)</f>
        <v>154276986</v>
      </c>
      <c r="U49" s="40" t="s">
        <v>1174</v>
      </c>
      <c r="V49" s="37"/>
      <c r="W49" s="40" t="s">
        <v>6721</v>
      </c>
      <c r="X49" s="10">
        <v>0</v>
      </c>
      <c r="Y49" s="10">
        <v>10</v>
      </c>
      <c r="Z49" s="10">
        <v>30</v>
      </c>
      <c r="AA49" s="10">
        <v>30</v>
      </c>
      <c r="AB49" s="10">
        <v>30</v>
      </c>
      <c r="AC49" s="10">
        <v>30</v>
      </c>
      <c r="AD49" s="10">
        <v>25</v>
      </c>
      <c r="AE49" s="2">
        <v>48</v>
      </c>
      <c r="AF49" s="2">
        <v>34</v>
      </c>
      <c r="AG49" s="1052">
        <f>IF(ISNA(VLOOKUP($A49,Tag_sostegno_clima_digitale!$A$2:$Y$461,21,FALSE)=TRUE),0,VLOOKUP($A49,Tag_sostegno_clima_digitale!$A$2:$Y$461,21,FALSE))</f>
        <v>0</v>
      </c>
      <c r="AH49" s="1052">
        <f>IF(ISNA(VLOOKUP($A49,Tag_sostegno_clima_digitale!$A$2:$Y$461,23,FALSE)=TRUE),0,VLOOKUP($A49,Tag_sostegno_clima_digitale!$A$2:$Y$461,23,FALSE))</f>
        <v>1</v>
      </c>
      <c r="AI49" s="10">
        <f t="shared" si="0"/>
        <v>0</v>
      </c>
      <c r="AJ49" s="10">
        <f t="shared" si="1"/>
        <v>155</v>
      </c>
      <c r="AM49" s="484" t="s">
        <v>923</v>
      </c>
      <c r="AN49" s="64"/>
      <c r="AO49" s="64"/>
      <c r="AP49" s="64"/>
      <c r="AQ49" s="23"/>
      <c r="AY49" s="520"/>
      <c r="AZ49" s="520"/>
      <c r="BF49" s="478"/>
      <c r="BG49" s="478"/>
      <c r="BH49" s="478"/>
      <c r="BI49" s="478"/>
      <c r="BJ49" s="478"/>
      <c r="BK49" s="478"/>
      <c r="BL49" s="478"/>
      <c r="BM49" s="478"/>
    </row>
    <row r="50" spans="1:126" s="484" customFormat="1" ht="13.8">
      <c r="A50" s="478" t="s">
        <v>6741</v>
      </c>
      <c r="B50" s="478" t="s">
        <v>98</v>
      </c>
      <c r="C50" s="42" t="s">
        <v>1027</v>
      </c>
      <c r="D50" s="42" t="s">
        <v>538</v>
      </c>
      <c r="E50" s="67" t="s">
        <v>6744</v>
      </c>
      <c r="F50" s="35" t="s">
        <v>6743</v>
      </c>
      <c r="G50" s="148">
        <v>0</v>
      </c>
      <c r="H50" s="151"/>
      <c r="I50" s="148">
        <f t="shared" si="4"/>
        <v>0</v>
      </c>
      <c r="J50" s="151"/>
      <c r="K50" s="151">
        <f>I50+J50</f>
        <v>0</v>
      </c>
      <c r="L50" s="465">
        <f>IF(ISNA(VLOOKUP(A50,Pagamenti_Opendata!$A$2:$H$253,8,FALSE)=TRUE),0,VLOOKUP(A50,Pagamenti_Opendata!$A$2:$H$253,8,FALSE))</f>
        <v>0</v>
      </c>
      <c r="M50" s="168"/>
      <c r="N50" s="148">
        <v>0</v>
      </c>
      <c r="O50" s="734">
        <f>IF(I50&gt;N50,I50-N50,0)</f>
        <v>0</v>
      </c>
      <c r="P50" s="734">
        <f>IF(I50&lt;N50,I50-N50,0)</f>
        <v>0</v>
      </c>
      <c r="Q50" s="603">
        <f>COUNTIF(Bandi_ItaliaDomani!A$2:A$1085,A50)</f>
        <v>0</v>
      </c>
      <c r="R50" s="465">
        <f>SUMIF(Bandi_ItaliaDomani!A$2:A$1085,A50,Bandi_ItaliaDomani!R$2:R$1085)</f>
        <v>0</v>
      </c>
      <c r="S50" s="465">
        <f>VLOOKUP(A50,Progetti_Regis!$A$2:$H$427,6,FALSE)</f>
        <v>0</v>
      </c>
      <c r="T50" s="465">
        <f>VLOOKUP(A50,Progetti_Regis!$A$2:$H$427,7,FALSE)</f>
        <v>0</v>
      </c>
      <c r="U50" s="40" t="s">
        <v>1174</v>
      </c>
      <c r="V50" s="37"/>
      <c r="W50" s="40" t="s">
        <v>6721</v>
      </c>
      <c r="X50" s="10"/>
      <c r="Y50" s="10"/>
      <c r="Z50" s="10"/>
      <c r="AA50" s="10"/>
      <c r="AB50" s="10"/>
      <c r="AC50" s="10"/>
      <c r="AD50" s="10"/>
      <c r="AE50" s="2"/>
      <c r="AF50" s="2"/>
      <c r="AG50" s="1052">
        <f>IF(ISNA(VLOOKUP($A50,Tag_sostegno_clima_digitale!$A$2:$Y$461,21,FALSE)=TRUE),0,VLOOKUP($A50,Tag_sostegno_clima_digitale!$A$2:$Y$461,21,FALSE))</f>
        <v>0</v>
      </c>
      <c r="AH50" s="1052">
        <f>IF(ISNA(VLOOKUP($A50,Tag_sostegno_clima_digitale!$A$2:$Y$461,23,FALSE)=TRUE),0,VLOOKUP($A50,Tag_sostegno_clima_digitale!$A$2:$Y$461,23,FALSE))</f>
        <v>1</v>
      </c>
      <c r="AI50" s="10" t="str">
        <f t="shared" si="0"/>
        <v/>
      </c>
      <c r="AJ50" s="10" t="str">
        <f t="shared" si="1"/>
        <v/>
      </c>
      <c r="AN50" s="64"/>
      <c r="AO50" s="64"/>
      <c r="AP50" s="64"/>
      <c r="AQ50" s="23"/>
      <c r="AY50" s="520"/>
      <c r="AZ50" s="520"/>
      <c r="BF50" s="478"/>
      <c r="BG50" s="478"/>
      <c r="BH50" s="478"/>
      <c r="BI50" s="478"/>
      <c r="BJ50" s="478"/>
      <c r="BK50" s="478"/>
      <c r="BL50" s="478"/>
      <c r="BM50" s="478"/>
    </row>
    <row r="51" spans="1:126" s="484" customFormat="1">
      <c r="A51" s="478" t="s">
        <v>4894</v>
      </c>
      <c r="B51" s="478" t="s">
        <v>98</v>
      </c>
      <c r="C51" s="42" t="s">
        <v>1027</v>
      </c>
      <c r="D51" s="42" t="s">
        <v>538</v>
      </c>
      <c r="E51" s="67" t="s">
        <v>1021</v>
      </c>
      <c r="F51" s="35" t="s">
        <v>1188</v>
      </c>
      <c r="G51" s="148">
        <v>0</v>
      </c>
      <c r="H51" s="151"/>
      <c r="I51" s="148">
        <f t="shared" ref="I51:I66" si="5">H51+G51</f>
        <v>0</v>
      </c>
      <c r="J51" s="151"/>
      <c r="K51" s="151">
        <f>I51+J51</f>
        <v>0</v>
      </c>
      <c r="L51" s="465">
        <f>IF(ISNA(VLOOKUP(A51,Pagamenti_Opendata!$A$2:$H$253,8,FALSE)=TRUE),0,VLOOKUP(A51,Pagamenti_Opendata!$A$2:$H$253,8,FALSE))</f>
        <v>0</v>
      </c>
      <c r="M51" s="168"/>
      <c r="N51" s="148">
        <v>0</v>
      </c>
      <c r="O51" s="734">
        <f>IF(I51&gt;N51,I51-N51,0)</f>
        <v>0</v>
      </c>
      <c r="P51" s="734">
        <f>IF(I51&lt;N51,I51-N51,0)</f>
        <v>0</v>
      </c>
      <c r="Q51" s="603">
        <f>COUNTIF(Bandi_ItaliaDomani!A$2:A$1085,A51)</f>
        <v>0</v>
      </c>
      <c r="R51" s="465">
        <f>SUMIF(Bandi_ItaliaDomani!A$2:A$1085,A51,Bandi_ItaliaDomani!R$2:R$1085)</f>
        <v>0</v>
      </c>
      <c r="S51" s="465">
        <f>VLOOKUP(A51,Progetti_Regis!$A$2:$H$427,6,FALSE)</f>
        <v>0</v>
      </c>
      <c r="T51" s="465">
        <f>VLOOKUP(A51,Progetti_Regis!$A$2:$H$427,7,FALSE)</f>
        <v>0</v>
      </c>
      <c r="U51" s="40" t="s">
        <v>1174</v>
      </c>
      <c r="V51" s="37"/>
      <c r="W51" s="40" t="s">
        <v>6721</v>
      </c>
      <c r="X51" s="10">
        <v>0</v>
      </c>
      <c r="Y51" s="10">
        <v>0</v>
      </c>
      <c r="Z51" s="10">
        <v>0</v>
      </c>
      <c r="AA51" s="10">
        <v>0</v>
      </c>
      <c r="AB51" s="10">
        <v>0</v>
      </c>
      <c r="AC51" s="10">
        <v>0</v>
      </c>
      <c r="AD51" s="10">
        <v>0</v>
      </c>
      <c r="AE51" s="2"/>
      <c r="AF51" s="2"/>
      <c r="AG51" s="1052">
        <f>IF(ISNA(VLOOKUP($A51,Tag_sostegno_clima_digitale!$A$2:$Y$461,21,FALSE)=TRUE),0,VLOOKUP($A51,Tag_sostegno_clima_digitale!$A$2:$Y$461,21,FALSE))</f>
        <v>0</v>
      </c>
      <c r="AH51" s="1052">
        <f>IF(ISNA(VLOOKUP($A51,Tag_sostegno_clima_digitale!$A$2:$Y$461,23,FALSE)=TRUE),0,VLOOKUP($A51,Tag_sostegno_clima_digitale!$A$2:$Y$461,23,FALSE))</f>
        <v>0</v>
      </c>
      <c r="AI51" s="10" t="str">
        <f t="shared" si="0"/>
        <v/>
      </c>
      <c r="AJ51" s="10" t="str">
        <f t="shared" si="1"/>
        <v/>
      </c>
      <c r="AN51" s="64">
        <v>1</v>
      </c>
      <c r="AO51" s="64"/>
      <c r="AP51" s="64"/>
      <c r="AQ51" s="23"/>
      <c r="AU51" s="60" t="s">
        <v>1388</v>
      </c>
      <c r="AV51" s="478"/>
      <c r="AW51" s="478"/>
      <c r="AX51" s="478"/>
    </row>
    <row r="52" spans="1:126" s="484" customFormat="1">
      <c r="A52" s="478" t="s">
        <v>4899</v>
      </c>
      <c r="B52" s="478" t="s">
        <v>98</v>
      </c>
      <c r="C52" s="42" t="s">
        <v>1027</v>
      </c>
      <c r="D52" s="42" t="s">
        <v>538</v>
      </c>
      <c r="E52" s="67" t="s">
        <v>1021</v>
      </c>
      <c r="F52" s="65" t="s">
        <v>1191</v>
      </c>
      <c r="G52" s="10">
        <v>0</v>
      </c>
      <c r="H52" s="53"/>
      <c r="I52" s="148">
        <f t="shared" si="5"/>
        <v>0</v>
      </c>
      <c r="J52" s="53"/>
      <c r="K52" s="151">
        <f>I52+J52</f>
        <v>0</v>
      </c>
      <c r="L52" s="465">
        <f>IF(ISNA(VLOOKUP(A52,Pagamenti_Opendata!$A$2:$H$253,8,FALSE)=TRUE),0,VLOOKUP(A52,Pagamenti_Opendata!$A$2:$H$253,8,FALSE))</f>
        <v>0</v>
      </c>
      <c r="M52" s="168"/>
      <c r="N52" s="10">
        <v>0</v>
      </c>
      <c r="O52" s="734">
        <f>IF(I52&gt;N52,I52-N52,0)</f>
        <v>0</v>
      </c>
      <c r="P52" s="734">
        <f>IF(I52&lt;N52,I52-N52,0)</f>
        <v>0</v>
      </c>
      <c r="Q52" s="603">
        <f>COUNTIF(Bandi_ItaliaDomani!A$2:A$1085,A52)</f>
        <v>0</v>
      </c>
      <c r="R52" s="465">
        <f>SUMIF(Bandi_ItaliaDomani!A$2:A$1085,A52,Bandi_ItaliaDomani!R$2:R$1085)</f>
        <v>0</v>
      </c>
      <c r="S52" s="465">
        <f>VLOOKUP(A52,Progetti_Regis!$A$2:$H$427,6,FALSE)</f>
        <v>0</v>
      </c>
      <c r="T52" s="465">
        <f>VLOOKUP(A52,Progetti_Regis!$A$2:$H$427,7,FALSE)</f>
        <v>0</v>
      </c>
      <c r="U52" s="1" t="s">
        <v>4796</v>
      </c>
      <c r="W52" s="674" t="s">
        <v>6721</v>
      </c>
      <c r="AE52" s="2"/>
      <c r="AF52" s="2"/>
      <c r="AG52" s="1052">
        <f>IF(ISNA(VLOOKUP($A52,Tag_sostegno_clima_digitale!$A$2:$Y$461,21,FALSE)=TRUE),0,VLOOKUP($A52,Tag_sostegno_clima_digitale!$A$2:$Y$461,21,FALSE))</f>
        <v>0</v>
      </c>
      <c r="AH52" s="1052">
        <f>IF(ISNA(VLOOKUP($A52,Tag_sostegno_clima_digitale!$A$2:$Y$461,23,FALSE)=TRUE),0,VLOOKUP($A52,Tag_sostegno_clima_digitale!$A$2:$Y$461,23,FALSE))</f>
        <v>0</v>
      </c>
      <c r="AI52" s="10" t="str">
        <f t="shared" si="0"/>
        <v/>
      </c>
      <c r="AJ52" s="10" t="str">
        <f t="shared" si="1"/>
        <v/>
      </c>
      <c r="AN52" s="64">
        <v>4</v>
      </c>
      <c r="AO52" s="64">
        <v>5</v>
      </c>
      <c r="AP52" s="64">
        <v>14</v>
      </c>
      <c r="AQ52" s="23"/>
      <c r="AU52" s="60" t="s">
        <v>1389</v>
      </c>
      <c r="AV52" s="306" t="s">
        <v>3722</v>
      </c>
      <c r="AW52" s="306" t="s">
        <v>3723</v>
      </c>
      <c r="AX52" s="306" t="s">
        <v>3724</v>
      </c>
      <c r="BF52" s="60" t="s">
        <v>59</v>
      </c>
      <c r="BG52" s="306" t="s">
        <v>3722</v>
      </c>
      <c r="BH52" s="306" t="s">
        <v>3723</v>
      </c>
      <c r="BI52" s="306" t="s">
        <v>3724</v>
      </c>
      <c r="BO52" s="60" t="s">
        <v>1407</v>
      </c>
      <c r="BP52" s="478"/>
      <c r="BR52" s="306" t="s">
        <v>3722</v>
      </c>
      <c r="BS52" s="306" t="s">
        <v>3723</v>
      </c>
      <c r="BT52" s="306" t="s">
        <v>3724</v>
      </c>
      <c r="BZ52" s="62" t="s">
        <v>8769</v>
      </c>
      <c r="CA52" s="307"/>
      <c r="CF52" s="59" t="s">
        <v>1390</v>
      </c>
      <c r="CG52" s="59" t="s">
        <v>1391</v>
      </c>
      <c r="CH52" s="306" t="s">
        <v>3722</v>
      </c>
      <c r="CI52" s="306" t="s">
        <v>3723</v>
      </c>
      <c r="CJ52" s="306" t="s">
        <v>3724</v>
      </c>
      <c r="CZ52" s="306" t="s">
        <v>3723</v>
      </c>
      <c r="DA52" s="306" t="s">
        <v>3724</v>
      </c>
      <c r="DQ52" s="59" t="s">
        <v>1390</v>
      </c>
      <c r="DR52" s="59" t="s">
        <v>1391</v>
      </c>
      <c r="DS52" s="59" t="s">
        <v>1392</v>
      </c>
    </row>
    <row r="53" spans="1:126" s="484" customFormat="1">
      <c r="A53" s="478" t="s">
        <v>4900</v>
      </c>
      <c r="B53" s="478" t="s">
        <v>98</v>
      </c>
      <c r="C53" s="42" t="s">
        <v>1027</v>
      </c>
      <c r="D53" s="42" t="s">
        <v>538</v>
      </c>
      <c r="E53" s="67" t="s">
        <v>1021</v>
      </c>
      <c r="F53" s="65" t="s">
        <v>1192</v>
      </c>
      <c r="G53" s="10">
        <v>0</v>
      </c>
      <c r="H53" s="53"/>
      <c r="I53" s="148">
        <f t="shared" si="5"/>
        <v>0</v>
      </c>
      <c r="J53" s="53"/>
      <c r="K53" s="151">
        <f>I53+J53</f>
        <v>0</v>
      </c>
      <c r="L53" s="465">
        <f>IF(ISNA(VLOOKUP(A53,Pagamenti_Opendata!$A$2:$H$253,8,FALSE)=TRUE),0,VLOOKUP(A53,Pagamenti_Opendata!$A$2:$H$253,8,FALSE))</f>
        <v>0</v>
      </c>
      <c r="M53" s="168"/>
      <c r="N53" s="10">
        <v>0</v>
      </c>
      <c r="O53" s="734">
        <f>IF(I53&gt;N53,I53-N53,0)</f>
        <v>0</v>
      </c>
      <c r="P53" s="734">
        <f>IF(I53&lt;N53,I53-N53,0)</f>
        <v>0</v>
      </c>
      <c r="Q53" s="603">
        <f>COUNTIF(Bandi_ItaliaDomani!A$2:A$1085,A53)</f>
        <v>0</v>
      </c>
      <c r="R53" s="465">
        <f>SUMIF(Bandi_ItaliaDomani!A$2:A$1085,A53,Bandi_ItaliaDomani!R$2:R$1085)</f>
        <v>0</v>
      </c>
      <c r="S53" s="465">
        <f>VLOOKUP(A53,Progetti_Regis!$A$2:$H$427,6,FALSE)</f>
        <v>0</v>
      </c>
      <c r="T53" s="465">
        <f>VLOOKUP(A53,Progetti_Regis!$A$2:$H$427,7,FALSE)</f>
        <v>0</v>
      </c>
      <c r="U53" s="1" t="s">
        <v>4796</v>
      </c>
      <c r="W53" s="674" t="s">
        <v>6721</v>
      </c>
      <c r="AE53" s="2"/>
      <c r="AF53" s="2"/>
      <c r="AG53" s="1052">
        <f>IF(ISNA(VLOOKUP($A53,Tag_sostegno_clima_digitale!$A$2:$Y$461,21,FALSE)=TRUE),0,VLOOKUP($A53,Tag_sostegno_clima_digitale!$A$2:$Y$461,21,FALSE))</f>
        <v>0</v>
      </c>
      <c r="AH53" s="1052">
        <f>IF(ISNA(VLOOKUP($A53,Tag_sostegno_clima_digitale!$A$2:$Y$461,23,FALSE)=TRUE),0,VLOOKUP($A53,Tag_sostegno_clima_digitale!$A$2:$Y$461,23,FALSE))</f>
        <v>0</v>
      </c>
      <c r="AI53" s="10" t="str">
        <f t="shared" si="0"/>
        <v/>
      </c>
      <c r="AJ53" s="10" t="str">
        <f t="shared" si="1"/>
        <v/>
      </c>
      <c r="AN53" s="64">
        <v>1</v>
      </c>
      <c r="AO53" s="64">
        <v>1</v>
      </c>
      <c r="AP53" s="64">
        <v>8</v>
      </c>
      <c r="AQ53" s="23"/>
      <c r="AU53" s="60" t="s">
        <v>1393</v>
      </c>
      <c r="AV53" s="305" t="s">
        <v>3722</v>
      </c>
      <c r="BF53" s="305" t="s">
        <v>3722</v>
      </c>
      <c r="BR53" s="306" t="s">
        <v>3543</v>
      </c>
      <c r="BS53" s="305" t="s">
        <v>3722</v>
      </c>
      <c r="CF53" s="306" t="s">
        <v>3543</v>
      </c>
      <c r="CG53" s="305" t="s">
        <v>3722</v>
      </c>
      <c r="CZ53" s="306" t="s">
        <v>3543</v>
      </c>
      <c r="DA53" s="305" t="s">
        <v>3722</v>
      </c>
      <c r="DB53" s="478"/>
      <c r="DC53" s="478"/>
      <c r="DD53" s="478"/>
      <c r="DE53" s="478"/>
      <c r="DF53" s="478"/>
      <c r="DG53" s="478"/>
      <c r="DH53" s="478"/>
      <c r="DQ53" s="59" t="s">
        <v>1394</v>
      </c>
    </row>
    <row r="54" spans="1:126" s="484" customFormat="1">
      <c r="A54" s="478" t="s">
        <v>4901</v>
      </c>
      <c r="B54" s="478" t="s">
        <v>98</v>
      </c>
      <c r="C54" s="42" t="s">
        <v>1027</v>
      </c>
      <c r="D54" s="42" t="s">
        <v>538</v>
      </c>
      <c r="E54" s="67" t="s">
        <v>1021</v>
      </c>
      <c r="F54" s="65" t="s">
        <v>1193</v>
      </c>
      <c r="G54" s="10">
        <v>0</v>
      </c>
      <c r="H54" s="53"/>
      <c r="I54" s="148">
        <f t="shared" si="5"/>
        <v>0</v>
      </c>
      <c r="J54" s="53"/>
      <c r="K54" s="151">
        <f>I54+J54</f>
        <v>0</v>
      </c>
      <c r="L54" s="465">
        <f>IF(ISNA(VLOOKUP(A54,Pagamenti_Opendata!$A$2:$H$253,8,FALSE)=TRUE),0,VLOOKUP(A54,Pagamenti_Opendata!$A$2:$H$253,8,FALSE))</f>
        <v>0</v>
      </c>
      <c r="M54" s="168"/>
      <c r="N54" s="10">
        <v>0</v>
      </c>
      <c r="O54" s="734">
        <f>IF(I54&gt;N54,I54-N54,0)</f>
        <v>0</v>
      </c>
      <c r="P54" s="734">
        <f>IF(I54&lt;N54,I54-N54,0)</f>
        <v>0</v>
      </c>
      <c r="Q54" s="603">
        <f>COUNTIF(Bandi_ItaliaDomani!A$2:A$1085,A54)</f>
        <v>0</v>
      </c>
      <c r="R54" s="465">
        <f>SUMIF(Bandi_ItaliaDomani!A$2:A$1085,A54,Bandi_ItaliaDomani!R$2:R$1085)</f>
        <v>0</v>
      </c>
      <c r="S54" s="465">
        <f>VLOOKUP(A54,Progetti_Regis!$A$2:$H$427,6,FALSE)</f>
        <v>0</v>
      </c>
      <c r="T54" s="465">
        <f>VLOOKUP(A54,Progetti_Regis!$A$2:$H$427,7,FALSE)</f>
        <v>0</v>
      </c>
      <c r="U54" s="1" t="s">
        <v>4796</v>
      </c>
      <c r="W54" s="674" t="s">
        <v>6721</v>
      </c>
      <c r="AE54" s="2"/>
      <c r="AF54" s="2"/>
      <c r="AG54" s="1052">
        <f>IF(ISNA(VLOOKUP($A54,Tag_sostegno_clima_digitale!$A$2:$Y$461,21,FALSE)=TRUE),0,VLOOKUP($A54,Tag_sostegno_clima_digitale!$A$2:$Y$461,21,FALSE))</f>
        <v>0</v>
      </c>
      <c r="AH54" s="1052">
        <f>IF(ISNA(VLOOKUP($A54,Tag_sostegno_clima_digitale!$A$2:$Y$461,23,FALSE)=TRUE),0,VLOOKUP($A54,Tag_sostegno_clima_digitale!$A$2:$Y$461,23,FALSE))</f>
        <v>0</v>
      </c>
      <c r="AI54" s="10" t="str">
        <f t="shared" si="0"/>
        <v/>
      </c>
      <c r="AJ54" s="10" t="str">
        <f t="shared" si="1"/>
        <v/>
      </c>
      <c r="AN54" s="64">
        <v>1</v>
      </c>
      <c r="AO54" s="64"/>
      <c r="AP54" s="64"/>
      <c r="AQ54" s="23"/>
      <c r="AU54" s="60" t="s">
        <v>1243</v>
      </c>
      <c r="AV54" s="478"/>
      <c r="AW54" s="478"/>
      <c r="AX54" s="478"/>
    </row>
    <row r="55" spans="1:126" s="484" customFormat="1">
      <c r="A55" s="478" t="s">
        <v>4891</v>
      </c>
      <c r="B55" s="478" t="s">
        <v>98</v>
      </c>
      <c r="C55" s="42" t="s">
        <v>1027</v>
      </c>
      <c r="D55" s="42" t="s">
        <v>538</v>
      </c>
      <c r="E55" s="67" t="s">
        <v>1021</v>
      </c>
      <c r="F55" s="65" t="s">
        <v>1194</v>
      </c>
      <c r="G55" s="10">
        <v>0</v>
      </c>
      <c r="H55" s="53"/>
      <c r="I55" s="148">
        <f t="shared" si="5"/>
        <v>0</v>
      </c>
      <c r="J55" s="53"/>
      <c r="K55" s="151">
        <f>I55+J55</f>
        <v>0</v>
      </c>
      <c r="L55" s="465">
        <f>IF(ISNA(VLOOKUP(A55,Pagamenti_Opendata!$A$2:$H$253,8,FALSE)=TRUE),0,VLOOKUP(A55,Pagamenti_Opendata!$A$2:$H$253,8,FALSE))</f>
        <v>0</v>
      </c>
      <c r="M55" s="168"/>
      <c r="N55" s="10">
        <v>0</v>
      </c>
      <c r="O55" s="734">
        <f>IF(I55&gt;N55,I55-N55,0)</f>
        <v>0</v>
      </c>
      <c r="P55" s="734">
        <f>IF(I55&lt;N55,I55-N55,0)</f>
        <v>0</v>
      </c>
      <c r="Q55" s="603">
        <f>COUNTIF(Bandi_ItaliaDomani!A$2:A$1085,A55)</f>
        <v>0</v>
      </c>
      <c r="R55" s="465">
        <f>SUMIF(Bandi_ItaliaDomani!A$2:A$1085,A55,Bandi_ItaliaDomani!R$2:R$1085)</f>
        <v>0</v>
      </c>
      <c r="S55" s="465">
        <f>VLOOKUP(A55,Progetti_Regis!$A$2:$H$427,6,FALSE)</f>
        <v>0</v>
      </c>
      <c r="T55" s="465">
        <f>VLOOKUP(A55,Progetti_Regis!$A$2:$H$427,7,FALSE)</f>
        <v>0</v>
      </c>
      <c r="U55" s="1" t="s">
        <v>4796</v>
      </c>
      <c r="W55" s="674" t="s">
        <v>6721</v>
      </c>
      <c r="AE55" s="2"/>
      <c r="AF55" s="2"/>
      <c r="AG55" s="1052">
        <f>IF(ISNA(VLOOKUP($A55,Tag_sostegno_clima_digitale!$A$2:$Y$461,21,FALSE)=TRUE),0,VLOOKUP($A55,Tag_sostegno_clima_digitale!$A$2:$Y$461,21,FALSE))</f>
        <v>0</v>
      </c>
      <c r="AH55" s="1052">
        <f>IF(ISNA(VLOOKUP($A55,Tag_sostegno_clima_digitale!$A$2:$Y$461,23,FALSE)=TRUE),0,VLOOKUP($A55,Tag_sostegno_clima_digitale!$A$2:$Y$461,23,FALSE))</f>
        <v>0</v>
      </c>
      <c r="AI55" s="10" t="str">
        <f t="shared" si="0"/>
        <v/>
      </c>
      <c r="AJ55" s="10" t="str">
        <f t="shared" si="1"/>
        <v/>
      </c>
      <c r="AN55" s="64">
        <v>1</v>
      </c>
      <c r="AO55" s="64"/>
      <c r="AP55" s="64"/>
      <c r="AQ55" s="23"/>
      <c r="BF55" s="60" t="s">
        <v>1395</v>
      </c>
      <c r="BG55" s="478"/>
      <c r="BH55" s="478"/>
      <c r="BI55" s="478"/>
      <c r="BJ55" s="478"/>
      <c r="BK55" s="478"/>
      <c r="BL55" s="478"/>
      <c r="BM55" s="478"/>
    </row>
    <row r="56" spans="1:126" s="484" customFormat="1">
      <c r="A56" s="478" t="s">
        <v>4892</v>
      </c>
      <c r="B56" s="478" t="s">
        <v>98</v>
      </c>
      <c r="C56" s="42" t="s">
        <v>1027</v>
      </c>
      <c r="D56" s="42" t="s">
        <v>538</v>
      </c>
      <c r="E56" s="67" t="s">
        <v>1021</v>
      </c>
      <c r="F56" s="65" t="s">
        <v>1189</v>
      </c>
      <c r="G56" s="10">
        <v>0</v>
      </c>
      <c r="H56" s="53"/>
      <c r="I56" s="148">
        <f t="shared" si="5"/>
        <v>0</v>
      </c>
      <c r="J56" s="53"/>
      <c r="K56" s="151">
        <f>I56+J56</f>
        <v>0</v>
      </c>
      <c r="L56" s="465">
        <f>IF(ISNA(VLOOKUP(A56,Pagamenti_Opendata!$A$2:$H$253,8,FALSE)=TRUE),0,VLOOKUP(A56,Pagamenti_Opendata!$A$2:$H$253,8,FALSE))</f>
        <v>0</v>
      </c>
      <c r="M56" s="168"/>
      <c r="N56" s="10">
        <v>0</v>
      </c>
      <c r="O56" s="734">
        <f>IF(I56&gt;N56,I56-N56,0)</f>
        <v>0</v>
      </c>
      <c r="P56" s="734">
        <f>IF(I56&lt;N56,I56-N56,0)</f>
        <v>0</v>
      </c>
      <c r="Q56" s="603">
        <f>COUNTIF(Bandi_ItaliaDomani!A$2:A$1085,A56)</f>
        <v>0</v>
      </c>
      <c r="R56" s="465">
        <f>SUMIF(Bandi_ItaliaDomani!A$2:A$1085,A56,Bandi_ItaliaDomani!R$2:R$1085)</f>
        <v>0</v>
      </c>
      <c r="S56" s="465">
        <f>VLOOKUP(A56,Progetti_Regis!$A$2:$H$427,6,FALSE)</f>
        <v>0</v>
      </c>
      <c r="T56" s="465">
        <f>VLOOKUP(A56,Progetti_Regis!$A$2:$H$427,7,FALSE)</f>
        <v>0</v>
      </c>
      <c r="U56" s="1" t="s">
        <v>4796</v>
      </c>
      <c r="W56" s="674" t="s">
        <v>6721</v>
      </c>
      <c r="AE56" s="2"/>
      <c r="AF56" s="2"/>
      <c r="AG56" s="1052">
        <f>IF(ISNA(VLOOKUP($A56,Tag_sostegno_clima_digitale!$A$2:$Y$461,21,FALSE)=TRUE),0,VLOOKUP($A56,Tag_sostegno_clima_digitale!$A$2:$Y$461,21,FALSE))</f>
        <v>0</v>
      </c>
      <c r="AH56" s="1052">
        <f>IF(ISNA(VLOOKUP($A56,Tag_sostegno_clima_digitale!$A$2:$Y$461,23,FALSE)=TRUE),0,VLOOKUP($A56,Tag_sostegno_clima_digitale!$A$2:$Y$461,23,FALSE))</f>
        <v>1</v>
      </c>
      <c r="AI56" s="10" t="str">
        <f t="shared" si="0"/>
        <v/>
      </c>
      <c r="AJ56" s="10" t="str">
        <f t="shared" si="1"/>
        <v/>
      </c>
      <c r="AN56" s="64">
        <v>2</v>
      </c>
      <c r="AO56" s="64"/>
      <c r="AP56" s="64"/>
      <c r="AQ56" s="23"/>
      <c r="BR56" s="60" t="s">
        <v>1396</v>
      </c>
      <c r="BS56" s="478"/>
      <c r="BT56" s="478"/>
      <c r="BU56" s="478"/>
      <c r="CZ56" s="60" t="s">
        <v>11063</v>
      </c>
    </row>
    <row r="57" spans="1:126" s="484" customFormat="1">
      <c r="A57" s="478" t="s">
        <v>4893</v>
      </c>
      <c r="B57" s="478" t="s">
        <v>98</v>
      </c>
      <c r="C57" s="42" t="s">
        <v>1027</v>
      </c>
      <c r="D57" s="42" t="s">
        <v>538</v>
      </c>
      <c r="E57" s="67" t="s">
        <v>1021</v>
      </c>
      <c r="F57" s="65" t="s">
        <v>11700</v>
      </c>
      <c r="G57" s="10">
        <v>0</v>
      </c>
      <c r="H57" s="53"/>
      <c r="I57" s="148">
        <f t="shared" si="5"/>
        <v>0</v>
      </c>
      <c r="J57" s="53"/>
      <c r="K57" s="151">
        <f>I57+J57</f>
        <v>0</v>
      </c>
      <c r="L57" s="465">
        <f>IF(ISNA(VLOOKUP(A57,Pagamenti_Opendata!$A$2:$H$253,8,FALSE)=TRUE),0,VLOOKUP(A57,Pagamenti_Opendata!$A$2:$H$253,8,FALSE))</f>
        <v>0</v>
      </c>
      <c r="M57" s="168"/>
      <c r="N57" s="10">
        <v>0</v>
      </c>
      <c r="O57" s="734">
        <f>IF(I57&gt;N57,I57-N57,0)</f>
        <v>0</v>
      </c>
      <c r="P57" s="734">
        <f>IF(I57&lt;N57,I57-N57,0)</f>
        <v>0</v>
      </c>
      <c r="Q57" s="603">
        <f>COUNTIF(Bandi_ItaliaDomani!A$2:A$1085,A57)</f>
        <v>0</v>
      </c>
      <c r="R57" s="465">
        <f>SUMIF(Bandi_ItaliaDomani!A$2:A$1085,A57,Bandi_ItaliaDomani!R$2:R$1085)</f>
        <v>0</v>
      </c>
      <c r="S57" s="465">
        <f>VLOOKUP(A57,Progetti_Regis!$A$2:$H$427,6,FALSE)</f>
        <v>0</v>
      </c>
      <c r="T57" s="465">
        <f>VLOOKUP(A57,Progetti_Regis!$A$2:$H$427,7,FALSE)</f>
        <v>0</v>
      </c>
      <c r="U57" s="1" t="s">
        <v>1173</v>
      </c>
      <c r="W57" s="674" t="s">
        <v>6721</v>
      </c>
      <c r="AE57" s="2"/>
      <c r="AF57" s="2"/>
      <c r="AG57" s="1052">
        <f>IF(ISNA(VLOOKUP($A57,Tag_sostegno_clima_digitale!$A$2:$Y$461,21,FALSE)=TRUE),0,VLOOKUP($A57,Tag_sostegno_clima_digitale!$A$2:$Y$461,21,FALSE))</f>
        <v>0</v>
      </c>
      <c r="AH57" s="1052">
        <f>IF(ISNA(VLOOKUP($A57,Tag_sostegno_clima_digitale!$A$2:$Y$461,23,FALSE)=TRUE),0,VLOOKUP($A57,Tag_sostegno_clima_digitale!$A$2:$Y$461,23,FALSE))</f>
        <v>0</v>
      </c>
      <c r="AI57" s="10" t="str">
        <f t="shared" si="0"/>
        <v/>
      </c>
      <c r="AJ57" s="10" t="str">
        <f t="shared" si="1"/>
        <v/>
      </c>
      <c r="AN57" s="64">
        <v>13</v>
      </c>
      <c r="AO57" s="64"/>
      <c r="AP57" s="64">
        <v>9</v>
      </c>
      <c r="AQ57" s="23"/>
      <c r="AR57" s="60" t="s">
        <v>1397</v>
      </c>
      <c r="AS57" s="60" t="s">
        <v>1398</v>
      </c>
      <c r="AU57" s="60" t="s">
        <v>1399</v>
      </c>
      <c r="AV57" s="60" t="s">
        <v>572</v>
      </c>
      <c r="AW57" s="478"/>
      <c r="AX57" s="478"/>
      <c r="BF57" s="60" t="s">
        <v>1401</v>
      </c>
      <c r="BG57" s="478"/>
      <c r="BH57" s="478"/>
      <c r="BI57" s="478"/>
      <c r="BJ57" s="478"/>
      <c r="BK57" s="478"/>
      <c r="BL57" s="478"/>
      <c r="BM57" s="478"/>
      <c r="BO57" s="60" t="s">
        <v>1402</v>
      </c>
      <c r="BP57" s="478"/>
      <c r="BR57" s="60" t="s">
        <v>1403</v>
      </c>
      <c r="BS57" s="306" t="s">
        <v>3730</v>
      </c>
      <c r="CB57" s="62" t="s">
        <v>8770</v>
      </c>
      <c r="CC57" s="306" t="s">
        <v>3729</v>
      </c>
      <c r="CF57" s="60" t="s">
        <v>78</v>
      </c>
      <c r="CG57" s="306" t="s">
        <v>3730</v>
      </c>
      <c r="CH57" s="306" t="s">
        <v>3729</v>
      </c>
      <c r="CV57" s="60" t="s">
        <v>1404</v>
      </c>
      <c r="CW57" s="60" t="s">
        <v>8771</v>
      </c>
      <c r="CX57" s="306" t="s">
        <v>3729</v>
      </c>
      <c r="CZ57" s="306" t="s">
        <v>3730</v>
      </c>
      <c r="DA57" s="306" t="s">
        <v>3729</v>
      </c>
      <c r="DQ57" s="60" t="s">
        <v>1405</v>
      </c>
      <c r="DR57" s="60" t="s">
        <v>8770</v>
      </c>
      <c r="DS57" s="306" t="s">
        <v>3729</v>
      </c>
      <c r="DV57" s="306" t="s">
        <v>3729</v>
      </c>
    </row>
    <row r="58" spans="1:126" s="484" customFormat="1">
      <c r="A58" s="478" t="s">
        <v>8112</v>
      </c>
      <c r="B58" s="478" t="s">
        <v>98</v>
      </c>
      <c r="C58" s="42" t="s">
        <v>1027</v>
      </c>
      <c r="D58" s="42" t="s">
        <v>538</v>
      </c>
      <c r="E58" s="67" t="s">
        <v>1021</v>
      </c>
      <c r="F58" s="6" t="s">
        <v>8728</v>
      </c>
      <c r="G58" s="10">
        <v>0</v>
      </c>
      <c r="H58" s="53"/>
      <c r="I58" s="148">
        <f t="shared" si="5"/>
        <v>0</v>
      </c>
      <c r="J58" s="53"/>
      <c r="K58" s="151">
        <f>I58+J58</f>
        <v>0</v>
      </c>
      <c r="L58" s="465">
        <f>IF(ISNA(VLOOKUP(A58,Pagamenti_Opendata!$A$2:$H$253,8,FALSE)=TRUE),0,VLOOKUP(A58,Pagamenti_Opendata!$A$2:$H$253,8,FALSE))</f>
        <v>0</v>
      </c>
      <c r="M58" s="168"/>
      <c r="N58" s="10"/>
      <c r="O58" s="734">
        <f>IF(I58&gt;N58,I58-N58,0)</f>
        <v>0</v>
      </c>
      <c r="P58" s="734">
        <f>IF(I58&lt;N58,I58-N58,0)</f>
        <v>0</v>
      </c>
      <c r="Q58" s="674">
        <f>COUNTIF(Bandi_ItaliaDomani!A$2:A$1085,A58)</f>
        <v>0</v>
      </c>
      <c r="R58" s="465">
        <f>SUMIF(Bandi_ItaliaDomani!A$2:A$1085,A58,Bandi_ItaliaDomani!R$2:R$1085)</f>
        <v>0</v>
      </c>
      <c r="S58" s="465">
        <f>VLOOKUP(A58,Progetti_Regis!$A$2:$H$427,6,FALSE)</f>
        <v>0</v>
      </c>
      <c r="T58" s="465">
        <f>VLOOKUP(A58,Progetti_Regis!$A$2:$H$427,7,FALSE)</f>
        <v>0</v>
      </c>
      <c r="U58" s="1"/>
      <c r="W58" s="674"/>
      <c r="AE58" s="2"/>
      <c r="AF58" s="2"/>
      <c r="AG58" s="1052">
        <f>IF(ISNA(VLOOKUP($A58,Tag_sostegno_clima_digitale!$A$2:$Y$461,21,FALSE)=TRUE),0,VLOOKUP($A58,Tag_sostegno_clima_digitale!$A$2:$Y$461,21,FALSE))</f>
        <v>0</v>
      </c>
      <c r="AH58" s="1052">
        <f>IF(ISNA(VLOOKUP($A58,Tag_sostegno_clima_digitale!$A$2:$Y$461,23,FALSE)=TRUE),0,VLOOKUP($A58,Tag_sostegno_clima_digitale!$A$2:$Y$461,23,FALSE))</f>
        <v>0</v>
      </c>
      <c r="AI58" s="10" t="str">
        <f t="shared" si="0"/>
        <v/>
      </c>
      <c r="AJ58" s="10" t="str">
        <f t="shared" si="1"/>
        <v/>
      </c>
      <c r="AN58" s="64">
        <v>1</v>
      </c>
      <c r="AO58" s="64"/>
      <c r="AP58" s="64"/>
      <c r="AQ58" s="23"/>
      <c r="AU58" s="60" t="s">
        <v>8729</v>
      </c>
    </row>
    <row r="59" spans="1:126" s="484" customFormat="1">
      <c r="A59" s="478" t="s">
        <v>4902</v>
      </c>
      <c r="B59" s="478" t="s">
        <v>98</v>
      </c>
      <c r="C59" s="42" t="s">
        <v>1027</v>
      </c>
      <c r="D59" s="42" t="s">
        <v>538</v>
      </c>
      <c r="E59" s="67" t="s">
        <v>1021</v>
      </c>
      <c r="F59" s="65" t="s">
        <v>1196</v>
      </c>
      <c r="G59" s="10">
        <v>0</v>
      </c>
      <c r="H59" s="53"/>
      <c r="I59" s="148">
        <f t="shared" si="5"/>
        <v>0</v>
      </c>
      <c r="J59" s="53"/>
      <c r="K59" s="151">
        <f>I59+J59</f>
        <v>0</v>
      </c>
      <c r="L59" s="465">
        <f>IF(ISNA(VLOOKUP(A59,Pagamenti_Opendata!$A$2:$H$253,8,FALSE)=TRUE),0,VLOOKUP(A59,Pagamenti_Opendata!$A$2:$H$253,8,FALSE))</f>
        <v>0</v>
      </c>
      <c r="M59" s="168"/>
      <c r="N59" s="10">
        <v>0</v>
      </c>
      <c r="O59" s="734">
        <f>IF(I59&gt;N59,I59-N59,0)</f>
        <v>0</v>
      </c>
      <c r="P59" s="734">
        <f>IF(I59&lt;N59,I59-N59,0)</f>
        <v>0</v>
      </c>
      <c r="Q59" s="603">
        <f>COUNTIF(Bandi_ItaliaDomani!A$2:A$1085,A59)</f>
        <v>0</v>
      </c>
      <c r="R59" s="465">
        <f>SUMIF(Bandi_ItaliaDomani!A$2:A$1085,A59,Bandi_ItaliaDomani!R$2:R$1085)</f>
        <v>0</v>
      </c>
      <c r="S59" s="465">
        <f>VLOOKUP(A59,Progetti_Regis!$A$2:$H$427,6,FALSE)</f>
        <v>0</v>
      </c>
      <c r="T59" s="465">
        <f>VLOOKUP(A59,Progetti_Regis!$A$2:$H$427,7,FALSE)</f>
        <v>0</v>
      </c>
      <c r="U59" s="1" t="s">
        <v>7985</v>
      </c>
      <c r="W59" s="674" t="s">
        <v>6721</v>
      </c>
      <c r="AE59" s="2"/>
      <c r="AF59" s="2"/>
      <c r="AG59" s="1052">
        <f>IF(ISNA(VLOOKUP($A59,Tag_sostegno_clima_digitale!$A$2:$Y$461,21,FALSE)=TRUE),0,VLOOKUP($A59,Tag_sostegno_clima_digitale!$A$2:$Y$461,21,FALSE))</f>
        <v>0</v>
      </c>
      <c r="AH59" s="1052">
        <f>IF(ISNA(VLOOKUP($A59,Tag_sostegno_clima_digitale!$A$2:$Y$461,23,FALSE)=TRUE),0,VLOOKUP($A59,Tag_sostegno_clima_digitale!$A$2:$Y$461,23,FALSE))</f>
        <v>0</v>
      </c>
      <c r="AI59" s="10" t="str">
        <f t="shared" si="0"/>
        <v/>
      </c>
      <c r="AJ59" s="10" t="str">
        <f t="shared" si="1"/>
        <v/>
      </c>
      <c r="AN59" s="64">
        <v>10</v>
      </c>
      <c r="AO59" s="64">
        <v>12</v>
      </c>
      <c r="AP59" s="64">
        <v>4</v>
      </c>
      <c r="AQ59" s="23"/>
      <c r="AR59" s="60" t="s">
        <v>1347</v>
      </c>
      <c r="AS59" s="478"/>
      <c r="AU59" s="60" t="s">
        <v>1348</v>
      </c>
      <c r="AV59" s="478"/>
      <c r="AW59" s="478"/>
      <c r="AX59" s="478"/>
      <c r="BA59" s="60" t="s">
        <v>1349</v>
      </c>
      <c r="BB59" s="478"/>
      <c r="BC59" s="478"/>
      <c r="BD59" s="478"/>
      <c r="BF59" s="306" t="s">
        <v>3735</v>
      </c>
      <c r="BG59" s="306" t="s">
        <v>3737</v>
      </c>
      <c r="BN59" s="60" t="s">
        <v>1350</v>
      </c>
      <c r="BO59" s="60" t="s">
        <v>1351</v>
      </c>
      <c r="BP59" s="478"/>
      <c r="BR59" s="60" t="s">
        <v>8772</v>
      </c>
      <c r="BS59" s="59" t="s">
        <v>1355</v>
      </c>
      <c r="BT59" s="306" t="s">
        <v>3735</v>
      </c>
      <c r="BU59" s="59" t="s">
        <v>1352</v>
      </c>
      <c r="BV59" s="306" t="s">
        <v>3737</v>
      </c>
      <c r="BW59" s="59" t="s">
        <v>1356</v>
      </c>
      <c r="BX59" s="59" t="s">
        <v>1353</v>
      </c>
      <c r="BY59" s="59" t="s">
        <v>1354</v>
      </c>
      <c r="CB59" s="62" t="s">
        <v>8773</v>
      </c>
      <c r="CF59" s="60" t="s">
        <v>8774</v>
      </c>
      <c r="CG59" s="60" t="s">
        <v>8775</v>
      </c>
      <c r="CH59" s="60" t="s">
        <v>8776</v>
      </c>
      <c r="CI59" s="59" t="s">
        <v>1356</v>
      </c>
      <c r="CJ59" s="59" t="s">
        <v>1353</v>
      </c>
      <c r="CK59" s="59" t="s">
        <v>1354</v>
      </c>
      <c r="DB59" s="59" t="s">
        <v>1352</v>
      </c>
      <c r="DC59" s="59" t="s">
        <v>1356</v>
      </c>
      <c r="DD59" s="61" t="s">
        <v>1353</v>
      </c>
      <c r="DE59" s="59" t="s">
        <v>8777</v>
      </c>
    </row>
    <row r="60" spans="1:126" s="484" customFormat="1">
      <c r="A60" s="478" t="s">
        <v>4903</v>
      </c>
      <c r="B60" s="478" t="s">
        <v>98</v>
      </c>
      <c r="C60" s="42" t="s">
        <v>1027</v>
      </c>
      <c r="D60" s="42" t="s">
        <v>538</v>
      </c>
      <c r="E60" s="67" t="s">
        <v>1021</v>
      </c>
      <c r="F60" s="65" t="s">
        <v>1190</v>
      </c>
      <c r="G60" s="10">
        <v>0</v>
      </c>
      <c r="H60" s="53"/>
      <c r="I60" s="148">
        <f t="shared" si="5"/>
        <v>0</v>
      </c>
      <c r="J60" s="53"/>
      <c r="K60" s="151">
        <f>I60+J60</f>
        <v>0</v>
      </c>
      <c r="L60" s="465">
        <f>IF(ISNA(VLOOKUP(A60,Pagamenti_Opendata!$A$2:$H$253,8,FALSE)=TRUE),0,VLOOKUP(A60,Pagamenti_Opendata!$A$2:$H$253,8,FALSE))</f>
        <v>0</v>
      </c>
      <c r="M60" s="168"/>
      <c r="N60" s="10">
        <v>0</v>
      </c>
      <c r="O60" s="734">
        <f>IF(I60&gt;N60,I60-N60,0)</f>
        <v>0</v>
      </c>
      <c r="P60" s="734">
        <f>IF(I60&lt;N60,I60-N60,0)</f>
        <v>0</v>
      </c>
      <c r="Q60" s="603">
        <f>COUNTIF(Bandi_ItaliaDomani!A$2:A$1085,A60)</f>
        <v>0</v>
      </c>
      <c r="R60" s="465">
        <f>SUMIF(Bandi_ItaliaDomani!A$2:A$1085,A60,Bandi_ItaliaDomani!R$2:R$1085)</f>
        <v>0</v>
      </c>
      <c r="S60" s="465">
        <f>VLOOKUP(A60,Progetti_Regis!$A$2:$H$427,6,FALSE)</f>
        <v>0</v>
      </c>
      <c r="T60" s="465">
        <f>VLOOKUP(A60,Progetti_Regis!$A$2:$H$427,7,FALSE)</f>
        <v>0</v>
      </c>
      <c r="U60" s="1" t="s">
        <v>1173</v>
      </c>
      <c r="W60" s="674" t="s">
        <v>6721</v>
      </c>
      <c r="AE60" s="2"/>
      <c r="AF60" s="2"/>
      <c r="AG60" s="1052">
        <f>IF(ISNA(VLOOKUP($A60,Tag_sostegno_clima_digitale!$A$2:$Y$461,21,FALSE)=TRUE),0,VLOOKUP($A60,Tag_sostegno_clima_digitale!$A$2:$Y$461,21,FALSE))</f>
        <v>0</v>
      </c>
      <c r="AH60" s="1052">
        <f>IF(ISNA(VLOOKUP($A60,Tag_sostegno_clima_digitale!$A$2:$Y$461,23,FALSE)=TRUE),0,VLOOKUP($A60,Tag_sostegno_clima_digitale!$A$2:$Y$461,23,FALSE))</f>
        <v>0</v>
      </c>
      <c r="AI60" s="10" t="str">
        <f t="shared" si="0"/>
        <v/>
      </c>
      <c r="AJ60" s="10" t="str">
        <f t="shared" si="1"/>
        <v/>
      </c>
      <c r="AN60" s="64">
        <v>6</v>
      </c>
      <c r="AO60" s="64">
        <v>16</v>
      </c>
      <c r="AP60" s="64">
        <v>8</v>
      </c>
      <c r="AQ60" s="23"/>
      <c r="BF60" s="306" t="s">
        <v>3733</v>
      </c>
      <c r="BG60" s="306" t="s">
        <v>3733</v>
      </c>
      <c r="BH60" s="306" t="s">
        <v>3733</v>
      </c>
      <c r="BI60" s="306" t="s">
        <v>3733</v>
      </c>
      <c r="BJ60" s="306" t="s">
        <v>3733</v>
      </c>
      <c r="BK60" s="306" t="s">
        <v>3733</v>
      </c>
      <c r="BL60" s="306" t="s">
        <v>3733</v>
      </c>
      <c r="BM60" s="306" t="s">
        <v>3733</v>
      </c>
      <c r="BN60" s="60" t="s">
        <v>1357</v>
      </c>
      <c r="BZ60" s="62" t="s">
        <v>8778</v>
      </c>
      <c r="CF60" s="60" t="s">
        <v>8779</v>
      </c>
      <c r="CG60" s="60" t="s">
        <v>8780</v>
      </c>
      <c r="CN60" s="59" t="s">
        <v>1358</v>
      </c>
      <c r="CO60" s="59" t="s">
        <v>1359</v>
      </c>
      <c r="CP60" s="59" t="s">
        <v>1360</v>
      </c>
      <c r="CQ60" s="59" t="s">
        <v>1361</v>
      </c>
      <c r="CR60" s="59" t="s">
        <v>1362</v>
      </c>
      <c r="CS60" s="59" t="s">
        <v>1363</v>
      </c>
      <c r="CT60" s="59" t="s">
        <v>1364</v>
      </c>
      <c r="CU60" s="59" t="s">
        <v>1365</v>
      </c>
      <c r="CZ60" s="62" t="s">
        <v>8178</v>
      </c>
      <c r="DI60" s="59" t="s">
        <v>8781</v>
      </c>
      <c r="DJ60" s="59" t="s">
        <v>8782</v>
      </c>
      <c r="DK60" s="59" t="s">
        <v>1360</v>
      </c>
      <c r="DL60" s="59" t="s">
        <v>4022</v>
      </c>
      <c r="DM60" s="59" t="s">
        <v>8783</v>
      </c>
      <c r="DN60" s="59" t="s">
        <v>1409</v>
      </c>
      <c r="DO60" s="59" t="s">
        <v>8784</v>
      </c>
      <c r="DP60" s="59" t="s">
        <v>8785</v>
      </c>
    </row>
    <row r="61" spans="1:126" s="484" customFormat="1">
      <c r="A61" s="478" t="s">
        <v>4904</v>
      </c>
      <c r="B61" s="478" t="s">
        <v>98</v>
      </c>
      <c r="C61" s="42" t="s">
        <v>1027</v>
      </c>
      <c r="D61" s="42" t="s">
        <v>538</v>
      </c>
      <c r="E61" s="67" t="s">
        <v>1021</v>
      </c>
      <c r="F61" s="65" t="s">
        <v>1197</v>
      </c>
      <c r="G61" s="10">
        <v>0</v>
      </c>
      <c r="H61" s="53"/>
      <c r="I61" s="148">
        <f t="shared" si="5"/>
        <v>0</v>
      </c>
      <c r="J61" s="53"/>
      <c r="K61" s="151">
        <f>I61+J61</f>
        <v>0</v>
      </c>
      <c r="L61" s="465">
        <f>IF(ISNA(VLOOKUP(A61,Pagamenti_Opendata!$A$2:$H$253,8,FALSE)=TRUE),0,VLOOKUP(A61,Pagamenti_Opendata!$A$2:$H$253,8,FALSE))</f>
        <v>0</v>
      </c>
      <c r="M61" s="168"/>
      <c r="N61" s="10">
        <v>0</v>
      </c>
      <c r="O61" s="734">
        <f>IF(I61&gt;N61,I61-N61,0)</f>
        <v>0</v>
      </c>
      <c r="P61" s="734">
        <f>IF(I61&lt;N61,I61-N61,0)</f>
        <v>0</v>
      </c>
      <c r="Q61" s="603">
        <f>COUNTIF(Bandi_ItaliaDomani!A$2:A$1085,A61)</f>
        <v>0</v>
      </c>
      <c r="R61" s="465">
        <f>SUMIF(Bandi_ItaliaDomani!A$2:A$1085,A61,Bandi_ItaliaDomani!R$2:R$1085)</f>
        <v>0</v>
      </c>
      <c r="S61" s="465">
        <f>VLOOKUP(A61,Progetti_Regis!$A$2:$H$427,6,FALSE)</f>
        <v>0</v>
      </c>
      <c r="T61" s="465">
        <f>VLOOKUP(A61,Progetti_Regis!$A$2:$H$427,7,FALSE)</f>
        <v>0</v>
      </c>
      <c r="U61" s="1" t="s">
        <v>1173</v>
      </c>
      <c r="W61" s="674" t="s">
        <v>6721</v>
      </c>
      <c r="AE61" s="2"/>
      <c r="AF61" s="2"/>
      <c r="AG61" s="1052">
        <f>IF(ISNA(VLOOKUP($A61,Tag_sostegno_clima_digitale!$A$2:$Y$461,21,FALSE)=TRUE),0,VLOOKUP($A61,Tag_sostegno_clima_digitale!$A$2:$Y$461,21,FALSE))</f>
        <v>0</v>
      </c>
      <c r="AH61" s="1052">
        <f>IF(ISNA(VLOOKUP($A61,Tag_sostegno_clima_digitale!$A$2:$Y$461,23,FALSE)=TRUE),0,VLOOKUP($A61,Tag_sostegno_clima_digitale!$A$2:$Y$461,23,FALSE))</f>
        <v>0</v>
      </c>
      <c r="AI61" s="10" t="str">
        <f t="shared" si="0"/>
        <v/>
      </c>
      <c r="AJ61" s="10" t="str">
        <f t="shared" si="1"/>
        <v/>
      </c>
      <c r="AN61" s="64">
        <v>2</v>
      </c>
      <c r="AO61" s="64">
        <v>9</v>
      </c>
      <c r="AP61" s="64">
        <v>3</v>
      </c>
      <c r="AQ61" s="23"/>
      <c r="AU61" s="60" t="s">
        <v>1372</v>
      </c>
      <c r="AV61" s="478"/>
      <c r="AW61" s="478"/>
      <c r="AX61" s="478"/>
      <c r="BA61" s="60" t="s">
        <v>1366</v>
      </c>
      <c r="BB61" s="478"/>
      <c r="BC61" s="478"/>
      <c r="BD61" s="478"/>
      <c r="BF61" s="59" t="s">
        <v>1367</v>
      </c>
      <c r="BG61" s="59" t="s">
        <v>1368</v>
      </c>
      <c r="BH61" s="59" t="s">
        <v>1369</v>
      </c>
      <c r="BI61" s="306" t="s">
        <v>3715</v>
      </c>
      <c r="BO61" s="59" t="s">
        <v>1370</v>
      </c>
      <c r="BR61" s="306" t="s">
        <v>3714</v>
      </c>
      <c r="CB61" s="59" t="s">
        <v>1371</v>
      </c>
      <c r="CF61" s="59" t="s">
        <v>1367</v>
      </c>
      <c r="CG61" s="59" t="s">
        <v>1369</v>
      </c>
      <c r="CH61" s="306" t="s">
        <v>3711</v>
      </c>
      <c r="CZ61" s="59" t="s">
        <v>1373</v>
      </c>
      <c r="DQ61" s="59" t="s">
        <v>1373</v>
      </c>
    </row>
    <row r="62" spans="1:126" s="484" customFormat="1" ht="13.8">
      <c r="A62" s="478" t="s">
        <v>4905</v>
      </c>
      <c r="B62" s="478" t="s">
        <v>98</v>
      </c>
      <c r="C62" s="42" t="s">
        <v>1027</v>
      </c>
      <c r="D62" s="42" t="s">
        <v>538</v>
      </c>
      <c r="E62" s="67" t="s">
        <v>1021</v>
      </c>
      <c r="F62" s="65" t="s">
        <v>1198</v>
      </c>
      <c r="G62" s="10">
        <v>0</v>
      </c>
      <c r="H62" s="53"/>
      <c r="I62" s="148">
        <f t="shared" si="5"/>
        <v>0</v>
      </c>
      <c r="J62" s="53"/>
      <c r="K62" s="151">
        <f>I62+J62</f>
        <v>0</v>
      </c>
      <c r="L62" s="465">
        <f>IF(ISNA(VLOOKUP(A62,Pagamenti_Opendata!$A$2:$H$253,8,FALSE)=TRUE),0,VLOOKUP(A62,Pagamenti_Opendata!$A$2:$H$253,8,FALSE))</f>
        <v>0</v>
      </c>
      <c r="M62" s="168"/>
      <c r="N62" s="10">
        <v>0</v>
      </c>
      <c r="O62" s="734">
        <f>IF(I62&gt;N62,I62-N62,0)</f>
        <v>0</v>
      </c>
      <c r="P62" s="734">
        <f>IF(I62&lt;N62,I62-N62,0)</f>
        <v>0</v>
      </c>
      <c r="Q62" s="603">
        <f>COUNTIF(Bandi_ItaliaDomani!A$2:A$1085,A62)</f>
        <v>0</v>
      </c>
      <c r="R62" s="465">
        <f>SUMIF(Bandi_ItaliaDomani!A$2:A$1085,A62,Bandi_ItaliaDomani!R$2:R$1085)</f>
        <v>0</v>
      </c>
      <c r="S62" s="465">
        <f>VLOOKUP(A62,Progetti_Regis!$A$2:$H$427,6,FALSE)</f>
        <v>0</v>
      </c>
      <c r="T62" s="465">
        <f>VLOOKUP(A62,Progetti_Regis!$A$2:$H$427,7,FALSE)</f>
        <v>0</v>
      </c>
      <c r="U62" s="1" t="s">
        <v>1173</v>
      </c>
      <c r="W62" s="674" t="s">
        <v>6721</v>
      </c>
      <c r="AE62" s="2"/>
      <c r="AF62" s="2"/>
      <c r="AG62" s="1052">
        <f>IF(ISNA(VLOOKUP($A62,Tag_sostegno_clima_digitale!$A$2:$Y$461,21,FALSE)=TRUE),0,VLOOKUP($A62,Tag_sostegno_clima_digitale!$A$2:$Y$461,21,FALSE))</f>
        <v>0</v>
      </c>
      <c r="AH62" s="1052">
        <f>IF(ISNA(VLOOKUP($A62,Tag_sostegno_clima_digitale!$A$2:$Y$461,23,FALSE)=TRUE),0,VLOOKUP($A62,Tag_sostegno_clima_digitale!$A$2:$Y$461,23,FALSE))</f>
        <v>0</v>
      </c>
      <c r="AI62" s="10" t="str">
        <f t="shared" si="0"/>
        <v/>
      </c>
      <c r="AJ62" s="10" t="str">
        <f t="shared" si="1"/>
        <v/>
      </c>
      <c r="AN62" s="64">
        <v>7</v>
      </c>
      <c r="AO62" s="64"/>
      <c r="AP62" s="64">
        <v>2</v>
      </c>
      <c r="AQ62" s="23"/>
      <c r="AU62" s="60" t="s">
        <v>1374</v>
      </c>
      <c r="AV62" s="478"/>
      <c r="AW62" s="478"/>
      <c r="AX62" s="478"/>
      <c r="BA62" s="62" t="s">
        <v>1375</v>
      </c>
      <c r="BB62" s="306" t="s">
        <v>3718</v>
      </c>
      <c r="BC62" s="306" t="s">
        <v>3657</v>
      </c>
      <c r="BD62" s="306" t="s">
        <v>3580</v>
      </c>
      <c r="BF62" s="62" t="s">
        <v>1376</v>
      </c>
      <c r="BG62" s="307"/>
      <c r="BH62" s="307"/>
      <c r="BI62" s="307"/>
      <c r="BJ62" s="307"/>
      <c r="BK62" s="307"/>
      <c r="BL62" s="307"/>
      <c r="BM62" s="307"/>
      <c r="BO62" s="306" t="s">
        <v>3655</v>
      </c>
      <c r="BR62" s="62" t="s">
        <v>1377</v>
      </c>
      <c r="BS62" s="689" t="s">
        <v>3716</v>
      </c>
      <c r="BT62" s="306" t="s">
        <v>3717</v>
      </c>
      <c r="BU62" s="307"/>
      <c r="BV62" s="307"/>
      <c r="BW62" s="307"/>
      <c r="BX62" s="307"/>
      <c r="BY62" s="307"/>
      <c r="CB62" s="62" t="s">
        <v>1378</v>
      </c>
      <c r="CC62" s="306" t="s">
        <v>3719</v>
      </c>
      <c r="CV62" s="62" t="s">
        <v>1379</v>
      </c>
      <c r="CW62" s="307"/>
      <c r="CX62" s="307"/>
      <c r="CZ62" s="306" t="s">
        <v>3579</v>
      </c>
      <c r="DK62" s="307"/>
      <c r="DL62" s="307"/>
      <c r="DM62" s="307"/>
      <c r="DN62" s="307"/>
      <c r="DO62" s="307"/>
      <c r="DP62" s="307"/>
      <c r="DQ62" s="62" t="s">
        <v>1380</v>
      </c>
      <c r="DR62" s="307"/>
      <c r="DS62" s="307"/>
      <c r="DT62" s="307"/>
    </row>
    <row r="63" spans="1:126" s="484" customFormat="1">
      <c r="A63" s="478" t="s">
        <v>4906</v>
      </c>
      <c r="B63" s="478" t="s">
        <v>98</v>
      </c>
      <c r="C63" s="42" t="s">
        <v>1027</v>
      </c>
      <c r="D63" s="42" t="s">
        <v>538</v>
      </c>
      <c r="E63" s="67" t="s">
        <v>1021</v>
      </c>
      <c r="F63" s="65" t="s">
        <v>1199</v>
      </c>
      <c r="G63" s="10">
        <v>0</v>
      </c>
      <c r="H63" s="53"/>
      <c r="I63" s="148">
        <f t="shared" si="5"/>
        <v>0</v>
      </c>
      <c r="J63" s="53"/>
      <c r="K63" s="151">
        <f>I63+J63</f>
        <v>0</v>
      </c>
      <c r="L63" s="465">
        <f>IF(ISNA(VLOOKUP(A63,Pagamenti_Opendata!$A$2:$H$253,8,FALSE)=TRUE),0,VLOOKUP(A63,Pagamenti_Opendata!$A$2:$H$253,8,FALSE))</f>
        <v>0</v>
      </c>
      <c r="M63" s="168"/>
      <c r="N63" s="10">
        <v>0</v>
      </c>
      <c r="O63" s="734">
        <f>IF(I63&gt;N63,I63-N63,0)</f>
        <v>0</v>
      </c>
      <c r="P63" s="734">
        <f>IF(I63&lt;N63,I63-N63,0)</f>
        <v>0</v>
      </c>
      <c r="Q63" s="603">
        <f>COUNTIF(Bandi_ItaliaDomani!A$2:A$1085,A63)</f>
        <v>0</v>
      </c>
      <c r="R63" s="465">
        <f>SUMIF(Bandi_ItaliaDomani!A$2:A$1085,A63,Bandi_ItaliaDomani!R$2:R$1085)</f>
        <v>0</v>
      </c>
      <c r="S63" s="465">
        <f>VLOOKUP(A63,Progetti_Regis!$A$2:$H$427,6,FALSE)</f>
        <v>0</v>
      </c>
      <c r="T63" s="465">
        <f>VLOOKUP(A63,Progetti_Regis!$A$2:$H$427,7,FALSE)</f>
        <v>0</v>
      </c>
      <c r="U63" s="1" t="s">
        <v>1173</v>
      </c>
      <c r="W63" s="674" t="s">
        <v>6721</v>
      </c>
      <c r="AE63" s="2"/>
      <c r="AF63" s="2"/>
      <c r="AG63" s="1052">
        <f>IF(ISNA(VLOOKUP($A63,Tag_sostegno_clima_digitale!$A$2:$Y$461,21,FALSE)=TRUE),0,VLOOKUP($A63,Tag_sostegno_clima_digitale!$A$2:$Y$461,21,FALSE))</f>
        <v>0</v>
      </c>
      <c r="AH63" s="1052">
        <f>IF(ISNA(VLOOKUP($A63,Tag_sostegno_clima_digitale!$A$2:$Y$461,23,FALSE)=TRUE),0,VLOOKUP($A63,Tag_sostegno_clima_digitale!$A$2:$Y$461,23,FALSE))</f>
        <v>0</v>
      </c>
      <c r="AI63" s="10" t="str">
        <f t="shared" si="0"/>
        <v/>
      </c>
      <c r="AJ63" s="10" t="str">
        <f t="shared" si="1"/>
        <v/>
      </c>
      <c r="AN63" s="64">
        <v>2</v>
      </c>
      <c r="AO63" s="64"/>
      <c r="AP63" s="64">
        <v>6</v>
      </c>
      <c r="AQ63" s="23"/>
      <c r="DI63" s="62" t="s">
        <v>1382</v>
      </c>
      <c r="DJ63" s="62" t="s">
        <v>1383</v>
      </c>
    </row>
    <row r="64" spans="1:126" s="484" customFormat="1">
      <c r="A64" s="478" t="s">
        <v>4907</v>
      </c>
      <c r="B64" s="478" t="s">
        <v>98</v>
      </c>
      <c r="C64" s="42" t="s">
        <v>1027</v>
      </c>
      <c r="D64" s="42" t="s">
        <v>538</v>
      </c>
      <c r="E64" s="67" t="s">
        <v>1021</v>
      </c>
      <c r="F64" s="997" t="s">
        <v>1200</v>
      </c>
      <c r="G64" s="10">
        <v>0</v>
      </c>
      <c r="H64" s="53"/>
      <c r="I64" s="148">
        <f t="shared" si="5"/>
        <v>0</v>
      </c>
      <c r="J64" s="53"/>
      <c r="K64" s="151">
        <f>I64+J64</f>
        <v>0</v>
      </c>
      <c r="L64" s="465">
        <f>IF(ISNA(VLOOKUP(A64,Pagamenti_Opendata!$A$2:$H$253,8,FALSE)=TRUE),0,VLOOKUP(A64,Pagamenti_Opendata!$A$2:$H$253,8,FALSE))</f>
        <v>0</v>
      </c>
      <c r="M64" s="168"/>
      <c r="N64" s="10">
        <v>0</v>
      </c>
      <c r="O64" s="734">
        <f>IF(I64&gt;N64,I64-N64,0)</f>
        <v>0</v>
      </c>
      <c r="P64" s="734">
        <f>IF(I64&lt;N64,I64-N64,0)</f>
        <v>0</v>
      </c>
      <c r="Q64" s="603">
        <f>COUNTIF(Bandi_ItaliaDomani!A$2:A$1085,A64)</f>
        <v>0</v>
      </c>
      <c r="R64" s="465">
        <f>SUMIF(Bandi_ItaliaDomani!A$2:A$1085,A64,Bandi_ItaliaDomani!R$2:R$1085)</f>
        <v>0</v>
      </c>
      <c r="S64" s="465">
        <f>VLOOKUP(A64,Progetti_Regis!$A$2:$H$427,6,FALSE)</f>
        <v>0</v>
      </c>
      <c r="T64" s="465">
        <f>VLOOKUP(A64,Progetti_Regis!$A$2:$H$427,7,FALSE)</f>
        <v>0</v>
      </c>
      <c r="U64" s="1" t="s">
        <v>1173</v>
      </c>
      <c r="W64" s="674" t="s">
        <v>6721</v>
      </c>
      <c r="AE64" s="2"/>
      <c r="AF64" s="2"/>
      <c r="AG64" s="1052">
        <f>IF(ISNA(VLOOKUP($A64,Tag_sostegno_clima_digitale!$A$2:$Y$461,21,FALSE)=TRUE),0,VLOOKUP($A64,Tag_sostegno_clima_digitale!$A$2:$Y$461,21,FALSE))</f>
        <v>0</v>
      </c>
      <c r="AH64" s="1052">
        <f>IF(ISNA(VLOOKUP($A64,Tag_sostegno_clima_digitale!$A$2:$Y$461,23,FALSE)=TRUE),0,VLOOKUP($A64,Tag_sostegno_clima_digitale!$A$2:$Y$461,23,FALSE))</f>
        <v>0</v>
      </c>
      <c r="AI64" s="10" t="str">
        <f t="shared" si="0"/>
        <v/>
      </c>
      <c r="AJ64" s="10" t="str">
        <f t="shared" si="1"/>
        <v/>
      </c>
      <c r="AN64" s="64">
        <v>2</v>
      </c>
      <c r="AO64" s="64">
        <v>1</v>
      </c>
      <c r="AP64" s="64"/>
      <c r="AQ64" s="23"/>
      <c r="CB64" s="62" t="s">
        <v>1384</v>
      </c>
      <c r="CC64" s="307"/>
      <c r="CD64" s="307"/>
      <c r="DI64" s="62" t="s">
        <v>1385</v>
      </c>
      <c r="DJ64" s="307"/>
      <c r="DK64" s="307"/>
      <c r="DL64" s="307"/>
      <c r="DM64" s="307"/>
      <c r="DN64" s="307"/>
      <c r="DO64" s="307"/>
      <c r="DP64" s="307"/>
      <c r="DQ64" s="62" t="s">
        <v>1386</v>
      </c>
      <c r="DR64" s="307"/>
      <c r="DS64" s="307"/>
      <c r="DT64" s="307"/>
    </row>
    <row r="65" spans="1:124" s="484" customFormat="1">
      <c r="A65" s="478" t="s">
        <v>4895</v>
      </c>
      <c r="B65" s="478" t="s">
        <v>98</v>
      </c>
      <c r="C65" s="42" t="s">
        <v>1027</v>
      </c>
      <c r="D65" s="42" t="s">
        <v>538</v>
      </c>
      <c r="E65" s="166" t="s">
        <v>1204</v>
      </c>
      <c r="F65" s="37" t="s">
        <v>1140</v>
      </c>
      <c r="G65" s="150">
        <v>24300000</v>
      </c>
      <c r="H65" s="151"/>
      <c r="I65" s="148">
        <f t="shared" si="5"/>
        <v>24300000</v>
      </c>
      <c r="J65" s="151"/>
      <c r="K65" s="151">
        <f>I65+J65</f>
        <v>24300000</v>
      </c>
      <c r="L65" s="465">
        <f>IF(ISNA(VLOOKUP(A65,Pagamenti_Opendata!$A$2:$H$253,8,FALSE)=TRUE),0,VLOOKUP(A65,Pagamenti_Opendata!$A$2:$H$253,8,FALSE))</f>
        <v>4401524</v>
      </c>
      <c r="M65" s="168"/>
      <c r="N65" s="150">
        <v>24300000</v>
      </c>
      <c r="O65" s="734">
        <f>IF(I65&gt;N65,I65-N65,0)</f>
        <v>0</v>
      </c>
      <c r="P65" s="734">
        <f>IF(I65&lt;N65,I65-N65,0)</f>
        <v>0</v>
      </c>
      <c r="Q65" s="603">
        <f>COUNTIF(Bandi_ItaliaDomani!A$2:A$1085,A65)</f>
        <v>2</v>
      </c>
      <c r="R65" s="465">
        <f>SUMIF(Bandi_ItaliaDomani!A$2:A$1085,A65,Bandi_ItaliaDomani!R$2:R$1085)</f>
        <v>1168750</v>
      </c>
      <c r="S65" s="465">
        <f>VLOOKUP(A65,Progetti_Regis!$A$2:$H$427,6,FALSE)</f>
        <v>2</v>
      </c>
      <c r="T65" s="465">
        <f>VLOOKUP(A65,Progetti_Regis!$A$2:$H$427,7,FALSE)</f>
        <v>15746027.85</v>
      </c>
      <c r="U65" s="40" t="s">
        <v>1176</v>
      </c>
      <c r="V65" s="37"/>
      <c r="W65" s="40" t="s">
        <v>6721</v>
      </c>
      <c r="X65" s="10">
        <v>0</v>
      </c>
      <c r="Y65" s="10">
        <v>4.3</v>
      </c>
      <c r="Z65" s="10">
        <v>10</v>
      </c>
      <c r="AA65" s="10">
        <v>10</v>
      </c>
      <c r="AB65" s="10">
        <v>0</v>
      </c>
      <c r="AC65" s="10">
        <v>0</v>
      </c>
      <c r="AD65" s="10">
        <v>0</v>
      </c>
      <c r="AE65" s="2" t="s">
        <v>5828</v>
      </c>
      <c r="AF65" s="2" t="s">
        <v>5828</v>
      </c>
      <c r="AG65" s="1052">
        <f>IF(ISNA(VLOOKUP($A65,Tag_sostegno_clima_digitale!$A$2:$Y$461,21,FALSE)=TRUE),0,VLOOKUP($A65,Tag_sostegno_clima_digitale!$A$2:$Y$461,21,FALSE))</f>
        <v>0</v>
      </c>
      <c r="AH65" s="1052">
        <f>IF(ISNA(VLOOKUP($A65,Tag_sostegno_clima_digitale!$A$2:$Y$461,23,FALSE)=TRUE),0,VLOOKUP($A65,Tag_sostegno_clima_digitale!$A$2:$Y$461,23,FALSE))</f>
        <v>0</v>
      </c>
      <c r="AI65" s="10">
        <f t="shared" si="0"/>
        <v>0</v>
      </c>
      <c r="AJ65" s="10">
        <f t="shared" si="1"/>
        <v>0</v>
      </c>
      <c r="AM65" s="484" t="s">
        <v>923</v>
      </c>
      <c r="AN65" s="64">
        <v>1</v>
      </c>
      <c r="AO65" s="64"/>
      <c r="AP65" s="64"/>
      <c r="AQ65" s="23"/>
      <c r="AZ65" s="478"/>
      <c r="BA65" s="60" t="s">
        <v>1400</v>
      </c>
    </row>
    <row r="66" spans="1:124" s="484" customFormat="1">
      <c r="A66" s="478" t="s">
        <v>11434</v>
      </c>
      <c r="B66" s="478" t="s">
        <v>98</v>
      </c>
      <c r="C66" s="42" t="s">
        <v>1027</v>
      </c>
      <c r="D66" s="42" t="s">
        <v>538</v>
      </c>
      <c r="E66" s="166" t="s">
        <v>1204</v>
      </c>
      <c r="F66" s="160" t="s">
        <v>10229</v>
      </c>
      <c r="G66" s="150">
        <v>36000000</v>
      </c>
      <c r="H66" s="151"/>
      <c r="I66" s="148">
        <f t="shared" si="5"/>
        <v>36000000</v>
      </c>
      <c r="J66" s="151"/>
      <c r="K66" s="151">
        <f>I66+J66</f>
        <v>36000000</v>
      </c>
      <c r="L66" s="465">
        <f>IF(ISNA(VLOOKUP(A66,Pagamenti_Opendata!$A$2:$H$253,8,FALSE)=TRUE),0,VLOOKUP(A66,Pagamenti_Opendata!$A$2:$H$253,8,FALSE))</f>
        <v>0</v>
      </c>
      <c r="M66" s="168"/>
      <c r="N66" s="150">
        <v>0</v>
      </c>
      <c r="O66" s="734">
        <f>IF(I66&gt;N66,I66-N66,0)</f>
        <v>36000000</v>
      </c>
      <c r="P66" s="734">
        <f>IF(I66&lt;N66,I66-N66,0)</f>
        <v>0</v>
      </c>
      <c r="Q66" s="674">
        <f>COUNTIF(Bandi_ItaliaDomani!A$2:A$1085,A66)</f>
        <v>0</v>
      </c>
      <c r="R66" s="465">
        <f>SUMIF(Bandi_ItaliaDomani!A$2:A$1085,A66,Bandi_ItaliaDomani!R$2:R$1085)</f>
        <v>0</v>
      </c>
      <c r="S66" s="465">
        <f>VLOOKUP(A66,Progetti_Regis!$A$2:$H$427,6,FALSE)</f>
        <v>0</v>
      </c>
      <c r="T66" s="465">
        <f>VLOOKUP(A66,Progetti_Regis!$A$2:$H$427,7,FALSE)</f>
        <v>0</v>
      </c>
      <c r="U66" s="40" t="s">
        <v>4796</v>
      </c>
      <c r="V66" s="37" t="s">
        <v>13720</v>
      </c>
      <c r="W66" s="40" t="s">
        <v>6721</v>
      </c>
      <c r="X66" s="10"/>
      <c r="Y66" s="10"/>
      <c r="Z66" s="10"/>
      <c r="AA66" s="10"/>
      <c r="AB66" s="10"/>
      <c r="AC66" s="10">
        <v>36</v>
      </c>
      <c r="AD66" s="10">
        <v>0</v>
      </c>
      <c r="AE66" s="2"/>
      <c r="AF66" s="2"/>
      <c r="AG66" s="1052">
        <f>IF(ISNA(VLOOKUP($A66,Tag_sostegno_clima_digitale!$A$2:$Y$461,21,FALSE)=TRUE),0,VLOOKUP($A66,Tag_sostegno_clima_digitale!$A$2:$Y$461,21,FALSE))</f>
        <v>0</v>
      </c>
      <c r="AH66" s="1052">
        <f>IF(ISNA(VLOOKUP($A66,Tag_sostegno_clima_digitale!$A$2:$Y$461,23,FALSE)=TRUE),0,VLOOKUP($A66,Tag_sostegno_clima_digitale!$A$2:$Y$461,23,FALSE))</f>
        <v>0</v>
      </c>
      <c r="AI66" s="10">
        <f t="shared" si="0"/>
        <v>0</v>
      </c>
      <c r="AJ66" s="10">
        <f t="shared" si="1"/>
        <v>0</v>
      </c>
      <c r="AM66" s="484" t="s">
        <v>923</v>
      </c>
      <c r="AN66" s="64"/>
      <c r="AO66" s="64"/>
      <c r="AP66" s="64"/>
      <c r="AQ66" s="23"/>
      <c r="AZ66" s="478"/>
      <c r="BA66" s="60"/>
    </row>
    <row r="67" spans="1:124" s="484" customFormat="1">
      <c r="A67" s="478" t="s">
        <v>4908</v>
      </c>
      <c r="B67" s="498" t="s">
        <v>98</v>
      </c>
      <c r="C67" s="39" t="s">
        <v>1027</v>
      </c>
      <c r="D67" s="39" t="s">
        <v>5949</v>
      </c>
      <c r="E67" s="47" t="s">
        <v>944</v>
      </c>
      <c r="F67" s="34" t="s">
        <v>4843</v>
      </c>
      <c r="G67" s="154"/>
      <c r="H67" s="153"/>
      <c r="I67" s="154"/>
      <c r="J67" s="153"/>
      <c r="K67" s="153"/>
      <c r="L67" s="465">
        <f>IF(ISNA(VLOOKUP(A67,Pagamenti_Opendata!$A$2:$H$253,8,FALSE)=TRUE),0,VLOOKUP(A67,Pagamenti_Opendata!$A$2:$H$253,8,FALSE))</f>
        <v>0</v>
      </c>
      <c r="M67" s="168" t="s">
        <v>746</v>
      </c>
      <c r="N67" s="154"/>
      <c r="O67" s="734">
        <f>IF(I67&gt;N67,I67-N67,0)</f>
        <v>0</v>
      </c>
      <c r="P67" s="734">
        <f>IF(I67&lt;N67,I67-N67,0)</f>
        <v>0</v>
      </c>
      <c r="Q67" s="603">
        <f>COUNTIF(Bandi_ItaliaDomani!A$2:A$1085,A67)</f>
        <v>0</v>
      </c>
      <c r="R67" s="465">
        <f>SUMIF(Bandi_ItaliaDomani!A$2:A$1085,A67,Bandi_ItaliaDomani!R$2:R$1085)</f>
        <v>0</v>
      </c>
      <c r="S67" s="465">
        <f>VLOOKUP(A67,Progetti_Regis!$A$2:$H$427,6,FALSE)</f>
        <v>0</v>
      </c>
      <c r="T67" s="465">
        <f>VLOOKUP(A67,Progetti_Regis!$A$2:$H$427,7,FALSE)</f>
        <v>0</v>
      </c>
      <c r="U67" s="46" t="s">
        <v>6824</v>
      </c>
      <c r="V67" s="36"/>
      <c r="W67" s="46" t="s">
        <v>6721</v>
      </c>
      <c r="X67" s="10">
        <v>0</v>
      </c>
      <c r="Y67" s="10">
        <v>1838</v>
      </c>
      <c r="Z67" s="10">
        <v>3729.8</v>
      </c>
      <c r="AA67" s="10">
        <v>4301.5</v>
      </c>
      <c r="AB67" s="10">
        <v>2605.6</v>
      </c>
      <c r="AC67" s="10">
        <v>853.8</v>
      </c>
      <c r="AD67" s="10">
        <v>52.3</v>
      </c>
      <c r="AE67" s="10">
        <v>2601</v>
      </c>
      <c r="AF67" s="2">
        <v>19.399999999999999</v>
      </c>
      <c r="AG67" s="1052">
        <f>IF(ISNA(VLOOKUP($A67,Tag_sostegno_clima_digitale!$A$2:$Y$461,21,FALSE)=TRUE),0,VLOOKUP($A67,Tag_sostegno_clima_digitale!$A$2:$Y$461,21,FALSE))</f>
        <v>0</v>
      </c>
      <c r="AH67" s="1052">
        <f>IF(ISNA(VLOOKUP($A67,Tag_sostegno_clima_digitale!$A$2:$Y$461,23,FALSE)=TRUE),0,VLOOKUP($A67,Tag_sostegno_clima_digitale!$A$2:$Y$461,23,FALSE))</f>
        <v>0</v>
      </c>
      <c r="AI67" s="10" t="str">
        <f t="shared" ref="AI67:AI130" si="6">IF($K67&gt;0,AG67*$K67/1000000,"")</f>
        <v/>
      </c>
      <c r="AJ67" s="10" t="str">
        <f t="shared" ref="AJ67:AJ130" si="7">IF($K67&gt;0,AH67*$K67/1000000,"")</f>
        <v/>
      </c>
      <c r="AK67" s="8">
        <v>44197</v>
      </c>
      <c r="AL67" s="8">
        <v>46203</v>
      </c>
      <c r="AM67" s="484" t="s">
        <v>923</v>
      </c>
      <c r="AN67" s="64">
        <v>1</v>
      </c>
      <c r="AO67" s="64">
        <v>2</v>
      </c>
      <c r="AP67" s="64">
        <v>1</v>
      </c>
      <c r="AQ67" s="64"/>
      <c r="AU67" s="60" t="s">
        <v>516</v>
      </c>
      <c r="CB67" s="61" t="s">
        <v>212</v>
      </c>
      <c r="CC67" s="307"/>
      <c r="CD67" s="307"/>
      <c r="CF67" s="306" t="s">
        <v>3581</v>
      </c>
      <c r="CV67" s="61" t="s">
        <v>212</v>
      </c>
      <c r="DI67" s="307"/>
      <c r="DJ67" s="307"/>
      <c r="DK67" s="307"/>
      <c r="DL67" s="307"/>
      <c r="DM67" s="307"/>
      <c r="DN67" s="307"/>
      <c r="DO67" s="307"/>
      <c r="DP67" s="307"/>
      <c r="DQ67" s="307"/>
      <c r="DR67" s="307"/>
      <c r="DS67" s="307"/>
      <c r="DT67" s="307"/>
    </row>
    <row r="68" spans="1:124" s="484" customFormat="1" ht="13.8">
      <c r="A68" s="478" t="s">
        <v>4909</v>
      </c>
      <c r="B68" s="478" t="s">
        <v>98</v>
      </c>
      <c r="C68" s="42" t="s">
        <v>1027</v>
      </c>
      <c r="D68" s="42" t="s">
        <v>540</v>
      </c>
      <c r="E68" s="35" t="s">
        <v>947</v>
      </c>
      <c r="F68" s="35" t="s">
        <v>1028</v>
      </c>
      <c r="G68" s="148">
        <v>6316960000</v>
      </c>
      <c r="H68" s="148">
        <v>2551000000</v>
      </c>
      <c r="I68" s="148">
        <f>H68+G68</f>
        <v>8867960000</v>
      </c>
      <c r="J68" s="151"/>
      <c r="K68" s="151">
        <f>I68+J68</f>
        <v>8867960000</v>
      </c>
      <c r="L68" s="465">
        <f>IF(ISNA(VLOOKUP(A68,Pagamenti_Opendata!$A$2:$H$253,8,FALSE)=TRUE),0,VLOOKUP(A68,Pagamenti_Opendata!$A$2:$H$253,8,FALSE))</f>
        <v>8867960000</v>
      </c>
      <c r="M68" s="167" t="s">
        <v>1888</v>
      </c>
      <c r="N68" s="148">
        <v>8867960000</v>
      </c>
      <c r="O68" s="734">
        <f>IF(I68&gt;N68,I68-N68,0)</f>
        <v>0</v>
      </c>
      <c r="P68" s="734">
        <f>IF(I68&lt;N68,I68-N68,0)</f>
        <v>0</v>
      </c>
      <c r="Q68" s="603">
        <f>COUNTIF(Bandi_ItaliaDomani!A$2:A$1085,A68)</f>
        <v>1</v>
      </c>
      <c r="R68" s="465">
        <f>SUMIF(Bandi_ItaliaDomani!A$2:A$1085,A68,Bandi_ItaliaDomani!R$2:R$1085)</f>
        <v>8867960000</v>
      </c>
      <c r="S68" s="465">
        <f>VLOOKUP(A68,Progetti_Regis!$A$2:$H$427,6,FALSE)</f>
        <v>0</v>
      </c>
      <c r="T68" s="465">
        <f>VLOOKUP(A68,Progetti_Regis!$A$2:$H$427,7,FALSE)</f>
        <v>0</v>
      </c>
      <c r="U68" s="40" t="s">
        <v>6824</v>
      </c>
      <c r="V68" s="37"/>
      <c r="W68" s="40" t="s">
        <v>6721</v>
      </c>
      <c r="AE68" s="10"/>
      <c r="AF68" s="2"/>
      <c r="AG68" s="1052">
        <f>IF(ISNA(VLOOKUP($A68,Tag_sostegno_clima_digitale!$A$2:$Y$461,21,FALSE)=TRUE),0,VLOOKUP($A68,Tag_sostegno_clima_digitale!$A$2:$Y$461,21,FALSE))</f>
        <v>0</v>
      </c>
      <c r="AH68" s="1052">
        <f>IF(ISNA(VLOOKUP($A68,Tag_sostegno_clima_digitale!$A$2:$Y$461,23,FALSE)=TRUE),0,VLOOKUP($A68,Tag_sostegno_clima_digitale!$A$2:$Y$461,23,FALSE))</f>
        <v>1</v>
      </c>
      <c r="AI68" s="10">
        <f t="shared" si="6"/>
        <v>0</v>
      </c>
      <c r="AJ68" s="10">
        <f t="shared" si="7"/>
        <v>8867.9599999999991</v>
      </c>
      <c r="AM68" s="484" t="s">
        <v>923</v>
      </c>
      <c r="AQ68" s="64"/>
      <c r="AR68" s="520"/>
      <c r="AS68" s="520"/>
      <c r="AV68" s="478"/>
      <c r="AW68" s="478"/>
      <c r="AX68" s="478"/>
      <c r="CW68" s="478"/>
      <c r="CX68" s="478"/>
    </row>
    <row r="69" spans="1:124" s="484" customFormat="1" ht="13.8">
      <c r="A69" s="478" t="s">
        <v>4910</v>
      </c>
      <c r="B69" s="478" t="s">
        <v>98</v>
      </c>
      <c r="C69" s="42" t="s">
        <v>1027</v>
      </c>
      <c r="D69" s="42" t="s">
        <v>540</v>
      </c>
      <c r="E69" s="35" t="s">
        <v>947</v>
      </c>
      <c r="F69" s="35" t="s">
        <v>1029</v>
      </c>
      <c r="G69" s="148">
        <v>1370000000</v>
      </c>
      <c r="H69" s="148">
        <v>543900000</v>
      </c>
      <c r="I69" s="148">
        <f>H69+G69</f>
        <v>1913900000</v>
      </c>
      <c r="J69" s="151"/>
      <c r="K69" s="151">
        <f>I69+J69</f>
        <v>1913900000</v>
      </c>
      <c r="L69" s="465">
        <f>IF(ISNA(VLOOKUP(A69,Pagamenti_Opendata!$A$2:$H$253,8,FALSE)=TRUE),0,VLOOKUP(A69,Pagamenti_Opendata!$A$2:$H$253,8,FALSE))</f>
        <v>1913900000</v>
      </c>
      <c r="M69" s="167" t="s">
        <v>1888</v>
      </c>
      <c r="N69" s="148">
        <v>1913900000</v>
      </c>
      <c r="O69" s="734">
        <f>IF(I69&gt;N69,I69-N69,0)</f>
        <v>0</v>
      </c>
      <c r="P69" s="734">
        <f>IF(I69&lt;N69,I69-N69,0)</f>
        <v>0</v>
      </c>
      <c r="Q69" s="603">
        <f>COUNTIF(Bandi_ItaliaDomani!A$2:A$1085,A69)</f>
        <v>1</v>
      </c>
      <c r="R69" s="465">
        <f>SUMIF(Bandi_ItaliaDomani!A$2:A$1085,A69,Bandi_ItaliaDomani!R$2:R$1085)</f>
        <v>1913900000</v>
      </c>
      <c r="S69" s="465">
        <f>VLOOKUP(A69,Progetti_Regis!$A$2:$H$427,6,FALSE)</f>
        <v>0</v>
      </c>
      <c r="T69" s="465">
        <f>VLOOKUP(A69,Progetti_Regis!$A$2:$H$427,7,FALSE)</f>
        <v>0</v>
      </c>
      <c r="U69" s="40" t="s">
        <v>6824</v>
      </c>
      <c r="V69" s="37"/>
      <c r="W69" s="40" t="s">
        <v>6721</v>
      </c>
      <c r="X69" s="10"/>
      <c r="Y69" s="10"/>
      <c r="Z69" s="10"/>
      <c r="AA69" s="10"/>
      <c r="AB69" s="10"/>
      <c r="AC69" s="10"/>
      <c r="AD69" s="10"/>
      <c r="AE69" s="10"/>
      <c r="AF69" s="2"/>
      <c r="AG69" s="1052">
        <f>IF(ISNA(VLOOKUP($A69,Tag_sostegno_clima_digitale!$A$2:$Y$461,21,FALSE)=TRUE),0,VLOOKUP($A69,Tag_sostegno_clima_digitale!$A$2:$Y$461,21,FALSE))</f>
        <v>0</v>
      </c>
      <c r="AH69" s="1052">
        <f>IF(ISNA(VLOOKUP($A69,Tag_sostegno_clima_digitale!$A$2:$Y$461,23,FALSE)=TRUE),0,VLOOKUP($A69,Tag_sostegno_clima_digitale!$A$2:$Y$461,23,FALSE))</f>
        <v>1</v>
      </c>
      <c r="AI69" s="10">
        <f t="shared" si="6"/>
        <v>0</v>
      </c>
      <c r="AJ69" s="10">
        <f t="shared" si="7"/>
        <v>1913.9</v>
      </c>
      <c r="AK69" s="8"/>
      <c r="AL69" s="8"/>
      <c r="AM69" s="484" t="s">
        <v>923</v>
      </c>
      <c r="AN69" s="64"/>
      <c r="AO69" s="64"/>
      <c r="AP69" s="64"/>
      <c r="AQ69" s="64"/>
      <c r="AR69" s="520"/>
      <c r="AS69" s="520"/>
    </row>
    <row r="70" spans="1:124" s="484" customFormat="1" ht="13.8">
      <c r="A70" s="478" t="s">
        <v>4911</v>
      </c>
      <c r="B70" s="478" t="s">
        <v>98</v>
      </c>
      <c r="C70" s="42" t="s">
        <v>1027</v>
      </c>
      <c r="D70" s="42" t="s">
        <v>540</v>
      </c>
      <c r="E70" s="35" t="s">
        <v>947</v>
      </c>
      <c r="F70" s="35" t="s">
        <v>1030</v>
      </c>
      <c r="G70" s="148">
        <v>290800000</v>
      </c>
      <c r="H70" s="152"/>
      <c r="I70" s="148">
        <f>H70+G70</f>
        <v>290800000</v>
      </c>
      <c r="J70" s="151"/>
      <c r="K70" s="151">
        <f>I70+J70</f>
        <v>290800000</v>
      </c>
      <c r="L70" s="465">
        <f>IF(ISNA(VLOOKUP(A70,Pagamenti_Opendata!$A$2:$H$253,8,FALSE)=TRUE),0,VLOOKUP(A70,Pagamenti_Opendata!$A$2:$H$253,8,FALSE))</f>
        <v>290800000</v>
      </c>
      <c r="M70" s="167" t="s">
        <v>1888</v>
      </c>
      <c r="N70" s="148">
        <v>290800000</v>
      </c>
      <c r="O70" s="734">
        <f>IF(I70&gt;N70,I70-N70,0)</f>
        <v>0</v>
      </c>
      <c r="P70" s="734">
        <f>IF(I70&lt;N70,I70-N70,0)</f>
        <v>0</v>
      </c>
      <c r="Q70" s="603">
        <f>COUNTIF(Bandi_ItaliaDomani!A$2:A$1085,A70)</f>
        <v>1</v>
      </c>
      <c r="R70" s="465">
        <f>SUMIF(Bandi_ItaliaDomani!A$2:A$1085,A70,Bandi_ItaliaDomani!R$2:R$1085)</f>
        <v>290800000</v>
      </c>
      <c r="S70" s="465">
        <f>VLOOKUP(A70,Progetti_Regis!$A$2:$H$427,6,FALSE)</f>
        <v>0</v>
      </c>
      <c r="T70" s="465">
        <f>VLOOKUP(A70,Progetti_Regis!$A$2:$H$427,7,FALSE)</f>
        <v>0</v>
      </c>
      <c r="U70" s="40" t="s">
        <v>6824</v>
      </c>
      <c r="V70" s="37"/>
      <c r="W70" s="40" t="s">
        <v>6721</v>
      </c>
      <c r="X70" s="10"/>
      <c r="Y70" s="10"/>
      <c r="Z70" s="10"/>
      <c r="AA70" s="10"/>
      <c r="AB70" s="10"/>
      <c r="AC70" s="10"/>
      <c r="AD70" s="10"/>
      <c r="AE70" s="10"/>
      <c r="AF70" s="2"/>
      <c r="AG70" s="1052">
        <f>IF(ISNA(VLOOKUP($A70,Tag_sostegno_clima_digitale!$A$2:$Y$461,21,FALSE)=TRUE),0,VLOOKUP($A70,Tag_sostegno_clima_digitale!$A$2:$Y$461,21,FALSE))</f>
        <v>0</v>
      </c>
      <c r="AH70" s="1052">
        <f>IF(ISNA(VLOOKUP($A70,Tag_sostegno_clima_digitale!$A$2:$Y$461,23,FALSE)=TRUE),0,VLOOKUP($A70,Tag_sostegno_clima_digitale!$A$2:$Y$461,23,FALSE))</f>
        <v>0</v>
      </c>
      <c r="AI70" s="10">
        <f t="shared" si="6"/>
        <v>0</v>
      </c>
      <c r="AJ70" s="10">
        <f t="shared" si="7"/>
        <v>0</v>
      </c>
      <c r="AK70" s="8"/>
      <c r="AL70" s="8"/>
      <c r="AM70" s="484" t="s">
        <v>923</v>
      </c>
      <c r="AN70" s="64"/>
      <c r="AO70" s="64"/>
      <c r="AP70" s="64"/>
      <c r="AQ70" s="64"/>
      <c r="AR70" s="520"/>
      <c r="AS70" s="520"/>
    </row>
    <row r="71" spans="1:124" s="484" customFormat="1" ht="13.8">
      <c r="A71" s="478" t="s">
        <v>4912</v>
      </c>
      <c r="B71" s="478" t="s">
        <v>98</v>
      </c>
      <c r="C71" s="42" t="s">
        <v>1027</v>
      </c>
      <c r="D71" s="42" t="s">
        <v>540</v>
      </c>
      <c r="E71" s="35" t="s">
        <v>947</v>
      </c>
      <c r="F71" s="35" t="s">
        <v>1031</v>
      </c>
      <c r="G71" s="148">
        <v>2008340000</v>
      </c>
      <c r="H71" s="152"/>
      <c r="I71" s="148">
        <f>H71+G71</f>
        <v>2008340000</v>
      </c>
      <c r="J71" s="151"/>
      <c r="K71" s="151">
        <f>I71+J71</f>
        <v>2008340000</v>
      </c>
      <c r="L71" s="465">
        <f>IF(ISNA(VLOOKUP(A71,Pagamenti_Opendata!$A$2:$H$253,8,FALSE)=TRUE),0,VLOOKUP(A71,Pagamenti_Opendata!$A$2:$H$253,8,FALSE))</f>
        <v>2008340000</v>
      </c>
      <c r="M71" s="167" t="s">
        <v>1888</v>
      </c>
      <c r="N71" s="148">
        <v>2008340000</v>
      </c>
      <c r="O71" s="734">
        <f>IF(I71&gt;N71,I71-N71,0)</f>
        <v>0</v>
      </c>
      <c r="P71" s="734">
        <f>IF(I71&lt;N71,I71-N71,0)</f>
        <v>0</v>
      </c>
      <c r="Q71" s="603">
        <f>COUNTIF(Bandi_ItaliaDomani!A$2:A$1085,A71)</f>
        <v>1</v>
      </c>
      <c r="R71" s="465">
        <f>SUMIF(Bandi_ItaliaDomani!A$2:A$1085,A71,Bandi_ItaliaDomani!R$2:R$1085)</f>
        <v>2008340000</v>
      </c>
      <c r="S71" s="465">
        <f>VLOOKUP(A71,Progetti_Regis!$A$2:$H$427,6,FALSE)</f>
        <v>0</v>
      </c>
      <c r="T71" s="465">
        <f>VLOOKUP(A71,Progetti_Regis!$A$2:$H$427,7,FALSE)</f>
        <v>0</v>
      </c>
      <c r="U71" s="40" t="s">
        <v>6824</v>
      </c>
      <c r="V71" s="37"/>
      <c r="W71" s="40" t="s">
        <v>6721</v>
      </c>
      <c r="X71" s="10"/>
      <c r="Y71" s="10"/>
      <c r="Z71" s="10"/>
      <c r="AA71" s="10"/>
      <c r="AB71" s="10"/>
      <c r="AC71" s="10"/>
      <c r="AD71" s="10"/>
      <c r="AE71" s="10"/>
      <c r="AF71" s="2"/>
      <c r="AG71" s="1052">
        <f>IF(ISNA(VLOOKUP($A71,Tag_sostegno_clima_digitale!$A$2:$Y$461,21,FALSE)=TRUE),0,VLOOKUP($A71,Tag_sostegno_clima_digitale!$A$2:$Y$461,21,FALSE))</f>
        <v>0</v>
      </c>
      <c r="AH71" s="1052">
        <f>IF(ISNA(VLOOKUP($A71,Tag_sostegno_clima_digitale!$A$2:$Y$461,23,FALSE)=TRUE),0,VLOOKUP($A71,Tag_sostegno_clima_digitale!$A$2:$Y$461,23,FALSE))</f>
        <v>0</v>
      </c>
      <c r="AI71" s="10">
        <f t="shared" si="6"/>
        <v>0</v>
      </c>
      <c r="AJ71" s="10">
        <f t="shared" si="7"/>
        <v>0</v>
      </c>
      <c r="AK71" s="8"/>
      <c r="AL71" s="8"/>
      <c r="AM71" s="484" t="s">
        <v>923</v>
      </c>
      <c r="AN71" s="64"/>
      <c r="AO71" s="64"/>
      <c r="AP71" s="64"/>
      <c r="AQ71" s="64"/>
      <c r="AR71" s="520"/>
      <c r="AS71" s="520"/>
    </row>
    <row r="72" spans="1:124" s="484" customFormat="1" ht="13.8">
      <c r="A72" s="478" t="s">
        <v>4913</v>
      </c>
      <c r="B72" s="478" t="s">
        <v>98</v>
      </c>
      <c r="C72" s="42" t="s">
        <v>1027</v>
      </c>
      <c r="D72" s="42" t="s">
        <v>540</v>
      </c>
      <c r="E72" s="35" t="s">
        <v>947</v>
      </c>
      <c r="F72" s="35" t="s">
        <v>1032</v>
      </c>
      <c r="G72" s="148">
        <v>300000000</v>
      </c>
      <c r="H72" s="152"/>
      <c r="I72" s="148">
        <f>H72+G72</f>
        <v>300000000</v>
      </c>
      <c r="J72" s="151"/>
      <c r="K72" s="151">
        <f>I72+J72</f>
        <v>300000000</v>
      </c>
      <c r="L72" s="465">
        <f>IF(ISNA(VLOOKUP(A72,Pagamenti_Opendata!$A$2:$H$253,8,FALSE)=TRUE),0,VLOOKUP(A72,Pagamenti_Opendata!$A$2:$H$253,8,FALSE))</f>
        <v>300000000</v>
      </c>
      <c r="M72" s="167" t="s">
        <v>1888</v>
      </c>
      <c r="N72" s="148">
        <v>300000000</v>
      </c>
      <c r="O72" s="734">
        <f>IF(I72&gt;N72,I72-N72,0)</f>
        <v>0</v>
      </c>
      <c r="P72" s="734">
        <f>IF(I72&lt;N72,I72-N72,0)</f>
        <v>0</v>
      </c>
      <c r="Q72" s="603">
        <f>COUNTIF(Bandi_ItaliaDomani!A$2:A$1085,A72)</f>
        <v>1</v>
      </c>
      <c r="R72" s="465">
        <f>SUMIF(Bandi_ItaliaDomani!A$2:A$1085,A72,Bandi_ItaliaDomani!R$2:R$1085)</f>
        <v>300000000</v>
      </c>
      <c r="S72" s="465">
        <f>VLOOKUP(A72,Progetti_Regis!$A$2:$H$427,6,FALSE)</f>
        <v>0</v>
      </c>
      <c r="T72" s="465">
        <f>VLOOKUP(A72,Progetti_Regis!$A$2:$H$427,7,FALSE)</f>
        <v>0</v>
      </c>
      <c r="U72" s="40" t="s">
        <v>6824</v>
      </c>
      <c r="V72" s="37"/>
      <c r="W72" s="40" t="s">
        <v>6721</v>
      </c>
      <c r="X72" s="10"/>
      <c r="Y72" s="10"/>
      <c r="Z72" s="10"/>
      <c r="AA72" s="10"/>
      <c r="AB72" s="10"/>
      <c r="AC72" s="10"/>
      <c r="AD72" s="10"/>
      <c r="AE72" s="10"/>
      <c r="AF72" s="2"/>
      <c r="AG72" s="1052">
        <f>IF(ISNA(VLOOKUP($A72,Tag_sostegno_clima_digitale!$A$2:$Y$461,21,FALSE)=TRUE),0,VLOOKUP($A72,Tag_sostegno_clima_digitale!$A$2:$Y$461,21,FALSE))</f>
        <v>0</v>
      </c>
      <c r="AH72" s="1052">
        <f>IF(ISNA(VLOOKUP($A72,Tag_sostegno_clima_digitale!$A$2:$Y$461,23,FALSE)=TRUE),0,VLOOKUP($A72,Tag_sostegno_clima_digitale!$A$2:$Y$461,23,FALSE))</f>
        <v>1</v>
      </c>
      <c r="AI72" s="10">
        <f t="shared" si="6"/>
        <v>0</v>
      </c>
      <c r="AJ72" s="10">
        <f t="shared" si="7"/>
        <v>300</v>
      </c>
      <c r="AK72" s="8"/>
      <c r="AL72" s="8"/>
      <c r="AM72" s="484" t="s">
        <v>923</v>
      </c>
      <c r="AN72" s="64"/>
      <c r="AO72" s="64"/>
      <c r="AP72" s="64"/>
      <c r="AQ72" s="64"/>
      <c r="AR72" s="520"/>
      <c r="AS72" s="520"/>
    </row>
    <row r="73" spans="1:124" s="484" customFormat="1">
      <c r="A73" s="478" t="s">
        <v>4914</v>
      </c>
      <c r="B73" s="478" t="s">
        <v>5834</v>
      </c>
      <c r="C73" s="42" t="s">
        <v>1027</v>
      </c>
      <c r="D73" s="56" t="s">
        <v>540</v>
      </c>
      <c r="E73" s="43" t="s">
        <v>944</v>
      </c>
      <c r="F73" s="517" t="s">
        <v>746</v>
      </c>
      <c r="G73" s="148"/>
      <c r="H73" s="152"/>
      <c r="I73" s="148"/>
      <c r="J73" s="148">
        <v>5080000000</v>
      </c>
      <c r="K73" s="151">
        <f>I73+J73</f>
        <v>5080000000</v>
      </c>
      <c r="L73" s="465">
        <f>IF(ISNA(VLOOKUP(A73,Pagamenti_Opendata!$A$2:$H$253,8,FALSE)=TRUE),0,VLOOKUP(A73,Pagamenti_Opendata!$A$2:$H$253,8,FALSE))</f>
        <v>0</v>
      </c>
      <c r="M73" s="167" t="s">
        <v>1888</v>
      </c>
      <c r="N73" s="148"/>
      <c r="O73" s="734">
        <f>IF(I73&gt;N73,I73-N73,0)</f>
        <v>0</v>
      </c>
      <c r="P73" s="734">
        <f>IF(I73&lt;N73,I73-N73,0)</f>
        <v>0</v>
      </c>
      <c r="Q73" s="603">
        <f>COUNTIF(Bandi_ItaliaDomani!A$2:A$1085,A73)</f>
        <v>0</v>
      </c>
      <c r="R73" s="465">
        <f>SUMIF(Bandi_ItaliaDomani!A$2:A$1085,A73,Bandi_ItaliaDomani!R$2:R$1085)</f>
        <v>0</v>
      </c>
      <c r="S73" s="465">
        <f>VLOOKUP(A73,Progetti_Regis!$A$2:$H$427,6,FALSE)</f>
        <v>0</v>
      </c>
      <c r="T73" s="465">
        <f>VLOOKUP(A73,Progetti_Regis!$A$2:$H$427,7,FALSE)</f>
        <v>0</v>
      </c>
      <c r="U73" s="40" t="s">
        <v>6824</v>
      </c>
      <c r="V73" s="37"/>
      <c r="W73" s="40" t="s">
        <v>6721</v>
      </c>
      <c r="X73" s="10">
        <v>0</v>
      </c>
      <c r="Y73" s="10">
        <v>704.5</v>
      </c>
      <c r="Z73" s="10">
        <v>1414.95</v>
      </c>
      <c r="AA73" s="10">
        <v>1624.88</v>
      </c>
      <c r="AB73" s="10">
        <v>989.17</v>
      </c>
      <c r="AC73" s="10">
        <v>324.70999999999998</v>
      </c>
      <c r="AD73" s="10">
        <v>21.79</v>
      </c>
      <c r="AE73" s="10">
        <v>1092</v>
      </c>
      <c r="AF73" s="2">
        <v>21.5</v>
      </c>
      <c r="AG73" s="1052">
        <f>IF(ISNA(VLOOKUP($A73,Tag_sostegno_clima_digitale!$A$2:$Y$461,21,FALSE)=TRUE),0,VLOOKUP($A73,Tag_sostegno_clima_digitale!$A$2:$Y$461,21,FALSE))</f>
        <v>0</v>
      </c>
      <c r="AH73" s="1052">
        <f>IF(ISNA(VLOOKUP($A73,Tag_sostegno_clima_digitale!$A$2:$Y$461,23,FALSE)=TRUE),0,VLOOKUP($A73,Tag_sostegno_clima_digitale!$A$2:$Y$461,23,FALSE))</f>
        <v>0</v>
      </c>
      <c r="AI73" s="10">
        <f t="shared" si="6"/>
        <v>0</v>
      </c>
      <c r="AJ73" s="10">
        <f t="shared" si="7"/>
        <v>0</v>
      </c>
      <c r="AK73" s="8"/>
      <c r="AL73" s="8"/>
      <c r="AM73" s="478" t="s">
        <v>1831</v>
      </c>
      <c r="AN73" s="64"/>
      <c r="AO73" s="64"/>
      <c r="AP73" s="64"/>
      <c r="AQ73" s="64"/>
    </row>
    <row r="74" spans="1:124" s="484" customFormat="1">
      <c r="A74" s="478" t="s">
        <v>4915</v>
      </c>
      <c r="B74" s="484" t="s">
        <v>98</v>
      </c>
      <c r="C74" s="42" t="s">
        <v>1027</v>
      </c>
      <c r="D74" s="42" t="s">
        <v>540</v>
      </c>
      <c r="E74" s="67" t="s">
        <v>944</v>
      </c>
      <c r="F74" s="35" t="s">
        <v>1104</v>
      </c>
      <c r="G74" s="148">
        <v>340000000</v>
      </c>
      <c r="H74" s="152"/>
      <c r="I74" s="148">
        <f>H74+G74</f>
        <v>340000000</v>
      </c>
      <c r="J74" s="152"/>
      <c r="K74" s="151">
        <f>I74+J74</f>
        <v>340000000</v>
      </c>
      <c r="L74" s="465">
        <f>IF(ISNA(VLOOKUP(A74,Pagamenti_Opendata!$A$2:$H$253,8,FALSE)=TRUE),0,VLOOKUP(A74,Pagamenti_Opendata!$A$2:$H$253,8,FALSE))</f>
        <v>102655560</v>
      </c>
      <c r="M74" s="168" t="s">
        <v>744</v>
      </c>
      <c r="N74" s="148">
        <v>340000000</v>
      </c>
      <c r="O74" s="734">
        <f>IF(I74&gt;N74,I74-N74,0)</f>
        <v>0</v>
      </c>
      <c r="P74" s="734">
        <f>IF(I74&lt;N74,I74-N74,0)</f>
        <v>0</v>
      </c>
      <c r="Q74" s="603">
        <f>COUNTIF(Bandi_ItaliaDomani!A$2:A$1085,A74)</f>
        <v>0</v>
      </c>
      <c r="R74" s="465">
        <f>SUMIF(Bandi_ItaliaDomani!A$2:A$1085,A74,Bandi_ItaliaDomani!R$2:R$1085)</f>
        <v>0</v>
      </c>
      <c r="S74" s="465">
        <f>VLOOKUP(A74,Progetti_Regis!$A$2:$H$427,6,FALSE)</f>
        <v>1</v>
      </c>
      <c r="T74" s="465">
        <f>VLOOKUP(A74,Progetti_Regis!$A$2:$H$427,7,FALSE)</f>
        <v>292500000</v>
      </c>
      <c r="U74" s="42" t="s">
        <v>1173</v>
      </c>
      <c r="V74" s="37"/>
      <c r="W74" s="42" t="s">
        <v>6721</v>
      </c>
      <c r="X74" s="10">
        <v>0</v>
      </c>
      <c r="Y74" s="10">
        <v>0</v>
      </c>
      <c r="Z74" s="10">
        <v>33</v>
      </c>
      <c r="AA74" s="10">
        <v>7</v>
      </c>
      <c r="AB74" s="10">
        <v>40</v>
      </c>
      <c r="AC74" s="10">
        <v>107</v>
      </c>
      <c r="AD74" s="10">
        <v>153</v>
      </c>
      <c r="AE74" s="2">
        <v>340</v>
      </c>
      <c r="AF74" s="2">
        <v>100</v>
      </c>
      <c r="AG74" s="1052">
        <f>IF(ISNA(VLOOKUP($A74,Tag_sostegno_clima_digitale!$A$2:$Y$461,21,FALSE)=TRUE),0,VLOOKUP($A74,Tag_sostegno_clima_digitale!$A$2:$Y$461,21,FALSE))</f>
        <v>0</v>
      </c>
      <c r="AH74" s="1052">
        <f>IF(ISNA(VLOOKUP($A74,Tag_sostegno_clima_digitale!$A$2:$Y$461,23,FALSE)=TRUE),0,VLOOKUP($A74,Tag_sostegno_clima_digitale!$A$2:$Y$461,23,FALSE))</f>
        <v>1</v>
      </c>
      <c r="AI74" s="10">
        <f t="shared" si="6"/>
        <v>0</v>
      </c>
      <c r="AJ74" s="10">
        <f t="shared" si="7"/>
        <v>340</v>
      </c>
      <c r="AK74" s="8">
        <v>44287</v>
      </c>
      <c r="AL74" s="8">
        <v>46203</v>
      </c>
      <c r="AM74" s="484" t="s">
        <v>924</v>
      </c>
      <c r="AN74" s="64"/>
      <c r="AO74" s="64">
        <v>1</v>
      </c>
      <c r="AP74" s="64">
        <v>2</v>
      </c>
      <c r="AQ74" s="64"/>
      <c r="BE74" s="306" t="s">
        <v>3590</v>
      </c>
      <c r="BQ74" s="306" t="s">
        <v>3640</v>
      </c>
      <c r="DQ74" s="61" t="s">
        <v>1412</v>
      </c>
      <c r="DR74" s="478"/>
      <c r="DS74" s="478"/>
      <c r="DT74" s="478"/>
    </row>
    <row r="75" spans="1:124" s="484" customFormat="1">
      <c r="A75" s="478" t="s">
        <v>4916</v>
      </c>
      <c r="B75" s="478" t="s">
        <v>98</v>
      </c>
      <c r="C75" s="39" t="s">
        <v>1027</v>
      </c>
      <c r="D75" s="39" t="s">
        <v>540</v>
      </c>
      <c r="E75" s="47" t="s">
        <v>944</v>
      </c>
      <c r="F75" s="34" t="s">
        <v>3708</v>
      </c>
      <c r="G75" s="154"/>
      <c r="H75" s="153"/>
      <c r="I75" s="154"/>
      <c r="J75" s="153"/>
      <c r="K75" s="153"/>
      <c r="L75" s="465">
        <f>IF(ISNA(VLOOKUP(A75,Pagamenti_Opendata!$A$2:$H$253,8,FALSE)=TRUE),0,VLOOKUP(A75,Pagamenti_Opendata!$A$2:$H$253,8,FALSE))</f>
        <v>0</v>
      </c>
      <c r="M75" s="168" t="s">
        <v>743</v>
      </c>
      <c r="N75" s="154"/>
      <c r="O75" s="734">
        <f>IF(I75&gt;N75,I75-N75,0)</f>
        <v>0</v>
      </c>
      <c r="P75" s="734">
        <f>IF(I75&lt;N75,I75-N75,0)</f>
        <v>0</v>
      </c>
      <c r="Q75" s="603">
        <f>COUNTIF(Bandi_ItaliaDomani!A$2:A$1085,A75)</f>
        <v>0</v>
      </c>
      <c r="R75" s="465">
        <f>SUMIF(Bandi_ItaliaDomani!A$2:A$1085,A75,Bandi_ItaliaDomani!R$2:R$1085)</f>
        <v>0</v>
      </c>
      <c r="S75" s="465">
        <f>VLOOKUP(A75,Progetti_Regis!$A$2:$H$427,6,FALSE)</f>
        <v>0</v>
      </c>
      <c r="T75" s="465">
        <f>VLOOKUP(A75,Progetti_Regis!$A$2:$H$427,7,FALSE)</f>
        <v>0</v>
      </c>
      <c r="U75" s="46" t="s">
        <v>1174</v>
      </c>
      <c r="V75" s="36"/>
      <c r="W75" s="46" t="s">
        <v>6721</v>
      </c>
      <c r="X75" s="10"/>
      <c r="Y75" s="10"/>
      <c r="Z75" s="10"/>
      <c r="AA75" s="10"/>
      <c r="AB75" s="10"/>
      <c r="AC75" s="10"/>
      <c r="AD75" s="10"/>
      <c r="AE75" s="10">
        <v>3319</v>
      </c>
      <c r="AF75" s="2">
        <v>51.8</v>
      </c>
      <c r="AG75" s="1052">
        <f>IF(ISNA(VLOOKUP($A75,Tag_sostegno_clima_digitale!$A$2:$Y$461,21,FALSE)=TRUE),0,VLOOKUP($A75,Tag_sostegno_clima_digitale!$A$2:$Y$461,21,FALSE))</f>
        <v>0</v>
      </c>
      <c r="AH75" s="1052">
        <f>IF(ISNA(VLOOKUP($A75,Tag_sostegno_clima_digitale!$A$2:$Y$461,23,FALSE)=TRUE),0,VLOOKUP($A75,Tag_sostegno_clima_digitale!$A$2:$Y$461,23,FALSE))</f>
        <v>0</v>
      </c>
      <c r="AI75" s="10" t="str">
        <f t="shared" si="6"/>
        <v/>
      </c>
      <c r="AJ75" s="10" t="str">
        <f t="shared" si="7"/>
        <v/>
      </c>
      <c r="AK75" s="8">
        <v>44287</v>
      </c>
      <c r="AL75" s="8">
        <v>46203</v>
      </c>
      <c r="AM75" s="484" t="s">
        <v>924</v>
      </c>
      <c r="AN75" s="64"/>
      <c r="AO75" s="64"/>
      <c r="AP75" s="64"/>
      <c r="AQ75" s="64"/>
      <c r="DQ75" s="478"/>
      <c r="DR75" s="478"/>
      <c r="DS75" s="478"/>
      <c r="DT75" s="478"/>
    </row>
    <row r="76" spans="1:124" s="484" customFormat="1" ht="13.8">
      <c r="A76" s="478" t="s">
        <v>4918</v>
      </c>
      <c r="B76" s="478" t="s">
        <v>98</v>
      </c>
      <c r="C76" s="42" t="s">
        <v>1027</v>
      </c>
      <c r="D76" s="42" t="s">
        <v>540</v>
      </c>
      <c r="E76" s="35" t="s">
        <v>947</v>
      </c>
      <c r="F76" s="35" t="s">
        <v>1124</v>
      </c>
      <c r="G76" s="148">
        <v>2460937571</v>
      </c>
      <c r="H76" s="148">
        <v>1058500000</v>
      </c>
      <c r="I76" s="148">
        <f>H76+G76</f>
        <v>3519437571</v>
      </c>
      <c r="J76" s="148"/>
      <c r="K76" s="732">
        <f>I76+J76</f>
        <v>3519437571</v>
      </c>
      <c r="L76" s="465">
        <f>IF(ISNA(VLOOKUP(A76,Pagamenti_Opendata!$A$2:$H$253,8,FALSE)=TRUE),0,VLOOKUP(A76,Pagamenti_Opendata!$A$2:$H$253,8,FALSE))</f>
        <v>1045435434.75</v>
      </c>
      <c r="M76" s="167" t="s">
        <v>1888</v>
      </c>
      <c r="N76" s="148">
        <v>3863500000</v>
      </c>
      <c r="O76" s="734">
        <f>IF(I76&gt;N76,I76-N76,0)</f>
        <v>0</v>
      </c>
      <c r="P76" s="734">
        <f>IF(I76&lt;N76,I76-N76,0)</f>
        <v>-344062429</v>
      </c>
      <c r="Q76" s="603">
        <f>COUNTIF(Bandi_ItaliaDomani!A$2:A$1085,A76)</f>
        <v>2</v>
      </c>
      <c r="R76" s="465">
        <f>SUMIF(Bandi_ItaliaDomani!A$2:A$1085,A76,Bandi_ItaliaDomani!R$2:R$1085)</f>
        <v>3718602672</v>
      </c>
      <c r="S76" s="465">
        <f>VLOOKUP(A76,Progetti_Regis!$A$2:$H$427,6,FALSE)</f>
        <v>16</v>
      </c>
      <c r="T76" s="465">
        <f>VLOOKUP(A76,Progetti_Regis!$A$2:$H$427,7,FALSE)</f>
        <v>3519286996</v>
      </c>
      <c r="U76" s="40" t="s">
        <v>1174</v>
      </c>
      <c r="V76" s="37"/>
      <c r="W76" s="40" t="s">
        <v>6721</v>
      </c>
      <c r="X76" s="10">
        <v>0</v>
      </c>
      <c r="Y76" s="10">
        <v>0</v>
      </c>
      <c r="Z76" s="10">
        <v>482.9</v>
      </c>
      <c r="AA76" s="10">
        <v>415.9</v>
      </c>
      <c r="AB76" s="10">
        <v>965.9</v>
      </c>
      <c r="AC76" s="10">
        <v>1515.9</v>
      </c>
      <c r="AD76" s="10">
        <v>138.80000000000001</v>
      </c>
      <c r="AE76" s="10"/>
      <c r="AF76" s="2"/>
      <c r="AG76" s="1052">
        <f>IF(ISNA(VLOOKUP($A76,Tag_sostegno_clima_digitale!$A$2:$Y$461,21,FALSE)=TRUE),0,VLOOKUP($A76,Tag_sostegno_clima_digitale!$A$2:$Y$461,21,FALSE))</f>
        <v>0</v>
      </c>
      <c r="AH76" s="1052">
        <f>IF(ISNA(VLOOKUP($A76,Tag_sostegno_clima_digitale!$A$2:$Y$461,23,FALSE)=TRUE),0,VLOOKUP($A76,Tag_sostegno_clima_digitale!$A$2:$Y$461,23,FALSE))</f>
        <v>1</v>
      </c>
      <c r="AI76" s="10">
        <f t="shared" si="6"/>
        <v>0</v>
      </c>
      <c r="AJ76" s="10">
        <f t="shared" si="7"/>
        <v>3519.4375709999999</v>
      </c>
      <c r="AM76" s="484" t="s">
        <v>924</v>
      </c>
      <c r="AN76" s="484">
        <v>1</v>
      </c>
      <c r="AO76" s="484">
        <v>1</v>
      </c>
      <c r="AP76" s="484">
        <v>2</v>
      </c>
      <c r="AY76" s="520"/>
      <c r="AZ76" s="520"/>
      <c r="BA76" s="60" t="s">
        <v>1413</v>
      </c>
      <c r="BB76" s="478"/>
      <c r="BC76" s="478"/>
      <c r="BD76" s="478"/>
      <c r="BF76" s="306" t="s">
        <v>3720</v>
      </c>
      <c r="CF76" s="306" t="s">
        <v>3720</v>
      </c>
      <c r="DQ76" s="61" t="s">
        <v>1415</v>
      </c>
      <c r="DR76" s="478"/>
      <c r="DS76" s="478"/>
      <c r="DT76" s="478"/>
    </row>
    <row r="77" spans="1:124" s="484" customFormat="1" ht="13.8">
      <c r="A77" s="478" t="s">
        <v>4919</v>
      </c>
      <c r="B77" s="478" t="s">
        <v>98</v>
      </c>
      <c r="C77" s="42" t="s">
        <v>1027</v>
      </c>
      <c r="D77" s="42" t="s">
        <v>540</v>
      </c>
      <c r="E77" s="35" t="s">
        <v>947</v>
      </c>
      <c r="F77" s="35" t="s">
        <v>1125</v>
      </c>
      <c r="G77" s="148">
        <v>1115760477</v>
      </c>
      <c r="H77" s="152"/>
      <c r="I77" s="148">
        <f>H77+G77</f>
        <v>1115760477</v>
      </c>
      <c r="J77" s="152"/>
      <c r="K77" s="732">
        <f>I77+J77</f>
        <v>1115760477</v>
      </c>
      <c r="L77" s="465">
        <f>IF(ISNA(VLOOKUP(A77,Pagamenti_Opendata!$A$2:$H$253,8,FALSE)=TRUE),0,VLOOKUP(A77,Pagamenti_Opendata!$A$2:$H$253,8,FALSE))</f>
        <v>327366321.07999998</v>
      </c>
      <c r="M77" s="167" t="s">
        <v>1888</v>
      </c>
      <c r="N77" s="148">
        <v>2020000000</v>
      </c>
      <c r="O77" s="734">
        <f>IF(I77&gt;N77,I77-N77,0)</f>
        <v>0</v>
      </c>
      <c r="P77" s="734">
        <f>IF(I77&lt;N77,I77-N77,0)</f>
        <v>-904239523</v>
      </c>
      <c r="Q77" s="603">
        <f>COUNTIF(Bandi_ItaliaDomani!A$2:A$1085,A77)</f>
        <v>3</v>
      </c>
      <c r="R77" s="465">
        <f>SUMIF(Bandi_ItaliaDomani!A$2:A$1085,A77,Bandi_ItaliaDomani!R$2:R$1085)</f>
        <v>1082721487.0599999</v>
      </c>
      <c r="S77" s="465">
        <f>VLOOKUP(A77,Progetti_Regis!$A$2:$H$427,6,FALSE)</f>
        <v>13</v>
      </c>
      <c r="T77" s="465">
        <f>VLOOKUP(A77,Progetti_Regis!$A$2:$H$427,7,FALSE)</f>
        <v>1115760477</v>
      </c>
      <c r="U77" s="40" t="s">
        <v>1174</v>
      </c>
      <c r="V77" s="37"/>
      <c r="W77" s="40" t="s">
        <v>6721</v>
      </c>
      <c r="X77" s="10">
        <v>0</v>
      </c>
      <c r="Y77" s="10">
        <v>0</v>
      </c>
      <c r="Z77" s="10">
        <v>77.5</v>
      </c>
      <c r="AA77" s="10">
        <v>155</v>
      </c>
      <c r="AB77" s="10">
        <v>155</v>
      </c>
      <c r="AC77" s="10">
        <v>555</v>
      </c>
      <c r="AD77" s="10">
        <v>173.3</v>
      </c>
      <c r="AE77" s="10"/>
      <c r="AF77" s="2"/>
      <c r="AG77" s="1052">
        <f>IF(ISNA(VLOOKUP($A77,Tag_sostegno_clima_digitale!$A$2:$Y$461,21,FALSE)=TRUE),0,VLOOKUP($A77,Tag_sostegno_clima_digitale!$A$2:$Y$461,21,FALSE))</f>
        <v>0</v>
      </c>
      <c r="AH77" s="1052">
        <f>IF(ISNA(VLOOKUP($A77,Tag_sostegno_clima_digitale!$A$2:$Y$461,23,FALSE)=TRUE),0,VLOOKUP($A77,Tag_sostegno_clima_digitale!$A$2:$Y$461,23,FALSE))</f>
        <v>1</v>
      </c>
      <c r="AI77" s="10">
        <f t="shared" si="6"/>
        <v>0</v>
      </c>
      <c r="AJ77" s="10">
        <f t="shared" si="7"/>
        <v>1115.760477</v>
      </c>
      <c r="AK77" s="8"/>
      <c r="AL77" s="8"/>
      <c r="AM77" s="484" t="s">
        <v>924</v>
      </c>
      <c r="AN77" s="64"/>
      <c r="AO77" s="64">
        <v>2</v>
      </c>
      <c r="AP77" s="64">
        <v>3</v>
      </c>
      <c r="AQ77" s="64"/>
      <c r="AY77" s="520"/>
      <c r="AZ77" s="520"/>
      <c r="BF77" s="306" t="s">
        <v>3720</v>
      </c>
      <c r="CF77" s="306" t="s">
        <v>3720</v>
      </c>
      <c r="CZ77" s="306" t="s">
        <v>3720</v>
      </c>
      <c r="DQ77" s="117" t="s">
        <v>3707</v>
      </c>
      <c r="DR77" s="117" t="s">
        <v>1418</v>
      </c>
      <c r="DS77" s="690"/>
      <c r="DT77" s="690"/>
    </row>
    <row r="78" spans="1:124" s="484" customFormat="1" ht="13.8">
      <c r="A78" s="478" t="s">
        <v>4920</v>
      </c>
      <c r="B78" s="478" t="s">
        <v>98</v>
      </c>
      <c r="C78" s="42" t="s">
        <v>1027</v>
      </c>
      <c r="D78" s="42" t="s">
        <v>540</v>
      </c>
      <c r="E78" s="35" t="s">
        <v>947</v>
      </c>
      <c r="F78" s="35" t="s">
        <v>1126</v>
      </c>
      <c r="G78" s="148">
        <v>261000000</v>
      </c>
      <c r="H78" s="152"/>
      <c r="I78" s="148">
        <f>H78+G78</f>
        <v>261000000</v>
      </c>
      <c r="J78" s="152"/>
      <c r="K78" s="151">
        <f>I78+J78</f>
        <v>261000000</v>
      </c>
      <c r="L78" s="465">
        <f>IF(ISNA(VLOOKUP(A78,Pagamenti_Opendata!$A$2:$H$253,8,FALSE)=TRUE),0,VLOOKUP(A78,Pagamenti_Opendata!$A$2:$H$253,8,FALSE))</f>
        <v>23023945.199999999</v>
      </c>
      <c r="M78" s="167" t="s">
        <v>1888</v>
      </c>
      <c r="N78" s="148">
        <v>261000000</v>
      </c>
      <c r="O78" s="734">
        <f>IF(I78&gt;N78,I78-N78,0)</f>
        <v>0</v>
      </c>
      <c r="P78" s="734">
        <f>IF(I78&lt;N78,I78-N78,0)</f>
        <v>0</v>
      </c>
      <c r="Q78" s="603">
        <f>COUNTIF(Bandi_ItaliaDomani!A$2:A$1085,A78)</f>
        <v>8</v>
      </c>
      <c r="R78" s="465">
        <f>SUMIF(Bandi_ItaliaDomani!A$2:A$1085,A78,Bandi_ItaliaDomani!R$2:R$1085)</f>
        <v>184424460</v>
      </c>
      <c r="S78" s="465">
        <f>VLOOKUP(A78,Progetti_Regis!$A$2:$H$427,6,FALSE)</f>
        <v>2</v>
      </c>
      <c r="T78" s="465">
        <f>VLOOKUP(A78,Progetti_Regis!$A$2:$H$427,7,FALSE)</f>
        <v>261000000</v>
      </c>
      <c r="U78" s="40" t="s">
        <v>1174</v>
      </c>
      <c r="V78" s="37"/>
      <c r="W78" s="40" t="s">
        <v>6721</v>
      </c>
      <c r="X78" s="10">
        <v>0</v>
      </c>
      <c r="Y78" s="10">
        <v>0</v>
      </c>
      <c r="Z78" s="10">
        <v>87</v>
      </c>
      <c r="AA78" s="10">
        <v>43.5</v>
      </c>
      <c r="AB78" s="10">
        <v>43.5</v>
      </c>
      <c r="AC78" s="10">
        <v>43.5</v>
      </c>
      <c r="AD78" s="10">
        <v>43.5</v>
      </c>
      <c r="AE78" s="10"/>
      <c r="AF78" s="2"/>
      <c r="AG78" s="1052">
        <f>IF(ISNA(VLOOKUP($A78,Tag_sostegno_clima_digitale!$A$2:$Y$461,21,FALSE)=TRUE),0,VLOOKUP($A78,Tag_sostegno_clima_digitale!$A$2:$Y$461,21,FALSE))</f>
        <v>0</v>
      </c>
      <c r="AH78" s="1052">
        <f>IF(ISNA(VLOOKUP($A78,Tag_sostegno_clima_digitale!$A$2:$Y$461,23,FALSE)=TRUE),0,VLOOKUP($A78,Tag_sostegno_clima_digitale!$A$2:$Y$461,23,FALSE))</f>
        <v>1</v>
      </c>
      <c r="AI78" s="10">
        <f t="shared" si="6"/>
        <v>0</v>
      </c>
      <c r="AJ78" s="10">
        <f t="shared" si="7"/>
        <v>261</v>
      </c>
      <c r="AK78" s="8"/>
      <c r="AL78" s="8"/>
      <c r="AM78" s="484" t="s">
        <v>924</v>
      </c>
      <c r="AN78" s="64"/>
      <c r="AO78" s="64">
        <v>1</v>
      </c>
      <c r="AP78" s="64"/>
      <c r="AQ78" s="64"/>
      <c r="AY78" s="520"/>
      <c r="AZ78" s="520"/>
      <c r="DQ78" s="117" t="s">
        <v>1416</v>
      </c>
      <c r="DR78" s="690"/>
      <c r="DS78" s="690"/>
      <c r="DT78" s="690"/>
    </row>
    <row r="79" spans="1:124" s="484" customFormat="1" ht="13.8">
      <c r="A79" s="478" t="s">
        <v>4921</v>
      </c>
      <c r="B79" s="478" t="s">
        <v>98</v>
      </c>
      <c r="C79" s="42" t="s">
        <v>1027</v>
      </c>
      <c r="D79" s="42" t="s">
        <v>540</v>
      </c>
      <c r="E79" s="35" t="s">
        <v>947</v>
      </c>
      <c r="F79" s="35" t="s">
        <v>1127</v>
      </c>
      <c r="G79" s="148">
        <v>241664346.25</v>
      </c>
      <c r="H79" s="148">
        <v>93500000</v>
      </c>
      <c r="I79" s="148">
        <f>H79+G79</f>
        <v>335164346.25</v>
      </c>
      <c r="J79" s="152"/>
      <c r="K79" s="732">
        <f>I79+J79</f>
        <v>335164346.25</v>
      </c>
      <c r="L79" s="465">
        <f>IF(ISNA(VLOOKUP(A79,Pagamenti_Opendata!$A$2:$H$253,8,FALSE)=TRUE),0,VLOOKUP(A79,Pagamenti_Opendata!$A$2:$H$253,8,FALSE))</f>
        <v>20161294.260000002</v>
      </c>
      <c r="M79" s="167" t="s">
        <v>1888</v>
      </c>
      <c r="N79" s="148">
        <v>501500000</v>
      </c>
      <c r="O79" s="734">
        <f>IF(I79&gt;N79,I79-N79,0)</f>
        <v>0</v>
      </c>
      <c r="P79" s="734">
        <f>IF(I79&lt;N79,I79-N79,0)</f>
        <v>-166335653.75</v>
      </c>
      <c r="Q79" s="603">
        <f>COUNTIF(Bandi_ItaliaDomani!A$2:A$1085,A79)</f>
        <v>8</v>
      </c>
      <c r="R79" s="465">
        <f>SUMIF(Bandi_ItaliaDomani!A$2:A$1085,A79,Bandi_ItaliaDomani!R$2:R$1085)</f>
        <v>387289225</v>
      </c>
      <c r="S79" s="465">
        <f>VLOOKUP(A79,Progetti_Regis!$A$2:$H$427,6,FALSE)</f>
        <v>2</v>
      </c>
      <c r="T79" s="465">
        <f>VLOOKUP(A79,Progetti_Regis!$A$2:$H$427,7,FALSE)</f>
        <v>335045412</v>
      </c>
      <c r="U79" s="40" t="s">
        <v>1174</v>
      </c>
      <c r="V79" s="37"/>
      <c r="W79" s="40" t="s">
        <v>6721</v>
      </c>
      <c r="X79" s="10">
        <v>0</v>
      </c>
      <c r="Y79" s="10">
        <v>0</v>
      </c>
      <c r="Z79" s="10">
        <v>83.6</v>
      </c>
      <c r="AA79" s="10">
        <v>167.2</v>
      </c>
      <c r="AB79" s="10">
        <v>84.4</v>
      </c>
      <c r="AC79" s="10">
        <v>0</v>
      </c>
      <c r="AD79" s="10">
        <v>0</v>
      </c>
      <c r="AE79" s="10"/>
      <c r="AF79" s="2"/>
      <c r="AG79" s="1052">
        <f>IF(ISNA(VLOOKUP($A79,Tag_sostegno_clima_digitale!$A$2:$Y$461,21,FALSE)=TRUE),0,VLOOKUP($A79,Tag_sostegno_clima_digitale!$A$2:$Y$461,21,FALSE))</f>
        <v>0</v>
      </c>
      <c r="AH79" s="1052">
        <f>IF(ISNA(VLOOKUP($A79,Tag_sostegno_clima_digitale!$A$2:$Y$461,23,FALSE)=TRUE),0,VLOOKUP($A79,Tag_sostegno_clima_digitale!$A$2:$Y$461,23,FALSE))</f>
        <v>1</v>
      </c>
      <c r="AI79" s="10">
        <f t="shared" si="6"/>
        <v>0</v>
      </c>
      <c r="AJ79" s="10">
        <f t="shared" si="7"/>
        <v>335.16434624999999</v>
      </c>
      <c r="AK79" s="8"/>
      <c r="AL79" s="8"/>
      <c r="AM79" s="484" t="s">
        <v>924</v>
      </c>
      <c r="AN79" s="64"/>
      <c r="AO79" s="64"/>
      <c r="AP79" s="64"/>
      <c r="AQ79" s="64"/>
      <c r="AY79" s="520"/>
      <c r="AZ79" s="520"/>
    </row>
    <row r="80" spans="1:124" s="484" customFormat="1" ht="13.8">
      <c r="A80" s="478" t="s">
        <v>4922</v>
      </c>
      <c r="B80" s="478" t="s">
        <v>98</v>
      </c>
      <c r="C80" s="42" t="s">
        <v>1027</v>
      </c>
      <c r="D80" s="42" t="s">
        <v>540</v>
      </c>
      <c r="E80" s="35" t="s">
        <v>947</v>
      </c>
      <c r="F80" s="35" t="s">
        <v>1128</v>
      </c>
      <c r="G80" s="152"/>
      <c r="H80" s="148">
        <v>60500000</v>
      </c>
      <c r="I80" s="148">
        <f>H80+G80</f>
        <v>60500000</v>
      </c>
      <c r="J80" s="152"/>
      <c r="K80" s="151">
        <f>I80+J80</f>
        <v>60500000</v>
      </c>
      <c r="L80" s="465">
        <f>IF(ISNA(VLOOKUP(A80,Pagamenti_Opendata!$A$2:$H$253,8,FALSE)=TRUE),0,VLOOKUP(A80,Pagamenti_Opendata!$A$2:$H$253,8,FALSE))</f>
        <v>18395336.699999999</v>
      </c>
      <c r="M80" s="167" t="s">
        <v>1888</v>
      </c>
      <c r="N80" s="148">
        <v>60500000</v>
      </c>
      <c r="O80" s="734">
        <f>IF(I80&gt;N80,I80-N80,0)</f>
        <v>0</v>
      </c>
      <c r="P80" s="734">
        <f>IF(I80&lt;N80,I80-N80,0)</f>
        <v>0</v>
      </c>
      <c r="Q80" s="603">
        <f>COUNTIF(Bandi_ItaliaDomani!A$2:A$1085,A80)</f>
        <v>1</v>
      </c>
      <c r="R80" s="465">
        <f>SUMIF(Bandi_ItaliaDomani!A$2:A$1085,A80,Bandi_ItaliaDomani!R$2:R$1085)</f>
        <v>45641645</v>
      </c>
      <c r="S80" s="465">
        <f>VLOOKUP(A80,Progetti_Regis!$A$2:$H$427,6,FALSE)</f>
        <v>1</v>
      </c>
      <c r="T80" s="465">
        <f>VLOOKUP(A80,Progetti_Regis!$A$2:$H$427,7,FALSE)</f>
        <v>60500000</v>
      </c>
      <c r="U80" s="40" t="s">
        <v>1174</v>
      </c>
      <c r="V80" s="37"/>
      <c r="W80" s="40" t="s">
        <v>6721</v>
      </c>
      <c r="X80" s="10">
        <v>0</v>
      </c>
      <c r="Y80" s="10">
        <v>16.5</v>
      </c>
      <c r="Z80" s="10">
        <v>22</v>
      </c>
      <c r="AA80" s="10">
        <v>22</v>
      </c>
      <c r="AB80" s="10">
        <v>0</v>
      </c>
      <c r="AC80" s="10">
        <v>0</v>
      </c>
      <c r="AD80" s="10">
        <v>0</v>
      </c>
      <c r="AE80" s="10"/>
      <c r="AF80" s="2"/>
      <c r="AG80" s="1052">
        <f>IF(ISNA(VLOOKUP($A80,Tag_sostegno_clima_digitale!$A$2:$Y$461,21,FALSE)=TRUE),0,VLOOKUP($A80,Tag_sostegno_clima_digitale!$A$2:$Y$461,21,FALSE))</f>
        <v>0</v>
      </c>
      <c r="AH80" s="1052">
        <f>IF(ISNA(VLOOKUP($A80,Tag_sostegno_clima_digitale!$A$2:$Y$461,23,FALSE)=TRUE),0,VLOOKUP($A80,Tag_sostegno_clima_digitale!$A$2:$Y$461,23,FALSE))</f>
        <v>1</v>
      </c>
      <c r="AI80" s="10">
        <f t="shared" si="6"/>
        <v>0</v>
      </c>
      <c r="AJ80" s="10">
        <f t="shared" si="7"/>
        <v>60.5</v>
      </c>
      <c r="AK80" s="8"/>
      <c r="AL80" s="8"/>
      <c r="AM80" s="484" t="s">
        <v>924</v>
      </c>
      <c r="AN80" s="64"/>
      <c r="AO80" s="64">
        <v>1</v>
      </c>
      <c r="AP80" s="64"/>
      <c r="AQ80" s="64"/>
      <c r="AY80" s="520"/>
      <c r="AZ80" s="520"/>
      <c r="BS80" s="478"/>
      <c r="BT80" s="478"/>
      <c r="BU80" s="478"/>
      <c r="BV80" s="478"/>
      <c r="BW80" s="478"/>
      <c r="BX80" s="478"/>
      <c r="BY80" s="478"/>
      <c r="CF80" s="61" t="s">
        <v>1414</v>
      </c>
    </row>
    <row r="81" spans="1:124" s="484" customFormat="1">
      <c r="A81" s="478" t="s">
        <v>4917</v>
      </c>
      <c r="B81" s="478" t="s">
        <v>98</v>
      </c>
      <c r="C81" s="39" t="s">
        <v>1027</v>
      </c>
      <c r="D81" s="39" t="s">
        <v>540</v>
      </c>
      <c r="E81" s="47" t="s">
        <v>944</v>
      </c>
      <c r="F81" s="34" t="s">
        <v>3742</v>
      </c>
      <c r="G81" s="154"/>
      <c r="H81" s="153"/>
      <c r="I81" s="154"/>
      <c r="J81" s="153"/>
      <c r="K81" s="153"/>
      <c r="L81" s="465">
        <f>IF(ISNA(VLOOKUP(A81,Pagamenti_Opendata!$A$2:$H$253,8,FALSE)=TRUE),0,VLOOKUP(A81,Pagamenti_Opendata!$A$2:$H$253,8,FALSE))</f>
        <v>0</v>
      </c>
      <c r="M81" s="168" t="s">
        <v>754</v>
      </c>
      <c r="N81" s="154"/>
      <c r="O81" s="734">
        <f>IF(I81&gt;N81,I81-N81,0)</f>
        <v>0</v>
      </c>
      <c r="P81" s="734">
        <f>IF(I81&lt;N81,I81-N81,0)</f>
        <v>0</v>
      </c>
      <c r="Q81" s="603">
        <f>COUNTIF(Bandi_ItaliaDomani!A$2:A$1085,A81)</f>
        <v>0</v>
      </c>
      <c r="R81" s="465">
        <f>SUMIF(Bandi_ItaliaDomani!A$2:A$1085,A81,Bandi_ItaliaDomani!R$2:R$1085)</f>
        <v>0</v>
      </c>
      <c r="S81" s="465">
        <f>VLOOKUP(A81,Progetti_Regis!$A$2:$H$427,6,FALSE)</f>
        <v>0</v>
      </c>
      <c r="T81" s="465">
        <f>VLOOKUP(A81,Progetti_Regis!$A$2:$H$427,7,FALSE)</f>
        <v>0</v>
      </c>
      <c r="U81" s="46" t="s">
        <v>1174</v>
      </c>
      <c r="V81" s="37"/>
      <c r="W81" s="46" t="s">
        <v>6721</v>
      </c>
      <c r="X81" s="10"/>
      <c r="Y81" s="10"/>
      <c r="Z81" s="10"/>
      <c r="AA81" s="10"/>
      <c r="AB81" s="10"/>
      <c r="AC81" s="10"/>
      <c r="AD81" s="10"/>
      <c r="AE81" s="2" t="s">
        <v>5828</v>
      </c>
      <c r="AF81" s="2" t="s">
        <v>5828</v>
      </c>
      <c r="AG81" s="1052">
        <f>IF(ISNA(VLOOKUP($A81,Tag_sostegno_clima_digitale!$A$2:$Y$461,21,FALSE)=TRUE),0,VLOOKUP($A81,Tag_sostegno_clima_digitale!$A$2:$Y$461,21,FALSE))</f>
        <v>0</v>
      </c>
      <c r="AH81" s="1052">
        <f>IF(ISNA(VLOOKUP($A81,Tag_sostegno_clima_digitale!$A$2:$Y$461,23,FALSE)=TRUE),0,VLOOKUP($A81,Tag_sostegno_clima_digitale!$A$2:$Y$461,23,FALSE))</f>
        <v>0</v>
      </c>
      <c r="AI81" s="10" t="str">
        <f t="shared" si="6"/>
        <v/>
      </c>
      <c r="AJ81" s="10" t="str">
        <f t="shared" si="7"/>
        <v/>
      </c>
      <c r="AK81" s="8">
        <v>44470</v>
      </c>
      <c r="AL81" s="8">
        <v>46203</v>
      </c>
      <c r="AN81" s="64">
        <v>1</v>
      </c>
      <c r="AO81" s="64">
        <v>3</v>
      </c>
      <c r="AP81" s="64">
        <v>6</v>
      </c>
      <c r="AQ81" s="64"/>
      <c r="BA81" s="306" t="s">
        <v>3629</v>
      </c>
      <c r="BN81" s="60" t="s">
        <v>1431</v>
      </c>
      <c r="BR81" s="478"/>
      <c r="BS81" s="478"/>
      <c r="BT81" s="478"/>
      <c r="BU81" s="478"/>
      <c r="BV81" s="478"/>
      <c r="BW81" s="478"/>
      <c r="BX81" s="478"/>
      <c r="BY81" s="478"/>
      <c r="CF81" s="306" t="s">
        <v>3741</v>
      </c>
      <c r="DQ81" s="61" t="s">
        <v>1441</v>
      </c>
      <c r="DR81" s="478"/>
      <c r="DS81" s="478"/>
      <c r="DT81" s="478"/>
    </row>
    <row r="82" spans="1:124" s="484" customFormat="1">
      <c r="A82" s="478" t="s">
        <v>4923</v>
      </c>
      <c r="B82" s="478" t="s">
        <v>98</v>
      </c>
      <c r="C82" s="42" t="s">
        <v>1027</v>
      </c>
      <c r="D82" s="42" t="s">
        <v>540</v>
      </c>
      <c r="E82" s="35" t="s">
        <v>947</v>
      </c>
      <c r="F82" s="35" t="s">
        <v>1146</v>
      </c>
      <c r="G82" s="148">
        <v>210000000</v>
      </c>
      <c r="H82" s="152"/>
      <c r="I82" s="148">
        <f>H82+G82</f>
        <v>210000000</v>
      </c>
      <c r="J82" s="151"/>
      <c r="K82" s="732">
        <f>I82+J82</f>
        <v>210000000</v>
      </c>
      <c r="L82" s="465">
        <f>IF(ISNA(VLOOKUP(A82,Pagamenti_Opendata!$A$2:$H$253,8,FALSE)=TRUE),0,VLOOKUP(A82,Pagamenti_Opendata!$A$2:$H$253,8,FALSE))</f>
        <v>60000000</v>
      </c>
      <c r="M82" s="167" t="s">
        <v>1888</v>
      </c>
      <c r="N82" s="148">
        <v>385000000</v>
      </c>
      <c r="O82" s="734">
        <f>IF(I82&gt;N82,I82-N82,0)</f>
        <v>0</v>
      </c>
      <c r="P82" s="734">
        <f>IF(I82&lt;N82,I82-N82,0)</f>
        <v>-175000000</v>
      </c>
      <c r="Q82" s="603">
        <f>COUNTIF(Bandi_ItaliaDomani!A$2:A$1085,A82)</f>
        <v>1</v>
      </c>
      <c r="R82" s="465">
        <f>SUMIF(Bandi_ItaliaDomani!A$2:A$1085,A82,Bandi_ItaliaDomani!R$2:R$1085)</f>
        <v>210000000</v>
      </c>
      <c r="S82" s="465">
        <f>VLOOKUP(A82,Progetti_Regis!$A$2:$H$427,6,FALSE)</f>
        <v>1</v>
      </c>
      <c r="T82" s="465">
        <f>VLOOKUP(A82,Progetti_Regis!$A$2:$H$427,7,FALSE)</f>
        <v>210000000</v>
      </c>
      <c r="U82" s="40" t="s">
        <v>6824</v>
      </c>
      <c r="V82" s="130" t="s">
        <v>6825</v>
      </c>
      <c r="W82" s="40" t="s">
        <v>6826</v>
      </c>
      <c r="X82" s="10">
        <v>0</v>
      </c>
      <c r="Y82" s="10">
        <v>0</v>
      </c>
      <c r="Z82" s="10">
        <v>30</v>
      </c>
      <c r="AA82" s="10">
        <v>70</v>
      </c>
      <c r="AB82" s="10">
        <v>80</v>
      </c>
      <c r="AC82" s="10">
        <v>30</v>
      </c>
      <c r="AD82" s="10">
        <v>0</v>
      </c>
      <c r="AE82" s="2"/>
      <c r="AF82" s="2"/>
      <c r="AG82" s="1052">
        <f>IF(ISNA(VLOOKUP($A82,Tag_sostegno_clima_digitale!$A$2:$Y$461,21,FALSE)=TRUE),0,VLOOKUP($A82,Tag_sostegno_clima_digitale!$A$2:$Y$461,21,FALSE))</f>
        <v>0</v>
      </c>
      <c r="AH82" s="1052">
        <f>IF(ISNA(VLOOKUP($A82,Tag_sostegno_clima_digitale!$A$2:$Y$461,23,FALSE)=TRUE),0,VLOOKUP($A82,Tag_sostegno_clima_digitale!$A$2:$Y$461,23,FALSE))</f>
        <v>1</v>
      </c>
      <c r="AI82" s="10">
        <f t="shared" si="6"/>
        <v>0</v>
      </c>
      <c r="AJ82" s="10">
        <f t="shared" si="7"/>
        <v>210</v>
      </c>
      <c r="AM82" s="484" t="s">
        <v>924</v>
      </c>
      <c r="BF82" s="306" t="s">
        <v>3740</v>
      </c>
      <c r="CF82" s="306" t="s">
        <v>3740</v>
      </c>
      <c r="DQ82" s="61" t="s">
        <v>1438</v>
      </c>
      <c r="DR82" s="478"/>
      <c r="DS82" s="478"/>
      <c r="DT82" s="478"/>
    </row>
    <row r="83" spans="1:124" s="484" customFormat="1">
      <c r="A83" s="478" t="s">
        <v>4924</v>
      </c>
      <c r="B83" s="478" t="s">
        <v>98</v>
      </c>
      <c r="C83" s="42" t="s">
        <v>1027</v>
      </c>
      <c r="D83" s="42" t="s">
        <v>540</v>
      </c>
      <c r="E83" s="35" t="s">
        <v>947</v>
      </c>
      <c r="F83" s="35" t="s">
        <v>1147</v>
      </c>
      <c r="G83" s="148">
        <v>797000000</v>
      </c>
      <c r="H83" s="152"/>
      <c r="I83" s="148">
        <f>H83+G83</f>
        <v>797000000</v>
      </c>
      <c r="J83" s="151"/>
      <c r="K83" s="732">
        <f>I83+J83</f>
        <v>797000000</v>
      </c>
      <c r="L83" s="465">
        <f>IF(ISNA(VLOOKUP(A83,Pagamenti_Opendata!$A$2:$H$253,8,FALSE)=TRUE),0,VLOOKUP(A83,Pagamenti_Opendata!$A$2:$H$253,8,FALSE))</f>
        <v>340404540.81</v>
      </c>
      <c r="M83" s="167" t="s">
        <v>1888</v>
      </c>
      <c r="N83" s="148">
        <v>417000000</v>
      </c>
      <c r="O83" s="734">
        <f>IF(I83&gt;N83,I83-N83,0)</f>
        <v>380000000</v>
      </c>
      <c r="P83" s="734">
        <f>IF(I83&lt;N83,I83-N83,0)</f>
        <v>0</v>
      </c>
      <c r="Q83" s="603">
        <f>COUNTIF(Bandi_ItaliaDomani!A$2:A$1085,A83)</f>
        <v>1</v>
      </c>
      <c r="R83" s="465">
        <f>SUMIF(Bandi_ItaliaDomani!A$2:A$1085,A83,Bandi_ItaliaDomani!R$2:R$1085)</f>
        <v>797000000</v>
      </c>
      <c r="S83" s="465">
        <f>VLOOKUP(A83,Progetti_Regis!$A$2:$H$427,6,FALSE)</f>
        <v>1</v>
      </c>
      <c r="T83" s="465">
        <f>VLOOKUP(A83,Progetti_Regis!$A$2:$H$427,7,FALSE)</f>
        <v>797000000</v>
      </c>
      <c r="U83" s="40" t="s">
        <v>6824</v>
      </c>
      <c r="V83" s="130" t="s">
        <v>6825</v>
      </c>
      <c r="W83" s="40" t="s">
        <v>6826</v>
      </c>
      <c r="X83" s="22">
        <v>0</v>
      </c>
      <c r="Y83" s="22">
        <v>0</v>
      </c>
      <c r="Z83" s="22">
        <v>20</v>
      </c>
      <c r="AA83" s="22">
        <v>0</v>
      </c>
      <c r="AB83" s="22">
        <v>117</v>
      </c>
      <c r="AC83" s="22">
        <v>150</v>
      </c>
      <c r="AD83" s="22">
        <v>510</v>
      </c>
      <c r="AE83" s="2"/>
      <c r="AF83" s="2"/>
      <c r="AG83" s="1052">
        <f>IF(ISNA(VLOOKUP($A83,Tag_sostegno_clima_digitale!$A$2:$Y$461,21,FALSE)=TRUE),0,VLOOKUP($A83,Tag_sostegno_clima_digitale!$A$2:$Y$461,21,FALSE))</f>
        <v>0</v>
      </c>
      <c r="AH83" s="1052">
        <f>IF(ISNA(VLOOKUP($A83,Tag_sostegno_clima_digitale!$A$2:$Y$461,23,FALSE)=TRUE),0,VLOOKUP($A83,Tag_sostegno_clima_digitale!$A$2:$Y$461,23,FALSE))</f>
        <v>1</v>
      </c>
      <c r="AI83" s="10">
        <f t="shared" si="6"/>
        <v>0</v>
      </c>
      <c r="AJ83" s="10">
        <f t="shared" si="7"/>
        <v>797</v>
      </c>
      <c r="AK83" s="8"/>
      <c r="AL83" s="8"/>
      <c r="AM83" s="484" t="s">
        <v>924</v>
      </c>
      <c r="AN83" s="64"/>
      <c r="AO83" s="64"/>
      <c r="AP83" s="64"/>
      <c r="AQ83" s="64"/>
    </row>
    <row r="84" spans="1:124" s="484" customFormat="1">
      <c r="A84" s="478" t="s">
        <v>4925</v>
      </c>
      <c r="B84" s="478" t="s">
        <v>98</v>
      </c>
      <c r="C84" s="42" t="s">
        <v>1027</v>
      </c>
      <c r="D84" s="42" t="s">
        <v>540</v>
      </c>
      <c r="E84" s="35" t="s">
        <v>947</v>
      </c>
      <c r="F84" s="35" t="s">
        <v>1148</v>
      </c>
      <c r="G84" s="148">
        <v>180000000</v>
      </c>
      <c r="H84" s="152"/>
      <c r="I84" s="148">
        <f>H84+G84</f>
        <v>180000000</v>
      </c>
      <c r="J84" s="151"/>
      <c r="K84" s="732">
        <f>I84+J84</f>
        <v>180000000</v>
      </c>
      <c r="L84" s="465">
        <f>IF(ISNA(VLOOKUP(A84,Pagamenti_Opendata!$A$2:$H$253,8,FALSE)=TRUE),0,VLOOKUP(A84,Pagamenti_Opendata!$A$2:$H$253,8,FALSE))</f>
        <v>69283850.739999995</v>
      </c>
      <c r="M84" s="167" t="s">
        <v>1888</v>
      </c>
      <c r="N84" s="148">
        <v>235000000</v>
      </c>
      <c r="O84" s="734">
        <f>IF(I84&gt;N84,I84-N84,0)</f>
        <v>0</v>
      </c>
      <c r="P84" s="734">
        <f>IF(I84&lt;N84,I84-N84,0)</f>
        <v>-55000000</v>
      </c>
      <c r="Q84" s="603">
        <f>COUNTIF(Bandi_ItaliaDomani!A$2:A$1085,A84)</f>
        <v>3</v>
      </c>
      <c r="R84" s="465">
        <f>SUMIF(Bandi_ItaliaDomani!A$2:A$1085,A84,Bandi_ItaliaDomani!R$2:R$1085)</f>
        <v>180000000</v>
      </c>
      <c r="S84" s="465">
        <f>VLOOKUP(A84,Progetti_Regis!$A$2:$H$427,6,FALSE)</f>
        <v>3</v>
      </c>
      <c r="T84" s="465">
        <f>VLOOKUP(A84,Progetti_Regis!$A$2:$H$427,7,FALSE)</f>
        <v>180000000</v>
      </c>
      <c r="U84" s="40" t="s">
        <v>6824</v>
      </c>
      <c r="V84" s="130" t="s">
        <v>6825</v>
      </c>
      <c r="W84" s="40" t="s">
        <v>6826</v>
      </c>
      <c r="X84" s="10">
        <v>0</v>
      </c>
      <c r="Y84" s="10">
        <v>0</v>
      </c>
      <c r="Z84" s="10">
        <v>20</v>
      </c>
      <c r="AA84" s="10">
        <v>0</v>
      </c>
      <c r="AB84" s="10">
        <v>70</v>
      </c>
      <c r="AC84" s="10">
        <v>45</v>
      </c>
      <c r="AD84" s="10">
        <v>45</v>
      </c>
      <c r="AE84" s="2"/>
      <c r="AF84" s="2"/>
      <c r="AG84" s="1052">
        <f>IF(ISNA(VLOOKUP($A84,Tag_sostegno_clima_digitale!$A$2:$Y$461,21,FALSE)=TRUE),0,VLOOKUP($A84,Tag_sostegno_clima_digitale!$A$2:$Y$461,21,FALSE))</f>
        <v>0</v>
      </c>
      <c r="AH84" s="1052">
        <f>IF(ISNA(VLOOKUP($A84,Tag_sostegno_clima_digitale!$A$2:$Y$461,23,FALSE)=TRUE),0,VLOOKUP($A84,Tag_sostegno_clima_digitale!$A$2:$Y$461,23,FALSE))</f>
        <v>1</v>
      </c>
      <c r="AI84" s="10">
        <f t="shared" si="6"/>
        <v>0</v>
      </c>
      <c r="AJ84" s="10">
        <f t="shared" si="7"/>
        <v>180</v>
      </c>
      <c r="AK84" s="8"/>
      <c r="AL84" s="8"/>
      <c r="AM84" s="484" t="s">
        <v>924</v>
      </c>
      <c r="AN84" s="64"/>
      <c r="AO84" s="64"/>
      <c r="AP84" s="64"/>
      <c r="AQ84" s="64"/>
      <c r="BF84" s="306" t="s">
        <v>3740</v>
      </c>
      <c r="CF84" s="306" t="s">
        <v>3740</v>
      </c>
      <c r="DQ84" s="61" t="s">
        <v>1442</v>
      </c>
      <c r="DR84" s="478"/>
      <c r="DS84" s="478"/>
      <c r="DT84" s="478"/>
    </row>
    <row r="85" spans="1:124" s="484" customFormat="1">
      <c r="A85" s="478" t="s">
        <v>4926</v>
      </c>
      <c r="B85" s="478" t="s">
        <v>98</v>
      </c>
      <c r="C85" s="42" t="s">
        <v>1027</v>
      </c>
      <c r="D85" s="42" t="s">
        <v>540</v>
      </c>
      <c r="E85" s="35" t="s">
        <v>947</v>
      </c>
      <c r="F85" s="35" t="s">
        <v>1149</v>
      </c>
      <c r="G85" s="148">
        <v>300000000</v>
      </c>
      <c r="H85" s="152"/>
      <c r="I85" s="148">
        <f>H85+G85</f>
        <v>300000000</v>
      </c>
      <c r="J85" s="151"/>
      <c r="K85" s="732">
        <f>I85+J85</f>
        <v>300000000</v>
      </c>
      <c r="L85" s="465">
        <f>IF(ISNA(VLOOKUP(A85,Pagamenti_Opendata!$A$2:$H$253,8,FALSE)=TRUE),0,VLOOKUP(A85,Pagamenti_Opendata!$A$2:$H$253,8,FALSE))</f>
        <v>34604670.310000002</v>
      </c>
      <c r="M85" s="167" t="s">
        <v>1888</v>
      </c>
      <c r="N85" s="148">
        <v>450000000</v>
      </c>
      <c r="O85" s="734">
        <f>IF(I85&gt;N85,I85-N85,0)</f>
        <v>0</v>
      </c>
      <c r="P85" s="734">
        <f>IF(I85&lt;N85,I85-N85,0)</f>
        <v>-150000000</v>
      </c>
      <c r="Q85" s="603">
        <f>COUNTIF(Bandi_ItaliaDomani!A$2:A$1085,A85)</f>
        <v>4</v>
      </c>
      <c r="R85" s="465">
        <f>SUMIF(Bandi_ItaliaDomani!A$2:A$1085,A85,Bandi_ItaliaDomani!R$2:R$1085)</f>
        <v>300000000</v>
      </c>
      <c r="S85" s="465">
        <f>VLOOKUP(A85,Progetti_Regis!$A$2:$H$427,6,FALSE)</f>
        <v>4</v>
      </c>
      <c r="T85" s="465">
        <f>VLOOKUP(A85,Progetti_Regis!$A$2:$H$427,7,FALSE)</f>
        <v>300000000</v>
      </c>
      <c r="U85" s="40" t="s">
        <v>6824</v>
      </c>
      <c r="V85" s="130" t="s">
        <v>6825</v>
      </c>
      <c r="W85" s="40" t="s">
        <v>6826</v>
      </c>
      <c r="X85" s="22">
        <v>0</v>
      </c>
      <c r="Y85" s="22">
        <v>0</v>
      </c>
      <c r="Z85" s="22">
        <v>10</v>
      </c>
      <c r="AA85" s="22">
        <v>15</v>
      </c>
      <c r="AB85" s="22">
        <v>45</v>
      </c>
      <c r="AC85" s="22">
        <v>50</v>
      </c>
      <c r="AD85" s="22">
        <v>180</v>
      </c>
      <c r="AE85" s="2"/>
      <c r="AF85" s="2"/>
      <c r="AG85" s="1052">
        <f>IF(ISNA(VLOOKUP($A85,Tag_sostegno_clima_digitale!$A$2:$Y$461,21,FALSE)=TRUE),0,VLOOKUP($A85,Tag_sostegno_clima_digitale!$A$2:$Y$461,21,FALSE))</f>
        <v>0</v>
      </c>
      <c r="AH85" s="1052">
        <f>IF(ISNA(VLOOKUP($A85,Tag_sostegno_clima_digitale!$A$2:$Y$461,23,FALSE)=TRUE),0,VLOOKUP($A85,Tag_sostegno_clima_digitale!$A$2:$Y$461,23,FALSE))</f>
        <v>1</v>
      </c>
      <c r="AI85" s="10">
        <f t="shared" si="6"/>
        <v>0</v>
      </c>
      <c r="AJ85" s="10">
        <f t="shared" si="7"/>
        <v>300</v>
      </c>
      <c r="AK85" s="8"/>
      <c r="AL85" s="8"/>
      <c r="AM85" s="484" t="s">
        <v>924</v>
      </c>
      <c r="AN85" s="64"/>
      <c r="AO85" s="64"/>
      <c r="AP85" s="64"/>
      <c r="AQ85" s="64"/>
    </row>
    <row r="86" spans="1:124" s="484" customFormat="1">
      <c r="A86" s="478" t="s">
        <v>4927</v>
      </c>
      <c r="B86" s="498" t="s">
        <v>5834</v>
      </c>
      <c r="C86" s="42" t="s">
        <v>1027</v>
      </c>
      <c r="D86" s="56" t="s">
        <v>540</v>
      </c>
      <c r="E86" s="47" t="s">
        <v>944</v>
      </c>
      <c r="F86" s="34" t="s">
        <v>754</v>
      </c>
      <c r="G86" s="154"/>
      <c r="H86" s="153"/>
      <c r="I86" s="154"/>
      <c r="J86" s="153"/>
      <c r="K86" s="153">
        <f>I86+J86</f>
        <v>0</v>
      </c>
      <c r="L86" s="465">
        <f>IF(ISNA(VLOOKUP(A86,Pagamenti_Opendata!$A$2:$H$253,8,FALSE)=TRUE),0,VLOOKUP(A86,Pagamenti_Opendata!$A$2:$H$253,8,FALSE))</f>
        <v>0</v>
      </c>
      <c r="M86" s="167" t="s">
        <v>1888</v>
      </c>
      <c r="N86" s="154"/>
      <c r="O86" s="734">
        <f>IF(I86&gt;N86,I86-N86,0)</f>
        <v>0</v>
      </c>
      <c r="P86" s="734">
        <f>IF(I86&lt;N86,I86-N86,0)</f>
        <v>0</v>
      </c>
      <c r="Q86" s="603">
        <f>COUNTIF(Bandi_ItaliaDomani!A$2:A$1085,A86)</f>
        <v>0</v>
      </c>
      <c r="R86" s="465">
        <f>SUMIF(Bandi_ItaliaDomani!A$2:A$1085,A86,Bandi_ItaliaDomani!R$2:R$1085)</f>
        <v>0</v>
      </c>
      <c r="S86" s="465">
        <f>VLOOKUP(A86,Progetti_Regis!$A$2:$H$427,6,FALSE)</f>
        <v>0</v>
      </c>
      <c r="T86" s="465">
        <f>VLOOKUP(A86,Progetti_Regis!$A$2:$H$427,7,FALSE)</f>
        <v>0</v>
      </c>
      <c r="U86" s="40" t="s">
        <v>6824</v>
      </c>
      <c r="V86" s="130" t="s">
        <v>6825</v>
      </c>
      <c r="W86" s="40" t="s">
        <v>6826</v>
      </c>
      <c r="X86" s="10"/>
      <c r="Y86" s="41"/>
      <c r="Z86" s="41"/>
      <c r="AA86" s="41"/>
      <c r="AB86" s="41"/>
      <c r="AC86" s="41"/>
      <c r="AD86" s="41"/>
      <c r="AE86" s="2" t="s">
        <v>5828</v>
      </c>
      <c r="AF86" s="2" t="s">
        <v>5828</v>
      </c>
      <c r="AG86" s="1052">
        <f>IF(ISNA(VLOOKUP($A86,Tag_sostegno_clima_digitale!$A$2:$Y$461,21,FALSE)=TRUE),0,VLOOKUP($A86,Tag_sostegno_clima_digitale!$A$2:$Y$461,21,FALSE))</f>
        <v>0</v>
      </c>
      <c r="AH86" s="1052">
        <f>IF(ISNA(VLOOKUP($A86,Tag_sostegno_clima_digitale!$A$2:$Y$461,23,FALSE)=TRUE),0,VLOOKUP($A86,Tag_sostegno_clima_digitale!$A$2:$Y$461,23,FALSE))</f>
        <v>0</v>
      </c>
      <c r="AI86" s="10" t="str">
        <f t="shared" si="6"/>
        <v/>
      </c>
      <c r="AJ86" s="10" t="str">
        <f t="shared" si="7"/>
        <v/>
      </c>
      <c r="AK86" s="8"/>
      <c r="AL86" s="8"/>
      <c r="AM86" s="478" t="s">
        <v>1831</v>
      </c>
      <c r="AN86" s="64"/>
      <c r="AO86" s="64"/>
      <c r="AP86" s="64"/>
      <c r="AQ86" s="64"/>
    </row>
    <row r="87" spans="1:124" s="484" customFormat="1" ht="14.4">
      <c r="A87" s="478" t="s">
        <v>7459</v>
      </c>
      <c r="B87" s="478" t="s">
        <v>5834</v>
      </c>
      <c r="C87" s="42" t="s">
        <v>1027</v>
      </c>
      <c r="D87" s="42" t="s">
        <v>5297</v>
      </c>
      <c r="E87" s="35" t="s">
        <v>947</v>
      </c>
      <c r="F87" s="51" t="s">
        <v>7463</v>
      </c>
      <c r="G87" s="148"/>
      <c r="H87" s="152"/>
      <c r="I87" s="148"/>
      <c r="J87" s="666">
        <v>110000000</v>
      </c>
      <c r="K87" s="151">
        <f>I87+J87</f>
        <v>110000000</v>
      </c>
      <c r="L87" s="465">
        <f>IF(ISNA(VLOOKUP(A87,Pagamenti_Opendata!$A$2:$H$253,8,FALSE)=TRUE),0,VLOOKUP(A87,Pagamenti_Opendata!$A$2:$H$253,8,FALSE))</f>
        <v>0</v>
      </c>
      <c r="M87" s="167"/>
      <c r="N87" s="148"/>
      <c r="O87" s="734">
        <f>IF(I87&gt;N87,I87-N87,0)</f>
        <v>0</v>
      </c>
      <c r="P87" s="734">
        <f>IF(I87&lt;N87,I87-N87,0)</f>
        <v>0</v>
      </c>
      <c r="Q87" s="663"/>
      <c r="R87" s="465">
        <f>SUMIF(Bandi_ItaliaDomani!A$2:A$1085,A87,Bandi_ItaliaDomani!R$2:R$1085)</f>
        <v>0</v>
      </c>
      <c r="S87" s="465">
        <f>VLOOKUP(A87,Progetti_Regis!$A$2:$H$427,6,FALSE)</f>
        <v>0</v>
      </c>
      <c r="T87" s="465">
        <f>VLOOKUP(A87,Progetti_Regis!$A$2:$H$427,7,FALSE)</f>
        <v>0</v>
      </c>
      <c r="U87" s="40" t="s">
        <v>6824</v>
      </c>
      <c r="V87" s="130" t="s">
        <v>6825</v>
      </c>
      <c r="W87" s="40" t="s">
        <v>6826</v>
      </c>
      <c r="X87" s="2">
        <v>0</v>
      </c>
      <c r="Y87" s="2">
        <v>0</v>
      </c>
      <c r="Z87" s="10">
        <v>0</v>
      </c>
      <c r="AA87" s="10">
        <v>25</v>
      </c>
      <c r="AB87" s="10">
        <v>60</v>
      </c>
      <c r="AC87" s="10">
        <v>25</v>
      </c>
      <c r="AD87" s="10">
        <v>0</v>
      </c>
      <c r="AE87" s="2"/>
      <c r="AF87" s="2"/>
      <c r="AG87" s="1052">
        <f>IF(ISNA(VLOOKUP($A87,Tag_sostegno_clima_digitale!$A$2:$Y$461,21,FALSE)=TRUE),0,VLOOKUP($A87,Tag_sostegno_clima_digitale!$A$2:$Y$461,21,FALSE))</f>
        <v>0</v>
      </c>
      <c r="AH87" s="1052">
        <f>IF(ISNA(VLOOKUP($A87,Tag_sostegno_clima_digitale!$A$2:$Y$461,23,FALSE)=TRUE),0,VLOOKUP($A87,Tag_sostegno_clima_digitale!$A$2:$Y$461,23,FALSE))</f>
        <v>0</v>
      </c>
      <c r="AI87" s="10">
        <f t="shared" si="6"/>
        <v>0</v>
      </c>
      <c r="AJ87" s="10">
        <f t="shared" si="7"/>
        <v>0</v>
      </c>
      <c r="AK87" s="8"/>
      <c r="AL87" s="8"/>
      <c r="AM87" s="478" t="s">
        <v>1831</v>
      </c>
      <c r="AN87" s="64"/>
      <c r="AO87" s="64"/>
      <c r="AP87" s="64"/>
      <c r="AQ87" s="64"/>
    </row>
    <row r="88" spans="1:124" s="484" customFormat="1" ht="14.4">
      <c r="A88" s="478" t="s">
        <v>7460</v>
      </c>
      <c r="B88" s="478" t="s">
        <v>5834</v>
      </c>
      <c r="C88" s="42" t="s">
        <v>1027</v>
      </c>
      <c r="D88" s="42" t="s">
        <v>5297</v>
      </c>
      <c r="E88" s="35" t="s">
        <v>947</v>
      </c>
      <c r="F88" s="51" t="s">
        <v>7464</v>
      </c>
      <c r="G88" s="148"/>
      <c r="H88" s="152"/>
      <c r="I88" s="148"/>
      <c r="J88" s="666">
        <v>430000000</v>
      </c>
      <c r="K88" s="151">
        <f>I88+J88</f>
        <v>430000000</v>
      </c>
      <c r="L88" s="465">
        <f>IF(ISNA(VLOOKUP(A88,Pagamenti_Opendata!$A$2:$H$253,8,FALSE)=TRUE),0,VLOOKUP(A88,Pagamenti_Opendata!$A$2:$H$253,8,FALSE))</f>
        <v>0</v>
      </c>
      <c r="M88" s="167"/>
      <c r="N88" s="148"/>
      <c r="O88" s="734">
        <f>IF(I88&gt;N88,I88-N88,0)</f>
        <v>0</v>
      </c>
      <c r="P88" s="734">
        <f>IF(I88&lt;N88,I88-N88,0)</f>
        <v>0</v>
      </c>
      <c r="Q88" s="663"/>
      <c r="R88" s="465">
        <f>SUMIF(Bandi_ItaliaDomani!A$2:A$1085,A88,Bandi_ItaliaDomani!R$2:R$1085)</f>
        <v>2811416.51</v>
      </c>
      <c r="S88" s="465">
        <f>VLOOKUP(A88,Progetti_Regis!$A$2:$H$427,6,FALSE)</f>
        <v>0</v>
      </c>
      <c r="T88" s="465">
        <f>VLOOKUP(A88,Progetti_Regis!$A$2:$H$427,7,FALSE)</f>
        <v>0</v>
      </c>
      <c r="U88" s="40" t="s">
        <v>6824</v>
      </c>
      <c r="V88" s="130" t="s">
        <v>6825</v>
      </c>
      <c r="W88" s="40" t="s">
        <v>6826</v>
      </c>
      <c r="X88" s="2">
        <v>0</v>
      </c>
      <c r="Y88" s="2">
        <v>0</v>
      </c>
      <c r="Z88" s="10">
        <v>56</v>
      </c>
      <c r="AA88" s="10">
        <v>57</v>
      </c>
      <c r="AB88" s="10">
        <v>85</v>
      </c>
      <c r="AC88" s="10">
        <v>110</v>
      </c>
      <c r="AD88" s="10">
        <v>122</v>
      </c>
      <c r="AE88" s="2"/>
      <c r="AF88" s="2"/>
      <c r="AG88" s="1052">
        <f>IF(ISNA(VLOOKUP($A88,Tag_sostegno_clima_digitale!$A$2:$Y$461,21,FALSE)=TRUE),0,VLOOKUP($A88,Tag_sostegno_clima_digitale!$A$2:$Y$461,21,FALSE))</f>
        <v>0</v>
      </c>
      <c r="AH88" s="1052">
        <f>IF(ISNA(VLOOKUP($A88,Tag_sostegno_clima_digitale!$A$2:$Y$461,23,FALSE)=TRUE),0,VLOOKUP($A88,Tag_sostegno_clima_digitale!$A$2:$Y$461,23,FALSE))</f>
        <v>0</v>
      </c>
      <c r="AI88" s="10">
        <f t="shared" si="6"/>
        <v>0</v>
      </c>
      <c r="AJ88" s="10">
        <f t="shared" si="7"/>
        <v>0</v>
      </c>
      <c r="AK88" s="8"/>
      <c r="AL88" s="8"/>
      <c r="AM88" s="478" t="s">
        <v>1831</v>
      </c>
      <c r="AN88" s="64"/>
      <c r="AO88" s="64"/>
      <c r="AP88" s="64"/>
      <c r="AQ88" s="64"/>
    </row>
    <row r="89" spans="1:124" s="484" customFormat="1" ht="14.4">
      <c r="A89" s="478" t="s">
        <v>7461</v>
      </c>
      <c r="B89" s="478" t="s">
        <v>5834</v>
      </c>
      <c r="C89" s="42" t="s">
        <v>1027</v>
      </c>
      <c r="D89" s="42" t="s">
        <v>5297</v>
      </c>
      <c r="E89" s="35" t="s">
        <v>947</v>
      </c>
      <c r="F89" s="51" t="s">
        <v>7465</v>
      </c>
      <c r="G89" s="148"/>
      <c r="H89" s="152"/>
      <c r="I89" s="148"/>
      <c r="J89" s="666">
        <v>100000000</v>
      </c>
      <c r="K89" s="151">
        <f>I89+J89</f>
        <v>100000000</v>
      </c>
      <c r="L89" s="465">
        <f>IF(ISNA(VLOOKUP(A89,Pagamenti_Opendata!$A$2:$H$253,8,FALSE)=TRUE),0,VLOOKUP(A89,Pagamenti_Opendata!$A$2:$H$253,8,FALSE))</f>
        <v>0</v>
      </c>
      <c r="M89" s="167"/>
      <c r="N89" s="148"/>
      <c r="O89" s="734">
        <f>IF(I89&gt;N89,I89-N89,0)</f>
        <v>0</v>
      </c>
      <c r="P89" s="734">
        <f>IF(I89&lt;N89,I89-N89,0)</f>
        <v>0</v>
      </c>
      <c r="Q89" s="663"/>
      <c r="R89" s="465">
        <f>SUMIF(Bandi_ItaliaDomani!A$2:A$1085,A89,Bandi_ItaliaDomani!R$2:R$1085)</f>
        <v>0</v>
      </c>
      <c r="S89" s="465">
        <f>VLOOKUP(A89,Progetti_Regis!$A$2:$H$427,6,FALSE)</f>
        <v>0</v>
      </c>
      <c r="T89" s="465">
        <f>VLOOKUP(A89,Progetti_Regis!$A$2:$H$427,7,FALSE)</f>
        <v>0</v>
      </c>
      <c r="U89" s="40" t="s">
        <v>6824</v>
      </c>
      <c r="V89" s="130" t="s">
        <v>6825</v>
      </c>
      <c r="W89" s="40" t="s">
        <v>6826</v>
      </c>
      <c r="X89" s="2">
        <v>0</v>
      </c>
      <c r="Y89" s="2">
        <v>0</v>
      </c>
      <c r="Z89" s="10">
        <v>9.98</v>
      </c>
      <c r="AA89" s="10">
        <v>32.020000000000003</v>
      </c>
      <c r="AB89" s="10">
        <v>16</v>
      </c>
      <c r="AC89" s="10">
        <v>21</v>
      </c>
      <c r="AD89" s="10">
        <v>21</v>
      </c>
      <c r="AE89" s="2"/>
      <c r="AF89" s="2"/>
      <c r="AG89" s="1052">
        <f>IF(ISNA(VLOOKUP($A89,Tag_sostegno_clima_digitale!$A$2:$Y$461,21,FALSE)=TRUE),0,VLOOKUP($A89,Tag_sostegno_clima_digitale!$A$2:$Y$461,21,FALSE))</f>
        <v>0</v>
      </c>
      <c r="AH89" s="1052">
        <f>IF(ISNA(VLOOKUP($A89,Tag_sostegno_clima_digitale!$A$2:$Y$461,23,FALSE)=TRUE),0,VLOOKUP($A89,Tag_sostegno_clima_digitale!$A$2:$Y$461,23,FALSE))</f>
        <v>0</v>
      </c>
      <c r="AI89" s="10">
        <f t="shared" si="6"/>
        <v>0</v>
      </c>
      <c r="AJ89" s="10">
        <f t="shared" si="7"/>
        <v>0</v>
      </c>
      <c r="AK89" s="8"/>
      <c r="AL89" s="8"/>
      <c r="AM89" s="478" t="s">
        <v>1831</v>
      </c>
      <c r="AN89" s="64"/>
      <c r="AO89" s="64"/>
      <c r="AP89" s="64"/>
      <c r="AQ89" s="64"/>
    </row>
    <row r="90" spans="1:124" s="484" customFormat="1" ht="14.4">
      <c r="A90" s="478" t="s">
        <v>7462</v>
      </c>
      <c r="B90" s="478" t="s">
        <v>5834</v>
      </c>
      <c r="C90" s="42" t="s">
        <v>1027</v>
      </c>
      <c r="D90" s="42" t="s">
        <v>5297</v>
      </c>
      <c r="E90" s="35" t="s">
        <v>947</v>
      </c>
      <c r="F90" s="51" t="s">
        <v>7466</v>
      </c>
      <c r="G90" s="148"/>
      <c r="H90" s="152"/>
      <c r="I90" s="148"/>
      <c r="J90" s="666">
        <v>160000000</v>
      </c>
      <c r="K90" s="151">
        <f>I90+J90</f>
        <v>160000000</v>
      </c>
      <c r="L90" s="465">
        <f>IF(ISNA(VLOOKUP(A90,Pagamenti_Opendata!$A$2:$H$253,8,FALSE)=TRUE),0,VLOOKUP(A90,Pagamenti_Opendata!$A$2:$H$253,8,FALSE))</f>
        <v>0</v>
      </c>
      <c r="M90" s="167"/>
      <c r="N90" s="148"/>
      <c r="O90" s="734">
        <f>IF(I90&gt;N90,I90-N90,0)</f>
        <v>0</v>
      </c>
      <c r="P90" s="734">
        <f>IF(I90&lt;N90,I90-N90,0)</f>
        <v>0</v>
      </c>
      <c r="Q90" s="663"/>
      <c r="R90" s="465">
        <f>SUMIF(Bandi_ItaliaDomani!A$2:A$1085,A90,Bandi_ItaliaDomani!R$2:R$1085)</f>
        <v>0</v>
      </c>
      <c r="S90" s="465">
        <f>VLOOKUP(A90,Progetti_Regis!$A$2:$H$427,6,FALSE)</f>
        <v>0</v>
      </c>
      <c r="T90" s="465">
        <f>VLOOKUP(A90,Progetti_Regis!$A$2:$H$427,7,FALSE)</f>
        <v>0</v>
      </c>
      <c r="U90" s="40" t="s">
        <v>6824</v>
      </c>
      <c r="V90" s="130" t="s">
        <v>6825</v>
      </c>
      <c r="W90" s="40" t="s">
        <v>6826</v>
      </c>
      <c r="X90" s="2">
        <v>0</v>
      </c>
      <c r="Y90" s="2">
        <v>0</v>
      </c>
      <c r="Z90" s="10">
        <v>0</v>
      </c>
      <c r="AA90" s="10">
        <v>22.07</v>
      </c>
      <c r="AB90" s="10">
        <v>41.06</v>
      </c>
      <c r="AC90" s="10">
        <v>62.56</v>
      </c>
      <c r="AD90" s="10">
        <v>34.31</v>
      </c>
      <c r="AE90" s="2"/>
      <c r="AF90" s="2"/>
      <c r="AG90" s="1052">
        <f>IF(ISNA(VLOOKUP($A90,Tag_sostegno_clima_digitale!$A$2:$Y$461,21,FALSE)=TRUE),0,VLOOKUP($A90,Tag_sostegno_clima_digitale!$A$2:$Y$461,21,FALSE))</f>
        <v>0</v>
      </c>
      <c r="AH90" s="1052">
        <f>IF(ISNA(VLOOKUP($A90,Tag_sostegno_clima_digitale!$A$2:$Y$461,23,FALSE)=TRUE),0,VLOOKUP($A90,Tag_sostegno_clima_digitale!$A$2:$Y$461,23,FALSE))</f>
        <v>0</v>
      </c>
      <c r="AI90" s="10">
        <f t="shared" si="6"/>
        <v>0</v>
      </c>
      <c r="AJ90" s="10">
        <f t="shared" si="7"/>
        <v>0</v>
      </c>
      <c r="AK90" s="8"/>
      <c r="AL90" s="8"/>
      <c r="AM90" s="478" t="s">
        <v>1831</v>
      </c>
      <c r="AN90" s="64"/>
      <c r="AO90" s="64"/>
      <c r="AP90" s="64"/>
      <c r="AQ90" s="64"/>
    </row>
    <row r="91" spans="1:124" s="484" customFormat="1" ht="13.8">
      <c r="A91" s="478" t="s">
        <v>5381</v>
      </c>
      <c r="B91" s="478" t="s">
        <v>98</v>
      </c>
      <c r="C91" s="39" t="s">
        <v>1027</v>
      </c>
      <c r="D91" s="39" t="s">
        <v>540</v>
      </c>
      <c r="E91" s="47" t="s">
        <v>944</v>
      </c>
      <c r="F91" s="34" t="s">
        <v>5382</v>
      </c>
      <c r="G91" s="154"/>
      <c r="H91" s="153"/>
      <c r="I91" s="154"/>
      <c r="J91" s="153"/>
      <c r="K91" s="153"/>
      <c r="L91" s="465">
        <f>IF(ISNA(VLOOKUP(A91,Pagamenti_Opendata!$A$2:$H$253,8,FALSE)=TRUE),0,VLOOKUP(A91,Pagamenti_Opendata!$A$2:$H$253,8,FALSE))</f>
        <v>0</v>
      </c>
      <c r="M91" s="168" t="s">
        <v>745</v>
      </c>
      <c r="N91" s="154"/>
      <c r="O91" s="734">
        <f>IF(I91&gt;N91,I91-N91,0)</f>
        <v>0</v>
      </c>
      <c r="P91" s="734">
        <f>IF(I91&lt;N91,I91-N91,0)</f>
        <v>0</v>
      </c>
      <c r="Q91" s="603">
        <f>COUNTIF(Bandi_ItaliaDomani!A$2:A$1085,A91)</f>
        <v>0</v>
      </c>
      <c r="R91" s="465">
        <f>SUMIF(Bandi_ItaliaDomani!A$2:A$1085,A91,Bandi_ItaliaDomani!R$2:R$1085)</f>
        <v>0</v>
      </c>
      <c r="S91" s="465">
        <f>VLOOKUP(A91,Progetti_Regis!$A$2:$H$427,6,FALSE)</f>
        <v>0</v>
      </c>
      <c r="T91" s="465">
        <f>VLOOKUP(A91,Progetti_Regis!$A$2:$H$427,7,FALSE)</f>
        <v>0</v>
      </c>
      <c r="U91" s="468"/>
      <c r="V91" s="37"/>
      <c r="W91" s="46" t="s">
        <v>6721</v>
      </c>
      <c r="X91" s="10"/>
      <c r="Y91" s="41"/>
      <c r="Z91" s="41"/>
      <c r="AA91" s="41"/>
      <c r="AB91" s="41"/>
      <c r="AC91" s="41"/>
      <c r="AD91" s="41"/>
      <c r="AE91" s="2"/>
      <c r="AF91" s="2"/>
      <c r="AG91" s="1052">
        <f>IF(ISNA(VLOOKUP($A91,Tag_sostegno_clima_digitale!$A$2:$Y$461,21,FALSE)=TRUE),0,VLOOKUP($A91,Tag_sostegno_clima_digitale!$A$2:$Y$461,21,FALSE))</f>
        <v>0</v>
      </c>
      <c r="AH91" s="1052">
        <f>IF(ISNA(VLOOKUP($A91,Tag_sostegno_clima_digitale!$A$2:$Y$461,23,FALSE)=TRUE),0,VLOOKUP($A91,Tag_sostegno_clima_digitale!$A$2:$Y$461,23,FALSE))</f>
        <v>0</v>
      </c>
      <c r="AI91" s="10" t="str">
        <f t="shared" si="6"/>
        <v/>
      </c>
      <c r="AJ91" s="10" t="str">
        <f t="shared" si="7"/>
        <v/>
      </c>
      <c r="AK91" s="8">
        <v>44410</v>
      </c>
      <c r="AL91" s="8">
        <v>45657</v>
      </c>
      <c r="AM91" s="478"/>
      <c r="AN91" s="64"/>
      <c r="AO91" s="64"/>
      <c r="AP91" s="64"/>
      <c r="AQ91" s="64"/>
      <c r="AU91" s="520"/>
      <c r="AV91" s="520"/>
      <c r="AW91" s="520"/>
      <c r="AX91" s="520"/>
    </row>
    <row r="92" spans="1:124" s="484" customFormat="1">
      <c r="A92" s="478" t="s">
        <v>4928</v>
      </c>
      <c r="B92" s="478" t="s">
        <v>98</v>
      </c>
      <c r="C92" s="42" t="s">
        <v>1027</v>
      </c>
      <c r="D92" s="42" t="s">
        <v>540</v>
      </c>
      <c r="E92" s="35" t="s">
        <v>947</v>
      </c>
      <c r="F92" s="51" t="s">
        <v>11749</v>
      </c>
      <c r="G92" s="148">
        <v>1200000000</v>
      </c>
      <c r="H92" s="152"/>
      <c r="I92" s="148">
        <f>H92+G92</f>
        <v>1200000000</v>
      </c>
      <c r="J92" s="152"/>
      <c r="K92" s="151">
        <f>I92+J92</f>
        <v>1200000000</v>
      </c>
      <c r="L92" s="465">
        <f>IF(ISNA(VLOOKUP(A92,Pagamenti_Opendata!$A$2:$H$253,8,FALSE)=TRUE),0,VLOOKUP(A92,Pagamenti_Opendata!$A$2:$H$253,8,FALSE))</f>
        <v>588218051.35000002</v>
      </c>
      <c r="M92" s="167" t="s">
        <v>1888</v>
      </c>
      <c r="N92" s="148">
        <v>1200000000</v>
      </c>
      <c r="O92" s="734">
        <f>IF(I92&gt;N92,I92-N92,0)</f>
        <v>0</v>
      </c>
      <c r="P92" s="734">
        <f>IF(I92&lt;N92,I92-N92,0)</f>
        <v>0</v>
      </c>
      <c r="Q92" s="603">
        <f>COUNTIF(Bandi_ItaliaDomani!A$2:A$1085,A92)</f>
        <v>1</v>
      </c>
      <c r="R92" s="465">
        <f>SUMIF(Bandi_ItaliaDomani!A$2:A$1085,A92,Bandi_ItaliaDomani!R$2:R$1085)</f>
        <v>991108084</v>
      </c>
      <c r="S92" s="465">
        <f>VLOOKUP(A92,Progetti_Regis!$A$2:$H$427,6,FALSE)</f>
        <v>5875</v>
      </c>
      <c r="T92" s="465">
        <f>VLOOKUP(A92,Progetti_Regis!$A$2:$H$427,7,FALSE)</f>
        <v>991108084.37000024</v>
      </c>
      <c r="U92" s="42" t="s">
        <v>1172</v>
      </c>
      <c r="V92" s="37"/>
      <c r="W92" s="42" t="s">
        <v>6721</v>
      </c>
      <c r="X92" s="10">
        <v>0</v>
      </c>
      <c r="Y92" s="10">
        <v>1200</v>
      </c>
      <c r="Z92" s="10">
        <v>0</v>
      </c>
      <c r="AA92" s="10">
        <v>0</v>
      </c>
      <c r="AB92" s="10">
        <v>0</v>
      </c>
      <c r="AC92" s="10">
        <v>0</v>
      </c>
      <c r="AD92" s="10">
        <v>0</v>
      </c>
      <c r="AE92" s="2">
        <v>480</v>
      </c>
      <c r="AF92" s="2">
        <v>40</v>
      </c>
      <c r="AG92" s="1052">
        <f>IF(ISNA(VLOOKUP($A92,Tag_sostegno_clima_digitale!$A$2:$Y$461,21,FALSE)=TRUE),0,VLOOKUP($A92,Tag_sostegno_clima_digitale!$A$2:$Y$461,21,FALSE))</f>
        <v>0</v>
      </c>
      <c r="AH92" s="1052">
        <f>IF(ISNA(VLOOKUP($A92,Tag_sostegno_clima_digitale!$A$2:$Y$461,23,FALSE)=TRUE),0,VLOOKUP($A92,Tag_sostegno_clima_digitale!$A$2:$Y$461,23,FALSE))</f>
        <v>0.4</v>
      </c>
      <c r="AI92" s="10">
        <f t="shared" si="6"/>
        <v>0</v>
      </c>
      <c r="AJ92" s="10">
        <f t="shared" si="7"/>
        <v>480</v>
      </c>
      <c r="AM92" s="484" t="s">
        <v>924</v>
      </c>
      <c r="AN92" s="64">
        <v>1</v>
      </c>
      <c r="AO92" s="64">
        <v>1</v>
      </c>
      <c r="AP92" s="64"/>
      <c r="AQ92" s="64"/>
      <c r="AT92" s="60" t="s">
        <v>225</v>
      </c>
      <c r="AU92" s="59" t="s">
        <v>1447</v>
      </c>
    </row>
    <row r="93" spans="1:124" s="484" customFormat="1">
      <c r="A93" s="478" t="s">
        <v>4929</v>
      </c>
      <c r="B93" s="478" t="s">
        <v>98</v>
      </c>
      <c r="C93" s="42" t="s">
        <v>1027</v>
      </c>
      <c r="D93" s="42" t="s">
        <v>540</v>
      </c>
      <c r="E93" s="35" t="s">
        <v>947</v>
      </c>
      <c r="F93" s="35" t="s">
        <v>1033</v>
      </c>
      <c r="G93" s="148">
        <v>750000000</v>
      </c>
      <c r="H93" s="152"/>
      <c r="I93" s="148">
        <f>H93+G93</f>
        <v>750000000</v>
      </c>
      <c r="J93" s="152"/>
      <c r="K93" s="151">
        <f>I93+J93</f>
        <v>750000000</v>
      </c>
      <c r="L93" s="465">
        <f>IF(ISNA(VLOOKUP(A93,Pagamenti_Opendata!$A$2:$H$253,8,FALSE)=TRUE),0,VLOOKUP(A93,Pagamenti_Opendata!$A$2:$H$253,8,FALSE))</f>
        <v>1684584.8</v>
      </c>
      <c r="M93" s="167" t="s">
        <v>1888</v>
      </c>
      <c r="N93" s="148">
        <v>750000000</v>
      </c>
      <c r="O93" s="734">
        <f>IF(I93&gt;N93,I93-N93,0)</f>
        <v>0</v>
      </c>
      <c r="P93" s="734">
        <f>IF(I93&lt;N93,I93-N93,0)</f>
        <v>0</v>
      </c>
      <c r="Q93" s="603">
        <f>COUNTIF(Bandi_ItaliaDomani!A$2:A$1085,A93)</f>
        <v>1</v>
      </c>
      <c r="R93" s="465">
        <f>SUMIF(Bandi_ItaliaDomani!A$2:A$1085,A93,Bandi_ItaliaDomani!R$2:R$1085)</f>
        <v>443369011</v>
      </c>
      <c r="S93" s="465">
        <f>VLOOKUP(A93,Progetti_Regis!$A$2:$H$427,6,FALSE)</f>
        <v>91</v>
      </c>
      <c r="T93" s="465">
        <f>VLOOKUP(A93,Progetti_Regis!$A$2:$H$427,7,FALSE)</f>
        <v>443369010.82999998</v>
      </c>
      <c r="U93" s="40" t="s">
        <v>6824</v>
      </c>
      <c r="V93" s="37"/>
      <c r="W93" s="40" t="s">
        <v>6721</v>
      </c>
      <c r="X93" s="10">
        <v>0</v>
      </c>
      <c r="Y93" s="10">
        <v>0</v>
      </c>
      <c r="Z93" s="10">
        <v>70</v>
      </c>
      <c r="AA93" s="10">
        <v>70</v>
      </c>
      <c r="AB93" s="10">
        <v>170</v>
      </c>
      <c r="AC93" s="10">
        <v>170</v>
      </c>
      <c r="AD93" s="10">
        <v>270</v>
      </c>
      <c r="AE93" s="2">
        <v>300</v>
      </c>
      <c r="AF93" s="2">
        <v>40</v>
      </c>
      <c r="AG93" s="1052">
        <f>IF(ISNA(VLOOKUP($A93,Tag_sostegno_clima_digitale!$A$2:$Y$461,21,FALSE)=TRUE),0,VLOOKUP($A93,Tag_sostegno_clima_digitale!$A$2:$Y$461,21,FALSE))</f>
        <v>0</v>
      </c>
      <c r="AH93" s="1052">
        <f>IF(ISNA(VLOOKUP($A93,Tag_sostegno_clima_digitale!$A$2:$Y$461,23,FALSE)=TRUE),0,VLOOKUP($A93,Tag_sostegno_clima_digitale!$A$2:$Y$461,23,FALSE))</f>
        <v>0.4</v>
      </c>
      <c r="AI93" s="10">
        <f t="shared" si="6"/>
        <v>0</v>
      </c>
      <c r="AJ93" s="10">
        <f t="shared" si="7"/>
        <v>300</v>
      </c>
      <c r="AK93" s="8"/>
      <c r="AL93" s="8"/>
      <c r="AM93" s="484" t="s">
        <v>924</v>
      </c>
      <c r="AN93" s="64">
        <v>1</v>
      </c>
      <c r="AO93" s="64">
        <v>1</v>
      </c>
      <c r="AP93" s="64"/>
      <c r="AQ93" s="64"/>
      <c r="AY93" s="60" t="s">
        <v>1449</v>
      </c>
      <c r="AZ93" s="478"/>
      <c r="CE93" s="61" t="s">
        <v>1452</v>
      </c>
    </row>
    <row r="94" spans="1:124" s="484" customFormat="1">
      <c r="A94" s="478" t="s">
        <v>10112</v>
      </c>
      <c r="B94" s="478" t="s">
        <v>98</v>
      </c>
      <c r="C94" s="42" t="s">
        <v>1027</v>
      </c>
      <c r="D94" s="42" t="s">
        <v>540</v>
      </c>
      <c r="E94" s="67" t="s">
        <v>944</v>
      </c>
      <c r="F94" s="35" t="s">
        <v>1034</v>
      </c>
      <c r="G94" s="148">
        <v>30000000</v>
      </c>
      <c r="H94" s="152"/>
      <c r="I94" s="148">
        <f>H94+G94</f>
        <v>30000000</v>
      </c>
      <c r="J94" s="152"/>
      <c r="K94" s="151">
        <f>I94+J94</f>
        <v>30000000</v>
      </c>
      <c r="L94" s="465">
        <f>IF(ISNA(VLOOKUP(A94,Pagamenti_Opendata!$A$2:$H$253,8,FALSE)=TRUE),0,VLOOKUP(A94,Pagamenti_Opendata!$A$2:$H$253,8,FALSE))</f>
        <v>7979064.4500000002</v>
      </c>
      <c r="M94" s="168" t="s">
        <v>817</v>
      </c>
      <c r="N94" s="148">
        <v>30000000</v>
      </c>
      <c r="O94" s="734">
        <f>IF(I94&gt;N94,I94-N94,0)</f>
        <v>0</v>
      </c>
      <c r="P94" s="734">
        <f>IF(I94&lt;N94,I94-N94,0)</f>
        <v>0</v>
      </c>
      <c r="Q94" s="603">
        <f>COUNTIF(Bandi_ItaliaDomani!A$2:A$1085,A94)</f>
        <v>5</v>
      </c>
      <c r="R94" s="465">
        <f>SUMIF(Bandi_ItaliaDomani!A$2:A$1085,A94,Bandi_ItaliaDomani!R$2:R$1085)</f>
        <v>28858483</v>
      </c>
      <c r="S94" s="465">
        <f>VLOOKUP(A94,Progetti_Regis!$A$2:$H$427,6,FALSE)</f>
        <v>414</v>
      </c>
      <c r="T94" s="465">
        <f>VLOOKUP(A94,Progetti_Regis!$A$2:$H$427,7,FALSE)</f>
        <v>28858482.479999978</v>
      </c>
      <c r="U94" s="40" t="s">
        <v>6824</v>
      </c>
      <c r="V94" s="37"/>
      <c r="W94" s="40" t="s">
        <v>6721</v>
      </c>
      <c r="X94" s="10">
        <v>0</v>
      </c>
      <c r="Y94" s="10">
        <v>0</v>
      </c>
      <c r="Z94" s="10">
        <v>9.25</v>
      </c>
      <c r="AA94" s="10">
        <v>10.75</v>
      </c>
      <c r="AB94" s="10">
        <v>6.25</v>
      </c>
      <c r="AC94" s="10">
        <v>3.75</v>
      </c>
      <c r="AD94" s="10">
        <v>0</v>
      </c>
      <c r="AE94" s="2">
        <v>10</v>
      </c>
      <c r="AF94" s="2">
        <v>40</v>
      </c>
      <c r="AG94" s="1052">
        <f>IF(ISNA(VLOOKUP($A94,Tag_sostegno_clima_digitale!$A$2:$Y$461,21,FALSE)=TRUE),0,VLOOKUP($A94,Tag_sostegno_clima_digitale!$A$2:$Y$461,21,FALSE))</f>
        <v>0</v>
      </c>
      <c r="AH94" s="1052">
        <f>IF(ISNA(VLOOKUP($A94,Tag_sostegno_clima_digitale!$A$2:$Y$461,23,FALSE)=TRUE),0,VLOOKUP($A94,Tag_sostegno_clima_digitale!$A$2:$Y$461,23,FALSE))</f>
        <v>0</v>
      </c>
      <c r="AI94" s="10">
        <f t="shared" si="6"/>
        <v>0</v>
      </c>
      <c r="AJ94" s="10">
        <f t="shared" si="7"/>
        <v>0</v>
      </c>
      <c r="AK94" s="8">
        <v>44197</v>
      </c>
      <c r="AL94" s="8">
        <v>45657</v>
      </c>
      <c r="AM94" s="484" t="s">
        <v>923</v>
      </c>
      <c r="AN94" s="64"/>
      <c r="AO94" s="64">
        <v>1</v>
      </c>
      <c r="AP94" s="64"/>
      <c r="AQ94" s="64"/>
      <c r="CZ94" s="61" t="s">
        <v>1459</v>
      </c>
      <c r="DA94" s="478"/>
      <c r="DB94" s="478"/>
      <c r="DC94" s="478"/>
      <c r="DD94" s="478"/>
      <c r="DE94" s="478"/>
      <c r="DF94" s="478"/>
      <c r="DG94" s="478"/>
      <c r="DH94" s="478"/>
    </row>
    <row r="95" spans="1:124" s="484" customFormat="1">
      <c r="A95" s="478" t="s">
        <v>8348</v>
      </c>
      <c r="B95" s="478" t="s">
        <v>98</v>
      </c>
      <c r="C95" s="39" t="s">
        <v>1027</v>
      </c>
      <c r="D95" s="39" t="s">
        <v>540</v>
      </c>
      <c r="E95" s="47" t="s">
        <v>944</v>
      </c>
      <c r="F95" s="34" t="s">
        <v>9861</v>
      </c>
      <c r="G95" s="734"/>
      <c r="H95" s="733"/>
      <c r="I95" s="148"/>
      <c r="J95" s="733"/>
      <c r="K95" s="151"/>
      <c r="L95" s="465">
        <f>IF(ISNA(VLOOKUP(A95,Pagamenti_Opendata!$A$2:$H$253,8,FALSE)=TRUE),0,VLOOKUP(A95,Pagamenti_Opendata!$A$2:$H$253,8,FALSE))</f>
        <v>0</v>
      </c>
      <c r="M95" s="168" t="s">
        <v>7920</v>
      </c>
      <c r="N95" s="734"/>
      <c r="O95" s="734">
        <f>IF(I95&gt;N95,I95-N95,0)</f>
        <v>0</v>
      </c>
      <c r="P95" s="734">
        <f>IF(I95&lt;N95,I95-N95,0)</f>
        <v>0</v>
      </c>
      <c r="Q95" s="674"/>
      <c r="R95" s="465">
        <f>SUMIF(Bandi_ItaliaDomani!A$2:A$1085,A95,Bandi_ItaliaDomani!R$2:R$1085)</f>
        <v>0</v>
      </c>
      <c r="S95" s="465">
        <f>VLOOKUP(A95,Progetti_Regis!$A$2:$H$427,6,FALSE)</f>
        <v>0</v>
      </c>
      <c r="T95" s="465">
        <f>VLOOKUP(A95,Progetti_Regis!$A$2:$H$427,7,FALSE)</f>
        <v>0</v>
      </c>
      <c r="U95" s="40" t="s">
        <v>6824</v>
      </c>
      <c r="V95" s="730" t="s">
        <v>7919</v>
      </c>
      <c r="W95" s="735"/>
      <c r="X95" s="10"/>
      <c r="Y95" s="10"/>
      <c r="Z95" s="10"/>
      <c r="AA95" s="10"/>
      <c r="AB95" s="10"/>
      <c r="AC95" s="10"/>
      <c r="AD95" s="10"/>
      <c r="AE95" s="2"/>
      <c r="AF95" s="2"/>
      <c r="AG95" s="1052">
        <f>IF(ISNA(VLOOKUP($A95,Tag_sostegno_clima_digitale!$A$2:$Y$461,21,FALSE)=TRUE),0,VLOOKUP($A95,Tag_sostegno_clima_digitale!$A$2:$Y$461,21,FALSE))</f>
        <v>0</v>
      </c>
      <c r="AH95" s="1052">
        <f>IF(ISNA(VLOOKUP($A95,Tag_sostegno_clima_digitale!$A$2:$Y$461,23,FALSE)=TRUE),0,VLOOKUP($A95,Tag_sostegno_clima_digitale!$A$2:$Y$461,23,FALSE))</f>
        <v>0</v>
      </c>
      <c r="AI95" s="10" t="str">
        <f t="shared" si="6"/>
        <v/>
      </c>
      <c r="AJ95" s="10" t="str">
        <f t="shared" si="7"/>
        <v/>
      </c>
      <c r="AK95" s="8"/>
      <c r="AL95" s="8"/>
      <c r="AM95" s="484" t="s">
        <v>924</v>
      </c>
      <c r="AN95" s="64">
        <v>2</v>
      </c>
      <c r="AO95" s="64">
        <v>1</v>
      </c>
      <c r="AP95" s="64"/>
      <c r="AQ95" s="64"/>
      <c r="CF95" s="60" t="s">
        <v>7923</v>
      </c>
      <c r="CG95" s="60" t="s">
        <v>8786</v>
      </c>
      <c r="DA95" s="478"/>
      <c r="DB95" s="478"/>
      <c r="DC95" s="478"/>
      <c r="DD95" s="478"/>
      <c r="DE95" s="478"/>
      <c r="DF95" s="478"/>
      <c r="DG95" s="478"/>
      <c r="DH95" s="478"/>
      <c r="DQ95" s="61" t="s">
        <v>7924</v>
      </c>
    </row>
    <row r="96" spans="1:124" s="484" customFormat="1">
      <c r="A96" s="478" t="s">
        <v>7918</v>
      </c>
      <c r="B96" s="478" t="s">
        <v>98</v>
      </c>
      <c r="C96" s="42" t="s">
        <v>1027</v>
      </c>
      <c r="D96" s="42" t="s">
        <v>540</v>
      </c>
      <c r="E96" s="35" t="s">
        <v>947</v>
      </c>
      <c r="F96" s="478" t="s">
        <v>11436</v>
      </c>
      <c r="G96" s="734">
        <v>2000000000</v>
      </c>
      <c r="H96" s="733"/>
      <c r="I96" s="148">
        <f t="shared" ref="I96:I100" si="8">H96+G96</f>
        <v>2000000000</v>
      </c>
      <c r="J96" s="733"/>
      <c r="K96" s="732">
        <f>I96+J96</f>
        <v>2000000000</v>
      </c>
      <c r="L96" s="465">
        <f>IF(ISNA(VLOOKUP(A96,Pagamenti_Opendata!$A$2:$H$253,8,FALSE)=TRUE),0,VLOOKUP(A96,Pagamenti_Opendata!$A$2:$H$253,8,FALSE))</f>
        <v>0</v>
      </c>
      <c r="M96" s="167" t="s">
        <v>1888</v>
      </c>
      <c r="N96" s="734"/>
      <c r="O96" s="734">
        <f>IF(I96&gt;N96,I96-N96,0)</f>
        <v>2000000000</v>
      </c>
      <c r="P96" s="734">
        <f>IF(I96&lt;N96,I96-N96,0)</f>
        <v>0</v>
      </c>
      <c r="Q96" s="674">
        <f>COUNTIF(Bandi_ItaliaDomani!A$2:A$1085,A96)</f>
        <v>0</v>
      </c>
      <c r="R96" s="465">
        <f>SUMIF(Bandi_ItaliaDomani!A$2:A$1085,A96,Bandi_ItaliaDomani!R$2:R$1085)</f>
        <v>0</v>
      </c>
      <c r="S96" s="465">
        <f>VLOOKUP(A96,Progetti_Regis!$A$2:$H$427,6,FALSE)</f>
        <v>0</v>
      </c>
      <c r="T96" s="465">
        <f>VLOOKUP(A96,Progetti_Regis!$A$2:$H$427,7,FALSE)</f>
        <v>0</v>
      </c>
      <c r="U96" s="40" t="s">
        <v>6824</v>
      </c>
      <c r="V96" s="731" t="s">
        <v>7919</v>
      </c>
      <c r="W96" s="735"/>
      <c r="X96" s="2">
        <v>0</v>
      </c>
      <c r="Y96" s="2">
        <v>0</v>
      </c>
      <c r="Z96" s="2">
        <v>0</v>
      </c>
      <c r="AA96" s="2">
        <v>0</v>
      </c>
      <c r="AB96" s="2">
        <v>0</v>
      </c>
      <c r="AC96" s="2">
        <v>0</v>
      </c>
      <c r="AD96" s="2">
        <v>800</v>
      </c>
      <c r="AE96" s="2">
        <v>0</v>
      </c>
      <c r="AF96" s="2">
        <v>0</v>
      </c>
      <c r="AG96" s="1052">
        <f>IF(ISNA(VLOOKUP($A96,Tag_sostegno_clima_digitale!$A$2:$Y$461,21,FALSE)=TRUE),0,VLOOKUP($A96,Tag_sostegno_clima_digitale!$A$2:$Y$461,21,FALSE))</f>
        <v>0.71499999999999997</v>
      </c>
      <c r="AH96" s="1052">
        <f>IF(ISNA(VLOOKUP($A96,Tag_sostegno_clima_digitale!$A$2:$Y$461,23,FALSE)=TRUE),0,VLOOKUP($A96,Tag_sostegno_clima_digitale!$A$2:$Y$461,23,FALSE))</f>
        <v>0</v>
      </c>
      <c r="AI96" s="10">
        <f t="shared" si="6"/>
        <v>1430</v>
      </c>
      <c r="AJ96" s="10">
        <f t="shared" si="7"/>
        <v>0</v>
      </c>
      <c r="AK96" s="8">
        <v>45292</v>
      </c>
      <c r="AL96" s="8">
        <v>46387</v>
      </c>
      <c r="AM96" s="484" t="s">
        <v>924</v>
      </c>
      <c r="AN96" s="64"/>
      <c r="AO96" s="64"/>
      <c r="AP96" s="64"/>
      <c r="AQ96" s="64"/>
      <c r="DA96" s="478"/>
      <c r="DB96" s="478"/>
      <c r="DC96" s="478"/>
      <c r="DD96" s="478"/>
      <c r="DE96" s="478"/>
      <c r="DF96" s="478"/>
      <c r="DG96" s="478"/>
      <c r="DH96" s="478"/>
    </row>
    <row r="97" spans="1:121" s="484" customFormat="1">
      <c r="A97" s="478" t="s">
        <v>10113</v>
      </c>
      <c r="B97" s="478" t="s">
        <v>98</v>
      </c>
      <c r="C97" s="42" t="s">
        <v>1027</v>
      </c>
      <c r="D97" s="42" t="s">
        <v>540</v>
      </c>
      <c r="E97" s="35" t="s">
        <v>947</v>
      </c>
      <c r="F97" s="478" t="s">
        <v>11435</v>
      </c>
      <c r="G97" s="734">
        <v>500000000</v>
      </c>
      <c r="H97" s="733"/>
      <c r="I97" s="148">
        <f t="shared" si="8"/>
        <v>500000000</v>
      </c>
      <c r="J97" s="733"/>
      <c r="K97" s="732">
        <f>I97+J97</f>
        <v>500000000</v>
      </c>
      <c r="L97" s="465">
        <f>IF(ISNA(VLOOKUP(A97,Pagamenti_Opendata!$A$2:$H$253,8,FALSE)=TRUE),0,VLOOKUP(A97,Pagamenti_Opendata!$A$2:$H$253,8,FALSE))</f>
        <v>0</v>
      </c>
      <c r="M97" s="167" t="s">
        <v>1888</v>
      </c>
      <c r="N97" s="734"/>
      <c r="O97" s="734">
        <f>IF(I97&gt;N97,I97-N97,0)</f>
        <v>500000000</v>
      </c>
      <c r="P97" s="734">
        <f>IF(I97&lt;N97,I97-N97,0)</f>
        <v>0</v>
      </c>
      <c r="Q97" s="674">
        <f>COUNTIF(Bandi_ItaliaDomani!A$2:A$1085,A97)</f>
        <v>0</v>
      </c>
      <c r="R97" s="465">
        <f>SUMIF(Bandi_ItaliaDomani!A$2:A$1085,A97,Bandi_ItaliaDomani!R$2:R$1085)</f>
        <v>0</v>
      </c>
      <c r="S97" s="465">
        <f>VLOOKUP(A97,Progetti_Regis!$A$2:$H$427,6,FALSE)</f>
        <v>0</v>
      </c>
      <c r="T97" s="465">
        <f>VLOOKUP(A97,Progetti_Regis!$A$2:$H$427,7,FALSE)</f>
        <v>0</v>
      </c>
      <c r="U97" s="40" t="s">
        <v>6824</v>
      </c>
      <c r="V97" s="731" t="s">
        <v>7919</v>
      </c>
      <c r="W97" s="735"/>
      <c r="X97" s="2">
        <v>0</v>
      </c>
      <c r="Y97" s="2">
        <v>0</v>
      </c>
      <c r="Z97" s="2">
        <v>0</v>
      </c>
      <c r="AA97" s="2">
        <v>0</v>
      </c>
      <c r="AB97" s="2">
        <v>0</v>
      </c>
      <c r="AC97" s="2">
        <v>0</v>
      </c>
      <c r="AD97" s="2">
        <v>1250</v>
      </c>
      <c r="AE97" s="2">
        <v>0</v>
      </c>
      <c r="AF97" s="2">
        <v>0</v>
      </c>
      <c r="AG97" s="1052">
        <f>IF(ISNA(VLOOKUP($A97,Tag_sostegno_clima_digitale!$A$2:$Y$461,21,FALSE)=TRUE),0,VLOOKUP($A97,Tag_sostegno_clima_digitale!$A$2:$Y$461,21,FALSE))</f>
        <v>0</v>
      </c>
      <c r="AH97" s="1052">
        <f>IF(ISNA(VLOOKUP($A97,Tag_sostegno_clima_digitale!$A$2:$Y$461,23,FALSE)=TRUE),0,VLOOKUP($A97,Tag_sostegno_clima_digitale!$A$2:$Y$461,23,FALSE))</f>
        <v>0</v>
      </c>
      <c r="AI97" s="10">
        <f t="shared" si="6"/>
        <v>0</v>
      </c>
      <c r="AJ97" s="10">
        <f t="shared" si="7"/>
        <v>0</v>
      </c>
      <c r="AK97" s="8">
        <v>45292</v>
      </c>
      <c r="AL97" s="8">
        <v>46387</v>
      </c>
      <c r="AM97" s="484" t="s">
        <v>924</v>
      </c>
      <c r="AN97" s="64"/>
      <c r="AO97" s="64"/>
      <c r="AP97" s="64"/>
      <c r="AQ97" s="64"/>
      <c r="DA97" s="478"/>
      <c r="DB97" s="478"/>
      <c r="DC97" s="478"/>
      <c r="DD97" s="478"/>
      <c r="DE97" s="478"/>
      <c r="DF97" s="478"/>
      <c r="DG97" s="478"/>
      <c r="DH97" s="478"/>
    </row>
    <row r="98" spans="1:121" s="484" customFormat="1">
      <c r="A98" s="478" t="s">
        <v>4931</v>
      </c>
      <c r="B98" s="478" t="s">
        <v>98</v>
      </c>
      <c r="C98" s="42" t="s">
        <v>1027</v>
      </c>
      <c r="D98" s="42" t="s">
        <v>540</v>
      </c>
      <c r="E98" s="67" t="s">
        <v>1021</v>
      </c>
      <c r="F98" s="65" t="s">
        <v>1201</v>
      </c>
      <c r="G98" s="10">
        <v>0</v>
      </c>
      <c r="H98" s="53"/>
      <c r="I98" s="148">
        <f t="shared" si="8"/>
        <v>0</v>
      </c>
      <c r="J98" s="53"/>
      <c r="K98" s="151">
        <f>I98+J98</f>
        <v>0</v>
      </c>
      <c r="L98" s="465">
        <f>IF(ISNA(VLOOKUP(A98,Pagamenti_Opendata!$A$2:$H$253,8,FALSE)=TRUE),0,VLOOKUP(A98,Pagamenti_Opendata!$A$2:$H$253,8,FALSE))</f>
        <v>0</v>
      </c>
      <c r="M98" s="168"/>
      <c r="N98" s="10">
        <v>0</v>
      </c>
      <c r="O98" s="734">
        <f>IF(I98&gt;N98,I98-N98,0)</f>
        <v>0</v>
      </c>
      <c r="P98" s="734">
        <f>IF(I98&lt;N98,I98-N98,0)</f>
        <v>0</v>
      </c>
      <c r="Q98" s="603">
        <f>COUNTIF(Bandi_ItaliaDomani!A$2:A$1085,A98)</f>
        <v>0</v>
      </c>
      <c r="R98" s="465">
        <f>SUMIF(Bandi_ItaliaDomani!A$2:A$1085,A98,Bandi_ItaliaDomani!R$2:R$1085)</f>
        <v>0</v>
      </c>
      <c r="S98" s="465">
        <f>VLOOKUP(A98,Progetti_Regis!$A$2:$H$427,6,FALSE)</f>
        <v>0</v>
      </c>
      <c r="T98" s="465">
        <f>VLOOKUP(A98,Progetti_Regis!$A$2:$H$427,7,FALSE)</f>
        <v>0</v>
      </c>
      <c r="U98" s="40" t="s">
        <v>6824</v>
      </c>
      <c r="AE98" s="2"/>
      <c r="AF98" s="2"/>
      <c r="AG98" s="1052">
        <f>IF(ISNA(VLOOKUP($A98,Tag_sostegno_clima_digitale!$A$2:$Y$461,21,FALSE)=TRUE),0,VLOOKUP($A98,Tag_sostegno_clima_digitale!$A$2:$Y$461,21,FALSE))</f>
        <v>0</v>
      </c>
      <c r="AH98" s="1052">
        <f>IF(ISNA(VLOOKUP($A98,Tag_sostegno_clima_digitale!$A$2:$Y$461,23,FALSE)=TRUE),0,VLOOKUP($A98,Tag_sostegno_clima_digitale!$A$2:$Y$461,23,FALSE))</f>
        <v>0</v>
      </c>
      <c r="AI98" s="10" t="str">
        <f t="shared" si="6"/>
        <v/>
      </c>
      <c r="AJ98" s="10" t="str">
        <f t="shared" si="7"/>
        <v/>
      </c>
      <c r="AK98" s="8"/>
      <c r="AL98" s="8"/>
      <c r="AM98" s="484" t="s">
        <v>923</v>
      </c>
      <c r="AN98" s="64">
        <v>1</v>
      </c>
      <c r="AO98" s="64"/>
      <c r="AP98" s="64">
        <v>1</v>
      </c>
      <c r="AQ98" s="23"/>
      <c r="BF98" s="306" t="s">
        <v>3743</v>
      </c>
      <c r="BQ98" s="60" t="s">
        <v>1454</v>
      </c>
    </row>
    <row r="99" spans="1:121" s="484" customFormat="1">
      <c r="A99" s="478" t="s">
        <v>4932</v>
      </c>
      <c r="B99" s="478" t="s">
        <v>98</v>
      </c>
      <c r="C99" s="42" t="s">
        <v>1027</v>
      </c>
      <c r="D99" s="42" t="s">
        <v>540</v>
      </c>
      <c r="E99" s="67" t="s">
        <v>1021</v>
      </c>
      <c r="F99" s="65" t="s">
        <v>1202</v>
      </c>
      <c r="G99" s="10">
        <v>0</v>
      </c>
      <c r="H99" s="53"/>
      <c r="I99" s="148">
        <f t="shared" si="8"/>
        <v>0</v>
      </c>
      <c r="J99" s="53"/>
      <c r="K99" s="151">
        <f>I99+J99</f>
        <v>0</v>
      </c>
      <c r="L99" s="465">
        <f>IF(ISNA(VLOOKUP(A99,Pagamenti_Opendata!$A$2:$H$253,8,FALSE)=TRUE),0,VLOOKUP(A99,Pagamenti_Opendata!$A$2:$H$253,8,FALSE))</f>
        <v>0</v>
      </c>
      <c r="M99" s="168"/>
      <c r="N99" s="10">
        <v>0</v>
      </c>
      <c r="O99" s="734">
        <f>IF(I99&gt;N99,I99-N99,0)</f>
        <v>0</v>
      </c>
      <c r="P99" s="734">
        <f>IF(I99&lt;N99,I99-N99,0)</f>
        <v>0</v>
      </c>
      <c r="Q99" s="603">
        <f>COUNTIF(Bandi_ItaliaDomani!A$2:A$1085,A99)</f>
        <v>0</v>
      </c>
      <c r="R99" s="465">
        <f>SUMIF(Bandi_ItaliaDomani!A$2:A$1085,A99,Bandi_ItaliaDomani!R$2:R$1085)</f>
        <v>0</v>
      </c>
      <c r="S99" s="465">
        <f>VLOOKUP(A99,Progetti_Regis!$A$2:$H$427,6,FALSE)</f>
        <v>0</v>
      </c>
      <c r="T99" s="465">
        <f>VLOOKUP(A99,Progetti_Regis!$A$2:$H$427,7,FALSE)</f>
        <v>0</v>
      </c>
      <c r="U99" s="40" t="s">
        <v>7985</v>
      </c>
      <c r="AG99" s="1052">
        <f>IF(ISNA(VLOOKUP($A99,Tag_sostegno_clima_digitale!$A$2:$Y$461,21,FALSE)=TRUE),0,VLOOKUP($A99,Tag_sostegno_clima_digitale!$A$2:$Y$461,21,FALSE))</f>
        <v>0</v>
      </c>
      <c r="AH99" s="1052">
        <f>IF(ISNA(VLOOKUP($A99,Tag_sostegno_clima_digitale!$A$2:$Y$461,23,FALSE)=TRUE),0,VLOOKUP($A99,Tag_sostegno_clima_digitale!$A$2:$Y$461,23,FALSE))</f>
        <v>0</v>
      </c>
      <c r="AI99" s="10" t="str">
        <f t="shared" si="6"/>
        <v/>
      </c>
      <c r="AJ99" s="10" t="str">
        <f t="shared" si="7"/>
        <v/>
      </c>
      <c r="AM99" s="484" t="s">
        <v>923</v>
      </c>
      <c r="AN99" s="64">
        <v>8</v>
      </c>
      <c r="AO99" s="64">
        <v>1</v>
      </c>
      <c r="AP99" s="64">
        <v>4</v>
      </c>
      <c r="AQ99" s="23"/>
      <c r="AU99" s="306" t="s">
        <v>3744</v>
      </c>
      <c r="BA99" s="305" t="s">
        <v>3745</v>
      </c>
      <c r="BB99" s="478"/>
      <c r="BC99" s="478"/>
      <c r="BD99" s="478"/>
      <c r="BF99" s="60" t="s">
        <v>213</v>
      </c>
      <c r="BG99" s="60" t="s">
        <v>1462</v>
      </c>
      <c r="BH99" s="60" t="s">
        <v>218</v>
      </c>
      <c r="BI99" s="478"/>
      <c r="BJ99" s="478"/>
      <c r="BK99" s="478"/>
      <c r="BL99" s="478"/>
      <c r="BM99" s="478"/>
      <c r="BO99" s="306" t="s">
        <v>3738</v>
      </c>
      <c r="BR99" s="60" t="s">
        <v>1465</v>
      </c>
      <c r="BS99" s="60" t="s">
        <v>1479</v>
      </c>
      <c r="BT99" s="478"/>
      <c r="BU99" s="478"/>
      <c r="BV99" s="478"/>
      <c r="BW99" s="478"/>
      <c r="BX99" s="478"/>
      <c r="BY99" s="478"/>
      <c r="CB99" s="306" t="s">
        <v>3739</v>
      </c>
      <c r="CF99" s="60" t="s">
        <v>1471</v>
      </c>
      <c r="CG99" s="60" t="s">
        <v>1473</v>
      </c>
      <c r="CH99" s="478"/>
      <c r="CI99" s="478"/>
      <c r="CJ99" s="478"/>
      <c r="CK99" s="478"/>
      <c r="CL99" s="478"/>
      <c r="CM99" s="478"/>
      <c r="CZ99" s="60" t="s">
        <v>1476</v>
      </c>
      <c r="DA99" s="61" t="s">
        <v>1480</v>
      </c>
      <c r="DB99" s="478"/>
      <c r="DC99" s="478"/>
      <c r="DD99" s="478"/>
      <c r="DE99" s="478"/>
      <c r="DF99" s="478"/>
      <c r="DG99" s="478"/>
      <c r="DH99" s="478"/>
    </row>
    <row r="100" spans="1:121" s="484" customFormat="1">
      <c r="A100" s="478" t="s">
        <v>7914</v>
      </c>
      <c r="B100" s="478" t="s">
        <v>98</v>
      </c>
      <c r="C100" s="42" t="s">
        <v>1027</v>
      </c>
      <c r="D100" s="42" t="s">
        <v>540</v>
      </c>
      <c r="E100" s="67" t="s">
        <v>1021</v>
      </c>
      <c r="F100" s="65" t="s">
        <v>7915</v>
      </c>
      <c r="G100" s="10">
        <v>10000000</v>
      </c>
      <c r="H100" s="53"/>
      <c r="I100" s="148">
        <f t="shared" si="8"/>
        <v>10000000</v>
      </c>
      <c r="J100" s="53"/>
      <c r="K100" s="732">
        <f>I100+J100</f>
        <v>10000000</v>
      </c>
      <c r="L100" s="465">
        <f>IF(ISNA(VLOOKUP(A100,Pagamenti_Opendata!$A$2:$H$253,8,FALSE)=TRUE),0,VLOOKUP(A100,Pagamenti_Opendata!$A$2:$H$253,8,FALSE))</f>
        <v>0</v>
      </c>
      <c r="M100" s="168"/>
      <c r="N100" s="10"/>
      <c r="O100" s="734">
        <f>IF(I100&gt;N100,I100-N100,0)</f>
        <v>10000000</v>
      </c>
      <c r="P100" s="734">
        <f>IF(I100&lt;N100,I100-N100,0)</f>
        <v>0</v>
      </c>
      <c r="Q100" s="674"/>
      <c r="R100" s="465"/>
      <c r="S100" s="465">
        <f>VLOOKUP(A100,Progetti_Regis!$A$2:$H$427,6,FALSE)</f>
        <v>0</v>
      </c>
      <c r="T100" s="465">
        <f>VLOOKUP(A100,Progetti_Regis!$A$2:$H$427,7,FALSE)</f>
        <v>0</v>
      </c>
      <c r="U100" s="40" t="s">
        <v>6824</v>
      </c>
      <c r="V100" s="730" t="s">
        <v>7919</v>
      </c>
      <c r="X100" s="2">
        <v>0</v>
      </c>
      <c r="Y100" s="2">
        <v>0</v>
      </c>
      <c r="Z100" s="2">
        <v>0</v>
      </c>
      <c r="AA100" s="2">
        <v>0</v>
      </c>
      <c r="AB100" s="2">
        <v>5</v>
      </c>
      <c r="AC100" s="2">
        <v>5</v>
      </c>
      <c r="AD100" s="2">
        <v>0</v>
      </c>
      <c r="AE100" s="2">
        <v>0</v>
      </c>
      <c r="AF100" s="2">
        <v>0</v>
      </c>
      <c r="AG100" s="1052">
        <f>IF(ISNA(VLOOKUP($A100,Tag_sostegno_clima_digitale!$A$2:$Y$461,21,FALSE)=TRUE),0,VLOOKUP($A100,Tag_sostegno_clima_digitale!$A$2:$Y$461,21,FALSE))</f>
        <v>0</v>
      </c>
      <c r="AH100" s="1052">
        <f>IF(ISNA(VLOOKUP($A100,Tag_sostegno_clima_digitale!$A$2:$Y$461,23,FALSE)=TRUE),0,VLOOKUP($A100,Tag_sostegno_clima_digitale!$A$2:$Y$461,23,FALSE))</f>
        <v>0</v>
      </c>
      <c r="AI100" s="10">
        <f t="shared" si="6"/>
        <v>0</v>
      </c>
      <c r="AJ100" s="10">
        <f t="shared" si="7"/>
        <v>0</v>
      </c>
      <c r="AM100" s="484" t="s">
        <v>923</v>
      </c>
      <c r="AN100" s="64">
        <v>2</v>
      </c>
      <c r="AO100" s="64"/>
      <c r="AP100" s="64"/>
      <c r="AQ100" s="23"/>
      <c r="CV100" s="58" t="s">
        <v>7916</v>
      </c>
      <c r="DB100" s="478"/>
      <c r="DC100" s="478"/>
      <c r="DD100" s="478"/>
      <c r="DE100" s="478"/>
      <c r="DF100" s="478"/>
      <c r="DG100" s="478"/>
      <c r="DH100" s="478"/>
      <c r="DQ100" s="58" t="s">
        <v>7917</v>
      </c>
    </row>
    <row r="101" spans="1:121" s="484" customFormat="1">
      <c r="A101" s="478" t="s">
        <v>4934</v>
      </c>
      <c r="B101" s="478" t="s">
        <v>98</v>
      </c>
      <c r="C101" s="39" t="s">
        <v>1027</v>
      </c>
      <c r="D101" s="39" t="s">
        <v>5950</v>
      </c>
      <c r="E101" s="47" t="s">
        <v>944</v>
      </c>
      <c r="F101" s="34" t="s">
        <v>1063</v>
      </c>
      <c r="G101" s="154"/>
      <c r="H101" s="153"/>
      <c r="I101" s="154"/>
      <c r="J101" s="153"/>
      <c r="K101" s="153"/>
      <c r="L101" s="465">
        <f>IF(ISNA(VLOOKUP(A101,Pagamenti_Opendata!$A$2:$H$253,8,FALSE)=TRUE),0,VLOOKUP(A101,Pagamenti_Opendata!$A$2:$H$253,8,FALSE))</f>
        <v>0</v>
      </c>
      <c r="M101" s="168" t="s">
        <v>820</v>
      </c>
      <c r="N101" s="154"/>
      <c r="O101" s="734">
        <f>IF(I101&gt;N101,I101-N101,0)</f>
        <v>0</v>
      </c>
      <c r="P101" s="734">
        <f>IF(I101&lt;N101,I101-N101,0)</f>
        <v>0</v>
      </c>
      <c r="Q101" s="603">
        <f>COUNTIF(Bandi_ItaliaDomani!A$2:A$1085,A101)</f>
        <v>0</v>
      </c>
      <c r="R101" s="465">
        <f>SUMIF(Bandi_ItaliaDomani!A$2:A$1085,A101,Bandi_ItaliaDomani!R$2:R$1085)</f>
        <v>0</v>
      </c>
      <c r="S101" s="465">
        <f>VLOOKUP(A101,Progetti_Regis!$A$2:$H$427,6,FALSE)</f>
        <v>0</v>
      </c>
      <c r="T101" s="465">
        <f>VLOOKUP(A101,Progetti_Regis!$A$2:$H$427,7,FALSE)</f>
        <v>0</v>
      </c>
      <c r="U101" s="46" t="s">
        <v>1168</v>
      </c>
      <c r="V101" s="36"/>
      <c r="W101" s="46" t="s">
        <v>6721</v>
      </c>
      <c r="X101" s="10">
        <v>0</v>
      </c>
      <c r="Y101" s="10">
        <v>11.2</v>
      </c>
      <c r="Z101" s="10">
        <v>59</v>
      </c>
      <c r="AA101" s="10">
        <v>124.3</v>
      </c>
      <c r="AB101" s="10">
        <v>146.80000000000001</v>
      </c>
      <c r="AC101" s="10">
        <v>99.2</v>
      </c>
      <c r="AD101" s="10">
        <v>59.5</v>
      </c>
      <c r="AE101" s="2">
        <v>98</v>
      </c>
      <c r="AF101" s="2">
        <v>40</v>
      </c>
      <c r="AG101" s="1052">
        <f>IF(ISNA(VLOOKUP($A101,Tag_sostegno_clima_digitale!$A$2:$Y$461,21,FALSE)=TRUE),0,VLOOKUP($A101,Tag_sostegno_clima_digitale!$A$2:$Y$461,21,FALSE))</f>
        <v>0</v>
      </c>
      <c r="AH101" s="1052">
        <f>IF(ISNA(VLOOKUP($A101,Tag_sostegno_clima_digitale!$A$2:$Y$461,23,FALSE)=TRUE),0,VLOOKUP($A101,Tag_sostegno_clima_digitale!$A$2:$Y$461,23,FALSE))</f>
        <v>0</v>
      </c>
      <c r="AI101" s="10" t="str">
        <f t="shared" si="6"/>
        <v/>
      </c>
      <c r="AJ101" s="10" t="str">
        <f t="shared" si="7"/>
        <v/>
      </c>
      <c r="AK101" s="8">
        <v>44348</v>
      </c>
      <c r="AL101" s="8">
        <v>46203</v>
      </c>
      <c r="AM101" s="484" t="s">
        <v>923</v>
      </c>
      <c r="AN101" s="64"/>
      <c r="AO101" s="64">
        <v>2</v>
      </c>
      <c r="AP101" s="64"/>
      <c r="AQ101" s="64"/>
      <c r="CZ101" s="61" t="s">
        <v>1532</v>
      </c>
      <c r="DA101" s="478"/>
      <c r="DB101" s="478"/>
      <c r="DC101" s="478"/>
      <c r="DD101" s="478"/>
      <c r="DE101" s="478"/>
      <c r="DF101" s="478"/>
      <c r="DG101" s="478"/>
      <c r="DH101" s="478"/>
    </row>
    <row r="102" spans="1:121" s="484" customFormat="1" ht="13.8">
      <c r="A102" s="478" t="s">
        <v>5141</v>
      </c>
      <c r="B102" s="478" t="s">
        <v>98</v>
      </c>
      <c r="C102" s="42" t="s">
        <v>1027</v>
      </c>
      <c r="D102" s="42" t="s">
        <v>542</v>
      </c>
      <c r="E102" s="35" t="s">
        <v>947</v>
      </c>
      <c r="F102" s="35" t="s">
        <v>1064</v>
      </c>
      <c r="G102" s="148">
        <v>2000000</v>
      </c>
      <c r="H102" s="152"/>
      <c r="I102" s="148">
        <f t="shared" ref="I102:I115" si="9">H102+G102</f>
        <v>2000000</v>
      </c>
      <c r="J102" s="152"/>
      <c r="K102" s="151">
        <f>I102+J102</f>
        <v>2000000</v>
      </c>
      <c r="L102" s="465">
        <f>IF(ISNA(VLOOKUP(A102,Pagamenti_Opendata!$A$2:$H$253,8,FALSE)=TRUE),0,VLOOKUP(A102,Pagamenti_Opendata!$A$2:$H$253,8,FALSE))</f>
        <v>193725.44</v>
      </c>
      <c r="M102" s="167" t="s">
        <v>1888</v>
      </c>
      <c r="N102" s="148">
        <v>2000000</v>
      </c>
      <c r="O102" s="734">
        <f>IF(I102&gt;N102,I102-N102,0)</f>
        <v>0</v>
      </c>
      <c r="P102" s="734">
        <f>IF(I102&lt;N102,I102-N102,0)</f>
        <v>0</v>
      </c>
      <c r="Q102" s="603">
        <f>COUNTIF(Bandi_ItaliaDomani!A$2:A$1085,A102)</f>
        <v>4</v>
      </c>
      <c r="R102" s="465">
        <f>SUMIF(Bandi_ItaliaDomani!A$2:A$1085,A102,Bandi_ItaliaDomani!R$2:R$1085)</f>
        <v>3982212.45</v>
      </c>
      <c r="S102" s="465">
        <f>VLOOKUP(A102,Progetti_Regis!$A$2:$H$427,6,FALSE)</f>
        <v>1</v>
      </c>
      <c r="T102" s="465">
        <f>VLOOKUP(A102,Progetti_Regis!$A$2:$H$427,7,FALSE)</f>
        <v>2000000</v>
      </c>
      <c r="U102" s="42" t="s">
        <v>1168</v>
      </c>
      <c r="V102" s="37"/>
      <c r="W102" s="42" t="s">
        <v>6721</v>
      </c>
      <c r="AE102" s="2"/>
      <c r="AF102" s="2"/>
      <c r="AG102" s="1052">
        <f>IF(ISNA(VLOOKUP($A102,Tag_sostegno_clima_digitale!$A$2:$Y$461,21,FALSE)=TRUE),0,VLOOKUP($A102,Tag_sostegno_clima_digitale!$A$2:$Y$461,21,FALSE))</f>
        <v>0</v>
      </c>
      <c r="AH102" s="1052">
        <f>IF(ISNA(VLOOKUP($A102,Tag_sostegno_clima_digitale!$A$2:$Y$461,23,FALSE)=TRUE),0,VLOOKUP($A102,Tag_sostegno_clima_digitale!$A$2:$Y$461,23,FALSE))</f>
        <v>1</v>
      </c>
      <c r="AI102" s="10">
        <f t="shared" si="6"/>
        <v>0</v>
      </c>
      <c r="AJ102" s="10">
        <f t="shared" si="7"/>
        <v>2</v>
      </c>
      <c r="AM102" s="484" t="s">
        <v>923</v>
      </c>
      <c r="AY102" s="520"/>
      <c r="AZ102" s="520"/>
      <c r="CZ102" s="61" t="s">
        <v>250</v>
      </c>
      <c r="DA102" s="478"/>
      <c r="DB102" s="478"/>
      <c r="DC102" s="478"/>
      <c r="DD102" s="478"/>
      <c r="DE102" s="478"/>
      <c r="DF102" s="478"/>
      <c r="DG102" s="478"/>
      <c r="DH102" s="478"/>
    </row>
    <row r="103" spans="1:121" s="484" customFormat="1" ht="13.8">
      <c r="A103" s="478" t="s">
        <v>5142</v>
      </c>
      <c r="B103" s="478" t="s">
        <v>98</v>
      </c>
      <c r="C103" s="42" t="s">
        <v>1027</v>
      </c>
      <c r="D103" s="42" t="s">
        <v>542</v>
      </c>
      <c r="E103" s="35" t="s">
        <v>947</v>
      </c>
      <c r="F103" s="35" t="s">
        <v>1065</v>
      </c>
      <c r="G103" s="148">
        <v>16000000</v>
      </c>
      <c r="H103" s="152"/>
      <c r="I103" s="148">
        <f t="shared" si="9"/>
        <v>16000000</v>
      </c>
      <c r="J103" s="152"/>
      <c r="K103" s="151">
        <f>I103+J103</f>
        <v>16000000</v>
      </c>
      <c r="L103" s="465">
        <f>IF(ISNA(VLOOKUP(A103,Pagamenti_Opendata!$A$2:$H$253,8,FALSE)=TRUE),0,VLOOKUP(A103,Pagamenti_Opendata!$A$2:$H$253,8,FALSE))</f>
        <v>853313.55</v>
      </c>
      <c r="M103" s="167" t="s">
        <v>1888</v>
      </c>
      <c r="N103" s="148">
        <v>16000000</v>
      </c>
      <c r="O103" s="734">
        <f>IF(I103&gt;N103,I103-N103,0)</f>
        <v>0</v>
      </c>
      <c r="P103" s="734">
        <f>IF(I103&lt;N103,I103-N103,0)</f>
        <v>0</v>
      </c>
      <c r="Q103" s="603">
        <f>COUNTIF(Bandi_ItaliaDomani!A$2:A$1085,A103)</f>
        <v>1</v>
      </c>
      <c r="R103" s="465">
        <f>SUMIF(Bandi_ItaliaDomani!A$2:A$1085,A103,Bandi_ItaliaDomani!R$2:R$1085)</f>
        <v>16000000</v>
      </c>
      <c r="S103" s="465">
        <f>VLOOKUP(A103,Progetti_Regis!$A$2:$H$427,6,FALSE)</f>
        <v>1</v>
      </c>
      <c r="T103" s="465">
        <f>VLOOKUP(A103,Progetti_Regis!$A$2:$H$427,7,FALSE)</f>
        <v>16000000</v>
      </c>
      <c r="U103" s="42" t="s">
        <v>1168</v>
      </c>
      <c r="V103" s="37"/>
      <c r="W103" s="42" t="s">
        <v>6721</v>
      </c>
      <c r="AE103" s="2"/>
      <c r="AF103" s="2"/>
      <c r="AG103" s="1052">
        <f>IF(ISNA(VLOOKUP($A103,Tag_sostegno_clima_digitale!$A$2:$Y$461,21,FALSE)=TRUE),0,VLOOKUP($A103,Tag_sostegno_clima_digitale!$A$2:$Y$461,21,FALSE))</f>
        <v>0</v>
      </c>
      <c r="AH103" s="1052">
        <f>IF(ISNA(VLOOKUP($A103,Tag_sostegno_clima_digitale!$A$2:$Y$461,23,FALSE)=TRUE),0,VLOOKUP($A103,Tag_sostegno_clima_digitale!$A$2:$Y$461,23,FALSE))</f>
        <v>1</v>
      </c>
      <c r="AI103" s="10">
        <f t="shared" si="6"/>
        <v>0</v>
      </c>
      <c r="AJ103" s="10">
        <f t="shared" si="7"/>
        <v>16</v>
      </c>
      <c r="AM103" s="484" t="s">
        <v>923</v>
      </c>
      <c r="BA103" s="520"/>
      <c r="BB103" s="520"/>
      <c r="BC103" s="520"/>
      <c r="BD103" s="520"/>
    </row>
    <row r="104" spans="1:121" s="484" customFormat="1" ht="13.8">
      <c r="A104" s="478" t="s">
        <v>5143</v>
      </c>
      <c r="B104" s="478" t="s">
        <v>98</v>
      </c>
      <c r="C104" s="42" t="s">
        <v>1027</v>
      </c>
      <c r="D104" s="42" t="s">
        <v>542</v>
      </c>
      <c r="E104" s="35" t="s">
        <v>947</v>
      </c>
      <c r="F104" s="35" t="s">
        <v>1066</v>
      </c>
      <c r="G104" s="148">
        <v>25000000</v>
      </c>
      <c r="H104" s="152"/>
      <c r="I104" s="148">
        <f t="shared" si="9"/>
        <v>25000000</v>
      </c>
      <c r="J104" s="152"/>
      <c r="K104" s="151">
        <f>I104+J104</f>
        <v>25000000</v>
      </c>
      <c r="L104" s="465">
        <f>IF(ISNA(VLOOKUP(A104,Pagamenti_Opendata!$A$2:$H$253,8,FALSE)=TRUE),0,VLOOKUP(A104,Pagamenti_Opendata!$A$2:$H$253,8,FALSE))</f>
        <v>9316558.4700000007</v>
      </c>
      <c r="M104" s="167" t="s">
        <v>1888</v>
      </c>
      <c r="N104" s="148">
        <v>25000000</v>
      </c>
      <c r="O104" s="734">
        <f>IF(I104&gt;N104,I104-N104,0)</f>
        <v>0</v>
      </c>
      <c r="P104" s="734">
        <f>IF(I104&lt;N104,I104-N104,0)</f>
        <v>0</v>
      </c>
      <c r="Q104" s="603">
        <f>COUNTIF(Bandi_ItaliaDomani!A$2:A$1085,A104)</f>
        <v>1</v>
      </c>
      <c r="R104" s="465">
        <f>SUMIF(Bandi_ItaliaDomani!A$2:A$1085,A104,Bandi_ItaliaDomani!R$2:R$1085)</f>
        <v>139500</v>
      </c>
      <c r="S104" s="465">
        <f>VLOOKUP(A104,Progetti_Regis!$A$2:$H$427,6,FALSE)</f>
        <v>1</v>
      </c>
      <c r="T104" s="465">
        <f>VLOOKUP(A104,Progetti_Regis!$A$2:$H$427,7,FALSE)</f>
        <v>25000000</v>
      </c>
      <c r="U104" s="42" t="s">
        <v>1168</v>
      </c>
      <c r="V104" s="37"/>
      <c r="W104" s="42" t="s">
        <v>6721</v>
      </c>
      <c r="AE104" s="2"/>
      <c r="AF104" s="2"/>
      <c r="AG104" s="1052">
        <f>IF(ISNA(VLOOKUP($A104,Tag_sostegno_clima_digitale!$A$2:$Y$461,21,FALSE)=TRUE),0,VLOOKUP($A104,Tag_sostegno_clima_digitale!$A$2:$Y$461,21,FALSE))</f>
        <v>0</v>
      </c>
      <c r="AH104" s="1052">
        <f>IF(ISNA(VLOOKUP($A104,Tag_sostegno_clima_digitale!$A$2:$Y$461,23,FALSE)=TRUE),0,VLOOKUP($A104,Tag_sostegno_clima_digitale!$A$2:$Y$461,23,FALSE))</f>
        <v>1</v>
      </c>
      <c r="AI104" s="10">
        <f t="shared" si="6"/>
        <v>0</v>
      </c>
      <c r="AJ104" s="10">
        <f t="shared" si="7"/>
        <v>25</v>
      </c>
      <c r="AM104" s="484" t="s">
        <v>923</v>
      </c>
      <c r="AU104" s="520"/>
      <c r="AV104" s="520"/>
      <c r="AW104" s="520"/>
      <c r="AX104" s="520"/>
    </row>
    <row r="105" spans="1:121" s="484" customFormat="1">
      <c r="A105" s="478" t="s">
        <v>5144</v>
      </c>
      <c r="B105" s="478" t="s">
        <v>98</v>
      </c>
      <c r="C105" s="42" t="s">
        <v>1027</v>
      </c>
      <c r="D105" s="42" t="s">
        <v>542</v>
      </c>
      <c r="E105" s="35" t="s">
        <v>947</v>
      </c>
      <c r="F105" s="35" t="s">
        <v>1067</v>
      </c>
      <c r="G105" s="148">
        <v>73000000</v>
      </c>
      <c r="H105" s="152"/>
      <c r="I105" s="148">
        <f t="shared" si="9"/>
        <v>73000000</v>
      </c>
      <c r="J105" s="152"/>
      <c r="K105" s="151">
        <f>I105+J105</f>
        <v>73000000</v>
      </c>
      <c r="L105" s="465">
        <f>IF(ISNA(VLOOKUP(A105,Pagamenti_Opendata!$A$2:$H$253,8,FALSE)=TRUE),0,VLOOKUP(A105,Pagamenti_Opendata!$A$2:$H$253,8,FALSE))</f>
        <v>20171664.210000001</v>
      </c>
      <c r="M105" s="167" t="s">
        <v>1888</v>
      </c>
      <c r="N105" s="148">
        <v>73000000</v>
      </c>
      <c r="O105" s="734">
        <f>IF(I105&gt;N105,I105-N105,0)</f>
        <v>0</v>
      </c>
      <c r="P105" s="734">
        <f>IF(I105&lt;N105,I105-N105,0)</f>
        <v>0</v>
      </c>
      <c r="Q105" s="603">
        <f>COUNTIF(Bandi_ItaliaDomani!A$2:A$1085,A105)</f>
        <v>1</v>
      </c>
      <c r="R105" s="465">
        <f>SUMIF(Bandi_ItaliaDomani!A$2:A$1085,A105,Bandi_ItaliaDomani!R$2:R$1085)</f>
        <v>73000000</v>
      </c>
      <c r="S105" s="465">
        <f>VLOOKUP(A105,Progetti_Regis!$A$2:$H$427,6,FALSE)</f>
        <v>1</v>
      </c>
      <c r="T105" s="465">
        <f>VLOOKUP(A105,Progetti_Regis!$A$2:$H$427,7,FALSE)</f>
        <v>73000000</v>
      </c>
      <c r="U105" s="42" t="s">
        <v>1168</v>
      </c>
      <c r="V105" s="37"/>
      <c r="W105" s="42" t="s">
        <v>6721</v>
      </c>
      <c r="AE105" s="2"/>
      <c r="AF105" s="2"/>
      <c r="AG105" s="1052">
        <f>IF(ISNA(VLOOKUP($A105,Tag_sostegno_clima_digitale!$A$2:$Y$461,21,FALSE)=TRUE),0,VLOOKUP($A105,Tag_sostegno_clima_digitale!$A$2:$Y$461,21,FALSE))</f>
        <v>0</v>
      </c>
      <c r="AH105" s="1052">
        <f>IF(ISNA(VLOOKUP($A105,Tag_sostegno_clima_digitale!$A$2:$Y$461,23,FALSE)=TRUE),0,VLOOKUP($A105,Tag_sostegno_clima_digitale!$A$2:$Y$461,23,FALSE))</f>
        <v>1</v>
      </c>
      <c r="AI105" s="10">
        <f t="shared" si="6"/>
        <v>0</v>
      </c>
      <c r="AJ105" s="10">
        <f t="shared" si="7"/>
        <v>73</v>
      </c>
      <c r="AM105" s="484" t="s">
        <v>923</v>
      </c>
    </row>
    <row r="106" spans="1:121" s="484" customFormat="1">
      <c r="A106" s="478" t="s">
        <v>5145</v>
      </c>
      <c r="B106" s="478" t="s">
        <v>98</v>
      </c>
      <c r="C106" s="42" t="s">
        <v>1027</v>
      </c>
      <c r="D106" s="42" t="s">
        <v>542</v>
      </c>
      <c r="E106" s="35" t="s">
        <v>947</v>
      </c>
      <c r="F106" s="35" t="s">
        <v>1068</v>
      </c>
      <c r="G106" s="148">
        <v>200000000</v>
      </c>
      <c r="H106" s="152"/>
      <c r="I106" s="148">
        <f t="shared" si="9"/>
        <v>200000000</v>
      </c>
      <c r="J106" s="152"/>
      <c r="K106" s="151">
        <f>I106+J106</f>
        <v>200000000</v>
      </c>
      <c r="L106" s="465">
        <f>IF(ISNA(VLOOKUP(A106,Pagamenti_Opendata!$A$2:$H$253,8,FALSE)=TRUE),0,VLOOKUP(A106,Pagamenti_Opendata!$A$2:$H$253,8,FALSE))</f>
        <v>9503689.1600000001</v>
      </c>
      <c r="M106" s="167" t="s">
        <v>1888</v>
      </c>
      <c r="N106" s="148">
        <v>200000000</v>
      </c>
      <c r="O106" s="734">
        <f>IF(I106&gt;N106,I106-N106,0)</f>
        <v>0</v>
      </c>
      <c r="P106" s="734">
        <f>IF(I106&lt;N106,I106-N106,0)</f>
        <v>0</v>
      </c>
      <c r="Q106" s="603">
        <f>COUNTIF(Bandi_ItaliaDomani!A$2:A$1085,A106)</f>
        <v>21</v>
      </c>
      <c r="R106" s="465">
        <f>SUMIF(Bandi_ItaliaDomani!A$2:A$1085,A106,Bandi_ItaliaDomani!R$2:R$1085)</f>
        <v>119258667.69000001</v>
      </c>
      <c r="S106" s="465">
        <f>VLOOKUP(A106,Progetti_Regis!$A$2:$H$427,6,FALSE)</f>
        <v>22</v>
      </c>
      <c r="T106" s="465">
        <f>VLOOKUP(A106,Progetti_Regis!$A$2:$H$427,7,FALSE)</f>
        <v>200000000</v>
      </c>
      <c r="U106" s="42" t="s">
        <v>1168</v>
      </c>
      <c r="V106" s="37"/>
      <c r="W106" s="42" t="s">
        <v>6721</v>
      </c>
      <c r="AE106" s="2"/>
      <c r="AF106" s="2"/>
      <c r="AG106" s="1052">
        <f>IF(ISNA(VLOOKUP($A106,Tag_sostegno_clima_digitale!$A$2:$Y$461,21,FALSE)=TRUE),0,VLOOKUP($A106,Tag_sostegno_clima_digitale!$A$2:$Y$461,21,FALSE))</f>
        <v>0</v>
      </c>
      <c r="AH106" s="1052">
        <f>IF(ISNA(VLOOKUP($A106,Tag_sostegno_clima_digitale!$A$2:$Y$461,23,FALSE)=TRUE),0,VLOOKUP($A106,Tag_sostegno_clima_digitale!$A$2:$Y$461,23,FALSE))</f>
        <v>1</v>
      </c>
      <c r="AI106" s="10">
        <f t="shared" si="6"/>
        <v>0</v>
      </c>
      <c r="AJ106" s="10">
        <f t="shared" si="7"/>
        <v>200</v>
      </c>
      <c r="AM106" s="484" t="s">
        <v>923</v>
      </c>
    </row>
    <row r="107" spans="1:121" s="484" customFormat="1">
      <c r="A107" s="478" t="s">
        <v>5146</v>
      </c>
      <c r="B107" s="478" t="s">
        <v>98</v>
      </c>
      <c r="C107" s="42" t="s">
        <v>1027</v>
      </c>
      <c r="D107" s="42" t="s">
        <v>542</v>
      </c>
      <c r="E107" s="35" t="s">
        <v>947</v>
      </c>
      <c r="F107" s="35" t="s">
        <v>1069</v>
      </c>
      <c r="G107" s="148">
        <v>20000000</v>
      </c>
      <c r="H107" s="152"/>
      <c r="I107" s="148">
        <f t="shared" si="9"/>
        <v>20000000</v>
      </c>
      <c r="J107" s="152"/>
      <c r="K107" s="151">
        <f>I107+J107</f>
        <v>20000000</v>
      </c>
      <c r="L107" s="465">
        <f>IF(ISNA(VLOOKUP(A107,Pagamenti_Opendata!$A$2:$H$253,8,FALSE)=TRUE),0,VLOOKUP(A107,Pagamenti_Opendata!$A$2:$H$253,8,FALSE))</f>
        <v>2486937.61</v>
      </c>
      <c r="M107" s="167" t="s">
        <v>1888</v>
      </c>
      <c r="N107" s="148">
        <v>20000000</v>
      </c>
      <c r="O107" s="734">
        <f>IF(I107&gt;N107,I107-N107,0)</f>
        <v>0</v>
      </c>
      <c r="P107" s="734">
        <f>IF(I107&lt;N107,I107-N107,0)</f>
        <v>0</v>
      </c>
      <c r="Q107" s="603">
        <f>COUNTIF(Bandi_ItaliaDomani!A$2:A$1085,A107)</f>
        <v>21</v>
      </c>
      <c r="R107" s="465">
        <f>SUMIF(Bandi_ItaliaDomani!A$2:A$1085,A107,Bandi_ItaliaDomani!R$2:R$1085)</f>
        <v>7334405</v>
      </c>
      <c r="S107" s="465">
        <f>VLOOKUP(A107,Progetti_Regis!$A$2:$H$427,6,FALSE)</f>
        <v>1</v>
      </c>
      <c r="T107" s="465">
        <f>VLOOKUP(A107,Progetti_Regis!$A$2:$H$427,7,FALSE)</f>
        <v>20000000</v>
      </c>
      <c r="U107" s="42" t="s">
        <v>1168</v>
      </c>
      <c r="V107" s="37"/>
      <c r="W107" s="42" t="s">
        <v>6721</v>
      </c>
      <c r="AE107" s="2"/>
      <c r="AF107" s="2"/>
      <c r="AG107" s="1052">
        <f>IF(ISNA(VLOOKUP($A107,Tag_sostegno_clima_digitale!$A$2:$Y$461,21,FALSE)=TRUE),0,VLOOKUP($A107,Tag_sostegno_clima_digitale!$A$2:$Y$461,21,FALSE))</f>
        <v>0</v>
      </c>
      <c r="AH107" s="1052">
        <f>IF(ISNA(VLOOKUP($A107,Tag_sostegno_clima_digitale!$A$2:$Y$461,23,FALSE)=TRUE),0,VLOOKUP($A107,Tag_sostegno_clima_digitale!$A$2:$Y$461,23,FALSE))</f>
        <v>1</v>
      </c>
      <c r="AI107" s="10">
        <f t="shared" si="6"/>
        <v>0</v>
      </c>
      <c r="AJ107" s="10">
        <f t="shared" si="7"/>
        <v>20</v>
      </c>
      <c r="AM107" s="484" t="s">
        <v>923</v>
      </c>
    </row>
    <row r="108" spans="1:121" s="484" customFormat="1">
      <c r="A108" s="478" t="s">
        <v>5147</v>
      </c>
      <c r="B108" s="478" t="s">
        <v>98</v>
      </c>
      <c r="C108" s="42" t="s">
        <v>1027</v>
      </c>
      <c r="D108" s="42" t="s">
        <v>542</v>
      </c>
      <c r="E108" s="35" t="s">
        <v>947</v>
      </c>
      <c r="F108" s="35" t="s">
        <v>1070</v>
      </c>
      <c r="G108" s="148">
        <v>5000000</v>
      </c>
      <c r="H108" s="152"/>
      <c r="I108" s="148">
        <f t="shared" si="9"/>
        <v>5000000</v>
      </c>
      <c r="J108" s="152"/>
      <c r="K108" s="151">
        <f>I108+J108</f>
        <v>5000000</v>
      </c>
      <c r="L108" s="465">
        <f>IF(ISNA(VLOOKUP(A108,Pagamenti_Opendata!$A$2:$H$253,8,FALSE)=TRUE),0,VLOOKUP(A108,Pagamenti_Opendata!$A$2:$H$253,8,FALSE))</f>
        <v>655219.31000000006</v>
      </c>
      <c r="M108" s="167" t="s">
        <v>1888</v>
      </c>
      <c r="N108" s="148">
        <v>5000000</v>
      </c>
      <c r="O108" s="734">
        <f>IF(I108&gt;N108,I108-N108,0)</f>
        <v>0</v>
      </c>
      <c r="P108" s="734">
        <f>IF(I108&lt;N108,I108-N108,0)</f>
        <v>0</v>
      </c>
      <c r="Q108" s="603">
        <f>COUNTIF(Bandi_ItaliaDomani!A$2:A$1085,A108)</f>
        <v>1</v>
      </c>
      <c r="R108" s="465">
        <f>SUMIF(Bandi_ItaliaDomani!A$2:A$1085,A108,Bandi_ItaliaDomani!R$2:R$1085)</f>
        <v>5000000</v>
      </c>
      <c r="S108" s="465">
        <f>VLOOKUP(A108,Progetti_Regis!$A$2:$H$427,6,FALSE)</f>
        <v>1</v>
      </c>
      <c r="T108" s="465">
        <f>VLOOKUP(A108,Progetti_Regis!$A$2:$H$427,7,FALSE)</f>
        <v>5000000</v>
      </c>
      <c r="U108" s="42" t="s">
        <v>1168</v>
      </c>
      <c r="V108" s="37"/>
      <c r="W108" s="42" t="s">
        <v>6721</v>
      </c>
      <c r="AE108" s="2"/>
      <c r="AF108" s="2"/>
      <c r="AG108" s="1052">
        <f>IF(ISNA(VLOOKUP($A108,Tag_sostegno_clima_digitale!$A$2:$Y$461,21,FALSE)=TRUE),0,VLOOKUP($A108,Tag_sostegno_clima_digitale!$A$2:$Y$461,21,FALSE))</f>
        <v>0</v>
      </c>
      <c r="AH108" s="1052">
        <f>IF(ISNA(VLOOKUP($A108,Tag_sostegno_clima_digitale!$A$2:$Y$461,23,FALSE)=TRUE),0,VLOOKUP($A108,Tag_sostegno_clima_digitale!$A$2:$Y$461,23,FALSE))</f>
        <v>1</v>
      </c>
      <c r="AI108" s="10">
        <f t="shared" si="6"/>
        <v>0</v>
      </c>
      <c r="AJ108" s="10">
        <f t="shared" si="7"/>
        <v>5</v>
      </c>
      <c r="AM108" s="484" t="s">
        <v>923</v>
      </c>
    </row>
    <row r="109" spans="1:121" s="484" customFormat="1">
      <c r="A109" s="478" t="s">
        <v>5148</v>
      </c>
      <c r="B109" s="478" t="s">
        <v>98</v>
      </c>
      <c r="C109" s="42" t="s">
        <v>1027</v>
      </c>
      <c r="D109" s="42" t="s">
        <v>542</v>
      </c>
      <c r="E109" s="35" t="s">
        <v>947</v>
      </c>
      <c r="F109" s="35" t="s">
        <v>1071</v>
      </c>
      <c r="G109" s="148">
        <v>58000000</v>
      </c>
      <c r="H109" s="152"/>
      <c r="I109" s="148">
        <f t="shared" si="9"/>
        <v>58000000</v>
      </c>
      <c r="J109" s="152"/>
      <c r="K109" s="151">
        <f>I109+J109</f>
        <v>58000000</v>
      </c>
      <c r="L109" s="465">
        <f>IF(ISNA(VLOOKUP(A109,Pagamenti_Opendata!$A$2:$H$253,8,FALSE)=TRUE),0,VLOOKUP(A109,Pagamenti_Opendata!$A$2:$H$253,8,FALSE))</f>
        <v>12653126.789999999</v>
      </c>
      <c r="M109" s="167" t="s">
        <v>1888</v>
      </c>
      <c r="N109" s="148">
        <v>58000000</v>
      </c>
      <c r="O109" s="734">
        <f>IF(I109&gt;N109,I109-N109,0)</f>
        <v>0</v>
      </c>
      <c r="P109" s="734">
        <f>IF(I109&lt;N109,I109-N109,0)</f>
        <v>0</v>
      </c>
      <c r="Q109" s="603">
        <f>COUNTIF(Bandi_ItaliaDomani!A$2:A$1085,A109)</f>
        <v>1</v>
      </c>
      <c r="R109" s="465">
        <f>SUMIF(Bandi_ItaliaDomani!A$2:A$1085,A109,Bandi_ItaliaDomani!R$2:R$1085)</f>
        <v>58000000</v>
      </c>
      <c r="S109" s="465">
        <f>VLOOKUP(A109,Progetti_Regis!$A$2:$H$427,6,FALSE)</f>
        <v>1</v>
      </c>
      <c r="T109" s="465">
        <f>VLOOKUP(A109,Progetti_Regis!$A$2:$H$427,7,FALSE)</f>
        <v>58000000</v>
      </c>
      <c r="U109" s="42" t="s">
        <v>1168</v>
      </c>
      <c r="V109" s="37"/>
      <c r="W109" s="42" t="s">
        <v>6721</v>
      </c>
      <c r="AE109" s="2"/>
      <c r="AF109" s="2"/>
      <c r="AG109" s="1052">
        <f>IF(ISNA(VLOOKUP($A109,Tag_sostegno_clima_digitale!$A$2:$Y$461,21,FALSE)=TRUE),0,VLOOKUP($A109,Tag_sostegno_clima_digitale!$A$2:$Y$461,21,FALSE))</f>
        <v>0</v>
      </c>
      <c r="AH109" s="1052">
        <f>IF(ISNA(VLOOKUP($A109,Tag_sostegno_clima_digitale!$A$2:$Y$461,23,FALSE)=TRUE),0,VLOOKUP($A109,Tag_sostegno_clima_digitale!$A$2:$Y$461,23,FALSE))</f>
        <v>1</v>
      </c>
      <c r="AI109" s="10">
        <f t="shared" si="6"/>
        <v>0</v>
      </c>
      <c r="AJ109" s="10">
        <f t="shared" si="7"/>
        <v>58</v>
      </c>
      <c r="AM109" s="484" t="s">
        <v>923</v>
      </c>
    </row>
    <row r="110" spans="1:121" s="484" customFormat="1">
      <c r="A110" s="478" t="s">
        <v>5149</v>
      </c>
      <c r="B110" s="478" t="s">
        <v>98</v>
      </c>
      <c r="C110" s="42" t="s">
        <v>1027</v>
      </c>
      <c r="D110" s="42" t="s">
        <v>542</v>
      </c>
      <c r="E110" s="35" t="s">
        <v>947</v>
      </c>
      <c r="F110" s="35" t="s">
        <v>1072</v>
      </c>
      <c r="G110" s="148">
        <v>10000000</v>
      </c>
      <c r="H110" s="152"/>
      <c r="I110" s="148">
        <f t="shared" si="9"/>
        <v>10000000</v>
      </c>
      <c r="J110" s="152"/>
      <c r="K110" s="151">
        <f>I110+J110</f>
        <v>10000000</v>
      </c>
      <c r="L110" s="465">
        <f>IF(ISNA(VLOOKUP(A110,Pagamenti_Opendata!$A$2:$H$253,8,FALSE)=TRUE),0,VLOOKUP(A110,Pagamenti_Opendata!$A$2:$H$253,8,FALSE))</f>
        <v>1942725.56</v>
      </c>
      <c r="M110" s="167" t="s">
        <v>1888</v>
      </c>
      <c r="N110" s="148">
        <v>10000000</v>
      </c>
      <c r="O110" s="734">
        <f>IF(I110&gt;N110,I110-N110,0)</f>
        <v>0</v>
      </c>
      <c r="P110" s="734">
        <f>IF(I110&lt;N110,I110-N110,0)</f>
        <v>0</v>
      </c>
      <c r="Q110" s="603">
        <f>COUNTIF(Bandi_ItaliaDomani!A$2:A$1085,A110)</f>
        <v>1</v>
      </c>
      <c r="R110" s="465">
        <f>SUMIF(Bandi_ItaliaDomani!A$2:A$1085,A110,Bandi_ItaliaDomani!R$2:R$1085)</f>
        <v>10000000</v>
      </c>
      <c r="S110" s="465">
        <f>VLOOKUP(A110,Progetti_Regis!$A$2:$H$427,6,FALSE)</f>
        <v>1</v>
      </c>
      <c r="T110" s="465">
        <f>VLOOKUP(A110,Progetti_Regis!$A$2:$H$427,7,FALSE)</f>
        <v>10000000</v>
      </c>
      <c r="U110" s="42" t="s">
        <v>1168</v>
      </c>
      <c r="V110" s="37"/>
      <c r="W110" s="42" t="s">
        <v>6721</v>
      </c>
      <c r="AE110" s="2"/>
      <c r="AF110" s="2"/>
      <c r="AG110" s="1052">
        <f>IF(ISNA(VLOOKUP($A110,Tag_sostegno_clima_digitale!$A$2:$Y$461,21,FALSE)=TRUE),0,VLOOKUP($A110,Tag_sostegno_clima_digitale!$A$2:$Y$461,21,FALSE))</f>
        <v>0</v>
      </c>
      <c r="AH110" s="1052">
        <f>IF(ISNA(VLOOKUP($A110,Tag_sostegno_clima_digitale!$A$2:$Y$461,23,FALSE)=TRUE),0,VLOOKUP($A110,Tag_sostegno_clima_digitale!$A$2:$Y$461,23,FALSE))</f>
        <v>1</v>
      </c>
      <c r="AI110" s="10">
        <f t="shared" si="6"/>
        <v>0</v>
      </c>
      <c r="AJ110" s="10">
        <f t="shared" si="7"/>
        <v>10</v>
      </c>
      <c r="AM110" s="484" t="s">
        <v>923</v>
      </c>
    </row>
    <row r="111" spans="1:121" s="484" customFormat="1">
      <c r="A111" s="478" t="s">
        <v>5150</v>
      </c>
      <c r="B111" s="478" t="s">
        <v>98</v>
      </c>
      <c r="C111" s="42" t="s">
        <v>1027</v>
      </c>
      <c r="D111" s="42" t="s">
        <v>542</v>
      </c>
      <c r="E111" s="35" t="s">
        <v>947</v>
      </c>
      <c r="F111" s="35" t="s">
        <v>1073</v>
      </c>
      <c r="G111" s="148">
        <v>36000000</v>
      </c>
      <c r="H111" s="152"/>
      <c r="I111" s="148">
        <f t="shared" si="9"/>
        <v>36000000</v>
      </c>
      <c r="J111" s="152"/>
      <c r="K111" s="151">
        <f>I111+J111</f>
        <v>36000000</v>
      </c>
      <c r="L111" s="465">
        <f>IF(ISNA(VLOOKUP(A111,Pagamenti_Opendata!$A$2:$H$253,8,FALSE)=TRUE),0,VLOOKUP(A111,Pagamenti_Opendata!$A$2:$H$253,8,FALSE))</f>
        <v>0</v>
      </c>
      <c r="M111" s="167" t="s">
        <v>1888</v>
      </c>
      <c r="N111" s="148">
        <v>36000000</v>
      </c>
      <c r="O111" s="734">
        <f>IF(I111&gt;N111,I111-N111,0)</f>
        <v>0</v>
      </c>
      <c r="P111" s="734">
        <f>IF(I111&lt;N111,I111-N111,0)</f>
        <v>0</v>
      </c>
      <c r="Q111" s="603">
        <f>COUNTIF(Bandi_ItaliaDomani!A$2:A$1085,A111)</f>
        <v>1</v>
      </c>
      <c r="R111" s="465">
        <f>SUMIF(Bandi_ItaliaDomani!A$2:A$1085,A111,Bandi_ItaliaDomani!R$2:R$1085)</f>
        <v>36000000</v>
      </c>
      <c r="S111" s="465">
        <f>VLOOKUP(A111,Progetti_Regis!$A$2:$H$427,6,FALSE)</f>
        <v>1</v>
      </c>
      <c r="T111" s="465">
        <f>VLOOKUP(A111,Progetti_Regis!$A$2:$H$427,7,FALSE)</f>
        <v>36000000</v>
      </c>
      <c r="U111" s="42" t="s">
        <v>1168</v>
      </c>
      <c r="V111" s="37"/>
      <c r="W111" s="42" t="s">
        <v>6721</v>
      </c>
      <c r="AE111" s="2"/>
      <c r="AF111" s="2"/>
      <c r="AG111" s="1052">
        <f>IF(ISNA(VLOOKUP($A111,Tag_sostegno_clima_digitale!$A$2:$Y$461,21,FALSE)=TRUE),0,VLOOKUP($A111,Tag_sostegno_clima_digitale!$A$2:$Y$461,21,FALSE))</f>
        <v>0</v>
      </c>
      <c r="AH111" s="1052">
        <f>IF(ISNA(VLOOKUP($A111,Tag_sostegno_clima_digitale!$A$2:$Y$461,23,FALSE)=TRUE),0,VLOOKUP($A111,Tag_sostegno_clima_digitale!$A$2:$Y$461,23,FALSE))</f>
        <v>1</v>
      </c>
      <c r="AI111" s="10">
        <f t="shared" si="6"/>
        <v>0</v>
      </c>
      <c r="AJ111" s="10">
        <f t="shared" si="7"/>
        <v>36</v>
      </c>
      <c r="AM111" s="484" t="s">
        <v>923</v>
      </c>
    </row>
    <row r="112" spans="1:121" s="484" customFormat="1">
      <c r="A112" s="478" t="s">
        <v>5151</v>
      </c>
      <c r="B112" s="478" t="s">
        <v>98</v>
      </c>
      <c r="C112" s="42" t="s">
        <v>1027</v>
      </c>
      <c r="D112" s="42" t="s">
        <v>542</v>
      </c>
      <c r="E112" s="35" t="s">
        <v>947</v>
      </c>
      <c r="F112" s="35" t="s">
        <v>1074</v>
      </c>
      <c r="G112" s="148">
        <v>10000000</v>
      </c>
      <c r="H112" s="152"/>
      <c r="I112" s="148">
        <f t="shared" si="9"/>
        <v>10000000</v>
      </c>
      <c r="J112" s="152"/>
      <c r="K112" s="151">
        <f>I112+J112</f>
        <v>10000000</v>
      </c>
      <c r="L112" s="465">
        <f>IF(ISNA(VLOOKUP(A112,Pagamenti_Opendata!$A$2:$H$253,8,FALSE)=TRUE),0,VLOOKUP(A112,Pagamenti_Opendata!$A$2:$H$253,8,FALSE))</f>
        <v>0</v>
      </c>
      <c r="M112" s="167" t="s">
        <v>1888</v>
      </c>
      <c r="N112" s="148">
        <v>10000000</v>
      </c>
      <c r="O112" s="734">
        <f>IF(I112&gt;N112,I112-N112,0)</f>
        <v>0</v>
      </c>
      <c r="P112" s="734">
        <f>IF(I112&lt;N112,I112-N112,0)</f>
        <v>0</v>
      </c>
      <c r="Q112" s="603">
        <f>COUNTIF(Bandi_ItaliaDomani!A$2:A$1085,A112)</f>
        <v>5</v>
      </c>
      <c r="R112" s="465">
        <f>SUMIF(Bandi_ItaliaDomani!A$2:A$1085,A112,Bandi_ItaliaDomani!R$2:R$1085)</f>
        <v>14000000</v>
      </c>
      <c r="S112" s="465">
        <f>VLOOKUP(A112,Progetti_Regis!$A$2:$H$427,6,FALSE)</f>
        <v>1</v>
      </c>
      <c r="T112" s="465">
        <f>VLOOKUP(A112,Progetti_Regis!$A$2:$H$427,7,FALSE)</f>
        <v>10000000</v>
      </c>
      <c r="U112" s="42" t="s">
        <v>1168</v>
      </c>
      <c r="V112" s="49"/>
      <c r="W112" s="480" t="s">
        <v>6721</v>
      </c>
      <c r="AE112" s="2"/>
      <c r="AF112" s="2"/>
      <c r="AG112" s="1052">
        <f>IF(ISNA(VLOOKUP($A112,Tag_sostegno_clima_digitale!$A$2:$Y$461,21,FALSE)=TRUE),0,VLOOKUP($A112,Tag_sostegno_clima_digitale!$A$2:$Y$461,21,FALSE))</f>
        <v>0</v>
      </c>
      <c r="AH112" s="1052">
        <f>IF(ISNA(VLOOKUP($A112,Tag_sostegno_clima_digitale!$A$2:$Y$461,23,FALSE)=TRUE),0,VLOOKUP($A112,Tag_sostegno_clima_digitale!$A$2:$Y$461,23,FALSE))</f>
        <v>1</v>
      </c>
      <c r="AI112" s="10">
        <f t="shared" si="6"/>
        <v>0</v>
      </c>
      <c r="AJ112" s="10">
        <f t="shared" si="7"/>
        <v>10</v>
      </c>
      <c r="AM112" s="484" t="s">
        <v>923</v>
      </c>
    </row>
    <row r="113" spans="1:124" s="484" customFormat="1">
      <c r="A113" s="478" t="s">
        <v>5152</v>
      </c>
      <c r="B113" s="478" t="s">
        <v>98</v>
      </c>
      <c r="C113" s="42" t="s">
        <v>1027</v>
      </c>
      <c r="D113" s="42" t="s">
        <v>542</v>
      </c>
      <c r="E113" s="35" t="s">
        <v>947</v>
      </c>
      <c r="F113" s="35" t="s">
        <v>1075</v>
      </c>
      <c r="G113" s="148">
        <v>45000000</v>
      </c>
      <c r="H113" s="152"/>
      <c r="I113" s="148">
        <f t="shared" si="9"/>
        <v>45000000</v>
      </c>
      <c r="J113" s="152"/>
      <c r="K113" s="151">
        <f>I113+J113</f>
        <v>45000000</v>
      </c>
      <c r="L113" s="465">
        <f>IF(ISNA(VLOOKUP(A113,Pagamenti_Opendata!$A$2:$H$253,8,FALSE)=TRUE),0,VLOOKUP(A113,Pagamenti_Opendata!$A$2:$H$253,8,FALSE))</f>
        <v>0</v>
      </c>
      <c r="M113" s="167" t="s">
        <v>1888</v>
      </c>
      <c r="N113" s="148">
        <v>45000000</v>
      </c>
      <c r="O113" s="734">
        <f>IF(I113&gt;N113,I113-N113,0)</f>
        <v>0</v>
      </c>
      <c r="P113" s="734">
        <f>IF(I113&lt;N113,I113-N113,0)</f>
        <v>0</v>
      </c>
      <c r="Q113" s="603">
        <f>COUNTIF(Bandi_ItaliaDomani!A$2:A$1085,A113)</f>
        <v>2</v>
      </c>
      <c r="R113" s="465">
        <f>SUMIF(Bandi_ItaliaDomani!A$2:A$1085,A113,Bandi_ItaliaDomani!R$2:R$1085)</f>
        <v>45000000</v>
      </c>
      <c r="S113" s="465">
        <f>VLOOKUP(A113,Progetti_Regis!$A$2:$H$427,6,FALSE)</f>
        <v>1</v>
      </c>
      <c r="T113" s="465">
        <f>VLOOKUP(A113,Progetti_Regis!$A$2:$H$427,7,FALSE)</f>
        <v>45000000</v>
      </c>
      <c r="U113" s="42" t="s">
        <v>1168</v>
      </c>
      <c r="V113" s="37"/>
      <c r="W113" s="42" t="s">
        <v>6721</v>
      </c>
      <c r="AE113" s="2"/>
      <c r="AF113" s="2"/>
      <c r="AG113" s="1052">
        <f>IF(ISNA(VLOOKUP($A113,Tag_sostegno_clima_digitale!$A$2:$Y$461,21,FALSE)=TRUE),0,VLOOKUP($A113,Tag_sostegno_clima_digitale!$A$2:$Y$461,21,FALSE))</f>
        <v>0</v>
      </c>
      <c r="AH113" s="1052">
        <f>IF(ISNA(VLOOKUP($A113,Tag_sostegno_clima_digitale!$A$2:$Y$461,23,FALSE)=TRUE),0,VLOOKUP($A113,Tag_sostegno_clima_digitale!$A$2:$Y$461,23,FALSE))</f>
        <v>1</v>
      </c>
      <c r="AI113" s="10">
        <f t="shared" si="6"/>
        <v>0</v>
      </c>
      <c r="AJ113" s="10">
        <f t="shared" si="7"/>
        <v>45</v>
      </c>
      <c r="AM113" s="484" t="s">
        <v>923</v>
      </c>
    </row>
    <row r="114" spans="1:124" s="484" customFormat="1" ht="13.8">
      <c r="A114" s="478" t="s">
        <v>4936</v>
      </c>
      <c r="B114" s="478" t="s">
        <v>98</v>
      </c>
      <c r="C114" s="40" t="s">
        <v>1027</v>
      </c>
      <c r="D114" s="40" t="s">
        <v>542</v>
      </c>
      <c r="E114" s="43" t="s">
        <v>944</v>
      </c>
      <c r="F114" s="35" t="s">
        <v>1076</v>
      </c>
      <c r="G114" s="150">
        <v>300000000</v>
      </c>
      <c r="H114" s="151"/>
      <c r="I114" s="148">
        <f t="shared" si="9"/>
        <v>300000000</v>
      </c>
      <c r="J114" s="151"/>
      <c r="K114" s="151">
        <f>I114+J114</f>
        <v>300000000</v>
      </c>
      <c r="L114" s="465">
        <f>IF(ISNA(VLOOKUP(A114,Pagamenti_Opendata!$A$2:$H$253,8,FALSE)=TRUE),0,VLOOKUP(A114,Pagamenti_Opendata!$A$2:$H$253,8,FALSE))</f>
        <v>41243905.109999999</v>
      </c>
      <c r="M114" s="168" t="s">
        <v>819</v>
      </c>
      <c r="N114" s="150">
        <v>300000000</v>
      </c>
      <c r="O114" s="734">
        <f>IF(I114&gt;N114,I114-N114,0)</f>
        <v>0</v>
      </c>
      <c r="P114" s="734">
        <f>IF(I114&lt;N114,I114-N114,0)</f>
        <v>0</v>
      </c>
      <c r="Q114" s="603">
        <f>COUNTIF(Bandi_ItaliaDomani!A$2:A$1085,A114)</f>
        <v>8</v>
      </c>
      <c r="R114" s="465">
        <f>SUMIF(Bandi_ItaliaDomani!A$2:A$1085,A114,Bandi_ItaliaDomani!R$2:R$1085)</f>
        <v>295616373</v>
      </c>
      <c r="S114" s="465">
        <f>VLOOKUP(A114,Progetti_Regis!$A$2:$H$427,6,FALSE)</f>
        <v>1130</v>
      </c>
      <c r="T114" s="465">
        <f>VLOOKUP(A114,Progetti_Regis!$A$2:$H$427,7,FALSE)</f>
        <v>294873973.0000003</v>
      </c>
      <c r="U114" s="42" t="s">
        <v>1168</v>
      </c>
      <c r="V114" s="35"/>
      <c r="W114" s="42" t="s">
        <v>6721</v>
      </c>
      <c r="X114" s="10">
        <v>0</v>
      </c>
      <c r="Y114" s="10">
        <v>10</v>
      </c>
      <c r="Z114" s="10">
        <v>30</v>
      </c>
      <c r="AA114" s="10">
        <v>70</v>
      </c>
      <c r="AB114" s="10">
        <v>70</v>
      </c>
      <c r="AC114" s="10">
        <v>65</v>
      </c>
      <c r="AD114" s="10">
        <v>55</v>
      </c>
      <c r="AE114" s="2">
        <v>150</v>
      </c>
      <c r="AF114" s="2">
        <v>50</v>
      </c>
      <c r="AG114" s="1052">
        <f>IF(ISNA(VLOOKUP($A114,Tag_sostegno_clima_digitale!$A$2:$Y$461,21,FALSE)=TRUE),0,VLOOKUP($A114,Tag_sostegno_clima_digitale!$A$2:$Y$461,21,FALSE))</f>
        <v>0</v>
      </c>
      <c r="AH114" s="1052">
        <f>IF(ISNA(VLOOKUP($A114,Tag_sostegno_clima_digitale!$A$2:$Y$461,23,FALSE)=TRUE),0,VLOOKUP($A114,Tag_sostegno_clima_digitale!$A$2:$Y$461,23,FALSE))</f>
        <v>0</v>
      </c>
      <c r="AI114" s="10">
        <f t="shared" si="6"/>
        <v>0</v>
      </c>
      <c r="AJ114" s="10">
        <f t="shared" si="7"/>
        <v>0</v>
      </c>
      <c r="AK114" s="8">
        <v>44348</v>
      </c>
      <c r="AL114" s="8">
        <v>46203</v>
      </c>
      <c r="AM114" s="484" t="s">
        <v>923</v>
      </c>
      <c r="AN114" s="64"/>
      <c r="AO114" s="64">
        <v>1</v>
      </c>
      <c r="AP114" s="64"/>
      <c r="AQ114" s="64"/>
      <c r="AU114" s="520"/>
      <c r="AV114" s="520"/>
      <c r="AW114" s="520"/>
      <c r="AX114" s="520"/>
      <c r="DQ114" s="61" t="s">
        <v>1552</v>
      </c>
      <c r="DR114" s="478"/>
      <c r="DS114" s="478"/>
      <c r="DT114" s="478"/>
    </row>
    <row r="115" spans="1:124" s="484" customFormat="1">
      <c r="A115" s="478" t="s">
        <v>4937</v>
      </c>
      <c r="B115" s="478" t="s">
        <v>98</v>
      </c>
      <c r="C115" s="42" t="s">
        <v>1027</v>
      </c>
      <c r="D115" s="42" t="s">
        <v>542</v>
      </c>
      <c r="E115" s="67" t="s">
        <v>944</v>
      </c>
      <c r="F115" s="35" t="s">
        <v>1077</v>
      </c>
      <c r="G115" s="148">
        <v>300000000</v>
      </c>
      <c r="H115" s="152"/>
      <c r="I115" s="148">
        <f t="shared" si="9"/>
        <v>300000000</v>
      </c>
      <c r="J115" s="152"/>
      <c r="K115" s="151">
        <f>I115+J115</f>
        <v>300000000</v>
      </c>
      <c r="L115" s="465">
        <f>IF(ISNA(VLOOKUP(A115,Pagamenti_Opendata!$A$2:$H$253,8,FALSE)=TRUE),0,VLOOKUP(A115,Pagamenti_Opendata!$A$2:$H$253,8,FALSE))</f>
        <v>146398965.61000001</v>
      </c>
      <c r="M115" s="168" t="s">
        <v>818</v>
      </c>
      <c r="N115" s="148">
        <v>300000000</v>
      </c>
      <c r="O115" s="734">
        <f>IF(I115&gt;N115,I115-N115,0)</f>
        <v>0</v>
      </c>
      <c r="P115" s="734">
        <f>IF(I115&lt;N115,I115-N115,0)</f>
        <v>0</v>
      </c>
      <c r="Q115" s="603">
        <f>COUNTIF(Bandi_ItaliaDomani!A$2:A$1085,A115)</f>
        <v>1</v>
      </c>
      <c r="R115" s="465">
        <f>SUMIF(Bandi_ItaliaDomani!A$2:A$1085,A115,Bandi_ItaliaDomani!R$2:R$1085)</f>
        <v>292858614</v>
      </c>
      <c r="S115" s="465">
        <f>VLOOKUP(A115,Progetti_Regis!$A$2:$H$427,6,FALSE)</f>
        <v>762</v>
      </c>
      <c r="T115" s="465">
        <f>VLOOKUP(A115,Progetti_Regis!$A$2:$H$427,7,FALSE)</f>
        <v>292858613.80000001</v>
      </c>
      <c r="U115" s="42" t="s">
        <v>1168</v>
      </c>
      <c r="V115" s="37"/>
      <c r="W115" s="42" t="s">
        <v>6721</v>
      </c>
      <c r="X115" s="10">
        <v>0</v>
      </c>
      <c r="Y115" s="10">
        <v>30</v>
      </c>
      <c r="Z115" s="10">
        <v>40</v>
      </c>
      <c r="AA115" s="10">
        <v>80</v>
      </c>
      <c r="AB115" s="10">
        <v>60</v>
      </c>
      <c r="AC115" s="10">
        <v>50</v>
      </c>
      <c r="AD115" s="10">
        <v>40</v>
      </c>
      <c r="AE115" s="2">
        <v>130</v>
      </c>
      <c r="AF115" s="2">
        <v>43.3</v>
      </c>
      <c r="AG115" s="1052">
        <f>IF(ISNA(VLOOKUP($A115,Tag_sostegno_clima_digitale!$A$2:$Y$461,21,FALSE)=TRUE),0,VLOOKUP($A115,Tag_sostegno_clima_digitale!$A$2:$Y$461,21,FALSE))</f>
        <v>0.28000000000000003</v>
      </c>
      <c r="AH115" s="1052">
        <f>IF(ISNA(VLOOKUP($A115,Tag_sostegno_clima_digitale!$A$2:$Y$461,23,FALSE)=TRUE),0,VLOOKUP($A115,Tag_sostegno_clima_digitale!$A$2:$Y$461,23,FALSE))</f>
        <v>0</v>
      </c>
      <c r="AI115" s="10">
        <f t="shared" si="6"/>
        <v>84.000000000000014</v>
      </c>
      <c r="AJ115" s="10">
        <f t="shared" si="7"/>
        <v>0</v>
      </c>
      <c r="AK115" s="8">
        <v>44348</v>
      </c>
      <c r="AL115" s="8">
        <v>46203</v>
      </c>
      <c r="AM115" s="484" t="s">
        <v>923</v>
      </c>
      <c r="AN115" s="64">
        <v>1</v>
      </c>
      <c r="AO115" s="64">
        <v>2</v>
      </c>
      <c r="AP115" s="64">
        <v>1</v>
      </c>
      <c r="AQ115" s="64"/>
      <c r="BA115" s="60" t="s">
        <v>1560</v>
      </c>
      <c r="BB115" s="478"/>
      <c r="BC115" s="478"/>
      <c r="BD115" s="478"/>
      <c r="BN115" s="306" t="s">
        <v>3749</v>
      </c>
      <c r="BQ115" s="61" t="s">
        <v>1561</v>
      </c>
      <c r="CZ115" s="61" t="s">
        <v>254</v>
      </c>
      <c r="DA115" s="478"/>
      <c r="DB115" s="478"/>
      <c r="DC115" s="478"/>
      <c r="DD115" s="478"/>
      <c r="DE115" s="478"/>
      <c r="DF115" s="478"/>
      <c r="DG115" s="478"/>
      <c r="DH115" s="478"/>
    </row>
    <row r="116" spans="1:124" s="484" customFormat="1">
      <c r="A116" s="478" t="s">
        <v>4939</v>
      </c>
      <c r="B116" s="478" t="s">
        <v>5834</v>
      </c>
      <c r="C116" s="42" t="s">
        <v>1027</v>
      </c>
      <c r="D116" s="42" t="s">
        <v>542</v>
      </c>
      <c r="E116" s="43" t="s">
        <v>944</v>
      </c>
      <c r="F116" s="518" t="s">
        <v>1839</v>
      </c>
      <c r="G116" s="148"/>
      <c r="H116" s="152"/>
      <c r="I116" s="148"/>
      <c r="J116" s="148">
        <v>1455240000</v>
      </c>
      <c r="K116" s="151">
        <f>I116+J116</f>
        <v>1455240000</v>
      </c>
      <c r="L116" s="465">
        <f>IF(ISNA(VLOOKUP(A116,Pagamenti_Opendata!$A$2:$H$253,8,FALSE)=TRUE),0,VLOOKUP(A116,Pagamenti_Opendata!$A$2:$H$253,8,FALSE))</f>
        <v>0</v>
      </c>
      <c r="M116" s="168"/>
      <c r="N116" s="148"/>
      <c r="O116" s="734">
        <f>IF(I116&gt;N116,I116-N116,0)</f>
        <v>0</v>
      </c>
      <c r="P116" s="734">
        <f>IF(I116&lt;N116,I116-N116,0)</f>
        <v>0</v>
      </c>
      <c r="Q116" s="603">
        <f>COUNTIF(Bandi_ItaliaDomani!A$2:A$1085,A116)</f>
        <v>1</v>
      </c>
      <c r="R116" s="465">
        <f>SUMIF(Bandi_ItaliaDomani!A$2:A$1085,A116,Bandi_ItaliaDomani!R$2:R$1085)</f>
        <v>1455240000</v>
      </c>
      <c r="S116" s="465">
        <f>VLOOKUP(A116,Progetti_Regis!$A$2:$H$427,6,FALSE)</f>
        <v>0</v>
      </c>
      <c r="T116" s="465">
        <f>VLOOKUP(A116,Progetti_Regis!$A$2:$H$427,7,FALSE)</f>
        <v>0</v>
      </c>
      <c r="U116" s="42" t="s">
        <v>1168</v>
      </c>
      <c r="V116" s="37"/>
      <c r="W116" s="42" t="s">
        <v>6721</v>
      </c>
      <c r="X116" s="10">
        <v>0</v>
      </c>
      <c r="Y116" s="10">
        <v>207.7</v>
      </c>
      <c r="Z116" s="10">
        <v>355.24</v>
      </c>
      <c r="AA116" s="10">
        <v>284.89999999999998</v>
      </c>
      <c r="AB116" s="10">
        <v>265.10000000000002</v>
      </c>
      <c r="AC116" s="10">
        <v>260</v>
      </c>
      <c r="AD116" s="10">
        <v>82.3</v>
      </c>
      <c r="AE116" s="2">
        <v>555</v>
      </c>
      <c r="AF116" s="2">
        <v>38.1</v>
      </c>
      <c r="AG116" s="1052">
        <f>IF(ISNA(VLOOKUP($A116,Tag_sostegno_clima_digitale!$A$2:$Y$461,21,FALSE)=TRUE),0,VLOOKUP($A116,Tag_sostegno_clima_digitale!$A$2:$Y$461,21,FALSE))</f>
        <v>0</v>
      </c>
      <c r="AH116" s="1052">
        <f>IF(ISNA(VLOOKUP($A116,Tag_sostegno_clima_digitale!$A$2:$Y$461,23,FALSE)=TRUE),0,VLOOKUP($A116,Tag_sostegno_clima_digitale!$A$2:$Y$461,23,FALSE))</f>
        <v>0</v>
      </c>
      <c r="AI116" s="10">
        <f t="shared" si="6"/>
        <v>0</v>
      </c>
      <c r="AJ116" s="10">
        <f t="shared" si="7"/>
        <v>0</v>
      </c>
      <c r="AK116" s="8"/>
      <c r="AL116" s="8"/>
      <c r="AM116" s="478" t="s">
        <v>1831</v>
      </c>
      <c r="AN116" s="64"/>
      <c r="AO116" s="64"/>
      <c r="AP116" s="64"/>
      <c r="AQ116" s="64"/>
    </row>
    <row r="117" spans="1:124" s="484" customFormat="1" ht="13.8">
      <c r="A117" s="478" t="s">
        <v>4933</v>
      </c>
      <c r="B117" s="478" t="s">
        <v>98</v>
      </c>
      <c r="C117" s="42" t="s">
        <v>1027</v>
      </c>
      <c r="D117" s="42" t="s">
        <v>542</v>
      </c>
      <c r="E117" s="67" t="s">
        <v>944</v>
      </c>
      <c r="F117" s="35" t="s">
        <v>1078</v>
      </c>
      <c r="G117" s="148">
        <v>1020000000</v>
      </c>
      <c r="H117" s="152"/>
      <c r="I117" s="148">
        <f>H117+G117</f>
        <v>1020000000</v>
      </c>
      <c r="J117" s="148"/>
      <c r="K117" s="151">
        <f>I117+J117</f>
        <v>1020000000</v>
      </c>
      <c r="L117" s="465">
        <f>IF(ISNA(VLOOKUP(A117,Pagamenti_Opendata!$A$2:$H$253,8,FALSE)=TRUE),0,VLOOKUP(A117,Pagamenti_Opendata!$A$2:$H$253,8,FALSE))</f>
        <v>78491858.989999995</v>
      </c>
      <c r="M117" s="168" t="s">
        <v>747</v>
      </c>
      <c r="N117" s="148">
        <v>1020000000</v>
      </c>
      <c r="O117" s="734">
        <f>IF(I117&gt;N117,I117-N117,0)</f>
        <v>0</v>
      </c>
      <c r="P117" s="734">
        <f>IF(I117&lt;N117,I117-N117,0)</f>
        <v>0</v>
      </c>
      <c r="Q117" s="603">
        <f>COUNTIF(Bandi_ItaliaDomani!A$2:A$1085,A117)</f>
        <v>25</v>
      </c>
      <c r="R117" s="465">
        <f>SUMIF(Bandi_ItaliaDomani!A$2:A$1085,A117,Bandi_ItaliaDomani!R$2:R$1085)</f>
        <v>1493268536.8099999</v>
      </c>
      <c r="S117" s="465">
        <f>VLOOKUP(A117,Progetti_Regis!$A$2:$H$427,6,FALSE)</f>
        <v>6129</v>
      </c>
      <c r="T117" s="465">
        <f>VLOOKUP(A117,Progetti_Regis!$A$2:$H$427,7,FALSE)</f>
        <v>973356651.29000032</v>
      </c>
      <c r="U117" s="42" t="s">
        <v>1168</v>
      </c>
      <c r="V117" s="37"/>
      <c r="W117" s="67" t="s">
        <v>5692</v>
      </c>
      <c r="X117" s="10">
        <v>0</v>
      </c>
      <c r="Y117" s="10">
        <v>47</v>
      </c>
      <c r="Z117" s="10">
        <v>97</v>
      </c>
      <c r="AA117" s="10">
        <v>116</v>
      </c>
      <c r="AB117" s="10">
        <v>240</v>
      </c>
      <c r="AC117" s="10">
        <v>260</v>
      </c>
      <c r="AD117" s="10">
        <v>260</v>
      </c>
      <c r="AE117" s="2">
        <v>400</v>
      </c>
      <c r="AF117" s="2">
        <v>40</v>
      </c>
      <c r="AG117" s="1052">
        <f>IF(ISNA(VLOOKUP($A117,Tag_sostegno_clima_digitale!$A$2:$Y$461,21,FALSE)=TRUE),0,VLOOKUP($A117,Tag_sostegno_clima_digitale!$A$2:$Y$461,21,FALSE))</f>
        <v>0.25882352941176473</v>
      </c>
      <c r="AH117" s="1052">
        <f>IF(ISNA(VLOOKUP($A117,Tag_sostegno_clima_digitale!$A$2:$Y$461,23,FALSE)=TRUE),0,VLOOKUP($A117,Tag_sostegno_clima_digitale!$A$2:$Y$461,23,FALSE))</f>
        <v>0</v>
      </c>
      <c r="AI117" s="10">
        <f t="shared" si="6"/>
        <v>264.00000000000006</v>
      </c>
      <c r="AJ117" s="10">
        <f t="shared" si="7"/>
        <v>0</v>
      </c>
      <c r="AK117" s="8">
        <v>44348</v>
      </c>
      <c r="AL117" s="8">
        <v>46203</v>
      </c>
      <c r="AM117" s="484" t="s">
        <v>924</v>
      </c>
      <c r="AN117" s="64">
        <v>1</v>
      </c>
      <c r="AO117" s="64">
        <v>1</v>
      </c>
      <c r="AP117" s="64">
        <v>2</v>
      </c>
      <c r="AQ117" s="64"/>
      <c r="AU117" s="520"/>
      <c r="AV117" s="520"/>
      <c r="AW117" s="520"/>
      <c r="AX117" s="520"/>
      <c r="AY117" s="520"/>
      <c r="AZ117" s="520"/>
      <c r="BA117" s="60" t="s">
        <v>1499</v>
      </c>
      <c r="BB117" s="478"/>
      <c r="BC117" s="478"/>
      <c r="BD117" s="478"/>
      <c r="BF117" s="306" t="s">
        <v>3746</v>
      </c>
      <c r="BZ117" s="306" t="s">
        <v>3747</v>
      </c>
      <c r="CV117" s="61" t="s">
        <v>1530</v>
      </c>
      <c r="CW117" s="478"/>
      <c r="CX117" s="478"/>
    </row>
    <row r="118" spans="1:124" s="484" customFormat="1" ht="13.8">
      <c r="A118" s="478" t="s">
        <v>4940</v>
      </c>
      <c r="B118" s="478" t="s">
        <v>98</v>
      </c>
      <c r="C118" s="42" t="s">
        <v>1027</v>
      </c>
      <c r="D118" s="42" t="s">
        <v>542</v>
      </c>
      <c r="E118" s="67" t="s">
        <v>944</v>
      </c>
      <c r="F118" s="35" t="s">
        <v>1079</v>
      </c>
      <c r="G118" s="148">
        <v>600000000</v>
      </c>
      <c r="H118" s="152"/>
      <c r="I118" s="148">
        <f>H118+G118</f>
        <v>600000000</v>
      </c>
      <c r="J118" s="152"/>
      <c r="K118" s="151">
        <f>I118+J118</f>
        <v>600000000</v>
      </c>
      <c r="L118" s="465">
        <f>IF(ISNA(VLOOKUP(A118,Pagamenti_Opendata!$A$2:$H$253,8,FALSE)=TRUE),0,VLOOKUP(A118,Pagamenti_Opendata!$A$2:$H$253,8,FALSE))</f>
        <v>34984521.659999996</v>
      </c>
      <c r="M118" s="168" t="s">
        <v>753</v>
      </c>
      <c r="N118" s="148">
        <v>600000000</v>
      </c>
      <c r="O118" s="734">
        <f>IF(I118&gt;N118,I118-N118,0)</f>
        <v>0</v>
      </c>
      <c r="P118" s="734">
        <f>IF(I118&lt;N118,I118-N118,0)</f>
        <v>0</v>
      </c>
      <c r="Q118" s="603">
        <f>COUNTIF(Bandi_ItaliaDomani!A$2:A$1085,A118)</f>
        <v>22</v>
      </c>
      <c r="R118" s="465">
        <f>SUMIF(Bandi_ItaliaDomani!A$2:A$1085,A118,Bandi_ItaliaDomani!R$2:R$1085)</f>
        <v>597100000</v>
      </c>
      <c r="S118" s="465">
        <f>VLOOKUP(A118,Progetti_Regis!$A$2:$H$427,6,FALSE)</f>
        <v>3638</v>
      </c>
      <c r="T118" s="465">
        <f>VLOOKUP(A118,Progetti_Regis!$A$2:$H$427,7,FALSE)</f>
        <v>478928416.30999982</v>
      </c>
      <c r="U118" s="42" t="s">
        <v>1168</v>
      </c>
      <c r="V118" s="37"/>
      <c r="W118" s="67" t="s">
        <v>5693</v>
      </c>
      <c r="X118" s="10">
        <v>0</v>
      </c>
      <c r="Y118" s="10">
        <v>0</v>
      </c>
      <c r="Z118" s="10">
        <v>47</v>
      </c>
      <c r="AA118" s="10">
        <v>52</v>
      </c>
      <c r="AB118" s="10">
        <v>203</v>
      </c>
      <c r="AC118" s="10">
        <v>150</v>
      </c>
      <c r="AD118" s="10">
        <v>148</v>
      </c>
      <c r="AE118" s="2">
        <v>236</v>
      </c>
      <c r="AF118" s="2">
        <v>40</v>
      </c>
      <c r="AG118" s="1052">
        <f>IF(ISNA(VLOOKUP($A118,Tag_sostegno_clima_digitale!$A$2:$Y$461,21,FALSE)=TRUE),0,VLOOKUP($A118,Tag_sostegno_clima_digitale!$A$2:$Y$461,21,FALSE))</f>
        <v>0</v>
      </c>
      <c r="AH118" s="1052">
        <f>IF(ISNA(VLOOKUP($A118,Tag_sostegno_clima_digitale!$A$2:$Y$461,23,FALSE)=TRUE),0,VLOOKUP($A118,Tag_sostegno_clima_digitale!$A$2:$Y$461,23,FALSE))</f>
        <v>0</v>
      </c>
      <c r="AI118" s="10">
        <f t="shared" si="6"/>
        <v>0</v>
      </c>
      <c r="AJ118" s="10">
        <f t="shared" si="7"/>
        <v>0</v>
      </c>
      <c r="AK118" s="8">
        <v>44348</v>
      </c>
      <c r="AL118" s="8">
        <v>46203</v>
      </c>
      <c r="AM118" s="484" t="s">
        <v>924</v>
      </c>
      <c r="AN118" s="64">
        <v>1</v>
      </c>
      <c r="AO118" s="64">
        <v>1</v>
      </c>
      <c r="AP118" s="64">
        <v>1</v>
      </c>
      <c r="AQ118" s="64"/>
      <c r="AY118" s="520"/>
      <c r="AZ118" s="520"/>
      <c r="BA118" s="60" t="s">
        <v>1562</v>
      </c>
      <c r="BB118" s="478"/>
      <c r="BC118" s="478"/>
      <c r="BD118" s="478"/>
      <c r="BF118" s="306" t="s">
        <v>3748</v>
      </c>
      <c r="CZ118" s="61" t="s">
        <v>1537</v>
      </c>
      <c r="DA118" s="478"/>
      <c r="DB118" s="478"/>
      <c r="DC118" s="478"/>
      <c r="DD118" s="478"/>
      <c r="DE118" s="478"/>
      <c r="DF118" s="478"/>
      <c r="DG118" s="478"/>
      <c r="DH118" s="478"/>
    </row>
    <row r="119" spans="1:124" s="484" customFormat="1" ht="13.8">
      <c r="A119" s="478" t="s">
        <v>4942</v>
      </c>
      <c r="B119" s="478" t="s">
        <v>98</v>
      </c>
      <c r="C119" s="42" t="s">
        <v>1027</v>
      </c>
      <c r="D119" s="42" t="s">
        <v>542</v>
      </c>
      <c r="E119" s="67" t="s">
        <v>944</v>
      </c>
      <c r="F119" s="35" t="s">
        <v>1080</v>
      </c>
      <c r="G119" s="148">
        <v>300000000</v>
      </c>
      <c r="H119" s="152"/>
      <c r="I119" s="148">
        <f>H119+G119</f>
        <v>300000000</v>
      </c>
      <c r="J119" s="152"/>
      <c r="K119" s="151">
        <f>I119+J119</f>
        <v>300000000</v>
      </c>
      <c r="L119" s="465">
        <f>IF(ISNA(VLOOKUP(A119,Pagamenti_Opendata!$A$2:$H$253,8,FALSE)=TRUE),0,VLOOKUP(A119,Pagamenti_Opendata!$A$2:$H$253,8,FALSE))</f>
        <v>66753654.979999997</v>
      </c>
      <c r="M119" s="168" t="s">
        <v>751</v>
      </c>
      <c r="N119" s="148">
        <v>300000000</v>
      </c>
      <c r="O119" s="734">
        <f>IF(I119&gt;N119,I119-N119,0)</f>
        <v>0</v>
      </c>
      <c r="P119" s="734">
        <f>IF(I119&lt;N119,I119-N119,0)</f>
        <v>0</v>
      </c>
      <c r="Q119" s="603">
        <f>COUNTIF(Bandi_ItaliaDomani!A$2:A$1085,A119)</f>
        <v>27</v>
      </c>
      <c r="R119" s="465">
        <f>SUMIF(Bandi_ItaliaDomani!A$2:A$1085,A119,Bandi_ItaliaDomani!R$2:R$1085)</f>
        <v>223312102.32000002</v>
      </c>
      <c r="S119" s="465">
        <f>VLOOKUP(A119,Progetti_Regis!$A$2:$H$427,6,FALSE)</f>
        <v>233</v>
      </c>
      <c r="T119" s="465">
        <f>VLOOKUP(A119,Progetti_Regis!$A$2:$H$427,7,FALSE)</f>
        <v>293979139.21999997</v>
      </c>
      <c r="U119" s="42" t="s">
        <v>1168</v>
      </c>
      <c r="V119" s="37"/>
      <c r="W119" s="67" t="s">
        <v>3276</v>
      </c>
      <c r="X119" s="10">
        <v>0</v>
      </c>
      <c r="Y119" s="10">
        <v>3</v>
      </c>
      <c r="Z119" s="10">
        <v>47.5</v>
      </c>
      <c r="AA119" s="10">
        <v>73</v>
      </c>
      <c r="AB119" s="10">
        <v>78</v>
      </c>
      <c r="AC119" s="10">
        <v>60</v>
      </c>
      <c r="AD119" s="10">
        <v>38.5</v>
      </c>
      <c r="AE119" s="2">
        <v>127</v>
      </c>
      <c r="AF119" s="2">
        <v>42.7</v>
      </c>
      <c r="AG119" s="1052">
        <f>IF(ISNA(VLOOKUP($A119,Tag_sostegno_clima_digitale!$A$2:$Y$461,21,FALSE)=TRUE),0,VLOOKUP($A119,Tag_sostegno_clima_digitale!$A$2:$Y$461,21,FALSE))</f>
        <v>0.4</v>
      </c>
      <c r="AH119" s="1052">
        <f>IF(ISNA(VLOOKUP($A119,Tag_sostegno_clima_digitale!$A$2:$Y$461,23,FALSE)=TRUE),0,VLOOKUP($A119,Tag_sostegno_clima_digitale!$A$2:$Y$461,23,FALSE))</f>
        <v>0</v>
      </c>
      <c r="AI119" s="10">
        <f t="shared" si="6"/>
        <v>120</v>
      </c>
      <c r="AJ119" s="10">
        <f t="shared" si="7"/>
        <v>0</v>
      </c>
      <c r="AK119" s="8">
        <v>44377</v>
      </c>
      <c r="AL119" s="8">
        <v>46203</v>
      </c>
      <c r="AM119" s="484" t="s">
        <v>924</v>
      </c>
      <c r="AN119" s="64">
        <v>1</v>
      </c>
      <c r="AO119" s="64">
        <v>1</v>
      </c>
      <c r="AP119" s="64"/>
      <c r="AQ119" s="64"/>
      <c r="AU119" s="520"/>
      <c r="AV119" s="520"/>
      <c r="AW119" s="520"/>
      <c r="AX119" s="520"/>
      <c r="BA119" s="60" t="s">
        <v>1563</v>
      </c>
      <c r="BB119" s="478"/>
      <c r="BC119" s="478"/>
      <c r="BD119" s="478"/>
      <c r="CZ119" s="59" t="s">
        <v>1527</v>
      </c>
    </row>
    <row r="120" spans="1:124" s="484" customFormat="1">
      <c r="A120" s="478" t="s">
        <v>4943</v>
      </c>
      <c r="B120" s="478" t="s">
        <v>98</v>
      </c>
      <c r="C120" s="40" t="s">
        <v>1027</v>
      </c>
      <c r="D120" s="40" t="s">
        <v>542</v>
      </c>
      <c r="E120" s="43" t="s">
        <v>944</v>
      </c>
      <c r="F120" s="51" t="s">
        <v>5214</v>
      </c>
      <c r="G120" s="150">
        <v>800000000</v>
      </c>
      <c r="H120" s="151"/>
      <c r="I120" s="148">
        <f>H120+G120</f>
        <v>800000000</v>
      </c>
      <c r="J120" s="151"/>
      <c r="K120" s="151">
        <f>I120+J120</f>
        <v>800000000</v>
      </c>
      <c r="L120" s="465">
        <f>IF(ISNA(VLOOKUP(A120,Pagamenti_Opendata!$A$2:$H$253,8,FALSE)=TRUE),0,VLOOKUP(A120,Pagamenti_Opendata!$A$2:$H$253,8,FALSE))</f>
        <v>12624736.24</v>
      </c>
      <c r="M120" s="168" t="s">
        <v>752</v>
      </c>
      <c r="N120" s="150">
        <v>800000000</v>
      </c>
      <c r="O120" s="734">
        <f>IF(I120&gt;N120,I120-N120,0)</f>
        <v>0</v>
      </c>
      <c r="P120" s="734">
        <f>IF(I120&lt;N120,I120-N120,0)</f>
        <v>0</v>
      </c>
      <c r="Q120" s="603">
        <f>COUNTIF(Bandi_ItaliaDomani!A$2:A$1085,A120)</f>
        <v>6</v>
      </c>
      <c r="R120" s="465">
        <f>SUMIF(Bandi_ItaliaDomani!A$2:A$1085,A120,Bandi_ItaliaDomani!R$2:R$1085)</f>
        <v>20636652</v>
      </c>
      <c r="S120" s="465">
        <f>VLOOKUP(A120,Progetti_Regis!$A$2:$H$427,6,FALSE)</f>
        <v>548</v>
      </c>
      <c r="T120" s="465">
        <f>VLOOKUP(A120,Progetti_Regis!$A$2:$H$427,7,FALSE)</f>
        <v>633178409.04999995</v>
      </c>
      <c r="U120" s="42" t="s">
        <v>1168</v>
      </c>
      <c r="V120" s="35"/>
      <c r="W120" s="67" t="s">
        <v>6111</v>
      </c>
      <c r="X120" s="10">
        <v>0</v>
      </c>
      <c r="Y120" s="10">
        <v>15</v>
      </c>
      <c r="Z120" s="10">
        <v>50</v>
      </c>
      <c r="AA120" s="10">
        <v>63</v>
      </c>
      <c r="AB120" s="10">
        <v>143</v>
      </c>
      <c r="AC120" s="10">
        <v>240</v>
      </c>
      <c r="AD120" s="10">
        <v>289</v>
      </c>
      <c r="AE120" s="2">
        <v>320</v>
      </c>
      <c r="AF120" s="2">
        <v>40</v>
      </c>
      <c r="AG120" s="1052">
        <f>IF(ISNA(VLOOKUP($A120,Tag_sostegno_clima_digitale!$A$2:$Y$461,21,FALSE)=TRUE),0,VLOOKUP($A120,Tag_sostegno_clima_digitale!$A$2:$Y$461,21,FALSE))</f>
        <v>0</v>
      </c>
      <c r="AH120" s="1052">
        <f>IF(ISNA(VLOOKUP($A120,Tag_sostegno_clima_digitale!$A$2:$Y$461,23,FALSE)=TRUE),0,VLOOKUP($A120,Tag_sostegno_clima_digitale!$A$2:$Y$461,23,FALSE))</f>
        <v>0</v>
      </c>
      <c r="AI120" s="10">
        <f t="shared" si="6"/>
        <v>0</v>
      </c>
      <c r="AJ120" s="10">
        <f t="shared" si="7"/>
        <v>0</v>
      </c>
      <c r="AK120" s="8">
        <v>44348</v>
      </c>
      <c r="AL120" s="8">
        <v>46203</v>
      </c>
      <c r="AM120" s="484" t="s">
        <v>924</v>
      </c>
      <c r="AN120" s="64">
        <v>1</v>
      </c>
      <c r="AO120" s="64">
        <v>1</v>
      </c>
      <c r="AP120" s="64">
        <v>1</v>
      </c>
      <c r="AQ120" s="64"/>
      <c r="BA120" s="60" t="s">
        <v>1564</v>
      </c>
      <c r="BB120" s="478"/>
      <c r="BC120" s="478"/>
      <c r="BD120" s="478"/>
      <c r="CB120" s="306" t="s">
        <v>3749</v>
      </c>
      <c r="CZ120" s="59" t="s">
        <v>1565</v>
      </c>
    </row>
    <row r="121" spans="1:124" s="484" customFormat="1">
      <c r="A121" s="478" t="s">
        <v>4944</v>
      </c>
      <c r="B121" s="478" t="s">
        <v>98</v>
      </c>
      <c r="C121" s="42" t="s">
        <v>1027</v>
      </c>
      <c r="D121" s="42" t="s">
        <v>542</v>
      </c>
      <c r="E121" s="67" t="s">
        <v>944</v>
      </c>
      <c r="F121" s="35" t="s">
        <v>1081</v>
      </c>
      <c r="G121" s="148">
        <v>230000000</v>
      </c>
      <c r="H121" s="152"/>
      <c r="I121" s="148">
        <f>H121+G121</f>
        <v>230000000</v>
      </c>
      <c r="J121" s="152"/>
      <c r="K121" s="732">
        <f>I121+J121</f>
        <v>230000000</v>
      </c>
      <c r="L121" s="465">
        <f>IF(ISNA(VLOOKUP(A121,Pagamenti_Opendata!$A$2:$H$253,8,FALSE)=TRUE),0,VLOOKUP(A121,Pagamenti_Opendata!$A$2:$H$253,8,FALSE))</f>
        <v>28606036.640000001</v>
      </c>
      <c r="M121" s="168" t="s">
        <v>821</v>
      </c>
      <c r="N121" s="148">
        <v>300000000</v>
      </c>
      <c r="O121" s="734">
        <f>IF(I121&gt;N121,I121-N121,0)</f>
        <v>0</v>
      </c>
      <c r="P121" s="734">
        <f>IF(I121&lt;N121,I121-N121,0)</f>
        <v>-70000000</v>
      </c>
      <c r="Q121" s="603">
        <f>COUNTIF(Bandi_ItaliaDomani!A$2:A$1085,A121)</f>
        <v>52</v>
      </c>
      <c r="R121" s="465">
        <f>SUMIF(Bandi_ItaliaDomani!A$2:A$1085,A121,Bandi_ItaliaDomani!R$2:R$1085)</f>
        <v>148704960.81</v>
      </c>
      <c r="S121" s="465">
        <f>VLOOKUP(A121,Progetti_Regis!$A$2:$H$427,6,FALSE)</f>
        <v>27</v>
      </c>
      <c r="T121" s="465">
        <f>VLOOKUP(A121,Progetti_Regis!$A$2:$H$427,7,FALSE)</f>
        <v>249188000</v>
      </c>
      <c r="U121" s="42" t="s">
        <v>1168</v>
      </c>
      <c r="V121" s="37"/>
      <c r="W121" s="42" t="s">
        <v>6721</v>
      </c>
      <c r="X121" s="10">
        <v>0</v>
      </c>
      <c r="Y121" s="10">
        <v>34</v>
      </c>
      <c r="Z121" s="10">
        <v>54</v>
      </c>
      <c r="AA121" s="10">
        <v>44</v>
      </c>
      <c r="AB121" s="10">
        <v>48</v>
      </c>
      <c r="AC121" s="10">
        <v>50</v>
      </c>
      <c r="AD121" s="10">
        <v>0</v>
      </c>
      <c r="AE121" s="2" t="s">
        <v>5828</v>
      </c>
      <c r="AF121" s="2" t="s">
        <v>5828</v>
      </c>
      <c r="AG121" s="1052">
        <f>IF(ISNA(VLOOKUP($A121,Tag_sostegno_clima_digitale!$A$2:$Y$461,21,FALSE)=TRUE),0,VLOOKUP($A121,Tag_sostegno_clima_digitale!$A$2:$Y$461,21,FALSE))</f>
        <v>0.27843478260869564</v>
      </c>
      <c r="AH121" s="1052">
        <f>IF(ISNA(VLOOKUP($A121,Tag_sostegno_clima_digitale!$A$2:$Y$461,23,FALSE)=TRUE),0,VLOOKUP($A121,Tag_sostegno_clima_digitale!$A$2:$Y$461,23,FALSE))</f>
        <v>0.26521739130434785</v>
      </c>
      <c r="AI121" s="10">
        <f t="shared" si="6"/>
        <v>64.040000000000006</v>
      </c>
      <c r="AJ121" s="10">
        <f t="shared" si="7"/>
        <v>61.000000000000007</v>
      </c>
      <c r="AK121" s="8">
        <v>44348</v>
      </c>
      <c r="AL121" s="8">
        <v>46203</v>
      </c>
      <c r="AM121" s="484" t="s">
        <v>924</v>
      </c>
      <c r="AN121" s="64">
        <v>1</v>
      </c>
      <c r="AO121" s="64">
        <v>1</v>
      </c>
      <c r="AP121" s="64"/>
      <c r="AQ121" s="64"/>
      <c r="BO121" s="60" t="s">
        <v>273</v>
      </c>
      <c r="BP121" s="478"/>
      <c r="DQ121" s="59" t="s">
        <v>1555</v>
      </c>
    </row>
    <row r="122" spans="1:124" s="484" customFormat="1">
      <c r="A122" s="478" t="s">
        <v>4945</v>
      </c>
      <c r="B122" s="478" t="s">
        <v>98</v>
      </c>
      <c r="C122" s="38" t="s">
        <v>1027</v>
      </c>
      <c r="D122" s="38" t="s">
        <v>542</v>
      </c>
      <c r="E122" s="48" t="s">
        <v>944</v>
      </c>
      <c r="F122" s="434" t="s">
        <v>5212</v>
      </c>
      <c r="G122" s="156"/>
      <c r="H122" s="155"/>
      <c r="I122" s="156"/>
      <c r="J122" s="155"/>
      <c r="K122" s="155"/>
      <c r="L122" s="465">
        <f>IF(ISNA(VLOOKUP(A122,Pagamenti_Opendata!$A$2:$H$253,8,FALSE)=TRUE),0,VLOOKUP(A122,Pagamenti_Opendata!$A$2:$H$253,8,FALSE))</f>
        <v>0</v>
      </c>
      <c r="M122" s="168" t="s">
        <v>816</v>
      </c>
      <c r="N122" s="156"/>
      <c r="O122" s="734">
        <f>IF(I122&gt;N122,I122-N122,0)</f>
        <v>0</v>
      </c>
      <c r="P122" s="734">
        <f>IF(I122&lt;N122,I122-N122,0)</f>
        <v>0</v>
      </c>
      <c r="Q122" s="603">
        <f>COUNTIF(Bandi_ItaliaDomani!A$2:A$1085,A122)</f>
        <v>0</v>
      </c>
      <c r="R122" s="465">
        <f>SUMIF(Bandi_ItaliaDomani!A$2:A$1085,A122,Bandi_ItaliaDomani!R$2:R$1085)</f>
        <v>0</v>
      </c>
      <c r="S122" s="465">
        <f>VLOOKUP(A122,Progetti_Regis!$A$2:$H$427,6,FALSE)</f>
        <v>0</v>
      </c>
      <c r="T122" s="465">
        <f>VLOOKUP(A122,Progetti_Regis!$A$2:$H$427,7,FALSE)</f>
        <v>0</v>
      </c>
      <c r="U122" s="46" t="s">
        <v>1168</v>
      </c>
      <c r="V122" s="36"/>
      <c r="W122" s="46" t="s">
        <v>6721</v>
      </c>
      <c r="X122" s="10">
        <v>0</v>
      </c>
      <c r="Y122" s="10">
        <v>7.75</v>
      </c>
      <c r="Z122" s="10">
        <v>7.75</v>
      </c>
      <c r="AA122" s="10">
        <v>46.5</v>
      </c>
      <c r="AB122" s="10">
        <v>46.5</v>
      </c>
      <c r="AC122" s="10">
        <v>31</v>
      </c>
      <c r="AD122" s="10">
        <v>15.5</v>
      </c>
      <c r="AE122" s="2">
        <v>62</v>
      </c>
      <c r="AF122" s="2">
        <v>40</v>
      </c>
      <c r="AG122" s="1052">
        <f>IF(ISNA(VLOOKUP($A122,Tag_sostegno_clima_digitale!$A$2:$Y$461,21,FALSE)=TRUE),0,VLOOKUP($A122,Tag_sostegno_clima_digitale!$A$2:$Y$461,21,FALSE))</f>
        <v>0</v>
      </c>
      <c r="AH122" s="1052">
        <f>IF(ISNA(VLOOKUP($A122,Tag_sostegno_clima_digitale!$A$2:$Y$461,23,FALSE)=TRUE),0,VLOOKUP($A122,Tag_sostegno_clima_digitale!$A$2:$Y$461,23,FALSE))</f>
        <v>0</v>
      </c>
      <c r="AI122" s="10" t="str">
        <f t="shared" si="6"/>
        <v/>
      </c>
      <c r="AJ122" s="10" t="str">
        <f t="shared" si="7"/>
        <v/>
      </c>
      <c r="AK122" s="8">
        <v>44348</v>
      </c>
      <c r="AL122" s="8">
        <v>46203</v>
      </c>
      <c r="AM122" s="484" t="s">
        <v>923</v>
      </c>
      <c r="AN122" s="64">
        <v>1</v>
      </c>
      <c r="AO122" s="64"/>
      <c r="AP122" s="64"/>
      <c r="AQ122" s="64"/>
      <c r="BR122" s="60" t="s">
        <v>1518</v>
      </c>
      <c r="BS122" s="478"/>
      <c r="BT122" s="478"/>
      <c r="BU122" s="478"/>
      <c r="BV122" s="478"/>
      <c r="BW122" s="478"/>
      <c r="BX122" s="478"/>
      <c r="BY122" s="478"/>
    </row>
    <row r="123" spans="1:124" s="484" customFormat="1">
      <c r="A123" s="478" t="s">
        <v>5159</v>
      </c>
      <c r="B123" s="478" t="s">
        <v>98</v>
      </c>
      <c r="C123" s="40" t="s">
        <v>1027</v>
      </c>
      <c r="D123" s="40" t="s">
        <v>542</v>
      </c>
      <c r="E123" s="35" t="s">
        <v>947</v>
      </c>
      <c r="F123" s="51" t="s">
        <v>5213</v>
      </c>
      <c r="G123" s="150">
        <v>10000000</v>
      </c>
      <c r="H123" s="151"/>
      <c r="I123" s="148">
        <f>H123+G123</f>
        <v>10000000</v>
      </c>
      <c r="J123" s="151"/>
      <c r="K123" s="151">
        <f>I123+J123</f>
        <v>10000000</v>
      </c>
      <c r="L123" s="465">
        <f>IF(ISNA(VLOOKUP(A123,Pagamenti_Opendata!$A$2:$H$253,8,FALSE)=TRUE),0,VLOOKUP(A123,Pagamenti_Opendata!$A$2:$H$253,8,FALSE))</f>
        <v>365276.33</v>
      </c>
      <c r="M123" s="167" t="s">
        <v>1888</v>
      </c>
      <c r="N123" s="150">
        <v>10000000</v>
      </c>
      <c r="O123" s="734">
        <f>IF(I123&gt;N123,I123-N123,0)</f>
        <v>0</v>
      </c>
      <c r="P123" s="734">
        <f>IF(I123&lt;N123,I123-N123,0)</f>
        <v>0</v>
      </c>
      <c r="Q123" s="603">
        <f>COUNTIF(Bandi_ItaliaDomani!A$2:A$1085,A123)</f>
        <v>2</v>
      </c>
      <c r="R123" s="465">
        <f>SUMIF(Bandi_ItaliaDomani!A$2:A$1085,A123,Bandi_ItaliaDomani!R$2:R$1085)</f>
        <v>9980767</v>
      </c>
      <c r="S123" s="465">
        <f>VLOOKUP(A123,Progetti_Regis!$A$2:$H$427,6,FALSE)</f>
        <v>53</v>
      </c>
      <c r="T123" s="465">
        <f>VLOOKUP(A123,Progetti_Regis!$A$2:$H$427,7,FALSE)</f>
        <v>9980766.4299999997</v>
      </c>
      <c r="U123" s="42" t="s">
        <v>1168</v>
      </c>
      <c r="V123" s="35"/>
      <c r="W123" s="42" t="s">
        <v>6721</v>
      </c>
      <c r="AE123" s="2"/>
      <c r="AF123" s="2"/>
      <c r="AG123" s="1052">
        <f>IF(ISNA(VLOOKUP($A123,Tag_sostegno_clima_digitale!$A$2:$Y$461,21,FALSE)=TRUE),0,VLOOKUP($A123,Tag_sostegno_clima_digitale!$A$2:$Y$461,21,FALSE))</f>
        <v>0</v>
      </c>
      <c r="AH123" s="1052">
        <f>IF(ISNA(VLOOKUP($A123,Tag_sostegno_clima_digitale!$A$2:$Y$461,23,FALSE)=TRUE),0,VLOOKUP($A123,Tag_sostegno_clima_digitale!$A$2:$Y$461,23,FALSE))</f>
        <v>1</v>
      </c>
      <c r="AI123" s="10">
        <f t="shared" si="6"/>
        <v>0</v>
      </c>
      <c r="AJ123" s="10">
        <f t="shared" si="7"/>
        <v>10</v>
      </c>
      <c r="AM123" s="484" t="s">
        <v>923</v>
      </c>
    </row>
    <row r="124" spans="1:124" s="484" customFormat="1">
      <c r="A124" s="478" t="s">
        <v>5160</v>
      </c>
      <c r="B124" s="478" t="s">
        <v>98</v>
      </c>
      <c r="C124" s="42" t="s">
        <v>1027</v>
      </c>
      <c r="D124" s="42" t="s">
        <v>542</v>
      </c>
      <c r="E124" s="35" t="s">
        <v>947</v>
      </c>
      <c r="F124" s="35" t="s">
        <v>1082</v>
      </c>
      <c r="G124" s="148">
        <v>115000000</v>
      </c>
      <c r="H124" s="152"/>
      <c r="I124" s="148">
        <f>H124+G124</f>
        <v>115000000</v>
      </c>
      <c r="J124" s="152"/>
      <c r="K124" s="151">
        <f>I124+J124</f>
        <v>115000000</v>
      </c>
      <c r="L124" s="465">
        <f>IF(ISNA(VLOOKUP(A124,Pagamenti_Opendata!$A$2:$H$253,8,FALSE)=TRUE),0,VLOOKUP(A124,Pagamenti_Opendata!$A$2:$H$253,8,FALSE))</f>
        <v>3750477.18</v>
      </c>
      <c r="M124" s="167" t="s">
        <v>1888</v>
      </c>
      <c r="N124" s="148">
        <v>115000000</v>
      </c>
      <c r="O124" s="734">
        <f>IF(I124&gt;N124,I124-N124,0)</f>
        <v>0</v>
      </c>
      <c r="P124" s="734">
        <f>IF(I124&lt;N124,I124-N124,0)</f>
        <v>0</v>
      </c>
      <c r="Q124" s="603">
        <f>COUNTIF(Bandi_ItaliaDomani!A$2:A$1085,A124)</f>
        <v>2</v>
      </c>
      <c r="R124" s="465">
        <f>SUMIF(Bandi_ItaliaDomani!A$2:A$1085,A124,Bandi_ItaliaDomani!R$2:R$1085)</f>
        <v>103731306.88</v>
      </c>
      <c r="S124" s="465">
        <f>VLOOKUP(A124,Progetti_Regis!$A$2:$H$427,6,FALSE)</f>
        <v>1697</v>
      </c>
      <c r="T124" s="465">
        <f>VLOOKUP(A124,Progetti_Regis!$A$2:$H$427,7,FALSE)</f>
        <v>103731307.1099999</v>
      </c>
      <c r="U124" s="42" t="s">
        <v>1168</v>
      </c>
      <c r="V124" s="37"/>
      <c r="W124" s="42" t="s">
        <v>6721</v>
      </c>
      <c r="AE124" s="2"/>
      <c r="AF124" s="2"/>
      <c r="AG124" s="1052">
        <f>IF(ISNA(VLOOKUP($A124,Tag_sostegno_clima_digitale!$A$2:$Y$461,21,FALSE)=TRUE),0,VLOOKUP($A124,Tag_sostegno_clima_digitale!$A$2:$Y$461,21,FALSE))</f>
        <v>0</v>
      </c>
      <c r="AH124" s="1052">
        <f>IF(ISNA(VLOOKUP($A124,Tag_sostegno_clima_digitale!$A$2:$Y$461,23,FALSE)=TRUE),0,VLOOKUP($A124,Tag_sostegno_clima_digitale!$A$2:$Y$461,23,FALSE))</f>
        <v>1</v>
      </c>
      <c r="AI124" s="10">
        <f t="shared" si="6"/>
        <v>0</v>
      </c>
      <c r="AJ124" s="10">
        <f t="shared" si="7"/>
        <v>115</v>
      </c>
      <c r="AM124" s="484" t="s">
        <v>923</v>
      </c>
    </row>
    <row r="125" spans="1:124" s="484" customFormat="1">
      <c r="A125" s="478" t="s">
        <v>5161</v>
      </c>
      <c r="B125" s="478" t="s">
        <v>98</v>
      </c>
      <c r="C125" s="42" t="s">
        <v>1027</v>
      </c>
      <c r="D125" s="42" t="s">
        <v>542</v>
      </c>
      <c r="E125" s="35" t="s">
        <v>947</v>
      </c>
      <c r="F125" s="35" t="s">
        <v>1083</v>
      </c>
      <c r="G125" s="148">
        <v>10000000</v>
      </c>
      <c r="H125" s="152"/>
      <c r="I125" s="148">
        <f>H125+G125</f>
        <v>10000000</v>
      </c>
      <c r="J125" s="152"/>
      <c r="K125" s="151">
        <f>I125+J125</f>
        <v>10000000</v>
      </c>
      <c r="L125" s="465">
        <f>IF(ISNA(VLOOKUP(A125,Pagamenti_Opendata!$A$2:$H$253,8,FALSE)=TRUE),0,VLOOKUP(A125,Pagamenti_Opendata!$A$2:$H$253,8,FALSE))</f>
        <v>408775.36</v>
      </c>
      <c r="M125" s="167" t="s">
        <v>1888</v>
      </c>
      <c r="N125" s="148">
        <v>10000000</v>
      </c>
      <c r="O125" s="734">
        <f>IF(I125&gt;N125,I125-N125,0)</f>
        <v>0</v>
      </c>
      <c r="P125" s="734">
        <f>IF(I125&lt;N125,I125-N125,0)</f>
        <v>0</v>
      </c>
      <c r="Q125" s="603">
        <f>COUNTIF(Bandi_ItaliaDomani!A$2:A$1085,A125)</f>
        <v>2</v>
      </c>
      <c r="R125" s="465">
        <f>SUMIF(Bandi_ItaliaDomani!A$2:A$1085,A125,Bandi_ItaliaDomani!R$2:R$1085)</f>
        <v>9964647</v>
      </c>
      <c r="S125" s="465">
        <f>VLOOKUP(A125,Progetti_Regis!$A$2:$H$427,6,FALSE)</f>
        <v>60</v>
      </c>
      <c r="T125" s="465">
        <f>VLOOKUP(A125,Progetti_Regis!$A$2:$H$427,7,FALSE)</f>
        <v>9964646.1100000013</v>
      </c>
      <c r="U125" s="42" t="s">
        <v>1168</v>
      </c>
      <c r="V125" s="37"/>
      <c r="W125" s="42" t="s">
        <v>6721</v>
      </c>
      <c r="AE125" s="2"/>
      <c r="AF125" s="2"/>
      <c r="AG125" s="1052">
        <f>IF(ISNA(VLOOKUP($A125,Tag_sostegno_clima_digitale!$A$2:$Y$461,21,FALSE)=TRUE),0,VLOOKUP($A125,Tag_sostegno_clima_digitale!$A$2:$Y$461,21,FALSE))</f>
        <v>0</v>
      </c>
      <c r="AH125" s="1052">
        <f>IF(ISNA(VLOOKUP($A125,Tag_sostegno_clima_digitale!$A$2:$Y$461,23,FALSE)=TRUE),0,VLOOKUP($A125,Tag_sostegno_clima_digitale!$A$2:$Y$461,23,FALSE))</f>
        <v>1</v>
      </c>
      <c r="AI125" s="10">
        <f t="shared" si="6"/>
        <v>0</v>
      </c>
      <c r="AJ125" s="10">
        <f t="shared" si="7"/>
        <v>10</v>
      </c>
      <c r="AM125" s="484" t="s">
        <v>923</v>
      </c>
    </row>
    <row r="126" spans="1:124" s="484" customFormat="1">
      <c r="A126" s="478" t="s">
        <v>5162</v>
      </c>
      <c r="B126" s="478" t="s">
        <v>98</v>
      </c>
      <c r="C126" s="42" t="s">
        <v>1027</v>
      </c>
      <c r="D126" s="42" t="s">
        <v>542</v>
      </c>
      <c r="E126" s="35" t="s">
        <v>947</v>
      </c>
      <c r="F126" s="35" t="s">
        <v>1084</v>
      </c>
      <c r="G126" s="148">
        <v>20000000</v>
      </c>
      <c r="H126" s="152"/>
      <c r="I126" s="148">
        <f>H126+G126</f>
        <v>20000000</v>
      </c>
      <c r="J126" s="152"/>
      <c r="K126" s="151">
        <f>I126+J126</f>
        <v>20000000</v>
      </c>
      <c r="L126" s="465">
        <f>IF(ISNA(VLOOKUP(A126,Pagamenti_Opendata!$A$2:$H$253,8,FALSE)=TRUE),0,VLOOKUP(A126,Pagamenti_Opendata!$A$2:$H$253,8,FALSE))</f>
        <v>642621.53</v>
      </c>
      <c r="M126" s="167" t="s">
        <v>1888</v>
      </c>
      <c r="N126" s="148">
        <v>20000000</v>
      </c>
      <c r="O126" s="734">
        <f>IF(I126&gt;N126,I126-N126,0)</f>
        <v>0</v>
      </c>
      <c r="P126" s="734">
        <f>IF(I126&lt;N126,I126-N126,0)</f>
        <v>0</v>
      </c>
      <c r="Q126" s="603">
        <f>COUNTIF(Bandi_ItaliaDomani!A$2:A$1085,A126)</f>
        <v>2</v>
      </c>
      <c r="R126" s="465">
        <f>SUMIF(Bandi_ItaliaDomani!A$2:A$1085,A126,Bandi_ItaliaDomani!R$2:R$1085)</f>
        <v>19798978</v>
      </c>
      <c r="S126" s="465">
        <f>VLOOKUP(A126,Progetti_Regis!$A$2:$H$427,6,FALSE)</f>
        <v>345</v>
      </c>
      <c r="T126" s="465">
        <f>VLOOKUP(A126,Progetti_Regis!$A$2:$H$427,7,FALSE)</f>
        <v>19798977.680000007</v>
      </c>
      <c r="U126" s="42" t="s">
        <v>1168</v>
      </c>
      <c r="V126" s="37"/>
      <c r="W126" s="42" t="s">
        <v>6721</v>
      </c>
      <c r="AE126" s="2"/>
      <c r="AF126" s="2"/>
      <c r="AG126" s="1052">
        <f>IF(ISNA(VLOOKUP($A126,Tag_sostegno_clima_digitale!$A$2:$Y$461,21,FALSE)=TRUE),0,VLOOKUP($A126,Tag_sostegno_clima_digitale!$A$2:$Y$461,21,FALSE))</f>
        <v>0</v>
      </c>
      <c r="AH126" s="1052">
        <f>IF(ISNA(VLOOKUP($A126,Tag_sostegno_clima_digitale!$A$2:$Y$461,23,FALSE)=TRUE),0,VLOOKUP($A126,Tag_sostegno_clima_digitale!$A$2:$Y$461,23,FALSE))</f>
        <v>1</v>
      </c>
      <c r="AI126" s="10">
        <f t="shared" si="6"/>
        <v>0</v>
      </c>
      <c r="AJ126" s="10">
        <f t="shared" si="7"/>
        <v>20</v>
      </c>
      <c r="AM126" s="484" t="s">
        <v>923</v>
      </c>
    </row>
    <row r="127" spans="1:124" s="484" customFormat="1" ht="13.8">
      <c r="A127" s="478" t="s">
        <v>4946</v>
      </c>
      <c r="B127" s="478" t="s">
        <v>98</v>
      </c>
      <c r="C127" s="42" t="s">
        <v>1027</v>
      </c>
      <c r="D127" s="42" t="s">
        <v>542</v>
      </c>
      <c r="E127" s="67" t="s">
        <v>944</v>
      </c>
      <c r="F127" s="35" t="s">
        <v>1090</v>
      </c>
      <c r="G127" s="148">
        <v>114000000</v>
      </c>
      <c r="H127" s="152"/>
      <c r="I127" s="148">
        <f>H127+G127</f>
        <v>114000000</v>
      </c>
      <c r="J127" s="152"/>
      <c r="K127" s="151">
        <f>I127+J127</f>
        <v>114000000</v>
      </c>
      <c r="L127" s="465">
        <f>IF(ISNA(VLOOKUP(A127,Pagamenti_Opendata!$A$2:$H$253,8,FALSE)=TRUE),0,VLOOKUP(A127,Pagamenti_Opendata!$A$2:$H$253,8,FALSE))</f>
        <v>66783322.509999998</v>
      </c>
      <c r="M127" s="168" t="s">
        <v>750</v>
      </c>
      <c r="N127" s="148">
        <v>114000000</v>
      </c>
      <c r="O127" s="734">
        <f>IF(I127&gt;N127,I127-N127,0)</f>
        <v>0</v>
      </c>
      <c r="P127" s="734">
        <f>IF(I127&lt;N127,I127-N127,0)</f>
        <v>0</v>
      </c>
      <c r="Q127" s="603">
        <f>COUNTIF(Bandi_ItaliaDomani!A$2:A$1085,A127)</f>
        <v>4</v>
      </c>
      <c r="R127" s="465">
        <f>SUMIF(Bandi_ItaliaDomani!A$2:A$1085,A127,Bandi_ItaliaDomani!R$2:R$1085)</f>
        <v>41422889.390000001</v>
      </c>
      <c r="S127" s="465">
        <f>VLOOKUP(A127,Progetti_Regis!$A$2:$H$427,6,FALSE)</f>
        <v>1</v>
      </c>
      <c r="T127" s="465">
        <f>VLOOKUP(A127,Progetti_Regis!$A$2:$H$427,7,FALSE)</f>
        <v>114000000</v>
      </c>
      <c r="U127" s="42" t="s">
        <v>1171</v>
      </c>
      <c r="V127" s="37"/>
      <c r="W127" s="42" t="s">
        <v>6721</v>
      </c>
      <c r="X127" s="10">
        <v>0</v>
      </c>
      <c r="Y127" s="10">
        <v>6.04</v>
      </c>
      <c r="Z127" s="10">
        <v>24.53</v>
      </c>
      <c r="AA127" s="10">
        <v>32.97</v>
      </c>
      <c r="AB127" s="10">
        <v>27.11</v>
      </c>
      <c r="AC127" s="10">
        <v>16.27</v>
      </c>
      <c r="AD127" s="10">
        <v>7.1</v>
      </c>
      <c r="AE127" s="2" t="s">
        <v>5828</v>
      </c>
      <c r="AF127" s="2" t="s">
        <v>5828</v>
      </c>
      <c r="AG127" s="1052">
        <f>IF(ISNA(VLOOKUP($A127,Tag_sostegno_clima_digitale!$A$2:$Y$461,21,FALSE)=TRUE),0,VLOOKUP($A127,Tag_sostegno_clima_digitale!$A$2:$Y$461,21,FALSE))</f>
        <v>0</v>
      </c>
      <c r="AH127" s="1052">
        <f>IF(ISNA(VLOOKUP($A127,Tag_sostegno_clima_digitale!$A$2:$Y$461,23,FALSE)=TRUE),0,VLOOKUP($A127,Tag_sostegno_clima_digitale!$A$2:$Y$461,23,FALSE))</f>
        <v>1</v>
      </c>
      <c r="AI127" s="10">
        <f t="shared" si="6"/>
        <v>0</v>
      </c>
      <c r="AJ127" s="10">
        <f t="shared" si="7"/>
        <v>114</v>
      </c>
      <c r="AK127" s="8">
        <v>44197</v>
      </c>
      <c r="AL127" s="8">
        <v>46203</v>
      </c>
      <c r="AM127" s="484" t="s">
        <v>923</v>
      </c>
      <c r="AN127" s="121">
        <v>1</v>
      </c>
      <c r="AO127" s="121">
        <v>1</v>
      </c>
      <c r="AP127" s="121"/>
      <c r="AQ127" s="121"/>
      <c r="AT127" s="520"/>
      <c r="AU127" s="60" t="s">
        <v>1482</v>
      </c>
      <c r="AV127" s="478"/>
      <c r="AW127" s="478"/>
      <c r="AX127" s="478"/>
      <c r="CB127" s="59" t="s">
        <v>1566</v>
      </c>
    </row>
    <row r="128" spans="1:124" s="484" customFormat="1" ht="13.8">
      <c r="A128" s="478" t="s">
        <v>4947</v>
      </c>
      <c r="B128" s="478" t="s">
        <v>98</v>
      </c>
      <c r="C128" s="39" t="s">
        <v>1027</v>
      </c>
      <c r="D128" s="39" t="s">
        <v>542</v>
      </c>
      <c r="E128" s="47" t="s">
        <v>944</v>
      </c>
      <c r="F128" s="434" t="s">
        <v>5860</v>
      </c>
      <c r="G128" s="154"/>
      <c r="H128" s="153"/>
      <c r="I128" s="154"/>
      <c r="J128" s="153"/>
      <c r="K128" s="153"/>
      <c r="L128" s="465">
        <f>IF(ISNA(VLOOKUP(A128,Pagamenti_Opendata!$A$2:$H$253,8,FALSE)=TRUE),0,VLOOKUP(A128,Pagamenti_Opendata!$A$2:$H$253,8,FALSE))</f>
        <v>0</v>
      </c>
      <c r="M128" s="168" t="s">
        <v>749</v>
      </c>
      <c r="N128" s="154"/>
      <c r="O128" s="734">
        <f>IF(I128&gt;N128,I128-N128,0)</f>
        <v>0</v>
      </c>
      <c r="P128" s="734">
        <f>IF(I128&lt;N128,I128-N128,0)</f>
        <v>0</v>
      </c>
      <c r="Q128" s="603">
        <f>COUNTIF(Bandi_ItaliaDomani!A$2:A$1085,A128)</f>
        <v>0</v>
      </c>
      <c r="R128" s="465">
        <f>SUMIF(Bandi_ItaliaDomani!A$2:A$1085,A128,Bandi_ItaliaDomani!R$2:R$1085)</f>
        <v>0</v>
      </c>
      <c r="S128" s="465">
        <f>VLOOKUP(A128,Progetti_Regis!$A$2:$H$427,6,FALSE)</f>
        <v>0</v>
      </c>
      <c r="T128" s="465">
        <f>VLOOKUP(A128,Progetti_Regis!$A$2:$H$427,7,FALSE)</f>
        <v>0</v>
      </c>
      <c r="U128" s="46" t="s">
        <v>1171</v>
      </c>
      <c r="V128" s="36"/>
      <c r="W128" s="46" t="s">
        <v>6721</v>
      </c>
      <c r="X128" s="10"/>
      <c r="Y128" s="10"/>
      <c r="Z128" s="10"/>
      <c r="AA128" s="10"/>
      <c r="AB128" s="10"/>
      <c r="AC128" s="10"/>
      <c r="AD128" s="10"/>
      <c r="AE128" s="2">
        <v>654</v>
      </c>
      <c r="AF128" s="2">
        <v>36.6</v>
      </c>
      <c r="AG128" s="1052">
        <f>IF(ISNA(VLOOKUP($A128,Tag_sostegno_clima_digitale!$A$2:$Y$461,21,FALSE)=TRUE),0,VLOOKUP($A128,Tag_sostegno_clima_digitale!$A$2:$Y$461,21,FALSE))</f>
        <v>0</v>
      </c>
      <c r="AH128" s="1052">
        <f>IF(ISNA(VLOOKUP($A128,Tag_sostegno_clima_digitale!$A$2:$Y$461,23,FALSE)=TRUE),0,VLOOKUP($A128,Tag_sostegno_clima_digitale!$A$2:$Y$461,23,FALSE))</f>
        <v>0</v>
      </c>
      <c r="AI128" s="10" t="str">
        <f t="shared" si="6"/>
        <v/>
      </c>
      <c r="AJ128" s="10" t="str">
        <f t="shared" si="7"/>
        <v/>
      </c>
      <c r="AK128" s="8">
        <v>44348</v>
      </c>
      <c r="AL128" s="8">
        <v>46265</v>
      </c>
      <c r="AM128" s="484" t="s">
        <v>924</v>
      </c>
      <c r="AN128" s="121">
        <v>5</v>
      </c>
      <c r="AO128" s="121">
        <v>7</v>
      </c>
      <c r="AP128" s="121"/>
      <c r="AQ128" s="121"/>
      <c r="AT128" s="520"/>
    </row>
    <row r="129" spans="1:126" s="484" customFormat="1" ht="13.8">
      <c r="A129" s="478" t="s">
        <v>5163</v>
      </c>
      <c r="B129" s="478" t="s">
        <v>98</v>
      </c>
      <c r="C129" s="42" t="s">
        <v>1027</v>
      </c>
      <c r="D129" s="42" t="s">
        <v>542</v>
      </c>
      <c r="E129" s="35" t="s">
        <v>947</v>
      </c>
      <c r="F129" s="670" t="s">
        <v>9417</v>
      </c>
      <c r="G129" s="148">
        <v>598000000</v>
      </c>
      <c r="H129" s="152"/>
      <c r="I129" s="148">
        <f t="shared" ref="I129:I134" si="10">H129+G129</f>
        <v>598000000</v>
      </c>
      <c r="J129" s="152"/>
      <c r="K129" s="732">
        <f>I129+J129</f>
        <v>598000000</v>
      </c>
      <c r="L129" s="465">
        <f>IF(ISNA(VLOOKUP(A129,Pagamenti_Opendata!$A$2:$H$253,8,FALSE)=TRUE),0,VLOOKUP(A129,Pagamenti_Opendata!$A$2:$H$253,8,FALSE))</f>
        <v>73193136.010000005</v>
      </c>
      <c r="M129" s="167" t="s">
        <v>1888</v>
      </c>
      <c r="N129" s="148">
        <v>500000000</v>
      </c>
      <c r="O129" s="734">
        <f>IF(I129&gt;N129,I129-N129,0)</f>
        <v>98000000</v>
      </c>
      <c r="P129" s="734">
        <f>IF(I129&lt;N129,I129-N129,0)</f>
        <v>0</v>
      </c>
      <c r="Q129" s="603">
        <f>COUNTIF(Bandi_ItaliaDomani!A$2:A$1085,A129)</f>
        <v>1</v>
      </c>
      <c r="R129" s="465">
        <f>SUMIF(Bandi_ItaliaDomani!A$2:A$1085,A129,Bandi_ItaliaDomani!R$2:R$1085)</f>
        <v>558536504</v>
      </c>
      <c r="S129" s="465">
        <f>VLOOKUP(A129,Progetti_Regis!$A$2:$H$427,6,FALSE)</f>
        <v>3576</v>
      </c>
      <c r="T129" s="465">
        <f>VLOOKUP(A129,Progetti_Regis!$A$2:$H$427,7,FALSE)</f>
        <v>558536504.28999972</v>
      </c>
      <c r="U129" s="42" t="s">
        <v>1171</v>
      </c>
      <c r="V129" s="37"/>
      <c r="W129" s="42" t="s">
        <v>6721</v>
      </c>
      <c r="Z129" s="330">
        <v>118</v>
      </c>
      <c r="AA129" s="330">
        <v>190</v>
      </c>
      <c r="AB129" s="330">
        <v>190</v>
      </c>
      <c r="AC129" s="330">
        <v>100</v>
      </c>
      <c r="AE129" s="2"/>
      <c r="AF129" s="2"/>
      <c r="AG129" s="1052">
        <f>IF(ISNA(VLOOKUP($A129,Tag_sostegno_clima_digitale!$A$2:$Y$461,21,FALSE)=TRUE),0,VLOOKUP($A129,Tag_sostegno_clima_digitale!$A$2:$Y$461,21,FALSE))</f>
        <v>0.2</v>
      </c>
      <c r="AH129" s="1052">
        <f>IF(ISNA(VLOOKUP($A129,Tag_sostegno_clima_digitale!$A$2:$Y$461,23,FALSE)=TRUE),0,VLOOKUP($A129,Tag_sostegno_clima_digitale!$A$2:$Y$461,23,FALSE))</f>
        <v>0</v>
      </c>
      <c r="AI129" s="10">
        <f t="shared" si="6"/>
        <v>119.6</v>
      </c>
      <c r="AJ129" s="10">
        <f t="shared" si="7"/>
        <v>0</v>
      </c>
      <c r="AM129" s="484" t="s">
        <v>924</v>
      </c>
      <c r="AT129" s="520"/>
      <c r="AU129" s="60" t="s">
        <v>1494</v>
      </c>
      <c r="AV129" s="478"/>
      <c r="AW129" s="478"/>
      <c r="AX129" s="478"/>
      <c r="AY129" s="520"/>
      <c r="AZ129" s="520"/>
      <c r="CZ129" s="61" t="s">
        <v>269</v>
      </c>
      <c r="DA129" s="478"/>
      <c r="DB129" s="478"/>
      <c r="DC129" s="478"/>
      <c r="DD129" s="478"/>
      <c r="DE129" s="478"/>
      <c r="DF129" s="478"/>
      <c r="DG129" s="478"/>
      <c r="DH129" s="478"/>
    </row>
    <row r="130" spans="1:126" s="484" customFormat="1" ht="13.8">
      <c r="A130" s="708" t="s">
        <v>5164</v>
      </c>
      <c r="B130" s="651" t="s">
        <v>11080</v>
      </c>
      <c r="C130" s="717" t="s">
        <v>7926</v>
      </c>
      <c r="D130" s="717" t="s">
        <v>542</v>
      </c>
      <c r="E130" s="736" t="s">
        <v>7927</v>
      </c>
      <c r="F130" s="736" t="s">
        <v>7928</v>
      </c>
      <c r="G130" s="738">
        <v>0</v>
      </c>
      <c r="H130" s="737"/>
      <c r="I130" s="738">
        <f t="shared" si="10"/>
        <v>0</v>
      </c>
      <c r="J130" s="737"/>
      <c r="K130" s="739">
        <f>I130+J130</f>
        <v>0</v>
      </c>
      <c r="L130" s="465">
        <f>IF(ISNA(VLOOKUP(A130,Pagamenti_Opendata!$A$2:$H$253,8,FALSE)=TRUE),0,VLOOKUP(A130,Pagamenti_Opendata!$A$2:$H$253,8,FALSE))</f>
        <v>0</v>
      </c>
      <c r="M130" s="741" t="s">
        <v>1888</v>
      </c>
      <c r="N130" s="148">
        <v>98000000</v>
      </c>
      <c r="O130" s="734">
        <f>IF(I130&gt;N130,I130-N130,0)</f>
        <v>0</v>
      </c>
      <c r="P130" s="734">
        <f>IF(I130&lt;N130,I130-N130,0)</f>
        <v>-98000000</v>
      </c>
      <c r="Q130" s="715">
        <f>COUNTIF(Bandi_ItaliaDomani!A$2:A$1085,A130)</f>
        <v>2</v>
      </c>
      <c r="R130" s="716">
        <f>SUMIF(Bandi_ItaliaDomani!A$2:A$1085,A130,Bandi_ItaliaDomani!R$2:R$1085)</f>
        <v>98000000</v>
      </c>
      <c r="S130" s="716">
        <f>VLOOKUP(A130,Progetti_Regis!$A$2:$H$427,6,FALSE)</f>
        <v>0</v>
      </c>
      <c r="T130" s="716">
        <f>VLOOKUP(A130,Progetti_Regis!$A$2:$H$427,7,FALSE)</f>
        <v>0</v>
      </c>
      <c r="U130" s="717" t="s">
        <v>1171</v>
      </c>
      <c r="V130" s="718" t="s">
        <v>7929</v>
      </c>
      <c r="W130" s="717" t="s">
        <v>6721</v>
      </c>
      <c r="X130" s="708"/>
      <c r="Y130" s="708"/>
      <c r="Z130" s="740">
        <v>0</v>
      </c>
      <c r="AA130" s="740">
        <v>0</v>
      </c>
      <c r="AB130" s="740">
        <v>0</v>
      </c>
      <c r="AC130" s="740">
        <v>0</v>
      </c>
      <c r="AD130" s="708"/>
      <c r="AE130" s="721"/>
      <c r="AF130" s="721"/>
      <c r="AG130" s="1052">
        <f>IF(ISNA(VLOOKUP($A130,Tag_sostegno_clima_digitale!$A$2:$Y$461,21,FALSE)=TRUE),0,VLOOKUP($A130,Tag_sostegno_clima_digitale!$A$2:$Y$461,21,FALSE))</f>
        <v>0</v>
      </c>
      <c r="AH130" s="1052">
        <f>IF(ISNA(VLOOKUP($A130,Tag_sostegno_clima_digitale!$A$2:$Y$461,23,FALSE)=TRUE),0,VLOOKUP($A130,Tag_sostegno_clima_digitale!$A$2:$Y$461,23,FALSE))</f>
        <v>0</v>
      </c>
      <c r="AI130" s="10" t="str">
        <f t="shared" si="6"/>
        <v/>
      </c>
      <c r="AJ130" s="10" t="str">
        <f t="shared" si="7"/>
        <v/>
      </c>
      <c r="AK130" s="708"/>
      <c r="AL130" s="708"/>
      <c r="AM130" s="708" t="s">
        <v>924</v>
      </c>
      <c r="AN130" s="708"/>
      <c r="AO130" s="708"/>
      <c r="AP130" s="708"/>
      <c r="AQ130" s="708"/>
      <c r="AR130" s="708"/>
      <c r="AS130" s="708"/>
      <c r="AT130" s="708"/>
      <c r="AU130" s="708"/>
      <c r="AV130" s="708"/>
      <c r="AW130" s="708"/>
      <c r="AX130" s="708"/>
      <c r="AY130" s="725"/>
      <c r="AZ130" s="725"/>
      <c r="BA130" s="708"/>
      <c r="BB130" s="708"/>
      <c r="BC130" s="708"/>
      <c r="BD130" s="708"/>
      <c r="BE130" s="708"/>
      <c r="BF130" s="708"/>
      <c r="BG130" s="708"/>
      <c r="BH130" s="708"/>
      <c r="BI130" s="708"/>
      <c r="BJ130" s="708"/>
      <c r="BK130" s="708"/>
      <c r="BL130" s="708"/>
      <c r="BM130" s="708"/>
      <c r="BN130" s="708"/>
      <c r="BO130" s="708"/>
      <c r="BP130" s="708"/>
      <c r="BQ130" s="708"/>
      <c r="BR130" s="708"/>
      <c r="BS130" s="708"/>
      <c r="BT130" s="708"/>
      <c r="BU130" s="708"/>
      <c r="BV130" s="708"/>
      <c r="BW130" s="708"/>
      <c r="BX130" s="708"/>
      <c r="BY130" s="708"/>
      <c r="BZ130" s="708"/>
      <c r="CA130" s="708"/>
      <c r="CB130" s="708"/>
      <c r="CC130" s="708"/>
      <c r="CD130" s="708"/>
      <c r="CE130" s="708"/>
      <c r="CF130" s="708"/>
      <c r="CG130" s="708"/>
      <c r="CH130" s="708"/>
      <c r="CI130" s="708"/>
      <c r="CJ130" s="708"/>
      <c r="CK130" s="708"/>
      <c r="CL130" s="708"/>
      <c r="CM130" s="708"/>
      <c r="CN130" s="708"/>
      <c r="CO130" s="708"/>
      <c r="CP130" s="708"/>
      <c r="CQ130" s="708"/>
      <c r="CR130" s="708"/>
      <c r="CS130" s="708"/>
      <c r="CT130" s="708"/>
      <c r="CU130" s="708"/>
      <c r="CV130" s="708"/>
      <c r="CW130" s="708"/>
      <c r="CX130" s="708"/>
      <c r="CY130" s="708"/>
      <c r="CZ130" s="708"/>
      <c r="DA130" s="708"/>
      <c r="DB130" s="708"/>
      <c r="DC130" s="708"/>
      <c r="DD130" s="708"/>
      <c r="DE130" s="708"/>
      <c r="DF130" s="708"/>
      <c r="DG130" s="708"/>
      <c r="DH130" s="708"/>
      <c r="DI130" s="708"/>
      <c r="DJ130" s="708"/>
      <c r="DK130" s="708"/>
      <c r="DL130" s="708"/>
      <c r="DM130" s="708"/>
      <c r="DN130" s="708"/>
      <c r="DO130" s="708"/>
      <c r="DP130" s="708"/>
      <c r="DQ130" s="708"/>
      <c r="DR130" s="708"/>
      <c r="DS130" s="708"/>
      <c r="DT130" s="708"/>
      <c r="DU130" s="708"/>
      <c r="DV130" s="708"/>
    </row>
    <row r="131" spans="1:126" s="484" customFormat="1">
      <c r="A131" s="478" t="s">
        <v>5165</v>
      </c>
      <c r="B131" s="478" t="s">
        <v>98</v>
      </c>
      <c r="C131" s="42" t="s">
        <v>1027</v>
      </c>
      <c r="D131" s="42" t="s">
        <v>542</v>
      </c>
      <c r="E131" s="35" t="s">
        <v>947</v>
      </c>
      <c r="F131" s="51" t="s">
        <v>9418</v>
      </c>
      <c r="G131" s="148">
        <v>805000000</v>
      </c>
      <c r="H131" s="152"/>
      <c r="I131" s="148">
        <f t="shared" si="10"/>
        <v>805000000</v>
      </c>
      <c r="J131" s="152"/>
      <c r="K131" s="732">
        <f>I131+J131</f>
        <v>805000000</v>
      </c>
      <c r="L131" s="465">
        <f>IF(ISNA(VLOOKUP(A131,Pagamenti_Opendata!$A$2:$H$253,8,FALSE)=TRUE),0,VLOOKUP(A131,Pagamenti_Opendata!$A$2:$H$253,8,FALSE))</f>
        <v>73623818.409999996</v>
      </c>
      <c r="M131" s="167" t="s">
        <v>1888</v>
      </c>
      <c r="N131" s="148">
        <v>500000000</v>
      </c>
      <c r="O131" s="734">
        <f>IF(I131&gt;N131,I131-N131,0)</f>
        <v>305000000</v>
      </c>
      <c r="P131" s="734">
        <f>IF(I131&lt;N131,I131-N131,0)</f>
        <v>0</v>
      </c>
      <c r="Q131" s="603">
        <f>COUNTIF(Bandi_ItaliaDomani!A$2:A$1085,A131)</f>
        <v>3</v>
      </c>
      <c r="R131" s="465">
        <f>SUMIF(Bandi_ItaliaDomani!A$2:A$1085,A131,Bandi_ItaliaDomani!R$2:R$1085)</f>
        <v>473000000</v>
      </c>
      <c r="S131" s="465">
        <f>VLOOKUP(A131,Progetti_Regis!$A$2:$H$427,6,FALSE)</f>
        <v>1</v>
      </c>
      <c r="T131" s="465">
        <f>VLOOKUP(A131,Progetti_Regis!$A$2:$H$427,7,FALSE)</f>
        <v>500000000</v>
      </c>
      <c r="U131" s="42" t="s">
        <v>1171</v>
      </c>
      <c r="V131" s="37"/>
      <c r="W131" s="42" t="s">
        <v>6721</v>
      </c>
      <c r="Y131" s="330">
        <v>350</v>
      </c>
      <c r="Z131" s="330">
        <v>150</v>
      </c>
      <c r="AA131" s="478"/>
      <c r="AD131" s="2">
        <v>305</v>
      </c>
      <c r="AE131" s="2"/>
      <c r="AF131" s="2"/>
      <c r="AG131" s="1052">
        <f>IF(ISNA(VLOOKUP($A131,Tag_sostegno_clima_digitale!$A$2:$Y$461,21,FALSE)=TRUE),0,VLOOKUP($A131,Tag_sostegno_clima_digitale!$A$2:$Y$461,21,FALSE))</f>
        <v>0.2</v>
      </c>
      <c r="AH131" s="1052">
        <f>IF(ISNA(VLOOKUP($A131,Tag_sostegno_clima_digitale!$A$2:$Y$461,23,FALSE)=TRUE),0,VLOOKUP($A131,Tag_sostegno_clima_digitale!$A$2:$Y$461,23,FALSE))</f>
        <v>0</v>
      </c>
      <c r="AI131" s="10">
        <f t="shared" ref="AI131:AI194" si="11">IF($K131&gt;0,AG131*$K131/1000000,"")</f>
        <v>161</v>
      </c>
      <c r="AJ131" s="10">
        <f t="shared" ref="AJ131:AJ194" si="12">IF($K131&gt;0,AH131*$K131/1000000,"")</f>
        <v>0</v>
      </c>
      <c r="AM131" s="484" t="s">
        <v>924</v>
      </c>
      <c r="AU131" s="60" t="s">
        <v>1567</v>
      </c>
      <c r="AV131" s="478"/>
      <c r="AW131" s="478"/>
      <c r="AX131" s="478"/>
      <c r="BF131" s="59" t="s">
        <v>1570</v>
      </c>
      <c r="CZ131" s="61" t="s">
        <v>1541</v>
      </c>
      <c r="DA131" s="478"/>
      <c r="DB131" s="478"/>
      <c r="DC131" s="478"/>
      <c r="DD131" s="478"/>
      <c r="DE131" s="478"/>
      <c r="DF131" s="478"/>
      <c r="DG131" s="478"/>
      <c r="DH131" s="478"/>
    </row>
    <row r="132" spans="1:126" s="484" customFormat="1">
      <c r="A132" s="478" t="s">
        <v>5166</v>
      </c>
      <c r="B132" s="478" t="s">
        <v>98</v>
      </c>
      <c r="C132" s="40" t="s">
        <v>1027</v>
      </c>
      <c r="D132" s="40" t="s">
        <v>542</v>
      </c>
      <c r="E132" s="35" t="s">
        <v>947</v>
      </c>
      <c r="F132" s="51" t="s">
        <v>7103</v>
      </c>
      <c r="G132" s="150">
        <v>53000000</v>
      </c>
      <c r="H132" s="151"/>
      <c r="I132" s="148">
        <f t="shared" si="10"/>
        <v>53000000</v>
      </c>
      <c r="J132" s="151"/>
      <c r="K132" s="732">
        <f>I132+J132</f>
        <v>53000000</v>
      </c>
      <c r="L132" s="465">
        <f>IF(ISNA(VLOOKUP(A132,Pagamenti_Opendata!$A$2:$H$253,8,FALSE)=TRUE),0,VLOOKUP(A132,Pagamenti_Opendata!$A$2:$H$253,8,FALSE))</f>
        <v>52731950.130000003</v>
      </c>
      <c r="M132" s="167" t="s">
        <v>1888</v>
      </c>
      <c r="N132" s="150">
        <v>358000000</v>
      </c>
      <c r="O132" s="734">
        <f>IF(I132&gt;N132,I132-N132,0)</f>
        <v>0</v>
      </c>
      <c r="P132" s="734">
        <f>IF(I132&lt;N132,I132-N132,0)</f>
        <v>-305000000</v>
      </c>
      <c r="Q132" s="603">
        <f>COUNTIF(Bandi_ItaliaDomani!A$2:A$1085,A132)</f>
        <v>0</v>
      </c>
      <c r="R132" s="465">
        <f>SUMIF(Bandi_ItaliaDomani!A$2:A$1085,A132,Bandi_ItaliaDomani!R$2:R$1085)</f>
        <v>0</v>
      </c>
      <c r="S132" s="465">
        <f>VLOOKUP(A132,Progetti_Regis!$A$2:$H$427,6,FALSE)</f>
        <v>1</v>
      </c>
      <c r="T132" s="465">
        <f>VLOOKUP(A132,Progetti_Regis!$A$2:$H$427,7,FALSE)</f>
        <v>53000000</v>
      </c>
      <c r="U132" s="42" t="s">
        <v>1171</v>
      </c>
      <c r="V132" s="37"/>
      <c r="W132" s="42" t="s">
        <v>6721</v>
      </c>
      <c r="Y132" s="330">
        <v>53</v>
      </c>
      <c r="Z132" s="330">
        <v>0</v>
      </c>
      <c r="AA132" s="330">
        <v>0</v>
      </c>
      <c r="AB132" s="330">
        <v>0</v>
      </c>
      <c r="AC132" s="330">
        <v>0</v>
      </c>
      <c r="AE132" s="2"/>
      <c r="AF132" s="2"/>
      <c r="AG132" s="1052">
        <f>IF(ISNA(VLOOKUP($A132,Tag_sostegno_clima_digitale!$A$2:$Y$461,21,FALSE)=TRUE),0,VLOOKUP($A132,Tag_sostegno_clima_digitale!$A$2:$Y$461,21,FALSE))</f>
        <v>0.2</v>
      </c>
      <c r="AH132" s="1052">
        <f>IF(ISNA(VLOOKUP($A132,Tag_sostegno_clima_digitale!$A$2:$Y$461,23,FALSE)=TRUE),0,VLOOKUP($A132,Tag_sostegno_clima_digitale!$A$2:$Y$461,23,FALSE))</f>
        <v>0</v>
      </c>
      <c r="AI132" s="10">
        <f t="shared" si="11"/>
        <v>10.6</v>
      </c>
      <c r="AJ132" s="10">
        <f t="shared" si="12"/>
        <v>0</v>
      </c>
      <c r="AM132" s="484" t="s">
        <v>924</v>
      </c>
      <c r="AU132" s="60" t="s">
        <v>1568</v>
      </c>
      <c r="AV132" s="478"/>
      <c r="AW132" s="478"/>
      <c r="AX132" s="478"/>
      <c r="CZ132" s="61" t="s">
        <v>1544</v>
      </c>
      <c r="DA132" s="478"/>
      <c r="DB132" s="478"/>
      <c r="DC132" s="478"/>
      <c r="DD132" s="478"/>
      <c r="DE132" s="478"/>
      <c r="DF132" s="478"/>
      <c r="DG132" s="478"/>
      <c r="DH132" s="478"/>
    </row>
    <row r="133" spans="1:126" s="484" customFormat="1">
      <c r="A133" s="478" t="s">
        <v>5167</v>
      </c>
      <c r="B133" s="478" t="s">
        <v>98</v>
      </c>
      <c r="C133" s="40" t="s">
        <v>1027</v>
      </c>
      <c r="D133" s="40" t="s">
        <v>542</v>
      </c>
      <c r="E133" s="35" t="s">
        <v>947</v>
      </c>
      <c r="F133" s="35" t="s">
        <v>1095</v>
      </c>
      <c r="G133" s="150">
        <v>180000000</v>
      </c>
      <c r="H133" s="151"/>
      <c r="I133" s="148">
        <f t="shared" si="10"/>
        <v>180000000</v>
      </c>
      <c r="J133" s="151"/>
      <c r="K133" s="151">
        <f>I133+J133</f>
        <v>180000000</v>
      </c>
      <c r="L133" s="465">
        <f>IF(ISNA(VLOOKUP(A133,Pagamenti_Opendata!$A$2:$H$253,8,FALSE)=TRUE),0,VLOOKUP(A133,Pagamenti_Opendata!$A$2:$H$253,8,FALSE))</f>
        <v>0</v>
      </c>
      <c r="M133" s="167" t="s">
        <v>1888</v>
      </c>
      <c r="N133" s="150">
        <v>180000000</v>
      </c>
      <c r="O133" s="734">
        <f>IF(I133&gt;N133,I133-N133,0)</f>
        <v>0</v>
      </c>
      <c r="P133" s="734">
        <f>IF(I133&lt;N133,I133-N133,0)</f>
        <v>0</v>
      </c>
      <c r="Q133" s="603">
        <f>COUNTIF(Bandi_ItaliaDomani!A$2:A$1085,A133)</f>
        <v>2</v>
      </c>
      <c r="R133" s="465">
        <f>SUMIF(Bandi_ItaliaDomani!A$2:A$1085,A133,Bandi_ItaliaDomani!R$2:R$1085)</f>
        <v>217631108</v>
      </c>
      <c r="S133" s="465">
        <f>VLOOKUP(A133,Progetti_Regis!$A$2:$H$427,6,FALSE)</f>
        <v>161</v>
      </c>
      <c r="T133" s="465">
        <f>VLOOKUP(A133,Progetti_Regis!$A$2:$H$427,7,FALSE)</f>
        <v>37631107.910000011</v>
      </c>
      <c r="U133" s="42" t="s">
        <v>1171</v>
      </c>
      <c r="V133" s="37"/>
      <c r="W133" s="42" t="s">
        <v>6721</v>
      </c>
      <c r="Z133" s="330">
        <v>40</v>
      </c>
      <c r="AA133" s="330">
        <v>40</v>
      </c>
      <c r="AB133" s="330">
        <v>50</v>
      </c>
      <c r="AC133" s="330">
        <v>50</v>
      </c>
      <c r="AE133" s="2"/>
      <c r="AF133" s="2"/>
      <c r="AG133" s="1052">
        <f>IF(ISNA(VLOOKUP($A133,Tag_sostegno_clima_digitale!$A$2:$Y$461,21,FALSE)=TRUE),0,VLOOKUP($A133,Tag_sostegno_clima_digitale!$A$2:$Y$461,21,FALSE))</f>
        <v>0.2</v>
      </c>
      <c r="AH133" s="1052">
        <f>IF(ISNA(VLOOKUP($A133,Tag_sostegno_clima_digitale!$A$2:$Y$461,23,FALSE)=TRUE),0,VLOOKUP($A133,Tag_sostegno_clima_digitale!$A$2:$Y$461,23,FALSE))</f>
        <v>0</v>
      </c>
      <c r="AI133" s="10">
        <f t="shared" si="11"/>
        <v>36</v>
      </c>
      <c r="AJ133" s="10">
        <f t="shared" si="12"/>
        <v>0</v>
      </c>
      <c r="AM133" s="484" t="s">
        <v>924</v>
      </c>
      <c r="AU133" s="60" t="s">
        <v>1569</v>
      </c>
      <c r="AV133" s="478"/>
      <c r="AW133" s="478"/>
      <c r="AX133" s="478"/>
      <c r="CZ133" s="59" t="s">
        <v>1546</v>
      </c>
    </row>
    <row r="134" spans="1:126" s="484" customFormat="1">
      <c r="A134" s="478" t="s">
        <v>5168</v>
      </c>
      <c r="B134" s="478" t="s">
        <v>98</v>
      </c>
      <c r="C134" s="40" t="s">
        <v>1027</v>
      </c>
      <c r="D134" s="40" t="s">
        <v>542</v>
      </c>
      <c r="E134" s="35" t="s">
        <v>947</v>
      </c>
      <c r="F134" s="51" t="s">
        <v>3823</v>
      </c>
      <c r="G134" s="150">
        <v>150000000</v>
      </c>
      <c r="H134" s="151"/>
      <c r="I134" s="148">
        <f t="shared" si="10"/>
        <v>150000000</v>
      </c>
      <c r="J134" s="151"/>
      <c r="K134" s="151">
        <f>I134+J134</f>
        <v>150000000</v>
      </c>
      <c r="L134" s="465">
        <f>IF(ISNA(VLOOKUP(A134,Pagamenti_Opendata!$A$2:$H$253,8,FALSE)=TRUE),0,VLOOKUP(A134,Pagamenti_Opendata!$A$2:$H$253,8,FALSE))</f>
        <v>3336588.01</v>
      </c>
      <c r="M134" s="167" t="s">
        <v>1888</v>
      </c>
      <c r="N134" s="150">
        <v>150000000</v>
      </c>
      <c r="O134" s="734">
        <f>IF(I134&gt;N134,I134-N134,0)</f>
        <v>0</v>
      </c>
      <c r="P134" s="734">
        <f>IF(I134&lt;N134,I134-N134,0)</f>
        <v>0</v>
      </c>
      <c r="Q134" s="603">
        <f>COUNTIF(Bandi_ItaliaDomani!A$2:A$1085,A134)</f>
        <v>1</v>
      </c>
      <c r="R134" s="465">
        <f>SUMIF(Bandi_ItaliaDomani!A$2:A$1085,A134,Bandi_ItaliaDomani!R$2:R$1085)</f>
        <v>150000000</v>
      </c>
      <c r="S134" s="465">
        <f>VLOOKUP(A134,Progetti_Regis!$A$2:$H$427,6,FALSE)</f>
        <v>1</v>
      </c>
      <c r="T134" s="465">
        <f>VLOOKUP(A134,Progetti_Regis!$A$2:$H$427,7,FALSE)</f>
        <v>150000000</v>
      </c>
      <c r="U134" s="42" t="s">
        <v>1171</v>
      </c>
      <c r="V134" s="37"/>
      <c r="W134" s="42" t="s">
        <v>6721</v>
      </c>
      <c r="AA134" s="330">
        <v>130</v>
      </c>
      <c r="AB134" s="330">
        <v>20</v>
      </c>
      <c r="AE134" s="2"/>
      <c r="AF134" s="2"/>
      <c r="AG134" s="1052">
        <f>IF(ISNA(VLOOKUP($A134,Tag_sostegno_clima_digitale!$A$2:$Y$461,21,FALSE)=TRUE),0,VLOOKUP($A134,Tag_sostegno_clima_digitale!$A$2:$Y$461,21,FALSE))</f>
        <v>0.2</v>
      </c>
      <c r="AH134" s="1052">
        <f>IF(ISNA(VLOOKUP($A134,Tag_sostegno_clima_digitale!$A$2:$Y$461,23,FALSE)=TRUE),0,VLOOKUP($A134,Tag_sostegno_clima_digitale!$A$2:$Y$461,23,FALSE))</f>
        <v>0</v>
      </c>
      <c r="AI134" s="10">
        <f t="shared" si="11"/>
        <v>30</v>
      </c>
      <c r="AJ134" s="10">
        <f t="shared" si="12"/>
        <v>0</v>
      </c>
      <c r="AM134" s="484" t="s">
        <v>924</v>
      </c>
      <c r="AU134" s="60" t="s">
        <v>1488</v>
      </c>
      <c r="AV134" s="478"/>
      <c r="AW134" s="478"/>
      <c r="AX134" s="478"/>
      <c r="BF134" s="59" t="s">
        <v>1572</v>
      </c>
      <c r="CZ134" s="61" t="s">
        <v>1549</v>
      </c>
      <c r="DA134" s="478"/>
      <c r="DB134" s="478"/>
      <c r="DC134" s="478"/>
      <c r="DD134" s="478"/>
      <c r="DE134" s="478"/>
      <c r="DF134" s="478"/>
      <c r="DG134" s="478"/>
      <c r="DH134" s="478"/>
    </row>
    <row r="135" spans="1:126" s="484" customFormat="1">
      <c r="A135" s="478" t="s">
        <v>4948</v>
      </c>
      <c r="B135" s="478" t="s">
        <v>98</v>
      </c>
      <c r="C135" s="39" t="s">
        <v>1027</v>
      </c>
      <c r="D135" s="39" t="s">
        <v>542</v>
      </c>
      <c r="E135" s="47" t="s">
        <v>944</v>
      </c>
      <c r="F135" s="34" t="s">
        <v>1096</v>
      </c>
      <c r="G135" s="154"/>
      <c r="H135" s="153"/>
      <c r="I135" s="154"/>
      <c r="J135" s="153"/>
      <c r="K135" s="153"/>
      <c r="L135" s="465">
        <f>IF(ISNA(VLOOKUP(A135,Pagamenti_Opendata!$A$2:$H$253,8,FALSE)=TRUE),0,VLOOKUP(A135,Pagamenti_Opendata!$A$2:$H$253,8,FALSE))</f>
        <v>0</v>
      </c>
      <c r="M135" s="168" t="s">
        <v>748</v>
      </c>
      <c r="N135" s="154"/>
      <c r="O135" s="734">
        <f>IF(I135&gt;N135,I135-N135,0)</f>
        <v>0</v>
      </c>
      <c r="P135" s="734">
        <f>IF(I135&lt;N135,I135-N135,0)</f>
        <v>0</v>
      </c>
      <c r="Q135" s="603">
        <f>COUNTIF(Bandi_ItaliaDomani!A$2:A$1085,A135)</f>
        <v>1</v>
      </c>
      <c r="R135" s="465">
        <f>SUMIF(Bandi_ItaliaDomani!A$2:A$1085,A135,Bandi_ItaliaDomani!R$2:R$1085)</f>
        <v>500000000</v>
      </c>
      <c r="S135" s="465">
        <f>VLOOKUP(A135,Progetti_Regis!$A$2:$H$427,6,FALSE)</f>
        <v>0</v>
      </c>
      <c r="T135" s="465">
        <f>VLOOKUP(A135,Progetti_Regis!$A$2:$H$427,7,FALSE)</f>
        <v>0</v>
      </c>
      <c r="U135" s="46" t="s">
        <v>1171</v>
      </c>
      <c r="V135" s="36"/>
      <c r="W135" s="46" t="s">
        <v>6721</v>
      </c>
      <c r="X135" s="10">
        <v>0</v>
      </c>
      <c r="Y135" s="10">
        <v>25</v>
      </c>
      <c r="Z135" s="10">
        <v>75</v>
      </c>
      <c r="AA135" s="10">
        <v>75</v>
      </c>
      <c r="AB135" s="10">
        <v>150</v>
      </c>
      <c r="AC135" s="10">
        <v>100</v>
      </c>
      <c r="AD135" s="10">
        <v>75</v>
      </c>
      <c r="AE135" s="2" t="s">
        <v>5828</v>
      </c>
      <c r="AF135" s="2" t="s">
        <v>5828</v>
      </c>
      <c r="AG135" s="1052">
        <f>IF(ISNA(VLOOKUP($A135,Tag_sostegno_clima_digitale!$A$2:$Y$461,21,FALSE)=TRUE),0,VLOOKUP($A135,Tag_sostegno_clima_digitale!$A$2:$Y$461,21,FALSE))</f>
        <v>0</v>
      </c>
      <c r="AH135" s="1052">
        <f>IF(ISNA(VLOOKUP($A135,Tag_sostegno_clima_digitale!$A$2:$Y$461,23,FALSE)=TRUE),0,VLOOKUP($A135,Tag_sostegno_clima_digitale!$A$2:$Y$461,23,FALSE))</f>
        <v>0</v>
      </c>
      <c r="AI135" s="10" t="str">
        <f t="shared" si="11"/>
        <v/>
      </c>
      <c r="AJ135" s="10" t="str">
        <f t="shared" si="12"/>
        <v/>
      </c>
      <c r="AK135" s="8">
        <v>44348</v>
      </c>
      <c r="AL135" s="8">
        <v>46203</v>
      </c>
      <c r="AM135" s="484" t="s">
        <v>924</v>
      </c>
      <c r="AN135" s="64">
        <v>1</v>
      </c>
      <c r="AO135" s="64">
        <v>2</v>
      </c>
      <c r="AP135" s="64"/>
      <c r="AQ135" s="64"/>
      <c r="BA135" s="60" t="s">
        <v>1509</v>
      </c>
      <c r="BB135" s="478"/>
      <c r="BC135" s="478"/>
      <c r="BD135" s="478"/>
      <c r="CF135" s="59" t="s">
        <v>266</v>
      </c>
      <c r="DQ135" s="59" t="s">
        <v>1558</v>
      </c>
    </row>
    <row r="136" spans="1:126" s="484" customFormat="1">
      <c r="A136" s="478" t="s">
        <v>5169</v>
      </c>
      <c r="B136" s="478" t="s">
        <v>98</v>
      </c>
      <c r="C136" s="42" t="s">
        <v>1027</v>
      </c>
      <c r="D136" s="42" t="s">
        <v>542</v>
      </c>
      <c r="E136" s="35" t="s">
        <v>947</v>
      </c>
      <c r="F136" s="35" t="s">
        <v>1097</v>
      </c>
      <c r="G136" s="148">
        <v>163393422.19999999</v>
      </c>
      <c r="H136" s="152"/>
      <c r="I136" s="148">
        <f t="shared" ref="I136:I146" si="13">H136+G136</f>
        <v>163393422.19999999</v>
      </c>
      <c r="J136" s="152"/>
      <c r="K136" s="151">
        <f>I136+J136</f>
        <v>163393422.19999999</v>
      </c>
      <c r="L136" s="465">
        <f>IF(ISNA(VLOOKUP(A136,Pagamenti_Opendata!$A$2:$H$253,8,FALSE)=TRUE),0,VLOOKUP(A136,Pagamenti_Opendata!$A$2:$H$253,8,FALSE))</f>
        <v>960941.64</v>
      </c>
      <c r="M136" s="167" t="s">
        <v>1888</v>
      </c>
      <c r="N136" s="148">
        <v>170000000</v>
      </c>
      <c r="O136" s="734">
        <f>IF(I136&gt;N136,I136-N136,0)</f>
        <v>0</v>
      </c>
      <c r="P136" s="734">
        <f>IF(I136&lt;N136,I136-N136,0)</f>
        <v>-6606577.8000000119</v>
      </c>
      <c r="Q136" s="603">
        <f>COUNTIF(Bandi_ItaliaDomani!A$2:A$1085,A136)</f>
        <v>0</v>
      </c>
      <c r="R136" s="465">
        <f>SUMIF(Bandi_ItaliaDomani!A$2:A$1085,A136,Bandi_ItaliaDomani!R$2:R$1085)</f>
        <v>0</v>
      </c>
      <c r="S136" s="465">
        <f>VLOOKUP(A136,Progetti_Regis!$A$2:$H$427,6,FALSE)</f>
        <v>54</v>
      </c>
      <c r="T136" s="465">
        <f>VLOOKUP(A136,Progetti_Regis!$A$2:$H$427,7,FALSE)</f>
        <v>163081650.19999999</v>
      </c>
      <c r="U136" s="42" t="s">
        <v>1171</v>
      </c>
      <c r="V136" s="37"/>
      <c r="W136" s="42" t="s">
        <v>6721</v>
      </c>
      <c r="AE136" s="2"/>
      <c r="AF136" s="2"/>
      <c r="AG136" s="1052">
        <f>IF(ISNA(VLOOKUP($A136,Tag_sostegno_clima_digitale!$A$2:$Y$461,21,FALSE)=TRUE),0,VLOOKUP($A136,Tag_sostegno_clima_digitale!$A$2:$Y$461,21,FALSE))</f>
        <v>0</v>
      </c>
      <c r="AH136" s="1052">
        <f>IF(ISNA(VLOOKUP($A136,Tag_sostegno_clima_digitale!$A$2:$Y$461,23,FALSE)=TRUE),0,VLOOKUP($A136,Tag_sostegno_clima_digitale!$A$2:$Y$461,23,FALSE))</f>
        <v>0</v>
      </c>
      <c r="AI136" s="10">
        <f t="shared" si="11"/>
        <v>0</v>
      </c>
      <c r="AJ136" s="10">
        <f t="shared" si="12"/>
        <v>0</v>
      </c>
      <c r="AM136" s="484" t="s">
        <v>924</v>
      </c>
    </row>
    <row r="137" spans="1:126" s="484" customFormat="1">
      <c r="A137" s="478" t="s">
        <v>5170</v>
      </c>
      <c r="B137" s="478" t="s">
        <v>98</v>
      </c>
      <c r="C137" s="42" t="s">
        <v>1027</v>
      </c>
      <c r="D137" s="42" t="s">
        <v>542</v>
      </c>
      <c r="E137" s="35" t="s">
        <v>947</v>
      </c>
      <c r="F137" s="35" t="s">
        <v>1098</v>
      </c>
      <c r="G137" s="148">
        <v>165312294.59999999</v>
      </c>
      <c r="H137" s="152"/>
      <c r="I137" s="148">
        <f t="shared" si="13"/>
        <v>165312294.59999999</v>
      </c>
      <c r="J137" s="152"/>
      <c r="K137" s="151">
        <f>I137+J137</f>
        <v>165312294.59999999</v>
      </c>
      <c r="L137" s="465">
        <f>IF(ISNA(VLOOKUP(A137,Pagamenti_Opendata!$A$2:$H$253,8,FALSE)=TRUE),0,VLOOKUP(A137,Pagamenti_Opendata!$A$2:$H$253,8,FALSE))</f>
        <v>399271.23</v>
      </c>
      <c r="M137" s="167" t="s">
        <v>1888</v>
      </c>
      <c r="N137" s="148">
        <v>160000000</v>
      </c>
      <c r="O137" s="734">
        <f>IF(I137&gt;N137,I137-N137,0)</f>
        <v>5312294.599999994</v>
      </c>
      <c r="P137" s="734">
        <f>IF(I137&lt;N137,I137-N137,0)</f>
        <v>0</v>
      </c>
      <c r="Q137" s="603">
        <f>COUNTIF(Bandi_ItaliaDomani!A$2:A$1085,A137)</f>
        <v>0</v>
      </c>
      <c r="R137" s="465">
        <f>SUMIF(Bandi_ItaliaDomani!A$2:A$1085,A137,Bandi_ItaliaDomani!R$2:R$1085)</f>
        <v>0</v>
      </c>
      <c r="S137" s="465">
        <f>VLOOKUP(A137,Progetti_Regis!$A$2:$H$427,6,FALSE)</f>
        <v>153</v>
      </c>
      <c r="T137" s="465">
        <f>VLOOKUP(A137,Progetti_Regis!$A$2:$H$427,7,FALSE)</f>
        <v>164812613.59999999</v>
      </c>
      <c r="U137" s="42" t="s">
        <v>1171</v>
      </c>
      <c r="V137" s="37"/>
      <c r="W137" s="42" t="s">
        <v>6721</v>
      </c>
      <c r="AE137" s="2"/>
      <c r="AF137" s="2"/>
      <c r="AG137" s="1052">
        <f>IF(ISNA(VLOOKUP($A137,Tag_sostegno_clima_digitale!$A$2:$Y$461,21,FALSE)=TRUE),0,VLOOKUP($A137,Tag_sostegno_clima_digitale!$A$2:$Y$461,21,FALSE))</f>
        <v>0</v>
      </c>
      <c r="AH137" s="1052">
        <f>IF(ISNA(VLOOKUP($A137,Tag_sostegno_clima_digitale!$A$2:$Y$461,23,FALSE)=TRUE),0,VLOOKUP($A137,Tag_sostegno_clima_digitale!$A$2:$Y$461,23,FALSE))</f>
        <v>0</v>
      </c>
      <c r="AI137" s="10">
        <f t="shared" si="11"/>
        <v>0</v>
      </c>
      <c r="AJ137" s="10">
        <f t="shared" si="12"/>
        <v>0</v>
      </c>
      <c r="AM137" s="484" t="s">
        <v>924</v>
      </c>
    </row>
    <row r="138" spans="1:126" s="484" customFormat="1">
      <c r="A138" s="478" t="s">
        <v>5171</v>
      </c>
      <c r="B138" s="478" t="s">
        <v>98</v>
      </c>
      <c r="C138" s="42" t="s">
        <v>1027</v>
      </c>
      <c r="D138" s="42" t="s">
        <v>542</v>
      </c>
      <c r="E138" s="35" t="s">
        <v>947</v>
      </c>
      <c r="F138" s="35" t="s">
        <v>1099</v>
      </c>
      <c r="G138" s="148">
        <v>75802701.099999994</v>
      </c>
      <c r="H138" s="152"/>
      <c r="I138" s="148">
        <f t="shared" si="13"/>
        <v>75802701.099999994</v>
      </c>
      <c r="J138" s="1086"/>
      <c r="K138" s="151">
        <f>I138+J138</f>
        <v>75802701.099999994</v>
      </c>
      <c r="L138" s="465">
        <f>IF(ISNA(VLOOKUP(A138,Pagamenti_Opendata!$A$2:$H$253,8,FALSE)=TRUE),0,VLOOKUP(A138,Pagamenti_Opendata!$A$2:$H$253,8,FALSE))</f>
        <v>500222.58</v>
      </c>
      <c r="M138" s="167" t="s">
        <v>1888</v>
      </c>
      <c r="N138" s="148">
        <v>90000000</v>
      </c>
      <c r="O138" s="734">
        <f>IF(I138&gt;N138,I138-N138,0)</f>
        <v>0</v>
      </c>
      <c r="P138" s="734">
        <f>IF(I138&lt;N138,I138-N138,0)</f>
        <v>-14197298.900000006</v>
      </c>
      <c r="Q138" s="603">
        <f>COUNTIF(Bandi_ItaliaDomani!A$2:A$1085,A138)</f>
        <v>0</v>
      </c>
      <c r="R138" s="465">
        <f>SUMIF(Bandi_ItaliaDomani!A$2:A$1085,A138,Bandi_ItaliaDomani!R$2:R$1085)</f>
        <v>0</v>
      </c>
      <c r="S138" s="465">
        <f>VLOOKUP(A138,Progetti_Regis!$A$2:$H$427,6,FALSE)</f>
        <v>64</v>
      </c>
      <c r="T138" s="465">
        <f>VLOOKUP(A138,Progetti_Regis!$A$2:$H$427,7,FALSE)</f>
        <v>75689202.799999997</v>
      </c>
      <c r="U138" s="42" t="s">
        <v>1171</v>
      </c>
      <c r="V138" s="37"/>
      <c r="W138" s="42" t="s">
        <v>6721</v>
      </c>
      <c r="AE138" s="2"/>
      <c r="AF138" s="2"/>
      <c r="AG138" s="1052">
        <f>IF(ISNA(VLOOKUP($A138,Tag_sostegno_clima_digitale!$A$2:$Y$461,21,FALSE)=TRUE),0,VLOOKUP($A138,Tag_sostegno_clima_digitale!$A$2:$Y$461,21,FALSE))</f>
        <v>0</v>
      </c>
      <c r="AH138" s="1052">
        <f>IF(ISNA(VLOOKUP($A138,Tag_sostegno_clima_digitale!$A$2:$Y$461,23,FALSE)=TRUE),0,VLOOKUP($A138,Tag_sostegno_clima_digitale!$A$2:$Y$461,23,FALSE))</f>
        <v>0</v>
      </c>
      <c r="AI138" s="10">
        <f t="shared" si="11"/>
        <v>0</v>
      </c>
      <c r="AJ138" s="10">
        <f t="shared" si="12"/>
        <v>0</v>
      </c>
      <c r="AM138" s="484" t="s">
        <v>924</v>
      </c>
    </row>
    <row r="139" spans="1:126" s="484" customFormat="1">
      <c r="A139" s="478" t="s">
        <v>5172</v>
      </c>
      <c r="B139" s="478" t="s">
        <v>98</v>
      </c>
      <c r="C139" s="42" t="s">
        <v>1027</v>
      </c>
      <c r="D139" s="42" t="s">
        <v>542</v>
      </c>
      <c r="E139" s="35" t="s">
        <v>947</v>
      </c>
      <c r="F139" s="35" t="s">
        <v>1100</v>
      </c>
      <c r="G139" s="148">
        <v>55194600.600000001</v>
      </c>
      <c r="H139" s="152"/>
      <c r="I139" s="148">
        <f t="shared" si="13"/>
        <v>55194600.600000001</v>
      </c>
      <c r="J139" s="152"/>
      <c r="K139" s="151">
        <f>I139+J139</f>
        <v>55194600.600000001</v>
      </c>
      <c r="L139" s="465">
        <f>IF(ISNA(VLOOKUP(A139,Pagamenti_Opendata!$A$2:$H$253,8,FALSE)=TRUE),0,VLOOKUP(A139,Pagamenti_Opendata!$A$2:$H$253,8,FALSE))</f>
        <v>32612.91</v>
      </c>
      <c r="M139" s="167" t="s">
        <v>1888</v>
      </c>
      <c r="N139" s="148">
        <v>60000000</v>
      </c>
      <c r="O139" s="734">
        <f>IF(I139&gt;N139,I139-N139,0)</f>
        <v>0</v>
      </c>
      <c r="P139" s="734">
        <f>IF(I139&lt;N139,I139-N139,0)</f>
        <v>-4805399.3999999985</v>
      </c>
      <c r="Q139" s="603">
        <f>COUNTIF(Bandi_ItaliaDomani!A$2:A$1085,A139)</f>
        <v>0</v>
      </c>
      <c r="R139" s="465">
        <f>SUMIF(Bandi_ItaliaDomani!A$2:A$1085,A139,Bandi_ItaliaDomani!R$2:R$1085)</f>
        <v>0</v>
      </c>
      <c r="S139" s="465">
        <f>VLOOKUP(A139,Progetti_Regis!$A$2:$H$427,6,FALSE)</f>
        <v>57</v>
      </c>
      <c r="T139" s="465">
        <f>VLOOKUP(A139,Progetti_Regis!$A$2:$H$427,7,FALSE)</f>
        <v>55194600.599999994</v>
      </c>
      <c r="U139" s="42" t="s">
        <v>1171</v>
      </c>
      <c r="V139" s="37"/>
      <c r="W139" s="42" t="s">
        <v>6721</v>
      </c>
      <c r="AE139" s="2"/>
      <c r="AF139" s="2"/>
      <c r="AG139" s="1052">
        <f>IF(ISNA(VLOOKUP($A139,Tag_sostegno_clima_digitale!$A$2:$Y$461,21,FALSE)=TRUE),0,VLOOKUP($A139,Tag_sostegno_clima_digitale!$A$2:$Y$461,21,FALSE))</f>
        <v>0</v>
      </c>
      <c r="AH139" s="1052">
        <f>IF(ISNA(VLOOKUP($A139,Tag_sostegno_clima_digitale!$A$2:$Y$461,23,FALSE)=TRUE),0,VLOOKUP($A139,Tag_sostegno_clima_digitale!$A$2:$Y$461,23,FALSE))</f>
        <v>0</v>
      </c>
      <c r="AI139" s="10">
        <f t="shared" si="11"/>
        <v>0</v>
      </c>
      <c r="AJ139" s="10">
        <f t="shared" si="12"/>
        <v>0</v>
      </c>
      <c r="AM139" s="484" t="s">
        <v>924</v>
      </c>
    </row>
    <row r="140" spans="1:126" s="484" customFormat="1">
      <c r="A140" s="478" t="s">
        <v>5173</v>
      </c>
      <c r="B140" s="478" t="s">
        <v>98</v>
      </c>
      <c r="C140" s="42" t="s">
        <v>1027</v>
      </c>
      <c r="D140" s="42" t="s">
        <v>542</v>
      </c>
      <c r="E140" s="35" t="s">
        <v>947</v>
      </c>
      <c r="F140" s="35" t="s">
        <v>1101</v>
      </c>
      <c r="G140" s="148">
        <v>23047527.899999999</v>
      </c>
      <c r="H140" s="152"/>
      <c r="I140" s="148">
        <f t="shared" si="13"/>
        <v>23047527.899999999</v>
      </c>
      <c r="J140" s="152"/>
      <c r="K140" s="151">
        <f>I140+J140</f>
        <v>23047527.899999999</v>
      </c>
      <c r="L140" s="465">
        <f>IF(ISNA(VLOOKUP(A140,Pagamenti_Opendata!$A$2:$H$253,8,FALSE)=TRUE),0,VLOOKUP(A140,Pagamenti_Opendata!$A$2:$H$253,8,FALSE))</f>
        <v>651104.46</v>
      </c>
      <c r="M140" s="167" t="s">
        <v>1888</v>
      </c>
      <c r="N140" s="148">
        <v>10000000</v>
      </c>
      <c r="O140" s="734">
        <f>IF(I140&gt;N140,I140-N140,0)</f>
        <v>13047527.899999999</v>
      </c>
      <c r="P140" s="734">
        <f>IF(I140&lt;N140,I140-N140,0)</f>
        <v>0</v>
      </c>
      <c r="Q140" s="603">
        <f>COUNTIF(Bandi_ItaliaDomani!A$2:A$1085,A140)</f>
        <v>0</v>
      </c>
      <c r="R140" s="465">
        <f>SUMIF(Bandi_ItaliaDomani!A$2:A$1085,A140,Bandi_ItaliaDomani!R$2:R$1085)</f>
        <v>0</v>
      </c>
      <c r="S140" s="465">
        <f>VLOOKUP(A140,Progetti_Regis!$A$2:$H$427,6,FALSE)</f>
        <v>16</v>
      </c>
      <c r="T140" s="465">
        <f>VLOOKUP(A140,Progetti_Regis!$A$2:$H$427,7,FALSE)</f>
        <v>22961029.199999999</v>
      </c>
      <c r="U140" s="42" t="s">
        <v>1171</v>
      </c>
      <c r="V140" s="37"/>
      <c r="W140" s="42" t="s">
        <v>6721</v>
      </c>
      <c r="AE140" s="2"/>
      <c r="AF140" s="2"/>
      <c r="AG140" s="1052">
        <f>IF(ISNA(VLOOKUP($A140,Tag_sostegno_clima_digitale!$A$2:$Y$461,21,FALSE)=TRUE),0,VLOOKUP($A140,Tag_sostegno_clima_digitale!$A$2:$Y$461,21,FALSE))</f>
        <v>0</v>
      </c>
      <c r="AH140" s="1052">
        <f>IF(ISNA(VLOOKUP($A140,Tag_sostegno_clima_digitale!$A$2:$Y$461,23,FALSE)=TRUE),0,VLOOKUP($A140,Tag_sostegno_clima_digitale!$A$2:$Y$461,23,FALSE))</f>
        <v>0</v>
      </c>
      <c r="AI140" s="10">
        <f t="shared" si="11"/>
        <v>0</v>
      </c>
      <c r="AJ140" s="10">
        <f t="shared" si="12"/>
        <v>0</v>
      </c>
      <c r="AM140" s="484" t="s">
        <v>924</v>
      </c>
    </row>
    <row r="141" spans="1:126" s="484" customFormat="1">
      <c r="A141" s="478" t="s">
        <v>5174</v>
      </c>
      <c r="B141" s="478" t="s">
        <v>98</v>
      </c>
      <c r="C141" s="42" t="s">
        <v>1027</v>
      </c>
      <c r="D141" s="42" t="s">
        <v>542</v>
      </c>
      <c r="E141" s="35" t="s">
        <v>947</v>
      </c>
      <c r="F141" s="35" t="s">
        <v>1102</v>
      </c>
      <c r="G141" s="148">
        <v>17249453.600000001</v>
      </c>
      <c r="H141" s="152"/>
      <c r="I141" s="148">
        <f t="shared" si="13"/>
        <v>17249453.600000001</v>
      </c>
      <c r="J141" s="152"/>
      <c r="K141" s="151">
        <f>I141+J141</f>
        <v>17249453.600000001</v>
      </c>
      <c r="L141" s="465">
        <f>IF(ISNA(VLOOKUP(A141,Pagamenti_Opendata!$A$2:$H$253,8,FALSE)=TRUE),0,VLOOKUP(A141,Pagamenti_Opendata!$A$2:$H$253,8,FALSE))</f>
        <v>1777454.96</v>
      </c>
      <c r="M141" s="167" t="s">
        <v>1888</v>
      </c>
      <c r="N141" s="148">
        <v>10000000</v>
      </c>
      <c r="O141" s="734">
        <f>IF(I141&gt;N141,I141-N141,0)</f>
        <v>7249453.6000000015</v>
      </c>
      <c r="P141" s="734">
        <f>IF(I141&lt;N141,I141-N141,0)</f>
        <v>0</v>
      </c>
      <c r="Q141" s="603">
        <f>COUNTIF(Bandi_ItaliaDomani!A$2:A$1085,A141)</f>
        <v>0</v>
      </c>
      <c r="R141" s="465">
        <f>SUMIF(Bandi_ItaliaDomani!A$2:A$1085,A141,Bandi_ItaliaDomani!R$2:R$1085)</f>
        <v>0</v>
      </c>
      <c r="S141" s="465">
        <f>VLOOKUP(A141,Progetti_Regis!$A$2:$H$427,6,FALSE)</f>
        <v>4</v>
      </c>
      <c r="T141" s="465">
        <f>VLOOKUP(A141,Progetti_Regis!$A$2:$H$427,7,FALSE)</f>
        <v>17030000</v>
      </c>
      <c r="U141" s="42" t="s">
        <v>1171</v>
      </c>
      <c r="V141" s="37"/>
      <c r="W141" s="42" t="s">
        <v>6721</v>
      </c>
      <c r="AE141" s="2"/>
      <c r="AF141" s="2"/>
      <c r="AG141" s="1052">
        <f>IF(ISNA(VLOOKUP($A141,Tag_sostegno_clima_digitale!$A$2:$Y$461,21,FALSE)=TRUE),0,VLOOKUP($A141,Tag_sostegno_clima_digitale!$A$2:$Y$461,21,FALSE))</f>
        <v>0</v>
      </c>
      <c r="AH141" s="1052">
        <f>IF(ISNA(VLOOKUP($A141,Tag_sostegno_clima_digitale!$A$2:$Y$461,23,FALSE)=TRUE),0,VLOOKUP($A141,Tag_sostegno_clima_digitale!$A$2:$Y$461,23,FALSE))</f>
        <v>0</v>
      </c>
      <c r="AI141" s="10">
        <f t="shared" si="11"/>
        <v>0</v>
      </c>
      <c r="AJ141" s="10">
        <f t="shared" si="12"/>
        <v>0</v>
      </c>
      <c r="AM141" s="484" t="s">
        <v>924</v>
      </c>
    </row>
    <row r="142" spans="1:126" s="484" customFormat="1">
      <c r="A142" s="478" t="s">
        <v>4949</v>
      </c>
      <c r="B142" s="478" t="s">
        <v>98</v>
      </c>
      <c r="C142" s="40" t="s">
        <v>1027</v>
      </c>
      <c r="D142" s="40" t="s">
        <v>542</v>
      </c>
      <c r="E142" s="478" t="s">
        <v>1204</v>
      </c>
      <c r="F142" s="6" t="s">
        <v>1208</v>
      </c>
      <c r="G142" s="148">
        <v>0</v>
      </c>
      <c r="H142" s="148"/>
      <c r="I142" s="148">
        <f t="shared" si="13"/>
        <v>0</v>
      </c>
      <c r="J142" s="53"/>
      <c r="K142" s="151">
        <f>I142+J142</f>
        <v>0</v>
      </c>
      <c r="L142" s="465">
        <f>IF(ISNA(VLOOKUP(A142,Pagamenti_Opendata!$A$2:$H$253,8,FALSE)=TRUE),0,VLOOKUP(A142,Pagamenti_Opendata!$A$2:$H$253,8,FALSE))</f>
        <v>0</v>
      </c>
      <c r="M142" s="168"/>
      <c r="N142" s="148">
        <v>0</v>
      </c>
      <c r="O142" s="734">
        <f>IF(I142&gt;N142,I142-N142,0)</f>
        <v>0</v>
      </c>
      <c r="P142" s="734">
        <f>IF(I142&lt;N142,I142-N142,0)</f>
        <v>0</v>
      </c>
      <c r="Q142" s="603">
        <f>COUNTIF(Bandi_ItaliaDomani!A$2:A$1085,A142)</f>
        <v>0</v>
      </c>
      <c r="R142" s="465">
        <f>SUMIF(Bandi_ItaliaDomani!A$2:A$1085,A142,Bandi_ItaliaDomani!R$2:R$1085)</f>
        <v>0</v>
      </c>
      <c r="S142" s="465">
        <f>VLOOKUP(A142,Progetti_Regis!$A$2:$H$427,6,FALSE)</f>
        <v>0</v>
      </c>
      <c r="T142" s="465">
        <f>VLOOKUP(A142,Progetti_Regis!$A$2:$H$427,7,FALSE)</f>
        <v>0</v>
      </c>
      <c r="U142" s="1" t="s">
        <v>7934</v>
      </c>
      <c r="X142" s="10">
        <v>0</v>
      </c>
      <c r="Y142" s="10">
        <v>0</v>
      </c>
      <c r="Z142" s="10">
        <v>0</v>
      </c>
      <c r="AA142" s="10">
        <v>0</v>
      </c>
      <c r="AB142" s="10">
        <v>0</v>
      </c>
      <c r="AC142" s="10">
        <v>0</v>
      </c>
      <c r="AD142" s="10">
        <v>0</v>
      </c>
      <c r="AE142" s="2"/>
      <c r="AF142" s="2"/>
      <c r="AG142" s="1052">
        <f>IF(ISNA(VLOOKUP($A142,Tag_sostegno_clima_digitale!$A$2:$Y$461,21,FALSE)=TRUE),0,VLOOKUP($A142,Tag_sostegno_clima_digitale!$A$2:$Y$461,21,FALSE))</f>
        <v>0</v>
      </c>
      <c r="AH142" s="1052">
        <f>IF(ISNA(VLOOKUP($A142,Tag_sostegno_clima_digitale!$A$2:$Y$461,23,FALSE)=TRUE),0,VLOOKUP($A142,Tag_sostegno_clima_digitale!$A$2:$Y$461,23,FALSE))</f>
        <v>0</v>
      </c>
      <c r="AI142" s="10" t="str">
        <f t="shared" si="11"/>
        <v/>
      </c>
      <c r="AJ142" s="10" t="str">
        <f t="shared" si="12"/>
        <v/>
      </c>
      <c r="AK142" s="8"/>
      <c r="AL142" s="8"/>
      <c r="AM142" s="484" t="s">
        <v>923</v>
      </c>
      <c r="AN142" s="64">
        <v>1</v>
      </c>
      <c r="AO142" s="64"/>
      <c r="AP142" s="64"/>
      <c r="AQ142" s="64"/>
      <c r="BF142" s="60" t="s">
        <v>256</v>
      </c>
      <c r="BG142" s="478"/>
      <c r="BH142" s="478"/>
      <c r="BI142" s="478"/>
      <c r="BJ142" s="478"/>
      <c r="BK142" s="478"/>
      <c r="BL142" s="478"/>
      <c r="BM142" s="478"/>
    </row>
    <row r="143" spans="1:126" s="484" customFormat="1">
      <c r="A143" s="478" t="s">
        <v>4950</v>
      </c>
      <c r="B143" s="478" t="s">
        <v>98</v>
      </c>
      <c r="C143" s="42" t="s">
        <v>1027</v>
      </c>
      <c r="D143" s="42" t="s">
        <v>542</v>
      </c>
      <c r="E143" s="478" t="s">
        <v>1204</v>
      </c>
      <c r="F143" s="6" t="s">
        <v>1203</v>
      </c>
      <c r="G143" s="148">
        <v>0</v>
      </c>
      <c r="H143" s="148"/>
      <c r="I143" s="148">
        <f t="shared" si="13"/>
        <v>0</v>
      </c>
      <c r="J143" s="53"/>
      <c r="K143" s="151">
        <f>I143+J143</f>
        <v>0</v>
      </c>
      <c r="L143" s="465">
        <f>IF(ISNA(VLOOKUP(A143,Pagamenti_Opendata!$A$2:$H$253,8,FALSE)=TRUE),0,VLOOKUP(A143,Pagamenti_Opendata!$A$2:$H$253,8,FALSE))</f>
        <v>0</v>
      </c>
      <c r="M143" s="168"/>
      <c r="N143" s="148">
        <v>0</v>
      </c>
      <c r="O143" s="734">
        <f>IF(I143&gt;N143,I143-N143,0)</f>
        <v>0</v>
      </c>
      <c r="P143" s="734">
        <f>IF(I143&lt;N143,I143-N143,0)</f>
        <v>0</v>
      </c>
      <c r="Q143" s="603">
        <f>COUNTIF(Bandi_ItaliaDomani!A$2:A$1085,A143)</f>
        <v>0</v>
      </c>
      <c r="R143" s="465">
        <f>SUMIF(Bandi_ItaliaDomani!A$2:A$1085,A143,Bandi_ItaliaDomani!R$2:R$1085)</f>
        <v>0</v>
      </c>
      <c r="S143" s="465">
        <f>VLOOKUP(A143,Progetti_Regis!$A$2:$H$427,6,FALSE)</f>
        <v>0</v>
      </c>
      <c r="T143" s="465">
        <f>VLOOKUP(A143,Progetti_Regis!$A$2:$H$427,7,FALSE)</f>
        <v>0</v>
      </c>
      <c r="U143" s="1" t="s">
        <v>1171</v>
      </c>
      <c r="AE143" s="2"/>
      <c r="AF143" s="2"/>
      <c r="AG143" s="1052">
        <f>IF(ISNA(VLOOKUP($A143,Tag_sostegno_clima_digitale!$A$2:$Y$461,21,FALSE)=TRUE),0,VLOOKUP($A143,Tag_sostegno_clima_digitale!$A$2:$Y$461,21,FALSE))</f>
        <v>0</v>
      </c>
      <c r="AH143" s="1052">
        <f>IF(ISNA(VLOOKUP($A143,Tag_sostegno_clima_digitale!$A$2:$Y$461,23,FALSE)=TRUE),0,VLOOKUP($A143,Tag_sostegno_clima_digitale!$A$2:$Y$461,23,FALSE))</f>
        <v>0</v>
      </c>
      <c r="AI143" s="10" t="str">
        <f t="shared" si="11"/>
        <v/>
      </c>
      <c r="AJ143" s="10" t="str">
        <f t="shared" si="12"/>
        <v/>
      </c>
      <c r="AM143" s="484" t="s">
        <v>923</v>
      </c>
      <c r="AN143" s="64">
        <v>1</v>
      </c>
      <c r="AO143" s="64"/>
      <c r="AP143" s="64"/>
      <c r="AQ143" s="64"/>
      <c r="BS143" s="478"/>
      <c r="BT143" s="478"/>
      <c r="BU143" s="478"/>
      <c r="BV143" s="478"/>
      <c r="BW143" s="478"/>
      <c r="BX143" s="478"/>
      <c r="BY143" s="478"/>
      <c r="CB143" s="60" t="s">
        <v>1522</v>
      </c>
    </row>
    <row r="144" spans="1:126" s="484" customFormat="1" ht="13.8">
      <c r="A144" s="478" t="s">
        <v>4935</v>
      </c>
      <c r="B144" s="478" t="s">
        <v>98</v>
      </c>
      <c r="C144" s="42" t="s">
        <v>943</v>
      </c>
      <c r="D144" s="42" t="s">
        <v>5299</v>
      </c>
      <c r="E144" s="67" t="s">
        <v>944</v>
      </c>
      <c r="F144" s="670" t="s">
        <v>5862</v>
      </c>
      <c r="G144" s="148">
        <v>1500000000</v>
      </c>
      <c r="H144" s="152"/>
      <c r="I144" s="148">
        <f t="shared" si="13"/>
        <v>1500000000</v>
      </c>
      <c r="J144" s="148"/>
      <c r="K144" s="151">
        <f>I144+J144</f>
        <v>1500000000</v>
      </c>
      <c r="L144" s="465">
        <f>IF(ISNA(VLOOKUP(A144,Pagamenti_Opendata!$A$2:$H$253,8,FALSE)=TRUE),0,VLOOKUP(A144,Pagamenti_Opendata!$A$2:$H$253,8,FALSE))</f>
        <v>104524024.88</v>
      </c>
      <c r="M144" s="168" t="s">
        <v>759</v>
      </c>
      <c r="N144" s="148">
        <v>1500000000</v>
      </c>
      <c r="O144" s="734">
        <f>IF(I144&gt;N144,I144-N144,0)</f>
        <v>0</v>
      </c>
      <c r="P144" s="734">
        <f>IF(I144&lt;N144,I144-N144,0)</f>
        <v>0</v>
      </c>
      <c r="Q144" s="603">
        <f>COUNTIF(Bandi_ItaliaDomani!A$2:A$1085,A144)</f>
        <v>3</v>
      </c>
      <c r="R144" s="465">
        <f>SUMIF(Bandi_ItaliaDomani!A$2:A$1085,A144,Bandi_ItaliaDomani!R$2:R$1085)</f>
        <v>1500000000</v>
      </c>
      <c r="S144" s="465">
        <f>VLOOKUP(A144,Progetti_Regis!$A$2:$H$427,6,FALSE)</f>
        <v>1032</v>
      </c>
      <c r="T144" s="465">
        <f>VLOOKUP(A144,Progetti_Regis!$A$2:$H$427,7,FALSE)</f>
        <v>1420325122.9100015</v>
      </c>
      <c r="U144" s="50" t="s">
        <v>7496</v>
      </c>
      <c r="V144" s="37"/>
      <c r="W144" s="484" t="s">
        <v>5694</v>
      </c>
      <c r="X144" s="10">
        <v>0</v>
      </c>
      <c r="Y144" s="10">
        <v>0</v>
      </c>
      <c r="Z144" s="10">
        <v>50</v>
      </c>
      <c r="AA144" s="10">
        <v>200</v>
      </c>
      <c r="AB144" s="10">
        <v>400</v>
      </c>
      <c r="AC144" s="10">
        <v>400</v>
      </c>
      <c r="AD144" s="10">
        <v>450</v>
      </c>
      <c r="AE144" s="2">
        <v>600</v>
      </c>
      <c r="AF144" s="2">
        <v>40</v>
      </c>
      <c r="AG144" s="1052">
        <f>IF(ISNA(VLOOKUP($A144,Tag_sostegno_clima_digitale!$A$2:$Y$461,21,FALSE)=TRUE),0,VLOOKUP($A144,Tag_sostegno_clima_digitale!$A$2:$Y$461,21,FALSE))</f>
        <v>0.4</v>
      </c>
      <c r="AH144" s="1052">
        <f>IF(ISNA(VLOOKUP($A144,Tag_sostegno_clima_digitale!$A$2:$Y$461,23,FALSE)=TRUE),0,VLOOKUP($A144,Tag_sostegno_clima_digitale!$A$2:$Y$461,23,FALSE))</f>
        <v>0</v>
      </c>
      <c r="AI144" s="10">
        <f t="shared" si="11"/>
        <v>600</v>
      </c>
      <c r="AJ144" s="10">
        <f t="shared" si="12"/>
        <v>0</v>
      </c>
      <c r="AK144" s="8">
        <v>44377</v>
      </c>
      <c r="AL144" s="8">
        <v>46203</v>
      </c>
      <c r="AM144" s="484" t="s">
        <v>924</v>
      </c>
      <c r="AN144" s="64">
        <v>2</v>
      </c>
      <c r="AO144" s="64">
        <v>6</v>
      </c>
      <c r="AP144" s="64">
        <v>1</v>
      </c>
      <c r="AQ144" s="64"/>
      <c r="AT144" s="60" t="s">
        <v>300</v>
      </c>
      <c r="AU144" s="520"/>
      <c r="AV144" s="520"/>
      <c r="AW144" s="520"/>
      <c r="AX144" s="520"/>
      <c r="BF144" s="305" t="s">
        <v>3750</v>
      </c>
      <c r="BR144" s="60" t="s">
        <v>1579</v>
      </c>
      <c r="BS144" s="59" t="s">
        <v>1577</v>
      </c>
      <c r="BT144" s="59" t="s">
        <v>1580</v>
      </c>
      <c r="BV144" s="478"/>
      <c r="BW144" s="478"/>
      <c r="BX144" s="478"/>
      <c r="BY144" s="478"/>
      <c r="CB144" s="59" t="s">
        <v>1578</v>
      </c>
      <c r="CF144" s="59" t="s">
        <v>1581</v>
      </c>
      <c r="CG144" s="59" t="s">
        <v>1582</v>
      </c>
      <c r="DQ144" s="59" t="s">
        <v>8787</v>
      </c>
    </row>
    <row r="145" spans="1:121" s="484" customFormat="1" ht="13.8">
      <c r="A145" s="478" t="s">
        <v>4938</v>
      </c>
      <c r="B145" s="478" t="s">
        <v>98</v>
      </c>
      <c r="C145" s="42" t="s">
        <v>943</v>
      </c>
      <c r="D145" s="42" t="s">
        <v>546</v>
      </c>
      <c r="E145" s="67" t="s">
        <v>944</v>
      </c>
      <c r="F145" s="35" t="s">
        <v>974</v>
      </c>
      <c r="G145" s="148">
        <v>600000000</v>
      </c>
      <c r="H145" s="152"/>
      <c r="I145" s="148">
        <f t="shared" si="13"/>
        <v>600000000</v>
      </c>
      <c r="J145" s="152"/>
      <c r="K145" s="151">
        <f>I145+J145</f>
        <v>600000000</v>
      </c>
      <c r="L145" s="465">
        <f>IF(ISNA(VLOOKUP(A145,Pagamenti_Opendata!$A$2:$H$253,8,FALSE)=TRUE),0,VLOOKUP(A145,Pagamenti_Opendata!$A$2:$H$253,8,FALSE))</f>
        <v>97514766.430000007</v>
      </c>
      <c r="M145" s="168" t="s">
        <v>758</v>
      </c>
      <c r="N145" s="148">
        <v>600000000</v>
      </c>
      <c r="O145" s="734">
        <f>IF(I145&gt;N145,I145-N145,0)</f>
        <v>0</v>
      </c>
      <c r="P145" s="734">
        <f>IF(I145&lt;N145,I145-N145,0)</f>
        <v>0</v>
      </c>
      <c r="Q145" s="603">
        <f>COUNTIF(Bandi_ItaliaDomani!A$2:A$1085,A145)</f>
        <v>4</v>
      </c>
      <c r="R145" s="465">
        <f>SUMIF(Bandi_ItaliaDomani!A$2:A$1085,A145,Bandi_ItaliaDomani!R$2:R$1085)</f>
        <v>430049256</v>
      </c>
      <c r="S145" s="465">
        <f>VLOOKUP(A145,Progetti_Regis!$A$2:$H$427,6,FALSE)</f>
        <v>173</v>
      </c>
      <c r="T145" s="465">
        <f>VLOOKUP(A145,Progetti_Regis!$A$2:$H$427,7,FALSE)</f>
        <v>430049254.87000012</v>
      </c>
      <c r="U145" s="50" t="s">
        <v>7496</v>
      </c>
      <c r="V145" s="37"/>
      <c r="W145" s="50" t="s">
        <v>6721</v>
      </c>
      <c r="X145" s="10">
        <v>0</v>
      </c>
      <c r="Y145" s="10">
        <v>0</v>
      </c>
      <c r="Z145" s="10">
        <v>50</v>
      </c>
      <c r="AA145" s="10">
        <v>50</v>
      </c>
      <c r="AB145" s="10">
        <v>100</v>
      </c>
      <c r="AC145" s="10">
        <v>200</v>
      </c>
      <c r="AD145" s="10">
        <v>200</v>
      </c>
      <c r="AE145" s="2">
        <v>240</v>
      </c>
      <c r="AF145" s="2">
        <v>40</v>
      </c>
      <c r="AG145" s="1052">
        <f>IF(ISNA(VLOOKUP($A145,Tag_sostegno_clima_digitale!$A$2:$Y$461,21,FALSE)=TRUE),0,VLOOKUP($A145,Tag_sostegno_clima_digitale!$A$2:$Y$461,21,FALSE))</f>
        <v>0.4</v>
      </c>
      <c r="AH145" s="1052">
        <f>IF(ISNA(VLOOKUP($A145,Tag_sostegno_clima_digitale!$A$2:$Y$461,23,FALSE)=TRUE),0,VLOOKUP($A145,Tag_sostegno_clima_digitale!$A$2:$Y$461,23,FALSE))</f>
        <v>0</v>
      </c>
      <c r="AI145" s="10">
        <f t="shared" si="11"/>
        <v>240</v>
      </c>
      <c r="AJ145" s="10">
        <f t="shared" si="12"/>
        <v>0</v>
      </c>
      <c r="AK145" s="8">
        <v>44377</v>
      </c>
      <c r="AL145" s="8">
        <v>46203</v>
      </c>
      <c r="AM145" s="484" t="s">
        <v>924</v>
      </c>
      <c r="AN145" s="64">
        <v>1</v>
      </c>
      <c r="AO145" s="64">
        <v>8</v>
      </c>
      <c r="AP145" s="64">
        <v>2</v>
      </c>
      <c r="AQ145" s="64"/>
      <c r="AU145" s="520"/>
      <c r="AV145" s="520"/>
      <c r="AW145" s="520"/>
      <c r="AX145" s="520"/>
      <c r="BR145" s="306" t="s">
        <v>3638</v>
      </c>
      <c r="CF145" s="306" t="s">
        <v>3751</v>
      </c>
      <c r="CZ145" s="60" t="s">
        <v>1574</v>
      </c>
      <c r="DA145" s="68" t="s">
        <v>1583</v>
      </c>
      <c r="DB145" s="68" t="s">
        <v>4044</v>
      </c>
      <c r="DC145" s="68" t="s">
        <v>4064</v>
      </c>
      <c r="DD145" s="68" t="s">
        <v>295</v>
      </c>
      <c r="DE145" s="68" t="s">
        <v>4066</v>
      </c>
      <c r="DF145" s="68" t="s">
        <v>4067</v>
      </c>
      <c r="DG145" s="68" t="s">
        <v>297</v>
      </c>
      <c r="DH145" s="68" t="s">
        <v>4065</v>
      </c>
    </row>
    <row r="146" spans="1:121" s="484" customFormat="1">
      <c r="A146" s="478" t="s">
        <v>4951</v>
      </c>
      <c r="B146" s="478" t="s">
        <v>98</v>
      </c>
      <c r="C146" s="40" t="s">
        <v>943</v>
      </c>
      <c r="D146" s="40" t="s">
        <v>546</v>
      </c>
      <c r="E146" s="43" t="s">
        <v>944</v>
      </c>
      <c r="F146" s="51" t="s">
        <v>4820</v>
      </c>
      <c r="G146" s="150">
        <v>800000000</v>
      </c>
      <c r="H146" s="151"/>
      <c r="I146" s="148">
        <f t="shared" si="13"/>
        <v>800000000</v>
      </c>
      <c r="J146" s="151"/>
      <c r="K146" s="151">
        <f>I146+J146</f>
        <v>800000000</v>
      </c>
      <c r="L146" s="465">
        <f>IF(ISNA(VLOOKUP(A146,Pagamenti_Opendata!$A$2:$H$253,8,FALSE)=TRUE),0,VLOOKUP(A146,Pagamenti_Opendata!$A$2:$H$253,8,FALSE))</f>
        <v>12366941.08</v>
      </c>
      <c r="M146" s="168" t="s">
        <v>823</v>
      </c>
      <c r="N146" s="150">
        <v>800000000</v>
      </c>
      <c r="O146" s="734">
        <f>IF(I146&gt;N146,I146-N146,0)</f>
        <v>0</v>
      </c>
      <c r="P146" s="734">
        <f>IF(I146&lt;N146,I146-N146,0)</f>
        <v>0</v>
      </c>
      <c r="Q146" s="603">
        <f>COUNTIF(Bandi_ItaliaDomani!A$2:A$1085,A146)</f>
        <v>3</v>
      </c>
      <c r="R146" s="465">
        <f>SUMIF(Bandi_ItaliaDomani!A$2:A$1085,A146,Bandi_ItaliaDomani!R$2:R$1085)</f>
        <v>652903804</v>
      </c>
      <c r="S146" s="465">
        <f>VLOOKUP(A146,Progetti_Regis!$A$2:$H$427,6,FALSE)</f>
        <v>98</v>
      </c>
      <c r="T146" s="465">
        <f>VLOOKUP(A146,Progetti_Regis!$A$2:$H$427,7,FALSE)</f>
        <v>652903803.67999983</v>
      </c>
      <c r="U146" s="40" t="s">
        <v>9427</v>
      </c>
      <c r="V146" s="37"/>
      <c r="W146" s="40" t="s">
        <v>6721</v>
      </c>
      <c r="X146" s="10">
        <v>0</v>
      </c>
      <c r="Y146" s="10">
        <v>0</v>
      </c>
      <c r="Z146" s="10">
        <v>130</v>
      </c>
      <c r="AA146" s="10">
        <v>350</v>
      </c>
      <c r="AB146" s="10">
        <v>150</v>
      </c>
      <c r="AC146" s="10">
        <v>100</v>
      </c>
      <c r="AD146" s="10">
        <v>70</v>
      </c>
      <c r="AE146" s="2">
        <v>320</v>
      </c>
      <c r="AF146" s="2">
        <v>40</v>
      </c>
      <c r="AG146" s="1052">
        <f>IF(ISNA(VLOOKUP($A146,Tag_sostegno_clima_digitale!$A$2:$Y$461,21,FALSE)=TRUE),0,VLOOKUP($A146,Tag_sostegno_clima_digitale!$A$2:$Y$461,21,FALSE))</f>
        <v>0.32200000000000001</v>
      </c>
      <c r="AH146" s="1052">
        <f>IF(ISNA(VLOOKUP($A146,Tag_sostegno_clima_digitale!$A$2:$Y$461,23,FALSE)=TRUE),0,VLOOKUP($A146,Tag_sostegno_clima_digitale!$A$2:$Y$461,23,FALSE))</f>
        <v>0.27</v>
      </c>
      <c r="AI146" s="10">
        <f t="shared" si="11"/>
        <v>257.60000000000002</v>
      </c>
      <c r="AJ146" s="10">
        <f t="shared" si="12"/>
        <v>216</v>
      </c>
      <c r="AK146" s="8">
        <v>44377</v>
      </c>
      <c r="AL146" s="8">
        <v>46203</v>
      </c>
      <c r="AM146" s="484" t="s">
        <v>923</v>
      </c>
      <c r="AN146" s="64">
        <v>1</v>
      </c>
      <c r="AO146" s="64">
        <v>1</v>
      </c>
      <c r="AP146" s="64">
        <v>1</v>
      </c>
      <c r="AQ146" s="64"/>
      <c r="AY146" s="306" t="s">
        <v>3752</v>
      </c>
      <c r="BF146" s="60" t="s">
        <v>1584</v>
      </c>
      <c r="BG146" s="478"/>
      <c r="BH146" s="478"/>
      <c r="BI146" s="478"/>
      <c r="BJ146" s="478"/>
      <c r="BK146" s="478"/>
      <c r="BL146" s="478"/>
      <c r="BM146" s="478"/>
      <c r="DQ146" s="59" t="s">
        <v>287</v>
      </c>
    </row>
    <row r="147" spans="1:121" s="484" customFormat="1">
      <c r="A147" s="478" t="s">
        <v>4952</v>
      </c>
      <c r="B147" s="484" t="s">
        <v>5834</v>
      </c>
      <c r="C147" s="40" t="s">
        <v>943</v>
      </c>
      <c r="D147" s="40" t="s">
        <v>546</v>
      </c>
      <c r="E147" s="43" t="s">
        <v>944</v>
      </c>
      <c r="F147" s="518" t="s">
        <v>823</v>
      </c>
      <c r="G147" s="148"/>
      <c r="H147" s="152"/>
      <c r="I147" s="148"/>
      <c r="J147" s="148">
        <v>1203300000</v>
      </c>
      <c r="K147" s="151">
        <f>I147+J147</f>
        <v>1203300000</v>
      </c>
      <c r="L147" s="465">
        <f>IF(ISNA(VLOOKUP(A147,Pagamenti_Opendata!$A$2:$H$253,8,FALSE)=TRUE),0,VLOOKUP(A147,Pagamenti_Opendata!$A$2:$H$253,8,FALSE))</f>
        <v>0</v>
      </c>
      <c r="M147" s="167" t="s">
        <v>1888</v>
      </c>
      <c r="N147" s="148"/>
      <c r="O147" s="734">
        <f>IF(I147&gt;N147,I147-N147,0)</f>
        <v>0</v>
      </c>
      <c r="P147" s="734">
        <f>IF(I147&lt;N147,I147-N147,0)</f>
        <v>0</v>
      </c>
      <c r="Q147" s="603">
        <f>COUNTIF(Bandi_ItaliaDomani!A$2:A$1085,A147)</f>
        <v>3</v>
      </c>
      <c r="R147" s="465">
        <f>SUMIF(Bandi_ItaliaDomani!A$2:A$1085,A147,Bandi_ItaliaDomani!R$2:R$1085)</f>
        <v>1104451204.9099998</v>
      </c>
      <c r="S147" s="465">
        <f>VLOOKUP(A147,Progetti_Regis!$A$2:$H$427,6,FALSE)</f>
        <v>0</v>
      </c>
      <c r="T147" s="465">
        <f>VLOOKUP(A147,Progetti_Regis!$A$2:$H$427,7,FALSE)</f>
        <v>0</v>
      </c>
      <c r="U147" s="40" t="s">
        <v>9427</v>
      </c>
      <c r="V147" s="37"/>
      <c r="W147" s="40" t="s">
        <v>6721</v>
      </c>
      <c r="X147" s="10">
        <v>0</v>
      </c>
      <c r="Y147" s="10">
        <v>200</v>
      </c>
      <c r="Z147" s="10">
        <v>300.83</v>
      </c>
      <c r="AA147" s="10">
        <v>300.83</v>
      </c>
      <c r="AB147" s="10">
        <v>258.81</v>
      </c>
      <c r="AC147" s="10">
        <v>122.5</v>
      </c>
      <c r="AD147" s="10">
        <v>20.329999999999998</v>
      </c>
      <c r="AE147" s="2">
        <v>481</v>
      </c>
      <c r="AF147" s="2">
        <v>40</v>
      </c>
      <c r="AG147" s="1052">
        <f>IF(ISNA(VLOOKUP($A147,Tag_sostegno_clima_digitale!$A$2:$Y$461,21,FALSE)=TRUE),0,VLOOKUP($A147,Tag_sostegno_clima_digitale!$A$2:$Y$461,21,FALSE))</f>
        <v>0</v>
      </c>
      <c r="AH147" s="1052">
        <f>IF(ISNA(VLOOKUP($A147,Tag_sostegno_clima_digitale!$A$2:$Y$461,23,FALSE)=TRUE),0,VLOOKUP($A147,Tag_sostegno_clima_digitale!$A$2:$Y$461,23,FALSE))</f>
        <v>0</v>
      </c>
      <c r="AI147" s="10">
        <f t="shared" si="11"/>
        <v>0</v>
      </c>
      <c r="AJ147" s="10">
        <f t="shared" si="12"/>
        <v>0</v>
      </c>
      <c r="AK147" s="8"/>
      <c r="AL147" s="8"/>
      <c r="AM147" s="478" t="s">
        <v>1831</v>
      </c>
      <c r="AN147" s="64"/>
      <c r="AO147" s="64"/>
      <c r="AP147" s="64"/>
      <c r="AQ147" s="64"/>
    </row>
    <row r="148" spans="1:121" s="484" customFormat="1">
      <c r="A148" s="478" t="s">
        <v>4941</v>
      </c>
      <c r="B148" s="484" t="s">
        <v>98</v>
      </c>
      <c r="C148" s="42" t="s">
        <v>943</v>
      </c>
      <c r="D148" s="42" t="s">
        <v>546</v>
      </c>
      <c r="E148" s="67" t="s">
        <v>944</v>
      </c>
      <c r="F148" s="35" t="s">
        <v>1085</v>
      </c>
      <c r="G148" s="148">
        <v>2350000000</v>
      </c>
      <c r="H148" s="152"/>
      <c r="I148" s="148">
        <f>H148+G148</f>
        <v>2350000000</v>
      </c>
      <c r="J148" s="152"/>
      <c r="K148" s="732">
        <f>I148+J148</f>
        <v>2350000000</v>
      </c>
      <c r="L148" s="465">
        <f>IF(ISNA(VLOOKUP(A148,Pagamenti_Opendata!$A$2:$H$253,8,FALSE)=TRUE),0,VLOOKUP(A148,Pagamenti_Opendata!$A$2:$H$253,8,FALSE))</f>
        <v>146917047.11000001</v>
      </c>
      <c r="M148" s="168" t="s">
        <v>832</v>
      </c>
      <c r="N148" s="148">
        <v>1500000000</v>
      </c>
      <c r="O148" s="734">
        <f>IF(I148&gt;N148,I148-N148,0)</f>
        <v>850000000</v>
      </c>
      <c r="P148" s="734">
        <f>IF(I148&lt;N148,I148-N148,0)</f>
        <v>0</v>
      </c>
      <c r="Q148" s="603">
        <f>COUNTIF(Bandi_ItaliaDomani!A$2:A$1085,A148)</f>
        <v>2</v>
      </c>
      <c r="R148" s="465">
        <f>SUMIF(Bandi_ItaliaDomani!A$2:A$1085,A148,Bandi_ItaliaDomani!R$2:R$1085)</f>
        <v>1470165854.7399998</v>
      </c>
      <c r="S148" s="465">
        <f>VLOOKUP(A148,Progetti_Regis!$A$2:$H$427,6,FALSE)</f>
        <v>14908</v>
      </c>
      <c r="T148" s="465">
        <f>VLOOKUP(A148,Progetti_Regis!$A$2:$H$427,7,FALSE)</f>
        <v>1470165854.7400012</v>
      </c>
      <c r="U148" s="40" t="s">
        <v>9427</v>
      </c>
      <c r="V148" s="37"/>
      <c r="W148" s="40" t="s">
        <v>6721</v>
      </c>
      <c r="X148" s="10">
        <v>0</v>
      </c>
      <c r="Y148" s="10">
        <v>225</v>
      </c>
      <c r="Z148" s="10">
        <v>425</v>
      </c>
      <c r="AA148" s="10">
        <v>525</v>
      </c>
      <c r="AB148" s="10">
        <v>225</v>
      </c>
      <c r="AC148" s="10">
        <v>75</v>
      </c>
      <c r="AD148" s="10">
        <v>875</v>
      </c>
      <c r="AE148" s="2">
        <v>600</v>
      </c>
      <c r="AF148" s="2">
        <v>40</v>
      </c>
      <c r="AG148" s="1052">
        <f>IF(ISNA(VLOOKUP($A148,Tag_sostegno_clima_digitale!$A$2:$Y$461,21,FALSE)=TRUE),0,VLOOKUP($A148,Tag_sostegno_clima_digitale!$A$2:$Y$461,21,FALSE))</f>
        <v>0.7</v>
      </c>
      <c r="AH148" s="1052">
        <f>IF(ISNA(VLOOKUP($A148,Tag_sostegno_clima_digitale!$A$2:$Y$461,23,FALSE)=TRUE),0,VLOOKUP($A148,Tag_sostegno_clima_digitale!$A$2:$Y$461,23,FALSE))</f>
        <v>0</v>
      </c>
      <c r="AI148" s="10">
        <f t="shared" si="11"/>
        <v>1645</v>
      </c>
      <c r="AJ148" s="10">
        <f t="shared" si="12"/>
        <v>0</v>
      </c>
      <c r="AK148" s="8">
        <v>44377</v>
      </c>
      <c r="AL148" s="8">
        <v>46203</v>
      </c>
      <c r="AM148" s="484" t="s">
        <v>923</v>
      </c>
      <c r="AN148" s="64"/>
      <c r="AO148" s="64">
        <v>5</v>
      </c>
      <c r="AP148" s="64"/>
      <c r="AQ148" s="64"/>
      <c r="BF148" s="59" t="s">
        <v>281</v>
      </c>
      <c r="BR148" s="59" t="s">
        <v>281</v>
      </c>
      <c r="CB148" s="59" t="s">
        <v>281</v>
      </c>
      <c r="CF148" s="59" t="s">
        <v>281</v>
      </c>
      <c r="DQ148" s="59" t="s">
        <v>1585</v>
      </c>
    </row>
    <row r="149" spans="1:121" s="484" customFormat="1">
      <c r="A149" s="478" t="s">
        <v>4953</v>
      </c>
      <c r="B149" s="484" t="s">
        <v>98</v>
      </c>
      <c r="C149" s="42" t="s">
        <v>943</v>
      </c>
      <c r="D149" s="42" t="s">
        <v>546</v>
      </c>
      <c r="E149" s="67" t="s">
        <v>944</v>
      </c>
      <c r="F149" s="35" t="s">
        <v>1086</v>
      </c>
      <c r="G149" s="148">
        <v>500000000</v>
      </c>
      <c r="H149" s="152"/>
      <c r="I149" s="148">
        <f>H149+G149</f>
        <v>500000000</v>
      </c>
      <c r="J149" s="152"/>
      <c r="K149" s="151">
        <f>I149+J149</f>
        <v>500000000</v>
      </c>
      <c r="L149" s="465">
        <f>IF(ISNA(VLOOKUP(A149,Pagamenti_Opendata!$A$2:$H$253,8,FALSE)=TRUE),0,VLOOKUP(A149,Pagamenti_Opendata!$A$2:$H$253,8,FALSE))</f>
        <v>0</v>
      </c>
      <c r="M149" s="168" t="s">
        <v>826</v>
      </c>
      <c r="N149" s="148">
        <v>500000000</v>
      </c>
      <c r="O149" s="734">
        <f>IF(I149&gt;N149,I149-N149,0)</f>
        <v>0</v>
      </c>
      <c r="P149" s="734">
        <f>IF(I149&lt;N149,I149-N149,0)</f>
        <v>0</v>
      </c>
      <c r="Q149" s="603">
        <f>COUNTIF(Bandi_ItaliaDomani!A$2:A$1085,A149)</f>
        <v>31</v>
      </c>
      <c r="R149" s="465">
        <f>SUMIF(Bandi_ItaliaDomani!A$2:A$1085,A149,Bandi_ItaliaDomani!R$2:R$1085)</f>
        <v>467836052.94999999</v>
      </c>
      <c r="S149" s="465">
        <f>VLOOKUP(A149,Progetti_Regis!$A$2:$H$427,6,FALSE)</f>
        <v>123</v>
      </c>
      <c r="T149" s="465">
        <f>VLOOKUP(A149,Progetti_Regis!$A$2:$H$427,7,FALSE)</f>
        <v>19393478.760000005</v>
      </c>
      <c r="U149" s="40" t="s">
        <v>9427</v>
      </c>
      <c r="V149" s="37"/>
      <c r="W149" s="40" t="s">
        <v>6721</v>
      </c>
      <c r="X149" s="10">
        <v>0</v>
      </c>
      <c r="Y149" s="10">
        <v>0</v>
      </c>
      <c r="Z149" s="10">
        <v>100</v>
      </c>
      <c r="AA149" s="10">
        <v>250</v>
      </c>
      <c r="AB149" s="10">
        <v>100</v>
      </c>
      <c r="AC149" s="10">
        <v>50</v>
      </c>
      <c r="AD149" s="10">
        <v>0</v>
      </c>
      <c r="AE149" s="2">
        <v>200</v>
      </c>
      <c r="AF149" s="2">
        <v>40</v>
      </c>
      <c r="AG149" s="1052">
        <f>IF(ISNA(VLOOKUP($A149,Tag_sostegno_clima_digitale!$A$2:$Y$461,21,FALSE)=TRUE),0,VLOOKUP($A149,Tag_sostegno_clima_digitale!$A$2:$Y$461,21,FALSE))</f>
        <v>0.08</v>
      </c>
      <c r="AH149" s="1052">
        <f>IF(ISNA(VLOOKUP($A149,Tag_sostegno_clima_digitale!$A$2:$Y$461,23,FALSE)=TRUE),0,VLOOKUP($A149,Tag_sostegno_clima_digitale!$A$2:$Y$461,23,FALSE))</f>
        <v>0.4</v>
      </c>
      <c r="AI149" s="10">
        <f t="shared" si="11"/>
        <v>40</v>
      </c>
      <c r="AJ149" s="10">
        <f t="shared" si="12"/>
        <v>200</v>
      </c>
      <c r="AK149" s="8">
        <v>44377</v>
      </c>
      <c r="AL149" s="8">
        <v>46203</v>
      </c>
      <c r="AM149" s="484" t="s">
        <v>923</v>
      </c>
      <c r="AN149" s="64"/>
      <c r="AO149" s="64">
        <v>2</v>
      </c>
      <c r="AP149" s="64">
        <v>1</v>
      </c>
      <c r="AQ149" s="64"/>
      <c r="BZ149" s="306" t="s">
        <v>3752</v>
      </c>
      <c r="CF149" s="59" t="s">
        <v>1586</v>
      </c>
      <c r="DQ149" s="59" t="s">
        <v>1586</v>
      </c>
    </row>
    <row r="150" spans="1:121" s="484" customFormat="1" ht="13.8">
      <c r="A150" s="478" t="s">
        <v>4956</v>
      </c>
      <c r="B150" s="484" t="s">
        <v>98</v>
      </c>
      <c r="C150" s="42" t="s">
        <v>943</v>
      </c>
      <c r="D150" s="42" t="s">
        <v>546</v>
      </c>
      <c r="E150" s="67" t="s">
        <v>944</v>
      </c>
      <c r="F150" s="35" t="s">
        <v>975</v>
      </c>
      <c r="G150" s="148">
        <v>200000000</v>
      </c>
      <c r="H150" s="152"/>
      <c r="I150" s="148">
        <f>H150+G150</f>
        <v>200000000</v>
      </c>
      <c r="J150" s="152"/>
      <c r="K150" s="151">
        <f>I150+J150</f>
        <v>200000000</v>
      </c>
      <c r="L150" s="465">
        <f>IF(ISNA(VLOOKUP(A150,Pagamenti_Opendata!$A$2:$H$253,8,FALSE)=TRUE),0,VLOOKUP(A150,Pagamenti_Opendata!$A$2:$H$253,8,FALSE))</f>
        <v>1614795.44</v>
      </c>
      <c r="M150" s="168" t="s">
        <v>831</v>
      </c>
      <c r="N150" s="148">
        <v>200000000</v>
      </c>
      <c r="O150" s="734">
        <f>IF(I150&gt;N150,I150-N150,0)</f>
        <v>0</v>
      </c>
      <c r="P150" s="734">
        <f>IF(I150&lt;N150,I150-N150,0)</f>
        <v>0</v>
      </c>
      <c r="Q150" s="603">
        <f>COUNTIF(Bandi_ItaliaDomani!A$2:A$1085,A150)</f>
        <v>1</v>
      </c>
      <c r="R150" s="465">
        <f>SUMIF(Bandi_ItaliaDomani!A$2:A$1085,A150,Bandi_ItaliaDomani!R$2:R$1085)</f>
        <v>199987362.49999994</v>
      </c>
      <c r="S150" s="465">
        <f>VLOOKUP(A150,Progetti_Regis!$A$2:$H$427,6,FALSE)</f>
        <v>141</v>
      </c>
      <c r="T150" s="465">
        <f>VLOOKUP(A150,Progetti_Regis!$A$2:$H$427,7,FALSE)</f>
        <v>199987362.50000003</v>
      </c>
      <c r="U150" s="50" t="s">
        <v>7496</v>
      </c>
      <c r="V150" s="37"/>
      <c r="W150" s="482" t="s">
        <v>1898</v>
      </c>
      <c r="X150" s="10">
        <v>0</v>
      </c>
      <c r="Y150" s="10">
        <v>0</v>
      </c>
      <c r="Z150" s="10">
        <v>20</v>
      </c>
      <c r="AA150" s="10">
        <v>60</v>
      </c>
      <c r="AB150" s="10">
        <v>60</v>
      </c>
      <c r="AC150" s="10">
        <v>40</v>
      </c>
      <c r="AD150" s="10">
        <v>20</v>
      </c>
      <c r="AE150" s="2">
        <v>160</v>
      </c>
      <c r="AF150" s="2">
        <v>80</v>
      </c>
      <c r="AG150" s="1052">
        <f>IF(ISNA(VLOOKUP($A150,Tag_sostegno_clima_digitale!$A$2:$Y$461,21,FALSE)=TRUE),0,VLOOKUP($A150,Tag_sostegno_clima_digitale!$A$2:$Y$461,21,FALSE))</f>
        <v>0.36799999999999999</v>
      </c>
      <c r="AH150" s="1052">
        <f>IF(ISNA(VLOOKUP($A150,Tag_sostegno_clima_digitale!$A$2:$Y$461,23,FALSE)=TRUE),0,VLOOKUP($A150,Tag_sostegno_clima_digitale!$A$2:$Y$461,23,FALSE))</f>
        <v>0</v>
      </c>
      <c r="AI150" s="10">
        <f t="shared" si="11"/>
        <v>73.599999999999994</v>
      </c>
      <c r="AJ150" s="10">
        <f t="shared" si="12"/>
        <v>0</v>
      </c>
      <c r="AK150" s="8">
        <v>44561</v>
      </c>
      <c r="AL150" s="8">
        <v>46203</v>
      </c>
      <c r="AM150" s="484" t="s">
        <v>924</v>
      </c>
      <c r="AN150" s="64">
        <v>1</v>
      </c>
      <c r="AO150" s="64">
        <v>1</v>
      </c>
      <c r="AP150" s="64">
        <v>1</v>
      </c>
      <c r="AQ150" s="64"/>
      <c r="AU150" s="520"/>
      <c r="AV150" s="520"/>
      <c r="AW150" s="520"/>
      <c r="AX150" s="520"/>
      <c r="BE150" s="60" t="s">
        <v>300</v>
      </c>
      <c r="CV150" s="306" t="s">
        <v>3752</v>
      </c>
      <c r="DQ150" s="59" t="s">
        <v>1587</v>
      </c>
    </row>
    <row r="151" spans="1:121" s="484" customFormat="1" ht="13.8">
      <c r="A151" s="478" t="s">
        <v>4969</v>
      </c>
      <c r="B151" s="484" t="s">
        <v>98</v>
      </c>
      <c r="C151" s="42" t="s">
        <v>943</v>
      </c>
      <c r="D151" s="42" t="s">
        <v>546</v>
      </c>
      <c r="E151" s="67" t="s">
        <v>944</v>
      </c>
      <c r="F151" s="35" t="s">
        <v>1143</v>
      </c>
      <c r="G151" s="148">
        <v>135000000</v>
      </c>
      <c r="H151" s="152"/>
      <c r="I151" s="148">
        <f>H151+G151</f>
        <v>135000000</v>
      </c>
      <c r="J151" s="152"/>
      <c r="K151" s="151">
        <f>I151+J151</f>
        <v>135000000</v>
      </c>
      <c r="L151" s="465">
        <f>IF(ISNA(VLOOKUP(A151,Pagamenti_Opendata!$A$2:$H$253,8,FALSE)=TRUE),0,VLOOKUP(A151,Pagamenti_Opendata!$A$2:$H$253,8,FALSE))</f>
        <v>5151963.8</v>
      </c>
      <c r="M151" s="168" t="s">
        <v>825</v>
      </c>
      <c r="N151" s="148">
        <v>135000000</v>
      </c>
      <c r="O151" s="734">
        <f>IF(I151&gt;N151,I151-N151,0)</f>
        <v>0</v>
      </c>
      <c r="P151" s="734">
        <f>IF(I151&lt;N151,I151-N151,0)</f>
        <v>0</v>
      </c>
      <c r="Q151" s="603">
        <f>COUNTIF(Bandi_ItaliaDomani!A$2:A$1085,A151)</f>
        <v>2</v>
      </c>
      <c r="R151" s="465">
        <f>SUMIF(Bandi_ItaliaDomani!A$2:A$1085,A151,Bandi_ItaliaDomani!R$2:R$1085)</f>
        <v>119128159.75000003</v>
      </c>
      <c r="S151" s="465">
        <f>VLOOKUP(A151,Progetti_Regis!$A$2:$H$427,6,FALSE)</f>
        <v>496</v>
      </c>
      <c r="T151" s="465">
        <f>VLOOKUP(A151,Progetti_Regis!$A$2:$H$427,7,FALSE)</f>
        <v>119128159.74999999</v>
      </c>
      <c r="U151" s="42" t="s">
        <v>1177</v>
      </c>
      <c r="V151" s="37"/>
      <c r="W151" s="42" t="s">
        <v>6721</v>
      </c>
      <c r="X151" s="10">
        <v>0</v>
      </c>
      <c r="Y151" s="10">
        <v>0.3</v>
      </c>
      <c r="Z151" s="10">
        <v>1.5</v>
      </c>
      <c r="AA151" s="10">
        <v>4.6500000000000004</v>
      </c>
      <c r="AB151" s="10">
        <v>33.75</v>
      </c>
      <c r="AC151" s="10">
        <v>47.25</v>
      </c>
      <c r="AD151" s="10">
        <v>47.55</v>
      </c>
      <c r="AE151" s="2">
        <v>54</v>
      </c>
      <c r="AF151" s="2">
        <v>40</v>
      </c>
      <c r="AG151" s="1052">
        <f>IF(ISNA(VLOOKUP($A151,Tag_sostegno_clima_digitale!$A$2:$Y$461,21,FALSE)=TRUE),0,VLOOKUP($A151,Tag_sostegno_clima_digitale!$A$2:$Y$461,21,FALSE))</f>
        <v>0</v>
      </c>
      <c r="AH151" s="1052">
        <f>IF(ISNA(VLOOKUP($A151,Tag_sostegno_clima_digitale!$A$2:$Y$461,23,FALSE)=TRUE),0,VLOOKUP($A151,Tag_sostegno_clima_digitale!$A$2:$Y$461,23,FALSE))</f>
        <v>0</v>
      </c>
      <c r="AI151" s="10">
        <f t="shared" si="11"/>
        <v>0</v>
      </c>
      <c r="AJ151" s="10">
        <f t="shared" si="12"/>
        <v>0</v>
      </c>
      <c r="AK151" s="8">
        <v>44348</v>
      </c>
      <c r="AL151" s="8">
        <v>46387</v>
      </c>
      <c r="AM151" s="484" t="s">
        <v>924</v>
      </c>
      <c r="AN151" s="64">
        <v>1</v>
      </c>
      <c r="AO151" s="64">
        <v>1</v>
      </c>
      <c r="AP151" s="64">
        <v>1</v>
      </c>
      <c r="AQ151" s="64"/>
      <c r="AY151" s="306" t="s">
        <v>3752</v>
      </c>
      <c r="BA151" s="520"/>
      <c r="BB151" s="520"/>
      <c r="BC151" s="520"/>
      <c r="BD151" s="520"/>
      <c r="BE151" s="60" t="s">
        <v>1588</v>
      </c>
      <c r="DQ151" s="59" t="s">
        <v>1589</v>
      </c>
    </row>
    <row r="152" spans="1:121" s="484" customFormat="1">
      <c r="A152" s="478" t="s">
        <v>4970</v>
      </c>
      <c r="B152" s="484" t="s">
        <v>98</v>
      </c>
      <c r="C152" s="42" t="s">
        <v>943</v>
      </c>
      <c r="D152" s="42" t="s">
        <v>546</v>
      </c>
      <c r="E152" s="67" t="s">
        <v>944</v>
      </c>
      <c r="F152" s="35" t="s">
        <v>976</v>
      </c>
      <c r="G152" s="148">
        <v>30000000</v>
      </c>
      <c r="H152" s="152"/>
      <c r="I152" s="148">
        <f>H152+G152</f>
        <v>30000000</v>
      </c>
      <c r="J152" s="152"/>
      <c r="K152" s="151">
        <f>I152+J152</f>
        <v>30000000</v>
      </c>
      <c r="L152" s="465">
        <f>IF(ISNA(VLOOKUP(A152,Pagamenti_Opendata!$A$2:$H$253,8,FALSE)=TRUE),0,VLOOKUP(A152,Pagamenti_Opendata!$A$2:$H$253,8,FALSE))</f>
        <v>1263207.3999999999</v>
      </c>
      <c r="M152" s="168" t="s">
        <v>824</v>
      </c>
      <c r="N152" s="148">
        <v>30000000</v>
      </c>
      <c r="O152" s="734">
        <f>IF(I152&gt;N152,I152-N152,0)</f>
        <v>0</v>
      </c>
      <c r="P152" s="734">
        <f>IF(I152&lt;N152,I152-N152,0)</f>
        <v>0</v>
      </c>
      <c r="Q152" s="603">
        <f>COUNTIF(Bandi_ItaliaDomani!A$2:A$1085,A152)</f>
        <v>0</v>
      </c>
      <c r="R152" s="465">
        <f>SUMIF(Bandi_ItaliaDomani!A$2:A$1085,A152,Bandi_ItaliaDomani!R$2:R$1085)</f>
        <v>0</v>
      </c>
      <c r="S152" s="465">
        <f>VLOOKUP(A152,Progetti_Regis!$A$2:$H$427,6,FALSE)</f>
        <v>9</v>
      </c>
      <c r="T152" s="465">
        <f>VLOOKUP(A152,Progetti_Regis!$A$2:$H$427,7,FALSE)</f>
        <v>14160738.76</v>
      </c>
      <c r="U152" s="50" t="s">
        <v>7496</v>
      </c>
      <c r="V152" s="37"/>
      <c r="W152" s="50" t="s">
        <v>6721</v>
      </c>
      <c r="X152" s="10">
        <v>0</v>
      </c>
      <c r="Y152" s="10">
        <v>5</v>
      </c>
      <c r="Z152" s="10">
        <v>10.199999999999999</v>
      </c>
      <c r="AA152" s="10">
        <v>5</v>
      </c>
      <c r="AB152" s="10">
        <v>5</v>
      </c>
      <c r="AC152" s="10">
        <v>4</v>
      </c>
      <c r="AD152" s="10">
        <v>0.8</v>
      </c>
      <c r="AE152" s="2" t="s">
        <v>5828</v>
      </c>
      <c r="AF152" s="2" t="s">
        <v>5828</v>
      </c>
      <c r="AG152" s="1052">
        <f>IF(ISNA(VLOOKUP($A152,Tag_sostegno_clima_digitale!$A$2:$Y$461,21,FALSE)=TRUE),0,VLOOKUP($A152,Tag_sostegno_clima_digitale!$A$2:$Y$461,21,FALSE))</f>
        <v>1</v>
      </c>
      <c r="AH152" s="1052">
        <f>IF(ISNA(VLOOKUP($A152,Tag_sostegno_clima_digitale!$A$2:$Y$461,23,FALSE)=TRUE),0,VLOOKUP($A152,Tag_sostegno_clima_digitale!$A$2:$Y$461,23,FALSE))</f>
        <v>1</v>
      </c>
      <c r="AI152" s="10">
        <f t="shared" si="11"/>
        <v>30</v>
      </c>
      <c r="AJ152" s="10">
        <f t="shared" si="12"/>
        <v>30</v>
      </c>
      <c r="AK152" s="8">
        <v>44348</v>
      </c>
      <c r="AL152" s="8">
        <v>46203</v>
      </c>
      <c r="AM152" s="484" t="s">
        <v>923</v>
      </c>
      <c r="AN152" s="64">
        <v>1</v>
      </c>
      <c r="AO152" s="64">
        <v>1</v>
      </c>
      <c r="AP152" s="64"/>
      <c r="AQ152" s="64"/>
      <c r="BA152" s="60" t="s">
        <v>1590</v>
      </c>
      <c r="BB152" s="478"/>
      <c r="BC152" s="478"/>
      <c r="BD152" s="478"/>
      <c r="DQ152" s="59" t="s">
        <v>1591</v>
      </c>
    </row>
    <row r="153" spans="1:121" s="484" customFormat="1">
      <c r="A153" s="985" t="s">
        <v>7946</v>
      </c>
      <c r="B153" s="986" t="s">
        <v>98</v>
      </c>
      <c r="C153" s="994" t="s">
        <v>943</v>
      </c>
      <c r="D153" s="994" t="s">
        <v>546</v>
      </c>
      <c r="E153" s="995" t="s">
        <v>944</v>
      </c>
      <c r="F153" s="985" t="s">
        <v>7947</v>
      </c>
      <c r="G153" s="993"/>
      <c r="H153" s="996"/>
      <c r="I153" s="148"/>
      <c r="J153" s="990"/>
      <c r="K153" s="732">
        <f>I153+J153</f>
        <v>0</v>
      </c>
      <c r="L153" s="465">
        <f>IF(ISNA(VLOOKUP(A153,Pagamenti_Opendata!$A$2:$H$253,8,FALSE)=TRUE),0,VLOOKUP(A153,Pagamenti_Opendata!$A$2:$H$253,8,FALSE))</f>
        <v>0</v>
      </c>
      <c r="M153" s="168" t="s">
        <v>7948</v>
      </c>
      <c r="N153" s="148"/>
      <c r="O153" s="734">
        <f>IF(I153&gt;N153,I153-N153,0)</f>
        <v>0</v>
      </c>
      <c r="P153" s="734">
        <f>IF(I153&lt;N153,I153-N153,0)</f>
        <v>0</v>
      </c>
      <c r="Q153" s="674">
        <f>COUNTIF(Bandi_ItaliaDomani!A$2:A$1085,A153)</f>
        <v>0</v>
      </c>
      <c r="R153" s="465">
        <f>SUMIF(Bandi_ItaliaDomani!A$2:A$1085,A153,Bandi_ItaliaDomani!R$2:R$1085)</f>
        <v>0</v>
      </c>
      <c r="S153" s="465">
        <f>VLOOKUP(A153,Progetti_Regis!$A$2:$H$427,6,FALSE)</f>
        <v>0</v>
      </c>
      <c r="T153" s="465">
        <f>VLOOKUP(A153,Progetti_Regis!$A$2:$H$427,7,FALSE)</f>
        <v>0</v>
      </c>
      <c r="U153" s="40" t="s">
        <v>9427</v>
      </c>
      <c r="V153" s="731" t="s">
        <v>7919</v>
      </c>
      <c r="W153" s="50" t="s">
        <v>6721</v>
      </c>
      <c r="X153" s="10">
        <v>0</v>
      </c>
      <c r="Y153" s="10">
        <v>0</v>
      </c>
      <c r="Z153" s="10">
        <v>0</v>
      </c>
      <c r="AA153" s="10">
        <v>0</v>
      </c>
      <c r="AB153" s="10">
        <v>0</v>
      </c>
      <c r="AC153" s="10">
        <v>1000</v>
      </c>
      <c r="AD153" s="10">
        <v>1000</v>
      </c>
      <c r="AE153" s="2"/>
      <c r="AF153" s="2"/>
      <c r="AG153" s="1052">
        <f>IF(ISNA(VLOOKUP($A153,Tag_sostegno_clima_digitale!$A$2:$Y$461,21,FALSE)=TRUE),0,VLOOKUP($A153,Tag_sostegno_clima_digitale!$A$2:$Y$461,21,FALSE))</f>
        <v>0</v>
      </c>
      <c r="AH153" s="1052">
        <f>IF(ISNA(VLOOKUP($A153,Tag_sostegno_clima_digitale!$A$2:$Y$461,23,FALSE)=TRUE),0,VLOOKUP($A153,Tag_sostegno_clima_digitale!$A$2:$Y$461,23,FALSE))</f>
        <v>0</v>
      </c>
      <c r="AI153" s="10" t="str">
        <f t="shared" si="11"/>
        <v/>
      </c>
      <c r="AJ153" s="10" t="str">
        <f t="shared" si="12"/>
        <v/>
      </c>
      <c r="AK153" s="8">
        <v>45292</v>
      </c>
      <c r="AL153" s="8">
        <v>46203</v>
      </c>
      <c r="AM153" s="478" t="s">
        <v>924</v>
      </c>
      <c r="AN153" s="64">
        <v>2</v>
      </c>
      <c r="AO153" s="64">
        <v>2</v>
      </c>
      <c r="AP153" s="64"/>
      <c r="AQ153" s="64"/>
      <c r="BB153" s="478"/>
      <c r="BC153" s="478"/>
      <c r="BD153" s="478"/>
      <c r="CB153" s="60" t="s">
        <v>7949</v>
      </c>
      <c r="CF153" s="60" t="s">
        <v>7950</v>
      </c>
      <c r="CV153" s="59" t="s">
        <v>7951</v>
      </c>
      <c r="DQ153" s="61" t="s">
        <v>7952</v>
      </c>
    </row>
    <row r="154" spans="1:121" s="484" customFormat="1">
      <c r="A154" s="478" t="s">
        <v>9871</v>
      </c>
      <c r="B154" s="484" t="s">
        <v>98</v>
      </c>
      <c r="C154" s="42" t="s">
        <v>943</v>
      </c>
      <c r="D154" s="42" t="s">
        <v>546</v>
      </c>
      <c r="E154" s="35" t="s">
        <v>947</v>
      </c>
      <c r="F154" s="478" t="s">
        <v>9876</v>
      </c>
      <c r="G154" s="148">
        <v>40000000</v>
      </c>
      <c r="H154" s="152"/>
      <c r="I154" s="148">
        <f t="shared" ref="I154:I165" si="14">H154+G154</f>
        <v>40000000</v>
      </c>
      <c r="J154" s="733"/>
      <c r="K154" s="732">
        <f>I154+J154</f>
        <v>40000000</v>
      </c>
      <c r="L154" s="465">
        <f>IF(ISNA(VLOOKUP(A154,Pagamenti_Opendata!$A$2:$H$253,8,FALSE)=TRUE),0,VLOOKUP(A154,Pagamenti_Opendata!$A$2:$H$253,8,FALSE))</f>
        <v>0</v>
      </c>
      <c r="M154" s="167" t="s">
        <v>1888</v>
      </c>
      <c r="N154" s="148"/>
      <c r="O154" s="734">
        <f>IF(I154&gt;N154,I154-N154,0)</f>
        <v>40000000</v>
      </c>
      <c r="P154" s="734">
        <f>IF(I154&lt;N154,I154-N154,0)</f>
        <v>0</v>
      </c>
      <c r="Q154" s="674">
        <f>COUNTIF(Bandi_ItaliaDomani!A$2:A$1085,A154)</f>
        <v>0</v>
      </c>
      <c r="R154" s="465">
        <f>SUMIF(Bandi_ItaliaDomani!A$2:A$1085,A154,Bandi_ItaliaDomani!R$2:R$1085)</f>
        <v>0</v>
      </c>
      <c r="S154" s="465">
        <f>VLOOKUP(A154,Progetti_Regis!$A$2:$H$427,6,FALSE)</f>
        <v>0</v>
      </c>
      <c r="T154" s="465">
        <f>VLOOKUP(A154,Progetti_Regis!$A$2:$H$427,7,FALSE)</f>
        <v>0</v>
      </c>
      <c r="U154" s="40" t="s">
        <v>9427</v>
      </c>
      <c r="V154" s="983" t="s">
        <v>7919</v>
      </c>
      <c r="W154" s="50" t="s">
        <v>6721</v>
      </c>
      <c r="X154" s="10">
        <v>0</v>
      </c>
      <c r="Y154" s="10">
        <v>0</v>
      </c>
      <c r="Z154" s="10">
        <v>0</v>
      </c>
      <c r="AA154" s="10">
        <v>0</v>
      </c>
      <c r="AB154" s="10">
        <v>0</v>
      </c>
      <c r="AC154" s="10">
        <v>1000</v>
      </c>
      <c r="AD154" s="10">
        <v>1000</v>
      </c>
      <c r="AE154" s="2"/>
      <c r="AF154" s="2"/>
      <c r="AG154" s="1052">
        <f>IF(ISNA(VLOOKUP($A154,Tag_sostegno_clima_digitale!$A$2:$Y$461,21,FALSE)=TRUE),0,VLOOKUP($A154,Tag_sostegno_clima_digitale!$A$2:$Y$461,21,FALSE))</f>
        <v>0</v>
      </c>
      <c r="AH154" s="1052">
        <f>IF(ISNA(VLOOKUP($A154,Tag_sostegno_clima_digitale!$A$2:$Y$461,23,FALSE)=TRUE),0,VLOOKUP($A154,Tag_sostegno_clima_digitale!$A$2:$Y$461,23,FALSE))</f>
        <v>0</v>
      </c>
      <c r="AI154" s="10">
        <f t="shared" si="11"/>
        <v>0</v>
      </c>
      <c r="AJ154" s="10">
        <f t="shared" si="12"/>
        <v>0</v>
      </c>
      <c r="AK154" s="8">
        <v>45292</v>
      </c>
      <c r="AL154" s="8">
        <v>46203</v>
      </c>
      <c r="AM154" s="478" t="s">
        <v>924</v>
      </c>
      <c r="AN154" s="64"/>
      <c r="AO154" s="64"/>
      <c r="AP154" s="64"/>
      <c r="AQ154" s="64"/>
      <c r="BB154" s="478"/>
      <c r="BC154" s="478"/>
      <c r="BD154" s="478"/>
      <c r="CV154" s="59" t="s">
        <v>7951</v>
      </c>
      <c r="DQ154" s="61" t="s">
        <v>7952</v>
      </c>
    </row>
    <row r="155" spans="1:121" s="484" customFormat="1">
      <c r="A155" s="478" t="s">
        <v>9872</v>
      </c>
      <c r="B155" s="484" t="s">
        <v>98</v>
      </c>
      <c r="C155" s="42" t="s">
        <v>943</v>
      </c>
      <c r="D155" s="42" t="s">
        <v>546</v>
      </c>
      <c r="E155" s="35" t="s">
        <v>947</v>
      </c>
      <c r="F155" s="478" t="s">
        <v>9877</v>
      </c>
      <c r="G155" s="148">
        <v>1560000000</v>
      </c>
      <c r="H155" s="152"/>
      <c r="I155" s="148">
        <f t="shared" si="14"/>
        <v>1560000000</v>
      </c>
      <c r="J155" s="733"/>
      <c r="K155" s="732">
        <f>I155+J155</f>
        <v>1560000000</v>
      </c>
      <c r="L155" s="465">
        <f>IF(ISNA(VLOOKUP(A155,Pagamenti_Opendata!$A$2:$H$253,8,FALSE)=TRUE),0,VLOOKUP(A155,Pagamenti_Opendata!$A$2:$H$253,8,FALSE))</f>
        <v>0</v>
      </c>
      <c r="M155" s="167" t="s">
        <v>1888</v>
      </c>
      <c r="N155" s="148"/>
      <c r="O155" s="734">
        <f>IF(I155&gt;N155,I155-N155,0)</f>
        <v>1560000000</v>
      </c>
      <c r="P155" s="734">
        <f>IF(I155&lt;N155,I155-N155,0)</f>
        <v>0</v>
      </c>
      <c r="Q155" s="674">
        <f>COUNTIF(Bandi_ItaliaDomani!A$2:A$1085,A155)</f>
        <v>0</v>
      </c>
      <c r="R155" s="465">
        <f>SUMIF(Bandi_ItaliaDomani!A$2:A$1085,A155,Bandi_ItaliaDomani!R$2:R$1085)</f>
        <v>0</v>
      </c>
      <c r="S155" s="465">
        <f>VLOOKUP(A155,Progetti_Regis!$A$2:$H$427,6,FALSE)</f>
        <v>0</v>
      </c>
      <c r="T155" s="465">
        <f>VLOOKUP(A155,Progetti_Regis!$A$2:$H$427,7,FALSE)</f>
        <v>0</v>
      </c>
      <c r="U155" s="40" t="s">
        <v>9427</v>
      </c>
      <c r="V155" s="983" t="s">
        <v>7919</v>
      </c>
      <c r="W155" s="50" t="s">
        <v>6721</v>
      </c>
      <c r="X155" s="10">
        <v>0</v>
      </c>
      <c r="Y155" s="10">
        <v>0</v>
      </c>
      <c r="Z155" s="10">
        <v>0</v>
      </c>
      <c r="AA155" s="10">
        <v>0</v>
      </c>
      <c r="AB155" s="10">
        <v>0</v>
      </c>
      <c r="AC155" s="10">
        <v>1000</v>
      </c>
      <c r="AD155" s="10">
        <v>1000</v>
      </c>
      <c r="AE155" s="2"/>
      <c r="AF155" s="2"/>
      <c r="AG155" s="1052">
        <f>IF(ISNA(VLOOKUP($A155,Tag_sostegno_clima_digitale!$A$2:$Y$461,21,FALSE)=TRUE),0,VLOOKUP($A155,Tag_sostegno_clima_digitale!$A$2:$Y$461,21,FALSE))</f>
        <v>0.4</v>
      </c>
      <c r="AH155" s="1052">
        <f>IF(ISNA(VLOOKUP($A155,Tag_sostegno_clima_digitale!$A$2:$Y$461,23,FALSE)=TRUE),0,VLOOKUP($A155,Tag_sostegno_clima_digitale!$A$2:$Y$461,23,FALSE))</f>
        <v>0</v>
      </c>
      <c r="AI155" s="10">
        <f t="shared" si="11"/>
        <v>624</v>
      </c>
      <c r="AJ155" s="10">
        <f t="shared" si="12"/>
        <v>0</v>
      </c>
      <c r="AK155" s="8">
        <v>45292</v>
      </c>
      <c r="AL155" s="8">
        <v>46203</v>
      </c>
      <c r="AM155" s="478" t="s">
        <v>924</v>
      </c>
      <c r="AN155" s="64"/>
      <c r="AO155" s="64"/>
      <c r="AP155" s="64"/>
      <c r="AQ155" s="64"/>
      <c r="BB155" s="478"/>
      <c r="BC155" s="478"/>
      <c r="BD155" s="478"/>
      <c r="CV155" s="59" t="s">
        <v>7951</v>
      </c>
      <c r="DQ155" s="61" t="s">
        <v>7952</v>
      </c>
    </row>
    <row r="156" spans="1:121" s="484" customFormat="1">
      <c r="A156" s="478" t="s">
        <v>9873</v>
      </c>
      <c r="B156" s="484" t="s">
        <v>98</v>
      </c>
      <c r="C156" s="42" t="s">
        <v>943</v>
      </c>
      <c r="D156" s="42" t="s">
        <v>546</v>
      </c>
      <c r="E156" s="35" t="s">
        <v>947</v>
      </c>
      <c r="F156" s="478" t="s">
        <v>9878</v>
      </c>
      <c r="G156" s="148">
        <v>100000000</v>
      </c>
      <c r="H156" s="152"/>
      <c r="I156" s="148">
        <f t="shared" si="14"/>
        <v>100000000</v>
      </c>
      <c r="J156" s="733"/>
      <c r="K156" s="732">
        <f>I156+J156</f>
        <v>100000000</v>
      </c>
      <c r="L156" s="465">
        <f>IF(ISNA(VLOOKUP(A156,Pagamenti_Opendata!$A$2:$H$253,8,FALSE)=TRUE),0,VLOOKUP(A156,Pagamenti_Opendata!$A$2:$H$253,8,FALSE))</f>
        <v>0</v>
      </c>
      <c r="M156" s="167" t="s">
        <v>1888</v>
      </c>
      <c r="N156" s="148"/>
      <c r="O156" s="734">
        <f>IF(I156&gt;N156,I156-N156,0)</f>
        <v>100000000</v>
      </c>
      <c r="P156" s="734">
        <f>IF(I156&lt;N156,I156-N156,0)</f>
        <v>0</v>
      </c>
      <c r="Q156" s="674">
        <f>COUNTIF(Bandi_ItaliaDomani!A$2:A$1085,A156)</f>
        <v>0</v>
      </c>
      <c r="R156" s="465">
        <f>SUMIF(Bandi_ItaliaDomani!A$2:A$1085,A156,Bandi_ItaliaDomani!R$2:R$1085)</f>
        <v>0</v>
      </c>
      <c r="S156" s="465">
        <f>VLOOKUP(A156,Progetti_Regis!$A$2:$H$427,6,FALSE)</f>
        <v>0</v>
      </c>
      <c r="T156" s="465">
        <f>VLOOKUP(A156,Progetti_Regis!$A$2:$H$427,7,FALSE)</f>
        <v>0</v>
      </c>
      <c r="U156" s="40" t="s">
        <v>9427</v>
      </c>
      <c r="V156" s="983" t="s">
        <v>7919</v>
      </c>
      <c r="W156" s="50" t="s">
        <v>6721</v>
      </c>
      <c r="X156" s="10">
        <v>0</v>
      </c>
      <c r="Y156" s="10">
        <v>0</v>
      </c>
      <c r="Z156" s="10">
        <v>0</v>
      </c>
      <c r="AA156" s="10">
        <v>0</v>
      </c>
      <c r="AB156" s="10">
        <v>0</v>
      </c>
      <c r="AC156" s="10">
        <v>1000</v>
      </c>
      <c r="AD156" s="10">
        <v>1000</v>
      </c>
      <c r="AE156" s="2"/>
      <c r="AF156" s="2"/>
      <c r="AG156" s="1052">
        <f>IF(ISNA(VLOOKUP($A156,Tag_sostegno_clima_digitale!$A$2:$Y$461,21,FALSE)=TRUE),0,VLOOKUP($A156,Tag_sostegno_clima_digitale!$A$2:$Y$461,21,FALSE))</f>
        <v>1</v>
      </c>
      <c r="AH156" s="1052">
        <f>IF(ISNA(VLOOKUP($A156,Tag_sostegno_clima_digitale!$A$2:$Y$461,23,FALSE)=TRUE),0,VLOOKUP($A156,Tag_sostegno_clima_digitale!$A$2:$Y$461,23,FALSE))</f>
        <v>0</v>
      </c>
      <c r="AI156" s="10">
        <f t="shared" si="11"/>
        <v>100</v>
      </c>
      <c r="AJ156" s="10">
        <f t="shared" si="12"/>
        <v>0</v>
      </c>
      <c r="AK156" s="8">
        <v>45292</v>
      </c>
      <c r="AL156" s="8">
        <v>46203</v>
      </c>
      <c r="AM156" s="478" t="s">
        <v>924</v>
      </c>
      <c r="AN156" s="64"/>
      <c r="AO156" s="64"/>
      <c r="AP156" s="64"/>
      <c r="AQ156" s="64"/>
      <c r="BB156" s="478"/>
      <c r="BC156" s="478"/>
      <c r="BD156" s="478"/>
      <c r="CV156" s="59" t="s">
        <v>7951</v>
      </c>
      <c r="DQ156" s="61" t="s">
        <v>7952</v>
      </c>
    </row>
    <row r="157" spans="1:121" s="484" customFormat="1">
      <c r="A157" s="478" t="s">
        <v>9874</v>
      </c>
      <c r="B157" s="484" t="s">
        <v>98</v>
      </c>
      <c r="C157" s="42" t="s">
        <v>943</v>
      </c>
      <c r="D157" s="42" t="s">
        <v>546</v>
      </c>
      <c r="E157" s="35" t="s">
        <v>947</v>
      </c>
      <c r="F157" s="478" t="s">
        <v>9879</v>
      </c>
      <c r="G157" s="148">
        <v>100000000</v>
      </c>
      <c r="H157" s="152"/>
      <c r="I157" s="148">
        <f t="shared" si="14"/>
        <v>100000000</v>
      </c>
      <c r="J157" s="733"/>
      <c r="K157" s="732">
        <f>I157+J157</f>
        <v>100000000</v>
      </c>
      <c r="L157" s="465">
        <f>IF(ISNA(VLOOKUP(A157,Pagamenti_Opendata!$A$2:$H$253,8,FALSE)=TRUE),0,VLOOKUP(A157,Pagamenti_Opendata!$A$2:$H$253,8,FALSE))</f>
        <v>0</v>
      </c>
      <c r="M157" s="167" t="s">
        <v>1888</v>
      </c>
      <c r="N157" s="148"/>
      <c r="O157" s="734">
        <f>IF(I157&gt;N157,I157-N157,0)</f>
        <v>100000000</v>
      </c>
      <c r="P157" s="734">
        <f>IF(I157&lt;N157,I157-N157,0)</f>
        <v>0</v>
      </c>
      <c r="Q157" s="674">
        <f>COUNTIF(Bandi_ItaliaDomani!A$2:A$1085,A157)</f>
        <v>0</v>
      </c>
      <c r="R157" s="465">
        <f>SUMIF(Bandi_ItaliaDomani!A$2:A$1085,A157,Bandi_ItaliaDomani!R$2:R$1085)</f>
        <v>0</v>
      </c>
      <c r="S157" s="465">
        <f>VLOOKUP(A157,Progetti_Regis!$A$2:$H$427,6,FALSE)</f>
        <v>0</v>
      </c>
      <c r="T157" s="465">
        <f>VLOOKUP(A157,Progetti_Regis!$A$2:$H$427,7,FALSE)</f>
        <v>0</v>
      </c>
      <c r="U157" s="40" t="s">
        <v>9427</v>
      </c>
      <c r="V157" s="983" t="s">
        <v>7919</v>
      </c>
      <c r="W157" s="50" t="s">
        <v>6721</v>
      </c>
      <c r="X157" s="10">
        <v>0</v>
      </c>
      <c r="Y157" s="10">
        <v>0</v>
      </c>
      <c r="Z157" s="10">
        <v>0</v>
      </c>
      <c r="AA157" s="10">
        <v>0</v>
      </c>
      <c r="AB157" s="10">
        <v>0</v>
      </c>
      <c r="AC157" s="10">
        <v>1000</v>
      </c>
      <c r="AD157" s="10">
        <v>1000</v>
      </c>
      <c r="AE157" s="2"/>
      <c r="AF157" s="2"/>
      <c r="AG157" s="1052">
        <f>IF(ISNA(VLOOKUP($A157,Tag_sostegno_clima_digitale!$A$2:$Y$461,21,FALSE)=TRUE),0,VLOOKUP($A157,Tag_sostegno_clima_digitale!$A$2:$Y$461,21,FALSE))</f>
        <v>0</v>
      </c>
      <c r="AH157" s="1052">
        <f>IF(ISNA(VLOOKUP($A157,Tag_sostegno_clima_digitale!$A$2:$Y$461,23,FALSE)=TRUE),0,VLOOKUP($A157,Tag_sostegno_clima_digitale!$A$2:$Y$461,23,FALSE))</f>
        <v>1</v>
      </c>
      <c r="AI157" s="10">
        <f t="shared" si="11"/>
        <v>0</v>
      </c>
      <c r="AJ157" s="10">
        <f t="shared" si="12"/>
        <v>100</v>
      </c>
      <c r="AK157" s="8">
        <v>45292</v>
      </c>
      <c r="AL157" s="8">
        <v>46203</v>
      </c>
      <c r="AM157" s="478" t="s">
        <v>924</v>
      </c>
      <c r="AN157" s="64"/>
      <c r="AO157" s="64"/>
      <c r="AP157" s="64"/>
      <c r="AQ157" s="64"/>
      <c r="BB157" s="478"/>
      <c r="BC157" s="478"/>
      <c r="BD157" s="478"/>
      <c r="CV157" s="59" t="s">
        <v>7951</v>
      </c>
      <c r="DQ157" s="61" t="s">
        <v>7952</v>
      </c>
    </row>
    <row r="158" spans="1:121" s="484" customFormat="1">
      <c r="A158" s="478" t="s">
        <v>9875</v>
      </c>
      <c r="B158" s="484" t="s">
        <v>98</v>
      </c>
      <c r="C158" s="42" t="s">
        <v>943</v>
      </c>
      <c r="D158" s="42" t="s">
        <v>546</v>
      </c>
      <c r="E158" s="35" t="s">
        <v>947</v>
      </c>
      <c r="F158" s="478" t="s">
        <v>9880</v>
      </c>
      <c r="G158" s="148">
        <v>200000000</v>
      </c>
      <c r="H158" s="152"/>
      <c r="I158" s="148">
        <f t="shared" si="14"/>
        <v>200000000</v>
      </c>
      <c r="J158" s="733"/>
      <c r="K158" s="732">
        <f>I158+J158</f>
        <v>200000000</v>
      </c>
      <c r="L158" s="465">
        <f>IF(ISNA(VLOOKUP(A158,Pagamenti_Opendata!$A$2:$H$253,8,FALSE)=TRUE),0,VLOOKUP(A158,Pagamenti_Opendata!$A$2:$H$253,8,FALSE))</f>
        <v>0</v>
      </c>
      <c r="M158" s="167" t="s">
        <v>1888</v>
      </c>
      <c r="N158" s="148"/>
      <c r="O158" s="734">
        <f>IF(I158&gt;N158,I158-N158,0)</f>
        <v>200000000</v>
      </c>
      <c r="P158" s="734">
        <f>IF(I158&lt;N158,I158-N158,0)</f>
        <v>0</v>
      </c>
      <c r="Q158" s="674">
        <f>COUNTIF(Bandi_ItaliaDomani!A$2:A$1085,A158)</f>
        <v>0</v>
      </c>
      <c r="R158" s="465">
        <f>SUMIF(Bandi_ItaliaDomani!A$2:A$1085,A158,Bandi_ItaliaDomani!R$2:R$1085)</f>
        <v>0</v>
      </c>
      <c r="S158" s="465">
        <f>VLOOKUP(A158,Progetti_Regis!$A$2:$H$427,6,FALSE)</f>
        <v>0</v>
      </c>
      <c r="T158" s="465">
        <f>VLOOKUP(A158,Progetti_Regis!$A$2:$H$427,7,FALSE)</f>
        <v>0</v>
      </c>
      <c r="U158" s="40" t="s">
        <v>9427</v>
      </c>
      <c r="V158" s="983" t="s">
        <v>7919</v>
      </c>
      <c r="W158" s="50" t="s">
        <v>6721</v>
      </c>
      <c r="X158" s="10">
        <v>0</v>
      </c>
      <c r="Y158" s="10">
        <v>0</v>
      </c>
      <c r="Z158" s="10">
        <v>0</v>
      </c>
      <c r="AA158" s="10">
        <v>0</v>
      </c>
      <c r="AB158" s="10">
        <v>0</v>
      </c>
      <c r="AC158" s="10">
        <v>1000</v>
      </c>
      <c r="AD158" s="10">
        <v>1000</v>
      </c>
      <c r="AE158" s="2"/>
      <c r="AF158" s="2"/>
      <c r="AG158" s="1052">
        <f>IF(ISNA(VLOOKUP($A158,Tag_sostegno_clima_digitale!$A$2:$Y$461,21,FALSE)=TRUE),0,VLOOKUP($A158,Tag_sostegno_clima_digitale!$A$2:$Y$461,21,FALSE))</f>
        <v>1</v>
      </c>
      <c r="AH158" s="1052">
        <f>IF(ISNA(VLOOKUP($A158,Tag_sostegno_clima_digitale!$A$2:$Y$461,23,FALSE)=TRUE),0,VLOOKUP($A158,Tag_sostegno_clima_digitale!$A$2:$Y$461,23,FALSE))</f>
        <v>0</v>
      </c>
      <c r="AI158" s="10">
        <f t="shared" si="11"/>
        <v>200</v>
      </c>
      <c r="AJ158" s="10">
        <f t="shared" si="12"/>
        <v>0</v>
      </c>
      <c r="AK158" s="8">
        <v>45292</v>
      </c>
      <c r="AL158" s="8">
        <v>46203</v>
      </c>
      <c r="AM158" s="478" t="s">
        <v>924</v>
      </c>
      <c r="AN158" s="64"/>
      <c r="AO158" s="64"/>
      <c r="AP158" s="64"/>
      <c r="AQ158" s="64"/>
      <c r="BB158" s="478"/>
      <c r="BC158" s="478"/>
      <c r="BD158" s="478"/>
      <c r="CV158" s="59" t="s">
        <v>7951</v>
      </c>
      <c r="DQ158" s="61" t="s">
        <v>7952</v>
      </c>
    </row>
    <row r="159" spans="1:121" s="484" customFormat="1">
      <c r="A159" s="478" t="s">
        <v>4971</v>
      </c>
      <c r="B159" s="484" t="s">
        <v>98</v>
      </c>
      <c r="C159" s="42" t="s">
        <v>539</v>
      </c>
      <c r="D159" s="42" t="s">
        <v>546</v>
      </c>
      <c r="E159" s="478" t="s">
        <v>1204</v>
      </c>
      <c r="F159" s="6" t="s">
        <v>1205</v>
      </c>
      <c r="G159" s="148">
        <v>0</v>
      </c>
      <c r="H159" s="148"/>
      <c r="I159" s="148">
        <f t="shared" si="14"/>
        <v>0</v>
      </c>
      <c r="J159" s="53"/>
      <c r="K159" s="151">
        <f>I159+J159</f>
        <v>0</v>
      </c>
      <c r="L159" s="465">
        <f>IF(ISNA(VLOOKUP(A159,Pagamenti_Opendata!$A$2:$H$253,8,FALSE)=TRUE),0,VLOOKUP(A159,Pagamenti_Opendata!$A$2:$H$253,8,FALSE))</f>
        <v>0</v>
      </c>
      <c r="M159" s="168"/>
      <c r="N159" s="148">
        <v>0</v>
      </c>
      <c r="O159" s="734">
        <f>IF(I159&gt;N159,I159-N159,0)</f>
        <v>0</v>
      </c>
      <c r="P159" s="734">
        <f>IF(I159&lt;N159,I159-N159,0)</f>
        <v>0</v>
      </c>
      <c r="Q159" s="603">
        <f>COUNTIF(Bandi_ItaliaDomani!A$2:A$1085,A159)</f>
        <v>0</v>
      </c>
      <c r="R159" s="465">
        <f>SUMIF(Bandi_ItaliaDomani!A$2:A$1085,A159,Bandi_ItaliaDomani!R$2:R$1085)</f>
        <v>0</v>
      </c>
      <c r="S159" s="465">
        <f>VLOOKUP(A159,Progetti_Regis!$A$2:$H$427,6,FALSE)</f>
        <v>0</v>
      </c>
      <c r="T159" s="465">
        <f>VLOOKUP(A159,Progetti_Regis!$A$2:$H$427,7,FALSE)</f>
        <v>0</v>
      </c>
      <c r="U159" s="50" t="s">
        <v>7496</v>
      </c>
      <c r="W159" s="674" t="s">
        <v>6721</v>
      </c>
      <c r="X159" s="10">
        <v>0</v>
      </c>
      <c r="Y159" s="10">
        <v>0</v>
      </c>
      <c r="Z159" s="10">
        <v>0</v>
      </c>
      <c r="AA159" s="10">
        <v>0</v>
      </c>
      <c r="AB159" s="10">
        <v>0</v>
      </c>
      <c r="AC159" s="10">
        <v>0</v>
      </c>
      <c r="AD159" s="10">
        <v>0</v>
      </c>
      <c r="AE159" s="2"/>
      <c r="AF159" s="2"/>
      <c r="AG159" s="1052">
        <f>IF(ISNA(VLOOKUP($A159,Tag_sostegno_clima_digitale!$A$2:$Y$461,21,FALSE)=TRUE),0,VLOOKUP($A159,Tag_sostegno_clima_digitale!$A$2:$Y$461,21,FALSE))</f>
        <v>0</v>
      </c>
      <c r="AH159" s="1052">
        <f>IF(ISNA(VLOOKUP($A159,Tag_sostegno_clima_digitale!$A$2:$Y$461,23,FALSE)=TRUE),0,VLOOKUP($A159,Tag_sostegno_clima_digitale!$A$2:$Y$461,23,FALSE))</f>
        <v>0</v>
      </c>
      <c r="AI159" s="10" t="str">
        <f t="shared" si="11"/>
        <v/>
      </c>
      <c r="AJ159" s="10" t="str">
        <f t="shared" si="12"/>
        <v/>
      </c>
      <c r="AK159" s="478"/>
      <c r="AL159" s="478"/>
      <c r="AM159" s="484" t="s">
        <v>923</v>
      </c>
      <c r="AN159" s="64">
        <v>1</v>
      </c>
      <c r="AO159" s="64"/>
      <c r="AP159" s="64"/>
      <c r="AQ159" s="64"/>
      <c r="BA159" s="60" t="s">
        <v>1573</v>
      </c>
      <c r="BB159" s="478"/>
      <c r="BC159" s="478"/>
      <c r="BD159" s="478"/>
      <c r="DA159" s="478"/>
      <c r="DB159" s="478"/>
      <c r="DC159" s="478"/>
      <c r="DD159" s="478"/>
      <c r="DE159" s="478"/>
      <c r="DF159" s="478"/>
      <c r="DG159" s="478"/>
      <c r="DH159" s="478"/>
    </row>
    <row r="160" spans="1:121" s="484" customFormat="1">
      <c r="A160" s="478" t="s">
        <v>4972</v>
      </c>
      <c r="B160" s="484" t="s">
        <v>98</v>
      </c>
      <c r="C160" s="42" t="s">
        <v>539</v>
      </c>
      <c r="D160" s="42" t="s">
        <v>546</v>
      </c>
      <c r="E160" s="478" t="s">
        <v>1204</v>
      </c>
      <c r="F160" s="6" t="s">
        <v>1206</v>
      </c>
      <c r="G160" s="148">
        <v>0</v>
      </c>
      <c r="H160" s="148"/>
      <c r="I160" s="148">
        <f t="shared" si="14"/>
        <v>0</v>
      </c>
      <c r="J160" s="53"/>
      <c r="K160" s="151">
        <f>I160+J160</f>
        <v>0</v>
      </c>
      <c r="L160" s="465">
        <f>IF(ISNA(VLOOKUP(A160,Pagamenti_Opendata!$A$2:$H$253,8,FALSE)=TRUE),0,VLOOKUP(A160,Pagamenti_Opendata!$A$2:$H$253,8,FALSE))</f>
        <v>0</v>
      </c>
      <c r="M160" s="168"/>
      <c r="N160" s="148">
        <v>0</v>
      </c>
      <c r="O160" s="734">
        <f>IF(I160&gt;N160,I160-N160,0)</f>
        <v>0</v>
      </c>
      <c r="P160" s="734">
        <f>IF(I160&lt;N160,I160-N160,0)</f>
        <v>0</v>
      </c>
      <c r="Q160" s="603">
        <f>COUNTIF(Bandi_ItaliaDomani!A$2:A$1085,A160)</f>
        <v>0</v>
      </c>
      <c r="R160" s="465">
        <f>SUMIF(Bandi_ItaliaDomani!A$2:A$1085,A160,Bandi_ItaliaDomani!R$2:R$1085)</f>
        <v>0</v>
      </c>
      <c r="S160" s="465">
        <f>VLOOKUP(A160,Progetti_Regis!$A$2:$H$427,6,FALSE)</f>
        <v>0</v>
      </c>
      <c r="T160" s="465">
        <f>VLOOKUP(A160,Progetti_Regis!$A$2:$H$427,7,FALSE)</f>
        <v>0</v>
      </c>
      <c r="U160" s="50" t="s">
        <v>7496</v>
      </c>
      <c r="W160" s="674" t="s">
        <v>6721</v>
      </c>
      <c r="X160" s="10">
        <v>0</v>
      </c>
      <c r="Y160" s="10">
        <v>0</v>
      </c>
      <c r="Z160" s="10">
        <v>0</v>
      </c>
      <c r="AA160" s="10">
        <v>0</v>
      </c>
      <c r="AB160" s="10">
        <v>0</v>
      </c>
      <c r="AC160" s="10">
        <v>0</v>
      </c>
      <c r="AD160" s="10">
        <v>0</v>
      </c>
      <c r="AE160" s="2"/>
      <c r="AF160" s="2"/>
      <c r="AG160" s="1052">
        <f>IF(ISNA(VLOOKUP($A160,Tag_sostegno_clima_digitale!$A$2:$Y$461,21,FALSE)=TRUE),0,VLOOKUP($A160,Tag_sostegno_clima_digitale!$A$2:$Y$461,21,FALSE))</f>
        <v>0</v>
      </c>
      <c r="AH160" s="1052">
        <f>IF(ISNA(VLOOKUP($A160,Tag_sostegno_clima_digitale!$A$2:$Y$461,23,FALSE)=TRUE),0,VLOOKUP($A160,Tag_sostegno_clima_digitale!$A$2:$Y$461,23,FALSE))</f>
        <v>0</v>
      </c>
      <c r="AI160" s="10" t="str">
        <f t="shared" si="11"/>
        <v/>
      </c>
      <c r="AJ160" s="10" t="str">
        <f t="shared" si="12"/>
        <v/>
      </c>
      <c r="AK160" s="478"/>
      <c r="AL160" s="478"/>
      <c r="AM160" s="484" t="s">
        <v>924</v>
      </c>
      <c r="AN160" s="64">
        <v>1</v>
      </c>
      <c r="AO160" s="64"/>
      <c r="AP160" s="64"/>
      <c r="AQ160" s="64"/>
      <c r="BA160" s="60" t="s">
        <v>1575</v>
      </c>
      <c r="BB160" s="478"/>
      <c r="BC160" s="478"/>
      <c r="BD160" s="478"/>
    </row>
    <row r="161" spans="1:126" s="484" customFormat="1">
      <c r="A161" s="478" t="s">
        <v>4973</v>
      </c>
      <c r="B161" s="484" t="s">
        <v>98</v>
      </c>
      <c r="C161" s="42" t="s">
        <v>539</v>
      </c>
      <c r="D161" s="42" t="s">
        <v>546</v>
      </c>
      <c r="E161" s="478" t="s">
        <v>1204</v>
      </c>
      <c r="F161" s="6" t="s">
        <v>1207</v>
      </c>
      <c r="G161" s="148">
        <v>0</v>
      </c>
      <c r="H161" s="148"/>
      <c r="I161" s="148">
        <f t="shared" si="14"/>
        <v>0</v>
      </c>
      <c r="J161" s="53"/>
      <c r="K161" s="151">
        <f>I161+J161</f>
        <v>0</v>
      </c>
      <c r="L161" s="465">
        <f>IF(ISNA(VLOOKUP(A161,Pagamenti_Opendata!$A$2:$H$253,8,FALSE)=TRUE),0,VLOOKUP(A161,Pagamenti_Opendata!$A$2:$H$253,8,FALSE))</f>
        <v>0</v>
      </c>
      <c r="M161" s="168"/>
      <c r="N161" s="148">
        <v>0</v>
      </c>
      <c r="O161" s="734">
        <f>IF(I161&gt;N161,I161-N161,0)</f>
        <v>0</v>
      </c>
      <c r="P161" s="734">
        <f>IF(I161&lt;N161,I161-N161,0)</f>
        <v>0</v>
      </c>
      <c r="Q161" s="603">
        <f>COUNTIF(Bandi_ItaliaDomani!A$2:A$1085,A161)</f>
        <v>0</v>
      </c>
      <c r="R161" s="465">
        <f>SUMIF(Bandi_ItaliaDomani!A$2:A$1085,A161,Bandi_ItaliaDomani!R$2:R$1085)</f>
        <v>0</v>
      </c>
      <c r="S161" s="465">
        <f>VLOOKUP(A161,Progetti_Regis!$A$2:$H$427,6,FALSE)</f>
        <v>0</v>
      </c>
      <c r="T161" s="465">
        <f>VLOOKUP(A161,Progetti_Regis!$A$2:$H$427,7,FALSE)</f>
        <v>0</v>
      </c>
      <c r="U161" s="50" t="s">
        <v>7496</v>
      </c>
      <c r="W161" s="674" t="s">
        <v>6721</v>
      </c>
      <c r="X161" s="10">
        <v>0</v>
      </c>
      <c r="Y161" s="10">
        <v>0</v>
      </c>
      <c r="Z161" s="10">
        <v>0</v>
      </c>
      <c r="AA161" s="10">
        <v>0</v>
      </c>
      <c r="AB161" s="10">
        <v>0</v>
      </c>
      <c r="AC161" s="10">
        <v>0</v>
      </c>
      <c r="AD161" s="10">
        <v>0</v>
      </c>
      <c r="AE161" s="2"/>
      <c r="AF161" s="2"/>
      <c r="AG161" s="1052">
        <f>IF(ISNA(VLOOKUP($A161,Tag_sostegno_clima_digitale!$A$2:$Y$461,21,FALSE)=TRUE),0,VLOOKUP($A161,Tag_sostegno_clima_digitale!$A$2:$Y$461,21,FALSE))</f>
        <v>0</v>
      </c>
      <c r="AH161" s="1052">
        <f>IF(ISNA(VLOOKUP($A161,Tag_sostegno_clima_digitale!$A$2:$Y$461,23,FALSE)=TRUE),0,VLOOKUP($A161,Tag_sostegno_clima_digitale!$A$2:$Y$461,23,FALSE))</f>
        <v>0</v>
      </c>
      <c r="AI161" s="10" t="str">
        <f t="shared" si="11"/>
        <v/>
      </c>
      <c r="AJ161" s="10" t="str">
        <f t="shared" si="12"/>
        <v/>
      </c>
      <c r="AK161" s="478"/>
      <c r="AL161" s="478"/>
      <c r="AM161" s="484" t="s">
        <v>923</v>
      </c>
      <c r="AN161" s="64">
        <v>1</v>
      </c>
      <c r="AO161" s="64"/>
      <c r="AP161" s="64"/>
      <c r="AQ161" s="64"/>
      <c r="BA161" s="60" t="s">
        <v>1576</v>
      </c>
      <c r="BB161" s="478"/>
      <c r="BC161" s="478"/>
      <c r="BD161" s="478"/>
    </row>
    <row r="162" spans="1:126" s="484" customFormat="1">
      <c r="A162" s="478" t="s">
        <v>4957</v>
      </c>
      <c r="B162" s="484" t="s">
        <v>98</v>
      </c>
      <c r="C162" s="42" t="s">
        <v>943</v>
      </c>
      <c r="D162" s="42" t="s">
        <v>5951</v>
      </c>
      <c r="E162" s="67" t="s">
        <v>944</v>
      </c>
      <c r="F162" s="35" t="s">
        <v>977</v>
      </c>
      <c r="G162" s="148">
        <v>1098992050.96</v>
      </c>
      <c r="H162" s="152"/>
      <c r="I162" s="148">
        <f t="shared" si="14"/>
        <v>1098992050.96</v>
      </c>
      <c r="J162" s="152"/>
      <c r="K162" s="151">
        <f>I162+J162</f>
        <v>1098992050.96</v>
      </c>
      <c r="L162" s="465">
        <f>IF(ISNA(VLOOKUP(A162,Pagamenti_Opendata!$A$2:$H$253,8,FALSE)=TRUE),0,VLOOKUP(A162,Pagamenti_Opendata!$A$2:$H$253,8,FALSE))</f>
        <v>0</v>
      </c>
      <c r="M162" s="168" t="s">
        <v>769</v>
      </c>
      <c r="N162" s="148">
        <v>1098992050.96</v>
      </c>
      <c r="O162" s="734">
        <f>IF(I162&gt;N162,I162-N162,0)</f>
        <v>0</v>
      </c>
      <c r="P162" s="734">
        <f>IF(I162&lt;N162,I162-N162,0)</f>
        <v>0</v>
      </c>
      <c r="Q162" s="603">
        <f>COUNTIF(Bandi_ItaliaDomani!A$2:A$1085,A162)</f>
        <v>0</v>
      </c>
      <c r="R162" s="465">
        <f>SUMIF(Bandi_ItaliaDomani!A$2:A$1085,A162,Bandi_ItaliaDomani!R$2:R$1085)</f>
        <v>0</v>
      </c>
      <c r="S162" s="465">
        <f>VLOOKUP(A162,Progetti_Regis!$A$2:$H$427,6,FALSE)</f>
        <v>0</v>
      </c>
      <c r="T162" s="465">
        <f>VLOOKUP(A162,Progetti_Regis!$A$2:$H$427,7,FALSE)</f>
        <v>0</v>
      </c>
      <c r="U162" s="50" t="s">
        <v>7496</v>
      </c>
      <c r="V162" s="37"/>
      <c r="W162" s="50" t="s">
        <v>6721</v>
      </c>
      <c r="X162" s="10">
        <v>0</v>
      </c>
      <c r="Y162" s="10">
        <v>0</v>
      </c>
      <c r="Z162" s="10">
        <v>184.4</v>
      </c>
      <c r="AA162" s="10">
        <v>115.5</v>
      </c>
      <c r="AB162" s="10">
        <v>338.7</v>
      </c>
      <c r="AC162" s="10">
        <v>330.3</v>
      </c>
      <c r="AD162" s="10">
        <v>130.1</v>
      </c>
      <c r="AE162" s="2">
        <v>440</v>
      </c>
      <c r="AF162" s="2">
        <v>40</v>
      </c>
      <c r="AG162" s="1052">
        <f>IF(ISNA(VLOOKUP($A162,Tag_sostegno_clima_digitale!$A$2:$Y$461,21,FALSE)=TRUE),0,VLOOKUP($A162,Tag_sostegno_clima_digitale!$A$2:$Y$461,21,FALSE))</f>
        <v>1</v>
      </c>
      <c r="AH162" s="1052">
        <f>IF(ISNA(VLOOKUP($A162,Tag_sostegno_clima_digitale!$A$2:$Y$461,23,FALSE)=TRUE),0,VLOOKUP($A162,Tag_sostegno_clima_digitale!$A$2:$Y$461,23,FALSE))</f>
        <v>0</v>
      </c>
      <c r="AI162" s="10">
        <f t="shared" si="11"/>
        <v>1098.9920509600001</v>
      </c>
      <c r="AJ162" s="10">
        <f t="shared" si="12"/>
        <v>0</v>
      </c>
      <c r="AK162" s="8">
        <v>44743</v>
      </c>
      <c r="AL162" s="8">
        <v>46112</v>
      </c>
      <c r="AM162" s="484" t="s">
        <v>924</v>
      </c>
      <c r="AN162" s="64">
        <v>1</v>
      </c>
      <c r="AO162" s="64">
        <v>1</v>
      </c>
      <c r="AP162" s="64">
        <v>2</v>
      </c>
      <c r="AQ162" s="64"/>
      <c r="BE162" s="306" t="s">
        <v>3720</v>
      </c>
      <c r="BQ162" s="306" t="s">
        <v>3720</v>
      </c>
      <c r="CF162" s="60" t="s">
        <v>1596</v>
      </c>
      <c r="CG162" s="478"/>
      <c r="CH162" s="478"/>
      <c r="CI162" s="478"/>
      <c r="CJ162" s="478"/>
      <c r="CK162" s="478"/>
      <c r="CL162" s="478"/>
      <c r="CM162" s="478"/>
      <c r="DQ162" s="59" t="s">
        <v>1597</v>
      </c>
    </row>
    <row r="163" spans="1:126" s="484" customFormat="1">
      <c r="A163" s="478" t="s">
        <v>4958</v>
      </c>
      <c r="B163" s="484" t="s">
        <v>98</v>
      </c>
      <c r="C163" s="42" t="s">
        <v>943</v>
      </c>
      <c r="D163" s="42" t="s">
        <v>547</v>
      </c>
      <c r="E163" s="67" t="s">
        <v>944</v>
      </c>
      <c r="F163" s="51" t="s">
        <v>5867</v>
      </c>
      <c r="G163" s="148">
        <v>2200000000</v>
      </c>
      <c r="H163" s="152"/>
      <c r="I163" s="148">
        <f t="shared" si="14"/>
        <v>2200000000</v>
      </c>
      <c r="J163" s="152"/>
      <c r="K163" s="151">
        <f>I163+J163</f>
        <v>2200000000</v>
      </c>
      <c r="L163" s="465">
        <f>IF(ISNA(VLOOKUP(A163,Pagamenti_Opendata!$A$2:$H$253,8,FALSE)=TRUE),0,VLOOKUP(A163,Pagamenti_Opendata!$A$2:$H$253,8,FALSE))</f>
        <v>0</v>
      </c>
      <c r="M163" s="168" t="s">
        <v>764</v>
      </c>
      <c r="N163" s="148">
        <v>2200000000</v>
      </c>
      <c r="O163" s="734">
        <f>IF(I163&gt;N163,I163-N163,0)</f>
        <v>0</v>
      </c>
      <c r="P163" s="734">
        <f>IF(I163&lt;N163,I163-N163,0)</f>
        <v>0</v>
      </c>
      <c r="Q163" s="603">
        <f>COUNTIF(Bandi_ItaliaDomani!A$2:A$1085,A163)</f>
        <v>0</v>
      </c>
      <c r="R163" s="465">
        <f>SUMIF(Bandi_ItaliaDomani!A$2:A$1085,A163,Bandi_ItaliaDomani!R$2:R$1085)</f>
        <v>0</v>
      </c>
      <c r="S163" s="465">
        <f>VLOOKUP(A163,Progetti_Regis!$A$2:$H$427,6,FALSE)</f>
        <v>0</v>
      </c>
      <c r="T163" s="465">
        <f>VLOOKUP(A163,Progetti_Regis!$A$2:$H$427,7,FALSE)</f>
        <v>0</v>
      </c>
      <c r="U163" s="50" t="s">
        <v>7496</v>
      </c>
      <c r="V163" s="37"/>
      <c r="W163" s="50" t="s">
        <v>6721</v>
      </c>
      <c r="X163" s="10">
        <v>0</v>
      </c>
      <c r="Y163" s="10">
        <v>0</v>
      </c>
      <c r="Z163" s="10">
        <v>0</v>
      </c>
      <c r="AA163" s="10">
        <v>100</v>
      </c>
      <c r="AB163" s="10">
        <v>800</v>
      </c>
      <c r="AC163" s="10">
        <v>900</v>
      </c>
      <c r="AD163" s="10">
        <v>400</v>
      </c>
      <c r="AE163" s="2">
        <v>880</v>
      </c>
      <c r="AF163" s="2">
        <v>40</v>
      </c>
      <c r="AG163" s="1052">
        <f>IF(ISNA(VLOOKUP($A163,Tag_sostegno_clima_digitale!$A$2:$Y$461,21,FALSE)=TRUE),0,VLOOKUP($A163,Tag_sostegno_clima_digitale!$A$2:$Y$461,21,FALSE))</f>
        <v>1</v>
      </c>
      <c r="AH163" s="1052">
        <f>IF(ISNA(VLOOKUP($A163,Tag_sostegno_clima_digitale!$A$2:$Y$461,23,FALSE)=TRUE),0,VLOOKUP($A163,Tag_sostegno_clima_digitale!$A$2:$Y$461,23,FALSE))</f>
        <v>0</v>
      </c>
      <c r="AI163" s="10">
        <f t="shared" si="11"/>
        <v>2200</v>
      </c>
      <c r="AJ163" s="10">
        <f t="shared" si="12"/>
        <v>0</v>
      </c>
      <c r="AK163" s="8">
        <v>44927</v>
      </c>
      <c r="AL163" s="8">
        <v>46022</v>
      </c>
      <c r="AM163" s="484" t="s">
        <v>924</v>
      </c>
      <c r="AN163" s="64">
        <v>1</v>
      </c>
      <c r="AO163" s="64">
        <v>1</v>
      </c>
      <c r="AP163" s="64"/>
      <c r="AQ163" s="64"/>
      <c r="CZ163" s="60" t="s">
        <v>1598</v>
      </c>
      <c r="DA163" s="478"/>
      <c r="DB163" s="478"/>
      <c r="DC163" s="478"/>
      <c r="DD163" s="478"/>
      <c r="DE163" s="478"/>
      <c r="DF163" s="478"/>
      <c r="DG163" s="478"/>
      <c r="DH163" s="478"/>
      <c r="DQ163" s="59" t="s">
        <v>1599</v>
      </c>
    </row>
    <row r="164" spans="1:126" s="484" customFormat="1">
      <c r="A164" s="651" t="s">
        <v>4959</v>
      </c>
      <c r="B164" s="651" t="s">
        <v>11080</v>
      </c>
      <c r="C164" s="691" t="s">
        <v>7897</v>
      </c>
      <c r="D164" s="691" t="s">
        <v>547</v>
      </c>
      <c r="E164" s="692" t="s">
        <v>7898</v>
      </c>
      <c r="F164" s="747" t="s">
        <v>9419</v>
      </c>
      <c r="G164" s="695">
        <v>0</v>
      </c>
      <c r="H164" s="694"/>
      <c r="I164" s="695">
        <f t="shared" si="14"/>
        <v>0</v>
      </c>
      <c r="J164" s="694"/>
      <c r="K164" s="743">
        <f>I164+J164</f>
        <v>0</v>
      </c>
      <c r="L164" s="465">
        <f>IF(ISNA(VLOOKUP(A164,Pagamenti_Opendata!$A$2:$H$253,8,FALSE)=TRUE),0,VLOOKUP(A164,Pagamenti_Opendata!$A$2:$H$253,8,FALSE))</f>
        <v>0</v>
      </c>
      <c r="M164" s="702" t="s">
        <v>763</v>
      </c>
      <c r="N164" s="695">
        <v>675000000</v>
      </c>
      <c r="O164" s="734">
        <f>IF(I164&gt;N164,I164-N164,0)</f>
        <v>0</v>
      </c>
      <c r="P164" s="734">
        <f>IF(I164&lt;N164,I164-N164,0)</f>
        <v>-675000000</v>
      </c>
      <c r="Q164" s="697">
        <f>COUNTIF(Bandi_ItaliaDomani!A$2:A$1085,A164)</f>
        <v>0</v>
      </c>
      <c r="R164" s="698">
        <f>SUMIF(Bandi_ItaliaDomani!A$2:A$1085,A164,Bandi_ItaliaDomani!R$2:R$1085)</f>
        <v>0</v>
      </c>
      <c r="S164" s="698">
        <f>VLOOKUP(A164,Progetti_Regis!$A$2:$H$427,6,FALSE)</f>
        <v>0</v>
      </c>
      <c r="T164" s="698">
        <f>VLOOKUP(A164,Progetti_Regis!$A$2:$H$427,7,FALSE)</f>
        <v>0</v>
      </c>
      <c r="U164" s="699" t="s">
        <v>7496</v>
      </c>
      <c r="V164" s="700" t="s">
        <v>7929</v>
      </c>
      <c r="W164" s="699" t="s">
        <v>6721</v>
      </c>
      <c r="X164" s="656">
        <v>0</v>
      </c>
      <c r="Y164" s="656">
        <v>0</v>
      </c>
      <c r="Z164" s="656">
        <v>0</v>
      </c>
      <c r="AA164" s="656">
        <v>0</v>
      </c>
      <c r="AB164" s="656">
        <v>0</v>
      </c>
      <c r="AC164" s="656">
        <v>0</v>
      </c>
      <c r="AD164" s="656">
        <v>0</v>
      </c>
      <c r="AE164" s="701" t="s">
        <v>5828</v>
      </c>
      <c r="AF164" s="701" t="s">
        <v>5828</v>
      </c>
      <c r="AG164" s="1052">
        <f>IF(ISNA(VLOOKUP($A164,Tag_sostegno_clima_digitale!$A$2:$Y$461,21,FALSE)=TRUE),0,VLOOKUP($A164,Tag_sostegno_clima_digitale!$A$2:$Y$461,21,FALSE))</f>
        <v>0</v>
      </c>
      <c r="AH164" s="1052">
        <f>IF(ISNA(VLOOKUP($A164,Tag_sostegno_clima_digitale!$A$2:$Y$461,23,FALSE)=TRUE),0,VLOOKUP($A164,Tag_sostegno_clima_digitale!$A$2:$Y$461,23,FALSE))</f>
        <v>0</v>
      </c>
      <c r="AI164" s="10" t="str">
        <f t="shared" si="11"/>
        <v/>
      </c>
      <c r="AJ164" s="10" t="str">
        <f t="shared" si="12"/>
        <v/>
      </c>
      <c r="AK164" s="703">
        <v>44927</v>
      </c>
      <c r="AL164" s="703">
        <v>46022</v>
      </c>
      <c r="AM164" s="651" t="s">
        <v>924</v>
      </c>
      <c r="AN164" s="704"/>
      <c r="AO164" s="704"/>
      <c r="AP164" s="704">
        <v>3</v>
      </c>
      <c r="AQ164" s="704"/>
      <c r="AR164" s="651"/>
      <c r="AS164" s="651"/>
      <c r="AT164" s="651"/>
      <c r="AU164" s="651"/>
      <c r="AV164" s="651"/>
      <c r="AW164" s="651"/>
      <c r="AX164" s="651"/>
      <c r="AY164" s="651"/>
      <c r="AZ164" s="651"/>
      <c r="BA164" s="651"/>
      <c r="BB164" s="651"/>
      <c r="BC164" s="651"/>
      <c r="BD164" s="651"/>
      <c r="BE164" s="705" t="s">
        <v>3720</v>
      </c>
      <c r="BF164" s="651"/>
      <c r="BG164" s="651"/>
      <c r="BH164" s="651"/>
      <c r="BI164" s="651"/>
      <c r="BJ164" s="651"/>
      <c r="BK164" s="651"/>
      <c r="BL164" s="651"/>
      <c r="BM164" s="651"/>
      <c r="BN164" s="651"/>
      <c r="BO164" s="651"/>
      <c r="BP164" s="651"/>
      <c r="BQ164" s="706" t="s">
        <v>1600</v>
      </c>
      <c r="BR164" s="651"/>
      <c r="BS164" s="651"/>
      <c r="BT164" s="651"/>
      <c r="BU164" s="651"/>
      <c r="BV164" s="651"/>
      <c r="BW164" s="651"/>
      <c r="BX164" s="651"/>
      <c r="BY164" s="651"/>
      <c r="BZ164" s="705" t="s">
        <v>3720</v>
      </c>
      <c r="CA164" s="651"/>
      <c r="CB164" s="651"/>
      <c r="CC164" s="651"/>
      <c r="CD164" s="651"/>
      <c r="CE164" s="651"/>
      <c r="CF164" s="651"/>
      <c r="CG164" s="651"/>
      <c r="CH164" s="651"/>
      <c r="CI164" s="651"/>
      <c r="CJ164" s="651"/>
      <c r="CK164" s="651"/>
      <c r="CL164" s="651"/>
      <c r="CM164" s="651"/>
      <c r="CN164" s="705" t="s">
        <v>3720</v>
      </c>
      <c r="CO164" s="651"/>
      <c r="CP164" s="651"/>
      <c r="CQ164" s="651"/>
      <c r="CR164" s="651"/>
      <c r="CS164" s="651"/>
      <c r="CT164" s="651"/>
      <c r="CU164" s="651"/>
      <c r="CV164" s="651"/>
      <c r="CW164" s="651"/>
      <c r="CX164" s="651"/>
      <c r="CY164" s="651"/>
      <c r="CZ164" s="651"/>
      <c r="DA164" s="651"/>
      <c r="DB164" s="651"/>
      <c r="DC164" s="651"/>
      <c r="DD164" s="651"/>
      <c r="DE164" s="651"/>
      <c r="DF164" s="651"/>
      <c r="DG164" s="651"/>
      <c r="DH164" s="651"/>
      <c r="DI164" s="651"/>
      <c r="DJ164" s="651"/>
      <c r="DK164" s="651"/>
      <c r="DL164" s="651"/>
      <c r="DM164" s="651"/>
      <c r="DN164" s="651"/>
      <c r="DO164" s="651"/>
      <c r="DP164" s="651"/>
      <c r="DQ164" s="707" t="s">
        <v>1601</v>
      </c>
      <c r="DR164" s="651"/>
      <c r="DS164" s="651"/>
      <c r="DT164" s="651"/>
      <c r="DU164" s="651"/>
      <c r="DV164" s="651"/>
    </row>
    <row r="165" spans="1:126" s="484" customFormat="1">
      <c r="A165" s="478" t="s">
        <v>4960</v>
      </c>
      <c r="B165" s="484" t="s">
        <v>98</v>
      </c>
      <c r="C165" s="42" t="s">
        <v>943</v>
      </c>
      <c r="D165" s="42" t="s">
        <v>547</v>
      </c>
      <c r="E165" s="67" t="s">
        <v>944</v>
      </c>
      <c r="F165" s="35" t="s">
        <v>980</v>
      </c>
      <c r="G165" s="148">
        <v>1923400000</v>
      </c>
      <c r="H165" s="152"/>
      <c r="I165" s="148">
        <f t="shared" si="14"/>
        <v>1923400000</v>
      </c>
      <c r="J165" s="152"/>
      <c r="K165" s="151">
        <f>I165+J165</f>
        <v>1923400000</v>
      </c>
      <c r="L165" s="465">
        <f>IF(ISNA(VLOOKUP(A165,Pagamenti_Opendata!$A$2:$H$253,8,FALSE)=TRUE),0,VLOOKUP(A165,Pagamenti_Opendata!$A$2:$H$253,8,FALSE))</f>
        <v>0</v>
      </c>
      <c r="M165" s="168" t="s">
        <v>770</v>
      </c>
      <c r="N165" s="148">
        <v>1923400000</v>
      </c>
      <c r="O165" s="734">
        <f>IF(I165&gt;N165,I165-N165,0)</f>
        <v>0</v>
      </c>
      <c r="P165" s="734">
        <f>IF(I165&lt;N165,I165-N165,0)</f>
        <v>0</v>
      </c>
      <c r="Q165" s="603">
        <f>COUNTIF(Bandi_ItaliaDomani!A$2:A$1085,A165)</f>
        <v>0</v>
      </c>
      <c r="R165" s="465">
        <f>SUMIF(Bandi_ItaliaDomani!A$2:A$1085,A165,Bandi_ItaliaDomani!R$2:R$1085)</f>
        <v>0</v>
      </c>
      <c r="S165" s="465">
        <f>VLOOKUP(A165,Progetti_Regis!$A$2:$H$427,6,FALSE)</f>
        <v>0</v>
      </c>
      <c r="T165" s="465">
        <f>VLOOKUP(A165,Progetti_Regis!$A$2:$H$427,7,FALSE)</f>
        <v>0</v>
      </c>
      <c r="U165" s="50" t="s">
        <v>7496</v>
      </c>
      <c r="V165" s="37"/>
      <c r="W165" s="50" t="s">
        <v>6721</v>
      </c>
      <c r="X165" s="10">
        <v>0</v>
      </c>
      <c r="Y165" s="10">
        <v>0</v>
      </c>
      <c r="Z165" s="10">
        <v>164</v>
      </c>
      <c r="AA165" s="10">
        <v>174</v>
      </c>
      <c r="AB165" s="10">
        <v>550</v>
      </c>
      <c r="AC165" s="10">
        <v>653</v>
      </c>
      <c r="AD165" s="10">
        <v>382.4</v>
      </c>
      <c r="AE165" s="2">
        <v>357</v>
      </c>
      <c r="AF165" s="2">
        <v>18.600000000000001</v>
      </c>
      <c r="AG165" s="1052">
        <f>IF(ISNA(VLOOKUP($A165,Tag_sostegno_clima_digitale!$A$2:$Y$461,21,FALSE)=TRUE),0,VLOOKUP($A165,Tag_sostegno_clima_digitale!$A$2:$Y$461,21,FALSE))</f>
        <v>0.99220131017988977</v>
      </c>
      <c r="AH165" s="1052">
        <f>IF(ISNA(VLOOKUP($A165,Tag_sostegno_clima_digitale!$A$2:$Y$461,23,FALSE)=TRUE),0,VLOOKUP($A165,Tag_sostegno_clima_digitale!$A$2:$Y$461,23,FALSE))</f>
        <v>0</v>
      </c>
      <c r="AI165" s="10">
        <f t="shared" si="11"/>
        <v>1908.4</v>
      </c>
      <c r="AJ165" s="10">
        <f t="shared" si="12"/>
        <v>0</v>
      </c>
      <c r="AK165" s="8">
        <v>44562</v>
      </c>
      <c r="AL165" s="8">
        <v>46203</v>
      </c>
      <c r="AM165" s="484" t="s">
        <v>924</v>
      </c>
      <c r="AN165" s="64"/>
      <c r="AO165" s="64">
        <v>3</v>
      </c>
      <c r="AP165" s="64">
        <v>1</v>
      </c>
      <c r="AQ165" s="64"/>
      <c r="BE165" s="306" t="s">
        <v>3720</v>
      </c>
      <c r="CV165" s="59" t="s">
        <v>8788</v>
      </c>
      <c r="DQ165" s="59" t="s">
        <v>1602</v>
      </c>
      <c r="DR165" s="59" t="s">
        <v>1603</v>
      </c>
    </row>
    <row r="166" spans="1:126" s="484" customFormat="1">
      <c r="A166" s="478" t="s">
        <v>4954</v>
      </c>
      <c r="B166" s="484" t="s">
        <v>98</v>
      </c>
      <c r="C166" s="39" t="s">
        <v>943</v>
      </c>
      <c r="D166" s="39" t="s">
        <v>547</v>
      </c>
      <c r="E166" s="47" t="s">
        <v>944</v>
      </c>
      <c r="F166" s="34" t="s">
        <v>981</v>
      </c>
      <c r="G166" s="154"/>
      <c r="H166" s="153"/>
      <c r="I166" s="154"/>
      <c r="J166" s="153"/>
      <c r="K166" s="153">
        <f>I166+J166</f>
        <v>0</v>
      </c>
      <c r="L166" s="465">
        <f>IF(ISNA(VLOOKUP(A166,Pagamenti_Opendata!$A$2:$H$253,8,FALSE)=TRUE),0,VLOOKUP(A166,Pagamenti_Opendata!$A$2:$H$253,8,FALSE))</f>
        <v>1058334072.66</v>
      </c>
      <c r="M166" s="168" t="s">
        <v>772</v>
      </c>
      <c r="N166" s="154"/>
      <c r="O166" s="734">
        <f>IF(I166&gt;N166,I166-N166,0)</f>
        <v>0</v>
      </c>
      <c r="P166" s="734">
        <f>IF(I166&lt;N166,I166-N166,0)</f>
        <v>0</v>
      </c>
      <c r="Q166" s="603">
        <f>COUNTIF(Bandi_ItaliaDomani!A$2:A$1085,A166)</f>
        <v>0</v>
      </c>
      <c r="R166" s="465">
        <f>SUMIF(Bandi_ItaliaDomani!A$2:A$1085,A166,Bandi_ItaliaDomani!R$2:R$1085)</f>
        <v>0</v>
      </c>
      <c r="S166" s="465">
        <f>VLOOKUP(A166,Progetti_Regis!$A$2:$H$427,6,FALSE)</f>
        <v>22</v>
      </c>
      <c r="T166" s="465">
        <f>VLOOKUP(A166,Progetti_Regis!$A$2:$H$427,7,FALSE)</f>
        <v>3609999999.3999996</v>
      </c>
      <c r="U166" s="50" t="s">
        <v>7496</v>
      </c>
      <c r="V166" s="37"/>
      <c r="W166" s="50" t="s">
        <v>6721</v>
      </c>
      <c r="X166" s="10">
        <v>0</v>
      </c>
      <c r="Y166" s="10">
        <v>0</v>
      </c>
      <c r="Z166" s="10">
        <v>217</v>
      </c>
      <c r="AA166" s="10">
        <v>336</v>
      </c>
      <c r="AB166" s="10">
        <v>895</v>
      </c>
      <c r="AC166" s="10">
        <v>1143</v>
      </c>
      <c r="AD166" s="10">
        <v>1019</v>
      </c>
      <c r="AE166" s="10">
        <v>1625</v>
      </c>
      <c r="AF166" s="2">
        <v>45</v>
      </c>
      <c r="AG166" s="1052">
        <f>IF(ISNA(VLOOKUP($A166,Tag_sostegno_clima_digitale!$A$2:$Y$461,21,FALSE)=TRUE),0,VLOOKUP($A166,Tag_sostegno_clima_digitale!$A$2:$Y$461,21,FALSE))</f>
        <v>1</v>
      </c>
      <c r="AH166" s="1052">
        <f>IF(ISNA(VLOOKUP($A166,Tag_sostegno_clima_digitale!$A$2:$Y$461,23,FALSE)=TRUE),0,VLOOKUP($A166,Tag_sostegno_clima_digitale!$A$2:$Y$461,23,FALSE))</f>
        <v>0.4</v>
      </c>
      <c r="AI166" s="10" t="str">
        <f t="shared" si="11"/>
        <v/>
      </c>
      <c r="AJ166" s="10" t="str">
        <f t="shared" si="12"/>
        <v/>
      </c>
      <c r="AK166" s="8">
        <v>44470</v>
      </c>
      <c r="AL166" s="8">
        <v>46264</v>
      </c>
      <c r="AM166" s="484" t="s">
        <v>924</v>
      </c>
      <c r="AN166" s="64">
        <v>1</v>
      </c>
      <c r="AO166" s="64">
        <v>3</v>
      </c>
      <c r="AP166" s="64"/>
      <c r="AQ166" s="64"/>
    </row>
    <row r="167" spans="1:126" s="484" customFormat="1">
      <c r="A167" s="478" t="s">
        <v>7233</v>
      </c>
      <c r="B167" s="484" t="s">
        <v>98</v>
      </c>
      <c r="C167" s="42" t="s">
        <v>943</v>
      </c>
      <c r="D167" s="42" t="s">
        <v>547</v>
      </c>
      <c r="E167" s="51" t="s">
        <v>6789</v>
      </c>
      <c r="F167" s="51" t="s">
        <v>7235</v>
      </c>
      <c r="G167" s="148">
        <v>1000000000</v>
      </c>
      <c r="H167" s="152"/>
      <c r="I167" s="148">
        <f t="shared" ref="I167:I176" si="15">H167+G167</f>
        <v>1000000000</v>
      </c>
      <c r="J167" s="152"/>
      <c r="K167" s="151">
        <f>I167+J167</f>
        <v>1000000000</v>
      </c>
      <c r="L167" s="465">
        <f>IF(ISNA(VLOOKUP(A167,Pagamenti_Opendata!$A$2:$H$253,8,FALSE)=TRUE),0,VLOOKUP(A167,Pagamenti_Opendata!$A$2:$H$253,8,FALSE))</f>
        <v>0</v>
      </c>
      <c r="M167" s="168"/>
      <c r="N167" s="148">
        <v>1000000000</v>
      </c>
      <c r="O167" s="734">
        <f>IF(I167&gt;N167,I167-N167,0)</f>
        <v>0</v>
      </c>
      <c r="P167" s="734">
        <f>IF(I167&lt;N167,I167-N167,0)</f>
        <v>0</v>
      </c>
      <c r="Q167" s="622">
        <f>COUNTIF(Bandi_ItaliaDomani!A$2:A$1085,A167)</f>
        <v>1</v>
      </c>
      <c r="R167" s="465">
        <f>SUMIF(Bandi_ItaliaDomani!A$2:A$1085,A167,Bandi_ItaliaDomani!R$2:R$1085)</f>
        <v>1000000000</v>
      </c>
      <c r="S167" s="465">
        <f>VLOOKUP(A167,Progetti_Regis!$A$2:$H$427,6,FALSE)</f>
        <v>0</v>
      </c>
      <c r="T167" s="465">
        <f>VLOOKUP(A167,Progetti_Regis!$A$2:$H$427,7,FALSE)</f>
        <v>0</v>
      </c>
      <c r="U167" s="50" t="s">
        <v>7496</v>
      </c>
      <c r="V167" s="37"/>
      <c r="W167" s="50" t="s">
        <v>6721</v>
      </c>
      <c r="X167" s="10"/>
      <c r="Y167" s="10"/>
      <c r="Z167" s="10"/>
      <c r="AA167" s="10"/>
      <c r="AB167" s="10"/>
      <c r="AC167" s="10"/>
      <c r="AD167" s="10"/>
      <c r="AE167" s="10"/>
      <c r="AF167" s="2"/>
      <c r="AG167" s="1052">
        <f>IF(ISNA(VLOOKUP($A167,Tag_sostegno_clima_digitale!$A$2:$Y$461,21,FALSE)=TRUE),0,VLOOKUP($A167,Tag_sostegno_clima_digitale!$A$2:$Y$461,21,FALSE))</f>
        <v>1</v>
      </c>
      <c r="AH167" s="1052">
        <f>IF(ISNA(VLOOKUP($A167,Tag_sostegno_clima_digitale!$A$2:$Y$461,23,FALSE)=TRUE),0,VLOOKUP($A167,Tag_sostegno_clima_digitale!$A$2:$Y$461,23,FALSE))</f>
        <v>0.4</v>
      </c>
      <c r="AI167" s="10">
        <f t="shared" si="11"/>
        <v>1000</v>
      </c>
      <c r="AJ167" s="10">
        <f t="shared" si="12"/>
        <v>400</v>
      </c>
      <c r="AK167" s="8"/>
      <c r="AL167" s="8"/>
      <c r="AM167" s="484" t="s">
        <v>924</v>
      </c>
      <c r="AN167" s="64"/>
      <c r="AO167" s="64"/>
      <c r="AP167" s="64"/>
      <c r="AQ167" s="64"/>
      <c r="BF167" s="60" t="s">
        <v>1604</v>
      </c>
      <c r="BG167" s="478"/>
      <c r="BH167" s="478"/>
      <c r="BI167" s="478"/>
      <c r="BJ167" s="478"/>
      <c r="BK167" s="478"/>
      <c r="BL167" s="478"/>
      <c r="BM167" s="478"/>
      <c r="CF167" s="59" t="s">
        <v>1605</v>
      </c>
      <c r="DQ167" s="59" t="s">
        <v>1605</v>
      </c>
    </row>
    <row r="168" spans="1:126" s="484" customFormat="1">
      <c r="A168" s="478" t="s">
        <v>7234</v>
      </c>
      <c r="B168" s="484" t="s">
        <v>98</v>
      </c>
      <c r="C168" s="42" t="s">
        <v>943</v>
      </c>
      <c r="D168" s="42" t="s">
        <v>547</v>
      </c>
      <c r="E168" s="51" t="s">
        <v>6789</v>
      </c>
      <c r="F168" s="51" t="s">
        <v>7236</v>
      </c>
      <c r="G168" s="148">
        <v>2610000000</v>
      </c>
      <c r="H168" s="152"/>
      <c r="I168" s="148">
        <f t="shared" si="15"/>
        <v>2610000000</v>
      </c>
      <c r="J168" s="152"/>
      <c r="K168" s="151">
        <f>I168+J168</f>
        <v>2610000000</v>
      </c>
      <c r="L168" s="465">
        <f>IF(ISNA(VLOOKUP(A168,Pagamenti_Opendata!$A$2:$H$253,8,FALSE)=TRUE),0,VLOOKUP(A168,Pagamenti_Opendata!$A$2:$H$253,8,FALSE))</f>
        <v>0</v>
      </c>
      <c r="M168" s="168"/>
      <c r="N168" s="148">
        <v>2610000000</v>
      </c>
      <c r="O168" s="734">
        <f>IF(I168&gt;N168,I168-N168,0)</f>
        <v>0</v>
      </c>
      <c r="P168" s="734">
        <f>IF(I168&lt;N168,I168-N168,0)</f>
        <v>0</v>
      </c>
      <c r="Q168" s="622">
        <f>COUNTIF(Bandi_ItaliaDomani!A$2:A$1085,A168)</f>
        <v>1</v>
      </c>
      <c r="R168" s="465">
        <f>SUMIF(Bandi_ItaliaDomani!A$2:A$1085,A168,Bandi_ItaliaDomani!R$2:R$1085)</f>
        <v>2610000000</v>
      </c>
      <c r="S168" s="465">
        <f>VLOOKUP(A168,Progetti_Regis!$A$2:$H$427,6,FALSE)</f>
        <v>0</v>
      </c>
      <c r="T168" s="465">
        <f>VLOOKUP(A168,Progetti_Regis!$A$2:$H$427,7,FALSE)</f>
        <v>0</v>
      </c>
      <c r="U168" s="50" t="s">
        <v>7496</v>
      </c>
      <c r="V168" s="37"/>
      <c r="W168" s="50" t="s">
        <v>6721</v>
      </c>
      <c r="X168" s="10"/>
      <c r="Y168" s="10"/>
      <c r="Z168" s="10"/>
      <c r="AA168" s="10"/>
      <c r="AB168" s="10"/>
      <c r="AC168" s="10"/>
      <c r="AD168" s="10"/>
      <c r="AE168" s="10"/>
      <c r="AF168" s="2"/>
      <c r="AG168" s="1052">
        <f>IF(ISNA(VLOOKUP($A168,Tag_sostegno_clima_digitale!$A$2:$Y$461,21,FALSE)=TRUE),0,VLOOKUP($A168,Tag_sostegno_clima_digitale!$A$2:$Y$461,21,FALSE))</f>
        <v>1</v>
      </c>
      <c r="AH168" s="1052">
        <f>IF(ISNA(VLOOKUP($A168,Tag_sostegno_clima_digitale!$A$2:$Y$461,23,FALSE)=TRUE),0,VLOOKUP($A168,Tag_sostegno_clima_digitale!$A$2:$Y$461,23,FALSE))</f>
        <v>0.4</v>
      </c>
      <c r="AI168" s="10">
        <f t="shared" si="11"/>
        <v>2610</v>
      </c>
      <c r="AJ168" s="10">
        <f t="shared" si="12"/>
        <v>1044</v>
      </c>
      <c r="AK168" s="8"/>
      <c r="AL168" s="8"/>
      <c r="AM168" s="484" t="s">
        <v>924</v>
      </c>
      <c r="AN168" s="64"/>
      <c r="AO168" s="64"/>
      <c r="AP168" s="64"/>
      <c r="AQ168" s="64"/>
      <c r="BF168" s="478"/>
      <c r="BG168" s="478"/>
      <c r="BH168" s="478"/>
      <c r="BI168" s="478"/>
      <c r="BJ168" s="478"/>
      <c r="BK168" s="478"/>
      <c r="BL168" s="478"/>
      <c r="BM168" s="478"/>
      <c r="DQ168" s="59" t="s">
        <v>1606</v>
      </c>
    </row>
    <row r="169" spans="1:126" s="484" customFormat="1">
      <c r="A169" s="478" t="s">
        <v>4955</v>
      </c>
      <c r="B169" s="484" t="s">
        <v>98</v>
      </c>
      <c r="C169" s="42" t="s">
        <v>943</v>
      </c>
      <c r="D169" s="42" t="s">
        <v>547</v>
      </c>
      <c r="E169" s="67" t="s">
        <v>944</v>
      </c>
      <c r="F169" s="35" t="s">
        <v>982</v>
      </c>
      <c r="G169" s="148">
        <v>500000000</v>
      </c>
      <c r="H169" s="152"/>
      <c r="I169" s="148">
        <f t="shared" si="15"/>
        <v>500000000</v>
      </c>
      <c r="J169" s="152"/>
      <c r="K169" s="151">
        <f>I169+J169</f>
        <v>500000000</v>
      </c>
      <c r="L169" s="465">
        <f>IF(ISNA(VLOOKUP(A169,Pagamenti_Opendata!$A$2:$H$253,8,FALSE)=TRUE),0,VLOOKUP(A169,Pagamenti_Opendata!$A$2:$H$253,8,FALSE))</f>
        <v>200523003.25</v>
      </c>
      <c r="M169" s="168" t="s">
        <v>828</v>
      </c>
      <c r="N169" s="148">
        <v>500000000</v>
      </c>
      <c r="O169" s="734">
        <f>IF(I169&gt;N169,I169-N169,0)</f>
        <v>0</v>
      </c>
      <c r="P169" s="734">
        <f>IF(I169&lt;N169,I169-N169,0)</f>
        <v>0</v>
      </c>
      <c r="Q169" s="603">
        <f>COUNTIF(Bandi_ItaliaDomani!A$2:A$1085,A169)</f>
        <v>2</v>
      </c>
      <c r="R169" s="465">
        <f>SUMIF(Bandi_ItaliaDomani!A$2:A$1085,A169,Bandi_ItaliaDomani!R$2:R$1085)</f>
        <v>500000000</v>
      </c>
      <c r="S169" s="465">
        <f>VLOOKUP(A169,Progetti_Regis!$A$2:$H$427,6,FALSE)</f>
        <v>30</v>
      </c>
      <c r="T169" s="465">
        <f>VLOOKUP(A169,Progetti_Regis!$A$2:$H$427,7,FALSE)</f>
        <v>499999999.75999999</v>
      </c>
      <c r="U169" s="50" t="s">
        <v>7496</v>
      </c>
      <c r="V169" s="37"/>
      <c r="W169" s="50" t="s">
        <v>6721</v>
      </c>
      <c r="X169" s="10">
        <v>0</v>
      </c>
      <c r="Y169" s="10">
        <v>0</v>
      </c>
      <c r="Z169" s="10">
        <v>55</v>
      </c>
      <c r="AA169" s="10">
        <v>58</v>
      </c>
      <c r="AB169" s="10">
        <v>142</v>
      </c>
      <c r="AC169" s="10">
        <v>135</v>
      </c>
      <c r="AD169" s="10">
        <v>110</v>
      </c>
      <c r="AE169" s="2">
        <v>200</v>
      </c>
      <c r="AF169" s="2">
        <v>40</v>
      </c>
      <c r="AG169" s="1052">
        <f>IF(ISNA(VLOOKUP($A169,Tag_sostegno_clima_digitale!$A$2:$Y$461,21,FALSE)=TRUE),0,VLOOKUP($A169,Tag_sostegno_clima_digitale!$A$2:$Y$461,21,FALSE))</f>
        <v>1</v>
      </c>
      <c r="AH169" s="1052">
        <f>IF(ISNA(VLOOKUP($A169,Tag_sostegno_clima_digitale!$A$2:$Y$461,23,FALSE)=TRUE),0,VLOOKUP($A169,Tag_sostegno_clima_digitale!$A$2:$Y$461,23,FALSE))</f>
        <v>0</v>
      </c>
      <c r="AI169" s="10">
        <f t="shared" si="11"/>
        <v>500</v>
      </c>
      <c r="AJ169" s="10">
        <f t="shared" si="12"/>
        <v>0</v>
      </c>
      <c r="AK169" s="8">
        <v>44567</v>
      </c>
      <c r="AL169" s="8">
        <v>46264</v>
      </c>
      <c r="AM169" s="484" t="s">
        <v>924</v>
      </c>
      <c r="AN169" s="64">
        <v>1</v>
      </c>
      <c r="AO169" s="64">
        <v>1</v>
      </c>
      <c r="AP169" s="64"/>
      <c r="AQ169" s="64"/>
      <c r="BF169" s="60" t="s">
        <v>1607</v>
      </c>
      <c r="BG169" s="478"/>
      <c r="BH169" s="478"/>
      <c r="BI169" s="478"/>
      <c r="BJ169" s="478"/>
      <c r="BK169" s="478"/>
      <c r="BL169" s="478"/>
      <c r="BM169" s="478"/>
      <c r="DQ169" s="59" t="s">
        <v>1608</v>
      </c>
    </row>
    <row r="170" spans="1:126" s="484" customFormat="1" ht="13.8">
      <c r="A170" s="478" t="s">
        <v>4961</v>
      </c>
      <c r="B170" s="484" t="s">
        <v>98</v>
      </c>
      <c r="C170" s="42" t="s">
        <v>943</v>
      </c>
      <c r="D170" s="42" t="s">
        <v>547</v>
      </c>
      <c r="E170" s="67" t="s">
        <v>944</v>
      </c>
      <c r="F170" s="51" t="s">
        <v>7814</v>
      </c>
      <c r="G170" s="148">
        <v>500000000</v>
      </c>
      <c r="H170" s="152"/>
      <c r="I170" s="148">
        <f t="shared" si="15"/>
        <v>500000000</v>
      </c>
      <c r="J170" s="152"/>
      <c r="K170" s="151">
        <f>I170+J170</f>
        <v>500000000</v>
      </c>
      <c r="L170" s="465">
        <f>IF(ISNA(VLOOKUP(A170,Pagamenti_Opendata!$A$2:$H$253,8,FALSE)=TRUE),0,VLOOKUP(A170,Pagamenti_Opendata!$A$2:$H$253,8,FALSE))</f>
        <v>9539926.9399999995</v>
      </c>
      <c r="M170" s="168" t="s">
        <v>762</v>
      </c>
      <c r="N170" s="148">
        <v>500000000</v>
      </c>
      <c r="O170" s="734">
        <f>IF(I170&gt;N170,I170-N170,0)</f>
        <v>0</v>
      </c>
      <c r="P170" s="734">
        <f>IF(I170&lt;N170,I170-N170,0)</f>
        <v>0</v>
      </c>
      <c r="Q170" s="603">
        <f>COUNTIF(Bandi_ItaliaDomani!A$2:A$1085,A170)</f>
        <v>1</v>
      </c>
      <c r="R170" s="465">
        <f>SUMIF(Bandi_ItaliaDomani!A$2:A$1085,A170,Bandi_ItaliaDomani!R$2:R$1085)</f>
        <v>500000000</v>
      </c>
      <c r="S170" s="465">
        <f>VLOOKUP(A170,Progetti_Regis!$A$2:$H$427,6,FALSE)</f>
        <v>47</v>
      </c>
      <c r="T170" s="465">
        <f>VLOOKUP(A170,Progetti_Regis!$A$2:$H$427,7,FALSE)</f>
        <v>391900949.46000004</v>
      </c>
      <c r="U170" s="50" t="s">
        <v>7496</v>
      </c>
      <c r="V170" s="37"/>
      <c r="W170" s="50" t="s">
        <v>6721</v>
      </c>
      <c r="X170" s="10">
        <v>0</v>
      </c>
      <c r="Y170" s="10">
        <v>0</v>
      </c>
      <c r="Z170" s="10">
        <v>0</v>
      </c>
      <c r="AA170" s="10">
        <v>65</v>
      </c>
      <c r="AB170" s="10">
        <v>134</v>
      </c>
      <c r="AC170" s="10">
        <v>134</v>
      </c>
      <c r="AD170" s="10">
        <v>167</v>
      </c>
      <c r="AE170" s="2">
        <v>250</v>
      </c>
      <c r="AF170" s="2">
        <v>50</v>
      </c>
      <c r="AG170" s="1052">
        <f>IF(ISNA(VLOOKUP($A170,Tag_sostegno_clima_digitale!$A$2:$Y$461,21,FALSE)=TRUE),0,VLOOKUP($A170,Tag_sostegno_clima_digitale!$A$2:$Y$461,21,FALSE))</f>
        <v>1</v>
      </c>
      <c r="AH170" s="1052">
        <f>IF(ISNA(VLOOKUP($A170,Tag_sostegno_clima_digitale!$A$2:$Y$461,23,FALSE)=TRUE),0,VLOOKUP($A170,Tag_sostegno_clima_digitale!$A$2:$Y$461,23,FALSE))</f>
        <v>0</v>
      </c>
      <c r="AI170" s="10">
        <f t="shared" si="11"/>
        <v>500</v>
      </c>
      <c r="AJ170" s="10">
        <f t="shared" si="12"/>
        <v>0</v>
      </c>
      <c r="AK170" s="8">
        <v>44562</v>
      </c>
      <c r="AL170" s="8">
        <v>46023</v>
      </c>
      <c r="AM170" s="484" t="s">
        <v>924</v>
      </c>
      <c r="AN170" s="64">
        <v>1</v>
      </c>
      <c r="AO170" s="64">
        <v>1</v>
      </c>
      <c r="AP170" s="64">
        <v>4</v>
      </c>
      <c r="AQ170" s="64"/>
      <c r="AY170" s="520"/>
      <c r="AZ170" s="520"/>
      <c r="BA170" s="306" t="s">
        <v>3720</v>
      </c>
      <c r="BN170" s="60" t="s">
        <v>1609</v>
      </c>
      <c r="CB170" s="306" t="s">
        <v>3758</v>
      </c>
      <c r="CV170" s="306" t="s">
        <v>3758</v>
      </c>
      <c r="DQ170" s="59" t="s">
        <v>1610</v>
      </c>
      <c r="DV170" s="306" t="s">
        <v>3752</v>
      </c>
    </row>
    <row r="171" spans="1:126" s="484" customFormat="1">
      <c r="A171" s="478" t="s">
        <v>4962</v>
      </c>
      <c r="B171" s="484" t="s">
        <v>98</v>
      </c>
      <c r="C171" s="42" t="s">
        <v>943</v>
      </c>
      <c r="D171" s="42" t="s">
        <v>547</v>
      </c>
      <c r="E171" s="67" t="s">
        <v>944</v>
      </c>
      <c r="F171" s="35" t="s">
        <v>984</v>
      </c>
      <c r="G171" s="148">
        <v>1000000000</v>
      </c>
      <c r="H171" s="152"/>
      <c r="I171" s="148">
        <f t="shared" si="15"/>
        <v>1000000000</v>
      </c>
      <c r="J171" s="152"/>
      <c r="K171" s="732">
        <f>I171+J171</f>
        <v>1000000000</v>
      </c>
      <c r="L171" s="465">
        <f>IF(ISNA(VLOOKUP(A171,Pagamenti_Opendata!$A$2:$H$253,8,FALSE)=TRUE),0,VLOOKUP(A171,Pagamenti_Opendata!$A$2:$H$253,8,FALSE))</f>
        <v>1585922.33</v>
      </c>
      <c r="M171" s="168" t="s">
        <v>839</v>
      </c>
      <c r="N171" s="148">
        <v>2000000000</v>
      </c>
      <c r="O171" s="734">
        <f>IF(I171&gt;N171,I171-N171,0)</f>
        <v>0</v>
      </c>
      <c r="P171" s="734">
        <f>IF(I171&lt;N171,I171-N171,0)</f>
        <v>-1000000000</v>
      </c>
      <c r="Q171" s="603">
        <f>COUNTIF(Bandi_ItaliaDomani!A$2:A$1085,A171)</f>
        <v>0</v>
      </c>
      <c r="R171" s="465">
        <f>SUMIF(Bandi_ItaliaDomani!A$2:A$1085,A171,Bandi_ItaliaDomani!R$2:R$1085)</f>
        <v>0</v>
      </c>
      <c r="S171" s="465">
        <f>VLOOKUP(A171,Progetti_Regis!$A$2:$H$427,6,FALSE)</f>
        <v>3</v>
      </c>
      <c r="T171" s="465">
        <f>VLOOKUP(A171,Progetti_Regis!$A$2:$H$427,7,FALSE)</f>
        <v>10121943.18</v>
      </c>
      <c r="U171" s="50" t="s">
        <v>7496</v>
      </c>
      <c r="V171" s="37"/>
      <c r="W171" s="67" t="s">
        <v>7215</v>
      </c>
      <c r="X171" s="10">
        <v>0</v>
      </c>
      <c r="Y171" s="10">
        <v>0</v>
      </c>
      <c r="Z171" s="10">
        <v>0</v>
      </c>
      <c r="AA171" s="22">
        <v>100</v>
      </c>
      <c r="AB171" s="22">
        <v>225</v>
      </c>
      <c r="AC171" s="22">
        <v>325</v>
      </c>
      <c r="AD171" s="22">
        <v>350</v>
      </c>
      <c r="AE171" s="10">
        <v>1600</v>
      </c>
      <c r="AF171" s="2">
        <v>80</v>
      </c>
      <c r="AG171" s="1052">
        <f>IF(ISNA(VLOOKUP($A171,Tag_sostegno_clima_digitale!$A$2:$Y$461,21,FALSE)=TRUE),0,VLOOKUP($A171,Tag_sostegno_clima_digitale!$A$2:$Y$461,21,FALSE))</f>
        <v>0.4</v>
      </c>
      <c r="AH171" s="1052">
        <f>IF(ISNA(VLOOKUP($A171,Tag_sostegno_clima_digitale!$A$2:$Y$461,23,FALSE)=TRUE),0,VLOOKUP($A171,Tag_sostegno_clima_digitale!$A$2:$Y$461,23,FALSE))</f>
        <v>0</v>
      </c>
      <c r="AI171" s="10">
        <f t="shared" si="11"/>
        <v>400</v>
      </c>
      <c r="AJ171" s="10">
        <f t="shared" si="12"/>
        <v>0</v>
      </c>
      <c r="AK171" s="8">
        <v>44713</v>
      </c>
      <c r="AL171" s="8">
        <v>46089</v>
      </c>
      <c r="AM171" s="484" t="s">
        <v>924</v>
      </c>
      <c r="AN171" s="64">
        <v>1</v>
      </c>
      <c r="AO171" s="64">
        <v>1</v>
      </c>
      <c r="AP171" s="64">
        <v>1</v>
      </c>
      <c r="AQ171" s="64"/>
      <c r="BA171" s="306" t="s">
        <v>3758</v>
      </c>
      <c r="BN171" s="60" t="s">
        <v>1611</v>
      </c>
      <c r="DQ171" s="59" t="s">
        <v>1612</v>
      </c>
    </row>
    <row r="172" spans="1:126" s="484" customFormat="1">
      <c r="A172" s="478" t="s">
        <v>4963</v>
      </c>
      <c r="B172" s="484" t="s">
        <v>98</v>
      </c>
      <c r="C172" s="42" t="s">
        <v>943</v>
      </c>
      <c r="D172" s="42" t="s">
        <v>547</v>
      </c>
      <c r="E172" s="67" t="s">
        <v>944</v>
      </c>
      <c r="F172" s="51" t="s">
        <v>932</v>
      </c>
      <c r="G172" s="148">
        <v>230000000</v>
      </c>
      <c r="H172" s="152"/>
      <c r="I172" s="148">
        <f t="shared" si="15"/>
        <v>230000000</v>
      </c>
      <c r="J172" s="152"/>
      <c r="K172" s="151">
        <f>I172+J172</f>
        <v>230000000</v>
      </c>
      <c r="L172" s="465">
        <f>IF(ISNA(VLOOKUP(A172,Pagamenti_Opendata!$A$2:$H$253,8,FALSE)=TRUE),0,VLOOKUP(A172,Pagamenti_Opendata!$A$2:$H$253,8,FALSE))</f>
        <v>6062587.8499999996</v>
      </c>
      <c r="M172" s="168" t="s">
        <v>768</v>
      </c>
      <c r="N172" s="148">
        <v>230000000</v>
      </c>
      <c r="O172" s="734">
        <f>IF(I172&gt;N172,I172-N172,0)</f>
        <v>0</v>
      </c>
      <c r="P172" s="734">
        <f>IF(I172&lt;N172,I172-N172,0)</f>
        <v>0</v>
      </c>
      <c r="Q172" s="603">
        <f>COUNTIF(Bandi_ItaliaDomani!A$2:A$1085,A172)</f>
        <v>2</v>
      </c>
      <c r="R172" s="465">
        <f>SUMIF(Bandi_ItaliaDomani!A$2:A$1085,A172,Bandi_ItaliaDomani!R$2:R$1085)</f>
        <v>348964063.81</v>
      </c>
      <c r="S172" s="465">
        <f>VLOOKUP(A172,Progetti_Regis!$A$2:$H$427,6,FALSE)</f>
        <v>44</v>
      </c>
      <c r="T172" s="465">
        <f>VLOOKUP(A172,Progetti_Regis!$A$2:$H$427,7,FALSE)</f>
        <v>124785263.80999999</v>
      </c>
      <c r="U172" s="42" t="s">
        <v>7734</v>
      </c>
      <c r="V172" s="51" t="s">
        <v>1150</v>
      </c>
      <c r="W172" s="42"/>
      <c r="X172" s="10">
        <v>0</v>
      </c>
      <c r="Y172" s="10">
        <v>0</v>
      </c>
      <c r="Z172" s="10">
        <v>0</v>
      </c>
      <c r="AA172" s="10">
        <v>70</v>
      </c>
      <c r="AB172" s="10">
        <v>60</v>
      </c>
      <c r="AC172" s="10">
        <v>60</v>
      </c>
      <c r="AD172" s="10">
        <v>40</v>
      </c>
      <c r="AE172" s="2">
        <v>92</v>
      </c>
      <c r="AF172" s="2">
        <v>40</v>
      </c>
      <c r="AG172" s="1052">
        <f>IF(ISNA(VLOOKUP($A172,Tag_sostegno_clima_digitale!$A$2:$Y$461,21,FALSE)=TRUE),0,VLOOKUP($A172,Tag_sostegno_clima_digitale!$A$2:$Y$461,21,FALSE))</f>
        <v>1</v>
      </c>
      <c r="AH172" s="1052">
        <f>IF(ISNA(VLOOKUP($A172,Tag_sostegno_clima_digitale!$A$2:$Y$461,23,FALSE)=TRUE),0,VLOOKUP($A172,Tag_sostegno_clima_digitale!$A$2:$Y$461,23,FALSE))</f>
        <v>0</v>
      </c>
      <c r="AI172" s="10">
        <f t="shared" si="11"/>
        <v>230</v>
      </c>
      <c r="AJ172" s="10">
        <f t="shared" si="12"/>
        <v>0</v>
      </c>
      <c r="AK172" s="8">
        <v>44562</v>
      </c>
      <c r="AL172" s="8">
        <v>46023</v>
      </c>
      <c r="AM172" s="484" t="s">
        <v>924</v>
      </c>
      <c r="AN172" s="64">
        <v>1</v>
      </c>
      <c r="AO172" s="64">
        <v>1</v>
      </c>
      <c r="AP172" s="64">
        <v>2</v>
      </c>
      <c r="AQ172" s="64"/>
      <c r="BA172" s="306" t="s">
        <v>3754</v>
      </c>
      <c r="BE172" s="306" t="s">
        <v>3755</v>
      </c>
      <c r="BN172" s="60" t="s">
        <v>1613</v>
      </c>
      <c r="DQ172" s="59" t="s">
        <v>1614</v>
      </c>
    </row>
    <row r="173" spans="1:126" s="484" customFormat="1">
      <c r="A173" s="478" t="s">
        <v>4964</v>
      </c>
      <c r="B173" s="484" t="s">
        <v>98</v>
      </c>
      <c r="C173" s="42" t="s">
        <v>943</v>
      </c>
      <c r="D173" s="42" t="s">
        <v>547</v>
      </c>
      <c r="E173" s="67" t="s">
        <v>944</v>
      </c>
      <c r="F173" s="51" t="s">
        <v>933</v>
      </c>
      <c r="G173" s="148">
        <v>300000000</v>
      </c>
      <c r="H173" s="152"/>
      <c r="I173" s="148">
        <f t="shared" si="15"/>
        <v>300000000</v>
      </c>
      <c r="J173" s="152"/>
      <c r="K173" s="151">
        <f>I173+J173</f>
        <v>300000000</v>
      </c>
      <c r="L173" s="465">
        <f>IF(ISNA(VLOOKUP(A173,Pagamenti_Opendata!$A$2:$H$253,8,FALSE)=TRUE),0,VLOOKUP(A173,Pagamenti_Opendata!$A$2:$H$253,8,FALSE))</f>
        <v>4901099.87</v>
      </c>
      <c r="M173" s="168" t="s">
        <v>767</v>
      </c>
      <c r="N173" s="148">
        <v>300000000</v>
      </c>
      <c r="O173" s="734">
        <f>IF(I173&gt;N173,I173-N173,0)</f>
        <v>0</v>
      </c>
      <c r="P173" s="734">
        <f>IF(I173&lt;N173,I173-N173,0)</f>
        <v>0</v>
      </c>
      <c r="Q173" s="603">
        <f>COUNTIF(Bandi_ItaliaDomani!A$2:A$1085,A173)</f>
        <v>1</v>
      </c>
      <c r="R173" s="465">
        <f>SUMIF(Bandi_ItaliaDomani!A$2:A$1085,A173,Bandi_ItaliaDomani!R$2:R$1085)</f>
        <v>300000000</v>
      </c>
      <c r="S173" s="465">
        <f>VLOOKUP(A173,Progetti_Regis!$A$2:$H$427,6,FALSE)</f>
        <v>11</v>
      </c>
      <c r="T173" s="465">
        <f>VLOOKUP(A173,Progetti_Regis!$A$2:$H$427,7,FALSE)</f>
        <v>300000000</v>
      </c>
      <c r="U173" s="42" t="s">
        <v>7734</v>
      </c>
      <c r="V173" s="35" t="s">
        <v>945</v>
      </c>
      <c r="W173" s="42"/>
      <c r="X173" s="10">
        <v>0</v>
      </c>
      <c r="Y173" s="10">
        <v>0</v>
      </c>
      <c r="Z173" s="10">
        <v>0</v>
      </c>
      <c r="AA173" s="10">
        <v>95</v>
      </c>
      <c r="AB173" s="10">
        <v>95</v>
      </c>
      <c r="AC173" s="10">
        <v>75</v>
      </c>
      <c r="AD173" s="10">
        <v>35</v>
      </c>
      <c r="AE173" s="2">
        <v>120</v>
      </c>
      <c r="AF173" s="2">
        <v>40</v>
      </c>
      <c r="AG173" s="1052">
        <f>IF(ISNA(VLOOKUP($A173,Tag_sostegno_clima_digitale!$A$2:$Y$461,21,FALSE)=TRUE),0,VLOOKUP($A173,Tag_sostegno_clima_digitale!$A$2:$Y$461,21,FALSE))</f>
        <v>1</v>
      </c>
      <c r="AH173" s="1052">
        <f>IF(ISNA(VLOOKUP($A173,Tag_sostegno_clima_digitale!$A$2:$Y$461,23,FALSE)=TRUE),0,VLOOKUP($A173,Tag_sostegno_clima_digitale!$A$2:$Y$461,23,FALSE))</f>
        <v>0</v>
      </c>
      <c r="AI173" s="10">
        <f t="shared" si="11"/>
        <v>300</v>
      </c>
      <c r="AJ173" s="10">
        <f t="shared" si="12"/>
        <v>0</v>
      </c>
      <c r="AK173" s="8">
        <v>44567</v>
      </c>
      <c r="AL173" s="8">
        <v>46052</v>
      </c>
      <c r="AM173" s="484" t="s">
        <v>924</v>
      </c>
      <c r="AN173" s="64">
        <v>1</v>
      </c>
      <c r="AO173" s="64">
        <v>1</v>
      </c>
      <c r="AP173" s="64">
        <v>2</v>
      </c>
      <c r="AQ173" s="64"/>
      <c r="BA173" s="306" t="s">
        <v>3756</v>
      </c>
      <c r="BE173" s="306" t="s">
        <v>3755</v>
      </c>
      <c r="BN173" s="60" t="s">
        <v>1615</v>
      </c>
      <c r="DQ173" s="59" t="s">
        <v>1616</v>
      </c>
    </row>
    <row r="174" spans="1:126" ht="13.8">
      <c r="A174" s="478" t="s">
        <v>4965</v>
      </c>
      <c r="B174" s="484" t="s">
        <v>98</v>
      </c>
      <c r="C174" s="39" t="s">
        <v>943</v>
      </c>
      <c r="D174" s="39" t="s">
        <v>547</v>
      </c>
      <c r="E174" s="47" t="s">
        <v>944</v>
      </c>
      <c r="F174" s="34" t="s">
        <v>985</v>
      </c>
      <c r="G174" s="154">
        <v>0</v>
      </c>
      <c r="H174" s="153"/>
      <c r="I174" s="148">
        <f t="shared" si="15"/>
        <v>0</v>
      </c>
      <c r="J174" s="153"/>
      <c r="K174" s="153">
        <f>I174+J174</f>
        <v>0</v>
      </c>
      <c r="L174" s="465">
        <f>IF(ISNA(VLOOKUP(A174,Pagamenti_Opendata!$A$2:$H$253,8,FALSE)=TRUE),0,VLOOKUP(A174,Pagamenti_Opendata!$A$2:$H$253,8,FALSE))</f>
        <v>0</v>
      </c>
      <c r="M174" s="168" t="s">
        <v>729</v>
      </c>
      <c r="N174" s="148"/>
      <c r="O174" s="734">
        <f>IF(I174&gt;N174,I174-N174,0)</f>
        <v>0</v>
      </c>
      <c r="P174" s="734">
        <f>IF(I174&lt;N174,I174-N174,0)</f>
        <v>0</v>
      </c>
      <c r="Q174" s="603">
        <f>COUNTIF(Bandi_ItaliaDomani!A$2:A$1085,A174)</f>
        <v>3</v>
      </c>
      <c r="R174" s="465">
        <f>SUMIF(Bandi_ItaliaDomani!A$2:A$1085,A174,Bandi_ItaliaDomani!R$2:R$1085)</f>
        <v>157024067.66999999</v>
      </c>
      <c r="S174" s="465">
        <f>VLOOKUP(A174,Progetti_Regis!$A$2:$H$427,6,FALSE)</f>
        <v>25</v>
      </c>
      <c r="T174" s="465">
        <f>VLOOKUP(A174,Progetti_Regis!$A$2:$H$427,7,FALSE)</f>
        <v>157024067.66999999</v>
      </c>
      <c r="U174" s="50" t="s">
        <v>7496</v>
      </c>
      <c r="V174" s="37"/>
      <c r="W174" s="50"/>
      <c r="X174" s="10"/>
      <c r="Y174" s="10"/>
      <c r="Z174" s="10"/>
      <c r="AA174" s="10"/>
      <c r="AB174" s="10"/>
      <c r="AC174" s="10"/>
      <c r="AD174" s="10"/>
      <c r="AE174" s="2"/>
      <c r="AF174" s="2"/>
      <c r="AG174" s="1052">
        <f>IF(ISNA(VLOOKUP($A174,Tag_sostegno_clima_digitale!$A$2:$Y$461,21,FALSE)=TRUE),0,VLOOKUP($A174,Tag_sostegno_clima_digitale!$A$2:$Y$461,21,FALSE))</f>
        <v>0</v>
      </c>
      <c r="AH174" s="1052">
        <f>IF(ISNA(VLOOKUP($A174,Tag_sostegno_clima_digitale!$A$2:$Y$461,23,FALSE)=TRUE),0,VLOOKUP($A174,Tag_sostegno_clima_digitale!$A$2:$Y$461,23,FALSE))</f>
        <v>0</v>
      </c>
      <c r="AI174" s="10" t="str">
        <f t="shared" si="11"/>
        <v/>
      </c>
      <c r="AJ174" s="10" t="str">
        <f t="shared" si="12"/>
        <v/>
      </c>
      <c r="AK174" s="8">
        <v>44562</v>
      </c>
      <c r="AL174" s="8">
        <v>46023</v>
      </c>
      <c r="AN174" s="64">
        <v>1</v>
      </c>
      <c r="AO174" s="64">
        <v>1</v>
      </c>
      <c r="AP174" s="64"/>
      <c r="AQ174" s="64"/>
      <c r="AY174" s="520"/>
      <c r="AZ174" s="520"/>
      <c r="BA174" s="60" t="s">
        <v>1618</v>
      </c>
      <c r="BB174" s="478"/>
      <c r="BC174" s="478"/>
      <c r="BD174" s="478"/>
      <c r="DQ174" s="59" t="s">
        <v>1619</v>
      </c>
    </row>
    <row r="175" spans="1:126" s="484" customFormat="1" ht="13.8">
      <c r="A175" s="478" t="s">
        <v>9858</v>
      </c>
      <c r="B175" s="484" t="s">
        <v>98</v>
      </c>
      <c r="C175" s="42" t="s">
        <v>943</v>
      </c>
      <c r="D175" s="42" t="s">
        <v>547</v>
      </c>
      <c r="E175" s="35" t="s">
        <v>947</v>
      </c>
      <c r="F175" s="51" t="s">
        <v>9859</v>
      </c>
      <c r="G175" s="148">
        <v>160000000</v>
      </c>
      <c r="H175" s="152"/>
      <c r="I175" s="148">
        <f t="shared" si="15"/>
        <v>160000000</v>
      </c>
      <c r="J175" s="152"/>
      <c r="K175" s="147">
        <f>I175+J175</f>
        <v>160000000</v>
      </c>
      <c r="L175" s="465">
        <f>IF(ISNA(VLOOKUP(A175,Pagamenti_Opendata!$A$2:$H$253,8,FALSE)=TRUE),0,VLOOKUP(A175,Pagamenti_Opendata!$A$2:$H$253,8,FALSE))</f>
        <v>25306715.93</v>
      </c>
      <c r="M175" s="168"/>
      <c r="N175" s="148">
        <v>160000000</v>
      </c>
      <c r="O175" s="734">
        <f>IF(I175&gt;N175,I175-N175,0)</f>
        <v>0</v>
      </c>
      <c r="P175" s="734">
        <f>IF(I175&lt;N175,I175-N175,0)</f>
        <v>0</v>
      </c>
      <c r="Q175" s="674">
        <f>COUNTIF(Bandi_ItaliaDomani!A$2:A$1085,A175)</f>
        <v>0</v>
      </c>
      <c r="R175" s="465">
        <f>SUMIF(Bandi_ItaliaDomani!A$2:A$1085,A175,Bandi_ItaliaDomani!R$2:R$1085)</f>
        <v>0</v>
      </c>
      <c r="S175" s="465">
        <f>VLOOKUP(A175,Progetti_Regis!$A$2:$H$427,6,FALSE)</f>
        <v>0</v>
      </c>
      <c r="T175" s="465">
        <f>VLOOKUP(A175,Progetti_Regis!$A$2:$H$427,7,FALSE)</f>
        <v>0</v>
      </c>
      <c r="U175" s="50" t="s">
        <v>7496</v>
      </c>
      <c r="V175" s="37"/>
      <c r="W175" s="50"/>
      <c r="X175" s="10">
        <v>0</v>
      </c>
      <c r="Y175" s="10">
        <v>0</v>
      </c>
      <c r="Z175" s="10">
        <v>0</v>
      </c>
      <c r="AA175" s="10">
        <v>40</v>
      </c>
      <c r="AB175" s="10">
        <v>40</v>
      </c>
      <c r="AC175" s="10">
        <v>40</v>
      </c>
      <c r="AD175" s="10">
        <v>40</v>
      </c>
      <c r="AE175" s="2">
        <v>19</v>
      </c>
      <c r="AF175" s="2">
        <v>11.8</v>
      </c>
      <c r="AG175" s="1052">
        <f>IF(ISNA(VLOOKUP($A175,Tag_sostegno_clima_digitale!$A$2:$Y$461,21,FALSE)=TRUE),0,VLOOKUP($A175,Tag_sostegno_clima_digitale!$A$2:$Y$461,21,FALSE))</f>
        <v>1</v>
      </c>
      <c r="AH175" s="1052">
        <f>IF(ISNA(VLOOKUP($A175,Tag_sostegno_clima_digitale!$A$2:$Y$461,23,FALSE)=TRUE),0,VLOOKUP($A175,Tag_sostegno_clima_digitale!$A$2:$Y$461,23,FALSE))</f>
        <v>0</v>
      </c>
      <c r="AI175" s="10">
        <f t="shared" si="11"/>
        <v>160</v>
      </c>
      <c r="AJ175" s="10">
        <f t="shared" si="12"/>
        <v>0</v>
      </c>
      <c r="AK175" s="8">
        <v>44562</v>
      </c>
      <c r="AL175" s="8">
        <v>46023</v>
      </c>
      <c r="AM175" s="484" t="s">
        <v>924</v>
      </c>
      <c r="AN175" s="64"/>
      <c r="AO175" s="64"/>
      <c r="AP175" s="64"/>
      <c r="AQ175" s="64"/>
      <c r="AY175" s="520"/>
      <c r="AZ175" s="520"/>
      <c r="BB175" s="478"/>
      <c r="BC175" s="478"/>
      <c r="BD175" s="478"/>
    </row>
    <row r="176" spans="1:126" s="484" customFormat="1" ht="13.8">
      <c r="A176" s="478" t="s">
        <v>9881</v>
      </c>
      <c r="B176" s="484" t="s">
        <v>98</v>
      </c>
      <c r="C176" s="42" t="s">
        <v>943</v>
      </c>
      <c r="D176" s="42" t="s">
        <v>547</v>
      </c>
      <c r="E176" s="35" t="s">
        <v>947</v>
      </c>
      <c r="F176" s="51" t="s">
        <v>9860</v>
      </c>
      <c r="G176" s="148">
        <v>140000000</v>
      </c>
      <c r="H176" s="152"/>
      <c r="I176" s="148">
        <f t="shared" si="15"/>
        <v>140000000</v>
      </c>
      <c r="J176" s="152"/>
      <c r="K176" s="147">
        <f>I176+J176</f>
        <v>140000000</v>
      </c>
      <c r="L176" s="465">
        <f>IF(ISNA(VLOOKUP(A176,Pagamenti_Opendata!$A$2:$H$253,8,FALSE)=TRUE),0,VLOOKUP(A176,Pagamenti_Opendata!$A$2:$H$253,8,FALSE))</f>
        <v>0</v>
      </c>
      <c r="M176" s="168"/>
      <c r="N176" s="148"/>
      <c r="O176" s="734">
        <f>IF(I176&gt;N176,I176-N176,0)</f>
        <v>140000000</v>
      </c>
      <c r="P176" s="734">
        <f>IF(I176&lt;N176,I176-N176,0)</f>
        <v>0</v>
      </c>
      <c r="Q176" s="674">
        <f>COUNTIF(Bandi_ItaliaDomani!A$2:A$1085,A176)</f>
        <v>0</v>
      </c>
      <c r="R176" s="465">
        <f>SUMIF(Bandi_ItaliaDomani!A$2:A$1085,A176,Bandi_ItaliaDomani!R$2:R$1085)</f>
        <v>0</v>
      </c>
      <c r="S176" s="465">
        <f>VLOOKUP(A176,Progetti_Regis!$A$2:$H$427,6,FALSE)</f>
        <v>0</v>
      </c>
      <c r="T176" s="465">
        <f>VLOOKUP(A176,Progetti_Regis!$A$2:$H$427,7,FALSE)</f>
        <v>0</v>
      </c>
      <c r="U176" s="50" t="s">
        <v>7496</v>
      </c>
      <c r="V176" s="37"/>
      <c r="W176" s="50"/>
      <c r="X176" s="10">
        <v>0</v>
      </c>
      <c r="Y176" s="10">
        <v>0</v>
      </c>
      <c r="Z176" s="10">
        <v>0</v>
      </c>
      <c r="AA176" s="10">
        <v>0</v>
      </c>
      <c r="AB176" s="10">
        <v>0</v>
      </c>
      <c r="AC176" s="10">
        <v>0</v>
      </c>
      <c r="AD176" s="22">
        <v>140</v>
      </c>
      <c r="AE176" s="2">
        <v>19</v>
      </c>
      <c r="AF176" s="2">
        <v>11.8</v>
      </c>
      <c r="AG176" s="1052">
        <f>IF(ISNA(VLOOKUP($A176,Tag_sostegno_clima_digitale!$A$2:$Y$461,21,FALSE)=TRUE),0,VLOOKUP($A176,Tag_sostegno_clima_digitale!$A$2:$Y$461,21,FALSE))</f>
        <v>1</v>
      </c>
      <c r="AH176" s="1052">
        <f>IF(ISNA(VLOOKUP($A176,Tag_sostegno_clima_digitale!$A$2:$Y$461,23,FALSE)=TRUE),0,VLOOKUP($A176,Tag_sostegno_clima_digitale!$A$2:$Y$461,23,FALSE))</f>
        <v>0</v>
      </c>
      <c r="AI176" s="10">
        <f t="shared" si="11"/>
        <v>140</v>
      </c>
      <c r="AJ176" s="10">
        <f t="shared" si="12"/>
        <v>0</v>
      </c>
      <c r="AK176" s="8">
        <v>44562</v>
      </c>
      <c r="AL176" s="8">
        <v>46023</v>
      </c>
      <c r="AM176" s="484" t="s">
        <v>923</v>
      </c>
      <c r="AN176" s="64"/>
      <c r="AO176" s="64"/>
      <c r="AP176" s="64"/>
      <c r="AQ176" s="64"/>
      <c r="AY176" s="520"/>
      <c r="AZ176" s="520"/>
      <c r="BB176" s="478"/>
      <c r="BC176" s="478"/>
      <c r="BD176" s="478"/>
    </row>
    <row r="177" spans="1:126">
      <c r="A177" s="374" t="s">
        <v>4966</v>
      </c>
      <c r="B177" s="484" t="s">
        <v>98</v>
      </c>
      <c r="C177" s="39" t="s">
        <v>943</v>
      </c>
      <c r="D177" s="39" t="s">
        <v>547</v>
      </c>
      <c r="E177" s="47" t="s">
        <v>944</v>
      </c>
      <c r="F177" s="34" t="s">
        <v>946</v>
      </c>
      <c r="G177" s="154"/>
      <c r="H177" s="153"/>
      <c r="I177" s="154"/>
      <c r="J177" s="153"/>
      <c r="K177" s="153"/>
      <c r="L177" s="465">
        <f>IF(ISNA(VLOOKUP(A177,Pagamenti_Opendata!$A$2:$H$253,8,FALSE)=TRUE),0,VLOOKUP(A177,Pagamenti_Opendata!$A$2:$H$253,8,FALSE))</f>
        <v>0</v>
      </c>
      <c r="M177" s="168" t="s">
        <v>833</v>
      </c>
      <c r="N177" s="154"/>
      <c r="O177" s="734">
        <f>IF(I177&gt;N177,I177-N177,0)</f>
        <v>0</v>
      </c>
      <c r="P177" s="734">
        <f>IF(I177&lt;N177,I177-N177,0)</f>
        <v>0</v>
      </c>
      <c r="Q177" s="603">
        <f>COUNTIF(Bandi_ItaliaDomani!A$2:A$1085,A177)</f>
        <v>0</v>
      </c>
      <c r="R177" s="465">
        <f>SUMIF(Bandi_ItaliaDomani!A$2:A$1085,A177,Bandi_ItaliaDomani!R$2:R$1085)</f>
        <v>0</v>
      </c>
      <c r="S177" s="465">
        <f>VLOOKUP(A177,Progetti_Regis!$A$2:$H$427,6,FALSE)</f>
        <v>0</v>
      </c>
      <c r="T177" s="465">
        <f>VLOOKUP(A177,Progetti_Regis!$A$2:$H$427,7,FALSE)</f>
        <v>0</v>
      </c>
      <c r="U177" s="46" t="s">
        <v>7734</v>
      </c>
      <c r="V177" s="36"/>
      <c r="W177" s="468" t="s">
        <v>5695</v>
      </c>
      <c r="X177" s="10">
        <v>0</v>
      </c>
      <c r="Y177" s="10">
        <v>0</v>
      </c>
      <c r="Z177" s="10">
        <v>130</v>
      </c>
      <c r="AA177" s="22">
        <v>91</v>
      </c>
      <c r="AB177" s="10">
        <v>100</v>
      </c>
      <c r="AC177" s="10">
        <v>80</v>
      </c>
      <c r="AD177" s="10">
        <v>65</v>
      </c>
      <c r="AE177" s="2">
        <v>275</v>
      </c>
      <c r="AF177" s="2">
        <v>45.8</v>
      </c>
      <c r="AG177" s="1052">
        <f>IF(ISNA(VLOOKUP($A177,Tag_sostegno_clima_digitale!$A$2:$Y$461,21,FALSE)=TRUE),0,VLOOKUP($A177,Tag_sostegno_clima_digitale!$A$2:$Y$461,21,FALSE))</f>
        <v>0</v>
      </c>
      <c r="AH177" s="1052">
        <f>IF(ISNA(VLOOKUP($A177,Tag_sostegno_clima_digitale!$A$2:$Y$461,23,FALSE)=TRUE),0,VLOOKUP($A177,Tag_sostegno_clima_digitale!$A$2:$Y$461,23,FALSE))</f>
        <v>0</v>
      </c>
      <c r="AI177" s="10" t="str">
        <f t="shared" si="11"/>
        <v/>
      </c>
      <c r="AJ177" s="10" t="str">
        <f t="shared" si="12"/>
        <v/>
      </c>
      <c r="AK177" s="8">
        <v>44229</v>
      </c>
      <c r="AL177" s="8">
        <v>46203</v>
      </c>
      <c r="AM177" s="172" t="s">
        <v>923</v>
      </c>
      <c r="AN177" s="64"/>
      <c r="AO177" s="64">
        <v>2</v>
      </c>
      <c r="AP177" s="64"/>
      <c r="AQ177" s="64"/>
      <c r="BR177" s="59" t="s">
        <v>1620</v>
      </c>
      <c r="DQ177" s="61" t="s">
        <v>320</v>
      </c>
      <c r="DR177" s="478"/>
      <c r="DS177" s="478"/>
      <c r="DT177" s="478"/>
    </row>
    <row r="178" spans="1:126">
      <c r="A178" s="376" t="s">
        <v>5175</v>
      </c>
      <c r="B178" s="484" t="s">
        <v>98</v>
      </c>
      <c r="C178" s="42" t="s">
        <v>943</v>
      </c>
      <c r="D178" s="42" t="s">
        <v>547</v>
      </c>
      <c r="E178" s="35" t="s">
        <v>947</v>
      </c>
      <c r="F178" s="35" t="s">
        <v>948</v>
      </c>
      <c r="G178" s="148">
        <v>250000000</v>
      </c>
      <c r="H178" s="148">
        <v>16572404.199999999</v>
      </c>
      <c r="I178" s="148">
        <f>H178+G178</f>
        <v>266572404.19999999</v>
      </c>
      <c r="J178" s="152"/>
      <c r="K178" s="744">
        <f>I178+J178</f>
        <v>266572404.19999999</v>
      </c>
      <c r="L178" s="465">
        <f>IF(ISNA(VLOOKUP(A178,Pagamenti_Opendata!$A$2:$H$253,8,FALSE)=TRUE),0,VLOOKUP(A178,Pagamenti_Opendata!$A$2:$H$253,8,FALSE))</f>
        <v>11963727.09</v>
      </c>
      <c r="M178" s="168"/>
      <c r="N178" s="148">
        <v>400000000</v>
      </c>
      <c r="O178" s="734">
        <f>IF(I178&gt;N178,I178-N178,0)</f>
        <v>0</v>
      </c>
      <c r="P178" s="734">
        <f>IF(I178&lt;N178,I178-N178,0)</f>
        <v>-133427595.80000001</v>
      </c>
      <c r="Q178" s="603">
        <f>COUNTIF(Bandi_ItaliaDomani!A$2:A$1085,A178)</f>
        <v>0</v>
      </c>
      <c r="R178" s="465">
        <f>SUMIF(Bandi_ItaliaDomani!A$2:A$1085,A178,Bandi_ItaliaDomani!R$2:R$1085)</f>
        <v>0</v>
      </c>
      <c r="S178" s="465">
        <f>VLOOKUP(A178,Progetti_Regis!$A$2:$H$427,6,FALSE)</f>
        <v>41</v>
      </c>
      <c r="T178" s="465">
        <f>VLOOKUP(A178,Progetti_Regis!$A$2:$H$427,7,FALSE)</f>
        <v>266572404.20000002</v>
      </c>
      <c r="U178" s="42" t="s">
        <v>7734</v>
      </c>
      <c r="V178" s="37"/>
      <c r="W178" s="42" t="s">
        <v>6721</v>
      </c>
      <c r="X178" s="10"/>
      <c r="Y178" s="10"/>
      <c r="Z178" s="10"/>
      <c r="AA178" s="10"/>
      <c r="AB178" s="10"/>
      <c r="AC178" s="10"/>
      <c r="AD178" s="10"/>
      <c r="AE178" s="2"/>
      <c r="AF178" s="2"/>
      <c r="AG178" s="1052">
        <f>IF(ISNA(VLOOKUP($A178,Tag_sostegno_clima_digitale!$A$2:$Y$461,21,FALSE)=TRUE),0,VLOOKUP($A178,Tag_sostegno_clima_digitale!$A$2:$Y$461,21,FALSE))</f>
        <v>1</v>
      </c>
      <c r="AH178" s="1052">
        <f>IF(ISNA(VLOOKUP($A178,Tag_sostegno_clima_digitale!$A$2:$Y$461,23,FALSE)=TRUE),0,VLOOKUP($A178,Tag_sostegno_clima_digitale!$A$2:$Y$461,23,FALSE))</f>
        <v>0</v>
      </c>
      <c r="AI178" s="10">
        <f t="shared" si="11"/>
        <v>266.57240419999999</v>
      </c>
      <c r="AJ178" s="10">
        <f t="shared" si="12"/>
        <v>0</v>
      </c>
      <c r="AK178" s="8"/>
      <c r="AL178" s="8"/>
      <c r="AM178" s="484" t="s">
        <v>923</v>
      </c>
      <c r="AN178" s="64"/>
      <c r="AO178" s="64"/>
      <c r="AP178" s="64"/>
      <c r="AQ178" s="64"/>
    </row>
    <row r="179" spans="1:126">
      <c r="A179" s="376" t="s">
        <v>5176</v>
      </c>
      <c r="B179" s="484" t="s">
        <v>98</v>
      </c>
      <c r="C179" s="42" t="s">
        <v>943</v>
      </c>
      <c r="D179" s="42" t="s">
        <v>547</v>
      </c>
      <c r="E179" s="35" t="s">
        <v>947</v>
      </c>
      <c r="F179" s="35" t="s">
        <v>949</v>
      </c>
      <c r="G179" s="148">
        <v>150000000</v>
      </c>
      <c r="H179" s="148">
        <v>50000000</v>
      </c>
      <c r="I179" s="148">
        <f>H179+G179</f>
        <v>200000000</v>
      </c>
      <c r="J179" s="152"/>
      <c r="K179" s="147">
        <f>I179+J179</f>
        <v>200000000</v>
      </c>
      <c r="L179" s="465">
        <f>IF(ISNA(VLOOKUP(A179,Pagamenti_Opendata!$A$2:$H$253,8,FALSE)=TRUE),0,VLOOKUP(A179,Pagamenti_Opendata!$A$2:$H$253,8,FALSE))</f>
        <v>41875465.43</v>
      </c>
      <c r="M179" s="168"/>
      <c r="N179" s="148">
        <v>200000000</v>
      </c>
      <c r="O179" s="734">
        <f>IF(I179&gt;N179,I179-N179,0)</f>
        <v>0</v>
      </c>
      <c r="P179" s="734">
        <f>IF(I179&lt;N179,I179-N179,0)</f>
        <v>0</v>
      </c>
      <c r="Q179" s="603">
        <f>COUNTIF(Bandi_ItaliaDomani!A$2:A$1085,A179)</f>
        <v>0</v>
      </c>
      <c r="R179" s="465">
        <f>SUMIF(Bandi_ItaliaDomani!A$2:A$1085,A179,Bandi_ItaliaDomani!R$2:R$1085)</f>
        <v>0</v>
      </c>
      <c r="S179" s="465">
        <f>VLOOKUP(A179,Progetti_Regis!$A$2:$H$427,6,FALSE)</f>
        <v>149</v>
      </c>
      <c r="T179" s="465">
        <f>VLOOKUP(A179,Progetti_Regis!$A$2:$H$427,7,FALSE)</f>
        <v>199999999.66000003</v>
      </c>
      <c r="U179" s="42" t="s">
        <v>7734</v>
      </c>
      <c r="V179" s="37"/>
      <c r="W179" s="42" t="s">
        <v>6721</v>
      </c>
      <c r="X179" s="10"/>
      <c r="Y179" s="10"/>
      <c r="Z179" s="10"/>
      <c r="AA179" s="10"/>
      <c r="AB179" s="10"/>
      <c r="AC179" s="10"/>
      <c r="AD179" s="10"/>
      <c r="AE179" s="2"/>
      <c r="AF179" s="2"/>
      <c r="AG179" s="1052">
        <f>IF(ISNA(VLOOKUP($A179,Tag_sostegno_clima_digitale!$A$2:$Y$461,21,FALSE)=TRUE),0,VLOOKUP($A179,Tag_sostegno_clima_digitale!$A$2:$Y$461,21,FALSE))</f>
        <v>1</v>
      </c>
      <c r="AH179" s="1052">
        <f>IF(ISNA(VLOOKUP($A179,Tag_sostegno_clima_digitale!$A$2:$Y$461,23,FALSE)=TRUE),0,VLOOKUP($A179,Tag_sostegno_clima_digitale!$A$2:$Y$461,23,FALSE))</f>
        <v>0</v>
      </c>
      <c r="AI179" s="10">
        <f t="shared" si="11"/>
        <v>200</v>
      </c>
      <c r="AJ179" s="10">
        <f t="shared" si="12"/>
        <v>0</v>
      </c>
      <c r="AK179" s="8"/>
      <c r="AL179" s="8"/>
      <c r="AM179" s="484" t="s">
        <v>923</v>
      </c>
      <c r="AN179" s="64"/>
      <c r="AO179" s="64"/>
      <c r="AP179" s="64"/>
      <c r="AQ179" s="64"/>
    </row>
    <row r="180" spans="1:126">
      <c r="A180" s="374" t="s">
        <v>4967</v>
      </c>
      <c r="B180" s="484" t="s">
        <v>98</v>
      </c>
      <c r="C180" s="42" t="s">
        <v>943</v>
      </c>
      <c r="D180" s="42" t="s">
        <v>547</v>
      </c>
      <c r="E180" s="67" t="s">
        <v>944</v>
      </c>
      <c r="F180" s="35" t="s">
        <v>950</v>
      </c>
      <c r="G180" s="148">
        <v>2200000000</v>
      </c>
      <c r="H180" s="148">
        <v>1400000000</v>
      </c>
      <c r="I180" s="148">
        <f>H180+G180</f>
        <v>3600000000</v>
      </c>
      <c r="J180" s="148"/>
      <c r="K180" s="147">
        <f>I180+J180</f>
        <v>3600000000</v>
      </c>
      <c r="L180" s="465">
        <f>IF(ISNA(VLOOKUP(A180,Pagamenti_Opendata!$A$2:$H$253,8,FALSE)=TRUE),0,VLOOKUP(A180,Pagamenti_Opendata!$A$2:$H$253,8,FALSE))</f>
        <v>601267358.30999994</v>
      </c>
      <c r="M180" s="168" t="s">
        <v>838</v>
      </c>
      <c r="N180" s="148">
        <v>3600000000</v>
      </c>
      <c r="O180" s="734">
        <f>IF(I180&gt;N180,I180-N180,0)</f>
        <v>0</v>
      </c>
      <c r="P180" s="734">
        <f>IF(I180&lt;N180,I180-N180,0)</f>
        <v>0</v>
      </c>
      <c r="Q180" s="603">
        <f>COUNTIF(Bandi_ItaliaDomani!A$2:A$1085,A180)</f>
        <v>1</v>
      </c>
      <c r="R180" s="465">
        <f>SUMIF(Bandi_ItaliaDomani!A$2:A$1085,A180,Bandi_ItaliaDomani!R$2:R$1085)</f>
        <v>2200000000</v>
      </c>
      <c r="S180" s="465">
        <f>VLOOKUP(A180,Progetti_Regis!$A$2:$H$427,6,FALSE)</f>
        <v>39</v>
      </c>
      <c r="T180" s="465">
        <f>VLOOKUP(A180,Progetti_Regis!$A$2:$H$427,7,FALSE)</f>
        <v>3599999999.9999995</v>
      </c>
      <c r="U180" s="42" t="s">
        <v>7734</v>
      </c>
      <c r="V180" s="37"/>
      <c r="W180" s="67" t="s">
        <v>5695</v>
      </c>
      <c r="X180" s="10">
        <v>0</v>
      </c>
      <c r="Y180" s="10">
        <v>179.6</v>
      </c>
      <c r="Z180" s="10">
        <v>475.8</v>
      </c>
      <c r="AA180" s="10">
        <v>709.3</v>
      </c>
      <c r="AB180" s="10">
        <v>966.8</v>
      </c>
      <c r="AC180" s="10">
        <v>738.4</v>
      </c>
      <c r="AD180" s="10">
        <v>530.1</v>
      </c>
      <c r="AE180" s="2">
        <v>1708</v>
      </c>
      <c r="AF180" s="2">
        <v>47.4</v>
      </c>
      <c r="AG180" s="1052">
        <f>IF(ISNA(VLOOKUP($A180,Tag_sostegno_clima_digitale!$A$2:$Y$461,21,FALSE)=TRUE),0,VLOOKUP($A180,Tag_sostegno_clima_digitale!$A$2:$Y$461,21,FALSE))</f>
        <v>1</v>
      </c>
      <c r="AH180" s="1052">
        <f>IF(ISNA(VLOOKUP($A180,Tag_sostegno_clima_digitale!$A$2:$Y$461,23,FALSE)=TRUE),0,VLOOKUP($A180,Tag_sostegno_clima_digitale!$A$2:$Y$461,23,FALSE))</f>
        <v>0</v>
      </c>
      <c r="AI180" s="10">
        <f t="shared" si="11"/>
        <v>3600</v>
      </c>
      <c r="AJ180" s="10">
        <f t="shared" si="12"/>
        <v>0</v>
      </c>
      <c r="AK180" s="8">
        <v>44228</v>
      </c>
      <c r="AL180" s="8">
        <v>46204</v>
      </c>
      <c r="AM180" s="172" t="s">
        <v>924</v>
      </c>
      <c r="AN180" s="64">
        <v>2</v>
      </c>
      <c r="AO180" s="64">
        <v>3</v>
      </c>
      <c r="AP180" s="64"/>
      <c r="AQ180" s="64"/>
      <c r="BR180" s="60" t="s">
        <v>1621</v>
      </c>
      <c r="BS180" s="478"/>
      <c r="BT180" s="478"/>
      <c r="BU180" s="478"/>
      <c r="BV180" s="478"/>
      <c r="BW180" s="478"/>
      <c r="BX180" s="478"/>
      <c r="BY180" s="478"/>
      <c r="CE180" s="62" t="s">
        <v>8791</v>
      </c>
      <c r="DQ180" s="61" t="s">
        <v>8789</v>
      </c>
      <c r="DR180" s="59" t="s">
        <v>8790</v>
      </c>
      <c r="DS180" s="59" t="s">
        <v>1622</v>
      </c>
      <c r="DT180" s="478"/>
    </row>
    <row r="181" spans="1:126" s="63" customFormat="1" ht="13.8">
      <c r="A181" s="374" t="s">
        <v>4968</v>
      </c>
      <c r="B181" s="484" t="s">
        <v>98</v>
      </c>
      <c r="C181" s="42" t="s">
        <v>943</v>
      </c>
      <c r="D181" s="42" t="s">
        <v>547</v>
      </c>
      <c r="E181" s="67" t="s">
        <v>944</v>
      </c>
      <c r="F181" s="35" t="s">
        <v>986</v>
      </c>
      <c r="G181" s="148">
        <v>741320000</v>
      </c>
      <c r="H181" s="152"/>
      <c r="I181" s="148">
        <f>H181+G181</f>
        <v>741320000</v>
      </c>
      <c r="J181" s="152"/>
      <c r="K181" s="147">
        <f>I181+J181</f>
        <v>741320000</v>
      </c>
      <c r="L181" s="465">
        <f>IF(ISNA(VLOOKUP(A181,Pagamenti_Opendata!$A$2:$H$253,8,FALSE)=TRUE),0,VLOOKUP(A181,Pagamenti_Opendata!$A$2:$H$253,8,FALSE))</f>
        <v>0</v>
      </c>
      <c r="M181" s="168" t="s">
        <v>771</v>
      </c>
      <c r="N181" s="148">
        <v>741320000</v>
      </c>
      <c r="O181" s="734">
        <f>IF(I181&gt;N181,I181-N181,0)</f>
        <v>0</v>
      </c>
      <c r="P181" s="734">
        <f>IF(I181&lt;N181,I181-N181,0)</f>
        <v>0</v>
      </c>
      <c r="Q181" s="603">
        <f>COUNTIF(Bandi_ItaliaDomani!A$2:A$1085,A181)</f>
        <v>1</v>
      </c>
      <c r="R181" s="465">
        <f>SUMIF(Bandi_ItaliaDomani!A$2:A$1085,A181,Bandi_ItaliaDomani!R$2:R$1085)</f>
        <v>70050198.400000006</v>
      </c>
      <c r="S181" s="465">
        <f>VLOOKUP(A181,Progetti_Regis!$A$2:$H$427,6,FALSE)</f>
        <v>0</v>
      </c>
      <c r="T181" s="465">
        <f>VLOOKUP(A181,Progetti_Regis!$A$2:$H$427,7,FALSE)</f>
        <v>0</v>
      </c>
      <c r="U181" s="50" t="s">
        <v>7496</v>
      </c>
      <c r="V181" s="37"/>
      <c r="W181" s="50" t="s">
        <v>6721</v>
      </c>
      <c r="X181" s="10">
        <v>0</v>
      </c>
      <c r="Y181" s="10">
        <v>0</v>
      </c>
      <c r="Z181" s="10">
        <v>0</v>
      </c>
      <c r="AA181" s="10">
        <v>400</v>
      </c>
      <c r="AB181" s="10">
        <v>150</v>
      </c>
      <c r="AC181" s="10">
        <v>141.32</v>
      </c>
      <c r="AD181" s="10">
        <v>50</v>
      </c>
      <c r="AE181" s="2">
        <v>296</v>
      </c>
      <c r="AF181" s="2">
        <v>40</v>
      </c>
      <c r="AG181" s="1052">
        <f>IF(ISNA(VLOOKUP($A181,Tag_sostegno_clima_digitale!$A$2:$Y$461,21,FALSE)=TRUE),0,VLOOKUP($A181,Tag_sostegno_clima_digitale!$A$2:$Y$461,21,FALSE))</f>
        <v>1</v>
      </c>
      <c r="AH181" s="1052">
        <f>IF(ISNA(VLOOKUP($A181,Tag_sostegno_clima_digitale!$A$2:$Y$461,23,FALSE)=TRUE),0,VLOOKUP($A181,Tag_sostegno_clima_digitale!$A$2:$Y$461,23,FALSE))</f>
        <v>0</v>
      </c>
      <c r="AI181" s="10">
        <f t="shared" si="11"/>
        <v>741.32</v>
      </c>
      <c r="AJ181" s="10">
        <f t="shared" si="12"/>
        <v>0</v>
      </c>
      <c r="AK181" s="8">
        <v>44198</v>
      </c>
      <c r="AL181" s="8">
        <v>46029</v>
      </c>
      <c r="AM181" s="172" t="s">
        <v>923</v>
      </c>
      <c r="AN181" s="64">
        <v>2</v>
      </c>
      <c r="AO181" s="64">
        <v>5</v>
      </c>
      <c r="AP181" s="64">
        <v>1</v>
      </c>
      <c r="AQ181" s="64"/>
      <c r="AR181" s="172"/>
      <c r="AS181" s="484"/>
      <c r="AT181" s="172"/>
      <c r="AU181" s="172"/>
      <c r="AV181" s="484"/>
      <c r="AW181" s="484"/>
      <c r="AX181" s="484"/>
      <c r="AY181" s="172"/>
      <c r="AZ181" s="484"/>
      <c r="BA181" s="172"/>
      <c r="BB181" s="484"/>
      <c r="BC181" s="484"/>
      <c r="BD181" s="484"/>
      <c r="BE181" s="172"/>
      <c r="BF181" s="172"/>
      <c r="BG181" s="484"/>
      <c r="BH181" s="484"/>
      <c r="BI181" s="484"/>
      <c r="BJ181" s="484"/>
      <c r="BK181" s="484"/>
      <c r="BL181" s="484"/>
      <c r="BM181" s="484"/>
      <c r="BN181" s="172"/>
      <c r="BO181" s="60" t="s">
        <v>1624</v>
      </c>
      <c r="BP181" s="478"/>
      <c r="BQ181" s="172"/>
      <c r="BR181" s="306" t="s">
        <v>3594</v>
      </c>
      <c r="BS181" s="484"/>
      <c r="BT181" s="484"/>
      <c r="BU181" s="484"/>
      <c r="BV181" s="484"/>
      <c r="BW181" s="484"/>
      <c r="BX181" s="484"/>
      <c r="BY181" s="484"/>
      <c r="BZ181" s="172"/>
      <c r="CA181" s="484"/>
      <c r="CD181" s="307"/>
      <c r="CE181" s="307"/>
      <c r="CF181" s="62" t="s">
        <v>7890</v>
      </c>
      <c r="CG181" s="478"/>
      <c r="CH181" s="478"/>
      <c r="CI181" s="478"/>
      <c r="CJ181" s="478"/>
      <c r="CK181" s="478"/>
      <c r="CL181" s="478"/>
      <c r="CM181" s="478"/>
      <c r="CN181" s="172"/>
      <c r="CO181" s="484"/>
      <c r="CP181" s="484"/>
      <c r="CQ181" s="484"/>
      <c r="CR181" s="484"/>
      <c r="CS181" s="484"/>
      <c r="CT181" s="484"/>
      <c r="CU181" s="484"/>
      <c r="CV181" s="172"/>
      <c r="CW181" s="484"/>
      <c r="CX181" s="484"/>
      <c r="CY181" s="172"/>
      <c r="CZ181" s="831" t="s">
        <v>8792</v>
      </c>
      <c r="DA181" s="831" t="s">
        <v>8793</v>
      </c>
      <c r="DB181" s="831" t="s">
        <v>8794</v>
      </c>
      <c r="DC181" s="831" t="s">
        <v>8795</v>
      </c>
      <c r="DD181" s="831" t="s">
        <v>8796</v>
      </c>
      <c r="DE181" s="484"/>
      <c r="DF181" s="484"/>
      <c r="DG181" s="484"/>
      <c r="DH181" s="484"/>
      <c r="DI181" s="172"/>
      <c r="DJ181" s="484"/>
      <c r="DK181" s="484"/>
      <c r="DL181" s="484"/>
      <c r="DM181" s="484"/>
      <c r="DN181" s="484"/>
      <c r="DO181" s="484"/>
      <c r="DP181" s="484"/>
      <c r="DQ181" s="172"/>
      <c r="DR181" s="484"/>
      <c r="DS181" s="484"/>
      <c r="DT181" s="484"/>
      <c r="DU181" s="172"/>
      <c r="DV181" s="172"/>
    </row>
    <row r="182" spans="1:126" s="455" customFormat="1">
      <c r="A182" s="454" t="s">
        <v>5487</v>
      </c>
      <c r="B182" s="484" t="s">
        <v>98</v>
      </c>
      <c r="C182" s="364" t="s">
        <v>539</v>
      </c>
      <c r="D182" s="364" t="s">
        <v>547</v>
      </c>
      <c r="E182" s="47" t="s">
        <v>944</v>
      </c>
      <c r="F182" s="434" t="s">
        <v>5488</v>
      </c>
      <c r="G182" s="154"/>
      <c r="H182" s="153"/>
      <c r="I182" s="154"/>
      <c r="J182" s="153"/>
      <c r="K182" s="153"/>
      <c r="L182" s="465">
        <f>IF(ISNA(VLOOKUP(A182,Pagamenti_Opendata!$A$2:$H$253,8,FALSE)=TRUE),0,VLOOKUP(A182,Pagamenti_Opendata!$A$2:$H$253,8,FALSE))</f>
        <v>0</v>
      </c>
      <c r="M182" s="168" t="s">
        <v>766</v>
      </c>
      <c r="N182" s="154"/>
      <c r="O182" s="734">
        <f>IF(I182&gt;N182,I182-N182,0)</f>
        <v>0</v>
      </c>
      <c r="P182" s="734">
        <f>IF(I182&lt;N182,I182-N182,0)</f>
        <v>0</v>
      </c>
      <c r="Q182" s="603">
        <f>COUNTIF(Bandi_ItaliaDomani!A$2:A$1085,A182)</f>
        <v>0</v>
      </c>
      <c r="R182" s="465">
        <f>SUMIF(Bandi_ItaliaDomani!A$2:A$1085,A182,Bandi_ItaliaDomani!R$2:R$1085)</f>
        <v>0</v>
      </c>
      <c r="S182" s="465">
        <f>VLOOKUP(A182,Progetti_Regis!$A$2:$H$427,6,FALSE)</f>
        <v>0</v>
      </c>
      <c r="T182" s="465">
        <f>VLOOKUP(A182,Progetti_Regis!$A$2:$H$427,7,FALSE)</f>
        <v>0</v>
      </c>
      <c r="U182" s="46" t="s">
        <v>9426</v>
      </c>
      <c r="V182" s="36"/>
      <c r="W182" s="46" t="s">
        <v>6721</v>
      </c>
      <c r="X182" s="10"/>
      <c r="Y182" s="10"/>
      <c r="Z182" s="10"/>
      <c r="AA182" s="10"/>
      <c r="AB182" s="10"/>
      <c r="AC182" s="10"/>
      <c r="AD182" s="10"/>
      <c r="AE182" s="10">
        <v>1134</v>
      </c>
      <c r="AF182" s="2">
        <v>35.299999999999997</v>
      </c>
      <c r="AG182" s="1052">
        <f>IF(ISNA(VLOOKUP($A182,Tag_sostegno_clima_digitale!$A$2:$Y$461,21,FALSE)=TRUE),0,VLOOKUP($A182,Tag_sostegno_clima_digitale!$A$2:$Y$461,21,FALSE))</f>
        <v>0</v>
      </c>
      <c r="AH182" s="1052">
        <f>IF(ISNA(VLOOKUP($A182,Tag_sostegno_clima_digitale!$A$2:$Y$461,23,FALSE)=TRUE),0,VLOOKUP($A182,Tag_sostegno_clima_digitale!$A$2:$Y$461,23,FALSE))</f>
        <v>0</v>
      </c>
      <c r="AI182" s="10" t="str">
        <f t="shared" si="11"/>
        <v/>
      </c>
      <c r="AJ182" s="10" t="str">
        <f t="shared" si="12"/>
        <v/>
      </c>
      <c r="AK182" s="8">
        <v>44596</v>
      </c>
      <c r="AL182" s="8">
        <v>46264</v>
      </c>
      <c r="AN182" s="64"/>
      <c r="AO182" s="64"/>
      <c r="AP182" s="64"/>
      <c r="AQ182" s="64"/>
      <c r="AS182" s="484"/>
      <c r="AV182" s="484"/>
      <c r="AW182" s="484"/>
      <c r="AX182" s="484"/>
      <c r="AZ182" s="484"/>
      <c r="BB182" s="484"/>
      <c r="BC182" s="484"/>
      <c r="BD182" s="484"/>
      <c r="BG182" s="484"/>
      <c r="BH182" s="484"/>
      <c r="BI182" s="484"/>
      <c r="BJ182" s="484"/>
      <c r="BK182" s="484"/>
      <c r="BL182" s="484"/>
      <c r="BM182" s="484"/>
      <c r="BO182" s="454"/>
      <c r="BP182" s="478"/>
      <c r="BS182" s="484"/>
      <c r="BT182" s="484"/>
      <c r="BU182" s="484"/>
      <c r="BV182" s="484"/>
      <c r="BW182" s="484"/>
      <c r="BX182" s="484"/>
      <c r="BY182" s="484"/>
      <c r="CA182" s="484"/>
      <c r="CB182" s="484"/>
      <c r="CC182" s="484"/>
      <c r="CD182" s="484"/>
      <c r="CG182" s="484"/>
      <c r="CH182" s="484"/>
      <c r="CI182" s="484"/>
      <c r="CJ182" s="484"/>
      <c r="CK182" s="484"/>
      <c r="CL182" s="484"/>
      <c r="CM182" s="484"/>
      <c r="CO182" s="484"/>
      <c r="CP182" s="484"/>
      <c r="CQ182" s="484"/>
      <c r="CR182" s="484"/>
      <c r="CS182" s="484"/>
      <c r="CT182" s="484"/>
      <c r="CU182" s="484"/>
      <c r="CW182" s="484"/>
      <c r="CX182" s="484"/>
      <c r="DB182" s="484"/>
      <c r="DC182" s="484"/>
      <c r="DD182" s="484"/>
      <c r="DE182" s="484"/>
      <c r="DF182" s="484"/>
      <c r="DG182" s="484"/>
      <c r="DH182" s="484"/>
      <c r="DJ182" s="484"/>
      <c r="DK182" s="484"/>
      <c r="DL182" s="484"/>
      <c r="DM182" s="484"/>
      <c r="DN182" s="484"/>
      <c r="DO182" s="484"/>
      <c r="DP182" s="484"/>
      <c r="DR182" s="484"/>
      <c r="DS182" s="484"/>
      <c r="DT182" s="484"/>
    </row>
    <row r="183" spans="1:126">
      <c r="A183" s="374" t="s">
        <v>4974</v>
      </c>
      <c r="B183" s="484" t="s">
        <v>98</v>
      </c>
      <c r="C183" s="42" t="s">
        <v>943</v>
      </c>
      <c r="D183" s="42" t="s">
        <v>547</v>
      </c>
      <c r="E183" s="35" t="s">
        <v>947</v>
      </c>
      <c r="F183" s="35" t="s">
        <v>951</v>
      </c>
      <c r="G183" s="148">
        <v>1915000000</v>
      </c>
      <c r="H183" s="148">
        <v>500000000</v>
      </c>
      <c r="I183" s="148">
        <f>H183+G183</f>
        <v>2415000000</v>
      </c>
      <c r="J183" s="152"/>
      <c r="K183" s="147">
        <f>I183+J183</f>
        <v>2415000000</v>
      </c>
      <c r="L183" s="465">
        <f>IF(ISNA(VLOOKUP(A183,Pagamenti_Opendata!$A$2:$H$253,8,FALSE)=TRUE),0,VLOOKUP(A183,Pagamenti_Opendata!$A$2:$H$253,8,FALSE))</f>
        <v>228014891.71000001</v>
      </c>
      <c r="M183" s="167" t="s">
        <v>1888</v>
      </c>
      <c r="N183" s="148">
        <v>2415000000</v>
      </c>
      <c r="O183" s="734">
        <f>IF(I183&gt;N183,I183-N183,0)</f>
        <v>0</v>
      </c>
      <c r="P183" s="734">
        <f>IF(I183&lt;N183,I183-N183,0)</f>
        <v>0</v>
      </c>
      <c r="Q183" s="603">
        <f>COUNTIF(Bandi_ItaliaDomani!A$2:A$1085,A183)</f>
        <v>1</v>
      </c>
      <c r="R183" s="465">
        <f>SUMIF(Bandi_ItaliaDomani!A$2:A$1085,A183,Bandi_ItaliaDomani!R$2:R$1085)</f>
        <v>4577590</v>
      </c>
      <c r="S183" s="465">
        <f>VLOOKUP(A183,Progetti_Regis!$A$2:$H$427,6,FALSE)</f>
        <v>89</v>
      </c>
      <c r="T183" s="465">
        <f>VLOOKUP(A183,Progetti_Regis!$A$2:$H$427,7,FALSE)</f>
        <v>2072460251.9299998</v>
      </c>
      <c r="U183" s="42" t="s">
        <v>7734</v>
      </c>
      <c r="V183" s="37"/>
      <c r="W183" s="67" t="s">
        <v>5696</v>
      </c>
      <c r="X183" s="10">
        <v>0</v>
      </c>
      <c r="Y183" s="10">
        <v>0</v>
      </c>
      <c r="Z183" s="10">
        <v>50</v>
      </c>
      <c r="AA183" s="10">
        <v>125</v>
      </c>
      <c r="AB183" s="10">
        <v>640</v>
      </c>
      <c r="AC183" s="10">
        <v>700</v>
      </c>
      <c r="AD183" s="10">
        <v>900</v>
      </c>
      <c r="AE183" s="10"/>
      <c r="AF183" s="2"/>
      <c r="AG183" s="1052">
        <f>IF(ISNA(VLOOKUP($A183,Tag_sostegno_clima_digitale!$A$2:$Y$461,21,FALSE)=TRUE),0,VLOOKUP($A183,Tag_sostegno_clima_digitale!$A$2:$Y$461,21,FALSE))</f>
        <v>1</v>
      </c>
      <c r="AH183" s="1052">
        <f>IF(ISNA(VLOOKUP($A183,Tag_sostegno_clima_digitale!$A$2:$Y$461,23,FALSE)=TRUE),0,VLOOKUP($A183,Tag_sostegno_clima_digitale!$A$2:$Y$461,23,FALSE))</f>
        <v>0</v>
      </c>
      <c r="AI183" s="10">
        <f t="shared" si="11"/>
        <v>2415</v>
      </c>
      <c r="AJ183" s="10">
        <f t="shared" si="12"/>
        <v>0</v>
      </c>
      <c r="AM183" s="172" t="s">
        <v>924</v>
      </c>
      <c r="AN183" s="64">
        <v>1</v>
      </c>
      <c r="AO183" s="64">
        <v>3</v>
      </c>
      <c r="AP183" s="64"/>
      <c r="AQ183" s="64"/>
      <c r="BR183" s="60" t="s">
        <v>1625</v>
      </c>
      <c r="BS183" s="478"/>
      <c r="BT183" s="478"/>
      <c r="BU183" s="478"/>
      <c r="BV183" s="478"/>
      <c r="BW183" s="478"/>
      <c r="BX183" s="478"/>
      <c r="BY183" s="478"/>
      <c r="CF183" s="59" t="s">
        <v>1626</v>
      </c>
      <c r="DQ183" s="61" t="s">
        <v>1630</v>
      </c>
      <c r="DR183" s="478"/>
      <c r="DS183" s="478"/>
      <c r="DT183" s="478"/>
    </row>
    <row r="184" spans="1:126">
      <c r="A184" s="374" t="s">
        <v>4975</v>
      </c>
      <c r="B184" s="484" t="s">
        <v>98</v>
      </c>
      <c r="C184" s="42" t="s">
        <v>943</v>
      </c>
      <c r="D184" s="42" t="s">
        <v>547</v>
      </c>
      <c r="E184" s="35" t="s">
        <v>947</v>
      </c>
      <c r="F184" s="35" t="s">
        <v>952</v>
      </c>
      <c r="G184" s="148">
        <v>862000000</v>
      </c>
      <c r="H184" s="148">
        <v>100000000</v>
      </c>
      <c r="I184" s="148">
        <f>H184+G184</f>
        <v>962000000</v>
      </c>
      <c r="J184" s="152"/>
      <c r="K184" s="744">
        <f>I184+J184</f>
        <v>962000000</v>
      </c>
      <c r="L184" s="465">
        <f>IF(ISNA(VLOOKUP(A184,Pagamenti_Opendata!$A$2:$H$253,8,FALSE)=TRUE),0,VLOOKUP(A184,Pagamenti_Opendata!$A$2:$H$253,8,FALSE))</f>
        <v>253736170.97</v>
      </c>
      <c r="M184" s="167" t="s">
        <v>1888</v>
      </c>
      <c r="N184" s="148">
        <v>800000000</v>
      </c>
      <c r="O184" s="734">
        <f>IF(I184&gt;N184,I184-N184,0)</f>
        <v>162000000</v>
      </c>
      <c r="P184" s="734">
        <f>IF(I184&lt;N184,I184-N184,0)</f>
        <v>0</v>
      </c>
      <c r="Q184" s="603">
        <f>COUNTIF(Bandi_ItaliaDomani!A$2:A$1085,A184)</f>
        <v>0</v>
      </c>
      <c r="R184" s="465">
        <f>SUMIF(Bandi_ItaliaDomani!A$2:A$1085,A184,Bandi_ItaliaDomani!R$2:R$1085)</f>
        <v>0</v>
      </c>
      <c r="S184" s="465">
        <f>VLOOKUP(A184,Progetti_Regis!$A$2:$H$427,6,FALSE)</f>
        <v>33</v>
      </c>
      <c r="T184" s="465">
        <f>VLOOKUP(A184,Progetti_Regis!$A$2:$H$427,7,FALSE)</f>
        <v>949685280.06999981</v>
      </c>
      <c r="U184" s="42" t="s">
        <v>7734</v>
      </c>
      <c r="V184" s="37"/>
      <c r="W184" s="42" t="s">
        <v>6721</v>
      </c>
      <c r="X184" s="10">
        <v>0</v>
      </c>
      <c r="Y184" s="10">
        <v>0</v>
      </c>
      <c r="Z184" s="10">
        <v>172</v>
      </c>
      <c r="AA184" s="10">
        <v>185</v>
      </c>
      <c r="AB184" s="10">
        <v>185</v>
      </c>
      <c r="AC184" s="10">
        <v>172</v>
      </c>
      <c r="AD184" s="10">
        <v>248</v>
      </c>
      <c r="AE184" s="10"/>
      <c r="AF184" s="2"/>
      <c r="AG184" s="1052">
        <f>IF(ISNA(VLOOKUP($A184,Tag_sostegno_clima_digitale!$A$2:$Y$461,21,FALSE)=TRUE),0,VLOOKUP($A184,Tag_sostegno_clima_digitale!$A$2:$Y$461,21,FALSE))</f>
        <v>1</v>
      </c>
      <c r="AH184" s="1052">
        <f>IF(ISNA(VLOOKUP($A184,Tag_sostegno_clima_digitale!$A$2:$Y$461,23,FALSE)=TRUE),0,VLOOKUP($A184,Tag_sostegno_clima_digitale!$A$2:$Y$461,23,FALSE))</f>
        <v>0</v>
      </c>
      <c r="AI184" s="10">
        <f t="shared" si="11"/>
        <v>962</v>
      </c>
      <c r="AJ184" s="10">
        <f t="shared" si="12"/>
        <v>0</v>
      </c>
      <c r="AK184" s="8"/>
      <c r="AL184" s="8"/>
      <c r="AM184" s="172" t="s">
        <v>924</v>
      </c>
      <c r="AN184" s="64">
        <v>1</v>
      </c>
      <c r="AO184" s="64">
        <v>2</v>
      </c>
      <c r="AP184" s="64">
        <v>1</v>
      </c>
      <c r="AQ184" s="64"/>
      <c r="BE184" s="306" t="s">
        <v>3720</v>
      </c>
      <c r="BO184" s="60" t="s">
        <v>1627</v>
      </c>
      <c r="BP184" s="478"/>
      <c r="CF184" s="59" t="s">
        <v>1628</v>
      </c>
      <c r="DQ184" s="61" t="s">
        <v>1629</v>
      </c>
      <c r="DR184" s="478"/>
      <c r="DS184" s="478"/>
      <c r="DT184" s="478"/>
    </row>
    <row r="185" spans="1:126" s="252" customFormat="1" ht="13.8">
      <c r="A185" s="374" t="s">
        <v>4976</v>
      </c>
      <c r="B185" s="484" t="s">
        <v>98</v>
      </c>
      <c r="C185" s="42" t="s">
        <v>943</v>
      </c>
      <c r="D185" s="42" t="s">
        <v>547</v>
      </c>
      <c r="E185" s="35" t="s">
        <v>947</v>
      </c>
      <c r="F185" s="35" t="s">
        <v>1052</v>
      </c>
      <c r="G185" s="148">
        <v>424000000</v>
      </c>
      <c r="H185" s="152"/>
      <c r="I185" s="148">
        <f>H185+G185</f>
        <v>424000000</v>
      </c>
      <c r="J185" s="152"/>
      <c r="K185" s="147">
        <f>I185+J185</f>
        <v>424000000</v>
      </c>
      <c r="L185" s="465">
        <f>IF(ISNA(VLOOKUP(A185,Pagamenti_Opendata!$A$2:$H$253,8,FALSE)=TRUE),0,VLOOKUP(A185,Pagamenti_Opendata!$A$2:$H$253,8,FALSE))</f>
        <v>44013181.619999997</v>
      </c>
      <c r="M185" s="167" t="s">
        <v>1888</v>
      </c>
      <c r="N185" s="148">
        <v>424000000</v>
      </c>
      <c r="O185" s="734">
        <f>IF(I185&gt;N185,I185-N185,0)</f>
        <v>0</v>
      </c>
      <c r="P185" s="734">
        <f>IF(I185&lt;N185,I185-N185,0)</f>
        <v>0</v>
      </c>
      <c r="Q185" s="603">
        <f>COUNTIF(Bandi_ItaliaDomani!A$2:A$1085,A185)</f>
        <v>14</v>
      </c>
      <c r="R185" s="465">
        <f>SUMIF(Bandi_ItaliaDomani!A$2:A$1085,A185,Bandi_ItaliaDomani!R$2:R$1085)</f>
        <v>199475281.96000001</v>
      </c>
      <c r="S185" s="465">
        <f>VLOOKUP(A185,Progetti_Regis!$A$2:$H$427,6,FALSE)</f>
        <v>20</v>
      </c>
      <c r="T185" s="465">
        <f>VLOOKUP(A185,Progetti_Regis!$A$2:$H$427,7,FALSE)</f>
        <v>361637782</v>
      </c>
      <c r="U185" s="42" t="s">
        <v>1166</v>
      </c>
      <c r="V185" s="172"/>
      <c r="W185" s="481" t="s">
        <v>6721</v>
      </c>
      <c r="X185" s="10">
        <v>0</v>
      </c>
      <c r="Y185" s="10">
        <v>0</v>
      </c>
      <c r="Z185" s="10">
        <v>17.5</v>
      </c>
      <c r="AA185" s="10">
        <v>84.05</v>
      </c>
      <c r="AB185" s="10">
        <v>106.15</v>
      </c>
      <c r="AC185" s="10">
        <v>107.15</v>
      </c>
      <c r="AD185" s="10">
        <v>109.15</v>
      </c>
      <c r="AE185" s="2">
        <v>170</v>
      </c>
      <c r="AF185" s="2">
        <v>40</v>
      </c>
      <c r="AG185" s="1052">
        <f>IF(ISNA(VLOOKUP($A185,Tag_sostegno_clima_digitale!$A$2:$Y$461,21,FALSE)=TRUE),0,VLOOKUP($A185,Tag_sostegno_clima_digitale!$A$2:$Y$461,21,FALSE))</f>
        <v>0.330188679245283</v>
      </c>
      <c r="AH185" s="1052">
        <f>IF(ISNA(VLOOKUP($A185,Tag_sostegno_clima_digitale!$A$2:$Y$461,23,FALSE)=TRUE),0,VLOOKUP($A185,Tag_sostegno_clima_digitale!$A$2:$Y$461,23,FALSE))</f>
        <v>0</v>
      </c>
      <c r="AI185" s="10">
        <f t="shared" si="11"/>
        <v>140</v>
      </c>
      <c r="AJ185" s="10">
        <f t="shared" si="12"/>
        <v>0</v>
      </c>
      <c r="AK185" s="8"/>
      <c r="AL185" s="8"/>
      <c r="AM185" s="172" t="s">
        <v>924</v>
      </c>
      <c r="AN185" s="64">
        <v>1</v>
      </c>
      <c r="AO185" s="64">
        <v>1</v>
      </c>
      <c r="AP185" s="64">
        <v>1</v>
      </c>
      <c r="AQ185" s="64"/>
      <c r="AR185" s="172"/>
      <c r="AS185" s="484"/>
      <c r="AT185" s="172"/>
      <c r="AU185" s="172"/>
      <c r="AV185" s="484"/>
      <c r="AW185" s="484"/>
      <c r="AX185" s="484"/>
      <c r="AY185" s="172"/>
      <c r="AZ185" s="484"/>
      <c r="BA185" s="520"/>
      <c r="BB185" s="520"/>
      <c r="BC185" s="520"/>
      <c r="BD185" s="520"/>
      <c r="BE185" s="172"/>
      <c r="BF185" s="172"/>
      <c r="BG185" s="484"/>
      <c r="BH185" s="484"/>
      <c r="BI185" s="484"/>
      <c r="BJ185" s="484"/>
      <c r="BK185" s="484"/>
      <c r="BL185" s="484"/>
      <c r="BM185" s="484"/>
      <c r="BN185" s="172"/>
      <c r="BO185" s="172"/>
      <c r="BP185" s="484"/>
      <c r="BQ185" s="172"/>
      <c r="BR185" s="172"/>
      <c r="BS185" s="484"/>
      <c r="BT185" s="484"/>
      <c r="BU185" s="484"/>
      <c r="BV185" s="484"/>
      <c r="BW185" s="484"/>
      <c r="BX185" s="484"/>
      <c r="BY185" s="484"/>
      <c r="BZ185" s="172"/>
      <c r="CA185" s="484"/>
      <c r="CB185" s="60" t="s">
        <v>1631</v>
      </c>
      <c r="CC185" s="306" t="s">
        <v>3802</v>
      </c>
      <c r="CD185" s="478"/>
      <c r="CE185" s="172"/>
      <c r="CF185" s="172"/>
      <c r="CG185" s="484"/>
      <c r="CH185" s="484"/>
      <c r="CI185" s="484"/>
      <c r="CJ185" s="484"/>
      <c r="CK185" s="484"/>
      <c r="CL185" s="484"/>
      <c r="CM185" s="484"/>
      <c r="CN185" s="172"/>
      <c r="CO185" s="484"/>
      <c r="CP185" s="484"/>
      <c r="CQ185" s="484"/>
      <c r="CR185" s="484"/>
      <c r="CS185" s="484"/>
      <c r="CT185" s="484"/>
      <c r="CU185" s="484"/>
      <c r="CV185" s="172"/>
      <c r="CW185" s="484"/>
      <c r="CX185" s="484"/>
      <c r="CY185" s="172"/>
      <c r="CZ185" s="172"/>
      <c r="DA185" s="484"/>
      <c r="DB185" s="484"/>
      <c r="DC185" s="484"/>
      <c r="DD185" s="484"/>
      <c r="DE185" s="484"/>
      <c r="DF185" s="484"/>
      <c r="DG185" s="484"/>
      <c r="DH185" s="484"/>
      <c r="DI185" s="172"/>
      <c r="DJ185" s="484"/>
      <c r="DK185" s="484"/>
      <c r="DL185" s="484"/>
      <c r="DM185" s="484"/>
      <c r="DN185" s="484"/>
      <c r="DO185" s="484"/>
      <c r="DP185" s="484"/>
      <c r="DQ185" s="59" t="s">
        <v>327</v>
      </c>
      <c r="DR185" s="484"/>
      <c r="DS185" s="484"/>
      <c r="DT185" s="484"/>
      <c r="DU185" s="172"/>
      <c r="DV185" s="172"/>
    </row>
    <row r="186" spans="1:126" s="63" customFormat="1">
      <c r="A186" s="374" t="s">
        <v>4977</v>
      </c>
      <c r="B186" s="478" t="s">
        <v>5834</v>
      </c>
      <c r="C186" s="40" t="s">
        <v>943</v>
      </c>
      <c r="D186" s="54" t="s">
        <v>547</v>
      </c>
      <c r="E186" s="43" t="s">
        <v>944</v>
      </c>
      <c r="F186" s="501" t="s">
        <v>1840</v>
      </c>
      <c r="G186" s="148"/>
      <c r="H186" s="149"/>
      <c r="I186" s="148"/>
      <c r="J186" s="148">
        <v>600000000</v>
      </c>
      <c r="K186" s="147">
        <f>I186+J186</f>
        <v>600000000</v>
      </c>
      <c r="L186" s="465">
        <f>IF(ISNA(VLOOKUP(A186,Pagamenti_Opendata!$A$2:$H$253,8,FALSE)=TRUE),0,VLOOKUP(A186,Pagamenti_Opendata!$A$2:$H$253,8,FALSE))</f>
        <v>0</v>
      </c>
      <c r="M186" s="167" t="s">
        <v>1888</v>
      </c>
      <c r="N186" s="148"/>
      <c r="O186" s="734">
        <f>IF(I186&gt;N186,I186-N186,0)</f>
        <v>0</v>
      </c>
      <c r="P186" s="734">
        <f>IF(I186&lt;N186,I186-N186,0)</f>
        <v>0</v>
      </c>
      <c r="Q186" s="603">
        <f>COUNTIF(Bandi_ItaliaDomani!A$2:A$1085,A186)</f>
        <v>0</v>
      </c>
      <c r="R186" s="465">
        <f>SUMIF(Bandi_ItaliaDomani!A$2:A$1085,A186,Bandi_ItaliaDomani!R$2:R$1085)</f>
        <v>0</v>
      </c>
      <c r="S186" s="465">
        <f>VLOOKUP(A186,Progetti_Regis!$A$2:$H$427,6,FALSE)</f>
        <v>0</v>
      </c>
      <c r="T186" s="465">
        <f>VLOOKUP(A186,Progetti_Regis!$A$2:$H$427,7,FALSE)</f>
        <v>0</v>
      </c>
      <c r="U186" s="42" t="s">
        <v>7734</v>
      </c>
      <c r="V186" s="28"/>
      <c r="W186" s="42" t="s">
        <v>6721</v>
      </c>
      <c r="X186" s="10"/>
      <c r="Z186" s="10">
        <v>62.12</v>
      </c>
      <c r="AA186" s="10">
        <v>80.739999999999995</v>
      </c>
      <c r="AB186" s="10">
        <v>159.01</v>
      </c>
      <c r="AC186" s="10">
        <v>173.91</v>
      </c>
      <c r="AD186" s="10">
        <v>124.22</v>
      </c>
      <c r="AE186" s="504">
        <v>162.86000000000001</v>
      </c>
      <c r="AF186" s="2">
        <v>55.9</v>
      </c>
      <c r="AG186" s="1052">
        <f>IF(ISNA(VLOOKUP($A186,Tag_sostegno_clima_digitale!$A$2:$Y$461,21,FALSE)=TRUE),0,VLOOKUP($A186,Tag_sostegno_clima_digitale!$A$2:$Y$461,21,FALSE))</f>
        <v>0</v>
      </c>
      <c r="AH186" s="1052">
        <f>IF(ISNA(VLOOKUP($A186,Tag_sostegno_clima_digitale!$A$2:$Y$461,23,FALSE)=TRUE),0,VLOOKUP($A186,Tag_sostegno_clima_digitale!$A$2:$Y$461,23,FALSE))</f>
        <v>0</v>
      </c>
      <c r="AI186" s="10">
        <f t="shared" si="11"/>
        <v>0</v>
      </c>
      <c r="AJ186" s="10">
        <f t="shared" si="12"/>
        <v>0</v>
      </c>
      <c r="AK186" s="8"/>
      <c r="AL186" s="8"/>
      <c r="AM186" s="171" t="s">
        <v>1831</v>
      </c>
      <c r="AN186" s="64"/>
      <c r="AO186" s="64"/>
      <c r="AP186" s="64"/>
      <c r="AQ186" s="64"/>
      <c r="AR186" s="172"/>
      <c r="AS186" s="484"/>
      <c r="AT186" s="172"/>
      <c r="AU186" s="172"/>
      <c r="AV186" s="484"/>
      <c r="AW186" s="484"/>
      <c r="AX186" s="484"/>
      <c r="AY186" s="172"/>
      <c r="AZ186" s="484"/>
      <c r="BA186" s="172"/>
      <c r="BB186" s="484"/>
      <c r="BC186" s="484"/>
      <c r="BD186" s="484"/>
      <c r="BE186" s="172"/>
      <c r="BF186" s="172"/>
      <c r="BG186" s="484"/>
      <c r="BH186" s="484"/>
      <c r="BI186" s="484"/>
      <c r="BJ186" s="484"/>
      <c r="BK186" s="484"/>
      <c r="BL186" s="484"/>
      <c r="BM186" s="484"/>
      <c r="BN186" s="172"/>
      <c r="BO186" s="172"/>
      <c r="BP186" s="484"/>
      <c r="BQ186" s="172"/>
      <c r="BR186" s="172"/>
      <c r="BS186" s="484"/>
      <c r="BT186" s="484"/>
      <c r="BU186" s="484"/>
      <c r="BV186" s="484"/>
      <c r="BW186" s="484"/>
      <c r="BX186" s="484"/>
      <c r="BY186" s="484"/>
      <c r="BZ186" s="172"/>
      <c r="CA186" s="484"/>
      <c r="CC186" s="484"/>
      <c r="CD186" s="484"/>
      <c r="CE186" s="172"/>
      <c r="CF186" s="172"/>
      <c r="CG186" s="484"/>
      <c r="CH186" s="484"/>
      <c r="CI186" s="484"/>
      <c r="CJ186" s="484"/>
      <c r="CK186" s="484"/>
      <c r="CL186" s="484"/>
      <c r="CM186" s="484"/>
      <c r="CN186" s="172"/>
      <c r="CO186" s="484"/>
      <c r="CP186" s="484"/>
      <c r="CQ186" s="484"/>
      <c r="CR186" s="484"/>
      <c r="CS186" s="484"/>
      <c r="CT186" s="484"/>
      <c r="CU186" s="484"/>
      <c r="CV186" s="172"/>
      <c r="CW186" s="484"/>
      <c r="CX186" s="484"/>
      <c r="CY186" s="172"/>
      <c r="CZ186" s="172"/>
      <c r="DA186" s="484"/>
      <c r="DB186" s="484"/>
      <c r="DC186" s="484"/>
      <c r="DD186" s="484"/>
      <c r="DE186" s="484"/>
      <c r="DF186" s="484"/>
      <c r="DG186" s="484"/>
      <c r="DH186" s="484"/>
      <c r="DI186" s="172"/>
      <c r="DJ186" s="484"/>
      <c r="DK186" s="484"/>
      <c r="DL186" s="484"/>
      <c r="DM186" s="484"/>
      <c r="DN186" s="484"/>
      <c r="DO186" s="484"/>
      <c r="DP186" s="484"/>
      <c r="DQ186" s="172"/>
      <c r="DR186" s="484"/>
      <c r="DS186" s="484"/>
      <c r="DT186" s="484"/>
      <c r="DU186" s="172"/>
      <c r="DV186" s="172"/>
    </row>
    <row r="187" spans="1:126">
      <c r="A187" s="376" t="s">
        <v>4978</v>
      </c>
      <c r="B187" s="478" t="s">
        <v>5834</v>
      </c>
      <c r="C187" s="40" t="s">
        <v>943</v>
      </c>
      <c r="D187" s="54" t="s">
        <v>547</v>
      </c>
      <c r="E187" s="43" t="s">
        <v>944</v>
      </c>
      <c r="F187" s="501" t="s">
        <v>1841</v>
      </c>
      <c r="G187" s="148"/>
      <c r="H187" s="149"/>
      <c r="I187" s="148"/>
      <c r="J187" s="148"/>
      <c r="K187" s="147"/>
      <c r="L187" s="465">
        <f>IF(ISNA(VLOOKUP(A187,Pagamenti_Opendata!$A$2:$H$253,8,FALSE)=TRUE),0,VLOOKUP(A187,Pagamenti_Opendata!$A$2:$H$253,8,FALSE))</f>
        <v>0</v>
      </c>
      <c r="M187" s="168" t="s">
        <v>765</v>
      </c>
      <c r="N187" s="148"/>
      <c r="O187" s="734">
        <f>IF(I187&gt;N187,I187-N187,0)</f>
        <v>0</v>
      </c>
      <c r="P187" s="734">
        <f>IF(I187&lt;N187,I187-N187,0)</f>
        <v>0</v>
      </c>
      <c r="Q187" s="603">
        <f>COUNTIF(Bandi_ItaliaDomani!A$2:A$1085,A187)</f>
        <v>0</v>
      </c>
      <c r="R187" s="465">
        <f>SUMIF(Bandi_ItaliaDomani!A$2:A$1085,A187,Bandi_ItaliaDomani!R$2:R$1085)</f>
        <v>0</v>
      </c>
      <c r="S187" s="465">
        <f>VLOOKUP(A187,Progetti_Regis!$A$2:$H$427,6,FALSE)</f>
        <v>0</v>
      </c>
      <c r="T187" s="465">
        <f>VLOOKUP(A187,Progetti_Regis!$A$2:$H$427,7,FALSE)</f>
        <v>0</v>
      </c>
      <c r="U187" s="42" t="s">
        <v>7734</v>
      </c>
      <c r="V187" s="28"/>
      <c r="W187" s="42" t="s">
        <v>6721</v>
      </c>
      <c r="X187" s="10"/>
      <c r="Y187" s="10"/>
      <c r="Z187" s="10"/>
      <c r="AA187" s="10"/>
      <c r="AB187" s="10"/>
      <c r="AC187" s="10"/>
      <c r="AD187" s="10"/>
      <c r="AE187" s="504">
        <v>217.14</v>
      </c>
      <c r="AF187" s="2">
        <v>55.9</v>
      </c>
      <c r="AG187" s="1052">
        <f>IF(ISNA(VLOOKUP($A187,Tag_sostegno_clima_digitale!$A$2:$Y$461,21,FALSE)=TRUE),0,VLOOKUP($A187,Tag_sostegno_clima_digitale!$A$2:$Y$461,21,FALSE))</f>
        <v>0</v>
      </c>
      <c r="AH187" s="1052">
        <f>IF(ISNA(VLOOKUP($A187,Tag_sostegno_clima_digitale!$A$2:$Y$461,23,FALSE)=TRUE),0,VLOOKUP($A187,Tag_sostegno_clima_digitale!$A$2:$Y$461,23,FALSE))</f>
        <v>0</v>
      </c>
      <c r="AI187" s="10" t="str">
        <f t="shared" si="11"/>
        <v/>
      </c>
      <c r="AJ187" s="10" t="str">
        <f t="shared" si="12"/>
        <v/>
      </c>
      <c r="AK187" s="8"/>
      <c r="AL187" s="8"/>
      <c r="AM187" s="171" t="s">
        <v>1831</v>
      </c>
      <c r="AN187" s="64"/>
      <c r="AO187" s="64"/>
      <c r="AP187" s="64"/>
      <c r="AQ187" s="64"/>
      <c r="CF187" s="63"/>
    </row>
    <row r="188" spans="1:126" s="356" customFormat="1">
      <c r="A188" s="376" t="s">
        <v>5177</v>
      </c>
      <c r="B188" s="478" t="s">
        <v>5834</v>
      </c>
      <c r="C188" s="40" t="s">
        <v>943</v>
      </c>
      <c r="D188" s="54" t="s">
        <v>547</v>
      </c>
      <c r="E188" s="43" t="s">
        <v>944</v>
      </c>
      <c r="F188" s="20" t="s">
        <v>4594</v>
      </c>
      <c r="G188" s="148"/>
      <c r="H188" s="149"/>
      <c r="I188" s="148"/>
      <c r="J188" s="148">
        <v>500000000</v>
      </c>
      <c r="K188" s="148">
        <v>500000000</v>
      </c>
      <c r="L188" s="465">
        <f>IF(ISNA(VLOOKUP(A188,Pagamenti_Opendata!$A$2:$H$253,8,FALSE)=TRUE),0,VLOOKUP(A188,Pagamenti_Opendata!$A$2:$H$253,8,FALSE))</f>
        <v>0</v>
      </c>
      <c r="M188" s="167" t="s">
        <v>1888</v>
      </c>
      <c r="N188" s="148"/>
      <c r="O188" s="734">
        <f>IF(I188&gt;N188,I188-N188,0)</f>
        <v>0</v>
      </c>
      <c r="P188" s="734">
        <f>IF(I188&lt;N188,I188-N188,0)</f>
        <v>0</v>
      </c>
      <c r="Q188" s="603">
        <f>COUNTIF(Bandi_ItaliaDomani!A$2:A$1085,A188)</f>
        <v>1</v>
      </c>
      <c r="R188" s="465">
        <f>SUMIF(Bandi_ItaliaDomani!A$2:A$1085,A188,Bandi_ItaliaDomani!R$2:R$1085)</f>
        <v>163395152.75</v>
      </c>
      <c r="S188" s="465">
        <f>VLOOKUP(A188,Progetti_Regis!$A$2:$H$427,6,FALSE)</f>
        <v>0</v>
      </c>
      <c r="T188" s="465">
        <f>VLOOKUP(A188,Progetti_Regis!$A$2:$H$427,7,FALSE)</f>
        <v>0</v>
      </c>
      <c r="U188" s="42"/>
      <c r="V188" s="28"/>
      <c r="W188" s="42"/>
      <c r="X188" s="10"/>
      <c r="Y188" s="10">
        <v>18</v>
      </c>
      <c r="Z188" s="10">
        <v>17.2</v>
      </c>
      <c r="AA188" s="10">
        <v>56.5</v>
      </c>
      <c r="AB188" s="10">
        <v>157.6</v>
      </c>
      <c r="AC188" s="10">
        <v>142</v>
      </c>
      <c r="AD188" s="10">
        <v>108.7</v>
      </c>
      <c r="AE188" s="472"/>
      <c r="AF188" s="2"/>
      <c r="AG188" s="1052">
        <f>IF(ISNA(VLOOKUP($A188,Tag_sostegno_clima_digitale!$A$2:$Y$461,21,FALSE)=TRUE),0,VLOOKUP($A188,Tag_sostegno_clima_digitale!$A$2:$Y$461,21,FALSE))</f>
        <v>0</v>
      </c>
      <c r="AH188" s="1052">
        <f>IF(ISNA(VLOOKUP($A188,Tag_sostegno_clima_digitale!$A$2:$Y$461,23,FALSE)=TRUE),0,VLOOKUP($A188,Tag_sostegno_clima_digitale!$A$2:$Y$461,23,FALSE))</f>
        <v>0</v>
      </c>
      <c r="AI188" s="10">
        <f t="shared" si="11"/>
        <v>0</v>
      </c>
      <c r="AJ188" s="10">
        <f t="shared" si="12"/>
        <v>0</v>
      </c>
      <c r="AK188" s="8"/>
      <c r="AL188" s="8"/>
      <c r="AM188" s="355" t="s">
        <v>1831</v>
      </c>
      <c r="AN188" s="64"/>
      <c r="AO188" s="64"/>
      <c r="AP188" s="64"/>
      <c r="AQ188" s="64"/>
      <c r="AS188" s="484"/>
      <c r="AV188" s="484"/>
      <c r="AW188" s="484"/>
      <c r="AX188" s="484"/>
      <c r="AZ188" s="484"/>
      <c r="BB188" s="484"/>
      <c r="BC188" s="484"/>
      <c r="BD188" s="484"/>
      <c r="BG188" s="484"/>
      <c r="BH188" s="484"/>
      <c r="BI188" s="484"/>
      <c r="BJ188" s="484"/>
      <c r="BK188" s="484"/>
      <c r="BL188" s="484"/>
      <c r="BM188" s="484"/>
      <c r="BP188" s="484"/>
      <c r="BS188" s="484"/>
      <c r="BT188" s="484"/>
      <c r="BU188" s="484"/>
      <c r="BV188" s="484"/>
      <c r="BW188" s="484"/>
      <c r="BX188" s="484"/>
      <c r="BY188" s="484"/>
      <c r="CA188" s="484"/>
      <c r="CC188" s="484"/>
      <c r="CD188" s="484"/>
      <c r="CG188" s="484"/>
      <c r="CH188" s="484"/>
      <c r="CI188" s="484"/>
      <c r="CJ188" s="484"/>
      <c r="CK188" s="484"/>
      <c r="CL188" s="484"/>
      <c r="CM188" s="484"/>
      <c r="CO188" s="484"/>
      <c r="CP188" s="484"/>
      <c r="CQ188" s="484"/>
      <c r="CR188" s="484"/>
      <c r="CS188" s="484"/>
      <c r="CT188" s="484"/>
      <c r="CU188" s="484"/>
      <c r="CW188" s="484"/>
      <c r="CX188" s="484"/>
      <c r="DA188" s="484"/>
      <c r="DB188" s="484"/>
      <c r="DC188" s="484"/>
      <c r="DD188" s="484"/>
      <c r="DE188" s="484"/>
      <c r="DF188" s="484"/>
      <c r="DG188" s="484"/>
      <c r="DH188" s="484"/>
      <c r="DJ188" s="484"/>
      <c r="DK188" s="484"/>
      <c r="DL188" s="484"/>
      <c r="DM188" s="484"/>
      <c r="DN188" s="484"/>
      <c r="DO188" s="484"/>
      <c r="DP188" s="484"/>
      <c r="DR188" s="484"/>
      <c r="DS188" s="484"/>
      <c r="DT188" s="484"/>
    </row>
    <row r="189" spans="1:126" s="356" customFormat="1">
      <c r="A189" s="376" t="s">
        <v>5178</v>
      </c>
      <c r="B189" s="478" t="s">
        <v>5834</v>
      </c>
      <c r="C189" s="40" t="s">
        <v>943</v>
      </c>
      <c r="D189" s="54" t="s">
        <v>547</v>
      </c>
      <c r="E189" s="43" t="s">
        <v>944</v>
      </c>
      <c r="F189" s="20" t="s">
        <v>4593</v>
      </c>
      <c r="G189" s="148"/>
      <c r="H189" s="149"/>
      <c r="I189" s="148"/>
      <c r="J189" s="148">
        <v>80000000</v>
      </c>
      <c r="K189" s="148">
        <v>80000000</v>
      </c>
      <c r="L189" s="465">
        <f>IF(ISNA(VLOOKUP(A189,Pagamenti_Opendata!$A$2:$H$253,8,FALSE)=TRUE),0,VLOOKUP(A189,Pagamenti_Opendata!$A$2:$H$253,8,FALSE))</f>
        <v>0</v>
      </c>
      <c r="M189" s="167" t="s">
        <v>1888</v>
      </c>
      <c r="N189" s="148"/>
      <c r="O189" s="734">
        <f>IF(I189&gt;N189,I189-N189,0)</f>
        <v>0</v>
      </c>
      <c r="P189" s="734">
        <f>IF(I189&lt;N189,I189-N189,0)</f>
        <v>0</v>
      </c>
      <c r="Q189" s="603">
        <f>COUNTIF(Bandi_ItaliaDomani!A$2:A$1085,A189)</f>
        <v>2</v>
      </c>
      <c r="R189" s="465">
        <f>SUMIF(Bandi_ItaliaDomani!A$2:A$1085,A189,Bandi_ItaliaDomani!R$2:R$1085)</f>
        <v>126879711.04000001</v>
      </c>
      <c r="S189" s="465">
        <f>VLOOKUP(A189,Progetti_Regis!$A$2:$H$427,6,FALSE)</f>
        <v>0</v>
      </c>
      <c r="T189" s="465">
        <f>VLOOKUP(A189,Progetti_Regis!$A$2:$H$427,7,FALSE)</f>
        <v>0</v>
      </c>
      <c r="U189" s="42"/>
      <c r="V189" s="28"/>
      <c r="W189" s="42"/>
      <c r="X189" s="10"/>
      <c r="Y189" s="10">
        <v>20</v>
      </c>
      <c r="Z189" s="10">
        <v>30</v>
      </c>
      <c r="AA189" s="10">
        <v>30</v>
      </c>
      <c r="AB189" s="10"/>
      <c r="AC189" s="10"/>
      <c r="AD189" s="10"/>
      <c r="AE189" s="472"/>
      <c r="AF189" s="2"/>
      <c r="AG189" s="1052">
        <f>IF(ISNA(VLOOKUP($A189,Tag_sostegno_clima_digitale!$A$2:$Y$461,21,FALSE)=TRUE),0,VLOOKUP($A189,Tag_sostegno_clima_digitale!$A$2:$Y$461,21,FALSE))</f>
        <v>0</v>
      </c>
      <c r="AH189" s="1052">
        <f>IF(ISNA(VLOOKUP($A189,Tag_sostegno_clima_digitale!$A$2:$Y$461,23,FALSE)=TRUE),0,VLOOKUP($A189,Tag_sostegno_clima_digitale!$A$2:$Y$461,23,FALSE))</f>
        <v>0</v>
      </c>
      <c r="AI189" s="10">
        <f t="shared" si="11"/>
        <v>0</v>
      </c>
      <c r="AJ189" s="10">
        <f t="shared" si="12"/>
        <v>0</v>
      </c>
      <c r="AK189" s="8"/>
      <c r="AL189" s="8"/>
      <c r="AM189" s="355" t="s">
        <v>1831</v>
      </c>
      <c r="AN189" s="64"/>
      <c r="AO189" s="64"/>
      <c r="AP189" s="64"/>
      <c r="AQ189" s="64"/>
      <c r="AS189" s="484"/>
      <c r="AV189" s="484"/>
      <c r="AW189" s="484"/>
      <c r="AX189" s="484"/>
      <c r="AZ189" s="484"/>
      <c r="BB189" s="484"/>
      <c r="BC189" s="484"/>
      <c r="BD189" s="484"/>
      <c r="BG189" s="484"/>
      <c r="BH189" s="484"/>
      <c r="BI189" s="484"/>
      <c r="BJ189" s="484"/>
      <c r="BK189" s="484"/>
      <c r="BL189" s="484"/>
      <c r="BM189" s="484"/>
      <c r="BP189" s="484"/>
      <c r="BS189" s="484"/>
      <c r="BT189" s="484"/>
      <c r="BU189" s="484"/>
      <c r="BV189" s="484"/>
      <c r="BW189" s="484"/>
      <c r="BX189" s="484"/>
      <c r="BY189" s="484"/>
      <c r="CA189" s="484"/>
      <c r="CC189" s="484"/>
      <c r="CD189" s="484"/>
      <c r="CG189" s="484"/>
      <c r="CH189" s="484"/>
      <c r="CI189" s="484"/>
      <c r="CJ189" s="484"/>
      <c r="CK189" s="484"/>
      <c r="CL189" s="484"/>
      <c r="CM189" s="484"/>
      <c r="CO189" s="484"/>
      <c r="CP189" s="484"/>
      <c r="CQ189" s="484"/>
      <c r="CR189" s="484"/>
      <c r="CS189" s="484"/>
      <c r="CT189" s="484"/>
      <c r="CU189" s="484"/>
      <c r="CW189" s="484"/>
      <c r="CX189" s="484"/>
      <c r="DA189" s="484"/>
      <c r="DB189" s="484"/>
      <c r="DC189" s="484"/>
      <c r="DD189" s="484"/>
      <c r="DE189" s="484"/>
      <c r="DF189" s="484"/>
      <c r="DG189" s="484"/>
      <c r="DH189" s="484"/>
      <c r="DJ189" s="484"/>
      <c r="DK189" s="484"/>
      <c r="DL189" s="484"/>
      <c r="DM189" s="484"/>
      <c r="DN189" s="484"/>
      <c r="DO189" s="484"/>
      <c r="DP189" s="484"/>
      <c r="DR189" s="484"/>
      <c r="DS189" s="484"/>
      <c r="DT189" s="484"/>
    </row>
    <row r="190" spans="1:126" s="356" customFormat="1">
      <c r="A190" s="376" t="s">
        <v>5179</v>
      </c>
      <c r="B190" s="478" t="s">
        <v>5834</v>
      </c>
      <c r="C190" s="364" t="s">
        <v>943</v>
      </c>
      <c r="D190" s="364" t="s">
        <v>547</v>
      </c>
      <c r="E190" s="47" t="s">
        <v>944</v>
      </c>
      <c r="F190" s="434" t="s">
        <v>4595</v>
      </c>
      <c r="G190" s="154"/>
      <c r="H190" s="153"/>
      <c r="I190" s="154"/>
      <c r="J190" s="153"/>
      <c r="K190" s="153">
        <f>I190+J190</f>
        <v>0</v>
      </c>
      <c r="L190" s="465">
        <f>IF(ISNA(VLOOKUP(A190,Pagamenti_Opendata!$A$2:$H$253,8,FALSE)=TRUE),0,VLOOKUP(A190,Pagamenti_Opendata!$A$2:$H$253,8,FALSE))</f>
        <v>0</v>
      </c>
      <c r="M190" s="167" t="s">
        <v>1888</v>
      </c>
      <c r="N190" s="154"/>
      <c r="O190" s="734">
        <f>IF(I190&gt;N190,I190-N190,0)</f>
        <v>0</v>
      </c>
      <c r="P190" s="734">
        <f>IF(I190&lt;N190,I190-N190,0)</f>
        <v>0</v>
      </c>
      <c r="Q190" s="603"/>
      <c r="R190" s="465"/>
      <c r="S190" s="465"/>
      <c r="T190" s="465"/>
      <c r="U190" s="42"/>
      <c r="V190" s="28"/>
      <c r="W190" s="42"/>
      <c r="X190" s="10"/>
      <c r="Y190" s="10">
        <v>7</v>
      </c>
      <c r="Z190" s="10">
        <v>7</v>
      </c>
      <c r="AA190" s="10">
        <v>42.3</v>
      </c>
      <c r="AB190" s="10">
        <v>64.400000000000006</v>
      </c>
      <c r="AC190" s="10">
        <v>58</v>
      </c>
      <c r="AD190" s="10">
        <v>41.3</v>
      </c>
      <c r="AE190" s="472"/>
      <c r="AF190" s="2"/>
      <c r="AG190" s="1052">
        <f>IF(ISNA(VLOOKUP($A190,Tag_sostegno_clima_digitale!$A$2:$Y$461,21,FALSE)=TRUE),0,VLOOKUP($A190,Tag_sostegno_clima_digitale!$A$2:$Y$461,21,FALSE))</f>
        <v>0</v>
      </c>
      <c r="AH190" s="1052">
        <f>IF(ISNA(VLOOKUP($A190,Tag_sostegno_clima_digitale!$A$2:$Y$461,23,FALSE)=TRUE),0,VLOOKUP($A190,Tag_sostegno_clima_digitale!$A$2:$Y$461,23,FALSE))</f>
        <v>0</v>
      </c>
      <c r="AI190" s="10" t="str">
        <f t="shared" si="11"/>
        <v/>
      </c>
      <c r="AJ190" s="10" t="str">
        <f t="shared" si="12"/>
        <v/>
      </c>
      <c r="AK190" s="8"/>
      <c r="AL190" s="8"/>
      <c r="AM190" s="355" t="s">
        <v>1831</v>
      </c>
      <c r="AN190" s="64"/>
      <c r="AO190" s="64"/>
      <c r="AP190" s="64"/>
      <c r="AQ190" s="64"/>
      <c r="AS190" s="484"/>
      <c r="AV190" s="484"/>
      <c r="AW190" s="484"/>
      <c r="AX190" s="484"/>
      <c r="AZ190" s="484"/>
      <c r="BB190" s="484"/>
      <c r="BC190" s="484"/>
      <c r="BD190" s="484"/>
      <c r="BG190" s="484"/>
      <c r="BH190" s="484"/>
      <c r="BI190" s="484"/>
      <c r="BJ190" s="484"/>
      <c r="BK190" s="484"/>
      <c r="BL190" s="484"/>
      <c r="BM190" s="484"/>
      <c r="BP190" s="484"/>
      <c r="BS190" s="484"/>
      <c r="BT190" s="484"/>
      <c r="BU190" s="484"/>
      <c r="BV190" s="484"/>
      <c r="BW190" s="484"/>
      <c r="BX190" s="484"/>
      <c r="BY190" s="484"/>
      <c r="CA190" s="484"/>
      <c r="CC190" s="484"/>
      <c r="CD190" s="484"/>
      <c r="CG190" s="484"/>
      <c r="CH190" s="484"/>
      <c r="CI190" s="484"/>
      <c r="CJ190" s="484"/>
      <c r="CK190" s="484"/>
      <c r="CL190" s="484"/>
      <c r="CM190" s="484"/>
      <c r="CO190" s="484"/>
      <c r="CP190" s="484"/>
      <c r="CQ190" s="484"/>
      <c r="CR190" s="484"/>
      <c r="CS190" s="484"/>
      <c r="CT190" s="484"/>
      <c r="CU190" s="484"/>
      <c r="CW190" s="484"/>
      <c r="CX190" s="484"/>
      <c r="DA190" s="484"/>
      <c r="DB190" s="484"/>
      <c r="DC190" s="484"/>
      <c r="DD190" s="484"/>
      <c r="DE190" s="484"/>
      <c r="DF190" s="484"/>
      <c r="DG190" s="484"/>
      <c r="DH190" s="484"/>
      <c r="DJ190" s="484"/>
      <c r="DK190" s="484"/>
      <c r="DL190" s="484"/>
      <c r="DM190" s="484"/>
      <c r="DN190" s="484"/>
      <c r="DO190" s="484"/>
      <c r="DP190" s="484"/>
      <c r="DR190" s="484"/>
      <c r="DS190" s="484"/>
      <c r="DT190" s="484"/>
    </row>
    <row r="191" spans="1:126" s="484" customFormat="1" ht="14.4">
      <c r="A191" s="478" t="s">
        <v>7335</v>
      </c>
      <c r="B191" s="478" t="s">
        <v>5834</v>
      </c>
      <c r="C191" s="42" t="s">
        <v>943</v>
      </c>
      <c r="D191" s="42" t="s">
        <v>5300</v>
      </c>
      <c r="E191" s="35" t="s">
        <v>947</v>
      </c>
      <c r="F191" s="668" t="s">
        <v>7337</v>
      </c>
      <c r="G191" s="148"/>
      <c r="H191" s="152"/>
      <c r="I191" s="148"/>
      <c r="J191" s="148">
        <v>130000000</v>
      </c>
      <c r="K191" s="151">
        <f>I191+J191</f>
        <v>130000000</v>
      </c>
      <c r="L191" s="465">
        <f>IF(ISNA(VLOOKUP(A191,Pagamenti_Opendata!$A$2:$H$253,8,FALSE)=TRUE),0,VLOOKUP(A191,Pagamenti_Opendata!$A$2:$H$253,8,FALSE))</f>
        <v>0</v>
      </c>
      <c r="M191" s="167"/>
      <c r="N191" s="148"/>
      <c r="O191" s="734">
        <f>IF(I191&gt;N191,I191-N191,0)</f>
        <v>0</v>
      </c>
      <c r="P191" s="734">
        <f>IF(I191&lt;N191,I191-N191,0)</f>
        <v>0</v>
      </c>
      <c r="Q191" s="664">
        <f>COUNTIF(Bandi_ItaliaDomani!A$2:A$1085,A191)</f>
        <v>1</v>
      </c>
      <c r="R191" s="465">
        <f>SUMIF(Bandi_ItaliaDomani!A$2:A$1085,A191,Bandi_ItaliaDomani!R$2:R$1085)</f>
        <v>110917541.65900001</v>
      </c>
      <c r="S191" s="465">
        <f>VLOOKUP(A191,Progetti_Regis!$A$2:$H$427,6,FALSE)</f>
        <v>0</v>
      </c>
      <c r="T191" s="465">
        <f>VLOOKUP(A191,Progetti_Regis!$A$2:$H$427,7,FALSE)</f>
        <v>0</v>
      </c>
      <c r="U191" s="42"/>
      <c r="V191" s="37"/>
      <c r="W191" s="42"/>
      <c r="X191" s="10"/>
      <c r="Y191" s="10"/>
      <c r="Z191" s="10"/>
      <c r="AA191" s="10"/>
      <c r="AB191" s="10"/>
      <c r="AC191" s="10"/>
      <c r="AD191" s="10"/>
      <c r="AE191" s="472"/>
      <c r="AF191" s="2"/>
      <c r="AG191" s="1052">
        <f>IF(ISNA(VLOOKUP($A191,Tag_sostegno_clima_digitale!$A$2:$Y$461,21,FALSE)=TRUE),0,VLOOKUP($A191,Tag_sostegno_clima_digitale!$A$2:$Y$461,21,FALSE))</f>
        <v>0</v>
      </c>
      <c r="AH191" s="1052">
        <f>IF(ISNA(VLOOKUP($A191,Tag_sostegno_clima_digitale!$A$2:$Y$461,23,FALSE)=TRUE),0,VLOOKUP($A191,Tag_sostegno_clima_digitale!$A$2:$Y$461,23,FALSE))</f>
        <v>0</v>
      </c>
      <c r="AI191" s="10">
        <f t="shared" si="11"/>
        <v>0</v>
      </c>
      <c r="AJ191" s="10">
        <f t="shared" si="12"/>
        <v>0</v>
      </c>
      <c r="AK191" s="8"/>
      <c r="AL191" s="8"/>
      <c r="AM191" s="478" t="s">
        <v>1831</v>
      </c>
      <c r="AN191" s="64"/>
      <c r="AO191" s="64"/>
      <c r="AP191" s="64"/>
      <c r="AQ191" s="64"/>
    </row>
    <row r="192" spans="1:126" s="484" customFormat="1" ht="14.4">
      <c r="A192" s="478" t="s">
        <v>7336</v>
      </c>
      <c r="B192" s="478" t="s">
        <v>5834</v>
      </c>
      <c r="C192" s="42" t="s">
        <v>943</v>
      </c>
      <c r="D192" s="42" t="s">
        <v>5300</v>
      </c>
      <c r="E192" s="35" t="s">
        <v>947</v>
      </c>
      <c r="F192" s="668" t="s">
        <v>7338</v>
      </c>
      <c r="G192" s="148"/>
      <c r="H192" s="152"/>
      <c r="I192" s="148"/>
      <c r="J192" s="148">
        <v>90000000</v>
      </c>
      <c r="K192" s="151">
        <f>I192+J192</f>
        <v>90000000</v>
      </c>
      <c r="L192" s="465">
        <f>IF(ISNA(VLOOKUP(A192,Pagamenti_Opendata!$A$2:$H$253,8,FALSE)=TRUE),0,VLOOKUP(A192,Pagamenti_Opendata!$A$2:$H$253,8,FALSE))</f>
        <v>0</v>
      </c>
      <c r="M192" s="167"/>
      <c r="N192" s="148"/>
      <c r="O192" s="734">
        <f>IF(I192&gt;N192,I192-N192,0)</f>
        <v>0</v>
      </c>
      <c r="P192" s="734">
        <f>IF(I192&lt;N192,I192-N192,0)</f>
        <v>0</v>
      </c>
      <c r="Q192" s="664">
        <f>COUNTIF(Bandi_ItaliaDomani!A$2:A$1085,A192)</f>
        <v>1</v>
      </c>
      <c r="R192" s="465">
        <f>SUMIF(Bandi_ItaliaDomani!A$2:A$1085,A192,Bandi_ItaliaDomani!R$2:R$1085)</f>
        <v>29130000</v>
      </c>
      <c r="S192" s="465">
        <f>VLOOKUP(A192,Progetti_Regis!$A$2:$H$427,6,FALSE)</f>
        <v>0</v>
      </c>
      <c r="T192" s="465">
        <f>VLOOKUP(A192,Progetti_Regis!$A$2:$H$427,7,FALSE)</f>
        <v>0</v>
      </c>
      <c r="U192" s="42"/>
      <c r="V192" s="37"/>
      <c r="W192" s="42"/>
      <c r="X192" s="10"/>
      <c r="Y192" s="10"/>
      <c r="Z192" s="10"/>
      <c r="AA192" s="10"/>
      <c r="AB192" s="10"/>
      <c r="AC192" s="10"/>
      <c r="AD192" s="10"/>
      <c r="AE192" s="472"/>
      <c r="AF192" s="2"/>
      <c r="AG192" s="1052">
        <f>IF(ISNA(VLOOKUP($A192,Tag_sostegno_clima_digitale!$A$2:$Y$461,21,FALSE)=TRUE),0,VLOOKUP($A192,Tag_sostegno_clima_digitale!$A$2:$Y$461,21,FALSE))</f>
        <v>0</v>
      </c>
      <c r="AH192" s="1052">
        <f>IF(ISNA(VLOOKUP($A192,Tag_sostegno_clima_digitale!$A$2:$Y$461,23,FALSE)=TRUE),0,VLOOKUP($A192,Tag_sostegno_clima_digitale!$A$2:$Y$461,23,FALSE))</f>
        <v>0</v>
      </c>
      <c r="AI192" s="10">
        <f t="shared" si="11"/>
        <v>0</v>
      </c>
      <c r="AJ192" s="10">
        <f t="shared" si="12"/>
        <v>0</v>
      </c>
      <c r="AK192" s="8"/>
      <c r="AL192" s="8"/>
      <c r="AM192" s="478" t="s">
        <v>1831</v>
      </c>
      <c r="AN192" s="64"/>
      <c r="AO192" s="64"/>
      <c r="AP192" s="64"/>
      <c r="AQ192" s="64"/>
    </row>
    <row r="193" spans="1:126" s="455" customFormat="1">
      <c r="A193" s="454" t="s">
        <v>5493</v>
      </c>
      <c r="B193" s="478" t="s">
        <v>98</v>
      </c>
      <c r="C193" s="364" t="s">
        <v>539</v>
      </c>
      <c r="D193" s="364" t="s">
        <v>547</v>
      </c>
      <c r="E193" s="47" t="s">
        <v>944</v>
      </c>
      <c r="F193" s="434" t="s">
        <v>5494</v>
      </c>
      <c r="G193" s="154"/>
      <c r="H193" s="153"/>
      <c r="I193" s="154"/>
      <c r="J193" s="153"/>
      <c r="K193" s="153"/>
      <c r="L193" s="465">
        <f>IF(ISNA(VLOOKUP(A193,Pagamenti_Opendata!$A$2:$H$253,8,FALSE)=TRUE),0,VLOOKUP(A193,Pagamenti_Opendata!$A$2:$H$253,8,FALSE))</f>
        <v>0</v>
      </c>
      <c r="M193" s="168" t="s">
        <v>835</v>
      </c>
      <c r="N193" s="154"/>
      <c r="O193" s="734">
        <f>IF(I193&gt;N193,I193-N193,0)</f>
        <v>0</v>
      </c>
      <c r="P193" s="734">
        <f>IF(I193&lt;N193,I193-N193,0)</f>
        <v>0</v>
      </c>
      <c r="Q193" s="603">
        <f>COUNTIF(Bandi_ItaliaDomani!A$2:A$1085,A193)</f>
        <v>0</v>
      </c>
      <c r="R193" s="465">
        <f>SUMIF(Bandi_ItaliaDomani!A$2:A$1085,A193,Bandi_ItaliaDomani!R$2:R$1085)</f>
        <v>0</v>
      </c>
      <c r="S193" s="465">
        <f>VLOOKUP(A193,Progetti_Regis!$A$2:$H$427,6,FALSE)</f>
        <v>0</v>
      </c>
      <c r="T193" s="465">
        <f>VLOOKUP(A193,Progetti_Regis!$A$2:$H$427,7,FALSE)</f>
        <v>0</v>
      </c>
      <c r="U193" s="46" t="s">
        <v>9428</v>
      </c>
      <c r="V193" s="36"/>
      <c r="W193" s="46" t="s">
        <v>6721</v>
      </c>
      <c r="X193" s="10"/>
      <c r="Y193" s="10"/>
      <c r="Z193" s="10"/>
      <c r="AA193" s="10"/>
      <c r="AB193" s="10"/>
      <c r="AC193" s="10"/>
      <c r="AD193" s="10"/>
      <c r="AE193" s="2">
        <v>400</v>
      </c>
      <c r="AF193" s="2">
        <v>40</v>
      </c>
      <c r="AG193" s="1052">
        <f>IF(ISNA(VLOOKUP($A193,Tag_sostegno_clima_digitale!$A$2:$Y$461,21,FALSE)=TRUE),0,VLOOKUP($A193,Tag_sostegno_clima_digitale!$A$2:$Y$461,21,FALSE))</f>
        <v>0</v>
      </c>
      <c r="AH193" s="1052">
        <f>IF(ISNA(VLOOKUP($A193,Tag_sostegno_clima_digitale!$A$2:$Y$461,23,FALSE)=TRUE),0,VLOOKUP($A193,Tag_sostegno_clima_digitale!$A$2:$Y$461,23,FALSE))</f>
        <v>0</v>
      </c>
      <c r="AI193" s="10" t="str">
        <f t="shared" si="11"/>
        <v/>
      </c>
      <c r="AJ193" s="10" t="str">
        <f t="shared" si="12"/>
        <v/>
      </c>
      <c r="AK193" s="8">
        <v>44567</v>
      </c>
      <c r="AL193" s="8">
        <v>46203</v>
      </c>
      <c r="AM193" s="455" t="s">
        <v>924</v>
      </c>
      <c r="AN193" s="64"/>
      <c r="AO193" s="64"/>
      <c r="AP193" s="64"/>
      <c r="AQ193" s="64"/>
      <c r="AS193" s="484"/>
      <c r="AV193" s="484"/>
      <c r="AW193" s="484"/>
      <c r="AX193" s="484"/>
      <c r="AZ193" s="484"/>
      <c r="BB193" s="484"/>
      <c r="BC193" s="484"/>
      <c r="BD193" s="484"/>
      <c r="BG193" s="484"/>
      <c r="BH193" s="484"/>
      <c r="BI193" s="484"/>
      <c r="BJ193" s="484"/>
      <c r="BK193" s="484"/>
      <c r="BL193" s="484"/>
      <c r="BM193" s="484"/>
      <c r="BO193" s="454"/>
      <c r="BP193" s="478"/>
      <c r="BS193" s="484"/>
      <c r="BT193" s="484"/>
      <c r="BU193" s="484"/>
      <c r="BV193" s="484"/>
      <c r="BW193" s="484"/>
      <c r="BX193" s="484"/>
      <c r="BY193" s="484"/>
      <c r="CA193" s="484"/>
      <c r="CB193" s="484"/>
      <c r="CC193" s="484"/>
      <c r="CD193" s="484"/>
      <c r="CG193" s="484"/>
      <c r="CH193" s="484"/>
      <c r="CI193" s="484"/>
      <c r="CJ193" s="484"/>
      <c r="CK193" s="484"/>
      <c r="CL193" s="484"/>
      <c r="CM193" s="484"/>
      <c r="CO193" s="484"/>
      <c r="CP193" s="484"/>
      <c r="CQ193" s="484"/>
      <c r="CR193" s="484"/>
      <c r="CS193" s="484"/>
      <c r="CT193" s="484"/>
      <c r="CU193" s="484"/>
      <c r="CW193" s="484"/>
      <c r="CX193" s="484"/>
      <c r="CZ193" s="484"/>
      <c r="DA193" s="484"/>
      <c r="DB193" s="484"/>
      <c r="DC193" s="484"/>
      <c r="DD193" s="484"/>
      <c r="DE193" s="484"/>
      <c r="DF193" s="484"/>
      <c r="DG193" s="484"/>
      <c r="DH193" s="484"/>
      <c r="DJ193" s="484"/>
      <c r="DK193" s="484"/>
      <c r="DL193" s="484"/>
      <c r="DM193" s="484"/>
      <c r="DN193" s="484"/>
      <c r="DO193" s="484"/>
      <c r="DP193" s="484"/>
      <c r="DR193" s="484"/>
      <c r="DS193" s="484"/>
      <c r="DT193" s="484"/>
    </row>
    <row r="194" spans="1:126">
      <c r="A194" s="651" t="s">
        <v>4979</v>
      </c>
      <c r="B194" s="651" t="s">
        <v>11080</v>
      </c>
      <c r="C194" s="691" t="s">
        <v>7897</v>
      </c>
      <c r="D194" s="691" t="s">
        <v>547</v>
      </c>
      <c r="E194" s="693" t="s">
        <v>7975</v>
      </c>
      <c r="F194" s="747" t="s">
        <v>3757</v>
      </c>
      <c r="G194" s="695">
        <v>0</v>
      </c>
      <c r="H194" s="694"/>
      <c r="I194" s="695">
        <f t="shared" ref="I194:I207" si="16">H194+G194</f>
        <v>0</v>
      </c>
      <c r="J194" s="694"/>
      <c r="K194" s="1050">
        <f>I194+J194</f>
        <v>0</v>
      </c>
      <c r="L194" s="698">
        <f>IF(ISNA(VLOOKUP(A194,Pagamenti_Opendata!$A$2:$H$253,8,FALSE)=TRUE),0,VLOOKUP(A194,Pagamenti_Opendata!$A$2:$H$253,8,FALSE))</f>
        <v>0</v>
      </c>
      <c r="M194" s="167" t="s">
        <v>1888</v>
      </c>
      <c r="N194" s="148">
        <v>400000000</v>
      </c>
      <c r="O194" s="734">
        <f>IF(I194&gt;N194,I194-N194,0)</f>
        <v>0</v>
      </c>
      <c r="P194" s="734">
        <f>IF(I194&lt;N194,I194-N194,0)</f>
        <v>-400000000</v>
      </c>
      <c r="Q194" s="603">
        <f>COUNTIF(Bandi_ItaliaDomani!A$2:A$1085,A194)</f>
        <v>0</v>
      </c>
      <c r="R194" s="465">
        <f>SUMIF(Bandi_ItaliaDomani!A$2:A$1085,A194,Bandi_ItaliaDomani!R$2:R$1085)</f>
        <v>0</v>
      </c>
      <c r="S194" s="465">
        <f>VLOOKUP(A194,Progetti_Regis!$A$2:$H$427,6,FALSE)</f>
        <v>0</v>
      </c>
      <c r="T194" s="465">
        <f>VLOOKUP(A194,Progetti_Regis!$A$2:$H$427,7,FALSE)</f>
        <v>0</v>
      </c>
      <c r="U194" s="40" t="s">
        <v>9428</v>
      </c>
      <c r="V194" s="37"/>
      <c r="W194" s="40" t="s">
        <v>6721</v>
      </c>
      <c r="X194" s="656">
        <v>0</v>
      </c>
      <c r="Y194" s="656">
        <v>0</v>
      </c>
      <c r="Z194" s="656">
        <v>0</v>
      </c>
      <c r="AA194" s="656">
        <v>0</v>
      </c>
      <c r="AB194" s="656">
        <v>0</v>
      </c>
      <c r="AC194" s="656">
        <v>0</v>
      </c>
      <c r="AD194" s="656">
        <v>0</v>
      </c>
      <c r="AE194" s="2"/>
      <c r="AF194" s="2"/>
      <c r="AG194" s="1052">
        <f>IF(ISNA(VLOOKUP($A194,Tag_sostegno_clima_digitale!$A$2:$Y$461,21,FALSE)=TRUE),0,VLOOKUP($A194,Tag_sostegno_clima_digitale!$A$2:$Y$461,21,FALSE))</f>
        <v>0</v>
      </c>
      <c r="AH194" s="1052">
        <f>IF(ISNA(VLOOKUP($A194,Tag_sostegno_clima_digitale!$A$2:$Y$461,23,FALSE)=TRUE),0,VLOOKUP($A194,Tag_sostegno_clima_digitale!$A$2:$Y$461,23,FALSE))</f>
        <v>0</v>
      </c>
      <c r="AI194" s="10" t="str">
        <f t="shared" si="11"/>
        <v/>
      </c>
      <c r="AJ194" s="10" t="str">
        <f t="shared" si="12"/>
        <v/>
      </c>
      <c r="AM194" s="172" t="s">
        <v>924</v>
      </c>
      <c r="AN194" s="704">
        <v>0</v>
      </c>
      <c r="AO194" s="704"/>
      <c r="AP194" s="704">
        <v>0</v>
      </c>
      <c r="AQ194" s="64"/>
      <c r="BB194" s="478"/>
      <c r="BC194" s="478"/>
      <c r="BD194" s="478"/>
      <c r="CZ194" s="484"/>
    </row>
    <row r="195" spans="1:126">
      <c r="A195" s="651" t="s">
        <v>4980</v>
      </c>
      <c r="B195" s="651" t="s">
        <v>11080</v>
      </c>
      <c r="C195" s="691" t="s">
        <v>7897</v>
      </c>
      <c r="D195" s="691" t="s">
        <v>547</v>
      </c>
      <c r="E195" s="693" t="s">
        <v>7975</v>
      </c>
      <c r="F195" s="693" t="s">
        <v>11482</v>
      </c>
      <c r="G195" s="695">
        <v>0</v>
      </c>
      <c r="H195" s="694"/>
      <c r="I195" s="695">
        <f t="shared" si="16"/>
        <v>0</v>
      </c>
      <c r="J195" s="694"/>
      <c r="K195" s="1050">
        <f>I195+J195</f>
        <v>0</v>
      </c>
      <c r="L195" s="698">
        <f>IF(ISNA(VLOOKUP(A195,Pagamenti_Opendata!$A$2:$H$253,8,FALSE)=TRUE),0,VLOOKUP(A195,Pagamenti_Opendata!$A$2:$H$253,8,FALSE))</f>
        <v>0</v>
      </c>
      <c r="M195" s="167" t="s">
        <v>1888</v>
      </c>
      <c r="N195" s="148">
        <v>100000000</v>
      </c>
      <c r="O195" s="734">
        <f>IF(I195&gt;N195,I195-N195,0)</f>
        <v>0</v>
      </c>
      <c r="P195" s="734">
        <f>IF(I195&lt;N195,I195-N195,0)</f>
        <v>-100000000</v>
      </c>
      <c r="Q195" s="603">
        <f>COUNTIF(Bandi_ItaliaDomani!A$2:A$1085,A195)</f>
        <v>0</v>
      </c>
      <c r="R195" s="465">
        <f>SUMIF(Bandi_ItaliaDomani!A$2:A$1085,A195,Bandi_ItaliaDomani!R$2:R$1085)</f>
        <v>0</v>
      </c>
      <c r="S195" s="465">
        <f>VLOOKUP(A195,Progetti_Regis!$A$2:$H$427,6,FALSE)</f>
        <v>0</v>
      </c>
      <c r="T195" s="465">
        <f>VLOOKUP(A195,Progetti_Regis!$A$2:$H$427,7,FALSE)</f>
        <v>0</v>
      </c>
      <c r="U195" s="40" t="s">
        <v>9428</v>
      </c>
      <c r="V195" s="37"/>
      <c r="W195" s="40" t="s">
        <v>6721</v>
      </c>
      <c r="X195" s="656">
        <v>0</v>
      </c>
      <c r="Y195" s="656">
        <v>0</v>
      </c>
      <c r="Z195" s="656">
        <v>0</v>
      </c>
      <c r="AA195" s="656">
        <v>0</v>
      </c>
      <c r="AB195" s="656">
        <v>0</v>
      </c>
      <c r="AC195" s="656">
        <v>0</v>
      </c>
      <c r="AD195" s="656">
        <v>0</v>
      </c>
      <c r="AE195" s="2"/>
      <c r="AF195" s="2"/>
      <c r="AG195" s="1052">
        <f>IF(ISNA(VLOOKUP($A195,Tag_sostegno_clima_digitale!$A$2:$Y$461,21,FALSE)=TRUE),0,VLOOKUP($A195,Tag_sostegno_clima_digitale!$A$2:$Y$461,21,FALSE))</f>
        <v>0</v>
      </c>
      <c r="AH195" s="1052">
        <f>IF(ISNA(VLOOKUP($A195,Tag_sostegno_clima_digitale!$A$2:$Y$461,23,FALSE)=TRUE),0,VLOOKUP($A195,Tag_sostegno_clima_digitale!$A$2:$Y$461,23,FALSE))</f>
        <v>0</v>
      </c>
      <c r="AI195" s="10" t="str">
        <f t="shared" ref="AI195:AI258" si="17">IF($K195&gt;0,AG195*$K195/1000000,"")</f>
        <v/>
      </c>
      <c r="AJ195" s="10" t="str">
        <f t="shared" ref="AJ195:AJ258" si="18">IF($K195&gt;0,AH195*$K195/1000000,"")</f>
        <v/>
      </c>
      <c r="AK195" s="8"/>
      <c r="AL195" s="8"/>
      <c r="AM195" s="172" t="s">
        <v>924</v>
      </c>
      <c r="AN195" s="64"/>
      <c r="AO195" s="64"/>
      <c r="AP195" s="64"/>
      <c r="AQ195" s="64"/>
    </row>
    <row r="196" spans="1:126" ht="13.8">
      <c r="A196" s="374" t="s">
        <v>4981</v>
      </c>
      <c r="B196" s="478" t="s">
        <v>98</v>
      </c>
      <c r="C196" s="42" t="s">
        <v>943</v>
      </c>
      <c r="D196" s="42" t="s">
        <v>547</v>
      </c>
      <c r="E196" s="35" t="s">
        <v>947</v>
      </c>
      <c r="F196" s="51" t="s">
        <v>11480</v>
      </c>
      <c r="G196" s="148">
        <v>500000000</v>
      </c>
      <c r="H196" s="152"/>
      <c r="I196" s="148">
        <f t="shared" si="16"/>
        <v>500000000</v>
      </c>
      <c r="J196" s="152"/>
      <c r="K196" s="147">
        <f>I196+J196</f>
        <v>500000000</v>
      </c>
      <c r="L196" s="465">
        <f>IF(ISNA(VLOOKUP(A196,Pagamenti_Opendata!$A$2:$H$253,8,FALSE)=TRUE),0,VLOOKUP(A196,Pagamenti_Opendata!$A$2:$H$253,8,FALSE))</f>
        <v>0</v>
      </c>
      <c r="M196" s="167" t="s">
        <v>1888</v>
      </c>
      <c r="N196" s="148">
        <v>500000000</v>
      </c>
      <c r="O196" s="734">
        <f>IF(I196&gt;N196,I196-N196,0)</f>
        <v>0</v>
      </c>
      <c r="P196" s="734">
        <f>IF(I196&lt;N196,I196-N196,0)</f>
        <v>0</v>
      </c>
      <c r="Q196" s="603">
        <f>COUNTIF(Bandi_ItaliaDomani!A$2:A$1085,A196)</f>
        <v>1</v>
      </c>
      <c r="R196" s="465">
        <f>SUMIF(Bandi_ItaliaDomani!A$2:A$1085,A196,Bandi_ItaliaDomani!R$2:R$1085)</f>
        <v>157573143.88</v>
      </c>
      <c r="S196" s="465">
        <f>VLOOKUP(A196,Progetti_Regis!$A$2:$H$427,6,FALSE)</f>
        <v>8</v>
      </c>
      <c r="T196" s="465">
        <f>VLOOKUP(A196,Progetti_Regis!$A$2:$H$427,7,FALSE)</f>
        <v>284850687.19</v>
      </c>
      <c r="U196" s="40" t="s">
        <v>9428</v>
      </c>
      <c r="V196" s="37"/>
      <c r="W196" s="40" t="s">
        <v>6721</v>
      </c>
      <c r="X196" s="10">
        <v>0</v>
      </c>
      <c r="Y196" s="10">
        <v>0</v>
      </c>
      <c r="Z196" s="10">
        <v>50</v>
      </c>
      <c r="AA196" s="10">
        <v>50</v>
      </c>
      <c r="AB196" s="10">
        <v>75</v>
      </c>
      <c r="AC196" s="10">
        <v>150</v>
      </c>
      <c r="AD196" s="10">
        <v>175</v>
      </c>
      <c r="AE196" s="2"/>
      <c r="AF196" s="2"/>
      <c r="AG196" s="1052">
        <f>IF(ISNA(VLOOKUP($A196,Tag_sostegno_clima_digitale!$A$2:$Y$461,21,FALSE)=TRUE),0,VLOOKUP($A196,Tag_sostegno_clima_digitale!$A$2:$Y$461,21,FALSE))</f>
        <v>1</v>
      </c>
      <c r="AH196" s="1052">
        <f>IF(ISNA(VLOOKUP($A196,Tag_sostegno_clima_digitale!$A$2:$Y$461,23,FALSE)=TRUE),0,VLOOKUP($A196,Tag_sostegno_clima_digitale!$A$2:$Y$461,23,FALSE))</f>
        <v>0</v>
      </c>
      <c r="AI196" s="10">
        <f t="shared" si="17"/>
        <v>500</v>
      </c>
      <c r="AJ196" s="10">
        <f t="shared" si="18"/>
        <v>0</v>
      </c>
      <c r="AK196" s="8"/>
      <c r="AL196" s="8"/>
      <c r="AM196" s="172" t="s">
        <v>924</v>
      </c>
      <c r="AN196" s="64"/>
      <c r="AO196" s="64">
        <v>1</v>
      </c>
      <c r="AP196" s="64"/>
      <c r="AQ196" s="64"/>
      <c r="BA196" s="520"/>
      <c r="BB196" s="520"/>
      <c r="BC196" s="520"/>
      <c r="BD196" s="520"/>
      <c r="CF196" s="484"/>
      <c r="CZ196" s="61" t="s">
        <v>8799</v>
      </c>
    </row>
    <row r="197" spans="1:126" s="484" customFormat="1">
      <c r="A197" s="478" t="s">
        <v>10115</v>
      </c>
      <c r="B197" s="478" t="s">
        <v>98</v>
      </c>
      <c r="C197" s="42" t="s">
        <v>943</v>
      </c>
      <c r="D197" s="42" t="s">
        <v>547</v>
      </c>
      <c r="E197" s="35" t="s">
        <v>947</v>
      </c>
      <c r="F197" s="51" t="s">
        <v>11481</v>
      </c>
      <c r="G197" s="148">
        <v>500000000</v>
      </c>
      <c r="H197" s="152"/>
      <c r="I197" s="148">
        <f t="shared" ref="I197" si="19">H197+G197</f>
        <v>500000000</v>
      </c>
      <c r="J197" s="152"/>
      <c r="K197" s="147">
        <f>I197+J197</f>
        <v>500000000</v>
      </c>
      <c r="L197" s="465">
        <f>IF(ISNA(VLOOKUP(A197,Pagamenti_Opendata!$A$2:$H$253,8,FALSE)=TRUE),0,VLOOKUP(A197,Pagamenti_Opendata!$A$2:$H$253,8,FALSE))</f>
        <v>0</v>
      </c>
      <c r="M197" s="167" t="s">
        <v>1888</v>
      </c>
      <c r="N197" s="148">
        <v>0</v>
      </c>
      <c r="O197" s="734">
        <f>IF(I197&gt;N197,I197-N197,0)</f>
        <v>500000000</v>
      </c>
      <c r="P197" s="734">
        <f>IF(I197&lt;N197,I197-N197,0)</f>
        <v>0</v>
      </c>
      <c r="Q197" s="674">
        <f>COUNTIF(Bandi_ItaliaDomani!A$2:A$1085,A197)</f>
        <v>2</v>
      </c>
      <c r="R197" s="465">
        <f>SUMIF(Bandi_ItaliaDomani!A$2:A$1085,A197,Bandi_ItaliaDomani!R$2:R$1085)</f>
        <v>200978663.26000002</v>
      </c>
      <c r="S197" s="465">
        <f>VLOOKUP(A197,Progetti_Regis!$A$2:$H$427,6,FALSE)</f>
        <v>0</v>
      </c>
      <c r="T197" s="465">
        <f>VLOOKUP(A197,Progetti_Regis!$A$2:$H$427,7,FALSE)</f>
        <v>0</v>
      </c>
      <c r="U197" s="40" t="s">
        <v>9428</v>
      </c>
      <c r="V197" s="37"/>
      <c r="W197" s="40" t="s">
        <v>6721</v>
      </c>
      <c r="X197" s="10">
        <v>0</v>
      </c>
      <c r="Y197" s="10">
        <v>0</v>
      </c>
      <c r="Z197" s="10">
        <v>0</v>
      </c>
      <c r="AA197" s="10">
        <v>0</v>
      </c>
      <c r="AB197" s="10">
        <v>0</v>
      </c>
      <c r="AC197" s="10">
        <v>250</v>
      </c>
      <c r="AD197" s="10">
        <v>250</v>
      </c>
      <c r="AE197" s="2"/>
      <c r="AF197" s="2"/>
      <c r="AG197" s="1052">
        <f>IF(ISNA(VLOOKUP($A197,Tag_sostegno_clima_digitale!$A$2:$Y$461,21,FALSE)=TRUE),0,VLOOKUP($A197,Tag_sostegno_clima_digitale!$A$2:$Y$461,21,FALSE))</f>
        <v>1</v>
      </c>
      <c r="AH197" s="1052">
        <f>IF(ISNA(VLOOKUP($A197,Tag_sostegno_clima_digitale!$A$2:$Y$461,23,FALSE)=TRUE),0,VLOOKUP($A197,Tag_sostegno_clima_digitale!$A$2:$Y$461,23,FALSE))</f>
        <v>0</v>
      </c>
      <c r="AI197" s="10">
        <f t="shared" si="17"/>
        <v>500</v>
      </c>
      <c r="AJ197" s="10">
        <f t="shared" si="18"/>
        <v>0</v>
      </c>
      <c r="AM197" s="484" t="s">
        <v>924</v>
      </c>
      <c r="AN197" s="64">
        <v>3</v>
      </c>
      <c r="AO197" s="64"/>
      <c r="AP197" s="64">
        <v>2</v>
      </c>
      <c r="AQ197" s="64"/>
      <c r="BA197" s="60" t="s">
        <v>1632</v>
      </c>
      <c r="BB197" s="478"/>
      <c r="BC197" s="478"/>
      <c r="BD197" s="478"/>
      <c r="BE197" s="478"/>
      <c r="BF197" s="478"/>
      <c r="BG197" s="478"/>
      <c r="BH197" s="478"/>
      <c r="BI197" s="478"/>
      <c r="BJ197" s="478"/>
      <c r="BK197" s="478"/>
      <c r="BL197" s="478"/>
      <c r="BM197" s="478"/>
      <c r="BN197" s="478"/>
      <c r="BO197" s="305" t="s">
        <v>3720</v>
      </c>
      <c r="BP197" s="478"/>
      <c r="BQ197" s="478"/>
      <c r="BR197" s="478"/>
      <c r="BS197" s="478"/>
      <c r="BT197" s="478"/>
      <c r="BU197" s="478"/>
      <c r="BV197" s="478"/>
      <c r="BW197" s="478"/>
      <c r="BX197" s="478"/>
      <c r="BY197" s="478"/>
      <c r="BZ197" s="478"/>
      <c r="CA197" s="478"/>
      <c r="CB197" s="305" t="s">
        <v>3720</v>
      </c>
      <c r="CC197" s="478"/>
      <c r="CD197" s="478"/>
      <c r="CE197" s="478"/>
      <c r="CF197" s="60" t="s">
        <v>8797</v>
      </c>
      <c r="CG197" s="60" t="s">
        <v>8798</v>
      </c>
    </row>
    <row r="198" spans="1:126">
      <c r="A198" s="374" t="s">
        <v>4982</v>
      </c>
      <c r="B198" s="478" t="s">
        <v>98</v>
      </c>
      <c r="C198" s="42" t="s">
        <v>943</v>
      </c>
      <c r="D198" s="42" t="s">
        <v>547</v>
      </c>
      <c r="E198" s="67" t="s">
        <v>944</v>
      </c>
      <c r="F198" s="35" t="s">
        <v>987</v>
      </c>
      <c r="G198" s="148">
        <v>450000000</v>
      </c>
      <c r="H198" s="152"/>
      <c r="I198" s="148">
        <f t="shared" si="16"/>
        <v>450000000</v>
      </c>
      <c r="J198" s="152"/>
      <c r="K198" s="147">
        <f>I198+J198</f>
        <v>450000000</v>
      </c>
      <c r="L198" s="465">
        <f>IF(ISNA(VLOOKUP(A198,Pagamenti_Opendata!$A$2:$H$253,8,FALSE)=TRUE),0,VLOOKUP(A198,Pagamenti_Opendata!$A$2:$H$253,8,FALSE))</f>
        <v>0</v>
      </c>
      <c r="M198" s="168" t="s">
        <v>761</v>
      </c>
      <c r="N198" s="148">
        <v>450000000</v>
      </c>
      <c r="O198" s="734">
        <f>IF(I198&gt;N198,I198-N198,0)</f>
        <v>0</v>
      </c>
      <c r="P198" s="734">
        <f>IF(I198&lt;N198,I198-N198,0)</f>
        <v>0</v>
      </c>
      <c r="Q198" s="603">
        <f>COUNTIF(Bandi_ItaliaDomani!A$2:A$1085,A198)</f>
        <v>1</v>
      </c>
      <c r="R198" s="465">
        <f>SUMIF(Bandi_ItaliaDomani!A$2:A$1085,A198,Bandi_ItaliaDomani!R$2:R$1085)</f>
        <v>250000000</v>
      </c>
      <c r="S198" s="465">
        <f>VLOOKUP(A198,Progetti_Regis!$A$2:$H$427,6,FALSE)</f>
        <v>0</v>
      </c>
      <c r="T198" s="465">
        <f>VLOOKUP(A198,Progetti_Regis!$A$2:$H$427,7,FALSE)</f>
        <v>0</v>
      </c>
      <c r="U198" s="50" t="s">
        <v>7496</v>
      </c>
      <c r="V198" s="37"/>
      <c r="W198" s="50" t="s">
        <v>6721</v>
      </c>
      <c r="X198" s="10">
        <v>0</v>
      </c>
      <c r="Y198" s="10">
        <v>0</v>
      </c>
      <c r="Z198" s="10">
        <v>0</v>
      </c>
      <c r="AA198" s="10">
        <v>50</v>
      </c>
      <c r="AB198" s="10">
        <v>140</v>
      </c>
      <c r="AC198" s="10">
        <v>90</v>
      </c>
      <c r="AD198" s="10">
        <v>170</v>
      </c>
      <c r="AE198" s="2">
        <v>180</v>
      </c>
      <c r="AF198" s="2">
        <v>40</v>
      </c>
      <c r="AG198" s="1052">
        <f>IF(ISNA(VLOOKUP($A198,Tag_sostegno_clima_digitale!$A$2:$Y$461,21,FALSE)=TRUE),0,VLOOKUP($A198,Tag_sostegno_clima_digitale!$A$2:$Y$461,21,FALSE))</f>
        <v>1</v>
      </c>
      <c r="AH198" s="1052">
        <f>IF(ISNA(VLOOKUP($A198,Tag_sostegno_clima_digitale!$A$2:$Y$461,23,FALSE)=TRUE),0,VLOOKUP($A198,Tag_sostegno_clima_digitale!$A$2:$Y$461,23,FALSE))</f>
        <v>0</v>
      </c>
      <c r="AI198" s="10">
        <f t="shared" si="17"/>
        <v>450</v>
      </c>
      <c r="AJ198" s="10">
        <f t="shared" si="18"/>
        <v>0</v>
      </c>
      <c r="AK198" s="8">
        <v>44713</v>
      </c>
      <c r="AL198" s="8">
        <v>46023</v>
      </c>
      <c r="AM198" s="172" t="s">
        <v>924</v>
      </c>
      <c r="AN198" s="64">
        <v>1</v>
      </c>
      <c r="AO198" s="64">
        <v>1</v>
      </c>
      <c r="AP198" s="64"/>
      <c r="AQ198" s="64"/>
      <c r="BA198" s="60" t="s">
        <v>1635</v>
      </c>
      <c r="BB198" s="478"/>
      <c r="BC198" s="478"/>
      <c r="BD198" s="478"/>
      <c r="DQ198" s="59" t="s">
        <v>1636</v>
      </c>
    </row>
    <row r="199" spans="1:126" ht="13.8">
      <c r="A199" s="708" t="s">
        <v>4983</v>
      </c>
      <c r="B199" s="651" t="s">
        <v>11080</v>
      </c>
      <c r="C199" s="709" t="s">
        <v>7899</v>
      </c>
      <c r="D199" s="709" t="s">
        <v>547</v>
      </c>
      <c r="E199" s="710" t="s">
        <v>7900</v>
      </c>
      <c r="F199" s="718" t="s">
        <v>7953</v>
      </c>
      <c r="G199" s="712">
        <v>0</v>
      </c>
      <c r="H199" s="712">
        <v>0</v>
      </c>
      <c r="I199" s="738">
        <f t="shared" si="16"/>
        <v>0</v>
      </c>
      <c r="J199" s="713"/>
      <c r="K199" s="745">
        <f>I199+J199</f>
        <v>0</v>
      </c>
      <c r="L199" s="465">
        <f>IF(ISNA(VLOOKUP(A199,Pagamenti_Opendata!$A$2:$H$253,8,FALSE)=TRUE),0,VLOOKUP(A199,Pagamenti_Opendata!$A$2:$H$253,8,FALSE))</f>
        <v>0</v>
      </c>
      <c r="M199" s="722" t="s">
        <v>760</v>
      </c>
      <c r="N199" s="150">
        <v>300000000</v>
      </c>
      <c r="O199" s="734">
        <f>IF(I199&gt;N199,I199-N199,0)</f>
        <v>0</v>
      </c>
      <c r="P199" s="734">
        <f>IF(I199&lt;N199,I199-N199,0)</f>
        <v>-300000000</v>
      </c>
      <c r="Q199" s="715">
        <f>COUNTIF(Bandi_ItaliaDomani!A$2:A$1085,A199)</f>
        <v>1</v>
      </c>
      <c r="R199" s="716">
        <f>SUMIF(Bandi_ItaliaDomani!A$2:A$1085,A199,Bandi_ItaliaDomani!R$2:R$1085)</f>
        <v>300000000</v>
      </c>
      <c r="S199" s="716">
        <f>VLOOKUP(A199,Progetti_Regis!$A$2:$H$427,6,FALSE)</f>
        <v>0</v>
      </c>
      <c r="T199" s="716">
        <f>VLOOKUP(A199,Progetti_Regis!$A$2:$H$427,7,FALSE)</f>
        <v>0</v>
      </c>
      <c r="U199" s="717" t="s">
        <v>7734</v>
      </c>
      <c r="V199" s="711" t="s">
        <v>7954</v>
      </c>
      <c r="W199" s="717" t="s">
        <v>6721</v>
      </c>
      <c r="X199" s="720">
        <v>0</v>
      </c>
      <c r="Y199" s="720">
        <v>0</v>
      </c>
      <c r="Z199" s="720">
        <v>0</v>
      </c>
      <c r="AA199" s="720">
        <v>0</v>
      </c>
      <c r="AB199" s="720">
        <v>0</v>
      </c>
      <c r="AC199" s="720">
        <v>0</v>
      </c>
      <c r="AD199" s="720">
        <v>0</v>
      </c>
      <c r="AE199" s="721">
        <v>0</v>
      </c>
      <c r="AF199" s="721">
        <v>0</v>
      </c>
      <c r="AG199" s="1052">
        <f>IF(ISNA(VLOOKUP($A199,Tag_sostegno_clima_digitale!$A$2:$Y$461,21,FALSE)=TRUE),0,VLOOKUP($A199,Tag_sostegno_clima_digitale!$A$2:$Y$461,21,FALSE))</f>
        <v>0</v>
      </c>
      <c r="AH199" s="1052">
        <f>IF(ISNA(VLOOKUP($A199,Tag_sostegno_clima_digitale!$A$2:$Y$461,23,FALSE)=TRUE),0,VLOOKUP($A199,Tag_sostegno_clima_digitale!$A$2:$Y$461,23,FALSE))</f>
        <v>0</v>
      </c>
      <c r="AI199" s="10" t="str">
        <f t="shared" si="17"/>
        <v/>
      </c>
      <c r="AJ199" s="10" t="str">
        <f t="shared" si="18"/>
        <v/>
      </c>
      <c r="AK199" s="723">
        <v>44348</v>
      </c>
      <c r="AL199" s="723">
        <v>46264</v>
      </c>
      <c r="AM199" s="708" t="s">
        <v>923</v>
      </c>
      <c r="AN199" s="724">
        <v>1</v>
      </c>
      <c r="AO199" s="724"/>
      <c r="AP199" s="724"/>
      <c r="AQ199" s="724"/>
      <c r="AR199" s="708"/>
      <c r="AS199" s="708"/>
      <c r="AT199" s="708"/>
      <c r="AU199" s="746" t="s">
        <v>330</v>
      </c>
      <c r="AV199" s="708"/>
      <c r="AW199" s="708"/>
      <c r="AX199" s="708"/>
      <c r="AY199" s="725"/>
      <c r="AZ199" s="725"/>
      <c r="BA199" s="708"/>
      <c r="BB199" s="708"/>
      <c r="BC199" s="708"/>
      <c r="BD199" s="708"/>
      <c r="BE199" s="708"/>
      <c r="BF199" s="708"/>
      <c r="BG199" s="708"/>
      <c r="BH199" s="708"/>
      <c r="BI199" s="708"/>
      <c r="BJ199" s="708"/>
      <c r="BK199" s="708"/>
      <c r="BL199" s="708"/>
      <c r="BM199" s="708"/>
      <c r="BN199" s="708"/>
      <c r="BO199" s="708"/>
      <c r="BP199" s="708"/>
      <c r="BQ199" s="708"/>
      <c r="BR199" s="708"/>
      <c r="BS199" s="708"/>
      <c r="BT199" s="708"/>
      <c r="BU199" s="708"/>
      <c r="BV199" s="708"/>
      <c r="BW199" s="708"/>
      <c r="BX199" s="708"/>
      <c r="BY199" s="708"/>
      <c r="BZ199" s="708"/>
      <c r="CA199" s="708"/>
      <c r="CB199" s="708"/>
      <c r="CC199" s="708"/>
      <c r="CD199" s="708"/>
      <c r="CE199" s="708"/>
      <c r="CF199" s="708"/>
      <c r="CG199" s="708"/>
      <c r="CH199" s="708"/>
      <c r="CI199" s="708"/>
      <c r="CJ199" s="708"/>
      <c r="CK199" s="708"/>
      <c r="CL199" s="708"/>
      <c r="CM199" s="708"/>
      <c r="CN199" s="708"/>
      <c r="CO199" s="708"/>
      <c r="CP199" s="708"/>
      <c r="CQ199" s="708"/>
      <c r="CR199" s="708"/>
      <c r="CS199" s="708"/>
      <c r="CT199" s="708"/>
      <c r="CU199" s="708"/>
      <c r="CV199" s="708"/>
      <c r="CW199" s="708"/>
      <c r="CX199" s="708"/>
      <c r="CY199" s="708"/>
      <c r="CZ199" s="708"/>
      <c r="DA199" s="708"/>
      <c r="DB199" s="708"/>
      <c r="DC199" s="708"/>
      <c r="DD199" s="708"/>
      <c r="DE199" s="708"/>
      <c r="DF199" s="708"/>
      <c r="DG199" s="708"/>
      <c r="DH199" s="708"/>
      <c r="DI199" s="708"/>
      <c r="DJ199" s="708"/>
      <c r="DK199" s="708"/>
      <c r="DL199" s="708"/>
      <c r="DM199" s="708"/>
      <c r="DN199" s="708"/>
      <c r="DO199" s="708"/>
      <c r="DP199" s="708"/>
      <c r="DQ199" s="708"/>
      <c r="DR199" s="708"/>
      <c r="DS199" s="708"/>
      <c r="DT199" s="708"/>
      <c r="DU199" s="708"/>
      <c r="DV199" s="708"/>
    </row>
    <row r="200" spans="1:126">
      <c r="A200" s="374" t="s">
        <v>4984</v>
      </c>
      <c r="B200" s="478" t="s">
        <v>98</v>
      </c>
      <c r="C200" s="42" t="s">
        <v>943</v>
      </c>
      <c r="D200" s="42" t="s">
        <v>547</v>
      </c>
      <c r="E200" s="67" t="s">
        <v>944</v>
      </c>
      <c r="F200" s="35" t="s">
        <v>1036</v>
      </c>
      <c r="G200" s="148">
        <v>250000000</v>
      </c>
      <c r="H200" s="152"/>
      <c r="I200" s="148">
        <f t="shared" si="16"/>
        <v>250000000</v>
      </c>
      <c r="J200" s="152"/>
      <c r="K200" s="147">
        <f>I200+J200</f>
        <v>250000000</v>
      </c>
      <c r="L200" s="465">
        <f>IF(ISNA(VLOOKUP(A200,Pagamenti_Opendata!$A$2:$H$253,8,FALSE)=TRUE),0,VLOOKUP(A200,Pagamenti_Opendata!$A$2:$H$253,8,FALSE))</f>
        <v>15867213.34</v>
      </c>
      <c r="M200" s="168" t="s">
        <v>837</v>
      </c>
      <c r="N200" s="148">
        <v>250000000</v>
      </c>
      <c r="O200" s="734">
        <f>IF(I200&gt;N200,I200-N200,0)</f>
        <v>0</v>
      </c>
      <c r="P200" s="734">
        <f>IF(I200&lt;N200,I200-N200,0)</f>
        <v>0</v>
      </c>
      <c r="Q200" s="603">
        <f>COUNTIF(Bandi_ItaliaDomani!A$2:A$1085,A200)</f>
        <v>1</v>
      </c>
      <c r="R200" s="465">
        <f>SUMIF(Bandi_ItaliaDomani!A$2:A$1085,A200,Bandi_ItaliaDomani!R$2:R$1085)</f>
        <v>250000000</v>
      </c>
      <c r="S200" s="465">
        <f>VLOOKUP(A200,Progetti_Regis!$A$2:$H$427,6,FALSE)</f>
        <v>1</v>
      </c>
      <c r="T200" s="465">
        <f>VLOOKUP(A200,Progetti_Regis!$A$2:$H$427,7,FALSE)</f>
        <v>250000000</v>
      </c>
      <c r="U200" s="40" t="s">
        <v>9428</v>
      </c>
      <c r="V200" s="37"/>
      <c r="W200" s="40" t="s">
        <v>6721</v>
      </c>
      <c r="X200" s="10">
        <v>0</v>
      </c>
      <c r="Y200" s="10">
        <v>0</v>
      </c>
      <c r="Z200" s="10">
        <v>50</v>
      </c>
      <c r="AA200" s="10">
        <v>50</v>
      </c>
      <c r="AB200" s="10">
        <v>50</v>
      </c>
      <c r="AC200" s="10">
        <v>50</v>
      </c>
      <c r="AD200" s="10">
        <v>50</v>
      </c>
      <c r="AE200" s="2">
        <v>100</v>
      </c>
      <c r="AF200" s="2">
        <v>40</v>
      </c>
      <c r="AG200" s="1052">
        <f>IF(ISNA(VLOOKUP($A200,Tag_sostegno_clima_digitale!$A$2:$Y$461,21,FALSE)=TRUE),0,VLOOKUP($A200,Tag_sostegno_clima_digitale!$A$2:$Y$461,21,FALSE))</f>
        <v>0</v>
      </c>
      <c r="AH200" s="1052">
        <f>IF(ISNA(VLOOKUP($A200,Tag_sostegno_clima_digitale!$A$2:$Y$461,23,FALSE)=TRUE),0,VLOOKUP($A200,Tag_sostegno_clima_digitale!$A$2:$Y$461,23,FALSE))</f>
        <v>0</v>
      </c>
      <c r="AI200" s="10">
        <f t="shared" si="17"/>
        <v>0</v>
      </c>
      <c r="AJ200" s="10">
        <f t="shared" si="18"/>
        <v>0</v>
      </c>
      <c r="AK200" s="8">
        <v>44378</v>
      </c>
      <c r="AL200" s="8">
        <v>46387</v>
      </c>
      <c r="AM200" s="172" t="s">
        <v>924</v>
      </c>
      <c r="AN200" s="64">
        <v>2</v>
      </c>
      <c r="AO200" s="64">
        <v>1</v>
      </c>
      <c r="AP200" s="64"/>
      <c r="AQ200" s="64"/>
      <c r="BA200" s="60" t="s">
        <v>1637</v>
      </c>
      <c r="BB200" s="478"/>
      <c r="BC200" s="478"/>
      <c r="BD200" s="478"/>
      <c r="CF200" s="60" t="s">
        <v>8800</v>
      </c>
      <c r="DQ200" s="59" t="s">
        <v>1638</v>
      </c>
    </row>
    <row r="201" spans="1:126">
      <c r="A201" s="374" t="s">
        <v>4985</v>
      </c>
      <c r="B201" s="478" t="s">
        <v>98</v>
      </c>
      <c r="C201" s="42" t="s">
        <v>539</v>
      </c>
      <c r="D201" s="42" t="s">
        <v>547</v>
      </c>
      <c r="E201" s="171" t="s">
        <v>1204</v>
      </c>
      <c r="F201" s="65" t="s">
        <v>8746</v>
      </c>
      <c r="G201" s="148">
        <v>0</v>
      </c>
      <c r="H201" s="148"/>
      <c r="I201" s="148">
        <f t="shared" si="16"/>
        <v>0</v>
      </c>
      <c r="J201" s="53"/>
      <c r="K201" s="147">
        <f>I201+J201</f>
        <v>0</v>
      </c>
      <c r="L201" s="465">
        <f>IF(ISNA(VLOOKUP(A201,Pagamenti_Opendata!$A$2:$H$253,8,FALSE)=TRUE),0,VLOOKUP(A201,Pagamenti_Opendata!$A$2:$H$253,8,FALSE))</f>
        <v>0</v>
      </c>
      <c r="M201" s="168"/>
      <c r="N201" s="148">
        <v>0</v>
      </c>
      <c r="O201" s="734">
        <f>IF(I201&gt;N201,I201-N201,0)</f>
        <v>0</v>
      </c>
      <c r="P201" s="734">
        <f>IF(I201&lt;N201,I201-N201,0)</f>
        <v>0</v>
      </c>
      <c r="Q201" s="603">
        <f>COUNTIF(Bandi_ItaliaDomani!A$2:A$1085,A201)</f>
        <v>0</v>
      </c>
      <c r="R201" s="465">
        <f>SUMIF(Bandi_ItaliaDomani!A$2:A$1085,A201,Bandi_ItaliaDomani!R$2:R$1085)</f>
        <v>0</v>
      </c>
      <c r="S201" s="465">
        <f>VLOOKUP(A201,Progetti_Regis!$A$2:$H$427,6,FALSE)</f>
        <v>0</v>
      </c>
      <c r="T201" s="465">
        <f>VLOOKUP(A201,Progetti_Regis!$A$2:$H$427,7,FALSE)</f>
        <v>0</v>
      </c>
      <c r="U201" s="1" t="s">
        <v>7496</v>
      </c>
      <c r="W201" s="674" t="s">
        <v>6721</v>
      </c>
      <c r="X201" s="10"/>
      <c r="Y201" s="10"/>
      <c r="Z201" s="10"/>
      <c r="AA201" s="10"/>
      <c r="AB201" s="10"/>
      <c r="AC201" s="10"/>
      <c r="AD201" s="10"/>
      <c r="AE201" s="2"/>
      <c r="AF201" s="2"/>
      <c r="AG201" s="1052">
        <f>IF(ISNA(VLOOKUP($A201,Tag_sostegno_clima_digitale!$A$2:$Y$461,21,FALSE)=TRUE),0,VLOOKUP($A201,Tag_sostegno_clima_digitale!$A$2:$Y$461,21,FALSE))</f>
        <v>0</v>
      </c>
      <c r="AH201" s="1052">
        <f>IF(ISNA(VLOOKUP($A201,Tag_sostegno_clima_digitale!$A$2:$Y$461,23,FALSE)=TRUE),0,VLOOKUP($A201,Tag_sostegno_clima_digitale!$A$2:$Y$461,23,FALSE))</f>
        <v>0</v>
      </c>
      <c r="AI201" s="10" t="str">
        <f t="shared" si="17"/>
        <v/>
      </c>
      <c r="AJ201" s="10" t="str">
        <f t="shared" si="18"/>
        <v/>
      </c>
      <c r="AK201" s="171"/>
      <c r="AL201" s="171"/>
      <c r="AM201" s="172" t="s">
        <v>923</v>
      </c>
      <c r="AN201" s="64">
        <v>1</v>
      </c>
      <c r="AO201" s="64"/>
      <c r="AP201" s="64">
        <v>1</v>
      </c>
      <c r="AQ201" s="64"/>
      <c r="AU201" s="306" t="s">
        <v>3759</v>
      </c>
      <c r="BZ201" s="60" t="s">
        <v>1815</v>
      </c>
      <c r="CA201" s="478"/>
    </row>
    <row r="202" spans="1:126">
      <c r="A202" s="374" t="s">
        <v>4986</v>
      </c>
      <c r="B202" s="478" t="s">
        <v>98</v>
      </c>
      <c r="C202" s="42" t="s">
        <v>539</v>
      </c>
      <c r="D202" s="42" t="s">
        <v>547</v>
      </c>
      <c r="E202" s="171" t="s">
        <v>1204</v>
      </c>
      <c r="F202" s="65" t="s">
        <v>699</v>
      </c>
      <c r="G202" s="148">
        <v>0</v>
      </c>
      <c r="H202" s="148"/>
      <c r="I202" s="148">
        <f t="shared" si="16"/>
        <v>0</v>
      </c>
      <c r="J202" s="53"/>
      <c r="K202" s="147">
        <f>I202+J202</f>
        <v>0</v>
      </c>
      <c r="L202" s="465">
        <f>IF(ISNA(VLOOKUP(A202,Pagamenti_Opendata!$A$2:$H$253,8,FALSE)=TRUE),0,VLOOKUP(A202,Pagamenti_Opendata!$A$2:$H$253,8,FALSE))</f>
        <v>0</v>
      </c>
      <c r="M202" s="168"/>
      <c r="N202" s="148">
        <v>0</v>
      </c>
      <c r="O202" s="734">
        <f>IF(I202&gt;N202,I202-N202,0)</f>
        <v>0</v>
      </c>
      <c r="P202" s="734">
        <f>IF(I202&lt;N202,I202-N202,0)</f>
        <v>0</v>
      </c>
      <c r="Q202" s="603">
        <f>COUNTIF(Bandi_ItaliaDomani!A$2:A$1085,A202)</f>
        <v>0</v>
      </c>
      <c r="R202" s="465">
        <f>SUMIF(Bandi_ItaliaDomani!A$2:A$1085,A202,Bandi_ItaliaDomani!R$2:R$1085)</f>
        <v>0</v>
      </c>
      <c r="S202" s="465">
        <f>VLOOKUP(A202,Progetti_Regis!$A$2:$H$427,6,FALSE)</f>
        <v>0</v>
      </c>
      <c r="T202" s="465">
        <f>VLOOKUP(A202,Progetti_Regis!$A$2:$H$427,7,FALSE)</f>
        <v>0</v>
      </c>
      <c r="U202" s="1" t="s">
        <v>7496</v>
      </c>
      <c r="W202" s="674" t="s">
        <v>6721</v>
      </c>
      <c r="X202" s="10"/>
      <c r="Y202" s="10"/>
      <c r="Z202" s="10"/>
      <c r="AA202" s="10"/>
      <c r="AB202" s="10"/>
      <c r="AC202" s="10"/>
      <c r="AD202" s="10"/>
      <c r="AE202" s="2"/>
      <c r="AF202" s="2"/>
      <c r="AG202" s="1052">
        <f>IF(ISNA(VLOOKUP($A202,Tag_sostegno_clima_digitale!$A$2:$Y$461,21,FALSE)=TRUE),0,VLOOKUP($A202,Tag_sostegno_clima_digitale!$A$2:$Y$461,21,FALSE))</f>
        <v>0</v>
      </c>
      <c r="AH202" s="1052">
        <f>IF(ISNA(VLOOKUP($A202,Tag_sostegno_clima_digitale!$A$2:$Y$461,23,FALSE)=TRUE),0,VLOOKUP($A202,Tag_sostegno_clima_digitale!$A$2:$Y$461,23,FALSE))</f>
        <v>0</v>
      </c>
      <c r="AI202" s="10" t="str">
        <f t="shared" si="17"/>
        <v/>
      </c>
      <c r="AJ202" s="10" t="str">
        <f t="shared" si="18"/>
        <v/>
      </c>
      <c r="AK202" s="171"/>
      <c r="AL202" s="171"/>
      <c r="AM202" s="484" t="s">
        <v>923</v>
      </c>
      <c r="AN202" s="64">
        <v>1</v>
      </c>
      <c r="AO202" s="64"/>
      <c r="AP202" s="64"/>
      <c r="AQ202" s="64"/>
      <c r="AU202" s="60" t="s">
        <v>1592</v>
      </c>
      <c r="AV202" s="478"/>
      <c r="AW202" s="478"/>
      <c r="AX202" s="478"/>
    </row>
    <row r="203" spans="1:126">
      <c r="A203" s="374" t="s">
        <v>4987</v>
      </c>
      <c r="B203" s="478" t="s">
        <v>98</v>
      </c>
      <c r="C203" s="42" t="s">
        <v>539</v>
      </c>
      <c r="D203" s="42" t="s">
        <v>547</v>
      </c>
      <c r="E203" s="171" t="s">
        <v>1204</v>
      </c>
      <c r="F203" s="65" t="s">
        <v>700</v>
      </c>
      <c r="G203" s="148">
        <v>0</v>
      </c>
      <c r="H203" s="148"/>
      <c r="I203" s="148">
        <f t="shared" si="16"/>
        <v>0</v>
      </c>
      <c r="J203" s="53"/>
      <c r="K203" s="147">
        <f>I203+J203</f>
        <v>0</v>
      </c>
      <c r="L203" s="465">
        <f>IF(ISNA(VLOOKUP(A203,Pagamenti_Opendata!$A$2:$H$253,8,FALSE)=TRUE),0,VLOOKUP(A203,Pagamenti_Opendata!$A$2:$H$253,8,FALSE))</f>
        <v>0</v>
      </c>
      <c r="M203" s="168"/>
      <c r="N203" s="148">
        <v>0</v>
      </c>
      <c r="O203" s="734">
        <f>IF(I203&gt;N203,I203-N203,0)</f>
        <v>0</v>
      </c>
      <c r="P203" s="734">
        <f>IF(I203&lt;N203,I203-N203,0)</f>
        <v>0</v>
      </c>
      <c r="Q203" s="603">
        <f>COUNTIF(Bandi_ItaliaDomani!A$2:A$1085,A203)</f>
        <v>0</v>
      </c>
      <c r="R203" s="465">
        <f>SUMIF(Bandi_ItaliaDomani!A$2:A$1085,A203,Bandi_ItaliaDomani!R$2:R$1085)</f>
        <v>0</v>
      </c>
      <c r="S203" s="465">
        <f>VLOOKUP(A203,Progetti_Regis!$A$2:$H$427,6,FALSE)</f>
        <v>0</v>
      </c>
      <c r="T203" s="465">
        <f>VLOOKUP(A203,Progetti_Regis!$A$2:$H$427,7,FALSE)</f>
        <v>0</v>
      </c>
      <c r="U203" s="1" t="s">
        <v>7496</v>
      </c>
      <c r="W203" s="674" t="s">
        <v>6721</v>
      </c>
      <c r="X203" s="10"/>
      <c r="Y203" s="10"/>
      <c r="Z203" s="10"/>
      <c r="AA203" s="10"/>
      <c r="AB203" s="10"/>
      <c r="AC203" s="10"/>
      <c r="AD203" s="10"/>
      <c r="AE203" s="2"/>
      <c r="AF203" s="2"/>
      <c r="AG203" s="1052">
        <f>IF(ISNA(VLOOKUP($A203,Tag_sostegno_clima_digitale!$A$2:$Y$461,21,FALSE)=TRUE),0,VLOOKUP($A203,Tag_sostegno_clima_digitale!$A$2:$Y$461,21,FALSE))</f>
        <v>0</v>
      </c>
      <c r="AH203" s="1052">
        <f>IF(ISNA(VLOOKUP($A203,Tag_sostegno_clima_digitale!$A$2:$Y$461,23,FALSE)=TRUE),0,VLOOKUP($A203,Tag_sostegno_clima_digitale!$A$2:$Y$461,23,FALSE))</f>
        <v>0</v>
      </c>
      <c r="AI203" s="10" t="str">
        <f t="shared" si="17"/>
        <v/>
      </c>
      <c r="AJ203" s="10" t="str">
        <f t="shared" si="18"/>
        <v/>
      </c>
      <c r="AK203" s="171"/>
      <c r="AL203" s="171"/>
      <c r="AM203" s="484" t="s">
        <v>923</v>
      </c>
      <c r="AN203" s="64">
        <v>1</v>
      </c>
      <c r="AO203" s="64"/>
      <c r="AP203" s="64"/>
      <c r="AQ203" s="64"/>
      <c r="BN203" s="60" t="s">
        <v>1593</v>
      </c>
    </row>
    <row r="204" spans="1:126">
      <c r="A204" s="374" t="s">
        <v>4988</v>
      </c>
      <c r="B204" s="478" t="s">
        <v>98</v>
      </c>
      <c r="C204" s="42" t="s">
        <v>539</v>
      </c>
      <c r="D204" s="42" t="s">
        <v>547</v>
      </c>
      <c r="E204" s="171" t="s">
        <v>1204</v>
      </c>
      <c r="F204" s="65" t="s">
        <v>701</v>
      </c>
      <c r="G204" s="148">
        <v>0</v>
      </c>
      <c r="H204" s="148"/>
      <c r="I204" s="148">
        <f t="shared" si="16"/>
        <v>0</v>
      </c>
      <c r="J204" s="53"/>
      <c r="K204" s="147">
        <f>I204+J204</f>
        <v>0</v>
      </c>
      <c r="L204" s="465">
        <f>IF(ISNA(VLOOKUP(A204,Pagamenti_Opendata!$A$2:$H$253,8,FALSE)=TRUE),0,VLOOKUP(A204,Pagamenti_Opendata!$A$2:$H$253,8,FALSE))</f>
        <v>0</v>
      </c>
      <c r="M204" s="168"/>
      <c r="N204" s="148">
        <v>0</v>
      </c>
      <c r="O204" s="734">
        <f>IF(I204&gt;N204,I204-N204,0)</f>
        <v>0</v>
      </c>
      <c r="P204" s="734">
        <f>IF(I204&lt;N204,I204-N204,0)</f>
        <v>0</v>
      </c>
      <c r="Q204" s="603">
        <f>COUNTIF(Bandi_ItaliaDomani!A$2:A$1085,A204)</f>
        <v>0</v>
      </c>
      <c r="R204" s="465">
        <f>SUMIF(Bandi_ItaliaDomani!A$2:A$1085,A204,Bandi_ItaliaDomani!R$2:R$1085)</f>
        <v>0</v>
      </c>
      <c r="S204" s="465">
        <f>VLOOKUP(A204,Progetti_Regis!$A$2:$H$427,6,FALSE)</f>
        <v>0</v>
      </c>
      <c r="T204" s="465">
        <f>VLOOKUP(A204,Progetti_Regis!$A$2:$H$427,7,FALSE)</f>
        <v>0</v>
      </c>
      <c r="U204" s="500"/>
      <c r="X204" s="10"/>
      <c r="Y204" s="10"/>
      <c r="Z204" s="10"/>
      <c r="AA204" s="10"/>
      <c r="AB204" s="10"/>
      <c r="AC204" s="10"/>
      <c r="AD204" s="10"/>
      <c r="AE204" s="2"/>
      <c r="AF204" s="2"/>
      <c r="AG204" s="1052">
        <f>IF(ISNA(VLOOKUP($A204,Tag_sostegno_clima_digitale!$A$2:$Y$461,21,FALSE)=TRUE),0,VLOOKUP($A204,Tag_sostegno_clima_digitale!$A$2:$Y$461,21,FALSE))</f>
        <v>0</v>
      </c>
      <c r="AH204" s="1052">
        <f>IF(ISNA(VLOOKUP($A204,Tag_sostegno_clima_digitale!$A$2:$Y$461,23,FALSE)=TRUE),0,VLOOKUP($A204,Tag_sostegno_clima_digitale!$A$2:$Y$461,23,FALSE))</f>
        <v>0</v>
      </c>
      <c r="AI204" s="10" t="str">
        <f t="shared" si="17"/>
        <v/>
      </c>
      <c r="AJ204" s="10" t="str">
        <f t="shared" si="18"/>
        <v/>
      </c>
      <c r="AK204" s="171"/>
      <c r="AL204" s="171"/>
      <c r="AM204" s="484" t="s">
        <v>923</v>
      </c>
      <c r="AN204" s="64">
        <v>1</v>
      </c>
      <c r="AO204" s="64"/>
      <c r="AP204" s="64"/>
      <c r="AQ204" s="64"/>
      <c r="BA204" s="60" t="s">
        <v>1594</v>
      </c>
      <c r="BB204" s="478"/>
      <c r="BC204" s="478"/>
      <c r="BD204" s="478"/>
    </row>
    <row r="205" spans="1:126">
      <c r="A205" s="374" t="s">
        <v>4989</v>
      </c>
      <c r="B205" s="478" t="s">
        <v>98</v>
      </c>
      <c r="C205" s="42" t="s">
        <v>539</v>
      </c>
      <c r="D205" s="42" t="s">
        <v>547</v>
      </c>
      <c r="E205" s="171" t="s">
        <v>1204</v>
      </c>
      <c r="F205" s="6" t="s">
        <v>1863</v>
      </c>
      <c r="G205" s="148">
        <v>0</v>
      </c>
      <c r="H205" s="148"/>
      <c r="I205" s="148">
        <f t="shared" si="16"/>
        <v>0</v>
      </c>
      <c r="J205" s="53"/>
      <c r="K205" s="147">
        <f>I205+J205</f>
        <v>0</v>
      </c>
      <c r="L205" s="465">
        <f>IF(ISNA(VLOOKUP(A205,Pagamenti_Opendata!$A$2:$H$253,8,FALSE)=TRUE),0,VLOOKUP(A205,Pagamenti_Opendata!$A$2:$H$253,8,FALSE))</f>
        <v>0</v>
      </c>
      <c r="M205" s="168"/>
      <c r="N205" s="148">
        <v>0</v>
      </c>
      <c r="O205" s="734">
        <f>IF(I205&gt;N205,I205-N205,0)</f>
        <v>0</v>
      </c>
      <c r="P205" s="734">
        <f>IF(I205&lt;N205,I205-N205,0)</f>
        <v>0</v>
      </c>
      <c r="Q205" s="603">
        <f>COUNTIF(Bandi_ItaliaDomani!A$2:A$1085,A205)</f>
        <v>0</v>
      </c>
      <c r="R205" s="465">
        <f>SUMIF(Bandi_ItaliaDomani!A$2:A$1085,A205,Bandi_ItaliaDomani!R$2:R$1085)</f>
        <v>0</v>
      </c>
      <c r="S205" s="465">
        <f>VLOOKUP(A205,Progetti_Regis!$A$2:$H$427,6,FALSE)</f>
        <v>0</v>
      </c>
      <c r="T205" s="465">
        <f>VLOOKUP(A205,Progetti_Regis!$A$2:$H$427,7,FALSE)</f>
        <v>0</v>
      </c>
      <c r="U205" s="1" t="s">
        <v>7734</v>
      </c>
      <c r="W205" s="674" t="s">
        <v>6721</v>
      </c>
      <c r="X205" s="10"/>
      <c r="Y205" s="10"/>
      <c r="Z205" s="10"/>
      <c r="AA205" s="10"/>
      <c r="AB205" s="10"/>
      <c r="AC205" s="10"/>
      <c r="AD205" s="10"/>
      <c r="AE205" s="2"/>
      <c r="AF205" s="2"/>
      <c r="AG205" s="1052">
        <f>IF(ISNA(VLOOKUP($A205,Tag_sostegno_clima_digitale!$A$2:$Y$461,21,FALSE)=TRUE),0,VLOOKUP($A205,Tag_sostegno_clima_digitale!$A$2:$Y$461,21,FALSE))</f>
        <v>0</v>
      </c>
      <c r="AH205" s="1052">
        <f>IF(ISNA(VLOOKUP($A205,Tag_sostegno_clima_digitale!$A$2:$Y$461,23,FALSE)=TRUE),0,VLOOKUP($A205,Tag_sostegno_clima_digitale!$A$2:$Y$461,23,FALSE))</f>
        <v>0</v>
      </c>
      <c r="AI205" s="10" t="str">
        <f t="shared" si="17"/>
        <v/>
      </c>
      <c r="AJ205" s="10" t="str">
        <f t="shared" si="18"/>
        <v/>
      </c>
      <c r="AK205" s="171"/>
      <c r="AL205" s="171"/>
      <c r="AM205" s="484" t="s">
        <v>923</v>
      </c>
      <c r="AN205" s="64">
        <v>1</v>
      </c>
      <c r="AO205" s="64"/>
      <c r="AP205" s="64"/>
      <c r="AQ205" s="64"/>
      <c r="AU205" s="60" t="s">
        <v>1595</v>
      </c>
      <c r="AV205" s="478"/>
      <c r="AW205" s="478"/>
      <c r="AX205" s="478"/>
    </row>
    <row r="206" spans="1:126">
      <c r="A206" s="374" t="s">
        <v>4990</v>
      </c>
      <c r="B206" s="484" t="s">
        <v>98</v>
      </c>
      <c r="C206" s="42" t="s">
        <v>943</v>
      </c>
      <c r="D206" s="42" t="s">
        <v>5952</v>
      </c>
      <c r="E206" s="67" t="s">
        <v>944</v>
      </c>
      <c r="F206" s="51" t="s">
        <v>5889</v>
      </c>
      <c r="G206" s="148">
        <v>800000000</v>
      </c>
      <c r="H206" s="152">
        <v>205999113.93000001</v>
      </c>
      <c r="I206" s="148">
        <f t="shared" si="16"/>
        <v>1005999113.9300001</v>
      </c>
      <c r="J206" s="148"/>
      <c r="K206" s="744">
        <f>I206+J206</f>
        <v>1005999113.9300001</v>
      </c>
      <c r="L206" s="465">
        <f>IF(ISNA(VLOOKUP(A206,Pagamenti_Opendata!$A$2:$H$253,8,FALSE)=TRUE),0,VLOOKUP(A206,Pagamenti_Opendata!$A$2:$H$253,8,FALSE))</f>
        <v>191714453.78</v>
      </c>
      <c r="M206" s="168" t="s">
        <v>776</v>
      </c>
      <c r="N206" s="148">
        <v>800000000</v>
      </c>
      <c r="O206" s="734">
        <f>IF(I206&gt;N206,I206-N206,0)</f>
        <v>205999113.93000007</v>
      </c>
      <c r="P206" s="734">
        <f>IF(I206&lt;N206,I206-N206,0)</f>
        <v>0</v>
      </c>
      <c r="Q206" s="603">
        <f>COUNTIF(Bandi_ItaliaDomani!A$2:A$1085,A206)</f>
        <v>1</v>
      </c>
      <c r="R206" s="465">
        <f>SUMIF(Bandi_ItaliaDomani!A$2:A$1085,A206,Bandi_ItaliaDomani!R$2:R$1085)</f>
        <v>1177757480.9799998</v>
      </c>
      <c r="S206" s="465">
        <f>VLOOKUP(A206,Progetti_Regis!$A$2:$H$427,6,FALSE)</f>
        <v>210</v>
      </c>
      <c r="T206" s="465">
        <f>VLOOKUP(A206,Progetti_Regis!$A$2:$H$427,7,FALSE)</f>
        <v>1177757480.98</v>
      </c>
      <c r="U206" s="50" t="s">
        <v>1163</v>
      </c>
      <c r="V206" s="37"/>
      <c r="W206" s="67" t="s">
        <v>5697</v>
      </c>
      <c r="X206" s="10">
        <v>0</v>
      </c>
      <c r="Y206" s="10">
        <v>70</v>
      </c>
      <c r="Z206" s="10">
        <v>70</v>
      </c>
      <c r="AA206" s="10">
        <v>70</v>
      </c>
      <c r="AB206" s="10">
        <v>210</v>
      </c>
      <c r="AC206" s="10">
        <v>210</v>
      </c>
      <c r="AD206" s="10">
        <v>376</v>
      </c>
      <c r="AE206" s="2">
        <v>320</v>
      </c>
      <c r="AF206" s="2">
        <v>40</v>
      </c>
      <c r="AG206" s="1052">
        <f>IF(ISNA(VLOOKUP($A206,Tag_sostegno_clima_digitale!$A$2:$Y$461,21,FALSE)=TRUE),0,VLOOKUP($A206,Tag_sostegno_clima_digitale!$A$2:$Y$461,21,FALSE))</f>
        <v>0.4</v>
      </c>
      <c r="AH206" s="1052">
        <f>IF(ISNA(VLOOKUP($A206,Tag_sostegno_clima_digitale!$A$2:$Y$461,23,FALSE)=TRUE),0,VLOOKUP($A206,Tag_sostegno_clima_digitale!$A$2:$Y$461,23,FALSE))</f>
        <v>0</v>
      </c>
      <c r="AI206" s="10">
        <f t="shared" si="17"/>
        <v>402.39964557200005</v>
      </c>
      <c r="AJ206" s="10">
        <f t="shared" si="18"/>
        <v>0</v>
      </c>
      <c r="AK206" s="8">
        <v>44256</v>
      </c>
      <c r="AL206" s="8">
        <v>46203</v>
      </c>
      <c r="AM206" s="172" t="s">
        <v>924</v>
      </c>
      <c r="AN206" s="64">
        <v>1</v>
      </c>
      <c r="AO206" s="64">
        <v>1</v>
      </c>
      <c r="AP206" s="64">
        <v>1</v>
      </c>
      <c r="AQ206" s="64"/>
      <c r="BF206" s="306" t="s">
        <v>3752</v>
      </c>
      <c r="BQ206" s="60" t="s">
        <v>1639</v>
      </c>
      <c r="DI206" s="59" t="s">
        <v>1640</v>
      </c>
    </row>
    <row r="207" spans="1:126" s="63" customFormat="1" ht="13.8">
      <c r="A207" s="374" t="s">
        <v>4991</v>
      </c>
      <c r="B207" s="478" t="s">
        <v>98</v>
      </c>
      <c r="C207" s="42" t="s">
        <v>943</v>
      </c>
      <c r="D207" s="42" t="s">
        <v>548</v>
      </c>
      <c r="E207" s="67" t="s">
        <v>944</v>
      </c>
      <c r="F207" s="35" t="s">
        <v>1089</v>
      </c>
      <c r="G207" s="148">
        <v>411739000</v>
      </c>
      <c r="H207" s="152"/>
      <c r="I207" s="148">
        <f t="shared" si="16"/>
        <v>411739000</v>
      </c>
      <c r="J207" s="152"/>
      <c r="K207" s="147">
        <f>I207+J207</f>
        <v>411739000</v>
      </c>
      <c r="L207" s="465">
        <f>IF(ISNA(VLOOKUP(A207,Pagamenti_Opendata!$A$2:$H$253,8,FALSE)=TRUE),0,VLOOKUP(A207,Pagamenti_Opendata!$A$2:$H$253,8,FALSE))</f>
        <v>99782807.219999999</v>
      </c>
      <c r="M207" s="168" t="s">
        <v>775</v>
      </c>
      <c r="N207" s="148">
        <v>411739000</v>
      </c>
      <c r="O207" s="734">
        <f>IF(I207&gt;N207,I207-N207,0)</f>
        <v>0</v>
      </c>
      <c r="P207" s="734">
        <f>IF(I207&lt;N207,I207-N207,0)</f>
        <v>0</v>
      </c>
      <c r="Q207" s="603">
        <f>COUNTIF(Bandi_ItaliaDomani!A$2:A$1085,A207)</f>
        <v>25</v>
      </c>
      <c r="R207" s="465">
        <f>SUMIF(Bandi_ItaliaDomani!A$2:A$1085,A207,Bandi_ItaliaDomani!R$2:R$1085)</f>
        <v>14395537.320000002</v>
      </c>
      <c r="S207" s="465">
        <f>VLOOKUP(A207,Progetti_Regis!$A$2:$H$427,6,FALSE)</f>
        <v>62</v>
      </c>
      <c r="T207" s="465">
        <f>VLOOKUP(A207,Progetti_Regis!$A$2:$H$427,7,FALSE)</f>
        <v>411739000</v>
      </c>
      <c r="U207" s="40" t="s">
        <v>1170</v>
      </c>
      <c r="V207" s="37"/>
      <c r="W207" s="674" t="s">
        <v>6721</v>
      </c>
      <c r="X207" s="10">
        <v>0</v>
      </c>
      <c r="Y207" s="10">
        <v>24.5</v>
      </c>
      <c r="Z207" s="10">
        <v>69.2</v>
      </c>
      <c r="AA207" s="10">
        <v>102.5</v>
      </c>
      <c r="AB207" s="10">
        <v>102.5</v>
      </c>
      <c r="AC207" s="10">
        <v>80.2</v>
      </c>
      <c r="AD207" s="10">
        <v>32.799999999999997</v>
      </c>
      <c r="AE207" s="2">
        <v>93</v>
      </c>
      <c r="AF207" s="2">
        <v>22.5</v>
      </c>
      <c r="AG207" s="1052">
        <f>IF(ISNA(VLOOKUP($A207,Tag_sostegno_clima_digitale!$A$2:$Y$461,21,FALSE)=TRUE),0,VLOOKUP($A207,Tag_sostegno_clima_digitale!$A$2:$Y$461,21,FALSE))</f>
        <v>0.11054090091052828</v>
      </c>
      <c r="AH207" s="1052">
        <f>IF(ISNA(VLOOKUP($A207,Tag_sostegno_clima_digitale!$A$2:$Y$461,23,FALSE)=TRUE),0,VLOOKUP($A207,Tag_sostegno_clima_digitale!$A$2:$Y$461,23,FALSE))</f>
        <v>0</v>
      </c>
      <c r="AI207" s="10">
        <f t="shared" si="17"/>
        <v>45.514000000000003</v>
      </c>
      <c r="AJ207" s="10">
        <f t="shared" si="18"/>
        <v>0</v>
      </c>
      <c r="AK207" s="8">
        <v>44256</v>
      </c>
      <c r="AL207" s="8">
        <v>46203</v>
      </c>
      <c r="AM207" s="172" t="s">
        <v>924</v>
      </c>
      <c r="AN207" s="64">
        <v>1</v>
      </c>
      <c r="AO207" s="64">
        <v>1</v>
      </c>
      <c r="AP207" s="64"/>
      <c r="AQ207" s="64"/>
      <c r="AR207" s="520"/>
      <c r="AS207" s="520"/>
      <c r="AT207" s="172"/>
      <c r="AU207" s="172"/>
      <c r="AV207" s="484"/>
      <c r="AW207" s="484"/>
      <c r="AX207" s="484"/>
      <c r="AY207" s="520"/>
      <c r="AZ207" s="520"/>
      <c r="BA207" s="520"/>
      <c r="BB207" s="520"/>
      <c r="BC207" s="520"/>
      <c r="BD207" s="520"/>
      <c r="BE207" s="172"/>
      <c r="BF207" s="172"/>
      <c r="BG207" s="484"/>
      <c r="BH207" s="484"/>
      <c r="BI207" s="484"/>
      <c r="BJ207" s="484"/>
      <c r="BK207" s="484"/>
      <c r="BL207" s="484"/>
      <c r="BM207" s="484"/>
      <c r="BN207" s="172"/>
      <c r="BO207" s="172"/>
      <c r="BP207" s="484"/>
      <c r="BQ207" s="172"/>
      <c r="BR207" s="60" t="s">
        <v>1641</v>
      </c>
      <c r="BS207" s="478"/>
      <c r="BT207" s="478"/>
      <c r="BU207" s="478"/>
      <c r="BV207" s="478"/>
      <c r="BW207" s="478"/>
      <c r="BX207" s="478"/>
      <c r="BY207" s="478"/>
      <c r="BZ207" s="172"/>
      <c r="CA207" s="484"/>
      <c r="CB207" s="172"/>
      <c r="CC207" s="484"/>
      <c r="CD207" s="484"/>
      <c r="CE207" s="172"/>
      <c r="CF207" s="172"/>
      <c r="CG207" s="484"/>
      <c r="CH207" s="484"/>
      <c r="CI207" s="484"/>
      <c r="CJ207" s="484"/>
      <c r="CK207" s="484"/>
      <c r="CL207" s="484"/>
      <c r="CM207" s="484"/>
      <c r="CN207" s="172"/>
      <c r="CO207" s="484"/>
      <c r="CP207" s="484"/>
      <c r="CQ207" s="484"/>
      <c r="CR207" s="484"/>
      <c r="CS207" s="484"/>
      <c r="CT207" s="484"/>
      <c r="CU207" s="484"/>
      <c r="CV207" s="172"/>
      <c r="CW207" s="484"/>
      <c r="CX207" s="484"/>
      <c r="CY207" s="172"/>
      <c r="CZ207" s="172"/>
      <c r="DA207" s="484"/>
      <c r="DB207" s="484"/>
      <c r="DC207" s="484"/>
      <c r="DD207" s="484"/>
      <c r="DE207" s="484"/>
      <c r="DF207" s="484"/>
      <c r="DG207" s="484"/>
      <c r="DH207" s="484"/>
      <c r="DI207" s="59" t="s">
        <v>1642</v>
      </c>
      <c r="DJ207" s="484"/>
      <c r="DK207" s="484"/>
      <c r="DL207" s="484"/>
      <c r="DM207" s="484"/>
      <c r="DN207" s="484"/>
      <c r="DO207" s="484"/>
      <c r="DP207" s="484"/>
      <c r="DQ207" s="172"/>
      <c r="DR207" s="484"/>
      <c r="DS207" s="484"/>
      <c r="DT207" s="484"/>
      <c r="DU207" s="172"/>
      <c r="DV207" s="172"/>
    </row>
    <row r="208" spans="1:126">
      <c r="A208" s="374" t="s">
        <v>4995</v>
      </c>
      <c r="B208" s="478" t="s">
        <v>5834</v>
      </c>
      <c r="C208" s="40" t="s">
        <v>943</v>
      </c>
      <c r="D208" s="42" t="s">
        <v>548</v>
      </c>
      <c r="E208" s="43" t="s">
        <v>944</v>
      </c>
      <c r="F208" s="501" t="s">
        <v>836</v>
      </c>
      <c r="G208" s="148"/>
      <c r="H208" s="149"/>
      <c r="I208" s="148"/>
      <c r="J208" s="148">
        <v>2000000000</v>
      </c>
      <c r="K208" s="147">
        <f>I208+J208</f>
        <v>2000000000</v>
      </c>
      <c r="L208" s="465">
        <f>IF(ISNA(VLOOKUP(A208,Pagamenti_Opendata!$A$2:$H$253,8,FALSE)=TRUE),0,VLOOKUP(A208,Pagamenti_Opendata!$A$2:$H$253,8,FALSE))</f>
        <v>0</v>
      </c>
      <c r="M208" s="168" t="s">
        <v>836</v>
      </c>
      <c r="N208" s="148"/>
      <c r="O208" s="734">
        <f>IF(I208&gt;N208,I208-N208,0)</f>
        <v>0</v>
      </c>
      <c r="P208" s="734">
        <f>IF(I208&lt;N208,I208-N208,0)</f>
        <v>0</v>
      </c>
      <c r="Q208" s="603">
        <f>COUNTIF(Bandi_ItaliaDomani!A$2:A$1085,A208)</f>
        <v>21</v>
      </c>
      <c r="R208" s="465">
        <f>SUMIF(Bandi_ItaliaDomani!A$2:A$1085,A208,Bandi_ItaliaDomani!R$2:R$1085)</f>
        <v>2000000000.0099995</v>
      </c>
      <c r="S208" s="465">
        <f>VLOOKUP(A208,Progetti_Regis!$A$2:$H$427,6,FALSE)</f>
        <v>0</v>
      </c>
      <c r="T208" s="465">
        <f>VLOOKUP(A208,Progetti_Regis!$A$2:$H$427,7,FALSE)</f>
        <v>0</v>
      </c>
      <c r="U208" s="42" t="s">
        <v>7734</v>
      </c>
      <c r="V208" s="28"/>
      <c r="W208" s="67" t="s">
        <v>5767</v>
      </c>
      <c r="X208" s="10"/>
      <c r="Y208" s="10">
        <v>200</v>
      </c>
      <c r="Z208" s="10">
        <v>400</v>
      </c>
      <c r="AA208" s="10">
        <v>350</v>
      </c>
      <c r="AB208" s="10">
        <v>350</v>
      </c>
      <c r="AC208" s="10">
        <v>350</v>
      </c>
      <c r="AD208" s="10">
        <v>2350</v>
      </c>
      <c r="AE208" s="2">
        <v>871</v>
      </c>
      <c r="AF208" s="2">
        <v>43.6</v>
      </c>
      <c r="AG208" s="1052">
        <f>IF(ISNA(VLOOKUP($A208,Tag_sostegno_clima_digitale!$A$2:$Y$461,21,FALSE)=TRUE),0,VLOOKUP($A208,Tag_sostegno_clima_digitale!$A$2:$Y$461,21,FALSE))</f>
        <v>0</v>
      </c>
      <c r="AH208" s="1052">
        <f>IF(ISNA(VLOOKUP($A208,Tag_sostegno_clima_digitale!$A$2:$Y$461,23,FALSE)=TRUE),0,VLOOKUP($A208,Tag_sostegno_clima_digitale!$A$2:$Y$461,23,FALSE))</f>
        <v>0</v>
      </c>
      <c r="AI208" s="10">
        <f t="shared" si="17"/>
        <v>0</v>
      </c>
      <c r="AJ208" s="10">
        <f t="shared" si="18"/>
        <v>0</v>
      </c>
      <c r="AK208" s="8"/>
      <c r="AL208" s="8"/>
      <c r="AM208" s="171" t="s">
        <v>1831</v>
      </c>
      <c r="AN208" s="64"/>
      <c r="AO208" s="64"/>
      <c r="AP208" s="64"/>
      <c r="AQ208" s="64"/>
    </row>
    <row r="209" spans="1:141" s="63" customFormat="1">
      <c r="A209" s="374" t="s">
        <v>4992</v>
      </c>
      <c r="B209" s="484" t="s">
        <v>98</v>
      </c>
      <c r="C209" s="40" t="s">
        <v>943</v>
      </c>
      <c r="D209" s="40" t="s">
        <v>548</v>
      </c>
      <c r="E209" s="43" t="s">
        <v>944</v>
      </c>
      <c r="F209" s="51" t="s">
        <v>4521</v>
      </c>
      <c r="G209" s="150">
        <v>3695000000</v>
      </c>
      <c r="H209" s="150">
        <v>10255000000</v>
      </c>
      <c r="I209" s="148">
        <f>H209+G209</f>
        <v>13950000000</v>
      </c>
      <c r="J209" s="151"/>
      <c r="K209" s="147">
        <f>I209+J209</f>
        <v>13950000000</v>
      </c>
      <c r="L209" s="465">
        <f>IF(ISNA(VLOOKUP(A209,Pagamenti_Opendata!$A$2:$H$253,8,FALSE)=TRUE),0,VLOOKUP(A209,Pagamenti_Opendata!$A$2:$H$253,8,FALSE))</f>
        <v>13950000000</v>
      </c>
      <c r="M209" s="168" t="s">
        <v>8080</v>
      </c>
      <c r="N209" s="150">
        <v>13950000000</v>
      </c>
      <c r="O209" s="734">
        <f>IF(I209&gt;N209,I209-N209,0)</f>
        <v>0</v>
      </c>
      <c r="P209" s="734">
        <f>IF(I209&lt;N209,I209-N209,0)</f>
        <v>0</v>
      </c>
      <c r="Q209" s="603">
        <f>COUNTIF(Bandi_ItaliaDomani!A$2:A$1085,A209)</f>
        <v>0</v>
      </c>
      <c r="R209" s="465">
        <f>SUMIF(Bandi_ItaliaDomani!A$2:A$1085,A209,Bandi_ItaliaDomani!R$2:R$1085)</f>
        <v>0</v>
      </c>
      <c r="S209" s="465">
        <f>VLOOKUP(A209,Progetti_Regis!$A$2:$H$427,6,FALSE)</f>
        <v>60756</v>
      </c>
      <c r="T209" s="465">
        <f>VLOOKUP(A209,Progetti_Regis!$A$2:$H$427,7,FALSE)</f>
        <v>13726394613.769962</v>
      </c>
      <c r="U209" s="50" t="s">
        <v>7496</v>
      </c>
      <c r="V209" s="37"/>
      <c r="W209" s="674" t="s">
        <v>6721</v>
      </c>
      <c r="X209" s="10">
        <v>1.1000000000000001</v>
      </c>
      <c r="Y209" s="10">
        <v>1.1000000000000001</v>
      </c>
      <c r="Z209" s="10">
        <v>1182.4000000000001</v>
      </c>
      <c r="AA209" s="10">
        <v>3279.7</v>
      </c>
      <c r="AB209" s="10">
        <v>3103.1</v>
      </c>
      <c r="AC209" s="10">
        <v>2994.5</v>
      </c>
      <c r="AD209" s="10">
        <v>3388.1</v>
      </c>
      <c r="AE209" s="10">
        <v>4464</v>
      </c>
      <c r="AF209" s="2">
        <v>32</v>
      </c>
      <c r="AG209" s="1052">
        <f>IF(ISNA(VLOOKUP($A209,Tag_sostegno_clima_digitale!$A$2:$Y$461,21,FALSE)=TRUE),0,VLOOKUP($A209,Tag_sostegno_clima_digitale!$A$2:$Y$461,21,FALSE))</f>
        <v>1</v>
      </c>
      <c r="AH209" s="1052">
        <f>IF(ISNA(VLOOKUP($A209,Tag_sostegno_clima_digitale!$A$2:$Y$461,23,FALSE)=TRUE),0,VLOOKUP($A209,Tag_sostegno_clima_digitale!$A$2:$Y$461,23,FALSE))</f>
        <v>0</v>
      </c>
      <c r="AI209" s="10">
        <f t="shared" si="17"/>
        <v>13950</v>
      </c>
      <c r="AJ209" s="10">
        <f t="shared" si="18"/>
        <v>0</v>
      </c>
      <c r="AK209" s="8">
        <v>44013</v>
      </c>
      <c r="AL209" s="8">
        <v>46203</v>
      </c>
      <c r="AM209" s="172" t="s">
        <v>923</v>
      </c>
      <c r="AN209" s="64">
        <v>1</v>
      </c>
      <c r="AO209" s="64">
        <v>2</v>
      </c>
      <c r="AP209" s="64">
        <v>2</v>
      </c>
      <c r="AQ209" s="64"/>
      <c r="AR209" s="172"/>
      <c r="AS209" s="484"/>
      <c r="AT209" s="172"/>
      <c r="AU209" s="60" t="s">
        <v>1643</v>
      </c>
      <c r="AV209" s="478"/>
      <c r="AW209" s="478"/>
      <c r="AX209" s="478"/>
      <c r="AY209" s="172"/>
      <c r="AZ209" s="484"/>
      <c r="BA209" s="172"/>
      <c r="BB209" s="484"/>
      <c r="BC209" s="484"/>
      <c r="BD209" s="484"/>
      <c r="BE209" s="172"/>
      <c r="BF209" s="306" t="s">
        <v>3638</v>
      </c>
      <c r="BG209" s="484"/>
      <c r="BH209" s="484"/>
      <c r="BI209" s="484"/>
      <c r="BJ209" s="484"/>
      <c r="BK209" s="484"/>
      <c r="BL209" s="484"/>
      <c r="BM209" s="484"/>
      <c r="BN209" s="172"/>
      <c r="BO209" s="59" t="s">
        <v>1644</v>
      </c>
      <c r="BP209" s="484"/>
      <c r="BQ209" s="172"/>
      <c r="BR209" s="172"/>
      <c r="BS209" s="484"/>
      <c r="BT209" s="484"/>
      <c r="BU209" s="484"/>
      <c r="BV209" s="484"/>
      <c r="BW209" s="484"/>
      <c r="BX209" s="484"/>
      <c r="BY209" s="484"/>
      <c r="BZ209" s="172"/>
      <c r="CA209" s="484"/>
      <c r="CB209" s="172"/>
      <c r="CC209" s="484"/>
      <c r="CD209" s="484"/>
      <c r="CE209" s="172"/>
      <c r="CF209" s="306" t="s">
        <v>3638</v>
      </c>
      <c r="CG209" s="484"/>
      <c r="CH209" s="484"/>
      <c r="CI209" s="484"/>
      <c r="CJ209" s="484"/>
      <c r="CK209" s="484"/>
      <c r="CL209" s="484"/>
      <c r="CM209" s="484"/>
      <c r="CN209" s="172"/>
      <c r="CO209" s="484"/>
      <c r="CP209" s="484"/>
      <c r="CQ209" s="484"/>
      <c r="CR209" s="484"/>
      <c r="CS209" s="484"/>
      <c r="CT209" s="484"/>
      <c r="CU209" s="484"/>
      <c r="CV209" s="172"/>
      <c r="CW209" s="484"/>
      <c r="CX209" s="484"/>
      <c r="CY209" s="172"/>
      <c r="CZ209" s="61" t="s">
        <v>1645</v>
      </c>
      <c r="DA209" s="478"/>
      <c r="DB209" s="478"/>
      <c r="DC209" s="478"/>
      <c r="DD209" s="478"/>
      <c r="DE209" s="478"/>
      <c r="DF209" s="478"/>
      <c r="DG209" s="478"/>
      <c r="DH209" s="478"/>
      <c r="DI209" s="172"/>
      <c r="DJ209" s="484"/>
      <c r="DK209" s="484"/>
      <c r="DL209" s="484"/>
      <c r="DM209" s="484"/>
      <c r="DN209" s="484"/>
      <c r="DO209" s="484"/>
      <c r="DP209" s="484"/>
      <c r="DQ209" s="172"/>
      <c r="DR209" s="484"/>
      <c r="DS209" s="484"/>
      <c r="DT209" s="484"/>
      <c r="DU209" s="172"/>
      <c r="DV209" s="172"/>
    </row>
    <row r="210" spans="1:141">
      <c r="A210" s="374" t="s">
        <v>4997</v>
      </c>
      <c r="B210" s="484" t="s">
        <v>5834</v>
      </c>
      <c r="C210" s="40" t="s">
        <v>943</v>
      </c>
      <c r="D210" s="42" t="s">
        <v>548</v>
      </c>
      <c r="E210" s="43" t="s">
        <v>944</v>
      </c>
      <c r="F210" s="502" t="s">
        <v>1842</v>
      </c>
      <c r="G210" s="148"/>
      <c r="H210" s="149"/>
      <c r="I210" s="148"/>
      <c r="J210" s="148">
        <v>4563610000</v>
      </c>
      <c r="K210" s="147">
        <f>I210+J210</f>
        <v>4563610000</v>
      </c>
      <c r="L210" s="465">
        <f>IF(ISNA(VLOOKUP(A210,Pagamenti_Opendata!$A$2:$H$253,8,FALSE)=TRUE),0,VLOOKUP(A210,Pagamenti_Opendata!$A$2:$H$253,8,FALSE))</f>
        <v>0</v>
      </c>
      <c r="M210" s="168"/>
      <c r="N210" s="148"/>
      <c r="O210" s="734">
        <f>IF(I210&gt;N210,I210-N210,0)</f>
        <v>0</v>
      </c>
      <c r="P210" s="734">
        <f>IF(I210&lt;N210,I210-N210,0)</f>
        <v>0</v>
      </c>
      <c r="Q210" s="603">
        <f>COUNTIF(Bandi_ItaliaDomani!A$2:A$1085,A210)</f>
        <v>0</v>
      </c>
      <c r="R210" s="465">
        <f>SUMIF(Bandi_ItaliaDomani!A$2:A$1085,A210,Bandi_ItaliaDomani!R$2:R$1085)</f>
        <v>0</v>
      </c>
      <c r="S210" s="465">
        <f>VLOOKUP(A210,Progetti_Regis!$A$2:$H$427,6,FALSE)</f>
        <v>0</v>
      </c>
      <c r="T210" s="465">
        <f>VLOOKUP(A210,Progetti_Regis!$A$2:$H$427,7,FALSE)</f>
        <v>0</v>
      </c>
      <c r="U210" s="50" t="s">
        <v>7496</v>
      </c>
      <c r="V210" s="28"/>
      <c r="W210" s="674" t="s">
        <v>6721</v>
      </c>
      <c r="X210" s="10">
        <v>0</v>
      </c>
      <c r="Y210" s="10">
        <v>0</v>
      </c>
      <c r="Z210" s="10">
        <v>0</v>
      </c>
      <c r="AA210" s="10">
        <v>910</v>
      </c>
      <c r="AB210" s="10">
        <v>829.9</v>
      </c>
      <c r="AC210" s="10">
        <v>1439.9</v>
      </c>
      <c r="AD210" s="10">
        <v>1383.81</v>
      </c>
      <c r="AE210" s="10">
        <v>1460</v>
      </c>
      <c r="AF210" s="2">
        <v>32</v>
      </c>
      <c r="AG210" s="1052">
        <f>IF(ISNA(VLOOKUP($A210,Tag_sostegno_clima_digitale!$A$2:$Y$461,21,FALSE)=TRUE),0,VLOOKUP($A210,Tag_sostegno_clima_digitale!$A$2:$Y$461,21,FALSE))</f>
        <v>0</v>
      </c>
      <c r="AH210" s="1052">
        <f>IF(ISNA(VLOOKUP($A210,Tag_sostegno_clima_digitale!$A$2:$Y$461,23,FALSE)=TRUE),0,VLOOKUP($A210,Tag_sostegno_clima_digitale!$A$2:$Y$461,23,FALSE))</f>
        <v>0</v>
      </c>
      <c r="AI210" s="10">
        <f t="shared" si="17"/>
        <v>0</v>
      </c>
      <c r="AJ210" s="10">
        <f t="shared" si="18"/>
        <v>0</v>
      </c>
      <c r="AK210" s="8"/>
      <c r="AL210" s="8"/>
      <c r="AM210" s="171" t="s">
        <v>1831</v>
      </c>
      <c r="AN210" s="64"/>
      <c r="AO210" s="64"/>
      <c r="AP210" s="64"/>
      <c r="AQ210" s="64"/>
      <c r="AY210" s="63"/>
    </row>
    <row r="211" spans="1:141">
      <c r="A211" s="374" t="s">
        <v>4993</v>
      </c>
      <c r="B211" s="484" t="s">
        <v>98</v>
      </c>
      <c r="C211" s="42" t="s">
        <v>943</v>
      </c>
      <c r="D211" s="42" t="s">
        <v>548</v>
      </c>
      <c r="E211" s="67" t="s">
        <v>944</v>
      </c>
      <c r="F211" s="35" t="s">
        <v>988</v>
      </c>
      <c r="G211" s="148">
        <v>200000000</v>
      </c>
      <c r="H211" s="152"/>
      <c r="I211" s="148">
        <f>H211+G211</f>
        <v>200000000</v>
      </c>
      <c r="J211" s="152"/>
      <c r="K211" s="147">
        <f>I211+J211</f>
        <v>200000000</v>
      </c>
      <c r="L211" s="465">
        <f>IF(ISNA(VLOOKUP(A211,Pagamenti_Opendata!$A$2:$H$253,8,FALSE)=TRUE),0,VLOOKUP(A211,Pagamenti_Opendata!$A$2:$H$253,8,FALSE))</f>
        <v>12751049.310000001</v>
      </c>
      <c r="M211" s="168" t="s">
        <v>777</v>
      </c>
      <c r="N211" s="148">
        <v>200000000</v>
      </c>
      <c r="O211" s="734">
        <f>IF(I211&gt;N211,I211-N211,0)</f>
        <v>0</v>
      </c>
      <c r="P211" s="734">
        <f>IF(I211&lt;N211,I211-N211,0)</f>
        <v>0</v>
      </c>
      <c r="Q211" s="603">
        <f>COUNTIF(Bandi_ItaliaDomani!A$2:A$1085,A211)</f>
        <v>1</v>
      </c>
      <c r="R211" s="465">
        <f>SUMIF(Bandi_ItaliaDomani!A$2:A$1085,A211,Bandi_ItaliaDomani!R$2:R$1085)</f>
        <v>146562895</v>
      </c>
      <c r="S211" s="465">
        <f>VLOOKUP(A211,Progetti_Regis!$A$2:$H$427,6,FALSE)</f>
        <v>33</v>
      </c>
      <c r="T211" s="465">
        <f>VLOOKUP(A211,Progetti_Regis!$A$2:$H$427,7,FALSE)</f>
        <v>146562895</v>
      </c>
      <c r="U211" s="50" t="s">
        <v>7496</v>
      </c>
      <c r="V211" s="37"/>
      <c r="W211" s="674" t="s">
        <v>6721</v>
      </c>
      <c r="X211" s="10">
        <v>0</v>
      </c>
      <c r="Y211" s="10">
        <v>0</v>
      </c>
      <c r="Z211" s="10">
        <v>0</v>
      </c>
      <c r="AA211" s="10">
        <v>40</v>
      </c>
      <c r="AB211" s="10">
        <v>60</v>
      </c>
      <c r="AC211" s="10">
        <v>60</v>
      </c>
      <c r="AD211" s="10">
        <v>40</v>
      </c>
      <c r="AE211" s="2">
        <v>10</v>
      </c>
      <c r="AF211" s="2">
        <v>5</v>
      </c>
      <c r="AG211" s="1052">
        <f>IF(ISNA(VLOOKUP($A211,Tag_sostegno_clima_digitale!$A$2:$Y$461,21,FALSE)=TRUE),0,VLOOKUP($A211,Tag_sostegno_clima_digitale!$A$2:$Y$461,21,FALSE))</f>
        <v>1</v>
      </c>
      <c r="AH211" s="1052">
        <f>IF(ISNA(VLOOKUP($A211,Tag_sostegno_clima_digitale!$A$2:$Y$461,23,FALSE)=TRUE),0,VLOOKUP($A211,Tag_sostegno_clima_digitale!$A$2:$Y$461,23,FALSE))</f>
        <v>0</v>
      </c>
      <c r="AI211" s="10">
        <f t="shared" si="17"/>
        <v>200</v>
      </c>
      <c r="AJ211" s="10">
        <f t="shared" si="18"/>
        <v>0</v>
      </c>
      <c r="AK211" s="8">
        <v>44562</v>
      </c>
      <c r="AL211" s="8">
        <v>46203</v>
      </c>
      <c r="AM211" s="172" t="s">
        <v>924</v>
      </c>
      <c r="AN211" s="64">
        <v>1</v>
      </c>
      <c r="AO211" s="64">
        <v>1</v>
      </c>
      <c r="AP211" s="64">
        <v>1</v>
      </c>
      <c r="AQ211" s="64"/>
      <c r="AY211" s="306" t="s">
        <v>3752</v>
      </c>
      <c r="BF211" s="60" t="s">
        <v>1646</v>
      </c>
      <c r="BG211" s="478"/>
      <c r="BH211" s="478"/>
      <c r="BI211" s="478"/>
      <c r="BJ211" s="478"/>
      <c r="BK211" s="478"/>
      <c r="BL211" s="478"/>
      <c r="BM211" s="478"/>
      <c r="DI211" s="59" t="s">
        <v>1647</v>
      </c>
    </row>
    <row r="212" spans="1:141">
      <c r="A212" s="374" t="s">
        <v>4996</v>
      </c>
      <c r="B212" s="484" t="s">
        <v>98</v>
      </c>
      <c r="C212" s="42" t="s">
        <v>539</v>
      </c>
      <c r="D212" s="56" t="s">
        <v>548</v>
      </c>
      <c r="E212" s="171" t="s">
        <v>1204</v>
      </c>
      <c r="F212" s="6" t="s">
        <v>1230</v>
      </c>
      <c r="G212" s="148">
        <v>0</v>
      </c>
      <c r="H212" s="148"/>
      <c r="I212" s="148">
        <f>H212+G212</f>
        <v>0</v>
      </c>
      <c r="J212" s="53"/>
      <c r="K212" s="147">
        <f>I212+J212</f>
        <v>0</v>
      </c>
      <c r="L212" s="465">
        <f>IF(ISNA(VLOOKUP(A212,Pagamenti_Opendata!$A$2:$H$253,8,FALSE)=TRUE),0,VLOOKUP(A212,Pagamenti_Opendata!$A$2:$H$253,8,FALSE))</f>
        <v>0</v>
      </c>
      <c r="M212" s="168"/>
      <c r="N212" s="148">
        <v>0</v>
      </c>
      <c r="O212" s="734">
        <f>IF(I212&gt;N212,I212-N212,0)</f>
        <v>0</v>
      </c>
      <c r="P212" s="734">
        <f>IF(I212&lt;N212,I212-N212,0)</f>
        <v>0</v>
      </c>
      <c r="Q212" s="603">
        <f>COUNTIF(Bandi_ItaliaDomani!A$2:A$1085,A212)</f>
        <v>0</v>
      </c>
      <c r="R212" s="465">
        <f>SUMIF(Bandi_ItaliaDomani!A$2:A$1085,A212,Bandi_ItaliaDomani!R$2:R$1085)</f>
        <v>0</v>
      </c>
      <c r="S212" s="465">
        <f>VLOOKUP(A212,Progetti_Regis!$A$2:$H$427,6,FALSE)</f>
        <v>0</v>
      </c>
      <c r="T212" s="465">
        <f>VLOOKUP(A212,Progetti_Regis!$A$2:$H$427,7,FALSE)</f>
        <v>0</v>
      </c>
      <c r="U212" s="1" t="s">
        <v>7496</v>
      </c>
      <c r="W212" s="674" t="s">
        <v>6721</v>
      </c>
      <c r="X212" s="10"/>
      <c r="Y212" s="10"/>
      <c r="Z212" s="10"/>
      <c r="AA212" s="10"/>
      <c r="AB212" s="10"/>
      <c r="AC212" s="10"/>
      <c r="AD212" s="10"/>
      <c r="AE212" s="2"/>
      <c r="AF212" s="2"/>
      <c r="AG212" s="1052">
        <f>IF(ISNA(VLOOKUP($A212,Tag_sostegno_clima_digitale!$A$2:$Y$461,21,FALSE)=TRUE),0,VLOOKUP($A212,Tag_sostegno_clima_digitale!$A$2:$Y$461,21,FALSE))</f>
        <v>0</v>
      </c>
      <c r="AH212" s="1052">
        <f>IF(ISNA(VLOOKUP($A212,Tag_sostegno_clima_digitale!$A$2:$Y$461,23,FALSE)=TRUE),0,VLOOKUP($A212,Tag_sostegno_clima_digitale!$A$2:$Y$461,23,FALSE))</f>
        <v>0</v>
      </c>
      <c r="AI212" s="10" t="str">
        <f t="shared" si="17"/>
        <v/>
      </c>
      <c r="AJ212" s="10" t="str">
        <f t="shared" si="18"/>
        <v/>
      </c>
      <c r="AK212" s="171"/>
      <c r="AL212" s="171"/>
      <c r="AM212" s="172" t="s">
        <v>923</v>
      </c>
      <c r="AN212" s="64">
        <v>1</v>
      </c>
      <c r="AO212" s="64"/>
      <c r="AP212" s="64"/>
      <c r="AQ212" s="23"/>
      <c r="BA212" s="60" t="s">
        <v>1648</v>
      </c>
      <c r="BB212" s="478"/>
      <c r="BC212" s="478"/>
      <c r="BD212" s="478"/>
    </row>
    <row r="213" spans="1:141">
      <c r="A213" s="374" t="s">
        <v>4994</v>
      </c>
      <c r="B213" s="484" t="s">
        <v>98</v>
      </c>
      <c r="C213" s="42" t="s">
        <v>943</v>
      </c>
      <c r="D213" s="42" t="s">
        <v>5953</v>
      </c>
      <c r="E213" s="67" t="s">
        <v>944</v>
      </c>
      <c r="F213" s="35" t="s">
        <v>989</v>
      </c>
      <c r="G213" s="148">
        <v>500000000</v>
      </c>
      <c r="H213" s="152"/>
      <c r="I213" s="148">
        <f>H213+G213</f>
        <v>500000000</v>
      </c>
      <c r="J213" s="152"/>
      <c r="K213" s="147">
        <f>I213+J213</f>
        <v>500000000</v>
      </c>
      <c r="L213" s="465">
        <f>IF(ISNA(VLOOKUP(A213,Pagamenti_Opendata!$A$2:$H$253,8,FALSE)=TRUE),0,VLOOKUP(A213,Pagamenti_Opendata!$A$2:$H$253,8,FALSE))</f>
        <v>7928598.04</v>
      </c>
      <c r="M213" s="168" t="s">
        <v>834</v>
      </c>
      <c r="N213" s="148">
        <v>500000000</v>
      </c>
      <c r="O213" s="734">
        <f>IF(I213&gt;N213,I213-N213,0)</f>
        <v>0</v>
      </c>
      <c r="P213" s="734">
        <f>IF(I213&lt;N213,I213-N213,0)</f>
        <v>0</v>
      </c>
      <c r="Q213" s="603">
        <f>COUNTIF(Bandi_ItaliaDomani!A$2:A$1085,A213)</f>
        <v>0</v>
      </c>
      <c r="R213" s="465">
        <f>SUMIF(Bandi_ItaliaDomani!A$2:A$1085,A213,Bandi_ItaliaDomani!R$2:R$1085)</f>
        <v>0</v>
      </c>
      <c r="S213" s="465">
        <f>VLOOKUP(A213,Progetti_Regis!$A$2:$H$427,6,FALSE)</f>
        <v>5</v>
      </c>
      <c r="T213" s="465">
        <f>VLOOKUP(A213,Progetti_Regis!$A$2:$H$427,7,FALSE)</f>
        <v>491934622.54000002</v>
      </c>
      <c r="U213" s="50" t="s">
        <v>7496</v>
      </c>
      <c r="V213" s="37"/>
      <c r="W213" s="674" t="s">
        <v>6721</v>
      </c>
      <c r="X213" s="10">
        <v>0</v>
      </c>
      <c r="Y213" s="10">
        <v>0</v>
      </c>
      <c r="Z213" s="10">
        <v>150</v>
      </c>
      <c r="AA213" s="10">
        <v>150</v>
      </c>
      <c r="AB213" s="10">
        <v>100</v>
      </c>
      <c r="AC213" s="10">
        <v>50</v>
      </c>
      <c r="AD213" s="10">
        <v>50</v>
      </c>
      <c r="AE213" s="2" t="s">
        <v>5828</v>
      </c>
      <c r="AF213" s="2" t="s">
        <v>5828</v>
      </c>
      <c r="AG213" s="1052">
        <f>IF(ISNA(VLOOKUP($A213,Tag_sostegno_clima_digitale!$A$2:$Y$461,21,FALSE)=TRUE),0,VLOOKUP($A213,Tag_sostegno_clima_digitale!$A$2:$Y$461,21,FALSE))</f>
        <v>1</v>
      </c>
      <c r="AH213" s="1052">
        <f>IF(ISNA(VLOOKUP($A213,Tag_sostegno_clima_digitale!$A$2:$Y$461,23,FALSE)=TRUE),0,VLOOKUP($A213,Tag_sostegno_clima_digitale!$A$2:$Y$461,23,FALSE))</f>
        <v>0</v>
      </c>
      <c r="AI213" s="10">
        <f t="shared" si="17"/>
        <v>500</v>
      </c>
      <c r="AJ213" s="10">
        <f t="shared" si="18"/>
        <v>0</v>
      </c>
      <c r="AK213" s="8">
        <v>44197</v>
      </c>
      <c r="AL213" s="8">
        <v>46265</v>
      </c>
      <c r="AM213" s="172" t="s">
        <v>924</v>
      </c>
      <c r="AN213" s="64">
        <v>1</v>
      </c>
      <c r="AO213" s="64">
        <v>1</v>
      </c>
      <c r="AP213" s="64"/>
      <c r="AQ213" s="64"/>
      <c r="AT213" s="60" t="s">
        <v>1649</v>
      </c>
      <c r="CV213" s="59" t="s">
        <v>352</v>
      </c>
    </row>
    <row r="214" spans="1:141" s="455" customFormat="1">
      <c r="A214" s="454" t="s">
        <v>5514</v>
      </c>
      <c r="B214" s="484" t="s">
        <v>98</v>
      </c>
      <c r="C214" s="364" t="s">
        <v>539</v>
      </c>
      <c r="D214" s="364" t="s">
        <v>549</v>
      </c>
      <c r="E214" s="47" t="s">
        <v>944</v>
      </c>
      <c r="F214" s="434" t="s">
        <v>5516</v>
      </c>
      <c r="G214" s="154"/>
      <c r="H214" s="153"/>
      <c r="I214" s="154"/>
      <c r="J214" s="153"/>
      <c r="K214" s="153"/>
      <c r="L214" s="465">
        <f>IF(ISNA(VLOOKUP(A214,Pagamenti_Opendata!$A$2:$H$253,8,FALSE)=TRUE),0,VLOOKUP(A214,Pagamenti_Opendata!$A$2:$H$253,8,FALSE))</f>
        <v>0</v>
      </c>
      <c r="M214" s="168" t="s">
        <v>779</v>
      </c>
      <c r="N214" s="154"/>
      <c r="O214" s="734">
        <f>IF(I214&gt;N214,I214-N214,0)</f>
        <v>0</v>
      </c>
      <c r="P214" s="734">
        <f>IF(I214&lt;N214,I214-N214,0)</f>
        <v>0</v>
      </c>
      <c r="Q214" s="603">
        <f>COUNTIF(Bandi_ItaliaDomani!A$2:A$1085,A214)</f>
        <v>0</v>
      </c>
      <c r="R214" s="465">
        <f>SUMIF(Bandi_ItaliaDomani!A$2:A$1085,A214,Bandi_ItaliaDomani!R$2:R$1085)</f>
        <v>0</v>
      </c>
      <c r="S214" s="465">
        <f>VLOOKUP(A214,Progetti_Regis!$A$2:$H$427,6,FALSE)</f>
        <v>0</v>
      </c>
      <c r="T214" s="465">
        <f>VLOOKUP(A214,Progetti_Regis!$A$2:$H$427,7,FALSE)</f>
        <v>0</v>
      </c>
      <c r="U214" s="468"/>
      <c r="V214" s="36"/>
      <c r="W214" s="46" t="s">
        <v>6721</v>
      </c>
      <c r="X214" s="10"/>
      <c r="Y214" s="10"/>
      <c r="Z214" s="10"/>
      <c r="AA214" s="10"/>
      <c r="AB214" s="10"/>
      <c r="AC214" s="10"/>
      <c r="AD214" s="10"/>
      <c r="AE214" s="2"/>
      <c r="AF214" s="2"/>
      <c r="AG214" s="1052">
        <f>IF(ISNA(VLOOKUP($A214,Tag_sostegno_clima_digitale!$A$2:$Y$461,21,FALSE)=TRUE),0,VLOOKUP($A214,Tag_sostegno_clima_digitale!$A$2:$Y$461,21,FALSE))</f>
        <v>0</v>
      </c>
      <c r="AH214" s="1052">
        <f>IF(ISNA(VLOOKUP($A214,Tag_sostegno_clima_digitale!$A$2:$Y$461,23,FALSE)=TRUE),0,VLOOKUP($A214,Tag_sostegno_clima_digitale!$A$2:$Y$461,23,FALSE))</f>
        <v>0</v>
      </c>
      <c r="AI214" s="10" t="str">
        <f t="shared" si="17"/>
        <v/>
      </c>
      <c r="AJ214" s="10" t="str">
        <f t="shared" si="18"/>
        <v/>
      </c>
      <c r="AK214" s="8">
        <v>43862</v>
      </c>
      <c r="AL214" s="8">
        <v>46265</v>
      </c>
      <c r="AN214" s="64"/>
      <c r="AO214" s="64"/>
      <c r="AP214" s="64"/>
      <c r="AQ214" s="64"/>
      <c r="AS214" s="484"/>
      <c r="AT214" s="758"/>
      <c r="AV214" s="484"/>
      <c r="AW214" s="484"/>
      <c r="AX214" s="484"/>
      <c r="AZ214" s="484"/>
      <c r="BB214" s="484"/>
      <c r="BC214" s="484"/>
      <c r="BD214" s="484"/>
      <c r="BG214" s="484"/>
      <c r="BH214" s="484"/>
      <c r="BI214" s="484"/>
      <c r="BJ214" s="484"/>
      <c r="BK214" s="484"/>
      <c r="BL214" s="484"/>
      <c r="BM214" s="484"/>
      <c r="BP214" s="484"/>
      <c r="BS214" s="484"/>
      <c r="BT214" s="484"/>
      <c r="BU214" s="484"/>
      <c r="BV214" s="484"/>
      <c r="BW214" s="484"/>
      <c r="BX214" s="484"/>
      <c r="BY214" s="484"/>
      <c r="CA214" s="484"/>
      <c r="CC214" s="484"/>
      <c r="CD214" s="484"/>
      <c r="CE214" s="758"/>
      <c r="CG214" s="484"/>
      <c r="CH214" s="484"/>
      <c r="CI214" s="484"/>
      <c r="CJ214" s="484"/>
      <c r="CK214" s="484"/>
      <c r="CL214" s="484"/>
      <c r="CM214" s="484"/>
      <c r="CO214" s="484"/>
      <c r="CP214" s="484"/>
      <c r="CQ214" s="484"/>
      <c r="CR214" s="484"/>
      <c r="CS214" s="484"/>
      <c r="CT214" s="484"/>
      <c r="CU214" s="484"/>
      <c r="CW214" s="484"/>
      <c r="CX214" s="484"/>
      <c r="DA214" s="484"/>
      <c r="DB214" s="484"/>
      <c r="DC214" s="484"/>
      <c r="DD214" s="484"/>
      <c r="DE214" s="484"/>
      <c r="DF214" s="484"/>
      <c r="DG214" s="484"/>
      <c r="DH214" s="484"/>
      <c r="DJ214" s="484"/>
      <c r="DK214" s="484"/>
      <c r="DL214" s="484"/>
      <c r="DM214" s="484"/>
      <c r="DN214" s="484"/>
      <c r="DO214" s="484"/>
      <c r="DP214" s="484"/>
      <c r="DR214" s="484"/>
      <c r="DS214" s="484"/>
      <c r="DT214" s="484"/>
    </row>
    <row r="215" spans="1:141" ht="13.8">
      <c r="A215" s="758" t="s">
        <v>5511</v>
      </c>
      <c r="B215" s="484" t="s">
        <v>98</v>
      </c>
      <c r="C215" s="766" t="s">
        <v>8081</v>
      </c>
      <c r="D215" s="766" t="s">
        <v>549</v>
      </c>
      <c r="E215" s="761" t="s">
        <v>8082</v>
      </c>
      <c r="F215" s="775" t="s">
        <v>5515</v>
      </c>
      <c r="G215" s="777"/>
      <c r="H215" s="776">
        <v>1200000000</v>
      </c>
      <c r="I215" s="148">
        <f>H215+G215</f>
        <v>1200000000</v>
      </c>
      <c r="J215" s="777"/>
      <c r="K215" s="773">
        <f>I215+J215</f>
        <v>1200000000</v>
      </c>
      <c r="L215" s="465">
        <f>IF(ISNA(VLOOKUP(A215,Pagamenti_Opendata!$A$2:$H$253,8,FALSE)=TRUE),0,VLOOKUP(A215,Pagamenti_Opendata!$A$2:$H$253,8,FALSE))</f>
        <v>0</v>
      </c>
      <c r="M215" s="778" t="s">
        <v>1888</v>
      </c>
      <c r="N215" s="776">
        <v>1287100000</v>
      </c>
      <c r="O215" s="734">
        <f>IF(I215&gt;N215,I215-N215,0)</f>
        <v>0</v>
      </c>
      <c r="P215" s="734">
        <f>IF(I215&lt;N215,I215-N215,0)</f>
        <v>-87100000</v>
      </c>
      <c r="Q215" s="764">
        <f>COUNTIF(Bandi_ItaliaDomani!A$2:A$1085,A215)</f>
        <v>1</v>
      </c>
      <c r="R215" s="765">
        <f>SUMIF(Bandi_ItaliaDomani!A$2:A$1085,A215,Bandi_ItaliaDomani!R$2:R$1085)</f>
        <v>1113825891.05</v>
      </c>
      <c r="S215" s="765">
        <f>VLOOKUP(A215,Progetti_Regis!$A$2:$H$427,6,FALSE)</f>
        <v>429</v>
      </c>
      <c r="T215" s="765">
        <f>VLOOKUP(A215,Progetti_Regis!$A$2:$H$427,7,FALSE)</f>
        <v>575736876.58000004</v>
      </c>
      <c r="U215" s="779" t="s">
        <v>9421</v>
      </c>
      <c r="V215" s="767" t="s">
        <v>9422</v>
      </c>
      <c r="W215" s="779" t="s">
        <v>6721</v>
      </c>
      <c r="X215" s="768">
        <v>12.87</v>
      </c>
      <c r="Y215" s="768">
        <v>115.84</v>
      </c>
      <c r="Z215" s="768">
        <v>128.71</v>
      </c>
      <c r="AA215" s="782">
        <v>80</v>
      </c>
      <c r="AB215" s="768">
        <v>283.16000000000003</v>
      </c>
      <c r="AC215" s="768">
        <v>386.13</v>
      </c>
      <c r="AD215" s="768">
        <v>193.07</v>
      </c>
      <c r="AE215" s="769">
        <v>695</v>
      </c>
      <c r="AF215" s="769">
        <v>54</v>
      </c>
      <c r="AG215" s="1052">
        <f>IF(ISNA(VLOOKUP($A215,Tag_sostegno_clima_digitale!$A$2:$Y$461,21,FALSE)=TRUE),0,VLOOKUP($A215,Tag_sostegno_clima_digitale!$A$2:$Y$461,21,FALSE))</f>
        <v>1</v>
      </c>
      <c r="AH215" s="1052">
        <f>IF(ISNA(VLOOKUP($A215,Tag_sostegno_clima_digitale!$A$2:$Y$461,23,FALSE)=TRUE),0,VLOOKUP($A215,Tag_sostegno_clima_digitale!$A$2:$Y$461,23,FALSE))</f>
        <v>0</v>
      </c>
      <c r="AI215" s="10">
        <f t="shared" si="17"/>
        <v>1200</v>
      </c>
      <c r="AJ215" s="10">
        <f t="shared" si="18"/>
        <v>0</v>
      </c>
      <c r="AK215" s="758"/>
      <c r="AL215" s="758"/>
      <c r="AM215" s="758" t="s">
        <v>924</v>
      </c>
      <c r="AN215" s="772">
        <v>3</v>
      </c>
      <c r="AO215" s="772"/>
      <c r="AP215" s="772"/>
      <c r="AQ215" s="772"/>
      <c r="AR215" s="780"/>
      <c r="AS215" s="780"/>
      <c r="AT215" s="758"/>
      <c r="AU215" s="758"/>
      <c r="AV215" s="758"/>
      <c r="AW215" s="758"/>
      <c r="AX215" s="758"/>
      <c r="AY215" s="758"/>
      <c r="AZ215" s="758"/>
      <c r="BA215" s="758"/>
      <c r="BB215" s="758"/>
      <c r="BC215" s="758"/>
      <c r="BD215" s="758"/>
      <c r="BE215" s="758"/>
      <c r="BF215" s="758"/>
      <c r="BG215" s="758"/>
      <c r="BH215" s="758"/>
      <c r="BI215" s="758"/>
      <c r="BJ215" s="758"/>
      <c r="BK215" s="758"/>
      <c r="BL215" s="758"/>
      <c r="BM215" s="758"/>
      <c r="BN215" s="758"/>
      <c r="BO215" s="758"/>
      <c r="BP215" s="758"/>
      <c r="BQ215" s="758"/>
      <c r="BS215" s="758"/>
      <c r="BT215" s="758"/>
      <c r="BU215" s="758"/>
      <c r="BV215" s="758"/>
      <c r="BW215" s="758"/>
      <c r="BX215" s="758"/>
      <c r="BY215" s="758"/>
      <c r="BZ215" s="758"/>
      <c r="CA215" s="758"/>
      <c r="CB215" s="758"/>
      <c r="CC215" s="758"/>
      <c r="CD215" s="758"/>
      <c r="CE215" s="60" t="s">
        <v>8801</v>
      </c>
      <c r="CF215" s="758"/>
      <c r="CG215" s="758"/>
      <c r="CH215" s="758"/>
      <c r="CI215" s="758"/>
      <c r="CJ215" s="758"/>
      <c r="CK215" s="758"/>
      <c r="CL215" s="758"/>
      <c r="CM215" s="758"/>
      <c r="CN215" s="758"/>
      <c r="CO215" s="758"/>
      <c r="CP215" s="758"/>
      <c r="CQ215" s="758"/>
      <c r="CR215" s="758"/>
      <c r="CS215" s="758"/>
      <c r="CT215" s="758"/>
      <c r="CU215" s="758"/>
      <c r="CV215" s="781" t="s">
        <v>1650</v>
      </c>
      <c r="CW215" s="758"/>
      <c r="CX215" s="758"/>
      <c r="CY215" s="758"/>
      <c r="CZ215" s="758"/>
      <c r="DA215" s="758"/>
      <c r="DB215" s="758"/>
      <c r="DC215" s="758"/>
      <c r="DD215" s="758"/>
      <c r="DE215" s="758"/>
      <c r="DF215" s="758"/>
      <c r="DG215" s="758"/>
      <c r="DH215" s="758"/>
      <c r="DJ215" s="758"/>
      <c r="DK215" s="758"/>
      <c r="DL215" s="758"/>
      <c r="DM215" s="758"/>
      <c r="DN215" s="758"/>
      <c r="DO215" s="758"/>
      <c r="DP215" s="758"/>
      <c r="DQ215" s="781" t="s">
        <v>8023</v>
      </c>
      <c r="DR215" s="758"/>
      <c r="DS215" s="758"/>
      <c r="DT215" s="758"/>
      <c r="DU215" s="758"/>
      <c r="DV215" s="758"/>
      <c r="DW215" s="758"/>
      <c r="DX215" s="758"/>
      <c r="DY215" s="758"/>
      <c r="DZ215" s="758"/>
      <c r="EA215" s="758"/>
      <c r="EB215" s="758"/>
      <c r="EC215" s="758"/>
      <c r="ED215" s="758"/>
      <c r="EE215" s="758"/>
      <c r="EF215" s="758"/>
      <c r="EG215" s="758"/>
      <c r="EH215" s="758"/>
      <c r="EI215" s="758"/>
      <c r="EJ215" s="758"/>
      <c r="EK215" s="758"/>
    </row>
    <row r="216" spans="1:141" ht="12" customHeight="1">
      <c r="A216" s="758" t="s">
        <v>5512</v>
      </c>
      <c r="B216" s="484" t="s">
        <v>98</v>
      </c>
      <c r="C216" s="40" t="s">
        <v>943</v>
      </c>
      <c r="D216" s="40" t="s">
        <v>549</v>
      </c>
      <c r="E216" s="35" t="s">
        <v>947</v>
      </c>
      <c r="F216" s="35" t="s">
        <v>1145</v>
      </c>
      <c r="G216" s="150">
        <v>800000000</v>
      </c>
      <c r="H216" s="150">
        <v>400000000</v>
      </c>
      <c r="I216" s="148">
        <f>H216+G216</f>
        <v>1200000000</v>
      </c>
      <c r="J216" s="151"/>
      <c r="K216" s="773">
        <f>I216+J216</f>
        <v>1200000000</v>
      </c>
      <c r="L216" s="465">
        <f>IF(ISNA(VLOOKUP(A216,Pagamenti_Opendata!$A$2:$H$253,8,FALSE)=TRUE),0,VLOOKUP(A216,Pagamenti_Opendata!$A$2:$H$253,8,FALSE))</f>
        <v>467696416.06</v>
      </c>
      <c r="M216" s="167" t="s">
        <v>1888</v>
      </c>
      <c r="N216" s="150">
        <v>1200000000</v>
      </c>
      <c r="O216" s="734">
        <f>IF(I216&gt;N216,I216-N216,0)</f>
        <v>0</v>
      </c>
      <c r="P216" s="734">
        <f>IF(I216&lt;N216,I216-N216,0)</f>
        <v>0</v>
      </c>
      <c r="Q216" s="603">
        <f>COUNTIF(Bandi_ItaliaDomani!A$2:A$1085,A216)</f>
        <v>0</v>
      </c>
      <c r="R216" s="465">
        <f>SUMIF(Bandi_ItaliaDomani!A$2:A$1085,A216,Bandi_ItaliaDomani!R$2:R$1085)</f>
        <v>0</v>
      </c>
      <c r="S216" s="465">
        <f>VLOOKUP(A216,Progetti_Regis!$A$2:$H$427,6,FALSE)</f>
        <v>1701</v>
      </c>
      <c r="T216" s="465">
        <f>VLOOKUP(A216,Progetti_Regis!$A$2:$H$427,7,FALSE)</f>
        <v>1185679203.0000002</v>
      </c>
      <c r="U216" s="40" t="s">
        <v>1181</v>
      </c>
      <c r="V216" s="37"/>
      <c r="W216" s="50" t="s">
        <v>6721</v>
      </c>
      <c r="X216" s="10">
        <v>50</v>
      </c>
      <c r="Y216" s="10">
        <v>90</v>
      </c>
      <c r="Z216" s="10">
        <v>140</v>
      </c>
      <c r="AA216" s="10">
        <v>30</v>
      </c>
      <c r="AB216" s="10">
        <v>280</v>
      </c>
      <c r="AC216" s="10">
        <v>220</v>
      </c>
      <c r="AD216" s="10">
        <v>390</v>
      </c>
      <c r="AE216" s="2">
        <v>446</v>
      </c>
      <c r="AF216" s="2">
        <v>37.200000000000003</v>
      </c>
      <c r="AG216" s="1052">
        <f>IF(ISNA(VLOOKUP($A216,Tag_sostegno_clima_digitale!$A$2:$Y$461,21,FALSE)=TRUE),0,VLOOKUP($A216,Tag_sostegno_clima_digitale!$A$2:$Y$461,21,FALSE))</f>
        <v>0.27862500000000001</v>
      </c>
      <c r="AH216" s="1052">
        <f>IF(ISNA(VLOOKUP($A216,Tag_sostegno_clima_digitale!$A$2:$Y$461,23,FALSE)=TRUE),0,VLOOKUP($A216,Tag_sostegno_clima_digitale!$A$2:$Y$461,23,FALSE))</f>
        <v>0</v>
      </c>
      <c r="AI216" s="10">
        <f t="shared" si="17"/>
        <v>334.35</v>
      </c>
      <c r="AJ216" s="10">
        <f t="shared" si="18"/>
        <v>0</v>
      </c>
      <c r="AK216" s="8"/>
      <c r="AL216" s="8"/>
      <c r="AM216" s="172" t="s">
        <v>924</v>
      </c>
      <c r="AN216" s="64">
        <v>1</v>
      </c>
      <c r="AO216" s="64">
        <v>1</v>
      </c>
      <c r="AP216" s="64"/>
      <c r="AQ216" s="64"/>
      <c r="AU216" s="60" t="s">
        <v>357</v>
      </c>
      <c r="AV216" s="478"/>
      <c r="AW216" s="478"/>
      <c r="AX216" s="478"/>
      <c r="CZ216" s="59" t="s">
        <v>1652</v>
      </c>
      <c r="DQ216" s="59" t="s">
        <v>8802</v>
      </c>
    </row>
    <row r="217" spans="1:141" s="63" customFormat="1" ht="15" customHeight="1">
      <c r="A217" s="708" t="s">
        <v>5513</v>
      </c>
      <c r="B217" s="651" t="s">
        <v>11080</v>
      </c>
      <c r="C217" s="709" t="s">
        <v>7899</v>
      </c>
      <c r="D217" s="709" t="s">
        <v>549</v>
      </c>
      <c r="E217" s="710" t="s">
        <v>7900</v>
      </c>
      <c r="F217" s="711" t="s">
        <v>5211</v>
      </c>
      <c r="G217" s="713"/>
      <c r="H217" s="712">
        <v>0</v>
      </c>
      <c r="I217" s="738">
        <f>H217+G217</f>
        <v>0</v>
      </c>
      <c r="J217" s="713"/>
      <c r="K217" s="745">
        <f>I217+J217</f>
        <v>0</v>
      </c>
      <c r="L217" s="465">
        <f>IF(ISNA(VLOOKUP(A217,Pagamenti_Opendata!$A$2:$H$253,8,FALSE)=TRUE),0,VLOOKUP(A217,Pagamenti_Opendata!$A$2:$H$253,8,FALSE))</f>
        <v>0</v>
      </c>
      <c r="M217" s="722" t="s">
        <v>827</v>
      </c>
      <c r="N217" s="712">
        <v>6000000000</v>
      </c>
      <c r="O217" s="734">
        <f>IF(I217&gt;N217,I217-N217,0)</f>
        <v>0</v>
      </c>
      <c r="P217" s="734">
        <f>IF(I217&lt;N217,I217-N217,0)</f>
        <v>-6000000000</v>
      </c>
      <c r="Q217" s="715">
        <f>COUNTIF(Bandi_ItaliaDomani!A$2:A$1085,A217)</f>
        <v>1</v>
      </c>
      <c r="R217" s="716">
        <f>SUMIF(Bandi_ItaliaDomani!A$2:A$1085,A217,Bandi_ItaliaDomani!R$2:R$1085)</f>
        <v>3000000000</v>
      </c>
      <c r="S217" s="716">
        <f>VLOOKUP(A217,Progetti_Regis!$A$2:$H$427,6,FALSE)</f>
        <v>0</v>
      </c>
      <c r="T217" s="716">
        <f>VLOOKUP(A217,Progetti_Regis!$A$2:$H$427,7,FALSE)</f>
        <v>0</v>
      </c>
      <c r="U217" s="717" t="s">
        <v>1166</v>
      </c>
      <c r="V217" s="718" t="s">
        <v>7929</v>
      </c>
      <c r="W217" s="719" t="s">
        <v>6721</v>
      </c>
      <c r="X217" s="720">
        <v>0</v>
      </c>
      <c r="Y217" s="720">
        <v>0</v>
      </c>
      <c r="Z217" s="720">
        <v>0</v>
      </c>
      <c r="AA217" s="720">
        <v>0</v>
      </c>
      <c r="AB217" s="720">
        <v>0</v>
      </c>
      <c r="AC217" s="720">
        <v>0</v>
      </c>
      <c r="AD217" s="720">
        <v>0</v>
      </c>
      <c r="AE217" s="720">
        <v>0</v>
      </c>
      <c r="AF217" s="721">
        <v>0</v>
      </c>
      <c r="AG217" s="1052">
        <f>IF(ISNA(VLOOKUP($A217,Tag_sostegno_clima_digitale!$A$2:$Y$461,21,FALSE)=TRUE),0,VLOOKUP($A217,Tag_sostegno_clima_digitale!$A$2:$Y$461,21,FALSE))</f>
        <v>0</v>
      </c>
      <c r="AH217" s="1052">
        <f>IF(ISNA(VLOOKUP($A217,Tag_sostegno_clima_digitale!$A$2:$Y$461,23,FALSE)=TRUE),0,VLOOKUP($A217,Tag_sostegno_clima_digitale!$A$2:$Y$461,23,FALSE))</f>
        <v>0</v>
      </c>
      <c r="AI217" s="10" t="str">
        <f t="shared" si="17"/>
        <v/>
      </c>
      <c r="AJ217" s="10" t="str">
        <f t="shared" si="18"/>
        <v/>
      </c>
      <c r="AK217" s="723">
        <v>43862</v>
      </c>
      <c r="AL217" s="723">
        <v>46265</v>
      </c>
      <c r="AM217" s="708" t="s">
        <v>924</v>
      </c>
      <c r="AN217" s="724"/>
      <c r="AO217" s="724"/>
      <c r="AP217" s="724">
        <v>2</v>
      </c>
      <c r="AQ217" s="724"/>
      <c r="AR217" s="708"/>
      <c r="AS217" s="708"/>
      <c r="AT217" s="708"/>
      <c r="AU217" s="725"/>
      <c r="AV217" s="725"/>
      <c r="AW217" s="725"/>
      <c r="AX217" s="725"/>
      <c r="AY217" s="708"/>
      <c r="AZ217" s="708"/>
      <c r="BA217" s="708"/>
      <c r="BB217" s="708"/>
      <c r="BC217" s="708"/>
      <c r="BD217" s="708"/>
      <c r="BE217" s="708"/>
      <c r="BF217" s="708"/>
      <c r="BG217" s="708"/>
      <c r="BH217" s="708"/>
      <c r="BI217" s="708"/>
      <c r="BJ217" s="708"/>
      <c r="BK217" s="708"/>
      <c r="BL217" s="708"/>
      <c r="BM217" s="708"/>
      <c r="BN217" s="708"/>
      <c r="BO217" s="708"/>
      <c r="BP217" s="708"/>
      <c r="BQ217" s="708"/>
      <c r="BR217" s="726" t="s">
        <v>1653</v>
      </c>
      <c r="BS217" s="726" t="s">
        <v>1656</v>
      </c>
      <c r="BT217" s="708"/>
      <c r="BU217" s="708"/>
      <c r="BV217" s="708"/>
      <c r="BW217" s="708"/>
      <c r="BX217" s="708"/>
      <c r="BY217" s="708"/>
      <c r="BZ217" s="708"/>
      <c r="CA217" s="708"/>
      <c r="CB217" s="708"/>
      <c r="CC217" s="708"/>
      <c r="CD217" s="708"/>
      <c r="CE217" s="708"/>
      <c r="CF217" s="708"/>
      <c r="CG217" s="708"/>
      <c r="CH217" s="708"/>
      <c r="CI217" s="708"/>
      <c r="CJ217" s="708"/>
      <c r="CK217" s="708"/>
      <c r="CL217" s="708"/>
      <c r="CM217" s="708"/>
      <c r="CN217" s="727" t="s">
        <v>3762</v>
      </c>
      <c r="CO217" s="728" t="s">
        <v>3762</v>
      </c>
      <c r="CP217" s="829"/>
      <c r="CQ217" s="829"/>
      <c r="CR217" s="829"/>
      <c r="CS217" s="829"/>
      <c r="CT217" s="829"/>
      <c r="CU217" s="829"/>
      <c r="CV217" s="708"/>
      <c r="CW217" s="708"/>
      <c r="CX217" s="708"/>
      <c r="CY217" s="708"/>
      <c r="CZ217" s="708"/>
      <c r="DA217" s="708"/>
      <c r="DB217" s="708"/>
      <c r="DC217" s="708"/>
      <c r="DD217" s="708"/>
      <c r="DE217" s="708"/>
      <c r="DF217" s="708"/>
      <c r="DG217" s="708"/>
      <c r="DH217" s="708"/>
      <c r="DI217" s="726" t="s">
        <v>1654</v>
      </c>
      <c r="DJ217" s="708" t="s">
        <v>1655</v>
      </c>
      <c r="DK217" s="708"/>
      <c r="DL217" s="708"/>
      <c r="DM217" s="708"/>
      <c r="DN217" s="708"/>
      <c r="DO217" s="708"/>
      <c r="DP217" s="708"/>
      <c r="DQ217" s="708"/>
      <c r="DR217" s="708"/>
      <c r="DS217" s="708"/>
      <c r="DT217" s="708"/>
      <c r="DU217" s="708"/>
      <c r="DV217" s="708"/>
    </row>
    <row r="218" spans="1:141">
      <c r="A218" s="478" t="s">
        <v>5976</v>
      </c>
      <c r="B218" s="484" t="s">
        <v>98</v>
      </c>
      <c r="C218" s="42" t="s">
        <v>943</v>
      </c>
      <c r="D218" s="42" t="s">
        <v>549</v>
      </c>
      <c r="E218" s="67" t="s">
        <v>944</v>
      </c>
      <c r="F218" s="51" t="s">
        <v>5880</v>
      </c>
      <c r="G218" s="148">
        <v>210000000</v>
      </c>
      <c r="H218" s="148"/>
      <c r="I218" s="148">
        <f>H218+G218</f>
        <v>210000000</v>
      </c>
      <c r="J218" s="152"/>
      <c r="K218" s="744">
        <f>I218+J218</f>
        <v>210000000</v>
      </c>
      <c r="L218" s="465">
        <f>IF(ISNA(VLOOKUP(A218,Pagamenti_Opendata!$A$2:$H$253,8,FALSE)=TRUE),0,VLOOKUP(A218,Pagamenti_Opendata!$A$2:$H$253,8,FALSE))</f>
        <v>18178843.129999999</v>
      </c>
      <c r="M218" s="168" t="s">
        <v>782</v>
      </c>
      <c r="N218" s="148">
        <v>330000000</v>
      </c>
      <c r="O218" s="734">
        <f>IF(I218&gt;N218,I218-N218,0)</f>
        <v>0</v>
      </c>
      <c r="P218" s="734">
        <f>IF(I218&lt;N218,I218-N218,0)</f>
        <v>-120000000</v>
      </c>
      <c r="Q218" s="603">
        <f>COUNTIF(Bandi_ItaliaDomani!A$2:A$1085,A218)</f>
        <v>1</v>
      </c>
      <c r="R218" s="465">
        <f>SUMIF(Bandi_ItaliaDomani!A$2:A$1085,A218,Bandi_ItaliaDomani!R$2:R$1085)</f>
        <v>192899873</v>
      </c>
      <c r="S218" s="465">
        <f>VLOOKUP(A218,Progetti_Regis!$A$2:$H$427,6,FALSE)</f>
        <v>87</v>
      </c>
      <c r="T218" s="465">
        <f>VLOOKUP(A218,Progetti_Regis!$A$2:$H$427,7,FALSE)</f>
        <v>201547622.01999998</v>
      </c>
      <c r="U218" s="50" t="s">
        <v>7496</v>
      </c>
      <c r="V218" s="37"/>
      <c r="W218" s="482" t="s">
        <v>5698</v>
      </c>
      <c r="X218" s="10">
        <v>0</v>
      </c>
      <c r="Y218" s="10">
        <v>33</v>
      </c>
      <c r="Z218" s="10">
        <v>73</v>
      </c>
      <c r="AA218" s="10">
        <v>66</v>
      </c>
      <c r="AB218" s="22">
        <v>25</v>
      </c>
      <c r="AC218" s="10">
        <v>13</v>
      </c>
      <c r="AD218" s="10">
        <v>0</v>
      </c>
      <c r="AE218" s="2">
        <v>150</v>
      </c>
      <c r="AF218" s="2">
        <v>45.5</v>
      </c>
      <c r="AG218" s="1052">
        <f>IF(ISNA(VLOOKUP($A218,Tag_sostegno_clima_digitale!$A$2:$Y$461,21,FALSE)=TRUE),0,VLOOKUP($A218,Tag_sostegno_clima_digitale!$A$2:$Y$461,21,FALSE))</f>
        <v>0.4</v>
      </c>
      <c r="AH218" s="1052">
        <f>IF(ISNA(VLOOKUP($A218,Tag_sostegno_clima_digitale!$A$2:$Y$461,23,FALSE)=TRUE),0,VLOOKUP($A218,Tag_sostegno_clima_digitale!$A$2:$Y$461,23,FALSE))</f>
        <v>0</v>
      </c>
      <c r="AI218" s="10">
        <f t="shared" si="17"/>
        <v>84</v>
      </c>
      <c r="AJ218" s="10">
        <f t="shared" si="18"/>
        <v>0</v>
      </c>
      <c r="AK218" s="8">
        <v>44197</v>
      </c>
      <c r="AL218" s="8">
        <v>46265</v>
      </c>
      <c r="AM218" s="172" t="s">
        <v>924</v>
      </c>
      <c r="AN218" s="64">
        <v>1</v>
      </c>
      <c r="AO218" s="64">
        <v>3</v>
      </c>
      <c r="AP218" s="64"/>
      <c r="AQ218" s="64"/>
      <c r="AU218" s="60" t="s">
        <v>1657</v>
      </c>
      <c r="AV218" s="478"/>
      <c r="AW218" s="478"/>
      <c r="AX218" s="478"/>
      <c r="BF218" s="59" t="s">
        <v>361</v>
      </c>
      <c r="CB218" s="61" t="s">
        <v>1658</v>
      </c>
      <c r="CG218" s="478"/>
      <c r="CH218" s="478"/>
      <c r="CI218" s="478"/>
      <c r="CJ218" s="478"/>
      <c r="CK218" s="478"/>
      <c r="CL218" s="478"/>
      <c r="CM218" s="478"/>
      <c r="DQ218" s="59" t="s">
        <v>8803</v>
      </c>
    </row>
    <row r="219" spans="1:141">
      <c r="A219" s="478" t="s">
        <v>5977</v>
      </c>
      <c r="B219" s="484" t="s">
        <v>98</v>
      </c>
      <c r="C219" s="364" t="s">
        <v>943</v>
      </c>
      <c r="D219" s="364" t="s">
        <v>549</v>
      </c>
      <c r="E219" s="47" t="s">
        <v>944</v>
      </c>
      <c r="F219" s="434" t="s">
        <v>991</v>
      </c>
      <c r="G219" s="154"/>
      <c r="H219" s="153"/>
      <c r="I219" s="154"/>
      <c r="J219" s="153"/>
      <c r="K219" s="153"/>
      <c r="L219" s="465">
        <f>IF(ISNA(VLOOKUP(A219,Pagamenti_Opendata!$A$2:$H$253,8,FALSE)=TRUE),0,VLOOKUP(A219,Pagamenti_Opendata!$A$2:$H$253,8,FALSE))</f>
        <v>0</v>
      </c>
      <c r="M219" s="168" t="s">
        <v>778</v>
      </c>
      <c r="N219" s="148">
        <v>0</v>
      </c>
      <c r="O219" s="734">
        <f>IF(I219&gt;N219,I219-N219,0)</f>
        <v>0</v>
      </c>
      <c r="P219" s="734">
        <f>IF(I219&lt;N219,I219-N219,0)</f>
        <v>0</v>
      </c>
      <c r="Q219" s="603">
        <f>COUNTIF(Bandi_ItaliaDomani!A$2:A$1085,A219)</f>
        <v>0</v>
      </c>
      <c r="R219" s="465">
        <f>SUMIF(Bandi_ItaliaDomani!A$2:A$1085,A219,Bandi_ItaliaDomani!R$2:R$1085)</f>
        <v>0</v>
      </c>
      <c r="S219" s="465">
        <f>VLOOKUP(A219,Progetti_Regis!$A$2:$H$427,6,FALSE)</f>
        <v>0</v>
      </c>
      <c r="T219" s="465">
        <f>VLOOKUP(A219,Progetti_Regis!$A$2:$H$427,7,FALSE)</f>
        <v>0</v>
      </c>
      <c r="U219" s="50" t="s">
        <v>7496</v>
      </c>
      <c r="V219" s="37"/>
      <c r="W219" s="50" t="s">
        <v>6721</v>
      </c>
      <c r="X219" s="10">
        <v>0</v>
      </c>
      <c r="Y219" s="10">
        <v>9</v>
      </c>
      <c r="Z219" s="10">
        <v>26</v>
      </c>
      <c r="AA219" s="10">
        <v>27</v>
      </c>
      <c r="AB219" s="10">
        <v>19</v>
      </c>
      <c r="AC219" s="10">
        <v>19</v>
      </c>
      <c r="AD219" s="10">
        <v>0</v>
      </c>
      <c r="AE219" s="2">
        <v>69</v>
      </c>
      <c r="AF219" s="2">
        <v>68.5</v>
      </c>
      <c r="AG219" s="1052">
        <f>IF(ISNA(VLOOKUP($A219,Tag_sostegno_clima_digitale!$A$2:$Y$461,21,FALSE)=TRUE),0,VLOOKUP($A219,Tag_sostegno_clima_digitale!$A$2:$Y$461,21,FALSE))</f>
        <v>0</v>
      </c>
      <c r="AH219" s="1052">
        <f>IF(ISNA(VLOOKUP($A219,Tag_sostegno_clima_digitale!$A$2:$Y$461,23,FALSE)=TRUE),0,VLOOKUP($A219,Tag_sostegno_clima_digitale!$A$2:$Y$461,23,FALSE))</f>
        <v>0</v>
      </c>
      <c r="AI219" s="10" t="str">
        <f t="shared" si="17"/>
        <v/>
      </c>
      <c r="AJ219" s="10" t="str">
        <f t="shared" si="18"/>
        <v/>
      </c>
      <c r="AK219" s="8">
        <v>44197</v>
      </c>
      <c r="AL219" s="8">
        <v>46022</v>
      </c>
      <c r="AM219" s="172" t="s">
        <v>924</v>
      </c>
      <c r="AN219" s="64"/>
      <c r="AO219" s="64"/>
      <c r="AP219" s="64"/>
      <c r="AQ219" s="64"/>
      <c r="DQ219" s="484"/>
    </row>
    <row r="220" spans="1:141" s="484" customFormat="1" ht="14.4">
      <c r="A220" s="478" t="s">
        <v>6790</v>
      </c>
      <c r="B220" s="484" t="s">
        <v>98</v>
      </c>
      <c r="C220" s="42" t="s">
        <v>943</v>
      </c>
      <c r="D220" s="42" t="s">
        <v>5302</v>
      </c>
      <c r="E220" s="35" t="s">
        <v>947</v>
      </c>
      <c r="F220" s="592" t="s">
        <v>6793</v>
      </c>
      <c r="G220" s="148">
        <v>82000000</v>
      </c>
      <c r="H220" s="152"/>
      <c r="I220" s="148">
        <f t="shared" ref="I220:I233" si="20">H220+G220</f>
        <v>82000000</v>
      </c>
      <c r="J220" s="152"/>
      <c r="K220" s="147">
        <f>I220+J220</f>
        <v>82000000</v>
      </c>
      <c r="L220" s="465">
        <f>IF(ISNA(VLOOKUP(A220,Pagamenti_Opendata!$A$2:$H$253,8,FALSE)=TRUE),0,VLOOKUP(A220,Pagamenti_Opendata!$A$2:$H$253,8,FALSE))</f>
        <v>304944.8</v>
      </c>
      <c r="M220" s="168"/>
      <c r="N220" s="148">
        <v>82000000</v>
      </c>
      <c r="O220" s="734">
        <f>IF(I220&gt;N220,I220-N220,0)</f>
        <v>0</v>
      </c>
      <c r="P220" s="734">
        <f>IF(I220&lt;N220,I220-N220,0)</f>
        <v>0</v>
      </c>
      <c r="Q220" s="674">
        <f>COUNTIF(Bandi_ItaliaDomani!A$2:A$1085,A220)</f>
        <v>0</v>
      </c>
      <c r="R220" s="465">
        <f>SUMIF(Bandi_ItaliaDomani!A$2:A$1085,A220,Bandi_ItaliaDomani!R$2:R$1085)</f>
        <v>0</v>
      </c>
      <c r="S220" s="465">
        <f>VLOOKUP(A220,Progetti_Regis!$A$2:$H$427,6,FALSE)</f>
        <v>1</v>
      </c>
      <c r="T220" s="465">
        <f>VLOOKUP(A220,Progetti_Regis!$A$2:$H$427,7,FALSE)</f>
        <v>82000000</v>
      </c>
      <c r="U220" s="50" t="s">
        <v>7496</v>
      </c>
      <c r="V220" s="37"/>
      <c r="W220" s="50" t="s">
        <v>6721</v>
      </c>
      <c r="X220" s="10"/>
      <c r="Y220" s="10"/>
      <c r="Z220" s="10"/>
      <c r="AA220" s="10"/>
      <c r="AB220" s="10"/>
      <c r="AC220" s="10"/>
      <c r="AD220" s="10"/>
      <c r="AE220" s="2"/>
      <c r="AF220" s="2"/>
      <c r="AG220" s="1052">
        <f>IF(ISNA(VLOOKUP($A220,Tag_sostegno_clima_digitale!$A$2:$Y$461,21,FALSE)=TRUE),0,VLOOKUP($A220,Tag_sostegno_clima_digitale!$A$2:$Y$461,21,FALSE))</f>
        <v>0.4</v>
      </c>
      <c r="AH220" s="1052">
        <f>IF(ISNA(VLOOKUP($A220,Tag_sostegno_clima_digitale!$A$2:$Y$461,23,FALSE)=TRUE),0,VLOOKUP($A220,Tag_sostegno_clima_digitale!$A$2:$Y$461,23,FALSE))</f>
        <v>0</v>
      </c>
      <c r="AI220" s="10">
        <f t="shared" si="17"/>
        <v>32.799999999999997</v>
      </c>
      <c r="AJ220" s="10">
        <f t="shared" si="18"/>
        <v>0</v>
      </c>
      <c r="AK220" s="8"/>
      <c r="AL220" s="8"/>
      <c r="AM220" s="484" t="s">
        <v>924</v>
      </c>
      <c r="AN220" s="64"/>
      <c r="AO220" s="64"/>
      <c r="AP220" s="64"/>
      <c r="AQ220" s="64"/>
      <c r="AY220" s="478"/>
      <c r="AZ220" s="478"/>
    </row>
    <row r="221" spans="1:141" s="484" customFormat="1" ht="14.4">
      <c r="A221" s="478" t="s">
        <v>6791</v>
      </c>
      <c r="B221" s="484" t="s">
        <v>98</v>
      </c>
      <c r="C221" s="42" t="s">
        <v>943</v>
      </c>
      <c r="D221" s="39" t="s">
        <v>5302</v>
      </c>
      <c r="E221" s="35" t="s">
        <v>947</v>
      </c>
      <c r="F221" s="592" t="s">
        <v>6794</v>
      </c>
      <c r="G221" s="148">
        <v>14000000</v>
      </c>
      <c r="H221" s="152"/>
      <c r="I221" s="148">
        <f t="shared" si="20"/>
        <v>14000000</v>
      </c>
      <c r="J221" s="152"/>
      <c r="K221" s="147">
        <f>I221+J221</f>
        <v>14000000</v>
      </c>
      <c r="L221" s="465">
        <f>IF(ISNA(VLOOKUP(A221,Pagamenti_Opendata!$A$2:$H$253,8,FALSE)=TRUE),0,VLOOKUP(A221,Pagamenti_Opendata!$A$2:$H$253,8,FALSE))</f>
        <v>2448123.7400000002</v>
      </c>
      <c r="M221" s="168"/>
      <c r="N221" s="148">
        <v>14000000</v>
      </c>
      <c r="O221" s="734">
        <f>IF(I221&gt;N221,I221-N221,0)</f>
        <v>0</v>
      </c>
      <c r="P221" s="734">
        <f>IF(I221&lt;N221,I221-N221,0)</f>
        <v>0</v>
      </c>
      <c r="Q221" s="603">
        <f>COUNTIF(Bandi_ItaliaDomani!A$2:A$1085,A221)</f>
        <v>0</v>
      </c>
      <c r="R221" s="465">
        <f>SUMIF(Bandi_ItaliaDomani!A$2:A$1085,A221,Bandi_ItaliaDomani!R$2:R$1085)</f>
        <v>0</v>
      </c>
      <c r="S221" s="465">
        <f>VLOOKUP(A221,Progetti_Regis!$A$2:$H$427,6,FALSE)</f>
        <v>1</v>
      </c>
      <c r="T221" s="465">
        <f>VLOOKUP(A221,Progetti_Regis!$A$2:$H$427,7,FALSE)</f>
        <v>11453335.689999999</v>
      </c>
      <c r="U221" s="50" t="s">
        <v>7496</v>
      </c>
      <c r="V221" s="37"/>
      <c r="W221" s="50" t="s">
        <v>6721</v>
      </c>
      <c r="X221" s="10"/>
      <c r="Y221" s="10"/>
      <c r="Z221" s="10"/>
      <c r="AA221" s="10"/>
      <c r="AB221" s="10"/>
      <c r="AC221" s="10"/>
      <c r="AD221" s="10"/>
      <c r="AE221" s="2"/>
      <c r="AF221" s="2"/>
      <c r="AG221" s="1052">
        <f>IF(ISNA(VLOOKUP($A221,Tag_sostegno_clima_digitale!$A$2:$Y$461,21,FALSE)=TRUE),0,VLOOKUP($A221,Tag_sostegno_clima_digitale!$A$2:$Y$461,21,FALSE))</f>
        <v>0</v>
      </c>
      <c r="AH221" s="1052">
        <f>IF(ISNA(VLOOKUP($A221,Tag_sostegno_clima_digitale!$A$2:$Y$461,23,FALSE)=TRUE),0,VLOOKUP($A221,Tag_sostegno_clima_digitale!$A$2:$Y$461,23,FALSE))</f>
        <v>1</v>
      </c>
      <c r="AI221" s="10">
        <f t="shared" si="17"/>
        <v>0</v>
      </c>
      <c r="AJ221" s="10">
        <f t="shared" si="18"/>
        <v>14</v>
      </c>
      <c r="AK221" s="8"/>
      <c r="AL221" s="8"/>
      <c r="AM221" s="484" t="s">
        <v>924</v>
      </c>
      <c r="AN221" s="64">
        <v>1</v>
      </c>
      <c r="AO221" s="64"/>
      <c r="AP221" s="64"/>
      <c r="AQ221" s="64"/>
      <c r="AY221" s="60" t="s">
        <v>1659</v>
      </c>
      <c r="AZ221" s="478"/>
    </row>
    <row r="222" spans="1:141" s="484" customFormat="1" ht="14.4">
      <c r="A222" s="478" t="s">
        <v>6792</v>
      </c>
      <c r="B222" s="484" t="s">
        <v>98</v>
      </c>
      <c r="C222" s="42" t="s">
        <v>943</v>
      </c>
      <c r="D222" s="42" t="s">
        <v>5302</v>
      </c>
      <c r="E222" s="35" t="s">
        <v>947</v>
      </c>
      <c r="F222" s="592" t="s">
        <v>6795</v>
      </c>
      <c r="G222" s="148">
        <v>4000000</v>
      </c>
      <c r="H222" s="152"/>
      <c r="I222" s="148">
        <f t="shared" si="20"/>
        <v>4000000</v>
      </c>
      <c r="J222" s="152"/>
      <c r="K222" s="147">
        <f>I222+J222</f>
        <v>4000000</v>
      </c>
      <c r="L222" s="465">
        <f>IF(ISNA(VLOOKUP(A222,Pagamenti_Opendata!$A$2:$H$253,8,FALSE)=TRUE),0,VLOOKUP(A222,Pagamenti_Opendata!$A$2:$H$253,8,FALSE))</f>
        <v>956862.23</v>
      </c>
      <c r="M222" s="168"/>
      <c r="N222" s="148">
        <v>4000000</v>
      </c>
      <c r="O222" s="734">
        <f>IF(I222&gt;N222,I222-N222,0)</f>
        <v>0</v>
      </c>
      <c r="P222" s="734">
        <f>IF(I222&lt;N222,I222-N222,0)</f>
        <v>0</v>
      </c>
      <c r="Q222" s="674">
        <f>COUNTIF(Bandi_ItaliaDomani!A$2:A$1085,A222)</f>
        <v>0</v>
      </c>
      <c r="R222" s="465">
        <f>SUMIF(Bandi_ItaliaDomani!A$2:A$1085,A222,Bandi_ItaliaDomani!R$2:R$1085)</f>
        <v>0</v>
      </c>
      <c r="S222" s="465">
        <f>VLOOKUP(A222,Progetti_Regis!$A$2:$H$427,6,FALSE)</f>
        <v>1</v>
      </c>
      <c r="T222" s="465">
        <f>VLOOKUP(A222,Progetti_Regis!$A$2:$H$427,7,FALSE)</f>
        <v>3272381.62</v>
      </c>
      <c r="U222" s="50" t="s">
        <v>7496</v>
      </c>
      <c r="V222" s="37"/>
      <c r="W222" s="50" t="s">
        <v>6721</v>
      </c>
      <c r="X222" s="10"/>
      <c r="Y222" s="10"/>
      <c r="Z222" s="10"/>
      <c r="AA222" s="10"/>
      <c r="AB222" s="10"/>
      <c r="AC222" s="10"/>
      <c r="AD222" s="10"/>
      <c r="AE222" s="2"/>
      <c r="AF222" s="2"/>
      <c r="AG222" s="1052">
        <f>IF(ISNA(VLOOKUP($A222,Tag_sostegno_clima_digitale!$A$2:$Y$461,21,FALSE)=TRUE),0,VLOOKUP($A222,Tag_sostegno_clima_digitale!$A$2:$Y$461,21,FALSE))</f>
        <v>0</v>
      </c>
      <c r="AH222" s="1052">
        <f>IF(ISNA(VLOOKUP($A222,Tag_sostegno_clima_digitale!$A$2:$Y$461,23,FALSE)=TRUE),0,VLOOKUP($A222,Tag_sostegno_clima_digitale!$A$2:$Y$461,23,FALSE))</f>
        <v>1</v>
      </c>
      <c r="AI222" s="10">
        <f t="shared" si="17"/>
        <v>0</v>
      </c>
      <c r="AJ222" s="10">
        <f t="shared" si="18"/>
        <v>4</v>
      </c>
      <c r="AK222" s="8"/>
      <c r="AL222" s="8"/>
      <c r="AM222" s="484" t="s">
        <v>924</v>
      </c>
      <c r="AN222" s="64"/>
      <c r="AO222" s="64">
        <v>1</v>
      </c>
      <c r="AP222" s="64"/>
      <c r="AQ222" s="64"/>
      <c r="AY222" s="478"/>
      <c r="AZ222" s="478"/>
      <c r="CB222" s="59" t="s">
        <v>1660</v>
      </c>
    </row>
    <row r="223" spans="1:141">
      <c r="A223" s="478" t="s">
        <v>5978</v>
      </c>
      <c r="B223" s="484" t="s">
        <v>98</v>
      </c>
      <c r="C223" s="42" t="s">
        <v>943</v>
      </c>
      <c r="D223" s="42" t="s">
        <v>549</v>
      </c>
      <c r="E223" s="67" t="s">
        <v>944</v>
      </c>
      <c r="F223" s="35" t="s">
        <v>992</v>
      </c>
      <c r="G223" s="148">
        <v>357000000</v>
      </c>
      <c r="H223" s="152"/>
      <c r="I223" s="148">
        <f t="shared" si="20"/>
        <v>357000000</v>
      </c>
      <c r="J223" s="152"/>
      <c r="K223" s="147">
        <f>I223+J223</f>
        <v>357000000</v>
      </c>
      <c r="L223" s="465">
        <f>IF(ISNA(VLOOKUP(A223,Pagamenti_Opendata!$A$2:$H$253,8,FALSE)=TRUE),0,VLOOKUP(A223,Pagamenti_Opendata!$A$2:$H$253,8,FALSE))</f>
        <v>1680888.42</v>
      </c>
      <c r="M223" s="168" t="s">
        <v>780</v>
      </c>
      <c r="N223" s="148">
        <v>357000000</v>
      </c>
      <c r="O223" s="734">
        <f>IF(I223&gt;N223,I223-N223,0)</f>
        <v>0</v>
      </c>
      <c r="P223" s="734">
        <f>IF(I223&lt;N223,I223-N223,0)</f>
        <v>0</v>
      </c>
      <c r="Q223" s="603">
        <f>COUNTIF(Bandi_ItaliaDomani!A$2:A$1085,A223)</f>
        <v>0</v>
      </c>
      <c r="R223" s="465">
        <f>SUMIF(Bandi_ItaliaDomani!A$2:A$1085,A223,Bandi_ItaliaDomani!R$2:R$1085)</f>
        <v>0</v>
      </c>
      <c r="S223" s="465">
        <f>VLOOKUP(A223,Progetti_Regis!$A$2:$H$427,6,FALSE)</f>
        <v>1</v>
      </c>
      <c r="T223" s="465">
        <f>VLOOKUP(A223,Progetti_Regis!$A$2:$H$427,7,FALSE)</f>
        <v>357000000</v>
      </c>
      <c r="U223" s="50" t="s">
        <v>7496</v>
      </c>
      <c r="V223" s="37"/>
      <c r="W223" s="476" t="s">
        <v>5699</v>
      </c>
      <c r="X223" s="10">
        <v>0</v>
      </c>
      <c r="Y223" s="10">
        <v>0</v>
      </c>
      <c r="Z223" s="10">
        <v>4.5</v>
      </c>
      <c r="AA223" s="10">
        <v>22</v>
      </c>
      <c r="AB223" s="10">
        <v>150</v>
      </c>
      <c r="AC223" s="10">
        <v>150</v>
      </c>
      <c r="AD223" s="10">
        <v>30.5</v>
      </c>
      <c r="AE223" s="2" t="s">
        <v>5828</v>
      </c>
      <c r="AF223" s="2" t="s">
        <v>5828</v>
      </c>
      <c r="AG223" s="1052">
        <f>IF(ISNA(VLOOKUP($A223,Tag_sostegno_clima_digitale!$A$2:$Y$461,21,FALSE)=TRUE),0,VLOOKUP($A223,Tag_sostegno_clima_digitale!$A$2:$Y$461,21,FALSE))</f>
        <v>0.4</v>
      </c>
      <c r="AH223" s="1052">
        <f>IF(ISNA(VLOOKUP($A223,Tag_sostegno_clima_digitale!$A$2:$Y$461,23,FALSE)=TRUE),0,VLOOKUP($A223,Tag_sostegno_clima_digitale!$A$2:$Y$461,23,FALSE))</f>
        <v>0</v>
      </c>
      <c r="AI223" s="10">
        <f t="shared" si="17"/>
        <v>142.80000000000001</v>
      </c>
      <c r="AJ223" s="10">
        <f t="shared" si="18"/>
        <v>0</v>
      </c>
      <c r="AK223" s="8">
        <v>44593</v>
      </c>
      <c r="AL223" s="8">
        <v>46264</v>
      </c>
      <c r="AM223" s="172" t="s">
        <v>924</v>
      </c>
      <c r="AN223" s="64">
        <v>1</v>
      </c>
      <c r="AO223" s="64">
        <v>2</v>
      </c>
      <c r="AP223" s="64"/>
      <c r="AQ223" s="64"/>
      <c r="BO223" s="60" t="s">
        <v>1661</v>
      </c>
      <c r="BP223" s="478"/>
      <c r="CF223" s="59" t="s">
        <v>364</v>
      </c>
      <c r="DI223" s="61" t="s">
        <v>362</v>
      </c>
      <c r="DJ223" s="478"/>
      <c r="DK223" s="478"/>
      <c r="DL223" s="478"/>
      <c r="DM223" s="478"/>
      <c r="DN223" s="478"/>
      <c r="DO223" s="478"/>
      <c r="DP223" s="478"/>
    </row>
    <row r="224" spans="1:141">
      <c r="A224" s="478" t="s">
        <v>5979</v>
      </c>
      <c r="B224" s="484" t="s">
        <v>98</v>
      </c>
      <c r="C224" s="42" t="s">
        <v>943</v>
      </c>
      <c r="D224" s="42" t="s">
        <v>549</v>
      </c>
      <c r="E224" s="67" t="s">
        <v>944</v>
      </c>
      <c r="F224" s="35" t="s">
        <v>993</v>
      </c>
      <c r="G224" s="148">
        <v>500000000</v>
      </c>
      <c r="H224" s="152"/>
      <c r="I224" s="148">
        <f t="shared" si="20"/>
        <v>500000000</v>
      </c>
      <c r="J224" s="152"/>
      <c r="K224" s="147">
        <f>I224+J224</f>
        <v>500000000</v>
      </c>
      <c r="L224" s="465">
        <f>IF(ISNA(VLOOKUP(A224,Pagamenti_Opendata!$A$2:$H$253,8,FALSE)=TRUE),0,VLOOKUP(A224,Pagamenti_Opendata!$A$2:$H$253,8,FALSE))</f>
        <v>2087388.24</v>
      </c>
      <c r="M224" s="168" t="s">
        <v>822</v>
      </c>
      <c r="N224" s="148">
        <v>500000000</v>
      </c>
      <c r="O224" s="734">
        <f>IF(I224&gt;N224,I224-N224,0)</f>
        <v>0</v>
      </c>
      <c r="P224" s="734">
        <f>IF(I224&lt;N224,I224-N224,0)</f>
        <v>0</v>
      </c>
      <c r="Q224" s="603">
        <f>COUNTIF(Bandi_ItaliaDomani!A$2:A$1085,A224)</f>
        <v>0</v>
      </c>
      <c r="R224" s="465">
        <f>SUMIF(Bandi_ItaliaDomani!A$2:A$1085,A224,Bandi_ItaliaDomani!R$2:R$1085)</f>
        <v>0</v>
      </c>
      <c r="S224" s="465">
        <f>VLOOKUP(A224,Progetti_Regis!$A$2:$H$427,6,FALSE)</f>
        <v>114</v>
      </c>
      <c r="T224" s="465">
        <f>VLOOKUP(A224,Progetti_Regis!$A$2:$H$427,7,FALSE)</f>
        <v>398246454.65999997</v>
      </c>
      <c r="U224" s="50" t="s">
        <v>7496</v>
      </c>
      <c r="V224" s="37"/>
      <c r="W224" s="50" t="s">
        <v>6721</v>
      </c>
      <c r="X224" s="10">
        <v>0</v>
      </c>
      <c r="Y224" s="10">
        <v>0</v>
      </c>
      <c r="Z224" s="10">
        <v>200</v>
      </c>
      <c r="AA224" s="10">
        <v>150</v>
      </c>
      <c r="AB224" s="10">
        <v>150</v>
      </c>
      <c r="AC224" s="10">
        <v>0</v>
      </c>
      <c r="AD224" s="10">
        <v>0</v>
      </c>
      <c r="AE224" s="2">
        <v>250</v>
      </c>
      <c r="AF224" s="2">
        <v>50</v>
      </c>
      <c r="AG224" s="1052">
        <f>IF(ISNA(VLOOKUP($A224,Tag_sostegno_clima_digitale!$A$2:$Y$461,21,FALSE)=TRUE),0,VLOOKUP($A224,Tag_sostegno_clima_digitale!$A$2:$Y$461,21,FALSE))</f>
        <v>0</v>
      </c>
      <c r="AH224" s="1052">
        <f>IF(ISNA(VLOOKUP($A224,Tag_sostegno_clima_digitale!$A$2:$Y$461,23,FALSE)=TRUE),0,VLOOKUP($A224,Tag_sostegno_clima_digitale!$A$2:$Y$461,23,FALSE))</f>
        <v>0</v>
      </c>
      <c r="AI224" s="10">
        <f t="shared" si="17"/>
        <v>0</v>
      </c>
      <c r="AJ224" s="10">
        <f t="shared" si="18"/>
        <v>0</v>
      </c>
      <c r="AK224" s="8">
        <v>44194</v>
      </c>
      <c r="AL224" s="8">
        <v>46265</v>
      </c>
      <c r="AM224" s="172" t="s">
        <v>924</v>
      </c>
      <c r="AN224" s="64">
        <v>1</v>
      </c>
      <c r="AO224" s="64">
        <v>1</v>
      </c>
      <c r="AP224" s="64"/>
      <c r="AQ224" s="64"/>
      <c r="BF224" s="60" t="s">
        <v>1662</v>
      </c>
      <c r="BG224" s="478"/>
      <c r="BH224" s="478"/>
      <c r="BI224" s="478"/>
      <c r="BJ224" s="478"/>
      <c r="BK224" s="478"/>
      <c r="BL224" s="478"/>
      <c r="BM224" s="478"/>
      <c r="DI224" s="59" t="s">
        <v>1663</v>
      </c>
    </row>
    <row r="225" spans="1:126">
      <c r="A225" s="478" t="s">
        <v>5980</v>
      </c>
      <c r="B225" s="484" t="s">
        <v>98</v>
      </c>
      <c r="C225" s="42" t="s">
        <v>943</v>
      </c>
      <c r="D225" s="42" t="s">
        <v>549</v>
      </c>
      <c r="E225" s="67" t="s">
        <v>944</v>
      </c>
      <c r="F225" s="35" t="s">
        <v>994</v>
      </c>
      <c r="G225" s="148">
        <v>400000000</v>
      </c>
      <c r="H225" s="152"/>
      <c r="I225" s="148">
        <f t="shared" si="20"/>
        <v>400000000</v>
      </c>
      <c r="J225" s="152"/>
      <c r="K225" s="147">
        <f>I225+J225</f>
        <v>400000000</v>
      </c>
      <c r="L225" s="465">
        <f>IF(ISNA(VLOOKUP(A225,Pagamenti_Opendata!$A$2:$H$253,8,FALSE)=TRUE),0,VLOOKUP(A225,Pagamenti_Opendata!$A$2:$H$253,8,FALSE))</f>
        <v>4416821.43</v>
      </c>
      <c r="M225" s="168" t="s">
        <v>781</v>
      </c>
      <c r="N225" s="148">
        <v>400000000</v>
      </c>
      <c r="O225" s="734">
        <f>IF(I225&gt;N225,I225-N225,0)</f>
        <v>0</v>
      </c>
      <c r="P225" s="734">
        <f>IF(I225&lt;N225,I225-N225,0)</f>
        <v>0</v>
      </c>
      <c r="Q225" s="603">
        <f>COUNTIF(Bandi_ItaliaDomani!A$2:A$1085,A225)</f>
        <v>28</v>
      </c>
      <c r="R225" s="465">
        <f>SUMIF(Bandi_ItaliaDomani!A$2:A$1085,A225,Bandi_ItaliaDomani!R$2:R$1085)</f>
        <v>266820597.13</v>
      </c>
      <c r="S225" s="465">
        <f>VLOOKUP(A225,Progetti_Regis!$A$2:$H$427,6,FALSE)</f>
        <v>1</v>
      </c>
      <c r="T225" s="465">
        <f>VLOOKUP(A225,Progetti_Regis!$A$2:$H$427,7,FALSE)</f>
        <v>400000000</v>
      </c>
      <c r="U225" s="50" t="s">
        <v>7496</v>
      </c>
      <c r="V225" s="37"/>
      <c r="W225" s="50" t="s">
        <v>6721</v>
      </c>
      <c r="X225" s="10">
        <v>0</v>
      </c>
      <c r="Y225" s="10">
        <v>8</v>
      </c>
      <c r="Z225" s="10">
        <v>44.5</v>
      </c>
      <c r="AA225" s="10">
        <v>75</v>
      </c>
      <c r="AB225" s="10">
        <v>87.5</v>
      </c>
      <c r="AC225" s="10">
        <v>91.5</v>
      </c>
      <c r="AD225" s="10">
        <v>93.5</v>
      </c>
      <c r="AE225" s="2">
        <v>104</v>
      </c>
      <c r="AF225" s="2">
        <v>40</v>
      </c>
      <c r="AG225" s="1052">
        <f>IF(ISNA(VLOOKUP($A225,Tag_sostegno_clima_digitale!$A$2:$Y$461,21,FALSE)=TRUE),0,VLOOKUP($A225,Tag_sostegno_clima_digitale!$A$2:$Y$461,21,FALSE))</f>
        <v>0.4</v>
      </c>
      <c r="AH225" s="1052">
        <f>IF(ISNA(VLOOKUP($A225,Tag_sostegno_clima_digitale!$A$2:$Y$461,23,FALSE)=TRUE),0,VLOOKUP($A225,Tag_sostegno_clima_digitale!$A$2:$Y$461,23,FALSE))</f>
        <v>0</v>
      </c>
      <c r="AI225" s="10">
        <f t="shared" si="17"/>
        <v>160</v>
      </c>
      <c r="AJ225" s="10">
        <f t="shared" si="18"/>
        <v>0</v>
      </c>
      <c r="AK225" s="8">
        <v>44378</v>
      </c>
      <c r="AL225" s="8">
        <v>46203</v>
      </c>
      <c r="AM225" s="172" t="s">
        <v>924</v>
      </c>
      <c r="AN225" s="64"/>
      <c r="AO225" s="64">
        <v>1</v>
      </c>
      <c r="AP225" s="64"/>
      <c r="AQ225" s="64"/>
      <c r="CV225" s="59" t="s">
        <v>781</v>
      </c>
    </row>
    <row r="226" spans="1:126">
      <c r="A226" s="478" t="s">
        <v>5981</v>
      </c>
      <c r="B226" s="484" t="s">
        <v>98</v>
      </c>
      <c r="C226" s="40" t="s">
        <v>943</v>
      </c>
      <c r="D226" s="40" t="s">
        <v>549</v>
      </c>
      <c r="E226" s="43" t="s">
        <v>944</v>
      </c>
      <c r="F226" s="51" t="s">
        <v>5210</v>
      </c>
      <c r="G226" s="150">
        <v>900000000</v>
      </c>
      <c r="H226" s="150">
        <v>1100000000</v>
      </c>
      <c r="I226" s="148">
        <f t="shared" si="20"/>
        <v>2000000000</v>
      </c>
      <c r="J226" s="151"/>
      <c r="K226" s="147">
        <f>I226+J226</f>
        <v>2000000000</v>
      </c>
      <c r="L226" s="465">
        <f>IF(ISNA(VLOOKUP(A226,Pagamenti_Opendata!$A$2:$H$253,8,FALSE)=TRUE),0,VLOOKUP(A226,Pagamenti_Opendata!$A$2:$H$253,8,FALSE))</f>
        <v>478643581.64999998</v>
      </c>
      <c r="M226" s="168" t="s">
        <v>730</v>
      </c>
      <c r="N226" s="150">
        <v>2000000000</v>
      </c>
      <c r="O226" s="734">
        <f>IF(I226&gt;N226,I226-N226,0)</f>
        <v>0</v>
      </c>
      <c r="P226" s="734">
        <f>IF(I226&lt;N226,I226-N226,0)</f>
        <v>0</v>
      </c>
      <c r="Q226" s="603">
        <f>COUNTIF(Bandi_ItaliaDomani!A$2:A$1085,A226)</f>
        <v>0</v>
      </c>
      <c r="R226" s="465">
        <f>SUMIF(Bandi_ItaliaDomani!A$2:A$1085,A226,Bandi_ItaliaDomani!R$2:R$1085)</f>
        <v>0</v>
      </c>
      <c r="S226" s="465">
        <f>VLOOKUP(A226,Progetti_Regis!$A$2:$H$427,6,FALSE)</f>
        <v>147</v>
      </c>
      <c r="T226" s="465">
        <f>VLOOKUP(A226,Progetti_Regis!$A$2:$H$427,7,FALSE)</f>
        <v>1994547877.3600001</v>
      </c>
      <c r="U226" s="42" t="s">
        <v>7734</v>
      </c>
      <c r="V226" s="37"/>
      <c r="W226" s="50" t="s">
        <v>6721</v>
      </c>
      <c r="X226" s="10">
        <v>40</v>
      </c>
      <c r="Y226" s="10">
        <v>170</v>
      </c>
      <c r="Z226" s="10">
        <v>320</v>
      </c>
      <c r="AA226" s="10">
        <v>340</v>
      </c>
      <c r="AB226" s="10">
        <v>400</v>
      </c>
      <c r="AC226" s="10">
        <v>430</v>
      </c>
      <c r="AD226" s="10">
        <v>300</v>
      </c>
      <c r="AE226" s="10">
        <v>1007</v>
      </c>
      <c r="AF226" s="2">
        <v>50.4</v>
      </c>
      <c r="AG226" s="1052">
        <f>IF(ISNA(VLOOKUP($A226,Tag_sostegno_clima_digitale!$A$2:$Y$461,21,FALSE)=TRUE),0,VLOOKUP($A226,Tag_sostegno_clima_digitale!$A$2:$Y$461,21,FALSE))</f>
        <v>0.4</v>
      </c>
      <c r="AH226" s="1052">
        <f>IF(ISNA(VLOOKUP($A226,Tag_sostegno_clima_digitale!$A$2:$Y$461,23,FALSE)=TRUE),0,VLOOKUP($A226,Tag_sostegno_clima_digitale!$A$2:$Y$461,23,FALSE))</f>
        <v>0</v>
      </c>
      <c r="AI226" s="10">
        <f t="shared" si="17"/>
        <v>800</v>
      </c>
      <c r="AJ226" s="10">
        <f t="shared" si="18"/>
        <v>0</v>
      </c>
      <c r="AK226" s="8">
        <v>43862</v>
      </c>
      <c r="AL226" s="8">
        <v>46264</v>
      </c>
      <c r="AM226" s="172" t="s">
        <v>924</v>
      </c>
      <c r="AN226" s="64">
        <v>1</v>
      </c>
      <c r="AO226" s="64">
        <v>1</v>
      </c>
      <c r="AP226" s="64">
        <v>2</v>
      </c>
      <c r="AQ226" s="64"/>
      <c r="BN226" s="306" t="s">
        <v>3752</v>
      </c>
      <c r="BQ226" s="60" t="s">
        <v>11064</v>
      </c>
      <c r="CF226" s="484"/>
      <c r="CN226" s="306" t="s">
        <v>3762</v>
      </c>
      <c r="DI226" s="59" t="s">
        <v>730</v>
      </c>
    </row>
    <row r="227" spans="1:126" ht="13.8">
      <c r="A227" s="478" t="s">
        <v>5982</v>
      </c>
      <c r="B227" s="484" t="s">
        <v>98</v>
      </c>
      <c r="C227" s="40" t="s">
        <v>943</v>
      </c>
      <c r="D227" s="40" t="s">
        <v>549</v>
      </c>
      <c r="E227" s="43" t="s">
        <v>944</v>
      </c>
      <c r="F227" s="670" t="s">
        <v>934</v>
      </c>
      <c r="G227" s="150">
        <v>1924000000</v>
      </c>
      <c r="H227" s="151"/>
      <c r="I227" s="148">
        <f t="shared" si="20"/>
        <v>1924000000</v>
      </c>
      <c r="J227" s="151"/>
      <c r="K227" s="744">
        <f>I227+J227</f>
        <v>1924000000</v>
      </c>
      <c r="L227" s="465">
        <f>IF(ISNA(VLOOKUP(A227,Pagamenti_Opendata!$A$2:$H$253,8,FALSE)=TRUE),0,VLOOKUP(A227,Pagamenti_Opendata!$A$2:$H$253,8,FALSE))</f>
        <v>227123413.91</v>
      </c>
      <c r="M227" s="168" t="s">
        <v>773</v>
      </c>
      <c r="N227" s="150">
        <v>900000000</v>
      </c>
      <c r="O227" s="734">
        <f>IF(I227&gt;N227,I227-N227,0)</f>
        <v>1024000000</v>
      </c>
      <c r="P227" s="734">
        <f>IF(I227&lt;N227,I227-N227,0)</f>
        <v>0</v>
      </c>
      <c r="Q227" s="603">
        <f>COUNTIF(Bandi_ItaliaDomani!A$2:A$1085,A227)</f>
        <v>2</v>
      </c>
      <c r="R227" s="465">
        <f>SUMIF(Bandi_ItaliaDomani!A$2:A$1085,A227,Bandi_ItaliaDomani!R$2:R$1085)</f>
        <v>1891495215.6100001</v>
      </c>
      <c r="S227" s="465">
        <f>VLOOKUP(A227,Progetti_Regis!$A$2:$H$427,6,FALSE)</f>
        <v>142</v>
      </c>
      <c r="T227" s="465">
        <f>VLOOKUP(A227,Progetti_Regis!$A$2:$H$427,7,FALSE)</f>
        <v>1891495215.6100001</v>
      </c>
      <c r="U227" s="42" t="s">
        <v>7734</v>
      </c>
      <c r="V227" s="35" t="s">
        <v>954</v>
      </c>
      <c r="W227" s="42"/>
      <c r="X227" s="10">
        <v>0</v>
      </c>
      <c r="Y227" s="10">
        <v>0</v>
      </c>
      <c r="Z227" s="10">
        <v>50</v>
      </c>
      <c r="AA227" s="10">
        <v>50</v>
      </c>
      <c r="AB227" s="22">
        <v>224</v>
      </c>
      <c r="AC227" s="22">
        <v>750</v>
      </c>
      <c r="AD227" s="22">
        <v>850</v>
      </c>
      <c r="AE227" s="2">
        <v>360</v>
      </c>
      <c r="AF227" s="2">
        <v>40</v>
      </c>
      <c r="AG227" s="1052">
        <f>IF(ISNA(VLOOKUP($A227,Tag_sostegno_clima_digitale!$A$2:$Y$461,21,FALSE)=TRUE),0,VLOOKUP($A227,Tag_sostegno_clima_digitale!$A$2:$Y$461,21,FALSE))</f>
        <v>0.4</v>
      </c>
      <c r="AH227" s="1052">
        <f>IF(ISNA(VLOOKUP($A227,Tag_sostegno_clima_digitale!$A$2:$Y$461,23,FALSE)=TRUE),0,VLOOKUP($A227,Tag_sostegno_clima_digitale!$A$2:$Y$461,23,FALSE))</f>
        <v>0</v>
      </c>
      <c r="AI227" s="10">
        <f t="shared" si="17"/>
        <v>769.6</v>
      </c>
      <c r="AJ227" s="10">
        <f t="shared" si="18"/>
        <v>0</v>
      </c>
      <c r="AK227" s="8">
        <v>44562</v>
      </c>
      <c r="AL227" s="8">
        <v>46265</v>
      </c>
      <c r="AM227" s="172" t="s">
        <v>924</v>
      </c>
      <c r="AN227" s="64">
        <v>1</v>
      </c>
      <c r="AO227" s="64">
        <v>2</v>
      </c>
      <c r="AP227" s="64">
        <v>1</v>
      </c>
      <c r="AQ227" s="64"/>
      <c r="AY227" s="520"/>
      <c r="AZ227" s="520"/>
      <c r="BN227" s="306" t="s">
        <v>3752</v>
      </c>
      <c r="BQ227" s="60" t="s">
        <v>1666</v>
      </c>
      <c r="CF227" s="59" t="s">
        <v>1667</v>
      </c>
      <c r="DI227" s="61" t="s">
        <v>1668</v>
      </c>
      <c r="DJ227" s="478"/>
      <c r="DK227" s="478"/>
      <c r="DL227" s="478"/>
      <c r="DM227" s="478"/>
      <c r="DN227" s="478"/>
      <c r="DO227" s="478"/>
      <c r="DP227" s="478"/>
    </row>
    <row r="228" spans="1:126" s="63" customFormat="1" ht="13.8">
      <c r="A228" s="478" t="s">
        <v>5983</v>
      </c>
      <c r="B228" s="484" t="s">
        <v>98</v>
      </c>
      <c r="C228" s="40" t="s">
        <v>943</v>
      </c>
      <c r="D228" s="40" t="s">
        <v>549</v>
      </c>
      <c r="E228" s="43" t="s">
        <v>944</v>
      </c>
      <c r="F228" s="670" t="s">
        <v>5209</v>
      </c>
      <c r="G228" s="150">
        <v>520000000</v>
      </c>
      <c r="H228" s="150">
        <v>360000000</v>
      </c>
      <c r="I228" s="148">
        <f t="shared" si="20"/>
        <v>880000000</v>
      </c>
      <c r="J228" s="151"/>
      <c r="K228" s="147">
        <f>I228+J228</f>
        <v>880000000</v>
      </c>
      <c r="L228" s="465">
        <f>IF(ISNA(VLOOKUP(A228,Pagamenti_Opendata!$A$2:$H$253,8,FALSE)=TRUE),0,VLOOKUP(A228,Pagamenti_Opendata!$A$2:$H$253,8,FALSE))</f>
        <v>345847822.5</v>
      </c>
      <c r="M228" s="168" t="s">
        <v>830</v>
      </c>
      <c r="N228" s="150">
        <v>880000000</v>
      </c>
      <c r="O228" s="734">
        <f>IF(I228&gt;N228,I228-N228,0)</f>
        <v>0</v>
      </c>
      <c r="P228" s="734">
        <f>IF(I228&lt;N228,I228-N228,0)</f>
        <v>0</v>
      </c>
      <c r="Q228" s="603">
        <f>COUNTIF(Bandi_ItaliaDomani!A$2:A$1085,A228)</f>
        <v>3</v>
      </c>
      <c r="R228" s="465">
        <f>SUMIF(Bandi_ItaliaDomani!A$2:A$1085,A228,Bandi_ItaliaDomani!R$2:R$1085)</f>
        <v>531009934.88999999</v>
      </c>
      <c r="S228" s="465">
        <f>VLOOKUP(A228,Progetti_Regis!$A$2:$H$427,6,FALSE)</f>
        <v>97</v>
      </c>
      <c r="T228" s="465">
        <f>VLOOKUP(A228,Progetti_Regis!$A$2:$H$427,7,FALSE)</f>
        <v>883616112.47999966</v>
      </c>
      <c r="U228" s="40" t="s">
        <v>9427</v>
      </c>
      <c r="V228" s="37"/>
      <c r="W228" s="50" t="s">
        <v>6721</v>
      </c>
      <c r="X228" s="10">
        <v>13.69</v>
      </c>
      <c r="Y228" s="10">
        <v>45.6</v>
      </c>
      <c r="Z228" s="10">
        <v>169.16</v>
      </c>
      <c r="AA228" s="10">
        <v>90.57</v>
      </c>
      <c r="AB228" s="10">
        <v>92.83</v>
      </c>
      <c r="AC228" s="10">
        <v>312.64</v>
      </c>
      <c r="AD228" s="10">
        <v>155.52000000000001</v>
      </c>
      <c r="AE228" s="2">
        <v>352</v>
      </c>
      <c r="AF228" s="2">
        <v>40</v>
      </c>
      <c r="AG228" s="1052">
        <f>IF(ISNA(VLOOKUP($A228,Tag_sostegno_clima_digitale!$A$2:$Y$461,21,FALSE)=TRUE),0,VLOOKUP($A228,Tag_sostegno_clima_digitale!$A$2:$Y$461,21,FALSE))</f>
        <v>0.4</v>
      </c>
      <c r="AH228" s="1052">
        <f>IF(ISNA(VLOOKUP($A228,Tag_sostegno_clima_digitale!$A$2:$Y$461,23,FALSE)=TRUE),0,VLOOKUP($A228,Tag_sostegno_clima_digitale!$A$2:$Y$461,23,FALSE))</f>
        <v>0</v>
      </c>
      <c r="AI228" s="10">
        <f t="shared" si="17"/>
        <v>352</v>
      </c>
      <c r="AJ228" s="10">
        <f t="shared" si="18"/>
        <v>0</v>
      </c>
      <c r="AK228" s="8">
        <v>44197</v>
      </c>
      <c r="AL228" s="8">
        <v>46265</v>
      </c>
      <c r="AM228" s="172" t="s">
        <v>924</v>
      </c>
      <c r="AN228" s="64">
        <v>1</v>
      </c>
      <c r="AO228" s="64">
        <v>4</v>
      </c>
      <c r="AP228" s="64">
        <v>1</v>
      </c>
      <c r="AQ228" s="64"/>
      <c r="AR228" s="520"/>
      <c r="AS228" s="520"/>
      <c r="AT228" s="172"/>
      <c r="AU228" s="172"/>
      <c r="AV228" s="484"/>
      <c r="AW228" s="484"/>
      <c r="AX228" s="484"/>
      <c r="AY228" s="172"/>
      <c r="AZ228" s="484"/>
      <c r="BA228" s="172"/>
      <c r="BB228" s="484"/>
      <c r="BC228" s="484"/>
      <c r="BD228" s="484"/>
      <c r="BE228" s="172"/>
      <c r="BF228" s="172"/>
      <c r="BG228" s="484"/>
      <c r="BH228" s="484"/>
      <c r="BI228" s="484"/>
      <c r="BJ228" s="484"/>
      <c r="BK228" s="484"/>
      <c r="BL228" s="484"/>
      <c r="BM228" s="484"/>
      <c r="BN228" s="306" t="s">
        <v>3752</v>
      </c>
      <c r="BO228" s="172"/>
      <c r="BP228" s="484"/>
      <c r="BQ228" s="172"/>
      <c r="BR228" s="60" t="s">
        <v>1669</v>
      </c>
      <c r="BS228" s="478"/>
      <c r="BT228" s="478"/>
      <c r="BU228" s="478"/>
      <c r="BV228" s="478"/>
      <c r="BW228" s="478"/>
      <c r="BX228" s="478"/>
      <c r="BY228" s="478"/>
      <c r="CA228" s="484"/>
      <c r="CB228" s="172"/>
      <c r="CC228" s="484"/>
      <c r="CD228" s="484"/>
      <c r="CE228" s="172"/>
      <c r="CF228" s="59" t="s">
        <v>8804</v>
      </c>
      <c r="CG228" s="59" t="s">
        <v>8805</v>
      </c>
      <c r="CI228" s="484"/>
      <c r="CJ228" s="484"/>
      <c r="CK228" s="484"/>
      <c r="CL228" s="484"/>
      <c r="CM228" s="484"/>
      <c r="CN228" s="172"/>
      <c r="CO228" s="484"/>
      <c r="CP228" s="484"/>
      <c r="CQ228" s="484"/>
      <c r="CR228" s="484"/>
      <c r="CS228" s="484"/>
      <c r="CT228" s="484"/>
      <c r="CU228" s="484"/>
      <c r="CV228" s="172"/>
      <c r="CW228" s="484"/>
      <c r="CX228" s="484"/>
      <c r="CY228" s="172"/>
      <c r="CZ228" s="172"/>
      <c r="DA228" s="484"/>
      <c r="DB228" s="484"/>
      <c r="DC228" s="484"/>
      <c r="DD228" s="484"/>
      <c r="DE228" s="484"/>
      <c r="DF228" s="484"/>
      <c r="DG228" s="484"/>
      <c r="DH228" s="484"/>
      <c r="DI228" s="59" t="s">
        <v>8806</v>
      </c>
      <c r="DK228" s="484"/>
      <c r="DL228" s="484"/>
      <c r="DM228" s="484"/>
      <c r="DN228" s="484"/>
      <c r="DO228" s="484"/>
      <c r="DP228" s="484"/>
      <c r="DQ228" s="59" t="s">
        <v>8807</v>
      </c>
      <c r="DR228" s="484"/>
      <c r="DS228" s="484"/>
      <c r="DT228" s="484"/>
      <c r="DU228" s="172"/>
      <c r="DV228" s="172"/>
    </row>
    <row r="229" spans="1:126">
      <c r="A229" s="374" t="s">
        <v>5984</v>
      </c>
      <c r="B229" s="484" t="s">
        <v>98</v>
      </c>
      <c r="C229" s="42" t="s">
        <v>943</v>
      </c>
      <c r="D229" s="42" t="s">
        <v>549</v>
      </c>
      <c r="E229" s="67" t="s">
        <v>944</v>
      </c>
      <c r="F229" s="35" t="s">
        <v>995</v>
      </c>
      <c r="G229" s="148">
        <v>600000000</v>
      </c>
      <c r="H229" s="152"/>
      <c r="I229" s="148">
        <f t="shared" si="20"/>
        <v>600000000</v>
      </c>
      <c r="J229" s="152"/>
      <c r="K229" s="147">
        <f>I229+J229</f>
        <v>600000000</v>
      </c>
      <c r="L229" s="465">
        <f>IF(ISNA(VLOOKUP(A229,Pagamenti_Opendata!$A$2:$H$253,8,FALSE)=TRUE),0,VLOOKUP(A229,Pagamenti_Opendata!$A$2:$H$253,8,FALSE))</f>
        <v>34747927.280000001</v>
      </c>
      <c r="M229" s="168" t="s">
        <v>829</v>
      </c>
      <c r="N229" s="148">
        <v>600000000</v>
      </c>
      <c r="O229" s="734">
        <f>IF(I229&gt;N229,I229-N229,0)</f>
        <v>0</v>
      </c>
      <c r="P229" s="734">
        <f>IF(I229&lt;N229,I229-N229,0)</f>
        <v>0</v>
      </c>
      <c r="Q229" s="603">
        <f>COUNTIF(Bandi_ItaliaDomani!A$2:A$1085,A229)</f>
        <v>1</v>
      </c>
      <c r="R229" s="465">
        <f>SUMIF(Bandi_ItaliaDomani!A$2:A$1085,A229,Bandi_ItaliaDomani!R$2:R$1085)</f>
        <v>523908059.54999977</v>
      </c>
      <c r="S229" s="465">
        <f>VLOOKUP(A229,Progetti_Regis!$A$2:$H$427,6,FALSE)</f>
        <v>156</v>
      </c>
      <c r="T229" s="465">
        <f>VLOOKUP(A229,Progetti_Regis!$A$2:$H$427,7,FALSE)</f>
        <v>523908059.55000001</v>
      </c>
      <c r="U229" s="50" t="s">
        <v>7496</v>
      </c>
      <c r="V229" s="37"/>
      <c r="W229" s="50" t="s">
        <v>6721</v>
      </c>
      <c r="X229" s="10">
        <v>0</v>
      </c>
      <c r="Y229" s="10">
        <v>60</v>
      </c>
      <c r="Z229" s="10">
        <v>60</v>
      </c>
      <c r="AA229" s="10">
        <v>70</v>
      </c>
      <c r="AB229" s="10">
        <v>150</v>
      </c>
      <c r="AC229" s="10">
        <v>150</v>
      </c>
      <c r="AD229" s="10">
        <v>110</v>
      </c>
      <c r="AE229" s="2">
        <v>240</v>
      </c>
      <c r="AF229" s="2">
        <v>40</v>
      </c>
      <c r="AG229" s="1052">
        <f>IF(ISNA(VLOOKUP($A229,Tag_sostegno_clima_digitale!$A$2:$Y$461,21,FALSE)=TRUE),0,VLOOKUP($A229,Tag_sostegno_clima_digitale!$A$2:$Y$461,21,FALSE))</f>
        <v>0</v>
      </c>
      <c r="AH229" s="1052">
        <f>IF(ISNA(VLOOKUP($A229,Tag_sostegno_clima_digitale!$A$2:$Y$461,23,FALSE)=TRUE),0,VLOOKUP($A229,Tag_sostegno_clima_digitale!$A$2:$Y$461,23,FALSE))</f>
        <v>0</v>
      </c>
      <c r="AI229" s="10">
        <f t="shared" si="17"/>
        <v>0</v>
      </c>
      <c r="AJ229" s="10">
        <f t="shared" si="18"/>
        <v>0</v>
      </c>
      <c r="AK229" s="8">
        <v>44197</v>
      </c>
      <c r="AL229" s="8">
        <v>46265</v>
      </c>
      <c r="AM229" s="172" t="s">
        <v>924</v>
      </c>
      <c r="AN229" s="64">
        <v>1</v>
      </c>
      <c r="AO229" s="64">
        <v>2</v>
      </c>
      <c r="AP229" s="64">
        <v>1</v>
      </c>
      <c r="AQ229" s="64"/>
      <c r="BN229" s="306" t="s">
        <v>3752</v>
      </c>
      <c r="BR229" s="60" t="s">
        <v>1671</v>
      </c>
      <c r="BS229" s="478"/>
      <c r="BT229" s="478"/>
      <c r="BU229" s="478"/>
      <c r="BV229" s="478"/>
      <c r="BW229" s="478"/>
      <c r="BX229" s="478"/>
      <c r="BY229" s="478"/>
      <c r="CF229" s="59" t="s">
        <v>1672</v>
      </c>
      <c r="DI229" s="61" t="s">
        <v>1673</v>
      </c>
      <c r="DJ229" s="478"/>
      <c r="DK229" s="478"/>
      <c r="DL229" s="478"/>
      <c r="DM229" s="478"/>
      <c r="DN229" s="478"/>
      <c r="DO229" s="478"/>
      <c r="DP229" s="478"/>
    </row>
    <row r="230" spans="1:126">
      <c r="A230" s="374" t="s">
        <v>4998</v>
      </c>
      <c r="B230" s="484" t="s">
        <v>98</v>
      </c>
      <c r="C230" s="42" t="s">
        <v>943</v>
      </c>
      <c r="D230" s="42" t="s">
        <v>549</v>
      </c>
      <c r="E230" s="171" t="s">
        <v>1204</v>
      </c>
      <c r="F230" s="6" t="s">
        <v>1231</v>
      </c>
      <c r="G230" s="148">
        <v>0</v>
      </c>
      <c r="H230" s="148"/>
      <c r="I230" s="148">
        <f t="shared" si="20"/>
        <v>0</v>
      </c>
      <c r="J230" s="152"/>
      <c r="K230" s="147">
        <f>I230+J230</f>
        <v>0</v>
      </c>
      <c r="L230" s="465">
        <f>IF(ISNA(VLOOKUP(A230,Pagamenti_Opendata!$A$2:$H$253,8,FALSE)=TRUE),0,VLOOKUP(A230,Pagamenti_Opendata!$A$2:$H$253,8,FALSE))</f>
        <v>0</v>
      </c>
      <c r="M230" s="168"/>
      <c r="N230" s="148">
        <v>0</v>
      </c>
      <c r="O230" s="734">
        <f>IF(I230&gt;N230,I230-N230,0)</f>
        <v>0</v>
      </c>
      <c r="P230" s="734">
        <f>IF(I230&lt;N230,I230-N230,0)</f>
        <v>0</v>
      </c>
      <c r="Q230" s="603">
        <f>COUNTIF(Bandi_ItaliaDomani!A$2:A$1085,A230)</f>
        <v>0</v>
      </c>
      <c r="R230" s="465">
        <f>SUMIF(Bandi_ItaliaDomani!A$2:A$1085,A230,Bandi_ItaliaDomani!R$2:R$1085)</f>
        <v>0</v>
      </c>
      <c r="S230" s="465">
        <f>VLOOKUP(A230,Progetti_Regis!$A$2:$H$427,6,FALSE)</f>
        <v>0</v>
      </c>
      <c r="T230" s="465">
        <f>VLOOKUP(A230,Progetti_Regis!$A$2:$H$427,7,FALSE)</f>
        <v>0</v>
      </c>
      <c r="U230" s="50" t="s">
        <v>7496</v>
      </c>
      <c r="V230" s="37"/>
      <c r="W230" s="50" t="s">
        <v>6721</v>
      </c>
      <c r="X230" s="10"/>
      <c r="Y230" s="10"/>
      <c r="Z230" s="10"/>
      <c r="AA230" s="10"/>
      <c r="AB230" s="10"/>
      <c r="AC230" s="10"/>
      <c r="AD230" s="10"/>
      <c r="AE230" s="2"/>
      <c r="AF230" s="2"/>
      <c r="AG230" s="1052">
        <f>IF(ISNA(VLOOKUP($A230,Tag_sostegno_clima_digitale!$A$2:$Y$461,21,FALSE)=TRUE),0,VLOOKUP($A230,Tag_sostegno_clima_digitale!$A$2:$Y$461,21,FALSE))</f>
        <v>0</v>
      </c>
      <c r="AH230" s="1052">
        <f>IF(ISNA(VLOOKUP($A230,Tag_sostegno_clima_digitale!$A$2:$Y$461,23,FALSE)=TRUE),0,VLOOKUP($A230,Tag_sostegno_clima_digitale!$A$2:$Y$461,23,FALSE))</f>
        <v>0</v>
      </c>
      <c r="AI230" s="10" t="str">
        <f t="shared" si="17"/>
        <v/>
      </c>
      <c r="AJ230" s="10" t="str">
        <f t="shared" si="18"/>
        <v/>
      </c>
      <c r="AK230" s="8"/>
      <c r="AL230" s="8"/>
      <c r="AN230" s="64">
        <v>1</v>
      </c>
      <c r="AO230" s="64"/>
      <c r="AP230" s="64"/>
      <c r="AQ230" s="23"/>
      <c r="BA230" s="60" t="s">
        <v>1674</v>
      </c>
      <c r="BB230" s="478"/>
      <c r="BC230" s="478"/>
      <c r="BD230" s="478"/>
    </row>
    <row r="231" spans="1:126">
      <c r="A231" s="374" t="s">
        <v>5000</v>
      </c>
      <c r="B231" s="484" t="s">
        <v>98</v>
      </c>
      <c r="C231" s="42" t="s">
        <v>943</v>
      </c>
      <c r="D231" s="42" t="s">
        <v>549</v>
      </c>
      <c r="E231" s="171" t="s">
        <v>1204</v>
      </c>
      <c r="F231" s="6" t="s">
        <v>1232</v>
      </c>
      <c r="G231" s="148">
        <v>0</v>
      </c>
      <c r="H231" s="148"/>
      <c r="I231" s="148">
        <f t="shared" si="20"/>
        <v>0</v>
      </c>
      <c r="J231" s="152"/>
      <c r="K231" s="147">
        <f>I231+J231</f>
        <v>0</v>
      </c>
      <c r="L231" s="465">
        <f>IF(ISNA(VLOOKUP(A231,Pagamenti_Opendata!$A$2:$H$253,8,FALSE)=TRUE),0,VLOOKUP(A231,Pagamenti_Opendata!$A$2:$H$253,8,FALSE))</f>
        <v>0</v>
      </c>
      <c r="M231" s="168"/>
      <c r="N231" s="148">
        <v>0</v>
      </c>
      <c r="O231" s="734">
        <f>IF(I231&gt;N231,I231-N231,0)</f>
        <v>0</v>
      </c>
      <c r="P231" s="734">
        <f>IF(I231&lt;N231,I231-N231,0)</f>
        <v>0</v>
      </c>
      <c r="Q231" s="603">
        <f>COUNTIF(Bandi_ItaliaDomani!A$2:A$1085,A231)</f>
        <v>0</v>
      </c>
      <c r="R231" s="465">
        <f>SUMIF(Bandi_ItaliaDomani!A$2:A$1085,A231,Bandi_ItaliaDomani!R$2:R$1085)</f>
        <v>0</v>
      </c>
      <c r="S231" s="465">
        <f>VLOOKUP(A231,Progetti_Regis!$A$2:$H$427,6,FALSE)</f>
        <v>0</v>
      </c>
      <c r="T231" s="465">
        <f>VLOOKUP(A231,Progetti_Regis!$A$2:$H$427,7,FALSE)</f>
        <v>0</v>
      </c>
      <c r="U231" s="46" t="s">
        <v>7734</v>
      </c>
      <c r="V231" s="37"/>
      <c r="W231" s="50" t="s">
        <v>6721</v>
      </c>
      <c r="X231" s="10"/>
      <c r="Y231" s="10"/>
      <c r="Z231" s="10"/>
      <c r="AA231" s="10"/>
      <c r="AB231" s="10"/>
      <c r="AC231" s="10"/>
      <c r="AD231" s="10"/>
      <c r="AE231" s="2"/>
      <c r="AF231" s="2"/>
      <c r="AG231" s="1052">
        <f>IF(ISNA(VLOOKUP($A231,Tag_sostegno_clima_digitale!$A$2:$Y$461,21,FALSE)=TRUE),0,VLOOKUP($A231,Tag_sostegno_clima_digitale!$A$2:$Y$461,21,FALSE))</f>
        <v>0</v>
      </c>
      <c r="AH231" s="1052">
        <f>IF(ISNA(VLOOKUP($A231,Tag_sostegno_clima_digitale!$A$2:$Y$461,23,FALSE)=TRUE),0,VLOOKUP($A231,Tag_sostegno_clima_digitale!$A$2:$Y$461,23,FALSE))</f>
        <v>0</v>
      </c>
      <c r="AI231" s="10" t="str">
        <f t="shared" si="17"/>
        <v/>
      </c>
      <c r="AJ231" s="10" t="str">
        <f t="shared" si="18"/>
        <v/>
      </c>
      <c r="AK231" s="8"/>
      <c r="AL231" s="8"/>
      <c r="AN231" s="64">
        <v>1</v>
      </c>
      <c r="AO231" s="64"/>
      <c r="AP231" s="64"/>
      <c r="AQ231" s="23"/>
      <c r="AU231" s="60" t="s">
        <v>1675</v>
      </c>
      <c r="AV231" s="478"/>
      <c r="AW231" s="478"/>
      <c r="AX231" s="478"/>
    </row>
    <row r="232" spans="1:126">
      <c r="A232" s="374" t="s">
        <v>5002</v>
      </c>
      <c r="B232" s="484" t="s">
        <v>98</v>
      </c>
      <c r="C232" s="42" t="s">
        <v>943</v>
      </c>
      <c r="D232" s="42" t="s">
        <v>549</v>
      </c>
      <c r="E232" s="171" t="s">
        <v>1204</v>
      </c>
      <c r="F232" s="6" t="s">
        <v>1233</v>
      </c>
      <c r="G232" s="148">
        <v>0</v>
      </c>
      <c r="H232" s="148"/>
      <c r="I232" s="148">
        <f t="shared" si="20"/>
        <v>0</v>
      </c>
      <c r="J232" s="152"/>
      <c r="K232" s="147">
        <f>I232+J232</f>
        <v>0</v>
      </c>
      <c r="L232" s="465">
        <f>IF(ISNA(VLOOKUP(A232,Pagamenti_Opendata!$A$2:$H$253,8,FALSE)=TRUE),0,VLOOKUP(A232,Pagamenti_Opendata!$A$2:$H$253,8,FALSE))</f>
        <v>0</v>
      </c>
      <c r="M232" s="168"/>
      <c r="N232" s="148">
        <v>0</v>
      </c>
      <c r="O232" s="734">
        <f>IF(I232&gt;N232,I232-N232,0)</f>
        <v>0</v>
      </c>
      <c r="P232" s="734">
        <f>IF(I232&lt;N232,I232-N232,0)</f>
        <v>0</v>
      </c>
      <c r="Q232" s="603">
        <f>COUNTIF(Bandi_ItaliaDomani!A$2:A$1085,A232)</f>
        <v>0</v>
      </c>
      <c r="R232" s="465">
        <f>SUMIF(Bandi_ItaliaDomani!A$2:A$1085,A232,Bandi_ItaliaDomani!R$2:R$1085)</f>
        <v>0</v>
      </c>
      <c r="S232" s="465">
        <f>VLOOKUP(A232,Progetti_Regis!$A$2:$H$427,6,FALSE)</f>
        <v>0</v>
      </c>
      <c r="T232" s="465">
        <f>VLOOKUP(A232,Progetti_Regis!$A$2:$H$427,7,FALSE)</f>
        <v>0</v>
      </c>
      <c r="U232" s="50"/>
      <c r="V232" s="37"/>
      <c r="W232" s="50"/>
      <c r="X232" s="10"/>
      <c r="Y232" s="10"/>
      <c r="Z232" s="10"/>
      <c r="AA232" s="10"/>
      <c r="AB232" s="10"/>
      <c r="AC232" s="10"/>
      <c r="AD232" s="10"/>
      <c r="AE232" s="2"/>
      <c r="AF232" s="2"/>
      <c r="AG232" s="1052">
        <f>IF(ISNA(VLOOKUP($A232,Tag_sostegno_clima_digitale!$A$2:$Y$461,21,FALSE)=TRUE),0,VLOOKUP($A232,Tag_sostegno_clima_digitale!$A$2:$Y$461,21,FALSE))</f>
        <v>0</v>
      </c>
      <c r="AH232" s="1052">
        <f>IF(ISNA(VLOOKUP($A232,Tag_sostegno_clima_digitale!$A$2:$Y$461,23,FALSE)=TRUE),0,VLOOKUP($A232,Tag_sostegno_clima_digitale!$A$2:$Y$461,23,FALSE))</f>
        <v>0</v>
      </c>
      <c r="AI232" s="10" t="str">
        <f t="shared" si="17"/>
        <v/>
      </c>
      <c r="AJ232" s="10" t="str">
        <f t="shared" si="18"/>
        <v/>
      </c>
      <c r="AK232" s="8"/>
      <c r="AL232" s="8"/>
      <c r="AN232" s="64">
        <v>1</v>
      </c>
      <c r="AO232" s="64"/>
      <c r="AP232" s="64"/>
      <c r="AQ232" s="23"/>
      <c r="AY232" s="60" t="s">
        <v>366</v>
      </c>
      <c r="AZ232" s="478"/>
    </row>
    <row r="233" spans="1:126">
      <c r="A233" s="374" t="s">
        <v>5003</v>
      </c>
      <c r="B233" s="484" t="s">
        <v>98</v>
      </c>
      <c r="C233" s="42" t="s">
        <v>943</v>
      </c>
      <c r="D233" s="42" t="s">
        <v>549</v>
      </c>
      <c r="E233" s="171" t="s">
        <v>1204</v>
      </c>
      <c r="F233" s="6" t="s">
        <v>1234</v>
      </c>
      <c r="G233" s="148">
        <v>0</v>
      </c>
      <c r="H233" s="148"/>
      <c r="I233" s="148">
        <f t="shared" si="20"/>
        <v>0</v>
      </c>
      <c r="J233" s="152"/>
      <c r="K233" s="147">
        <f>I233+J233</f>
        <v>0</v>
      </c>
      <c r="L233" s="465">
        <f>IF(ISNA(VLOOKUP(A233,Pagamenti_Opendata!$A$2:$H$253,8,FALSE)=TRUE),0,VLOOKUP(A233,Pagamenti_Opendata!$A$2:$H$253,8,FALSE))</f>
        <v>0</v>
      </c>
      <c r="M233" s="168"/>
      <c r="N233" s="148">
        <v>0</v>
      </c>
      <c r="O233" s="734">
        <f>IF(I233&gt;N233,I233-N233,0)</f>
        <v>0</v>
      </c>
      <c r="P233" s="734">
        <f>IF(I233&lt;N233,I233-N233,0)</f>
        <v>0</v>
      </c>
      <c r="Q233" s="603">
        <f>COUNTIF(Bandi_ItaliaDomani!A$2:A$1085,A233)</f>
        <v>0</v>
      </c>
      <c r="R233" s="465">
        <f>SUMIF(Bandi_ItaliaDomani!A$2:A$1085,A233,Bandi_ItaliaDomani!R$2:R$1085)</f>
        <v>0</v>
      </c>
      <c r="S233" s="465">
        <f>VLOOKUP(A233,Progetti_Regis!$A$2:$H$427,6,FALSE)</f>
        <v>0</v>
      </c>
      <c r="T233" s="465">
        <f>VLOOKUP(A233,Progetti_Regis!$A$2:$H$427,7,FALSE)</f>
        <v>0</v>
      </c>
      <c r="U233" s="50" t="s">
        <v>7496</v>
      </c>
      <c r="V233" s="37"/>
      <c r="W233" s="50" t="s">
        <v>6721</v>
      </c>
      <c r="X233" s="10"/>
      <c r="Y233" s="10"/>
      <c r="Z233" s="10"/>
      <c r="AA233" s="10"/>
      <c r="AB233" s="10"/>
      <c r="AC233" s="10"/>
      <c r="AD233" s="10"/>
      <c r="AE233" s="2"/>
      <c r="AF233" s="2"/>
      <c r="AG233" s="1052">
        <f>IF(ISNA(VLOOKUP($A233,Tag_sostegno_clima_digitale!$A$2:$Y$461,21,FALSE)=TRUE),0,VLOOKUP($A233,Tag_sostegno_clima_digitale!$A$2:$Y$461,21,FALSE))</f>
        <v>0</v>
      </c>
      <c r="AH233" s="1052">
        <f>IF(ISNA(VLOOKUP($A233,Tag_sostegno_clima_digitale!$A$2:$Y$461,23,FALSE)=TRUE),0,VLOOKUP($A233,Tag_sostegno_clima_digitale!$A$2:$Y$461,23,FALSE))</f>
        <v>0</v>
      </c>
      <c r="AI233" s="10" t="str">
        <f t="shared" si="17"/>
        <v/>
      </c>
      <c r="AJ233" s="10" t="str">
        <f t="shared" si="18"/>
        <v/>
      </c>
      <c r="AK233" s="8"/>
      <c r="AL233" s="8"/>
      <c r="AN233" s="64">
        <v>3</v>
      </c>
      <c r="AO233" s="64"/>
      <c r="AP233" s="64"/>
      <c r="AQ233" s="23"/>
      <c r="AU233" s="60" t="s">
        <v>343</v>
      </c>
      <c r="AV233" s="478"/>
      <c r="AW233" s="478"/>
      <c r="AX233" s="478"/>
      <c r="BA233" s="60" t="s">
        <v>1676</v>
      </c>
      <c r="BB233" s="478"/>
      <c r="BC233" s="478"/>
      <c r="BD233" s="478"/>
      <c r="BE233" s="60" t="s">
        <v>1677</v>
      </c>
    </row>
    <row r="234" spans="1:126" s="467" customFormat="1">
      <c r="A234" s="466" t="s">
        <v>5537</v>
      </c>
      <c r="B234" s="484" t="s">
        <v>98</v>
      </c>
      <c r="C234" s="364" t="s">
        <v>541</v>
      </c>
      <c r="D234" s="364" t="s">
        <v>557</v>
      </c>
      <c r="E234" s="47" t="s">
        <v>944</v>
      </c>
      <c r="F234" s="51" t="s">
        <v>5536</v>
      </c>
      <c r="G234" s="154"/>
      <c r="H234" s="153"/>
      <c r="I234" s="154"/>
      <c r="J234" s="153"/>
      <c r="K234" s="153"/>
      <c r="L234" s="465">
        <f>IF(ISNA(VLOOKUP(A234,Pagamenti_Opendata!$A$2:$H$253,8,FALSE)=TRUE),0,VLOOKUP(A234,Pagamenti_Opendata!$A$2:$H$253,8,FALSE))</f>
        <v>0</v>
      </c>
      <c r="M234" s="168" t="s">
        <v>783</v>
      </c>
      <c r="N234" s="154"/>
      <c r="O234" s="734">
        <f>IF(I234&gt;N234,I234-N234,0)</f>
        <v>0</v>
      </c>
      <c r="P234" s="734">
        <f>IF(I234&lt;N234,I234-N234,0)</f>
        <v>0</v>
      </c>
      <c r="Q234" s="603">
        <f>COUNTIF(Bandi_ItaliaDomani!A$2:A$1085,A234)</f>
        <v>0</v>
      </c>
      <c r="R234" s="465">
        <f>SUMIF(Bandi_ItaliaDomani!A$2:A$1085,A234,Bandi_ItaliaDomani!R$2:R$1085)</f>
        <v>0</v>
      </c>
      <c r="S234" s="465">
        <f>VLOOKUP(A234,Progetti_Regis!$A$2:$H$427,6,FALSE)</f>
        <v>0</v>
      </c>
      <c r="T234" s="465">
        <f>VLOOKUP(A234,Progetti_Regis!$A$2:$H$427,7,FALSE)</f>
        <v>0</v>
      </c>
      <c r="U234" s="46" t="s">
        <v>7734</v>
      </c>
      <c r="V234" s="36"/>
      <c r="W234" s="46" t="s">
        <v>6721</v>
      </c>
      <c r="X234" s="10"/>
      <c r="Y234" s="10"/>
      <c r="Z234" s="10"/>
      <c r="AA234" s="10"/>
      <c r="AB234" s="10"/>
      <c r="AC234" s="10"/>
      <c r="AD234" s="10"/>
      <c r="AE234" s="10">
        <v>3853</v>
      </c>
      <c r="AF234" s="2">
        <v>100</v>
      </c>
      <c r="AG234" s="1052">
        <f>IF(ISNA(VLOOKUP($A234,Tag_sostegno_clima_digitale!$A$2:$Y$461,21,FALSE)=TRUE),0,VLOOKUP($A234,Tag_sostegno_clima_digitale!$A$2:$Y$461,21,FALSE))</f>
        <v>0</v>
      </c>
      <c r="AH234" s="1052">
        <f>IF(ISNA(VLOOKUP($A234,Tag_sostegno_clima_digitale!$A$2:$Y$461,23,FALSE)=TRUE),0,VLOOKUP($A234,Tag_sostegno_clima_digitale!$A$2:$Y$461,23,FALSE))</f>
        <v>0</v>
      </c>
      <c r="AI234" s="10" t="str">
        <f t="shared" si="17"/>
        <v/>
      </c>
      <c r="AJ234" s="10" t="str">
        <f t="shared" si="18"/>
        <v/>
      </c>
      <c r="AK234" s="8">
        <v>43862</v>
      </c>
      <c r="AL234" s="8">
        <v>46203</v>
      </c>
      <c r="AN234" s="64">
        <v>2</v>
      </c>
      <c r="AO234" s="64">
        <v>1</v>
      </c>
      <c r="AP234" s="64">
        <v>2</v>
      </c>
      <c r="AQ234" s="64"/>
      <c r="AS234" s="484"/>
      <c r="AU234" s="466"/>
      <c r="AV234" s="478"/>
      <c r="AW234" s="478"/>
      <c r="AX234" s="478"/>
      <c r="AZ234" s="484"/>
      <c r="BA234" s="306" t="s">
        <v>3752</v>
      </c>
      <c r="BB234" s="484"/>
      <c r="BC234" s="484"/>
      <c r="BD234" s="484"/>
      <c r="BE234" s="172"/>
      <c r="BF234" s="60" t="s">
        <v>379</v>
      </c>
      <c r="BG234" s="478"/>
      <c r="BH234" s="478"/>
      <c r="BI234" s="478"/>
      <c r="BJ234" s="478"/>
      <c r="BK234" s="478"/>
      <c r="BL234" s="478"/>
      <c r="BM234" s="478"/>
      <c r="BN234" s="172"/>
      <c r="BO234" s="306" t="s">
        <v>3752</v>
      </c>
      <c r="BP234" s="484"/>
      <c r="BQ234" s="172"/>
      <c r="BR234" s="60" t="s">
        <v>1678</v>
      </c>
      <c r="BS234" s="484"/>
      <c r="BT234" s="484"/>
      <c r="BU234" s="484"/>
      <c r="BV234" s="484"/>
      <c r="BW234" s="484"/>
      <c r="BX234" s="484"/>
      <c r="BY234" s="484"/>
      <c r="BZ234" s="484"/>
      <c r="CA234" s="478"/>
      <c r="CB234" s="478"/>
      <c r="CC234" s="484"/>
      <c r="CD234" s="484"/>
      <c r="CE234" s="172"/>
      <c r="CF234" s="172"/>
      <c r="CG234" s="484"/>
      <c r="CH234" s="484"/>
      <c r="CI234" s="484"/>
      <c r="CJ234" s="484"/>
      <c r="CK234" s="484"/>
      <c r="CL234" s="484"/>
      <c r="CM234" s="484"/>
      <c r="CN234" s="172"/>
      <c r="CO234" s="484"/>
      <c r="CP234" s="484"/>
      <c r="CQ234" s="484"/>
      <c r="CR234" s="484"/>
      <c r="CS234" s="484"/>
      <c r="CT234" s="484"/>
      <c r="CU234" s="484"/>
      <c r="CV234" s="172"/>
      <c r="CW234" s="484"/>
      <c r="CX234" s="484"/>
      <c r="CY234" s="172"/>
      <c r="CZ234" s="172"/>
      <c r="DA234" s="484"/>
      <c r="DB234" s="484"/>
      <c r="DC234" s="484"/>
      <c r="DD234" s="484"/>
      <c r="DE234" s="484"/>
      <c r="DF234" s="484"/>
      <c r="DG234" s="484"/>
      <c r="DH234" s="484"/>
      <c r="DI234" s="172"/>
      <c r="DJ234" s="484"/>
      <c r="DK234" s="484"/>
      <c r="DL234" s="484"/>
      <c r="DM234" s="484"/>
      <c r="DN234" s="484"/>
      <c r="DO234" s="484"/>
      <c r="DP234" s="484"/>
      <c r="DQ234" s="59" t="s">
        <v>381</v>
      </c>
      <c r="DR234" s="484"/>
      <c r="DS234" s="484"/>
      <c r="DT234" s="484"/>
    </row>
    <row r="235" spans="1:126">
      <c r="A235" s="374" t="s">
        <v>5004</v>
      </c>
      <c r="B235" s="484" t="s">
        <v>98</v>
      </c>
      <c r="C235" s="40" t="s">
        <v>955</v>
      </c>
      <c r="D235" s="40" t="s">
        <v>557</v>
      </c>
      <c r="E235" s="35" t="s">
        <v>947</v>
      </c>
      <c r="F235" s="51" t="s">
        <v>935</v>
      </c>
      <c r="G235" s="151"/>
      <c r="H235" s="150">
        <v>1254000000</v>
      </c>
      <c r="I235" s="148">
        <f>H235+G235</f>
        <v>1254000000</v>
      </c>
      <c r="J235" s="151"/>
      <c r="K235" s="744">
        <f>I235+J235</f>
        <v>1254000000</v>
      </c>
      <c r="L235" s="465">
        <f>IF(ISNA(VLOOKUP(A235,Pagamenti_Opendata!$A$2:$H$253,8,FALSE)=TRUE),0,VLOOKUP(A235,Pagamenti_Opendata!$A$2:$H$253,8,FALSE))</f>
        <v>651017364.26999998</v>
      </c>
      <c r="N235" s="150">
        <v>1400000000</v>
      </c>
      <c r="O235" s="734">
        <f>IF(I235&gt;N235,I235-N235,0)</f>
        <v>0</v>
      </c>
      <c r="P235" s="734">
        <f>IF(I235&lt;N235,I235-N235,0)</f>
        <v>-146000000</v>
      </c>
      <c r="Q235" s="603">
        <f>COUNTIF(Bandi_ItaliaDomani!A$2:A$1085,A235)</f>
        <v>4</v>
      </c>
      <c r="R235" s="465">
        <f>SUMIF(Bandi_ItaliaDomani!A$2:A$1085,A235,Bandi_ItaliaDomani!R$2:R$1085)</f>
        <v>1843454702.0699999</v>
      </c>
      <c r="S235" s="465">
        <f>VLOOKUP(A235,Progetti_Regis!$A$2:$H$427,6,FALSE)</f>
        <v>4</v>
      </c>
      <c r="T235" s="465">
        <f>VLOOKUP(A235,Progetti_Regis!$A$2:$H$427,7,FALSE)</f>
        <v>1254340997.6300001</v>
      </c>
      <c r="U235" s="42" t="s">
        <v>7734</v>
      </c>
      <c r="V235" s="37"/>
      <c r="W235" s="42" t="s">
        <v>6721</v>
      </c>
      <c r="X235" s="10">
        <v>30</v>
      </c>
      <c r="Y235" s="10">
        <v>80</v>
      </c>
      <c r="Z235" s="10">
        <v>173</v>
      </c>
      <c r="AA235" s="10">
        <v>200</v>
      </c>
      <c r="AB235" s="10">
        <v>271</v>
      </c>
      <c r="AC235" s="10">
        <v>322</v>
      </c>
      <c r="AD235" s="10">
        <v>178</v>
      </c>
      <c r="AE235" s="10"/>
      <c r="AF235" s="2"/>
      <c r="AG235" s="1052">
        <f>IF(ISNA(VLOOKUP($A235,Tag_sostegno_clima_digitale!$A$2:$Y$461,21,FALSE)=TRUE),0,VLOOKUP($A235,Tag_sostegno_clima_digitale!$A$2:$Y$461,21,FALSE))</f>
        <v>1</v>
      </c>
      <c r="AH235" s="1052">
        <f>IF(ISNA(VLOOKUP($A235,Tag_sostegno_clima_digitale!$A$2:$Y$461,23,FALSE)=TRUE),0,VLOOKUP($A235,Tag_sostegno_clima_digitale!$A$2:$Y$461,23,FALSE))</f>
        <v>0</v>
      </c>
      <c r="AI235" s="10">
        <f t="shared" si="17"/>
        <v>1254</v>
      </c>
      <c r="AJ235" s="10">
        <f t="shared" si="18"/>
        <v>0</v>
      </c>
      <c r="AM235" s="172" t="s">
        <v>924</v>
      </c>
      <c r="AN235" s="484"/>
      <c r="AO235" s="484"/>
      <c r="AP235" s="484"/>
    </row>
    <row r="236" spans="1:126">
      <c r="A236" s="374" t="s">
        <v>5005</v>
      </c>
      <c r="B236" s="484" t="s">
        <v>98</v>
      </c>
      <c r="C236" s="40" t="s">
        <v>955</v>
      </c>
      <c r="D236" s="40" t="s">
        <v>557</v>
      </c>
      <c r="E236" s="35" t="s">
        <v>947</v>
      </c>
      <c r="F236" s="51" t="s">
        <v>936</v>
      </c>
      <c r="G236" s="150">
        <v>0</v>
      </c>
      <c r="H236" s="150">
        <v>799000000</v>
      </c>
      <c r="I236" s="148">
        <f>H236+G236</f>
        <v>799000000</v>
      </c>
      <c r="J236" s="151"/>
      <c r="K236" s="744">
        <f>I236+J236</f>
        <v>799000000</v>
      </c>
      <c r="L236" s="465">
        <f>IF(ISNA(VLOOKUP(A236,Pagamenti_Opendata!$A$2:$H$253,8,FALSE)=TRUE),0,VLOOKUP(A236,Pagamenti_Opendata!$A$2:$H$253,8,FALSE))</f>
        <v>51386045.270000003</v>
      </c>
      <c r="M236" s="168"/>
      <c r="N236" s="150">
        <v>1440000000</v>
      </c>
      <c r="O236" s="734">
        <f>IF(I236&gt;N236,I236-N236,0)</f>
        <v>0</v>
      </c>
      <c r="P236" s="734">
        <f>IF(I236&lt;N236,I236-N236,0)</f>
        <v>-641000000</v>
      </c>
      <c r="Q236" s="603">
        <f>COUNTIF(Bandi_ItaliaDomani!A$2:A$1085,A236)</f>
        <v>1</v>
      </c>
      <c r="R236" s="465">
        <f>SUMIF(Bandi_ItaliaDomani!A$2:A$1085,A236,Bandi_ItaliaDomani!R$2:R$1085)</f>
        <v>798781720.94000006</v>
      </c>
      <c r="S236" s="465">
        <f>VLOOKUP(A236,Progetti_Regis!$A$2:$H$427,6,FALSE)</f>
        <v>1</v>
      </c>
      <c r="T236" s="465">
        <f>VLOOKUP(A236,Progetti_Regis!$A$2:$H$427,7,FALSE)</f>
        <v>798781720.94000006</v>
      </c>
      <c r="U236" s="42" t="s">
        <v>7734</v>
      </c>
      <c r="V236" s="37"/>
      <c r="W236" s="42" t="s">
        <v>6721</v>
      </c>
      <c r="X236" s="10">
        <v>22</v>
      </c>
      <c r="Y236" s="10">
        <v>25</v>
      </c>
      <c r="Z236" s="10">
        <v>140</v>
      </c>
      <c r="AA236" s="10">
        <v>219</v>
      </c>
      <c r="AB236" s="10">
        <v>283</v>
      </c>
      <c r="AC236" s="10">
        <v>110</v>
      </c>
      <c r="AD236" s="10">
        <v>0</v>
      </c>
      <c r="AE236" s="10"/>
      <c r="AF236" s="2"/>
      <c r="AG236" s="1052">
        <f>IF(ISNA(VLOOKUP($A236,Tag_sostegno_clima_digitale!$A$2:$Y$461,21,FALSE)=TRUE),0,VLOOKUP($A236,Tag_sostegno_clima_digitale!$A$2:$Y$461,21,FALSE))</f>
        <v>1</v>
      </c>
      <c r="AH236" s="1052">
        <f>IF(ISNA(VLOOKUP($A236,Tag_sostegno_clima_digitale!$A$2:$Y$461,23,FALSE)=TRUE),0,VLOOKUP($A236,Tag_sostegno_clima_digitale!$A$2:$Y$461,23,FALSE))</f>
        <v>0</v>
      </c>
      <c r="AI236" s="10">
        <f t="shared" si="17"/>
        <v>799</v>
      </c>
      <c r="AJ236" s="10">
        <f t="shared" si="18"/>
        <v>0</v>
      </c>
      <c r="AK236" s="8"/>
      <c r="AL236" s="8"/>
      <c r="AM236" s="172" t="s">
        <v>924</v>
      </c>
      <c r="AN236" s="64"/>
      <c r="AO236" s="64"/>
      <c r="AP236" s="64"/>
      <c r="AQ236" s="64"/>
    </row>
    <row r="237" spans="1:126">
      <c r="A237" s="374" t="s">
        <v>5006</v>
      </c>
      <c r="B237" s="484" t="s">
        <v>98</v>
      </c>
      <c r="C237" s="40" t="s">
        <v>955</v>
      </c>
      <c r="D237" s="40" t="s">
        <v>557</v>
      </c>
      <c r="E237" s="35" t="s">
        <v>947</v>
      </c>
      <c r="F237" s="51" t="s">
        <v>937</v>
      </c>
      <c r="G237" s="150">
        <v>1800000000</v>
      </c>
      <c r="H237" s="151"/>
      <c r="I237" s="148">
        <f>H237+G237</f>
        <v>1800000000</v>
      </c>
      <c r="J237" s="151"/>
      <c r="K237" s="147">
        <f>I237+J237</f>
        <v>1800000000</v>
      </c>
      <c r="L237" s="465">
        <f>IF(ISNA(VLOOKUP(A237,Pagamenti_Opendata!$A$2:$H$253,8,FALSE)=TRUE),0,VLOOKUP(A237,Pagamenti_Opendata!$A$2:$H$253,8,FALSE))</f>
        <v>11671525.300000001</v>
      </c>
      <c r="M237" s="168"/>
      <c r="N237" s="150">
        <v>1800000000</v>
      </c>
      <c r="O237" s="734">
        <f>IF(I237&gt;N237,I237-N237,0)</f>
        <v>0</v>
      </c>
      <c r="P237" s="734">
        <f>IF(I237&lt;N237,I237-N237,0)</f>
        <v>0</v>
      </c>
      <c r="Q237" s="603">
        <f>COUNTIF(Bandi_ItaliaDomani!A$2:A$1085,A237)</f>
        <v>1</v>
      </c>
      <c r="R237" s="465">
        <f>SUMIF(Bandi_ItaliaDomani!A$2:A$1085,A237,Bandi_ItaliaDomani!R$2:R$1085)</f>
        <v>1800000000</v>
      </c>
      <c r="S237" s="465">
        <f>VLOOKUP(A237,Progetti_Regis!$A$2:$H$427,6,FALSE)</f>
        <v>1</v>
      </c>
      <c r="T237" s="465">
        <f>VLOOKUP(A237,Progetti_Regis!$A$2:$H$427,7,FALSE)</f>
        <v>1800000000</v>
      </c>
      <c r="U237" s="42" t="s">
        <v>7734</v>
      </c>
      <c r="V237" s="37"/>
      <c r="W237" s="42" t="s">
        <v>6721</v>
      </c>
      <c r="X237" s="10">
        <v>0</v>
      </c>
      <c r="Y237" s="10">
        <v>20</v>
      </c>
      <c r="Z237" s="10">
        <v>146</v>
      </c>
      <c r="AA237" s="10">
        <v>399</v>
      </c>
      <c r="AB237" s="10">
        <v>365</v>
      </c>
      <c r="AC237" s="10">
        <v>304</v>
      </c>
      <c r="AD237" s="10">
        <v>566</v>
      </c>
      <c r="AE237" s="10"/>
      <c r="AF237" s="2"/>
      <c r="AG237" s="1052">
        <f>IF(ISNA(VLOOKUP($A237,Tag_sostegno_clima_digitale!$A$2:$Y$461,21,FALSE)=TRUE),0,VLOOKUP($A237,Tag_sostegno_clima_digitale!$A$2:$Y$461,21,FALSE))</f>
        <v>1</v>
      </c>
      <c r="AH237" s="1052">
        <f>IF(ISNA(VLOOKUP($A237,Tag_sostegno_clima_digitale!$A$2:$Y$461,23,FALSE)=TRUE),0,VLOOKUP($A237,Tag_sostegno_clima_digitale!$A$2:$Y$461,23,FALSE))</f>
        <v>0</v>
      </c>
      <c r="AI237" s="10">
        <f t="shared" si="17"/>
        <v>1800</v>
      </c>
      <c r="AJ237" s="10">
        <f t="shared" si="18"/>
        <v>0</v>
      </c>
      <c r="AK237" s="8"/>
      <c r="AL237" s="8"/>
      <c r="AM237" s="172" t="s">
        <v>924</v>
      </c>
      <c r="AN237" s="64"/>
      <c r="AO237" s="64"/>
      <c r="AP237" s="64"/>
      <c r="AQ237" s="64"/>
    </row>
    <row r="238" spans="1:126" s="467" customFormat="1">
      <c r="A238" s="466" t="s">
        <v>5542</v>
      </c>
      <c r="B238" s="484" t="s">
        <v>98</v>
      </c>
      <c r="C238" s="364" t="s">
        <v>541</v>
      </c>
      <c r="D238" s="364" t="s">
        <v>557</v>
      </c>
      <c r="E238" s="47" t="s">
        <v>944</v>
      </c>
      <c r="F238" s="47" t="s">
        <v>5541</v>
      </c>
      <c r="G238" s="154"/>
      <c r="H238" s="153"/>
      <c r="I238" s="148"/>
      <c r="J238" s="153"/>
      <c r="K238" s="153"/>
      <c r="L238" s="465">
        <f>IF(ISNA(VLOOKUP(A238,Pagamenti_Opendata!$A$2:$H$253,8,FALSE)=TRUE),0,VLOOKUP(A238,Pagamenti_Opendata!$A$2:$H$253,8,FALSE))</f>
        <v>0</v>
      </c>
      <c r="M238" s="168" t="s">
        <v>785</v>
      </c>
      <c r="N238" s="154"/>
      <c r="O238" s="734">
        <f>IF(I238&gt;N238,I238-N238,0)</f>
        <v>0</v>
      </c>
      <c r="P238" s="734">
        <f>IF(I238&lt;N238,I238-N238,0)</f>
        <v>0</v>
      </c>
      <c r="Q238" s="603">
        <f>COUNTIF(Bandi_ItaliaDomani!A$2:A$1085,A238)</f>
        <v>0</v>
      </c>
      <c r="R238" s="465">
        <f>SUMIF(Bandi_ItaliaDomani!A$2:A$1085,A238,Bandi_ItaliaDomani!R$2:R$1085)</f>
        <v>0</v>
      </c>
      <c r="S238" s="465">
        <f>VLOOKUP(A238,Progetti_Regis!$A$2:$H$427,6,FALSE)</f>
        <v>0</v>
      </c>
      <c r="T238" s="465">
        <f>VLOOKUP(A238,Progetti_Regis!$A$2:$H$427,7,FALSE)</f>
        <v>0</v>
      </c>
      <c r="U238" s="46" t="s">
        <v>7734</v>
      </c>
      <c r="V238" s="36"/>
      <c r="W238" s="46" t="s">
        <v>6721</v>
      </c>
      <c r="X238" s="10"/>
      <c r="Y238" s="10"/>
      <c r="Z238" s="10"/>
      <c r="AA238" s="10"/>
      <c r="AB238" s="10"/>
      <c r="AC238" s="10"/>
      <c r="AD238" s="10"/>
      <c r="AE238" s="2" t="s">
        <v>5828</v>
      </c>
      <c r="AF238" s="2" t="s">
        <v>5828</v>
      </c>
      <c r="AG238" s="1052">
        <f>IF(ISNA(VLOOKUP($A238,Tag_sostegno_clima_digitale!$A$2:$Y$461,21,FALSE)=TRUE),0,VLOOKUP($A238,Tag_sostegno_clima_digitale!$A$2:$Y$461,21,FALSE))</f>
        <v>0</v>
      </c>
      <c r="AH238" s="1052">
        <f>IF(ISNA(VLOOKUP($A238,Tag_sostegno_clima_digitale!$A$2:$Y$461,23,FALSE)=TRUE),0,VLOOKUP($A238,Tag_sostegno_clima_digitale!$A$2:$Y$461,23,FALSE))</f>
        <v>0</v>
      </c>
      <c r="AI238" s="10" t="str">
        <f t="shared" si="17"/>
        <v/>
      </c>
      <c r="AJ238" s="10" t="str">
        <f t="shared" si="18"/>
        <v/>
      </c>
      <c r="AK238" s="8">
        <v>43862</v>
      </c>
      <c r="AL238" s="8">
        <v>46203</v>
      </c>
      <c r="AN238" s="64"/>
      <c r="AO238" s="64">
        <v>1</v>
      </c>
      <c r="AP238" s="64">
        <v>2</v>
      </c>
      <c r="AQ238" s="64"/>
      <c r="AR238" s="172"/>
      <c r="AS238" s="484"/>
      <c r="AT238" s="172"/>
      <c r="AU238" s="172"/>
      <c r="AV238" s="484"/>
      <c r="AW238" s="484"/>
      <c r="AX238" s="484"/>
      <c r="AY238" s="172"/>
      <c r="AZ238" s="484"/>
      <c r="BA238" s="172"/>
      <c r="BB238" s="484"/>
      <c r="BC238" s="484"/>
      <c r="BD238" s="484"/>
      <c r="BE238" s="172"/>
      <c r="BF238" s="172"/>
      <c r="BG238" s="484"/>
      <c r="BH238" s="484"/>
      <c r="BI238" s="484"/>
      <c r="BJ238" s="484"/>
      <c r="BK238" s="484"/>
      <c r="BL238" s="484"/>
      <c r="BM238" s="484"/>
      <c r="BN238" s="172"/>
      <c r="BO238" s="306" t="s">
        <v>3752</v>
      </c>
      <c r="BP238" s="484"/>
      <c r="BQ238" s="172"/>
      <c r="BR238" s="172"/>
      <c r="BS238" s="484"/>
      <c r="BT238" s="484"/>
      <c r="BU238" s="484"/>
      <c r="BV238" s="484"/>
      <c r="BW238" s="484"/>
      <c r="BX238" s="484"/>
      <c r="BY238" s="484"/>
      <c r="BZ238" s="484"/>
      <c r="CA238" s="478"/>
      <c r="CB238" s="306" t="s">
        <v>3638</v>
      </c>
      <c r="CC238" s="484"/>
      <c r="CD238" s="484"/>
      <c r="CE238" s="172"/>
      <c r="CF238" s="172"/>
      <c r="CG238" s="484"/>
      <c r="CH238" s="484"/>
      <c r="CI238" s="484"/>
      <c r="CJ238" s="484"/>
      <c r="CK238" s="484"/>
      <c r="CL238" s="484"/>
      <c r="CM238" s="484"/>
      <c r="CN238" s="172"/>
      <c r="CO238" s="484"/>
      <c r="CP238" s="484"/>
      <c r="CQ238" s="484"/>
      <c r="CR238" s="484"/>
      <c r="CS238" s="484"/>
      <c r="CT238" s="484"/>
      <c r="CU238" s="484"/>
      <c r="CV238" s="172"/>
      <c r="CW238" s="484"/>
      <c r="CX238" s="484"/>
      <c r="CY238" s="172"/>
      <c r="CZ238" s="484"/>
      <c r="DA238" s="484"/>
      <c r="DB238" s="484"/>
      <c r="DC238" s="484"/>
      <c r="DD238" s="484"/>
      <c r="DE238" s="484"/>
      <c r="DF238" s="484"/>
      <c r="DG238" s="484"/>
      <c r="DH238" s="484"/>
      <c r="DI238" s="172"/>
      <c r="DJ238" s="484"/>
      <c r="DK238" s="484"/>
      <c r="DL238" s="484"/>
      <c r="DM238" s="484"/>
      <c r="DN238" s="484"/>
      <c r="DO238" s="484"/>
      <c r="DP238" s="484"/>
      <c r="DQ238" s="59" t="s">
        <v>1682</v>
      </c>
      <c r="DR238" s="484"/>
      <c r="DS238" s="484"/>
      <c r="DT238" s="484"/>
      <c r="DU238" s="172"/>
      <c r="DV238" s="172"/>
    </row>
    <row r="239" spans="1:126">
      <c r="A239" s="374" t="s">
        <v>5007</v>
      </c>
      <c r="B239" s="484" t="s">
        <v>98</v>
      </c>
      <c r="C239" s="40" t="s">
        <v>955</v>
      </c>
      <c r="D239" s="40" t="s">
        <v>557</v>
      </c>
      <c r="E239" s="35" t="s">
        <v>947</v>
      </c>
      <c r="F239" s="51" t="s">
        <v>938</v>
      </c>
      <c r="G239" s="150">
        <v>2221300000</v>
      </c>
      <c r="H239" s="150">
        <v>2248700000</v>
      </c>
      <c r="I239" s="148">
        <f>H239+G239</f>
        <v>4470000000</v>
      </c>
      <c r="J239" s="151"/>
      <c r="K239" s="744">
        <f>I239+J239</f>
        <v>4470000000</v>
      </c>
      <c r="L239" s="465">
        <f>IF(ISNA(VLOOKUP(A239,Pagamenti_Opendata!$A$2:$H$253,8,FALSE)=TRUE),0,VLOOKUP(A239,Pagamenti_Opendata!$A$2:$H$253,8,FALSE))</f>
        <v>3046379384.8099999</v>
      </c>
      <c r="N239" s="150">
        <v>3670000000</v>
      </c>
      <c r="O239" s="734">
        <f>IF(I239&gt;N239,I239-N239,0)</f>
        <v>800000000</v>
      </c>
      <c r="P239" s="734">
        <f>IF(I239&lt;N239,I239-N239,0)</f>
        <v>0</v>
      </c>
      <c r="Q239" s="603">
        <f>COUNTIF(Bandi_ItaliaDomani!A$2:A$1085,A239)</f>
        <v>18</v>
      </c>
      <c r="R239" s="465">
        <f>SUMIF(Bandi_ItaliaDomani!A$2:A$1085,A239,Bandi_ItaliaDomani!R$2:R$1085)</f>
        <v>1479570633.74</v>
      </c>
      <c r="S239" s="465">
        <f>VLOOKUP(A239,Progetti_Regis!$A$2:$H$427,6,FALSE)</f>
        <v>2</v>
      </c>
      <c r="T239" s="465">
        <f>VLOOKUP(A239,Progetti_Regis!$A$2:$H$427,7,FALSE)</f>
        <v>4470000000</v>
      </c>
      <c r="U239" s="42" t="s">
        <v>7734</v>
      </c>
      <c r="V239" s="37"/>
      <c r="W239" s="42" t="s">
        <v>6721</v>
      </c>
      <c r="X239" s="10">
        <v>152</v>
      </c>
      <c r="Y239" s="10">
        <v>341</v>
      </c>
      <c r="Z239" s="10">
        <v>710</v>
      </c>
      <c r="AA239" s="10">
        <v>116</v>
      </c>
      <c r="AB239" s="10">
        <v>900</v>
      </c>
      <c r="AC239" s="10">
        <v>1096</v>
      </c>
      <c r="AD239" s="10">
        <v>1155</v>
      </c>
      <c r="AE239" s="2"/>
      <c r="AF239" s="2"/>
      <c r="AG239" s="1052">
        <f>IF(ISNA(VLOOKUP($A239,Tag_sostegno_clima_digitale!$A$2:$Y$461,21,FALSE)=TRUE),0,VLOOKUP($A239,Tag_sostegno_clima_digitale!$A$2:$Y$461,21,FALSE))</f>
        <v>1</v>
      </c>
      <c r="AH239" s="1052">
        <f>IF(ISNA(VLOOKUP($A239,Tag_sostegno_clima_digitale!$A$2:$Y$461,23,FALSE)=TRUE),0,VLOOKUP($A239,Tag_sostegno_clima_digitale!$A$2:$Y$461,23,FALSE))</f>
        <v>0</v>
      </c>
      <c r="AI239" s="10">
        <f t="shared" si="17"/>
        <v>4470</v>
      </c>
      <c r="AJ239" s="10">
        <f t="shared" si="18"/>
        <v>0</v>
      </c>
      <c r="AM239" s="172" t="s">
        <v>924</v>
      </c>
      <c r="AN239" s="484"/>
      <c r="AO239" s="484"/>
      <c r="AP239" s="484"/>
    </row>
    <row r="240" spans="1:126">
      <c r="A240" s="374" t="s">
        <v>5008</v>
      </c>
      <c r="B240" s="484" t="s">
        <v>98</v>
      </c>
      <c r="C240" s="42" t="s">
        <v>955</v>
      </c>
      <c r="D240" s="42" t="s">
        <v>557</v>
      </c>
      <c r="E240" s="35" t="s">
        <v>947</v>
      </c>
      <c r="F240" s="51" t="s">
        <v>939</v>
      </c>
      <c r="G240" s="152">
        <v>289860000</v>
      </c>
      <c r="H240" s="148">
        <v>3970140000</v>
      </c>
      <c r="I240" s="148">
        <f>H240+G240</f>
        <v>4260000000</v>
      </c>
      <c r="J240" s="152"/>
      <c r="K240" s="744">
        <f>I240+J240</f>
        <v>4260000000</v>
      </c>
      <c r="L240" s="465">
        <f>IF(ISNA(VLOOKUP(A240,Pagamenti_Opendata!$A$2:$H$253,8,FALSE)=TRUE),0,VLOOKUP(A240,Pagamenti_Opendata!$A$2:$H$253,8,FALSE))</f>
        <v>2432117065.73</v>
      </c>
      <c r="M240" s="168"/>
      <c r="N240" s="148">
        <v>3970140000</v>
      </c>
      <c r="O240" s="734">
        <f>IF(I240&gt;N240,I240-N240,0)</f>
        <v>289860000</v>
      </c>
      <c r="P240" s="734">
        <f>IF(I240&lt;N240,I240-N240,0)</f>
        <v>0</v>
      </c>
      <c r="Q240" s="603">
        <f>COUNTIF(Bandi_ItaliaDomani!A$2:A$1085,A240)</f>
        <v>17</v>
      </c>
      <c r="R240" s="465">
        <f>SUMIF(Bandi_ItaliaDomani!A$2:A$1085,A240,Bandi_ItaliaDomani!R$2:R$1085)</f>
        <v>1941052397.513864</v>
      </c>
      <c r="S240" s="465">
        <f>VLOOKUP(A240,Progetti_Regis!$A$2:$H$427,6,FALSE)</f>
        <v>4</v>
      </c>
      <c r="T240" s="465">
        <f>VLOOKUP(A240,Progetti_Regis!$A$2:$H$427,7,FALSE)</f>
        <v>4260140000.0000005</v>
      </c>
      <c r="U240" s="42" t="s">
        <v>7734</v>
      </c>
      <c r="V240" s="37"/>
      <c r="W240" s="42" t="s">
        <v>6721</v>
      </c>
      <c r="X240" s="10">
        <v>398</v>
      </c>
      <c r="Y240" s="10">
        <v>532</v>
      </c>
      <c r="Z240" s="10">
        <v>724</v>
      </c>
      <c r="AA240" s="10">
        <v>736</v>
      </c>
      <c r="AB240" s="10">
        <v>886</v>
      </c>
      <c r="AC240" s="10">
        <v>559</v>
      </c>
      <c r="AD240" s="10">
        <v>425</v>
      </c>
      <c r="AE240" s="2"/>
      <c r="AF240" s="2"/>
      <c r="AG240" s="1052">
        <f>IF(ISNA(VLOOKUP($A240,Tag_sostegno_clima_digitale!$A$2:$Y$461,21,FALSE)=TRUE),0,VLOOKUP($A240,Tag_sostegno_clima_digitale!$A$2:$Y$461,21,FALSE))</f>
        <v>1</v>
      </c>
      <c r="AH240" s="1052">
        <f>IF(ISNA(VLOOKUP($A240,Tag_sostegno_clima_digitale!$A$2:$Y$461,23,FALSE)=TRUE),0,VLOOKUP($A240,Tag_sostegno_clima_digitale!$A$2:$Y$461,23,FALSE))</f>
        <v>0</v>
      </c>
      <c r="AI240" s="10">
        <f t="shared" si="17"/>
        <v>4260</v>
      </c>
      <c r="AJ240" s="10">
        <f t="shared" si="18"/>
        <v>0</v>
      </c>
      <c r="AK240" s="8"/>
      <c r="AL240" s="8"/>
      <c r="AM240" s="172" t="s">
        <v>924</v>
      </c>
      <c r="AN240" s="64"/>
      <c r="AO240" s="64"/>
      <c r="AP240" s="64"/>
      <c r="AQ240" s="64"/>
    </row>
    <row r="241" spans="1:126">
      <c r="A241" s="651" t="s">
        <v>5009</v>
      </c>
      <c r="B241" s="651" t="s">
        <v>11080</v>
      </c>
      <c r="C241" s="729" t="s">
        <v>7974</v>
      </c>
      <c r="D241" s="729" t="s">
        <v>557</v>
      </c>
      <c r="E241" s="693" t="s">
        <v>7975</v>
      </c>
      <c r="F241" s="747" t="s">
        <v>940</v>
      </c>
      <c r="G241" s="748">
        <v>0</v>
      </c>
      <c r="H241" s="696"/>
      <c r="I241" s="738">
        <f>H241+G241</f>
        <v>0</v>
      </c>
      <c r="J241" s="696"/>
      <c r="K241" s="749">
        <f>I241+J241</f>
        <v>0</v>
      </c>
      <c r="L241" s="465">
        <f>IF(ISNA(VLOOKUP(A241,Pagamenti_Opendata!$A$2:$H$253,8,FALSE)=TRUE),0,VLOOKUP(A241,Pagamenti_Opendata!$A$2:$H$253,8,FALSE))</f>
        <v>0</v>
      </c>
      <c r="M241" s="702"/>
      <c r="N241" s="150">
        <v>930000000</v>
      </c>
      <c r="O241" s="734">
        <f>IF(I241&gt;N241,I241-N241,0)</f>
        <v>0</v>
      </c>
      <c r="P241" s="734">
        <f>IF(I241&lt;N241,I241-N241,0)</f>
        <v>-930000000</v>
      </c>
      <c r="Q241" s="697">
        <f>COUNTIF(Bandi_ItaliaDomani!A$2:A$1085,A241)</f>
        <v>0</v>
      </c>
      <c r="R241" s="698">
        <f>SUMIF(Bandi_ItaliaDomani!A$2:A$1085,A241,Bandi_ItaliaDomani!R$2:R$1085)</f>
        <v>0</v>
      </c>
      <c r="S241" s="698">
        <f>VLOOKUP(A241,Progetti_Regis!$A$2:$H$427,6,FALSE)</f>
        <v>0</v>
      </c>
      <c r="T241" s="698">
        <f>VLOOKUP(A241,Progetti_Regis!$A$2:$H$427,7,FALSE)</f>
        <v>0</v>
      </c>
      <c r="U241" s="691" t="s">
        <v>7734</v>
      </c>
      <c r="V241" s="700" t="s">
        <v>7929</v>
      </c>
      <c r="W241" s="691" t="s">
        <v>6721</v>
      </c>
      <c r="X241" s="656">
        <v>0</v>
      </c>
      <c r="Y241" s="656">
        <v>0</v>
      </c>
      <c r="Z241" s="656">
        <v>0</v>
      </c>
      <c r="AA241" s="656">
        <v>0</v>
      </c>
      <c r="AB241" s="656">
        <v>0</v>
      </c>
      <c r="AC241" s="656">
        <v>0</v>
      </c>
      <c r="AD241" s="656">
        <v>0</v>
      </c>
      <c r="AE241" s="701"/>
      <c r="AF241" s="701"/>
      <c r="AG241" s="1052">
        <f>IF(ISNA(VLOOKUP($A241,Tag_sostegno_clima_digitale!$A$2:$Y$461,21,FALSE)=TRUE),0,VLOOKUP($A241,Tag_sostegno_clima_digitale!$A$2:$Y$461,21,FALSE))</f>
        <v>0</v>
      </c>
      <c r="AH241" s="1052">
        <f>IF(ISNA(VLOOKUP($A241,Tag_sostegno_clima_digitale!$A$2:$Y$461,23,FALSE)=TRUE),0,VLOOKUP($A241,Tag_sostegno_clima_digitale!$A$2:$Y$461,23,FALSE))</f>
        <v>0</v>
      </c>
      <c r="AI241" s="10" t="str">
        <f t="shared" si="17"/>
        <v/>
      </c>
      <c r="AJ241" s="10" t="str">
        <f t="shared" si="18"/>
        <v/>
      </c>
      <c r="AK241" s="703"/>
      <c r="AL241" s="703"/>
      <c r="AM241" s="651" t="s">
        <v>924</v>
      </c>
      <c r="AN241" s="704"/>
      <c r="AO241" s="704"/>
      <c r="AP241" s="704"/>
      <c r="AQ241" s="704"/>
      <c r="AR241" s="651"/>
      <c r="AS241" s="651"/>
      <c r="AT241" s="651"/>
      <c r="AU241" s="651"/>
      <c r="AV241" s="651"/>
      <c r="AW241" s="651"/>
      <c r="AX241" s="651"/>
      <c r="AY241" s="651"/>
      <c r="AZ241" s="651"/>
      <c r="BA241" s="651"/>
      <c r="BB241" s="651"/>
      <c r="BC241" s="651"/>
      <c r="BD241" s="651"/>
      <c r="BE241" s="651"/>
      <c r="BF241" s="651"/>
      <c r="BG241" s="651"/>
      <c r="BH241" s="651"/>
      <c r="BI241" s="651"/>
      <c r="BJ241" s="651"/>
      <c r="BK241" s="651"/>
      <c r="BL241" s="651"/>
      <c r="BM241" s="651"/>
      <c r="BN241" s="651"/>
      <c r="BO241" s="651"/>
      <c r="BP241" s="651"/>
      <c r="BQ241" s="651"/>
      <c r="BR241" s="651"/>
      <c r="BS241" s="651"/>
      <c r="BT241" s="651"/>
      <c r="BU241" s="651"/>
      <c r="BV241" s="651"/>
      <c r="BW241" s="651"/>
      <c r="BX241" s="651"/>
      <c r="BY241" s="651"/>
      <c r="BZ241" s="651"/>
      <c r="CA241" s="651"/>
      <c r="CB241" s="651"/>
      <c r="CC241" s="651"/>
      <c r="CD241" s="651"/>
      <c r="CE241" s="651"/>
      <c r="CF241" s="651"/>
      <c r="CG241" s="651"/>
      <c r="CH241" s="651"/>
      <c r="CI241" s="651"/>
      <c r="CJ241" s="651"/>
      <c r="CK241" s="651"/>
      <c r="CL241" s="651"/>
      <c r="CM241" s="651"/>
      <c r="CN241" s="651"/>
      <c r="CO241" s="651"/>
      <c r="CP241" s="651"/>
      <c r="CQ241" s="651"/>
      <c r="CR241" s="651"/>
      <c r="CS241" s="651"/>
      <c r="CT241" s="651"/>
      <c r="CU241" s="651"/>
      <c r="CV241" s="651"/>
      <c r="CW241" s="651"/>
      <c r="CX241" s="651"/>
      <c r="CY241" s="651"/>
      <c r="CZ241" s="651"/>
      <c r="DA241" s="651"/>
      <c r="DB241" s="651"/>
      <c r="DC241" s="651"/>
      <c r="DD241" s="651"/>
      <c r="DE241" s="651"/>
      <c r="DF241" s="651"/>
      <c r="DG241" s="651"/>
      <c r="DH241" s="651"/>
      <c r="DI241" s="651"/>
      <c r="DJ241" s="651"/>
      <c r="DK241" s="651"/>
      <c r="DL241" s="651"/>
      <c r="DM241" s="651"/>
      <c r="DN241" s="651"/>
      <c r="DO241" s="651"/>
      <c r="DP241" s="651"/>
      <c r="DQ241" s="651"/>
      <c r="DR241" s="651"/>
      <c r="DS241" s="651"/>
      <c r="DT241" s="651"/>
      <c r="DU241" s="651"/>
      <c r="DV241" s="651"/>
    </row>
    <row r="242" spans="1:126" s="467" customFormat="1">
      <c r="A242" s="466" t="s">
        <v>5546</v>
      </c>
      <c r="B242" s="484" t="s">
        <v>98</v>
      </c>
      <c r="C242" s="364" t="s">
        <v>541</v>
      </c>
      <c r="D242" s="364" t="s">
        <v>557</v>
      </c>
      <c r="E242" s="47" t="s">
        <v>944</v>
      </c>
      <c r="F242" s="47" t="s">
        <v>5545</v>
      </c>
      <c r="G242" s="154"/>
      <c r="H242" s="153"/>
      <c r="I242" s="148"/>
      <c r="J242" s="153"/>
      <c r="K242" s="153"/>
      <c r="L242" s="465">
        <f>IF(ISNA(VLOOKUP(A242,Pagamenti_Opendata!$A$2:$H$253,8,FALSE)=TRUE),0,VLOOKUP(A242,Pagamenti_Opendata!$A$2:$H$253,8,FALSE))</f>
        <v>0</v>
      </c>
      <c r="M242" s="168" t="s">
        <v>784</v>
      </c>
      <c r="N242" s="154"/>
      <c r="O242" s="734">
        <f>IF(I242&gt;N242,I242-N242,0)</f>
        <v>0</v>
      </c>
      <c r="P242" s="734">
        <f>IF(I242&lt;N242,I242-N242,0)</f>
        <v>0</v>
      </c>
      <c r="Q242" s="603">
        <f>COUNTIF(Bandi_ItaliaDomani!A$2:A$1085,A242)</f>
        <v>4</v>
      </c>
      <c r="R242" s="465">
        <f>SUMIF(Bandi_ItaliaDomani!A$2:A$1085,A242,Bandi_ItaliaDomani!R$2:R$1085)</f>
        <v>848708840.25</v>
      </c>
      <c r="S242" s="465">
        <f>VLOOKUP(A242,Progetti_Regis!$A$2:$H$427,6,FALSE)</f>
        <v>0</v>
      </c>
      <c r="T242" s="465">
        <f>VLOOKUP(A242,Progetti_Regis!$A$2:$H$427,7,FALSE)</f>
        <v>0</v>
      </c>
      <c r="U242" s="46" t="s">
        <v>7734</v>
      </c>
      <c r="V242" s="36"/>
      <c r="W242" s="46" t="s">
        <v>7205</v>
      </c>
      <c r="X242" s="10"/>
      <c r="Y242" s="10"/>
      <c r="Z242" s="10"/>
      <c r="AA242" s="10"/>
      <c r="AB242" s="10"/>
      <c r="AC242" s="10"/>
      <c r="AD242" s="10"/>
      <c r="AE242" s="10">
        <v>1070</v>
      </c>
      <c r="AF242" s="2">
        <v>67.7</v>
      </c>
      <c r="AG242" s="1052">
        <f>IF(ISNA(VLOOKUP($A242,Tag_sostegno_clima_digitale!$A$2:$Y$461,21,FALSE)=TRUE),0,VLOOKUP($A242,Tag_sostegno_clima_digitale!$A$2:$Y$461,21,FALSE))</f>
        <v>0</v>
      </c>
      <c r="AH242" s="1052">
        <f>IF(ISNA(VLOOKUP($A242,Tag_sostegno_clima_digitale!$A$2:$Y$461,23,FALSE)=TRUE),0,VLOOKUP($A242,Tag_sostegno_clima_digitale!$A$2:$Y$461,23,FALSE))</f>
        <v>0</v>
      </c>
      <c r="AI242" s="10" t="str">
        <f t="shared" si="17"/>
        <v/>
      </c>
      <c r="AJ242" s="10" t="str">
        <f t="shared" si="18"/>
        <v/>
      </c>
      <c r="AK242" s="8">
        <v>43862</v>
      </c>
      <c r="AL242" s="8">
        <v>46203</v>
      </c>
      <c r="AN242" s="64">
        <v>1</v>
      </c>
      <c r="AO242" s="64">
        <v>1</v>
      </c>
      <c r="AP242" s="64"/>
      <c r="AQ242" s="64"/>
      <c r="AR242" s="172"/>
      <c r="AS242" s="484"/>
      <c r="AT242" s="172"/>
      <c r="AU242" s="172"/>
      <c r="AV242" s="484"/>
      <c r="AW242" s="484"/>
      <c r="AX242" s="484"/>
      <c r="AY242" s="172"/>
      <c r="AZ242" s="484"/>
      <c r="BA242" s="172"/>
      <c r="BB242" s="484"/>
      <c r="BC242" s="484"/>
      <c r="BD242" s="484"/>
      <c r="BE242" s="172"/>
      <c r="BF242" s="172"/>
      <c r="BG242" s="484"/>
      <c r="BH242" s="484"/>
      <c r="BI242" s="484"/>
      <c r="BJ242" s="484"/>
      <c r="BK242" s="484"/>
      <c r="BL242" s="484"/>
      <c r="BM242" s="484"/>
      <c r="BN242" s="172"/>
      <c r="BO242" s="172"/>
      <c r="BP242" s="484"/>
      <c r="BQ242" s="172"/>
      <c r="BR242" s="172"/>
      <c r="BS242" s="484"/>
      <c r="BT242" s="484"/>
      <c r="BU242" s="484"/>
      <c r="BV242" s="484"/>
      <c r="BW242" s="484"/>
      <c r="BX242" s="484"/>
      <c r="BY242" s="484"/>
      <c r="BZ242" s="60" t="s">
        <v>383</v>
      </c>
      <c r="CA242" s="478"/>
      <c r="CB242" s="172"/>
      <c r="CC242" s="484"/>
      <c r="CD242" s="484"/>
      <c r="CE242" s="172"/>
      <c r="CF242" s="172"/>
      <c r="CG242" s="484"/>
      <c r="CH242" s="484"/>
      <c r="CI242" s="484"/>
      <c r="CJ242" s="484"/>
      <c r="CK242" s="484"/>
      <c r="CL242" s="484"/>
      <c r="CM242" s="484"/>
      <c r="CN242" s="172"/>
      <c r="CO242" s="484"/>
      <c r="CP242" s="484"/>
      <c r="CQ242" s="484"/>
      <c r="CR242" s="484"/>
      <c r="CS242" s="484"/>
      <c r="CT242" s="484"/>
      <c r="CU242" s="484"/>
      <c r="CV242" s="172"/>
      <c r="CW242" s="484"/>
      <c r="CX242" s="484"/>
      <c r="CY242" s="172"/>
      <c r="CZ242" s="172"/>
      <c r="DA242" s="484"/>
      <c r="DB242" s="484"/>
      <c r="DC242" s="484"/>
      <c r="DD242" s="484"/>
      <c r="DE242" s="484"/>
      <c r="DF242" s="484"/>
      <c r="DG242" s="484"/>
      <c r="DH242" s="484"/>
      <c r="DI242" s="172"/>
      <c r="DJ242" s="484"/>
      <c r="DK242" s="484"/>
      <c r="DL242" s="484"/>
      <c r="DM242" s="484"/>
      <c r="DN242" s="484"/>
      <c r="DO242" s="484"/>
      <c r="DP242" s="484"/>
      <c r="DQ242" s="59" t="s">
        <v>1683</v>
      </c>
      <c r="DR242" s="484"/>
      <c r="DS242" s="484"/>
      <c r="DT242" s="484"/>
      <c r="DU242" s="172"/>
      <c r="DV242" s="172"/>
    </row>
    <row r="243" spans="1:126">
      <c r="A243" s="651" t="s">
        <v>5010</v>
      </c>
      <c r="B243" s="651" t="s">
        <v>11080</v>
      </c>
      <c r="C243" s="691" t="s">
        <v>7974</v>
      </c>
      <c r="D243" s="691" t="s">
        <v>557</v>
      </c>
      <c r="E243" s="693" t="s">
        <v>7975</v>
      </c>
      <c r="F243" s="693" t="s">
        <v>7976</v>
      </c>
      <c r="G243" s="695">
        <v>0</v>
      </c>
      <c r="H243" s="694"/>
      <c r="I243" s="738">
        <f t="shared" ref="I243:I248" si="21">H243+G243</f>
        <v>0</v>
      </c>
      <c r="J243" s="694"/>
      <c r="K243" s="749">
        <f>I243+J243</f>
        <v>0</v>
      </c>
      <c r="L243" s="465">
        <f>IF(ISNA(VLOOKUP(A243,Pagamenti_Opendata!$A$2:$H$253,8,FALSE)=TRUE),0,VLOOKUP(A243,Pagamenti_Opendata!$A$2:$H$253,8,FALSE))</f>
        <v>0</v>
      </c>
      <c r="M243" s="651"/>
      <c r="N243" s="148">
        <v>620170000</v>
      </c>
      <c r="O243" s="734">
        <f>IF(I243&gt;N243,I243-N243,0)</f>
        <v>0</v>
      </c>
      <c r="P243" s="734">
        <f>IF(I243&lt;N243,I243-N243,0)</f>
        <v>-620170000</v>
      </c>
      <c r="Q243" s="697">
        <f>COUNTIF(Bandi_ItaliaDomani!A$2:A$1085,A243)</f>
        <v>0</v>
      </c>
      <c r="R243" s="698">
        <f>SUMIF(Bandi_ItaliaDomani!A$2:A$1085,A243,Bandi_ItaliaDomani!R$2:R$1085)</f>
        <v>0</v>
      </c>
      <c r="S243" s="698">
        <f>VLOOKUP(A243,Progetti_Regis!$A$2:$H$427,6,FALSE)</f>
        <v>0</v>
      </c>
      <c r="T243" s="698">
        <f>VLOOKUP(A243,Progetti_Regis!$A$2:$H$427,7,FALSE)</f>
        <v>0</v>
      </c>
      <c r="U243" s="691" t="s">
        <v>7734</v>
      </c>
      <c r="V243" s="700" t="s">
        <v>7929</v>
      </c>
      <c r="W243" s="691" t="s">
        <v>6721</v>
      </c>
      <c r="X243" s="656">
        <v>0</v>
      </c>
      <c r="Y243" s="656">
        <v>0</v>
      </c>
      <c r="Z243" s="656">
        <v>0</v>
      </c>
      <c r="AA243" s="656">
        <v>0</v>
      </c>
      <c r="AB243" s="656">
        <v>0</v>
      </c>
      <c r="AC243" s="656">
        <v>0</v>
      </c>
      <c r="AD243" s="656">
        <v>0</v>
      </c>
      <c r="AE243" s="656"/>
      <c r="AF243" s="701"/>
      <c r="AG243" s="1052">
        <f>IF(ISNA(VLOOKUP($A243,Tag_sostegno_clima_digitale!$A$2:$Y$461,21,FALSE)=TRUE),0,VLOOKUP($A243,Tag_sostegno_clima_digitale!$A$2:$Y$461,21,FALSE))</f>
        <v>0</v>
      </c>
      <c r="AH243" s="1052">
        <f>IF(ISNA(VLOOKUP($A243,Tag_sostegno_clima_digitale!$A$2:$Y$461,23,FALSE)=TRUE),0,VLOOKUP($A243,Tag_sostegno_clima_digitale!$A$2:$Y$461,23,FALSE))</f>
        <v>0</v>
      </c>
      <c r="AI243" s="10" t="str">
        <f t="shared" si="17"/>
        <v/>
      </c>
      <c r="AJ243" s="10" t="str">
        <f t="shared" si="18"/>
        <v/>
      </c>
      <c r="AK243" s="651"/>
      <c r="AL243" s="651"/>
      <c r="AM243" s="651" t="s">
        <v>924</v>
      </c>
      <c r="AN243" s="651"/>
      <c r="AO243" s="651"/>
      <c r="AP243" s="651"/>
      <c r="AQ243" s="651"/>
      <c r="AR243" s="651"/>
      <c r="AS243" s="651"/>
      <c r="AT243" s="651"/>
      <c r="AU243" s="651"/>
      <c r="AV243" s="651"/>
      <c r="AW243" s="651"/>
      <c r="AX243" s="651"/>
      <c r="AY243" s="651"/>
      <c r="AZ243" s="651"/>
      <c r="BA243" s="651"/>
      <c r="BB243" s="651"/>
      <c r="BC243" s="651"/>
      <c r="BD243" s="651"/>
      <c r="BE243" s="651"/>
      <c r="BF243" s="651"/>
      <c r="BG243" s="651"/>
      <c r="BH243" s="651"/>
      <c r="BI243" s="651"/>
      <c r="BJ243" s="651"/>
      <c r="BK243" s="651"/>
      <c r="BL243" s="651"/>
      <c r="BM243" s="651"/>
      <c r="BN243" s="651"/>
      <c r="BO243" s="651"/>
      <c r="BP243" s="651"/>
      <c r="BQ243" s="651"/>
      <c r="BR243" s="651"/>
      <c r="BS243" s="651"/>
      <c r="BT243" s="651"/>
      <c r="BU243" s="651"/>
      <c r="BV243" s="651"/>
      <c r="BW243" s="651"/>
      <c r="BX243" s="651"/>
      <c r="BY243" s="651"/>
      <c r="BZ243" s="651"/>
      <c r="CA243" s="651"/>
      <c r="CB243" s="651"/>
      <c r="CC243" s="651"/>
      <c r="CD243" s="651"/>
      <c r="CE243" s="651"/>
      <c r="CF243" s="651"/>
      <c r="CG243" s="651"/>
      <c r="CH243" s="651"/>
      <c r="CI243" s="651"/>
      <c r="CJ243" s="651"/>
      <c r="CK243" s="651"/>
      <c r="CL243" s="651"/>
      <c r="CM243" s="651"/>
      <c r="CN243" s="651"/>
      <c r="CO243" s="651"/>
      <c r="CP243" s="651"/>
      <c r="CQ243" s="651"/>
      <c r="CR243" s="651"/>
      <c r="CS243" s="651"/>
      <c r="CT243" s="651"/>
      <c r="CU243" s="651"/>
      <c r="CV243" s="651"/>
      <c r="CW243" s="651"/>
      <c r="CX243" s="651"/>
      <c r="CY243" s="651"/>
      <c r="CZ243" s="651"/>
      <c r="DA243" s="651"/>
      <c r="DB243" s="651"/>
      <c r="DC243" s="651"/>
      <c r="DD243" s="651"/>
      <c r="DE243" s="651"/>
      <c r="DF243" s="651"/>
      <c r="DG243" s="651"/>
      <c r="DH243" s="651"/>
      <c r="DI243" s="651"/>
      <c r="DJ243" s="651"/>
      <c r="DK243" s="651"/>
      <c r="DL243" s="651"/>
      <c r="DM243" s="651"/>
      <c r="DN243" s="651"/>
      <c r="DO243" s="651"/>
      <c r="DP243" s="651"/>
      <c r="DQ243" s="651"/>
      <c r="DR243" s="651"/>
      <c r="DS243" s="651"/>
      <c r="DT243" s="651"/>
      <c r="DU243" s="651"/>
      <c r="DV243" s="651"/>
    </row>
    <row r="244" spans="1:126">
      <c r="A244" s="374" t="s">
        <v>5011</v>
      </c>
      <c r="B244" s="484" t="s">
        <v>98</v>
      </c>
      <c r="C244" s="42" t="s">
        <v>955</v>
      </c>
      <c r="D244" s="42" t="s">
        <v>557</v>
      </c>
      <c r="E244" s="35" t="s">
        <v>947</v>
      </c>
      <c r="F244" s="35" t="s">
        <v>957</v>
      </c>
      <c r="G244" s="148">
        <v>474000000</v>
      </c>
      <c r="H244" s="152"/>
      <c r="I244" s="148">
        <f t="shared" si="21"/>
        <v>474000000</v>
      </c>
      <c r="J244" s="152"/>
      <c r="K244" s="744">
        <f>I244+J244</f>
        <v>474000000</v>
      </c>
      <c r="L244" s="465">
        <f>IF(ISNA(VLOOKUP(A244,Pagamenti_Opendata!$A$2:$H$253,8,FALSE)=TRUE),0,VLOOKUP(A244,Pagamenti_Opendata!$A$2:$H$253,8,FALSE))</f>
        <v>83176571.950000003</v>
      </c>
      <c r="M244" s="168"/>
      <c r="N244" s="148">
        <v>510000000</v>
      </c>
      <c r="O244" s="734">
        <f>IF(I244&gt;N244,I244-N244,0)</f>
        <v>0</v>
      </c>
      <c r="P244" s="734">
        <f>IF(I244&lt;N244,I244-N244,0)</f>
        <v>-36000000</v>
      </c>
      <c r="Q244" s="603">
        <f>COUNTIF(Bandi_ItaliaDomani!A$2:A$1085,A244)</f>
        <v>0</v>
      </c>
      <c r="R244" s="465">
        <f>SUMIF(Bandi_ItaliaDomani!A$2:A$1085,A244,Bandi_ItaliaDomani!R$2:R$1085)</f>
        <v>0</v>
      </c>
      <c r="S244" s="465">
        <f>VLOOKUP(A244,Progetti_Regis!$A$2:$H$427,6,FALSE)</f>
        <v>2</v>
      </c>
      <c r="T244" s="465">
        <f>VLOOKUP(A244,Progetti_Regis!$A$2:$H$427,7,FALSE)</f>
        <v>474000000</v>
      </c>
      <c r="U244" s="42" t="s">
        <v>7734</v>
      </c>
      <c r="V244" s="37"/>
      <c r="W244" s="42" t="s">
        <v>6721</v>
      </c>
      <c r="X244" s="10">
        <v>0</v>
      </c>
      <c r="Y244" s="10">
        <v>1</v>
      </c>
      <c r="Z244" s="10">
        <v>27</v>
      </c>
      <c r="AA244" s="10">
        <v>61</v>
      </c>
      <c r="AB244" s="10">
        <v>92</v>
      </c>
      <c r="AC244" s="10">
        <v>125</v>
      </c>
      <c r="AD244" s="10">
        <v>168</v>
      </c>
      <c r="AE244" s="10"/>
      <c r="AF244" s="2"/>
      <c r="AG244" s="1052">
        <f>IF(ISNA(VLOOKUP($A244,Tag_sostegno_clima_digitale!$A$2:$Y$461,21,FALSE)=TRUE),0,VLOOKUP($A244,Tag_sostegno_clima_digitale!$A$2:$Y$461,21,FALSE))</f>
        <v>1</v>
      </c>
      <c r="AH244" s="1052">
        <f>IF(ISNA(VLOOKUP($A244,Tag_sostegno_clima_digitale!$A$2:$Y$461,23,FALSE)=TRUE),0,VLOOKUP($A244,Tag_sostegno_clima_digitale!$A$2:$Y$461,23,FALSE))</f>
        <v>0</v>
      </c>
      <c r="AI244" s="10">
        <f t="shared" si="17"/>
        <v>474</v>
      </c>
      <c r="AJ244" s="10">
        <f t="shared" si="18"/>
        <v>0</v>
      </c>
      <c r="AK244" s="8"/>
      <c r="AL244" s="8"/>
      <c r="AM244" s="172" t="s">
        <v>924</v>
      </c>
      <c r="AN244" s="64"/>
      <c r="AO244" s="64"/>
      <c r="AP244" s="64"/>
      <c r="AQ244" s="64"/>
    </row>
    <row r="245" spans="1:126">
      <c r="A245" s="374" t="s">
        <v>5012</v>
      </c>
      <c r="B245" s="484" t="s">
        <v>98</v>
      </c>
      <c r="C245" s="42" t="s">
        <v>955</v>
      </c>
      <c r="D245" s="42" t="s">
        <v>557</v>
      </c>
      <c r="E245" s="35" t="s">
        <v>947</v>
      </c>
      <c r="F245" s="35" t="s">
        <v>958</v>
      </c>
      <c r="G245" s="148">
        <v>414000000</v>
      </c>
      <c r="H245" s="148"/>
      <c r="I245" s="148">
        <f t="shared" si="21"/>
        <v>414000000</v>
      </c>
      <c r="J245" s="152"/>
      <c r="K245" s="744">
        <f>I245+J245</f>
        <v>414000000</v>
      </c>
      <c r="L245" s="465">
        <f>IF(ISNA(VLOOKUP(A245,Pagamenti_Opendata!$A$2:$H$253,8,FALSE)=TRUE),0,VLOOKUP(A245,Pagamenti_Opendata!$A$2:$H$253,8,FALSE))</f>
        <v>54458887.57</v>
      </c>
      <c r="M245" s="168"/>
      <c r="N245" s="148">
        <v>450000000</v>
      </c>
      <c r="O245" s="734">
        <f>IF(I245&gt;N245,I245-N245,0)</f>
        <v>0</v>
      </c>
      <c r="P245" s="734">
        <f>IF(I245&lt;N245,I245-N245,0)</f>
        <v>-36000000</v>
      </c>
      <c r="Q245" s="603">
        <f>COUNTIF(Bandi_ItaliaDomani!A$2:A$1085,A245)</f>
        <v>0</v>
      </c>
      <c r="R245" s="465">
        <f>SUMIF(Bandi_ItaliaDomani!A$2:A$1085,A245,Bandi_ItaliaDomani!R$2:R$1085)</f>
        <v>0</v>
      </c>
      <c r="S245" s="465">
        <f>VLOOKUP(A245,Progetti_Regis!$A$2:$H$427,6,FALSE)</f>
        <v>2</v>
      </c>
      <c r="T245" s="465">
        <f>VLOOKUP(A245,Progetti_Regis!$A$2:$H$427,7,FALSE)</f>
        <v>413744918.82999998</v>
      </c>
      <c r="U245" s="42" t="s">
        <v>7734</v>
      </c>
      <c r="V245" s="37"/>
      <c r="W245" s="42" t="s">
        <v>6721</v>
      </c>
      <c r="X245" s="10">
        <v>2</v>
      </c>
      <c r="Y245" s="10">
        <v>6</v>
      </c>
      <c r="Z245" s="10">
        <v>9</v>
      </c>
      <c r="AA245" s="10">
        <v>57</v>
      </c>
      <c r="AB245" s="10">
        <v>84</v>
      </c>
      <c r="AC245" s="10">
        <v>116</v>
      </c>
      <c r="AD245" s="10">
        <v>140</v>
      </c>
      <c r="AE245" s="10"/>
      <c r="AF245" s="2"/>
      <c r="AG245" s="1052">
        <f>IF(ISNA(VLOOKUP($A245,Tag_sostegno_clima_digitale!$A$2:$Y$461,21,FALSE)=TRUE),0,VLOOKUP($A245,Tag_sostegno_clima_digitale!$A$2:$Y$461,21,FALSE))</f>
        <v>1</v>
      </c>
      <c r="AH245" s="1052">
        <f>IF(ISNA(VLOOKUP($A245,Tag_sostegno_clima_digitale!$A$2:$Y$461,23,FALSE)=TRUE),0,VLOOKUP($A245,Tag_sostegno_clima_digitale!$A$2:$Y$461,23,FALSE))</f>
        <v>0</v>
      </c>
      <c r="AI245" s="10">
        <f t="shared" si="17"/>
        <v>414</v>
      </c>
      <c r="AJ245" s="10">
        <f t="shared" si="18"/>
        <v>0</v>
      </c>
      <c r="AK245" s="8"/>
      <c r="AL245" s="8"/>
      <c r="AM245" s="172" t="s">
        <v>924</v>
      </c>
      <c r="AN245" s="64"/>
      <c r="AO245" s="64"/>
      <c r="AP245" s="64"/>
      <c r="AQ245" s="64"/>
    </row>
    <row r="246" spans="1:126" ht="13.8">
      <c r="A246" s="374" t="s">
        <v>5013</v>
      </c>
      <c r="B246" s="484" t="s">
        <v>98</v>
      </c>
      <c r="C246" s="42" t="s">
        <v>955</v>
      </c>
      <c r="D246" s="42" t="s">
        <v>557</v>
      </c>
      <c r="E246" s="67" t="s">
        <v>944</v>
      </c>
      <c r="F246" s="51" t="s">
        <v>5801</v>
      </c>
      <c r="G246" s="148">
        <v>2196000000</v>
      </c>
      <c r="H246" s="148">
        <v>270000000</v>
      </c>
      <c r="I246" s="148">
        <f t="shared" si="21"/>
        <v>2466000000</v>
      </c>
      <c r="J246" s="152"/>
      <c r="K246" s="744">
        <f>I246+J246</f>
        <v>2466000000</v>
      </c>
      <c r="L246" s="465">
        <f>IF(ISNA(VLOOKUP(A246,Pagamenti_Opendata!$A$2:$H$253,8,FALSE)=TRUE),0,VLOOKUP(A246,Pagamenti_Opendata!$A$2:$H$253,8,FALSE))</f>
        <v>472377086.85000002</v>
      </c>
      <c r="M246" s="168" t="s">
        <v>842</v>
      </c>
      <c r="N246" s="148">
        <v>2970000000</v>
      </c>
      <c r="O246" s="734">
        <f>IF(I246&gt;N246,I246-N246,0)</f>
        <v>0</v>
      </c>
      <c r="P246" s="734">
        <f>IF(I246&lt;N246,I246-N246,0)</f>
        <v>-504000000</v>
      </c>
      <c r="Q246" s="603">
        <f>COUNTIF(Bandi_ItaliaDomani!A$2:A$1085,A246)</f>
        <v>4</v>
      </c>
      <c r="R246" s="465">
        <f>SUMIF(Bandi_ItaliaDomani!A$2:A$1085,A246,Bandi_ItaliaDomani!R$2:R$1085)</f>
        <v>2774000000</v>
      </c>
      <c r="S246" s="465">
        <f>VLOOKUP(A246,Progetti_Regis!$A$2:$H$427,6,FALSE)</f>
        <v>18</v>
      </c>
      <c r="T246" s="465">
        <f>VLOOKUP(A246,Progetti_Regis!$A$2:$H$427,7,FALSE)</f>
        <v>2464957309.9900002</v>
      </c>
      <c r="U246" s="42" t="s">
        <v>7734</v>
      </c>
      <c r="V246" s="37"/>
      <c r="W246" s="42" t="s">
        <v>6721</v>
      </c>
      <c r="X246" s="10">
        <v>0</v>
      </c>
      <c r="Y246" s="10">
        <v>50</v>
      </c>
      <c r="Z246" s="10">
        <v>299</v>
      </c>
      <c r="AA246" s="10">
        <v>345</v>
      </c>
      <c r="AB246" s="10">
        <v>643</v>
      </c>
      <c r="AC246" s="10">
        <v>705</v>
      </c>
      <c r="AD246" s="10">
        <v>424</v>
      </c>
      <c r="AE246" s="10">
        <v>1336</v>
      </c>
      <c r="AF246" s="2">
        <v>45</v>
      </c>
      <c r="AG246" s="1052">
        <f>IF(ISNA(VLOOKUP($A246,Tag_sostegno_clima_digitale!$A$2:$Y$461,21,FALSE)=TRUE),0,VLOOKUP($A246,Tag_sostegno_clima_digitale!$A$2:$Y$461,21,FALSE))</f>
        <v>0.4</v>
      </c>
      <c r="AH246" s="1052">
        <f>IF(ISNA(VLOOKUP($A246,Tag_sostegno_clima_digitale!$A$2:$Y$461,23,FALSE)=TRUE),0,VLOOKUP($A246,Tag_sostegno_clima_digitale!$A$2:$Y$461,23,FALSE))</f>
        <v>1</v>
      </c>
      <c r="AI246" s="10">
        <f t="shared" si="17"/>
        <v>986.4</v>
      </c>
      <c r="AJ246" s="10">
        <f t="shared" si="18"/>
        <v>2466</v>
      </c>
      <c r="AK246" s="8">
        <v>43862</v>
      </c>
      <c r="AL246" s="8">
        <v>46203</v>
      </c>
      <c r="AM246" s="172" t="s">
        <v>924</v>
      </c>
      <c r="AN246" s="64">
        <v>1</v>
      </c>
      <c r="AO246" s="64">
        <v>2</v>
      </c>
      <c r="AP246" s="64">
        <v>3</v>
      </c>
      <c r="AQ246" s="64"/>
      <c r="AU246" s="520"/>
      <c r="AV246" s="520"/>
      <c r="AW246" s="520"/>
      <c r="AX246" s="520"/>
      <c r="BA246" s="306" t="s">
        <v>3752</v>
      </c>
      <c r="BF246" s="60" t="s">
        <v>1684</v>
      </c>
      <c r="BG246" s="478"/>
      <c r="BH246" s="478"/>
      <c r="BI246" s="478"/>
      <c r="BJ246" s="478"/>
      <c r="BK246" s="478"/>
      <c r="BL246" s="478"/>
      <c r="BM246" s="478"/>
      <c r="BR246" s="306" t="s">
        <v>3638</v>
      </c>
      <c r="BZ246" s="61" t="s">
        <v>1686</v>
      </c>
      <c r="CA246" s="478"/>
      <c r="CZ246" s="306" t="s">
        <v>3638</v>
      </c>
      <c r="DQ246" s="61" t="s">
        <v>1685</v>
      </c>
      <c r="DR246" s="478"/>
      <c r="DS246" s="478"/>
      <c r="DT246" s="478"/>
    </row>
    <row r="247" spans="1:126">
      <c r="A247" s="374" t="s">
        <v>5014</v>
      </c>
      <c r="B247" s="484" t="s">
        <v>98</v>
      </c>
      <c r="C247" s="40" t="s">
        <v>955</v>
      </c>
      <c r="D247" s="40" t="s">
        <v>557</v>
      </c>
      <c r="E247" s="43" t="s">
        <v>944</v>
      </c>
      <c r="F247" s="51" t="s">
        <v>4620</v>
      </c>
      <c r="G247" s="150">
        <v>798182500.80999994</v>
      </c>
      <c r="H247" s="150">
        <v>2172240000</v>
      </c>
      <c r="I247" s="148">
        <f t="shared" si="21"/>
        <v>2970422500.8099999</v>
      </c>
      <c r="J247" s="151"/>
      <c r="K247" s="744">
        <f>I247+J247</f>
        <v>2970422500.8099999</v>
      </c>
      <c r="L247" s="465">
        <f>IF(ISNA(VLOOKUP(A247,Pagamenti_Opendata!$A$2:$H$253,8,FALSE)=TRUE),0,VLOOKUP(A247,Pagamenti_Opendata!$A$2:$H$253,8,FALSE))</f>
        <v>1138388102.6900001</v>
      </c>
      <c r="M247" s="168" t="s">
        <v>788</v>
      </c>
      <c r="N247" s="150">
        <v>2970422500.8099999</v>
      </c>
      <c r="O247" s="734">
        <f>IF(I247&gt;N247,I247-N247,0)</f>
        <v>0</v>
      </c>
      <c r="P247" s="734">
        <f>IF(I247&lt;N247,I247-N247,0)</f>
        <v>0</v>
      </c>
      <c r="Q247" s="603">
        <f>COUNTIF(Bandi_ItaliaDomani!A$2:A$1085,A247)</f>
        <v>1</v>
      </c>
      <c r="R247" s="465">
        <f>SUMIF(Bandi_ItaliaDomani!A$2:A$1085,A247,Bandi_ItaliaDomani!R$2:R$1085)</f>
        <v>41410300.700000003</v>
      </c>
      <c r="S247" s="465">
        <f>VLOOKUP(A247,Progetti_Regis!$A$2:$H$427,6,FALSE)</f>
        <v>82</v>
      </c>
      <c r="T247" s="465">
        <f>VLOOKUP(A247,Progetti_Regis!$A$2:$H$427,7,FALSE)</f>
        <v>2960755260.5099993</v>
      </c>
      <c r="U247" s="42" t="s">
        <v>7734</v>
      </c>
      <c r="V247" s="37"/>
      <c r="W247" s="42" t="s">
        <v>6721</v>
      </c>
      <c r="X247" s="10">
        <v>171.6</v>
      </c>
      <c r="Y247" s="10">
        <v>188.7</v>
      </c>
      <c r="Z247" s="10">
        <v>279.60000000000002</v>
      </c>
      <c r="AA247" s="10">
        <v>319.7</v>
      </c>
      <c r="AB247" s="10">
        <v>615.70000000000005</v>
      </c>
      <c r="AC247" s="10">
        <v>715</v>
      </c>
      <c r="AD247" s="10">
        <v>680.1</v>
      </c>
      <c r="AE247" s="10">
        <v>1187</v>
      </c>
      <c r="AF247" s="2">
        <v>40</v>
      </c>
      <c r="AG247" s="1052">
        <f>IF(ISNA(VLOOKUP($A247,Tag_sostegno_clima_digitale!$A$2:$Y$461,21,FALSE)=TRUE),0,VLOOKUP($A247,Tag_sostegno_clima_digitale!$A$2:$Y$461,21,FALSE))</f>
        <v>1</v>
      </c>
      <c r="AH247" s="1052">
        <f>IF(ISNA(VLOOKUP($A247,Tag_sostegno_clima_digitale!$A$2:$Y$461,23,FALSE)=TRUE),0,VLOOKUP($A247,Tag_sostegno_clima_digitale!$A$2:$Y$461,23,FALSE))</f>
        <v>0</v>
      </c>
      <c r="AI247" s="10">
        <f t="shared" si="17"/>
        <v>2970.4225008099997</v>
      </c>
      <c r="AJ247" s="10">
        <f t="shared" si="18"/>
        <v>0</v>
      </c>
      <c r="AK247" s="8">
        <v>43862</v>
      </c>
      <c r="AL247" s="8">
        <v>46203</v>
      </c>
      <c r="AM247" s="172" t="s">
        <v>924</v>
      </c>
      <c r="AN247" s="64"/>
      <c r="AO247" s="64">
        <v>2</v>
      </c>
      <c r="AP247" s="64"/>
      <c r="AQ247" s="64"/>
      <c r="CF247" s="59" t="s">
        <v>1687</v>
      </c>
      <c r="DQ247" s="61" t="s">
        <v>1689</v>
      </c>
      <c r="DR247" s="478"/>
      <c r="DS247" s="478"/>
      <c r="DT247" s="478"/>
    </row>
    <row r="248" spans="1:126">
      <c r="A248" s="374" t="s">
        <v>5016</v>
      </c>
      <c r="B248" s="484" t="s">
        <v>98</v>
      </c>
      <c r="C248" s="42" t="s">
        <v>955</v>
      </c>
      <c r="D248" s="42" t="s">
        <v>557</v>
      </c>
      <c r="E248" s="67" t="s">
        <v>944</v>
      </c>
      <c r="F248" s="35" t="s">
        <v>960</v>
      </c>
      <c r="G248" s="148">
        <v>936000000</v>
      </c>
      <c r="H248" s="152"/>
      <c r="I248" s="148">
        <f t="shared" si="21"/>
        <v>936000000</v>
      </c>
      <c r="J248" s="148"/>
      <c r="K248" s="147">
        <f>I248+J248</f>
        <v>936000000</v>
      </c>
      <c r="L248" s="465">
        <f>IF(ISNA(VLOOKUP(A248,Pagamenti_Opendata!$A$2:$H$253,8,FALSE)=TRUE),0,VLOOKUP(A248,Pagamenti_Opendata!$A$2:$H$253,8,FALSE))</f>
        <v>196278668.83000001</v>
      </c>
      <c r="M248" s="168" t="s">
        <v>789</v>
      </c>
      <c r="N248" s="148">
        <v>936000000</v>
      </c>
      <c r="O248" s="734">
        <f>IF(I248&gt;N248,I248-N248,0)</f>
        <v>0</v>
      </c>
      <c r="P248" s="734">
        <f>IF(I248&lt;N248,I248-N248,0)</f>
        <v>0</v>
      </c>
      <c r="Q248" s="603">
        <f>COUNTIF(Bandi_ItaliaDomani!A$2:A$1085,A248)</f>
        <v>1</v>
      </c>
      <c r="R248" s="465">
        <f>SUMIF(Bandi_ItaliaDomani!A$2:A$1085,A248,Bandi_ItaliaDomani!R$2:R$1085)</f>
        <v>936000000</v>
      </c>
      <c r="S248" s="465">
        <f>VLOOKUP(A248,Progetti_Regis!$A$2:$H$427,6,FALSE)</f>
        <v>12</v>
      </c>
      <c r="T248" s="465">
        <f>VLOOKUP(A248,Progetti_Regis!$A$2:$H$427,7,FALSE)</f>
        <v>936000000</v>
      </c>
      <c r="U248" s="42" t="s">
        <v>7734</v>
      </c>
      <c r="V248" s="37"/>
      <c r="W248" s="42" t="s">
        <v>6721</v>
      </c>
      <c r="X248" s="10">
        <v>41</v>
      </c>
      <c r="Y248" s="10">
        <v>115.7</v>
      </c>
      <c r="Z248" s="10">
        <v>30</v>
      </c>
      <c r="AA248" s="10">
        <v>158</v>
      </c>
      <c r="AB248" s="10">
        <v>254</v>
      </c>
      <c r="AC248" s="10">
        <v>152.29</v>
      </c>
      <c r="AD248" s="10">
        <v>185</v>
      </c>
      <c r="AE248" s="2">
        <v>591</v>
      </c>
      <c r="AF248" s="2">
        <v>63.1</v>
      </c>
      <c r="AG248" s="1052">
        <f>IF(ISNA(VLOOKUP($A248,Tag_sostegno_clima_digitale!$A$2:$Y$461,21,FALSE)=TRUE),0,VLOOKUP($A248,Tag_sostegno_clima_digitale!$A$2:$Y$461,21,FALSE))</f>
        <v>0.4</v>
      </c>
      <c r="AH248" s="1052">
        <f>IF(ISNA(VLOOKUP($A248,Tag_sostegno_clima_digitale!$A$2:$Y$461,23,FALSE)=TRUE),0,VLOOKUP($A248,Tag_sostegno_clima_digitale!$A$2:$Y$461,23,FALSE))</f>
        <v>0</v>
      </c>
      <c r="AI248" s="10">
        <f t="shared" si="17"/>
        <v>374.4</v>
      </c>
      <c r="AJ248" s="10">
        <f t="shared" si="18"/>
        <v>0</v>
      </c>
      <c r="AK248" s="8">
        <v>43862</v>
      </c>
      <c r="AL248" s="8">
        <v>46203</v>
      </c>
      <c r="AM248" s="172" t="s">
        <v>924</v>
      </c>
      <c r="AN248" s="64"/>
      <c r="AO248" s="64">
        <v>1</v>
      </c>
      <c r="AP248" s="64"/>
      <c r="AQ248" s="64"/>
      <c r="DQ248" s="59" t="s">
        <v>1690</v>
      </c>
    </row>
    <row r="249" spans="1:126" s="63" customFormat="1">
      <c r="A249" s="374" t="s">
        <v>5017</v>
      </c>
      <c r="B249" s="478" t="s">
        <v>5834</v>
      </c>
      <c r="C249" s="42" t="s">
        <v>955</v>
      </c>
      <c r="D249" s="42" t="s">
        <v>557</v>
      </c>
      <c r="E249" s="43" t="s">
        <v>944</v>
      </c>
      <c r="F249" s="501" t="s">
        <v>1843</v>
      </c>
      <c r="G249" s="148"/>
      <c r="H249" s="149"/>
      <c r="I249" s="148"/>
      <c r="J249" s="148">
        <v>1550000000</v>
      </c>
      <c r="K249" s="147">
        <f>I249+J249</f>
        <v>1550000000</v>
      </c>
      <c r="L249" s="465">
        <f>IF(ISNA(VLOOKUP(A249,Pagamenti_Opendata!$A$2:$H$253,8,FALSE)=TRUE),0,VLOOKUP(A249,Pagamenti_Opendata!$A$2:$H$253,8,FALSE))</f>
        <v>0</v>
      </c>
      <c r="M249" s="167" t="s">
        <v>1888</v>
      </c>
      <c r="N249" s="148"/>
      <c r="O249" s="734">
        <f>IF(I249&gt;N249,I249-N249,0)</f>
        <v>0</v>
      </c>
      <c r="P249" s="734">
        <f>IF(I249&lt;N249,I249-N249,0)</f>
        <v>0</v>
      </c>
      <c r="Q249" s="603">
        <f>COUNTIF(Bandi_ItaliaDomani!A$2:A$1085,A249)</f>
        <v>1</v>
      </c>
      <c r="R249" s="465">
        <f>SUMIF(Bandi_ItaliaDomani!A$2:A$1085,A249,Bandi_ItaliaDomani!R$2:R$1085)</f>
        <v>1550000000</v>
      </c>
      <c r="S249" s="465">
        <f>VLOOKUP(A249,Progetti_Regis!$A$2:$H$427,6,FALSE)</f>
        <v>0</v>
      </c>
      <c r="T249" s="465">
        <f>VLOOKUP(A249,Progetti_Regis!$A$2:$H$427,7,FALSE)</f>
        <v>0</v>
      </c>
      <c r="U249" s="42" t="s">
        <v>7734</v>
      </c>
      <c r="V249" s="28"/>
      <c r="W249" s="42" t="s">
        <v>6721</v>
      </c>
      <c r="X249" s="10">
        <v>0</v>
      </c>
      <c r="Y249" s="10">
        <v>150</v>
      </c>
      <c r="Z249" s="10">
        <v>360</v>
      </c>
      <c r="AA249" s="10">
        <v>405</v>
      </c>
      <c r="AB249" s="10">
        <v>376.9</v>
      </c>
      <c r="AC249" s="10">
        <v>248.1</v>
      </c>
      <c r="AD249" s="10">
        <v>10</v>
      </c>
      <c r="AE249" s="10">
        <v>1258</v>
      </c>
      <c r="AF249" s="2">
        <v>81.2</v>
      </c>
      <c r="AG249" s="1052">
        <f>IF(ISNA(VLOOKUP($A249,Tag_sostegno_clima_digitale!$A$2:$Y$461,21,FALSE)=TRUE),0,VLOOKUP($A249,Tag_sostegno_clima_digitale!$A$2:$Y$461,21,FALSE))</f>
        <v>0</v>
      </c>
      <c r="AH249" s="1052">
        <f>IF(ISNA(VLOOKUP($A249,Tag_sostegno_clima_digitale!$A$2:$Y$461,23,FALSE)=TRUE),0,VLOOKUP($A249,Tag_sostegno_clima_digitale!$A$2:$Y$461,23,FALSE))</f>
        <v>0</v>
      </c>
      <c r="AI249" s="10">
        <f t="shared" si="17"/>
        <v>0</v>
      </c>
      <c r="AJ249" s="10">
        <f t="shared" si="18"/>
        <v>0</v>
      </c>
      <c r="AK249" s="8"/>
      <c r="AL249" s="8"/>
      <c r="AM249" s="171" t="s">
        <v>1831</v>
      </c>
      <c r="AN249" s="64"/>
      <c r="AO249" s="64"/>
      <c r="AP249" s="64"/>
      <c r="AQ249" s="64"/>
      <c r="AR249" s="172"/>
      <c r="AS249" s="484"/>
      <c r="AT249" s="172"/>
      <c r="AU249" s="172"/>
      <c r="AV249" s="484"/>
      <c r="AW249" s="484"/>
      <c r="AX249" s="484"/>
      <c r="AY249" s="172"/>
      <c r="AZ249" s="484"/>
      <c r="BA249" s="172"/>
      <c r="BB249" s="484"/>
      <c r="BC249" s="484"/>
      <c r="BD249" s="484"/>
      <c r="BE249" s="172"/>
      <c r="BF249" s="172"/>
      <c r="BG249" s="484"/>
      <c r="BH249" s="484"/>
      <c r="BI249" s="484"/>
      <c r="BJ249" s="484"/>
      <c r="BK249" s="484"/>
      <c r="BL249" s="484"/>
      <c r="BM249" s="484"/>
      <c r="BN249" s="172"/>
      <c r="BO249" s="172"/>
      <c r="BP249" s="484"/>
      <c r="BQ249" s="172"/>
      <c r="BR249" s="172"/>
      <c r="BS249" s="484"/>
      <c r="BT249" s="484"/>
      <c r="BU249" s="484"/>
      <c r="BV249" s="484"/>
      <c r="BW249" s="484"/>
      <c r="BX249" s="484"/>
      <c r="BY249" s="484"/>
      <c r="BZ249" s="172"/>
      <c r="CA249" s="484"/>
      <c r="CB249" s="172"/>
      <c r="CC249" s="484"/>
      <c r="CD249" s="484"/>
      <c r="CE249" s="172"/>
      <c r="CF249" s="172"/>
      <c r="CG249" s="484"/>
      <c r="CH249" s="484"/>
      <c r="CI249" s="484"/>
      <c r="CJ249" s="484"/>
      <c r="CK249" s="484"/>
      <c r="CL249" s="484"/>
      <c r="CM249" s="484"/>
      <c r="CN249" s="172"/>
      <c r="CO249" s="484"/>
      <c r="CP249" s="484"/>
      <c r="CQ249" s="484"/>
      <c r="CR249" s="484"/>
      <c r="CS249" s="484"/>
      <c r="CT249" s="484"/>
      <c r="CU249" s="484"/>
      <c r="CV249" s="172"/>
      <c r="CW249" s="484"/>
      <c r="CX249" s="484"/>
      <c r="CY249" s="172"/>
      <c r="CZ249" s="172"/>
      <c r="DA249" s="484"/>
      <c r="DB249" s="484"/>
      <c r="DC249" s="484"/>
      <c r="DD249" s="484"/>
      <c r="DE249" s="484"/>
      <c r="DF249" s="484"/>
      <c r="DG249" s="484"/>
      <c r="DH249" s="484"/>
      <c r="DI249" s="172"/>
      <c r="DJ249" s="484"/>
      <c r="DK249" s="484"/>
      <c r="DL249" s="484"/>
      <c r="DM249" s="484"/>
      <c r="DN249" s="484"/>
      <c r="DO249" s="484"/>
      <c r="DP249" s="484"/>
      <c r="DQ249" s="172"/>
      <c r="DR249" s="484"/>
      <c r="DS249" s="484"/>
      <c r="DT249" s="484"/>
      <c r="DU249" s="172"/>
      <c r="DV249" s="172"/>
    </row>
    <row r="250" spans="1:126">
      <c r="A250" s="374" t="s">
        <v>5018</v>
      </c>
      <c r="B250" s="478" t="s">
        <v>98</v>
      </c>
      <c r="C250" s="42" t="s">
        <v>955</v>
      </c>
      <c r="D250" s="42" t="s">
        <v>557</v>
      </c>
      <c r="E250" s="67" t="s">
        <v>944</v>
      </c>
      <c r="F250" s="35" t="s">
        <v>961</v>
      </c>
      <c r="G250" s="148">
        <v>2400000000</v>
      </c>
      <c r="H250" s="152"/>
      <c r="I250" s="148">
        <f>H250+G250</f>
        <v>2400000000</v>
      </c>
      <c r="J250" s="148"/>
      <c r="K250" s="147">
        <f>I250+J250</f>
        <v>2400000000</v>
      </c>
      <c r="L250" s="465">
        <f>IF(ISNA(VLOOKUP(A250,Pagamenti_Opendata!$A$2:$H$253,8,FALSE)=TRUE),0,VLOOKUP(A250,Pagamenti_Opendata!$A$2:$H$253,8,FALSE))</f>
        <v>542047979.16999996</v>
      </c>
      <c r="M250" s="168" t="s">
        <v>790</v>
      </c>
      <c r="N250" s="148">
        <v>2400000000</v>
      </c>
      <c r="O250" s="734">
        <f>IF(I250&gt;N250,I250-N250,0)</f>
        <v>0</v>
      </c>
      <c r="P250" s="734">
        <f>IF(I250&lt;N250,I250-N250,0)</f>
        <v>0</v>
      </c>
      <c r="Q250" s="603">
        <f>COUNTIF(Bandi_ItaliaDomani!A$2:A$1085,A250)</f>
        <v>1</v>
      </c>
      <c r="R250" s="465">
        <f>SUMIF(Bandi_ItaliaDomani!A$2:A$1085,A250,Bandi_ItaliaDomani!R$2:R$1085)</f>
        <v>2039374958.9200001</v>
      </c>
      <c r="S250" s="465">
        <f>VLOOKUP(A250,Progetti_Regis!$A$2:$H$427,6,FALSE)</f>
        <v>44</v>
      </c>
      <c r="T250" s="465">
        <f>VLOOKUP(A250,Progetti_Regis!$A$2:$H$427,7,FALSE)</f>
        <v>2378344141.9000001</v>
      </c>
      <c r="U250" s="42" t="s">
        <v>7734</v>
      </c>
      <c r="V250" s="37"/>
      <c r="W250" s="42" t="s">
        <v>6721</v>
      </c>
      <c r="X250" s="10">
        <v>0</v>
      </c>
      <c r="Y250" s="10">
        <v>53.3</v>
      </c>
      <c r="Z250" s="10">
        <v>187</v>
      </c>
      <c r="AA250" s="10">
        <v>217</v>
      </c>
      <c r="AB250" s="10">
        <v>506</v>
      </c>
      <c r="AC250" s="10">
        <v>699.7</v>
      </c>
      <c r="AD250" s="10">
        <v>737</v>
      </c>
      <c r="AE250" s="10">
        <v>2115</v>
      </c>
      <c r="AF250" s="2">
        <v>88.1</v>
      </c>
      <c r="AG250" s="1052">
        <f>IF(ISNA(VLOOKUP($A250,Tag_sostegno_clima_digitale!$A$2:$Y$461,21,FALSE)=TRUE),0,VLOOKUP($A250,Tag_sostegno_clima_digitale!$A$2:$Y$461,21,FALSE))</f>
        <v>0.4</v>
      </c>
      <c r="AH250" s="1052">
        <f>IF(ISNA(VLOOKUP($A250,Tag_sostegno_clima_digitale!$A$2:$Y$461,23,FALSE)=TRUE),0,VLOOKUP($A250,Tag_sostegno_clima_digitale!$A$2:$Y$461,23,FALSE))</f>
        <v>0</v>
      </c>
      <c r="AI250" s="10">
        <f t="shared" si="17"/>
        <v>960</v>
      </c>
      <c r="AJ250" s="10">
        <f t="shared" si="18"/>
        <v>0</v>
      </c>
      <c r="AK250" s="8">
        <v>43862</v>
      </c>
      <c r="AL250" s="8">
        <v>46203</v>
      </c>
      <c r="AM250" s="172" t="s">
        <v>924</v>
      </c>
      <c r="AN250" s="64"/>
      <c r="AO250" s="64">
        <v>2</v>
      </c>
      <c r="AP250" s="64"/>
      <c r="AQ250" s="64"/>
      <c r="BR250" s="61" t="s">
        <v>8808</v>
      </c>
      <c r="BS250" s="478"/>
      <c r="BT250" s="478"/>
      <c r="BU250" s="478"/>
      <c r="BV250" s="478"/>
      <c r="BW250" s="478"/>
      <c r="BX250" s="478"/>
      <c r="BY250" s="478"/>
      <c r="DQ250" s="61" t="s">
        <v>8809</v>
      </c>
    </row>
    <row r="251" spans="1:126" s="63" customFormat="1">
      <c r="A251" s="374" t="s">
        <v>5019</v>
      </c>
      <c r="B251" s="478" t="s">
        <v>98</v>
      </c>
      <c r="C251" s="42" t="s">
        <v>955</v>
      </c>
      <c r="D251" s="42" t="s">
        <v>557</v>
      </c>
      <c r="E251" s="67" t="s">
        <v>944</v>
      </c>
      <c r="F251" s="35" t="s">
        <v>962</v>
      </c>
      <c r="G251" s="152">
        <v>345000000</v>
      </c>
      <c r="H251" s="152"/>
      <c r="I251" s="148">
        <f>H251+G251</f>
        <v>345000000</v>
      </c>
      <c r="J251" s="148"/>
      <c r="K251" s="744">
        <f>I251+J251</f>
        <v>345000000</v>
      </c>
      <c r="L251" s="465">
        <f>IF(ISNA(VLOOKUP(A251,Pagamenti_Opendata!$A$2:$H$253,8,FALSE)=TRUE),0,VLOOKUP(A251,Pagamenti_Opendata!$A$2:$H$253,8,FALSE))</f>
        <v>41022615.289999999</v>
      </c>
      <c r="M251" s="168" t="s">
        <v>787</v>
      </c>
      <c r="N251" s="148">
        <v>700000000</v>
      </c>
      <c r="O251" s="734">
        <f>IF(I251&gt;N251,I251-N251,0)</f>
        <v>0</v>
      </c>
      <c r="P251" s="734">
        <f>IF(I251&lt;N251,I251-N251,0)</f>
        <v>-355000000</v>
      </c>
      <c r="Q251" s="603">
        <f>COUNTIF(Bandi_ItaliaDomani!A$2:A$1085,A251)</f>
        <v>0</v>
      </c>
      <c r="R251" s="465">
        <f>SUMIF(Bandi_ItaliaDomani!A$2:A$1085,A251,Bandi_ItaliaDomani!R$2:R$1085)</f>
        <v>0</v>
      </c>
      <c r="S251" s="465">
        <f>VLOOKUP(A251,Progetti_Regis!$A$2:$H$427,6,FALSE)</f>
        <v>7</v>
      </c>
      <c r="T251" s="465">
        <f>VLOOKUP(A251,Progetti_Regis!$A$2:$H$427,7,FALSE)</f>
        <v>345345000</v>
      </c>
      <c r="U251" s="42" t="s">
        <v>7734</v>
      </c>
      <c r="V251" s="37"/>
      <c r="W251" s="42" t="s">
        <v>6721</v>
      </c>
      <c r="X251" s="10">
        <v>0</v>
      </c>
      <c r="Y251" s="10">
        <v>21</v>
      </c>
      <c r="Z251" s="10">
        <v>64</v>
      </c>
      <c r="AA251" s="10">
        <v>103</v>
      </c>
      <c r="AB251" s="10">
        <v>157</v>
      </c>
      <c r="AC251" s="10">
        <v>0</v>
      </c>
      <c r="AD251" s="10">
        <v>0</v>
      </c>
      <c r="AE251" s="2">
        <v>700</v>
      </c>
      <c r="AF251" s="2">
        <v>100</v>
      </c>
      <c r="AG251" s="1052">
        <f>IF(ISNA(VLOOKUP($A251,Tag_sostegno_clima_digitale!$A$2:$Y$461,21,FALSE)=TRUE),0,VLOOKUP($A251,Tag_sostegno_clima_digitale!$A$2:$Y$461,21,FALSE))</f>
        <v>0.4</v>
      </c>
      <c r="AH251" s="1052">
        <f>IF(ISNA(VLOOKUP($A251,Tag_sostegno_clima_digitale!$A$2:$Y$461,23,FALSE)=TRUE),0,VLOOKUP($A251,Tag_sostegno_clima_digitale!$A$2:$Y$461,23,FALSE))</f>
        <v>0</v>
      </c>
      <c r="AI251" s="10">
        <f t="shared" si="17"/>
        <v>138</v>
      </c>
      <c r="AJ251" s="10">
        <f t="shared" si="18"/>
        <v>0</v>
      </c>
      <c r="AK251" s="8">
        <v>43862</v>
      </c>
      <c r="AL251" s="8">
        <v>46203</v>
      </c>
      <c r="AM251" s="172" t="s">
        <v>924</v>
      </c>
      <c r="AN251" s="64"/>
      <c r="AO251" s="64">
        <v>2</v>
      </c>
      <c r="AP251" s="64"/>
      <c r="AQ251" s="64"/>
      <c r="AR251" s="172"/>
      <c r="AS251" s="484"/>
      <c r="AT251" s="172"/>
      <c r="AU251" s="172"/>
      <c r="AV251" s="484"/>
      <c r="AW251" s="484"/>
      <c r="AX251" s="484"/>
      <c r="AY251" s="172"/>
      <c r="AZ251" s="484"/>
      <c r="BA251" s="172"/>
      <c r="BB251" s="484"/>
      <c r="BC251" s="484"/>
      <c r="BD251" s="484"/>
      <c r="BE251" s="172"/>
      <c r="BF251" s="172"/>
      <c r="BG251" s="484"/>
      <c r="BH251" s="484"/>
      <c r="BI251" s="484"/>
      <c r="BJ251" s="484"/>
      <c r="BK251" s="484"/>
      <c r="BL251" s="484"/>
      <c r="BM251" s="484"/>
      <c r="BN251" s="172"/>
      <c r="BO251" s="172"/>
      <c r="BP251" s="484"/>
      <c r="BQ251" s="172"/>
      <c r="BR251" s="172"/>
      <c r="BS251" s="484"/>
      <c r="BT251" s="484"/>
      <c r="BU251" s="484"/>
      <c r="BV251" s="484"/>
      <c r="BW251" s="484"/>
      <c r="BX251" s="484"/>
      <c r="BY251" s="484"/>
      <c r="BZ251" s="172"/>
      <c r="CA251" s="484"/>
      <c r="CB251" s="172"/>
      <c r="CC251" s="484"/>
      <c r="CD251" s="484"/>
      <c r="CE251" s="172"/>
      <c r="CF251" s="61" t="s">
        <v>1692</v>
      </c>
      <c r="CG251" s="478"/>
      <c r="CH251" s="478"/>
      <c r="CI251" s="478"/>
      <c r="CJ251" s="478"/>
      <c r="CK251" s="478"/>
      <c r="CL251" s="478"/>
      <c r="CM251" s="478"/>
      <c r="CN251" s="172"/>
      <c r="CO251" s="484"/>
      <c r="CP251" s="484"/>
      <c r="CQ251" s="484"/>
      <c r="CR251" s="484"/>
      <c r="CS251" s="484"/>
      <c r="CT251" s="484"/>
      <c r="CU251" s="484"/>
      <c r="CV251" s="172"/>
      <c r="CW251" s="484"/>
      <c r="CX251" s="484"/>
      <c r="CY251" s="172"/>
      <c r="CZ251" s="172"/>
      <c r="DA251" s="484"/>
      <c r="DB251" s="484"/>
      <c r="DC251" s="484"/>
      <c r="DD251" s="484"/>
      <c r="DE251" s="484"/>
      <c r="DF251" s="484"/>
      <c r="DG251" s="484"/>
      <c r="DH251" s="484"/>
      <c r="DI251" s="172"/>
      <c r="DJ251" s="484"/>
      <c r="DK251" s="484"/>
      <c r="DL251" s="484"/>
      <c r="DM251" s="484"/>
      <c r="DN251" s="484"/>
      <c r="DO251" s="484"/>
      <c r="DP251" s="484"/>
      <c r="DQ251" s="61" t="s">
        <v>1693</v>
      </c>
      <c r="DR251" s="478"/>
      <c r="DS251" s="478"/>
      <c r="DT251" s="478"/>
      <c r="DU251" s="172"/>
      <c r="DV251" s="172"/>
    </row>
    <row r="252" spans="1:126" s="484" customFormat="1">
      <c r="A252" s="478" t="s">
        <v>5180</v>
      </c>
      <c r="B252" s="478" t="s">
        <v>98</v>
      </c>
      <c r="C252" s="42" t="s">
        <v>955</v>
      </c>
      <c r="D252" s="42" t="s">
        <v>557</v>
      </c>
      <c r="E252" s="67" t="s">
        <v>944</v>
      </c>
      <c r="F252" s="478" t="s">
        <v>7977</v>
      </c>
      <c r="G252" s="152">
        <v>122000000</v>
      </c>
      <c r="H252" s="152">
        <v>81000000</v>
      </c>
      <c r="I252" s="148">
        <f>H252+G252</f>
        <v>203000000</v>
      </c>
      <c r="J252" s="148"/>
      <c r="K252" s="744">
        <f>I252+J252</f>
        <v>203000000</v>
      </c>
      <c r="L252" s="465">
        <f>IF(ISNA(VLOOKUP(A252,Pagamenti_Opendata!$A$2:$H$253,8,FALSE)=TRUE),0,VLOOKUP(A252,Pagamenti_Opendata!$A$2:$H$253,8,FALSE))</f>
        <v>89344439.590000004</v>
      </c>
      <c r="M252" s="168" t="s">
        <v>8083</v>
      </c>
      <c r="N252" s="148"/>
      <c r="O252" s="734">
        <f>IF(I252&gt;N252,I252-N252,0)</f>
        <v>203000000</v>
      </c>
      <c r="P252" s="734">
        <f>IF(I252&lt;N252,I252-N252,0)</f>
        <v>0</v>
      </c>
      <c r="Q252" s="674">
        <f>COUNTIF(Bandi_ItaliaDomani!A$2:A$1085,A252)</f>
        <v>0</v>
      </c>
      <c r="R252" s="465">
        <f>SUMIF(Bandi_ItaliaDomani!A$2:A$1085,A252,Bandi_ItaliaDomani!R$2:R$1085)</f>
        <v>0</v>
      </c>
      <c r="S252" s="465">
        <f>VLOOKUP(A252,Progetti_Regis!$A$2:$H$427,6,FALSE)</f>
        <v>4</v>
      </c>
      <c r="T252" s="465">
        <f>VLOOKUP(A252,Progetti_Regis!$A$2:$H$427,7,FALSE)</f>
        <v>202773322.59000003</v>
      </c>
      <c r="U252" s="42" t="s">
        <v>7734</v>
      </c>
      <c r="V252" s="37" t="s">
        <v>7919</v>
      </c>
      <c r="W252" s="42" t="s">
        <v>6721</v>
      </c>
      <c r="X252" s="10">
        <v>0</v>
      </c>
      <c r="Y252" s="10">
        <v>0</v>
      </c>
      <c r="Z252" s="10">
        <v>0</v>
      </c>
      <c r="AA252" s="10">
        <v>0</v>
      </c>
      <c r="AB252" s="10">
        <v>0</v>
      </c>
      <c r="AC252" s="10">
        <v>50</v>
      </c>
      <c r="AD252" s="10">
        <v>153</v>
      </c>
      <c r="AE252" s="2"/>
      <c r="AF252" s="2"/>
      <c r="AG252" s="1052">
        <f>IF(ISNA(VLOOKUP($A252,Tag_sostegno_clima_digitale!$A$2:$Y$461,21,FALSE)=TRUE),0,VLOOKUP($A252,Tag_sostegno_clima_digitale!$A$2:$Y$461,21,FALSE))</f>
        <v>0.4</v>
      </c>
      <c r="AH252" s="1052">
        <f>IF(ISNA(VLOOKUP($A252,Tag_sostegno_clima_digitale!$A$2:$Y$461,23,FALSE)=TRUE),0,VLOOKUP($A252,Tag_sostegno_clima_digitale!$A$2:$Y$461,23,FALSE))</f>
        <v>0</v>
      </c>
      <c r="AI252" s="10">
        <f t="shared" si="17"/>
        <v>81.2</v>
      </c>
      <c r="AJ252" s="10">
        <f t="shared" si="18"/>
        <v>0</v>
      </c>
      <c r="AK252" s="8">
        <v>45292</v>
      </c>
      <c r="AL252" s="8">
        <v>46203</v>
      </c>
      <c r="AM252" s="484" t="s">
        <v>924</v>
      </c>
      <c r="AN252" s="64"/>
      <c r="AO252" s="64">
        <v>2</v>
      </c>
      <c r="AP252" s="64"/>
      <c r="AQ252" s="64"/>
      <c r="CH252" s="478"/>
      <c r="CI252" s="478"/>
      <c r="CJ252" s="478"/>
      <c r="CK252" s="478"/>
      <c r="CL252" s="478"/>
      <c r="CM252" s="478"/>
      <c r="CZ252" s="59" t="s">
        <v>7978</v>
      </c>
      <c r="DQ252" s="61" t="s">
        <v>7979</v>
      </c>
      <c r="DR252" s="478"/>
      <c r="DS252" s="478"/>
      <c r="DT252" s="478"/>
    </row>
    <row r="253" spans="1:126" s="63" customFormat="1">
      <c r="A253" s="376" t="s">
        <v>7901</v>
      </c>
      <c r="B253" s="478" t="s">
        <v>5834</v>
      </c>
      <c r="C253" s="42" t="s">
        <v>955</v>
      </c>
      <c r="D253" s="42" t="s">
        <v>557</v>
      </c>
      <c r="E253" s="43" t="s">
        <v>944</v>
      </c>
      <c r="F253" s="501" t="s">
        <v>1844</v>
      </c>
      <c r="G253" s="148"/>
      <c r="H253" s="149"/>
      <c r="I253" s="148"/>
      <c r="J253" s="148"/>
      <c r="K253" s="147">
        <f>I253+J253</f>
        <v>0</v>
      </c>
      <c r="L253" s="465">
        <f>IF(ISNA(VLOOKUP(A253,Pagamenti_Opendata!$A$2:$H$253,8,FALSE)=TRUE),0,VLOOKUP(A253,Pagamenti_Opendata!$A$2:$H$253,8,FALSE))</f>
        <v>0</v>
      </c>
      <c r="M253" s="168" t="s">
        <v>841</v>
      </c>
      <c r="N253" s="148"/>
      <c r="O253" s="734">
        <f>IF(I253&gt;N253,I253-N253,0)</f>
        <v>0</v>
      </c>
      <c r="P253" s="734">
        <f>IF(I253&lt;N253,I253-N253,0)</f>
        <v>0</v>
      </c>
      <c r="Q253" s="603">
        <f>COUNTIF(Bandi_ItaliaDomani!A$2:A$1085,A253)</f>
        <v>0</v>
      </c>
      <c r="R253" s="465">
        <f>SUMIF(Bandi_ItaliaDomani!A$2:A$1085,A253,Bandi_ItaliaDomani!R$2:R$1085)</f>
        <v>0</v>
      </c>
      <c r="S253" s="465">
        <f>VLOOKUP(A253,Progetti_Regis!$A$2:$H$427,6,FALSE)</f>
        <v>0</v>
      </c>
      <c r="T253" s="465">
        <f>VLOOKUP(A253,Progetti_Regis!$A$2:$H$427,7,FALSE)</f>
        <v>0</v>
      </c>
      <c r="U253" s="42" t="s">
        <v>7734</v>
      </c>
      <c r="V253" s="28"/>
      <c r="W253" s="42" t="s">
        <v>6721</v>
      </c>
      <c r="X253" s="10"/>
      <c r="Y253" s="10"/>
      <c r="Z253" s="10"/>
      <c r="AA253" s="10"/>
      <c r="AB253" s="10"/>
      <c r="AC253" s="10"/>
      <c r="AD253" s="10"/>
      <c r="AE253" s="2">
        <v>12</v>
      </c>
      <c r="AF253" s="2">
        <v>40</v>
      </c>
      <c r="AG253" s="1052">
        <f>IF(ISNA(VLOOKUP($A253,Tag_sostegno_clima_digitale!$A$2:$Y$461,21,FALSE)=TRUE),0,VLOOKUP($A253,Tag_sostegno_clima_digitale!$A$2:$Y$461,21,FALSE))</f>
        <v>0</v>
      </c>
      <c r="AH253" s="1052">
        <f>IF(ISNA(VLOOKUP($A253,Tag_sostegno_clima_digitale!$A$2:$Y$461,23,FALSE)=TRUE),0,VLOOKUP($A253,Tag_sostegno_clima_digitale!$A$2:$Y$461,23,FALSE))</f>
        <v>0</v>
      </c>
      <c r="AI253" s="10" t="str">
        <f t="shared" si="17"/>
        <v/>
      </c>
      <c r="AJ253" s="10" t="str">
        <f t="shared" si="18"/>
        <v/>
      </c>
      <c r="AK253" s="8"/>
      <c r="AL253" s="8"/>
      <c r="AM253" s="171" t="s">
        <v>1831</v>
      </c>
      <c r="AN253" s="64"/>
      <c r="AO253" s="64"/>
      <c r="AP253" s="64"/>
      <c r="AQ253" s="64"/>
      <c r="AR253" s="172"/>
      <c r="AS253" s="484"/>
      <c r="AT253" s="172"/>
      <c r="AU253" s="172"/>
      <c r="AV253" s="484"/>
      <c r="AW253" s="484"/>
      <c r="AX253" s="484"/>
      <c r="AY253" s="172"/>
      <c r="AZ253" s="484"/>
      <c r="BA253" s="172"/>
      <c r="BB253" s="484"/>
      <c r="BC253" s="484"/>
      <c r="BD253" s="484"/>
      <c r="BE253" s="172"/>
      <c r="BF253" s="172"/>
      <c r="BG253" s="484"/>
      <c r="BH253" s="484"/>
      <c r="BI253" s="484"/>
      <c r="BJ253" s="484"/>
      <c r="BK253" s="484"/>
      <c r="BL253" s="484"/>
      <c r="BM253" s="484"/>
      <c r="BN253" s="172"/>
      <c r="BO253" s="172"/>
      <c r="BP253" s="484"/>
      <c r="BQ253" s="172"/>
      <c r="BR253" s="172"/>
      <c r="BS253" s="484"/>
      <c r="BT253" s="484"/>
      <c r="BU253" s="484"/>
      <c r="BV253" s="484"/>
      <c r="BW253" s="484"/>
      <c r="BX253" s="484"/>
      <c r="BY253" s="484"/>
      <c r="BZ253" s="172"/>
      <c r="CA253" s="484"/>
      <c r="CB253" s="172"/>
      <c r="CC253" s="484"/>
      <c r="CD253" s="484"/>
      <c r="CE253" s="172"/>
      <c r="CF253" s="172"/>
      <c r="CG253" s="484"/>
      <c r="CH253" s="484"/>
      <c r="CI253" s="484"/>
      <c r="CJ253" s="484"/>
      <c r="CK253" s="484"/>
      <c r="CL253" s="484"/>
      <c r="CM253" s="484"/>
      <c r="CN253" s="172"/>
      <c r="CO253" s="484"/>
      <c r="CP253" s="484"/>
      <c r="CQ253" s="484"/>
      <c r="CR253" s="484"/>
      <c r="CS253" s="484"/>
      <c r="CT253" s="484"/>
      <c r="CU253" s="484"/>
      <c r="CV253" s="172"/>
      <c r="CW253" s="484"/>
      <c r="CX253" s="484"/>
      <c r="CY253" s="172"/>
      <c r="CZ253" s="172"/>
      <c r="DA253" s="484"/>
      <c r="DB253" s="484"/>
      <c r="DC253" s="484"/>
      <c r="DD253" s="484"/>
      <c r="DE253" s="484"/>
      <c r="DF253" s="484"/>
      <c r="DG253" s="484"/>
      <c r="DH253" s="484"/>
      <c r="DI253" s="172"/>
      <c r="DJ253" s="484"/>
      <c r="DK253" s="484"/>
      <c r="DL253" s="484"/>
      <c r="DM253" s="484"/>
      <c r="DN253" s="484"/>
      <c r="DO253" s="484"/>
      <c r="DP253" s="484"/>
      <c r="DQ253" s="172"/>
      <c r="DR253" s="484"/>
      <c r="DS253" s="484"/>
      <c r="DT253" s="484"/>
      <c r="DU253" s="172"/>
      <c r="DV253" s="172"/>
    </row>
    <row r="254" spans="1:126" s="356" customFormat="1">
      <c r="A254" s="985" t="s">
        <v>7902</v>
      </c>
      <c r="B254" s="985" t="s">
        <v>5834</v>
      </c>
      <c r="C254" s="994" t="s">
        <v>955</v>
      </c>
      <c r="D254" s="994" t="s">
        <v>557</v>
      </c>
      <c r="E254" s="984" t="s">
        <v>944</v>
      </c>
      <c r="F254" s="1025" t="s">
        <v>4629</v>
      </c>
      <c r="G254" s="148"/>
      <c r="H254" s="149"/>
      <c r="I254" s="148"/>
      <c r="J254" s="148"/>
      <c r="K254" s="147">
        <f>I254+J254</f>
        <v>0</v>
      </c>
      <c r="L254" s="465">
        <f>IF(ISNA(VLOOKUP(A254,Pagamenti_Opendata!$A$2:$H$253,8,FALSE)=TRUE),0,VLOOKUP(A254,Pagamenti_Opendata!$A$2:$H$253,8,FALSE))</f>
        <v>0</v>
      </c>
      <c r="M254" s="167" t="s">
        <v>1888</v>
      </c>
      <c r="N254" s="148"/>
      <c r="O254" s="734">
        <f>IF(I254&gt;N254,I254-N254,0)</f>
        <v>0</v>
      </c>
      <c r="P254" s="734">
        <f>IF(I254&lt;N254,I254-N254,0)</f>
        <v>0</v>
      </c>
      <c r="Q254" s="603"/>
      <c r="R254" s="465"/>
      <c r="S254" s="465">
        <f>VLOOKUP(A254,Progetti_Regis!$A$2:$H$427,6,FALSE)</f>
        <v>0</v>
      </c>
      <c r="T254" s="465">
        <f>VLOOKUP(A254,Progetti_Regis!$A$2:$H$427,7,FALSE)</f>
        <v>0</v>
      </c>
      <c r="U254" s="42" t="s">
        <v>7734</v>
      </c>
      <c r="V254" s="28"/>
      <c r="W254" s="42" t="s">
        <v>6721</v>
      </c>
      <c r="X254" s="10">
        <v>0</v>
      </c>
      <c r="Y254" s="10">
        <v>45</v>
      </c>
      <c r="Z254" s="10">
        <v>35</v>
      </c>
      <c r="AA254" s="10">
        <v>30</v>
      </c>
      <c r="AB254" s="10">
        <v>20</v>
      </c>
      <c r="AC254" s="10">
        <v>15</v>
      </c>
      <c r="AD254" s="10">
        <v>0</v>
      </c>
      <c r="AE254" s="2"/>
      <c r="AF254" s="2"/>
      <c r="AG254" s="1052">
        <f>IF(ISNA(VLOOKUP($A254,Tag_sostegno_clima_digitale!$A$2:$Y$461,21,FALSE)=TRUE),0,VLOOKUP($A254,Tag_sostegno_clima_digitale!$A$2:$Y$461,21,FALSE))</f>
        <v>0</v>
      </c>
      <c r="AH254" s="1052">
        <f>IF(ISNA(VLOOKUP($A254,Tag_sostegno_clima_digitale!$A$2:$Y$461,23,FALSE)=TRUE),0,VLOOKUP($A254,Tag_sostegno_clima_digitale!$A$2:$Y$461,23,FALSE))</f>
        <v>0</v>
      </c>
      <c r="AI254" s="10" t="str">
        <f t="shared" si="17"/>
        <v/>
      </c>
      <c r="AJ254" s="10" t="str">
        <f t="shared" si="18"/>
        <v/>
      </c>
      <c r="AK254" s="8"/>
      <c r="AL254" s="8"/>
      <c r="AM254" s="355" t="s">
        <v>1831</v>
      </c>
      <c r="AN254" s="64"/>
      <c r="AO254" s="64"/>
      <c r="AP254" s="64"/>
      <c r="AQ254" s="64"/>
      <c r="AS254" s="484"/>
      <c r="AV254" s="484"/>
      <c r="AW254" s="484"/>
      <c r="AX254" s="484"/>
      <c r="AZ254" s="484"/>
      <c r="BB254" s="484"/>
      <c r="BC254" s="484"/>
      <c r="BD254" s="484"/>
      <c r="BG254" s="484"/>
      <c r="BH254" s="484"/>
      <c r="BI254" s="484"/>
      <c r="BJ254" s="484"/>
      <c r="BK254" s="484"/>
      <c r="BL254" s="484"/>
      <c r="BM254" s="484"/>
      <c r="BP254" s="484"/>
      <c r="BS254" s="484"/>
      <c r="BT254" s="484"/>
      <c r="BU254" s="484"/>
      <c r="BV254" s="484"/>
      <c r="BW254" s="484"/>
      <c r="BX254" s="484"/>
      <c r="BY254" s="484"/>
      <c r="CA254" s="484"/>
      <c r="CC254" s="484"/>
      <c r="CD254" s="484"/>
      <c r="CG254" s="484"/>
      <c r="CH254" s="484"/>
      <c r="CI254" s="484"/>
      <c r="CJ254" s="484"/>
      <c r="CK254" s="484"/>
      <c r="CL254" s="484"/>
      <c r="CM254" s="484"/>
      <c r="CO254" s="484"/>
      <c r="CP254" s="484"/>
      <c r="CQ254" s="484"/>
      <c r="CR254" s="484"/>
      <c r="CS254" s="484"/>
      <c r="CT254" s="484"/>
      <c r="CU254" s="484"/>
      <c r="CW254" s="484"/>
      <c r="CX254" s="484"/>
      <c r="DA254" s="484"/>
      <c r="DB254" s="484"/>
      <c r="DC254" s="484"/>
      <c r="DD254" s="484"/>
      <c r="DE254" s="484"/>
      <c r="DF254" s="484"/>
      <c r="DG254" s="484"/>
      <c r="DH254" s="484"/>
      <c r="DJ254" s="484"/>
      <c r="DK254" s="484"/>
      <c r="DL254" s="484"/>
      <c r="DM254" s="484"/>
      <c r="DN254" s="484"/>
      <c r="DO254" s="484"/>
      <c r="DP254" s="484"/>
      <c r="DR254" s="484"/>
      <c r="DS254" s="484"/>
      <c r="DT254" s="484"/>
    </row>
    <row r="255" spans="1:126" s="484" customFormat="1">
      <c r="A255" s="478" t="s">
        <v>7903</v>
      </c>
      <c r="B255" s="478" t="s">
        <v>5834</v>
      </c>
      <c r="C255" s="42" t="s">
        <v>955</v>
      </c>
      <c r="D255" s="40" t="s">
        <v>5303</v>
      </c>
      <c r="E255" s="35" t="s">
        <v>947</v>
      </c>
      <c r="F255" s="20" t="s">
        <v>7395</v>
      </c>
      <c r="G255" s="148"/>
      <c r="H255" s="149"/>
      <c r="I255" s="148"/>
      <c r="J255" s="148">
        <v>115000000</v>
      </c>
      <c r="K255" s="147">
        <f>I255+J255</f>
        <v>115000000</v>
      </c>
      <c r="L255" s="465">
        <f>IF(ISNA(VLOOKUP(A255,Pagamenti_Opendata!$A$2:$H$253,8,FALSE)=TRUE),0,VLOOKUP(A255,Pagamenti_Opendata!$A$2:$H$253,8,FALSE))</f>
        <v>0</v>
      </c>
      <c r="M255" s="167"/>
      <c r="N255" s="148"/>
      <c r="O255" s="734">
        <f>IF(I255&gt;N255,I255-N255,0)</f>
        <v>0</v>
      </c>
      <c r="P255" s="734">
        <f>IF(I255&lt;N255,I255-N255,0)</f>
        <v>0</v>
      </c>
      <c r="Q255" s="637">
        <f>COUNTIF(Bandi_ItaliaDomani!A$2:A$1085,A255)</f>
        <v>0</v>
      </c>
      <c r="R255" s="465">
        <f>SUMIF(Bandi_ItaliaDomani!A$2:A$1085,A255,Bandi_ItaliaDomani!R$2:R$1085)</f>
        <v>0</v>
      </c>
      <c r="S255" s="465">
        <f>VLOOKUP(A255,Progetti_Regis!$A$2:$H$427,6,FALSE)</f>
        <v>0</v>
      </c>
      <c r="T255" s="465">
        <f>VLOOKUP(A255,Progetti_Regis!$A$2:$H$427,7,FALSE)</f>
        <v>0</v>
      </c>
      <c r="U255" s="42" t="s">
        <v>7734</v>
      </c>
      <c r="V255" s="28"/>
      <c r="W255" s="42" t="s">
        <v>6721</v>
      </c>
      <c r="X255" s="10"/>
      <c r="Y255" s="10"/>
      <c r="Z255" s="10"/>
      <c r="AA255" s="10"/>
      <c r="AB255" s="10"/>
      <c r="AC255" s="10"/>
      <c r="AD255" s="10"/>
      <c r="AE255" s="2"/>
      <c r="AF255" s="2"/>
      <c r="AG255" s="1052">
        <f>IF(ISNA(VLOOKUP($A255,Tag_sostegno_clima_digitale!$A$2:$Y$461,21,FALSE)=TRUE),0,VLOOKUP($A255,Tag_sostegno_clima_digitale!$A$2:$Y$461,21,FALSE))</f>
        <v>0</v>
      </c>
      <c r="AH255" s="1052">
        <f>IF(ISNA(VLOOKUP($A255,Tag_sostegno_clima_digitale!$A$2:$Y$461,23,FALSE)=TRUE),0,VLOOKUP($A255,Tag_sostegno_clima_digitale!$A$2:$Y$461,23,FALSE))</f>
        <v>0</v>
      </c>
      <c r="AI255" s="10">
        <f t="shared" si="17"/>
        <v>0</v>
      </c>
      <c r="AJ255" s="10">
        <f t="shared" si="18"/>
        <v>0</v>
      </c>
      <c r="AK255" s="8"/>
      <c r="AL255" s="8"/>
      <c r="AM255" s="478" t="s">
        <v>1831</v>
      </c>
      <c r="AN255" s="64"/>
      <c r="AO255" s="64"/>
      <c r="AP255" s="64"/>
      <c r="AQ255" s="64"/>
    </row>
    <row r="256" spans="1:126" s="484" customFormat="1">
      <c r="A256" s="478" t="s">
        <v>7904</v>
      </c>
      <c r="B256" s="478" t="s">
        <v>5834</v>
      </c>
      <c r="C256" s="42" t="s">
        <v>955</v>
      </c>
      <c r="D256" s="40" t="s">
        <v>5303</v>
      </c>
      <c r="E256" s="35" t="s">
        <v>947</v>
      </c>
      <c r="F256" s="20" t="s">
        <v>7396</v>
      </c>
      <c r="G256" s="148"/>
      <c r="H256" s="149"/>
      <c r="I256" s="148"/>
      <c r="J256" s="148">
        <v>30000000</v>
      </c>
      <c r="K256" s="147">
        <f>I256+J256</f>
        <v>30000000</v>
      </c>
      <c r="L256" s="465">
        <f>IF(ISNA(VLOOKUP(A256,Pagamenti_Opendata!$A$2:$H$253,8,FALSE)=TRUE),0,VLOOKUP(A256,Pagamenti_Opendata!$A$2:$H$253,8,FALSE))</f>
        <v>0</v>
      </c>
      <c r="M256" s="167"/>
      <c r="N256" s="148"/>
      <c r="O256" s="734">
        <f>IF(I256&gt;N256,I256-N256,0)</f>
        <v>0</v>
      </c>
      <c r="P256" s="734">
        <f>IF(I256&lt;N256,I256-N256,0)</f>
        <v>0</v>
      </c>
      <c r="Q256" s="637">
        <f>COUNTIF(Bandi_ItaliaDomani!A$2:A$1085,A256)</f>
        <v>0</v>
      </c>
      <c r="R256" s="465">
        <f>SUMIF(Bandi_ItaliaDomani!A$2:A$1085,A256,Bandi_ItaliaDomani!R$2:R$1085)</f>
        <v>0</v>
      </c>
      <c r="S256" s="465">
        <f>VLOOKUP(A256,Progetti_Regis!$A$2:$H$427,6,FALSE)</f>
        <v>0</v>
      </c>
      <c r="T256" s="465">
        <f>VLOOKUP(A256,Progetti_Regis!$A$2:$H$427,7,FALSE)</f>
        <v>0</v>
      </c>
      <c r="U256" s="42" t="s">
        <v>7734</v>
      </c>
      <c r="V256" s="28"/>
      <c r="W256" s="42" t="s">
        <v>6721</v>
      </c>
      <c r="X256" s="10"/>
      <c r="Y256" s="10"/>
      <c r="Z256" s="10"/>
      <c r="AA256" s="10"/>
      <c r="AB256" s="10"/>
      <c r="AC256" s="10"/>
      <c r="AD256" s="10"/>
      <c r="AE256" s="2"/>
      <c r="AF256" s="2"/>
      <c r="AG256" s="1052">
        <f>IF(ISNA(VLOOKUP($A256,Tag_sostegno_clima_digitale!$A$2:$Y$461,21,FALSE)=TRUE),0,VLOOKUP($A256,Tag_sostegno_clima_digitale!$A$2:$Y$461,21,FALSE))</f>
        <v>0</v>
      </c>
      <c r="AH256" s="1052">
        <f>IF(ISNA(VLOOKUP($A256,Tag_sostegno_clima_digitale!$A$2:$Y$461,23,FALSE)=TRUE),0,VLOOKUP($A256,Tag_sostegno_clima_digitale!$A$2:$Y$461,23,FALSE))</f>
        <v>0</v>
      </c>
      <c r="AI256" s="10">
        <f t="shared" si="17"/>
        <v>0</v>
      </c>
      <c r="AJ256" s="10">
        <f t="shared" si="18"/>
        <v>0</v>
      </c>
      <c r="AK256" s="8"/>
      <c r="AL256" s="8"/>
      <c r="AM256" s="478" t="s">
        <v>1831</v>
      </c>
      <c r="AN256" s="64"/>
      <c r="AO256" s="64"/>
      <c r="AP256" s="64"/>
      <c r="AQ256" s="64"/>
    </row>
    <row r="257" spans="1:126" s="356" customFormat="1">
      <c r="A257" s="374" t="s">
        <v>7905</v>
      </c>
      <c r="B257" s="478" t="s">
        <v>5834</v>
      </c>
      <c r="C257" s="42" t="s">
        <v>955</v>
      </c>
      <c r="D257" s="42" t="s">
        <v>557</v>
      </c>
      <c r="E257" s="43" t="s">
        <v>944</v>
      </c>
      <c r="F257" s="20" t="s">
        <v>4630</v>
      </c>
      <c r="G257" s="148"/>
      <c r="H257" s="149"/>
      <c r="I257" s="148"/>
      <c r="J257" s="148">
        <v>55000000</v>
      </c>
      <c r="K257" s="147">
        <f>I257+J257</f>
        <v>55000000</v>
      </c>
      <c r="L257" s="465">
        <f>IF(ISNA(VLOOKUP(A257,Pagamenti_Opendata!$A$2:$H$253,8,FALSE)=TRUE),0,VLOOKUP(A257,Pagamenti_Opendata!$A$2:$H$253,8,FALSE))</f>
        <v>0</v>
      </c>
      <c r="M257" s="167" t="s">
        <v>1888</v>
      </c>
      <c r="N257" s="148"/>
      <c r="O257" s="734">
        <f>IF(I257&gt;N257,I257-N257,0)</f>
        <v>0</v>
      </c>
      <c r="P257" s="734">
        <f>IF(I257&lt;N257,I257-N257,0)</f>
        <v>0</v>
      </c>
      <c r="Q257" s="603">
        <f>COUNTIF(Bandi_ItaliaDomani!A$2:A$1085,A257)</f>
        <v>1</v>
      </c>
      <c r="R257" s="465">
        <f>SUMIF(Bandi_ItaliaDomani!A$2:A$1085,A257,Bandi_ItaliaDomani!R$2:R$1085)</f>
        <v>55000000</v>
      </c>
      <c r="S257" s="465">
        <f>VLOOKUP(A257,Progetti_Regis!$A$2:$H$427,6,FALSE)</f>
        <v>0</v>
      </c>
      <c r="T257" s="465">
        <f>VLOOKUP(A257,Progetti_Regis!$A$2:$H$427,7,FALSE)</f>
        <v>0</v>
      </c>
      <c r="U257" s="42" t="s">
        <v>7734</v>
      </c>
      <c r="V257" s="28"/>
      <c r="W257" s="42" t="s">
        <v>6721</v>
      </c>
      <c r="X257" s="10">
        <v>0</v>
      </c>
      <c r="Y257" s="10">
        <v>15</v>
      </c>
      <c r="Z257" s="10">
        <v>15</v>
      </c>
      <c r="AA257" s="10">
        <v>10</v>
      </c>
      <c r="AB257" s="10">
        <v>10</v>
      </c>
      <c r="AC257" s="10">
        <v>5</v>
      </c>
      <c r="AD257" s="10">
        <v>0</v>
      </c>
      <c r="AE257" s="2"/>
      <c r="AF257" s="2"/>
      <c r="AG257" s="1052">
        <f>IF(ISNA(VLOOKUP($A257,Tag_sostegno_clima_digitale!$A$2:$Y$461,21,FALSE)=TRUE),0,VLOOKUP($A257,Tag_sostegno_clima_digitale!$A$2:$Y$461,21,FALSE))</f>
        <v>0</v>
      </c>
      <c r="AH257" s="1052">
        <f>IF(ISNA(VLOOKUP($A257,Tag_sostegno_clima_digitale!$A$2:$Y$461,23,FALSE)=TRUE),0,VLOOKUP($A257,Tag_sostegno_clima_digitale!$A$2:$Y$461,23,FALSE))</f>
        <v>0</v>
      </c>
      <c r="AI257" s="10">
        <f t="shared" si="17"/>
        <v>0</v>
      </c>
      <c r="AJ257" s="10">
        <f t="shared" si="18"/>
        <v>0</v>
      </c>
      <c r="AK257" s="8"/>
      <c r="AL257" s="8"/>
      <c r="AM257" s="355" t="s">
        <v>1831</v>
      </c>
      <c r="AN257" s="64"/>
      <c r="AO257" s="64"/>
      <c r="AP257" s="64"/>
      <c r="AQ257" s="64"/>
      <c r="AS257" s="484"/>
      <c r="AV257" s="484"/>
      <c r="AW257" s="484"/>
      <c r="AX257" s="484"/>
      <c r="AZ257" s="484"/>
      <c r="BB257" s="484"/>
      <c r="BC257" s="484"/>
      <c r="BD257" s="484"/>
      <c r="BG257" s="484"/>
      <c r="BH257" s="484"/>
      <c r="BI257" s="484"/>
      <c r="BJ257" s="484"/>
      <c r="BK257" s="484"/>
      <c r="BL257" s="484"/>
      <c r="BM257" s="484"/>
      <c r="BP257" s="484"/>
      <c r="BS257" s="484"/>
      <c r="BT257" s="484"/>
      <c r="BU257" s="484"/>
      <c r="BV257" s="484"/>
      <c r="BW257" s="484"/>
      <c r="BX257" s="484"/>
      <c r="BY257" s="484"/>
      <c r="CA257" s="484"/>
      <c r="CC257" s="484"/>
      <c r="CD257" s="484"/>
      <c r="CG257" s="484"/>
      <c r="CH257" s="484"/>
      <c r="CI257" s="484"/>
      <c r="CJ257" s="484"/>
      <c r="CK257" s="484"/>
      <c r="CL257" s="484"/>
      <c r="CM257" s="484"/>
      <c r="CO257" s="484"/>
      <c r="CP257" s="484"/>
      <c r="CQ257" s="484"/>
      <c r="CR257" s="484"/>
      <c r="CS257" s="484"/>
      <c r="CT257" s="484"/>
      <c r="CU257" s="484"/>
      <c r="CW257" s="484"/>
      <c r="CX257" s="484"/>
      <c r="DA257" s="484"/>
      <c r="DB257" s="484"/>
      <c r="DC257" s="484"/>
      <c r="DD257" s="484"/>
      <c r="DE257" s="484"/>
      <c r="DF257" s="484"/>
      <c r="DG257" s="484"/>
      <c r="DH257" s="484"/>
      <c r="DJ257" s="484"/>
      <c r="DK257" s="484"/>
      <c r="DL257" s="484"/>
      <c r="DM257" s="484"/>
      <c r="DN257" s="484"/>
      <c r="DO257" s="484"/>
      <c r="DP257" s="484"/>
      <c r="DR257" s="484"/>
      <c r="DS257" s="484"/>
      <c r="DT257" s="484"/>
    </row>
    <row r="258" spans="1:126">
      <c r="A258" s="374" t="s">
        <v>7906</v>
      </c>
      <c r="B258" s="478" t="s">
        <v>5834</v>
      </c>
      <c r="C258" s="42" t="s">
        <v>955</v>
      </c>
      <c r="D258" s="42" t="s">
        <v>557</v>
      </c>
      <c r="E258" s="43" t="s">
        <v>944</v>
      </c>
      <c r="F258" s="501" t="s">
        <v>791</v>
      </c>
      <c r="G258" s="148"/>
      <c r="H258" s="149"/>
      <c r="I258" s="148"/>
      <c r="J258" s="148">
        <v>1000000000</v>
      </c>
      <c r="K258" s="147">
        <f>I258+PNC_identificativo!B36</f>
        <v>1000000000</v>
      </c>
      <c r="L258" s="465">
        <f>IF(ISNA(VLOOKUP(A258,Pagamenti_Opendata!$A$2:$H$253,8,FALSE)=TRUE),0,VLOOKUP(A258,Pagamenti_Opendata!$A$2:$H$253,8,FALSE))</f>
        <v>0</v>
      </c>
      <c r="M258" s="168" t="s">
        <v>791</v>
      </c>
      <c r="N258" s="148"/>
      <c r="O258" s="734">
        <f>IF(I258&gt;N258,I258-N258,0)</f>
        <v>0</v>
      </c>
      <c r="P258" s="734">
        <f>IF(I258&lt;N258,I258-N258,0)</f>
        <v>0</v>
      </c>
      <c r="Q258" s="603">
        <f>COUNTIF(Bandi_ItaliaDomani!A$2:A$1085,A258)</f>
        <v>1</v>
      </c>
      <c r="R258" s="465">
        <f>SUMIF(Bandi_ItaliaDomani!A$2:A$1085,A258,Bandi_ItaliaDomani!R$2:R$1085)</f>
        <v>50000000</v>
      </c>
      <c r="S258" s="465">
        <f>VLOOKUP(A258,Progetti_Regis!$A$2:$H$427,6,FALSE)</f>
        <v>0</v>
      </c>
      <c r="T258" s="465">
        <f>VLOOKUP(A258,Progetti_Regis!$A$2:$H$427,7,FALSE)</f>
        <v>0</v>
      </c>
      <c r="U258" s="42" t="s">
        <v>7734</v>
      </c>
      <c r="V258" s="28"/>
      <c r="W258" s="42" t="s">
        <v>6721</v>
      </c>
      <c r="X258" s="10">
        <v>0</v>
      </c>
      <c r="Y258" s="10">
        <v>150</v>
      </c>
      <c r="Z258" s="10">
        <v>150</v>
      </c>
      <c r="AA258" s="10">
        <v>90</v>
      </c>
      <c r="AB258" s="10">
        <v>337</v>
      </c>
      <c r="AC258" s="10">
        <v>223</v>
      </c>
      <c r="AD258" s="10">
        <v>50</v>
      </c>
      <c r="AE258" s="10">
        <v>1000</v>
      </c>
      <c r="AF258" s="2">
        <v>100</v>
      </c>
      <c r="AG258" s="1052">
        <f>IF(ISNA(VLOOKUP($A258,Tag_sostegno_clima_digitale!$A$2:$Y$461,21,FALSE)=TRUE),0,VLOOKUP($A258,Tag_sostegno_clima_digitale!$A$2:$Y$461,21,FALSE))</f>
        <v>0</v>
      </c>
      <c r="AH258" s="1052">
        <f>IF(ISNA(VLOOKUP($A258,Tag_sostegno_clima_digitale!$A$2:$Y$461,23,FALSE)=TRUE),0,VLOOKUP($A258,Tag_sostegno_clima_digitale!$A$2:$Y$461,23,FALSE))</f>
        <v>0</v>
      </c>
      <c r="AI258" s="10">
        <f t="shared" si="17"/>
        <v>0</v>
      </c>
      <c r="AJ258" s="10">
        <f t="shared" si="18"/>
        <v>0</v>
      </c>
      <c r="AK258" s="8"/>
      <c r="AL258" s="8"/>
      <c r="AM258" s="171" t="s">
        <v>1831</v>
      </c>
      <c r="AN258" s="64"/>
      <c r="AO258" s="64"/>
      <c r="AP258" s="64"/>
      <c r="AQ258" s="64"/>
    </row>
    <row r="259" spans="1:126" s="63" customFormat="1">
      <c r="A259" s="374" t="s">
        <v>7907</v>
      </c>
      <c r="B259" s="478" t="s">
        <v>5834</v>
      </c>
      <c r="C259" s="42" t="s">
        <v>955</v>
      </c>
      <c r="D259" s="42" t="s">
        <v>557</v>
      </c>
      <c r="E259" s="43" t="s">
        <v>944</v>
      </c>
      <c r="F259" s="501" t="s">
        <v>1845</v>
      </c>
      <c r="G259" s="148"/>
      <c r="H259" s="149"/>
      <c r="I259" s="148"/>
      <c r="J259" s="148">
        <v>450000000</v>
      </c>
      <c r="K259" s="147">
        <f>I259+PNC_identificativo!B42</f>
        <v>450000000</v>
      </c>
      <c r="L259" s="465">
        <f>IF(ISNA(VLOOKUP(A259,Pagamenti_Opendata!$A$2:$H$253,8,FALSE)=TRUE),0,VLOOKUP(A259,Pagamenti_Opendata!$A$2:$H$253,8,FALSE))</f>
        <v>0</v>
      </c>
      <c r="M259" s="168" t="s">
        <v>792</v>
      </c>
      <c r="N259" s="148"/>
      <c r="O259" s="734">
        <f>IF(I259&gt;N259,I259-N259,0)</f>
        <v>0</v>
      </c>
      <c r="P259" s="734">
        <f>IF(I259&lt;N259,I259-N259,0)</f>
        <v>0</v>
      </c>
      <c r="Q259" s="603">
        <f>COUNTIF(Bandi_ItaliaDomani!A$2:A$1085,A259)</f>
        <v>0</v>
      </c>
      <c r="R259" s="465">
        <f>SUMIF(Bandi_ItaliaDomani!A$2:A$1085,A259,Bandi_ItaliaDomani!R$2:R$1085)</f>
        <v>0</v>
      </c>
      <c r="S259" s="465">
        <f>VLOOKUP(A259,Progetti_Regis!$A$2:$H$427,6,FALSE)</f>
        <v>0</v>
      </c>
      <c r="T259" s="465">
        <f>VLOOKUP(A259,Progetti_Regis!$A$2:$H$427,7,FALSE)</f>
        <v>0</v>
      </c>
      <c r="U259" s="42" t="s">
        <v>7734</v>
      </c>
      <c r="V259" s="28"/>
      <c r="W259" s="42" t="s">
        <v>6721</v>
      </c>
      <c r="X259" s="10">
        <v>0</v>
      </c>
      <c r="Y259" s="10">
        <v>25</v>
      </c>
      <c r="Z259" s="10">
        <v>50</v>
      </c>
      <c r="AA259" s="10">
        <v>100</v>
      </c>
      <c r="AB259" s="10">
        <v>100</v>
      </c>
      <c r="AC259" s="10">
        <v>100</v>
      </c>
      <c r="AD259" s="10">
        <v>75</v>
      </c>
      <c r="AE259" s="2">
        <v>180</v>
      </c>
      <c r="AF259" s="2">
        <v>40</v>
      </c>
      <c r="AG259" s="1052">
        <f>IF(ISNA(VLOOKUP($A259,Tag_sostegno_clima_digitale!$A$2:$Y$461,21,FALSE)=TRUE),0,VLOOKUP($A259,Tag_sostegno_clima_digitale!$A$2:$Y$461,21,FALSE))</f>
        <v>0</v>
      </c>
      <c r="AH259" s="1052">
        <f>IF(ISNA(VLOOKUP($A259,Tag_sostegno_clima_digitale!$A$2:$Y$461,23,FALSE)=TRUE),0,VLOOKUP($A259,Tag_sostegno_clima_digitale!$A$2:$Y$461,23,FALSE))</f>
        <v>0</v>
      </c>
      <c r="AI259" s="10">
        <f t="shared" ref="AI259:AI322" si="22">IF($K259&gt;0,AG259*$K259/1000000,"")</f>
        <v>0</v>
      </c>
      <c r="AJ259" s="10">
        <f t="shared" ref="AJ259:AJ322" si="23">IF($K259&gt;0,AH259*$K259/1000000,"")</f>
        <v>0</v>
      </c>
      <c r="AK259" s="8"/>
      <c r="AL259" s="8"/>
      <c r="AM259" s="171" t="s">
        <v>1831</v>
      </c>
      <c r="AN259" s="64"/>
      <c r="AO259" s="64"/>
      <c r="AP259" s="64"/>
      <c r="AQ259" s="64"/>
      <c r="AR259" s="172"/>
      <c r="AS259" s="484"/>
      <c r="AT259" s="172"/>
      <c r="AU259" s="172"/>
      <c r="AV259" s="484"/>
      <c r="AW259" s="484"/>
      <c r="AX259" s="484"/>
      <c r="AY259" s="172"/>
      <c r="AZ259" s="484"/>
      <c r="BA259" s="172"/>
      <c r="BB259" s="484"/>
      <c r="BC259" s="484"/>
      <c r="BD259" s="484"/>
      <c r="BE259" s="172"/>
      <c r="BF259" s="172"/>
      <c r="BG259" s="484"/>
      <c r="BH259" s="484"/>
      <c r="BI259" s="484"/>
      <c r="BJ259" s="484"/>
      <c r="BK259" s="484"/>
      <c r="BL259" s="484"/>
      <c r="BM259" s="484"/>
      <c r="BN259" s="172"/>
      <c r="BO259" s="172"/>
      <c r="BP259" s="484"/>
      <c r="BQ259" s="172"/>
      <c r="BR259" s="172"/>
      <c r="BS259" s="484"/>
      <c r="BT259" s="484"/>
      <c r="BU259" s="484"/>
      <c r="BV259" s="484"/>
      <c r="BW259" s="484"/>
      <c r="BX259" s="484"/>
      <c r="BY259" s="484"/>
      <c r="BZ259" s="172"/>
      <c r="CA259" s="484"/>
      <c r="CB259" s="172"/>
      <c r="CC259" s="484"/>
      <c r="CD259" s="484"/>
      <c r="CE259" s="172"/>
      <c r="CF259" s="172"/>
      <c r="CG259" s="484"/>
      <c r="CH259" s="484"/>
      <c r="CI259" s="484"/>
      <c r="CJ259" s="484"/>
      <c r="CK259" s="484"/>
      <c r="CL259" s="484"/>
      <c r="CM259" s="484"/>
      <c r="CN259" s="172"/>
      <c r="CO259" s="484"/>
      <c r="CP259" s="484"/>
      <c r="CQ259" s="484"/>
      <c r="CR259" s="484"/>
      <c r="CS259" s="484"/>
      <c r="CT259" s="484"/>
      <c r="CU259" s="484"/>
      <c r="CV259" s="172"/>
      <c r="CW259" s="484"/>
      <c r="CX259" s="484"/>
      <c r="CY259" s="172"/>
      <c r="CZ259" s="172"/>
      <c r="DA259" s="484"/>
      <c r="DB259" s="484"/>
      <c r="DC259" s="484"/>
      <c r="DD259" s="484"/>
      <c r="DE259" s="484"/>
      <c r="DF259" s="484"/>
      <c r="DG259" s="484"/>
      <c r="DH259" s="484"/>
      <c r="DI259" s="172"/>
      <c r="DJ259" s="484"/>
      <c r="DK259" s="484"/>
      <c r="DL259" s="484"/>
      <c r="DM259" s="484"/>
      <c r="DN259" s="484"/>
      <c r="DO259" s="484"/>
      <c r="DP259" s="484"/>
      <c r="DQ259" s="172"/>
      <c r="DR259" s="484"/>
      <c r="DS259" s="484"/>
      <c r="DT259" s="484"/>
      <c r="DU259" s="172"/>
      <c r="DV259" s="172"/>
    </row>
    <row r="260" spans="1:126">
      <c r="A260" s="374" t="s">
        <v>5001</v>
      </c>
      <c r="B260" s="478" t="s">
        <v>98</v>
      </c>
      <c r="C260" s="42" t="s">
        <v>955</v>
      </c>
      <c r="D260" s="42" t="s">
        <v>557</v>
      </c>
      <c r="E260" s="67" t="s">
        <v>1204</v>
      </c>
      <c r="F260" s="6" t="s">
        <v>1209</v>
      </c>
      <c r="G260" s="148">
        <v>0</v>
      </c>
      <c r="H260" s="152"/>
      <c r="I260" s="148">
        <f>H260+G260</f>
        <v>0</v>
      </c>
      <c r="J260" s="148"/>
      <c r="K260" s="147">
        <f>I260+J260</f>
        <v>0</v>
      </c>
      <c r="L260" s="465">
        <f>IF(ISNA(VLOOKUP(A260,Pagamenti_Opendata!$A$2:$H$253,8,FALSE)=TRUE),0,VLOOKUP(A260,Pagamenti_Opendata!$A$2:$H$253,8,FALSE))</f>
        <v>0</v>
      </c>
      <c r="N260" s="148">
        <v>0</v>
      </c>
      <c r="O260" s="734">
        <f>IF(I260&gt;N260,I260-N260,0)</f>
        <v>0</v>
      </c>
      <c r="P260" s="734">
        <f>IF(I260&lt;N260,I260-N260,0)</f>
        <v>0</v>
      </c>
      <c r="Q260" s="603">
        <f>COUNTIF(Bandi_ItaliaDomani!A$2:A$1085,A260)</f>
        <v>0</v>
      </c>
      <c r="R260" s="465">
        <f>SUMIF(Bandi_ItaliaDomani!A$2:A$1085,A260,Bandi_ItaliaDomani!R$2:R$1085)</f>
        <v>0</v>
      </c>
      <c r="S260" s="465">
        <f>VLOOKUP(A260,Progetti_Regis!$A$2:$H$427,6,FALSE)</f>
        <v>0</v>
      </c>
      <c r="T260" s="465">
        <f>VLOOKUP(A260,Progetti_Regis!$A$2:$H$427,7,FALSE)</f>
        <v>0</v>
      </c>
      <c r="U260" s="42" t="s">
        <v>7734</v>
      </c>
      <c r="V260" s="37"/>
      <c r="W260" s="42" t="s">
        <v>6721</v>
      </c>
      <c r="AE260" s="2"/>
      <c r="AF260" s="2"/>
      <c r="AG260" s="1052">
        <f>IF(ISNA(VLOOKUP($A260,Tag_sostegno_clima_digitale!$A$2:$Y$461,21,FALSE)=TRUE),0,VLOOKUP($A260,Tag_sostegno_clima_digitale!$A$2:$Y$461,21,FALSE))</f>
        <v>0</v>
      </c>
      <c r="AH260" s="1052">
        <f>IF(ISNA(VLOOKUP($A260,Tag_sostegno_clima_digitale!$A$2:$Y$461,23,FALSE)=TRUE),0,VLOOKUP($A260,Tag_sostegno_clima_digitale!$A$2:$Y$461,23,FALSE))</f>
        <v>0</v>
      </c>
      <c r="AI260" s="10" t="str">
        <f t="shared" si="22"/>
        <v/>
      </c>
      <c r="AJ260" s="10" t="str">
        <f t="shared" si="23"/>
        <v/>
      </c>
      <c r="AM260" s="172" t="s">
        <v>923</v>
      </c>
      <c r="AN260" s="64">
        <v>1</v>
      </c>
      <c r="AO260" s="64"/>
      <c r="AP260" s="64"/>
      <c r="AQ260" s="64"/>
      <c r="AU260" s="60" t="s">
        <v>1694</v>
      </c>
      <c r="AV260" s="478"/>
      <c r="AW260" s="478"/>
      <c r="AX260" s="478"/>
    </row>
    <row r="261" spans="1:126">
      <c r="A261" s="374" t="s">
        <v>5022</v>
      </c>
      <c r="B261" s="478" t="s">
        <v>98</v>
      </c>
      <c r="C261" s="42" t="s">
        <v>955</v>
      </c>
      <c r="D261" s="42" t="s">
        <v>557</v>
      </c>
      <c r="E261" s="67" t="s">
        <v>1204</v>
      </c>
      <c r="F261" s="6" t="s">
        <v>1210</v>
      </c>
      <c r="G261" s="148">
        <v>0</v>
      </c>
      <c r="H261" s="152"/>
      <c r="I261" s="148">
        <f>H261+G261</f>
        <v>0</v>
      </c>
      <c r="J261" s="148"/>
      <c r="K261" s="147">
        <f>I261+J261</f>
        <v>0</v>
      </c>
      <c r="L261" s="465">
        <f>IF(ISNA(VLOOKUP(A261,Pagamenti_Opendata!$A$2:$H$253,8,FALSE)=TRUE),0,VLOOKUP(A261,Pagamenti_Opendata!$A$2:$H$253,8,FALSE))</f>
        <v>0</v>
      </c>
      <c r="M261" s="168"/>
      <c r="N261" s="148">
        <v>0</v>
      </c>
      <c r="O261" s="734">
        <f>IF(I261&gt;N261,I261-N261,0)</f>
        <v>0</v>
      </c>
      <c r="P261" s="734">
        <f>IF(I261&lt;N261,I261-N261,0)</f>
        <v>0</v>
      </c>
      <c r="Q261" s="603">
        <f>COUNTIF(Bandi_ItaliaDomani!A$2:A$1085,A261)</f>
        <v>0</v>
      </c>
      <c r="R261" s="465">
        <f>SUMIF(Bandi_ItaliaDomani!A$2:A$1085,A261,Bandi_ItaliaDomani!R$2:R$1085)</f>
        <v>0</v>
      </c>
      <c r="S261" s="465">
        <f>VLOOKUP(A261,Progetti_Regis!$A$2:$H$427,6,FALSE)</f>
        <v>0</v>
      </c>
      <c r="T261" s="465">
        <f>VLOOKUP(A261,Progetti_Regis!$A$2:$H$427,7,FALSE)</f>
        <v>0</v>
      </c>
      <c r="U261" s="42" t="s">
        <v>7734</v>
      </c>
      <c r="V261" s="37"/>
      <c r="W261" s="42" t="s">
        <v>6721</v>
      </c>
      <c r="AE261" s="2"/>
      <c r="AF261" s="2"/>
      <c r="AG261" s="1052">
        <f>IF(ISNA(VLOOKUP($A261,Tag_sostegno_clima_digitale!$A$2:$Y$461,21,FALSE)=TRUE),0,VLOOKUP($A261,Tag_sostegno_clima_digitale!$A$2:$Y$461,21,FALSE))</f>
        <v>0</v>
      </c>
      <c r="AH261" s="1052">
        <f>IF(ISNA(VLOOKUP($A261,Tag_sostegno_clima_digitale!$A$2:$Y$461,23,FALSE)=TRUE),0,VLOOKUP($A261,Tag_sostegno_clima_digitale!$A$2:$Y$461,23,FALSE))</f>
        <v>0</v>
      </c>
      <c r="AI261" s="10" t="str">
        <f t="shared" si="22"/>
        <v/>
      </c>
      <c r="AJ261" s="10" t="str">
        <f t="shared" si="23"/>
        <v/>
      </c>
      <c r="AM261" s="484" t="s">
        <v>923</v>
      </c>
      <c r="AN261" s="64">
        <v>1</v>
      </c>
      <c r="AO261" s="64"/>
      <c r="AP261" s="64"/>
      <c r="AQ261" s="64"/>
      <c r="AU261" s="60" t="s">
        <v>1695</v>
      </c>
      <c r="AV261" s="478"/>
      <c r="AW261" s="478"/>
      <c r="AX261" s="478"/>
    </row>
    <row r="262" spans="1:126">
      <c r="A262" s="374" t="s">
        <v>4999</v>
      </c>
      <c r="B262" s="478" t="s">
        <v>98</v>
      </c>
      <c r="C262" s="42" t="s">
        <v>955</v>
      </c>
      <c r="D262" s="42" t="s">
        <v>557</v>
      </c>
      <c r="E262" s="67" t="s">
        <v>1204</v>
      </c>
      <c r="F262" s="6" t="s">
        <v>5208</v>
      </c>
      <c r="G262" s="148">
        <v>0</v>
      </c>
      <c r="H262" s="152"/>
      <c r="I262" s="148">
        <f>H262+G262</f>
        <v>0</v>
      </c>
      <c r="J262" s="148"/>
      <c r="K262" s="147">
        <f>I262+J262</f>
        <v>0</v>
      </c>
      <c r="L262" s="465">
        <f>IF(ISNA(VLOOKUP(A262,Pagamenti_Opendata!$A$2:$H$253,8,FALSE)=TRUE),0,VLOOKUP(A262,Pagamenti_Opendata!$A$2:$H$253,8,FALSE))</f>
        <v>0</v>
      </c>
      <c r="M262" s="168"/>
      <c r="N262" s="148">
        <v>0</v>
      </c>
      <c r="O262" s="734">
        <f>IF(I262&gt;N262,I262-N262,0)</f>
        <v>0</v>
      </c>
      <c r="P262" s="734">
        <f>IF(I262&lt;N262,I262-N262,0)</f>
        <v>0</v>
      </c>
      <c r="Q262" s="603">
        <f>COUNTIF(Bandi_ItaliaDomani!A$2:A$1085,A262)</f>
        <v>0</v>
      </c>
      <c r="R262" s="465">
        <f>SUMIF(Bandi_ItaliaDomani!A$2:A$1085,A262,Bandi_ItaliaDomani!R$2:R$1085)</f>
        <v>0</v>
      </c>
      <c r="S262" s="465">
        <f>VLOOKUP(A262,Progetti_Regis!$A$2:$H$427,6,FALSE)</f>
        <v>0</v>
      </c>
      <c r="T262" s="465">
        <f>VLOOKUP(A262,Progetti_Regis!$A$2:$H$427,7,FALSE)</f>
        <v>0</v>
      </c>
      <c r="U262" s="42" t="s">
        <v>7734</v>
      </c>
      <c r="V262" s="37"/>
      <c r="W262" s="42" t="s">
        <v>6721</v>
      </c>
      <c r="AE262" s="2"/>
      <c r="AF262" s="2"/>
      <c r="AG262" s="1052">
        <f>IF(ISNA(VLOOKUP($A262,Tag_sostegno_clima_digitale!$A$2:$Y$461,21,FALSE)=TRUE),0,VLOOKUP($A262,Tag_sostegno_clima_digitale!$A$2:$Y$461,21,FALSE))</f>
        <v>0</v>
      </c>
      <c r="AH262" s="1052">
        <f>IF(ISNA(VLOOKUP($A262,Tag_sostegno_clima_digitale!$A$2:$Y$461,23,FALSE)=TRUE),0,VLOOKUP($A262,Tag_sostegno_clima_digitale!$A$2:$Y$461,23,FALSE))</f>
        <v>0</v>
      </c>
      <c r="AI262" s="10" t="str">
        <f t="shared" si="22"/>
        <v/>
      </c>
      <c r="AJ262" s="10" t="str">
        <f t="shared" si="23"/>
        <v/>
      </c>
      <c r="AM262" s="484" t="s">
        <v>923</v>
      </c>
      <c r="AN262" s="64">
        <v>1</v>
      </c>
      <c r="AO262" s="64"/>
      <c r="AP262" s="64"/>
      <c r="AQ262" s="64"/>
      <c r="AU262" s="60" t="s">
        <v>396</v>
      </c>
      <c r="AV262" s="478"/>
      <c r="AW262" s="478"/>
      <c r="AX262" s="478"/>
    </row>
    <row r="263" spans="1:126">
      <c r="A263" s="374" t="s">
        <v>5026</v>
      </c>
      <c r="B263" s="478" t="s">
        <v>98</v>
      </c>
      <c r="C263" s="42" t="s">
        <v>955</v>
      </c>
      <c r="D263" s="42" t="s">
        <v>557</v>
      </c>
      <c r="E263" s="67" t="s">
        <v>1204</v>
      </c>
      <c r="F263" s="6" t="s">
        <v>1211</v>
      </c>
      <c r="G263" s="148">
        <v>0</v>
      </c>
      <c r="H263" s="152"/>
      <c r="I263" s="148">
        <f>H263+G263</f>
        <v>0</v>
      </c>
      <c r="J263" s="148"/>
      <c r="K263" s="147">
        <f>I263+J263</f>
        <v>0</v>
      </c>
      <c r="L263" s="465">
        <f>IF(ISNA(VLOOKUP(A263,Pagamenti_Opendata!$A$2:$H$253,8,FALSE)=TRUE),0,VLOOKUP(A263,Pagamenti_Opendata!$A$2:$H$253,8,FALSE))</f>
        <v>0</v>
      </c>
      <c r="M263" s="168"/>
      <c r="N263" s="148">
        <v>0</v>
      </c>
      <c r="O263" s="734">
        <f>IF(I263&gt;N263,I263-N263,0)</f>
        <v>0</v>
      </c>
      <c r="P263" s="734">
        <f>IF(I263&lt;N263,I263-N263,0)</f>
        <v>0</v>
      </c>
      <c r="Q263" s="603">
        <f>COUNTIF(Bandi_ItaliaDomani!A$2:A$1085,A263)</f>
        <v>0</v>
      </c>
      <c r="R263" s="465">
        <f>SUMIF(Bandi_ItaliaDomani!A$2:A$1085,A263,Bandi_ItaliaDomani!R$2:R$1085)</f>
        <v>0</v>
      </c>
      <c r="S263" s="465">
        <f>VLOOKUP(A263,Progetti_Regis!$A$2:$H$427,6,FALSE)</f>
        <v>0</v>
      </c>
      <c r="T263" s="465">
        <f>VLOOKUP(A263,Progetti_Regis!$A$2:$H$427,7,FALSE)</f>
        <v>0</v>
      </c>
      <c r="U263" s="42" t="s">
        <v>7734</v>
      </c>
      <c r="V263" s="37"/>
      <c r="W263" s="42" t="s">
        <v>6721</v>
      </c>
      <c r="AE263" s="2"/>
      <c r="AF263" s="2"/>
      <c r="AG263" s="1052">
        <f>IF(ISNA(VLOOKUP($A263,Tag_sostegno_clima_digitale!$A$2:$Y$461,21,FALSE)=TRUE),0,VLOOKUP($A263,Tag_sostegno_clima_digitale!$A$2:$Y$461,21,FALSE))</f>
        <v>0</v>
      </c>
      <c r="AH263" s="1052">
        <f>IF(ISNA(VLOOKUP($A263,Tag_sostegno_clima_digitale!$A$2:$Y$461,23,FALSE)=TRUE),0,VLOOKUP($A263,Tag_sostegno_clima_digitale!$A$2:$Y$461,23,FALSE))</f>
        <v>0</v>
      </c>
      <c r="AI263" s="10" t="str">
        <f t="shared" si="22"/>
        <v/>
      </c>
      <c r="AJ263" s="10" t="str">
        <f t="shared" si="23"/>
        <v/>
      </c>
      <c r="AM263" s="484" t="s">
        <v>923</v>
      </c>
      <c r="AN263" s="64">
        <v>1</v>
      </c>
      <c r="AO263" s="64"/>
      <c r="AP263" s="64"/>
      <c r="AQ263" s="64"/>
      <c r="AU263" s="60" t="s">
        <v>1696</v>
      </c>
      <c r="AV263" s="478"/>
      <c r="AW263" s="478"/>
      <c r="AX263" s="478"/>
    </row>
    <row r="264" spans="1:126" s="63" customFormat="1" ht="13.8">
      <c r="A264" s="374" t="s">
        <v>5015</v>
      </c>
      <c r="B264" s="478" t="s">
        <v>98</v>
      </c>
      <c r="C264" s="42" t="s">
        <v>955</v>
      </c>
      <c r="D264" s="42" t="s">
        <v>5954</v>
      </c>
      <c r="E264" s="67" t="s">
        <v>944</v>
      </c>
      <c r="F264" s="35" t="s">
        <v>996</v>
      </c>
      <c r="G264" s="148">
        <v>270000000</v>
      </c>
      <c r="H264" s="151"/>
      <c r="I264" s="148">
        <f>H264+G264</f>
        <v>270000000</v>
      </c>
      <c r="J264" s="151"/>
      <c r="K264" s="147">
        <f>I264+J264</f>
        <v>270000000</v>
      </c>
      <c r="L264" s="465">
        <f>IF(ISNA(VLOOKUP(A264,Pagamenti_Opendata!$A$2:$H$253,8,FALSE)=TRUE),0,VLOOKUP(A264,Pagamenti_Opendata!$A$2:$H$253,8,FALSE))</f>
        <v>2055298.04</v>
      </c>
      <c r="M264" s="168" t="s">
        <v>786</v>
      </c>
      <c r="N264" s="148">
        <v>270000000</v>
      </c>
      <c r="O264" s="734">
        <f>IF(I264&gt;N264,I264-N264,0)</f>
        <v>0</v>
      </c>
      <c r="P264" s="734">
        <f>IF(I264&lt;N264,I264-N264,0)</f>
        <v>0</v>
      </c>
      <c r="Q264" s="603">
        <f>COUNTIF(Bandi_ItaliaDomani!A$2:A$1085,A264)</f>
        <v>1</v>
      </c>
      <c r="R264" s="465">
        <f>SUMIF(Bandi_ItaliaDomani!A$2:A$1085,A264,Bandi_ItaliaDomani!R$2:R$1085)</f>
        <v>154835208.49000001</v>
      </c>
      <c r="S264" s="465">
        <f>VLOOKUP(A264,Progetti_Regis!$A$2:$H$427,6,FALSE)</f>
        <v>61</v>
      </c>
      <c r="T264" s="465">
        <f>VLOOKUP(A264,Progetti_Regis!$A$2:$H$427,7,FALSE)</f>
        <v>154835208.49000001</v>
      </c>
      <c r="U264" s="50" t="s">
        <v>7496</v>
      </c>
      <c r="V264" s="37"/>
      <c r="W264" s="50" t="s">
        <v>6721</v>
      </c>
      <c r="X264" s="10">
        <v>0</v>
      </c>
      <c r="Y264" s="10">
        <v>0</v>
      </c>
      <c r="Z264" s="10">
        <v>50</v>
      </c>
      <c r="AA264" s="10">
        <v>80</v>
      </c>
      <c r="AB264" s="10">
        <v>70</v>
      </c>
      <c r="AC264" s="10">
        <v>60</v>
      </c>
      <c r="AD264" s="10">
        <v>10</v>
      </c>
      <c r="AE264" s="2" t="s">
        <v>5828</v>
      </c>
      <c r="AF264" s="2" t="s">
        <v>5828</v>
      </c>
      <c r="AG264" s="1052">
        <f>IF(ISNA(VLOOKUP($A264,Tag_sostegno_clima_digitale!$A$2:$Y$461,21,FALSE)=TRUE),0,VLOOKUP($A264,Tag_sostegno_clima_digitale!$A$2:$Y$461,21,FALSE))</f>
        <v>0.79</v>
      </c>
      <c r="AH264" s="1052">
        <f>IF(ISNA(VLOOKUP($A264,Tag_sostegno_clima_digitale!$A$2:$Y$461,23,FALSE)=TRUE),0,VLOOKUP($A264,Tag_sostegno_clima_digitale!$A$2:$Y$461,23,FALSE))</f>
        <v>0</v>
      </c>
      <c r="AI264" s="10">
        <f t="shared" si="22"/>
        <v>213.3</v>
      </c>
      <c r="AJ264" s="10">
        <f t="shared" si="23"/>
        <v>0</v>
      </c>
      <c r="AK264" s="8">
        <v>44378</v>
      </c>
      <c r="AL264" s="8">
        <v>46203</v>
      </c>
      <c r="AM264" s="172" t="s">
        <v>924</v>
      </c>
      <c r="AN264" s="64"/>
      <c r="AO264" s="64">
        <v>2</v>
      </c>
      <c r="AP264" s="64"/>
      <c r="AQ264" s="64"/>
      <c r="AR264" s="172"/>
      <c r="AS264" s="484"/>
      <c r="AT264" s="520"/>
      <c r="AU264" s="172"/>
      <c r="AV264" s="484"/>
      <c r="AW264" s="484"/>
      <c r="AX264" s="484"/>
      <c r="AY264" s="172"/>
      <c r="AZ264" s="484"/>
      <c r="BA264" s="172"/>
      <c r="BB264" s="484"/>
      <c r="BC264" s="484"/>
      <c r="BD264" s="484"/>
      <c r="BE264" s="172"/>
      <c r="BF264" s="59" t="s">
        <v>1697</v>
      </c>
      <c r="BG264" s="484"/>
      <c r="BH264" s="484"/>
      <c r="BI264" s="484"/>
      <c r="BJ264" s="484"/>
      <c r="BK264" s="484"/>
      <c r="BL264" s="484"/>
      <c r="BM264" s="484"/>
      <c r="BN264" s="172"/>
      <c r="BO264" s="172"/>
      <c r="BP264" s="484"/>
      <c r="BQ264" s="172"/>
      <c r="BR264" s="172"/>
      <c r="BS264" s="484"/>
      <c r="BT264" s="484"/>
      <c r="BU264" s="484"/>
      <c r="BV264" s="484"/>
      <c r="BW264" s="484"/>
      <c r="BX264" s="484"/>
      <c r="BY264" s="484"/>
      <c r="BZ264" s="172"/>
      <c r="CA264" s="484"/>
      <c r="CB264" s="172"/>
      <c r="CC264" s="484"/>
      <c r="CD264" s="484"/>
      <c r="CE264" s="172"/>
      <c r="CF264" s="172"/>
      <c r="CG264" s="484"/>
      <c r="CH264" s="484"/>
      <c r="CI264" s="484"/>
      <c r="CJ264" s="484"/>
      <c r="CK264" s="484"/>
      <c r="CL264" s="484"/>
      <c r="CM264" s="484"/>
      <c r="CN264" s="172"/>
      <c r="CO264" s="484"/>
      <c r="CP264" s="484"/>
      <c r="CQ264" s="484"/>
      <c r="CR264" s="484"/>
      <c r="CS264" s="484"/>
      <c r="CT264" s="484"/>
      <c r="CU264" s="484"/>
      <c r="CV264" s="172"/>
      <c r="CW264" s="484"/>
      <c r="CX264" s="484"/>
      <c r="CY264" s="172"/>
      <c r="DA264" s="478"/>
      <c r="DB264" s="478"/>
      <c r="DC264" s="478"/>
      <c r="DD264" s="478"/>
      <c r="DE264" s="478"/>
      <c r="DF264" s="478"/>
      <c r="DG264" s="478"/>
      <c r="DH264" s="478"/>
      <c r="DI264" s="172"/>
      <c r="DJ264" s="484"/>
      <c r="DK264" s="484"/>
      <c r="DL264" s="484"/>
      <c r="DM264" s="484"/>
      <c r="DN264" s="484"/>
      <c r="DO264" s="484"/>
      <c r="DP264" s="484"/>
      <c r="DQ264" s="59" t="s">
        <v>1698</v>
      </c>
      <c r="DR264" s="484"/>
      <c r="DS264" s="484"/>
      <c r="DT264" s="484"/>
      <c r="DU264" s="172"/>
      <c r="DV264" s="172"/>
    </row>
    <row r="265" spans="1:126" s="361" customFormat="1">
      <c r="A265" s="374" t="s">
        <v>5028</v>
      </c>
      <c r="B265" s="478" t="s">
        <v>98</v>
      </c>
      <c r="C265" s="39" t="s">
        <v>955</v>
      </c>
      <c r="D265" s="39" t="s">
        <v>558</v>
      </c>
      <c r="E265" s="47" t="s">
        <v>755</v>
      </c>
      <c r="F265" s="153" t="s">
        <v>4847</v>
      </c>
      <c r="G265" s="154"/>
      <c r="H265" s="153"/>
      <c r="I265" s="154"/>
      <c r="J265" s="153"/>
      <c r="K265" s="153"/>
      <c r="L265" s="465">
        <f>IF(ISNA(VLOOKUP(A265,Pagamenti_Opendata!$A$2:$H$253,8,FALSE)=TRUE),0,VLOOKUP(A265,Pagamenti_Opendata!$A$2:$H$253,8,FALSE))</f>
        <v>0</v>
      </c>
      <c r="M265" s="168" t="s">
        <v>844</v>
      </c>
      <c r="N265" s="154"/>
      <c r="O265" s="734">
        <f>IF(I265&gt;N265,I265-N265,0)</f>
        <v>0</v>
      </c>
      <c r="P265" s="734">
        <f>IF(I265&lt;N265,I265-N265,0)</f>
        <v>0</v>
      </c>
      <c r="Q265" s="603">
        <f>COUNTIF(Bandi_ItaliaDomani!A$2:A$1085,A265)</f>
        <v>1</v>
      </c>
      <c r="R265" s="465">
        <f>SUMIF(Bandi_ItaliaDomani!A$2:A$1085,A265,Bandi_ItaliaDomani!R$2:R$1085)</f>
        <v>15994300</v>
      </c>
      <c r="S265" s="465">
        <f>VLOOKUP(A265,Progetti_Regis!$A$2:$H$427,6,FALSE)</f>
        <v>0</v>
      </c>
      <c r="T265" s="465">
        <f>VLOOKUP(A265,Progetti_Regis!$A$2:$H$427,7,FALSE)</f>
        <v>0</v>
      </c>
      <c r="U265" s="46" t="s">
        <v>7734</v>
      </c>
      <c r="V265" s="36"/>
      <c r="W265" s="46" t="s">
        <v>6721</v>
      </c>
      <c r="X265" s="10"/>
      <c r="Y265" s="10"/>
      <c r="Z265" s="10"/>
      <c r="AA265" s="10"/>
      <c r="AB265" s="10"/>
      <c r="AC265" s="10"/>
      <c r="AD265" s="10"/>
      <c r="AE265" s="2">
        <v>100</v>
      </c>
      <c r="AF265" s="2">
        <v>40</v>
      </c>
      <c r="AG265" s="1052">
        <f>IF(ISNA(VLOOKUP($A265,Tag_sostegno_clima_digitale!$A$2:$Y$461,21,FALSE)=TRUE),0,VLOOKUP($A265,Tag_sostegno_clima_digitale!$A$2:$Y$461,21,FALSE))</f>
        <v>0</v>
      </c>
      <c r="AH265" s="1052">
        <f>IF(ISNA(VLOOKUP($A265,Tag_sostegno_clima_digitale!$A$2:$Y$461,23,FALSE)=TRUE),0,VLOOKUP($A265,Tag_sostegno_clima_digitale!$A$2:$Y$461,23,FALSE))</f>
        <v>0</v>
      </c>
      <c r="AI265" s="10" t="str">
        <f t="shared" si="22"/>
        <v/>
      </c>
      <c r="AJ265" s="10" t="str">
        <f t="shared" si="23"/>
        <v/>
      </c>
      <c r="AK265" s="8">
        <v>44348</v>
      </c>
      <c r="AL265" s="8">
        <v>45747</v>
      </c>
      <c r="AN265" s="64"/>
      <c r="AO265" s="64"/>
      <c r="AP265" s="64"/>
      <c r="AQ265" s="64"/>
      <c r="AS265" s="484"/>
      <c r="AV265" s="484"/>
      <c r="AW265" s="484"/>
      <c r="AX265" s="484"/>
      <c r="AZ265" s="484"/>
      <c r="BB265" s="484"/>
      <c r="BC265" s="484"/>
      <c r="BD265" s="484"/>
      <c r="BG265" s="484"/>
      <c r="BH265" s="484"/>
      <c r="BI265" s="484"/>
      <c r="BJ265" s="484"/>
      <c r="BK265" s="484"/>
      <c r="BL265" s="484"/>
      <c r="BM265" s="484"/>
      <c r="BP265" s="484"/>
      <c r="BS265" s="484"/>
      <c r="BT265" s="484"/>
      <c r="BU265" s="484"/>
      <c r="BV265" s="484"/>
      <c r="BW265" s="484"/>
      <c r="BX265" s="484"/>
      <c r="BY265" s="484"/>
      <c r="CA265" s="484"/>
      <c r="CC265" s="484"/>
      <c r="CD265" s="484"/>
      <c r="CG265" s="484"/>
      <c r="CH265" s="484"/>
      <c r="CI265" s="484"/>
      <c r="CJ265" s="484"/>
      <c r="CK265" s="484"/>
      <c r="CL265" s="484"/>
      <c r="CM265" s="484"/>
      <c r="CO265" s="484"/>
      <c r="CP265" s="484"/>
      <c r="CQ265" s="484"/>
      <c r="CR265" s="484"/>
      <c r="CS265" s="484"/>
      <c r="CT265" s="484"/>
      <c r="CU265" s="484"/>
      <c r="CW265" s="484"/>
      <c r="CX265" s="484"/>
      <c r="CZ265" s="360"/>
      <c r="DA265" s="478"/>
      <c r="DB265" s="478"/>
      <c r="DC265" s="478"/>
      <c r="DD265" s="478"/>
      <c r="DE265" s="478"/>
      <c r="DF265" s="478"/>
      <c r="DG265" s="478"/>
      <c r="DH265" s="478"/>
      <c r="DJ265" s="484"/>
      <c r="DK265" s="484"/>
      <c r="DL265" s="484"/>
      <c r="DM265" s="484"/>
      <c r="DN265" s="484"/>
      <c r="DO265" s="484"/>
      <c r="DP265" s="484"/>
      <c r="DR265" s="484"/>
      <c r="DS265" s="484"/>
      <c r="DT265" s="484"/>
    </row>
    <row r="266" spans="1:126">
      <c r="A266" s="374" t="s">
        <v>5030</v>
      </c>
      <c r="B266" s="478" t="s">
        <v>98</v>
      </c>
      <c r="C266" s="42" t="s">
        <v>955</v>
      </c>
      <c r="D266" s="42" t="s">
        <v>558</v>
      </c>
      <c r="E266" s="35" t="s">
        <v>947</v>
      </c>
      <c r="F266" s="35" t="s">
        <v>963</v>
      </c>
      <c r="G266" s="148">
        <v>30000000</v>
      </c>
      <c r="H266" s="152"/>
      <c r="I266" s="148">
        <f>H266+G266</f>
        <v>30000000</v>
      </c>
      <c r="J266" s="152"/>
      <c r="K266" s="147">
        <f>I266+J266</f>
        <v>30000000</v>
      </c>
      <c r="L266" s="465">
        <f>IF(ISNA(VLOOKUP(A266,Pagamenti_Opendata!$A$2:$H$253,8,FALSE)=TRUE),0,VLOOKUP(A266,Pagamenti_Opendata!$A$2:$H$253,8,FALSE))</f>
        <v>0</v>
      </c>
      <c r="M266" s="167" t="s">
        <v>1888</v>
      </c>
      <c r="N266" s="148">
        <v>30000000</v>
      </c>
      <c r="O266" s="734">
        <f>IF(I266&gt;N266,I266-N266,0)</f>
        <v>0</v>
      </c>
      <c r="P266" s="734">
        <f>IF(I266&lt;N266,I266-N266,0)</f>
        <v>0</v>
      </c>
      <c r="Q266" s="603">
        <f>COUNTIF(Bandi_ItaliaDomani!A$2:A$1085,A266)</f>
        <v>0</v>
      </c>
      <c r="R266" s="465">
        <f>SUMIF(Bandi_ItaliaDomani!A$2:A$1085,A266,Bandi_ItaliaDomani!R$2:R$1085)</f>
        <v>0</v>
      </c>
      <c r="S266" s="465">
        <f>VLOOKUP(A266,Progetti_Regis!$A$2:$H$427,6,FALSE)</f>
        <v>2</v>
      </c>
      <c r="T266" s="465">
        <f>VLOOKUP(A266,Progetti_Regis!$A$2:$H$427,7,FALSE)</f>
        <v>29999962.060000002</v>
      </c>
      <c r="U266" s="42" t="s">
        <v>7734</v>
      </c>
      <c r="V266" s="37"/>
      <c r="W266" s="42" t="s">
        <v>6721</v>
      </c>
      <c r="X266" s="10">
        <v>0</v>
      </c>
      <c r="Y266" s="10">
        <v>3.9</v>
      </c>
      <c r="Z266" s="10">
        <v>8.6999999999999993</v>
      </c>
      <c r="AA266" s="10">
        <v>11.4</v>
      </c>
      <c r="AB266" s="10">
        <v>6</v>
      </c>
      <c r="AC266" s="10">
        <v>0</v>
      </c>
      <c r="AD266" s="10">
        <v>0</v>
      </c>
      <c r="AE266" s="2"/>
      <c r="AF266" s="2"/>
      <c r="AG266" s="1052">
        <f>IF(ISNA(VLOOKUP($A266,Tag_sostegno_clima_digitale!$A$2:$Y$461,21,FALSE)=TRUE),0,VLOOKUP($A266,Tag_sostegno_clima_digitale!$A$2:$Y$461,21,FALSE))</f>
        <v>0</v>
      </c>
      <c r="AH266" s="1052">
        <f>IF(ISNA(VLOOKUP($A266,Tag_sostegno_clima_digitale!$A$2:$Y$461,23,FALSE)=TRUE),0,VLOOKUP($A266,Tag_sostegno_clima_digitale!$A$2:$Y$461,23,FALSE))</f>
        <v>1</v>
      </c>
      <c r="AI266" s="10">
        <f t="shared" si="22"/>
        <v>0</v>
      </c>
      <c r="AJ266" s="10">
        <f t="shared" si="23"/>
        <v>30</v>
      </c>
      <c r="AM266" s="172" t="s">
        <v>923</v>
      </c>
      <c r="AN266" s="64"/>
      <c r="AO266" s="64">
        <v>1</v>
      </c>
      <c r="AP266" s="64"/>
      <c r="AQ266" s="64"/>
      <c r="CB266" s="59" t="s">
        <v>844</v>
      </c>
    </row>
    <row r="267" spans="1:126">
      <c r="A267" s="374" t="s">
        <v>5031</v>
      </c>
      <c r="B267" s="478" t="s">
        <v>98</v>
      </c>
      <c r="C267" s="42" t="s">
        <v>955</v>
      </c>
      <c r="D267" s="42" t="s">
        <v>558</v>
      </c>
      <c r="E267" s="35" t="s">
        <v>947</v>
      </c>
      <c r="F267" s="35" t="s">
        <v>964</v>
      </c>
      <c r="G267" s="148">
        <v>45000000</v>
      </c>
      <c r="H267" s="152"/>
      <c r="I267" s="148">
        <f>H267+G267</f>
        <v>45000000</v>
      </c>
      <c r="J267" s="152"/>
      <c r="K267" s="147">
        <f>I267+J267</f>
        <v>45000000</v>
      </c>
      <c r="L267" s="465">
        <f>IF(ISNA(VLOOKUP(A267,Pagamenti_Opendata!$A$2:$H$253,8,FALSE)=TRUE),0,VLOOKUP(A267,Pagamenti_Opendata!$A$2:$H$253,8,FALSE))</f>
        <v>997229.5</v>
      </c>
      <c r="M267" s="167" t="s">
        <v>1888</v>
      </c>
      <c r="N267" s="148">
        <v>45000000</v>
      </c>
      <c r="O267" s="734">
        <f>IF(I267&gt;N267,I267-N267,0)</f>
        <v>0</v>
      </c>
      <c r="P267" s="734">
        <f>IF(I267&lt;N267,I267-N267,0)</f>
        <v>0</v>
      </c>
      <c r="Q267" s="603">
        <f>COUNTIF(Bandi_ItaliaDomani!A$2:A$1085,A267)</f>
        <v>0</v>
      </c>
      <c r="R267" s="465">
        <f>SUMIF(Bandi_ItaliaDomani!A$2:A$1085,A267,Bandi_ItaliaDomani!R$2:R$1085)</f>
        <v>0</v>
      </c>
      <c r="S267" s="465">
        <f>VLOOKUP(A267,Progetti_Regis!$A$2:$H$427,6,FALSE)</f>
        <v>31</v>
      </c>
      <c r="T267" s="465">
        <f>VLOOKUP(A267,Progetti_Regis!$A$2:$H$427,7,FALSE)</f>
        <v>41986660.100000001</v>
      </c>
      <c r="U267" s="42" t="s">
        <v>7734</v>
      </c>
      <c r="V267" s="37"/>
      <c r="W267" s="42" t="s">
        <v>6721</v>
      </c>
      <c r="X267" s="10">
        <v>0</v>
      </c>
      <c r="Y267" s="10">
        <v>0</v>
      </c>
      <c r="Z267" s="10">
        <v>0</v>
      </c>
      <c r="AA267" s="10">
        <v>12</v>
      </c>
      <c r="AB267" s="10">
        <v>33</v>
      </c>
      <c r="AC267" s="10">
        <v>0</v>
      </c>
      <c r="AD267" s="10">
        <v>0</v>
      </c>
      <c r="AE267" s="2"/>
      <c r="AF267" s="2"/>
      <c r="AG267" s="1052">
        <f>IF(ISNA(VLOOKUP($A267,Tag_sostegno_clima_digitale!$A$2:$Y$461,21,FALSE)=TRUE),0,VLOOKUP($A267,Tag_sostegno_clima_digitale!$A$2:$Y$461,21,FALSE))</f>
        <v>0</v>
      </c>
      <c r="AH267" s="1052">
        <f>IF(ISNA(VLOOKUP($A267,Tag_sostegno_clima_digitale!$A$2:$Y$461,23,FALSE)=TRUE),0,VLOOKUP($A267,Tag_sostegno_clima_digitale!$A$2:$Y$461,23,FALSE))</f>
        <v>1</v>
      </c>
      <c r="AI267" s="10">
        <f t="shared" si="22"/>
        <v>0</v>
      </c>
      <c r="AJ267" s="10">
        <f t="shared" si="23"/>
        <v>45</v>
      </c>
      <c r="AK267" s="8"/>
      <c r="AL267" s="8"/>
      <c r="AM267" s="172" t="s">
        <v>923</v>
      </c>
      <c r="AN267" s="64"/>
      <c r="AO267" s="64"/>
      <c r="AP267" s="64"/>
      <c r="AQ267" s="64"/>
    </row>
    <row r="268" spans="1:126">
      <c r="A268" s="374" t="s">
        <v>5032</v>
      </c>
      <c r="B268" s="478" t="s">
        <v>98</v>
      </c>
      <c r="C268" s="42" t="s">
        <v>955</v>
      </c>
      <c r="D268" s="42" t="s">
        <v>558</v>
      </c>
      <c r="E268" s="35" t="s">
        <v>947</v>
      </c>
      <c r="F268" s="35" t="s">
        <v>965</v>
      </c>
      <c r="G268" s="148">
        <v>175000000</v>
      </c>
      <c r="H268" s="152"/>
      <c r="I268" s="148">
        <f>H268+G268</f>
        <v>175000000</v>
      </c>
      <c r="J268" s="152"/>
      <c r="K268" s="147">
        <f>I268+J268</f>
        <v>175000000</v>
      </c>
      <c r="L268" s="465">
        <f>IF(ISNA(VLOOKUP(A268,Pagamenti_Opendata!$A$2:$H$253,8,FALSE)=TRUE),0,VLOOKUP(A268,Pagamenti_Opendata!$A$2:$H$253,8,FALSE))</f>
        <v>0</v>
      </c>
      <c r="M268" s="167" t="s">
        <v>1888</v>
      </c>
      <c r="N268" s="148">
        <v>175000000</v>
      </c>
      <c r="O268" s="734">
        <f>IF(I268&gt;N268,I268-N268,0)</f>
        <v>0</v>
      </c>
      <c r="P268" s="734">
        <f>IF(I268&lt;N268,I268-N268,0)</f>
        <v>0</v>
      </c>
      <c r="Q268" s="603">
        <f>COUNTIF(Bandi_ItaliaDomani!A$2:A$1085,A268)</f>
        <v>0</v>
      </c>
      <c r="R268" s="465">
        <f>SUMIF(Bandi_ItaliaDomani!A$2:A$1085,A268,Bandi_ItaliaDomani!R$2:R$1085)</f>
        <v>0</v>
      </c>
      <c r="S268" s="465">
        <f>VLOOKUP(A268,Progetti_Regis!$A$2:$H$427,6,FALSE)</f>
        <v>0</v>
      </c>
      <c r="T268" s="465">
        <f>VLOOKUP(A268,Progetti_Regis!$A$2:$H$427,7,FALSE)</f>
        <v>0</v>
      </c>
      <c r="U268" s="42" t="s">
        <v>7734</v>
      </c>
      <c r="V268" s="37"/>
      <c r="W268" s="42" t="s">
        <v>6721</v>
      </c>
      <c r="X268" s="10">
        <v>0</v>
      </c>
      <c r="Y268" s="10">
        <v>0</v>
      </c>
      <c r="Z268" s="10">
        <v>0</v>
      </c>
      <c r="AA268" s="10">
        <v>25</v>
      </c>
      <c r="AB268" s="10">
        <v>75</v>
      </c>
      <c r="AC268" s="10">
        <v>75</v>
      </c>
      <c r="AD268" s="10">
        <v>0</v>
      </c>
      <c r="AE268" s="2"/>
      <c r="AF268" s="2"/>
      <c r="AG268" s="1052">
        <f>IF(ISNA(VLOOKUP($A268,Tag_sostegno_clima_digitale!$A$2:$Y$461,21,FALSE)=TRUE),0,VLOOKUP($A268,Tag_sostegno_clima_digitale!$A$2:$Y$461,21,FALSE))</f>
        <v>0</v>
      </c>
      <c r="AH268" s="1052">
        <f>IF(ISNA(VLOOKUP($A268,Tag_sostegno_clima_digitale!$A$2:$Y$461,23,FALSE)=TRUE),0,VLOOKUP($A268,Tag_sostegno_clima_digitale!$A$2:$Y$461,23,FALSE))</f>
        <v>1</v>
      </c>
      <c r="AI268" s="10">
        <f t="shared" si="22"/>
        <v>0</v>
      </c>
      <c r="AJ268" s="10">
        <f t="shared" si="23"/>
        <v>175</v>
      </c>
      <c r="AK268" s="8"/>
      <c r="AL268" s="8"/>
      <c r="AM268" s="172" t="s">
        <v>923</v>
      </c>
      <c r="AN268" s="64"/>
      <c r="AO268" s="64"/>
      <c r="AP268" s="64"/>
      <c r="AQ268" s="64"/>
    </row>
    <row r="269" spans="1:126" s="361" customFormat="1">
      <c r="A269" s="374" t="s">
        <v>5033</v>
      </c>
      <c r="B269" s="478" t="s">
        <v>98</v>
      </c>
      <c r="C269" s="39" t="s">
        <v>955</v>
      </c>
      <c r="D269" s="39" t="s">
        <v>558</v>
      </c>
      <c r="E269" s="47" t="s">
        <v>755</v>
      </c>
      <c r="F269" s="153" t="s">
        <v>4848</v>
      </c>
      <c r="G269" s="154"/>
      <c r="H269" s="153"/>
      <c r="I269" s="154"/>
      <c r="J269" s="153"/>
      <c r="K269" s="153"/>
      <c r="L269" s="465">
        <f>IF(ISNA(VLOOKUP(A269,Pagamenti_Opendata!$A$2:$H$253,8,FALSE)=TRUE),0,VLOOKUP(A269,Pagamenti_Opendata!$A$2:$H$253,8,FALSE))</f>
        <v>0</v>
      </c>
      <c r="M269" s="168" t="s">
        <v>847</v>
      </c>
      <c r="N269" s="154"/>
      <c r="O269" s="734">
        <f>IF(I269&gt;N269,I269-N269,0)</f>
        <v>0</v>
      </c>
      <c r="P269" s="734">
        <f>IF(I269&lt;N269,I269-N269,0)</f>
        <v>0</v>
      </c>
      <c r="Q269" s="603">
        <f>COUNTIF(Bandi_ItaliaDomani!A$2:A$1085,A269)</f>
        <v>0</v>
      </c>
      <c r="R269" s="465">
        <f>SUMIF(Bandi_ItaliaDomani!A$2:A$1085,A269,Bandi_ItaliaDomani!R$2:R$1085)</f>
        <v>0</v>
      </c>
      <c r="S269" s="465">
        <f>VLOOKUP(A269,Progetti_Regis!$A$2:$H$427,6,FALSE)</f>
        <v>0</v>
      </c>
      <c r="T269" s="465">
        <f>VLOOKUP(A269,Progetti_Regis!$A$2:$H$427,7,FALSE)</f>
        <v>0</v>
      </c>
      <c r="U269" s="46" t="s">
        <v>7734</v>
      </c>
      <c r="V269" s="36"/>
      <c r="W269" s="46" t="s">
        <v>6721</v>
      </c>
      <c r="X269" s="10"/>
      <c r="Y269" s="10"/>
      <c r="Z269" s="10"/>
      <c r="AA269" s="10"/>
      <c r="AB269" s="10"/>
      <c r="AC269" s="10"/>
      <c r="AD269" s="10"/>
      <c r="AE269" s="2" t="s">
        <v>5828</v>
      </c>
      <c r="AF269" s="2" t="s">
        <v>5828</v>
      </c>
      <c r="AG269" s="1052">
        <f>IF(ISNA(VLOOKUP($A269,Tag_sostegno_clima_digitale!$A$2:$Y$461,21,FALSE)=TRUE),0,VLOOKUP($A269,Tag_sostegno_clima_digitale!$A$2:$Y$461,21,FALSE))</f>
        <v>0</v>
      </c>
      <c r="AH269" s="1052">
        <f>IF(ISNA(VLOOKUP($A269,Tag_sostegno_clima_digitale!$A$2:$Y$461,23,FALSE)=TRUE),0,VLOOKUP($A269,Tag_sostegno_clima_digitale!$A$2:$Y$461,23,FALSE))</f>
        <v>0</v>
      </c>
      <c r="AI269" s="10" t="str">
        <f t="shared" si="22"/>
        <v/>
      </c>
      <c r="AJ269" s="10" t="str">
        <f t="shared" si="23"/>
        <v/>
      </c>
      <c r="AK269" s="8">
        <v>44197</v>
      </c>
      <c r="AL269" s="8">
        <v>46112</v>
      </c>
      <c r="AN269" s="64"/>
      <c r="AO269" s="64"/>
      <c r="AP269" s="64"/>
      <c r="AQ269" s="64"/>
      <c r="AS269" s="484"/>
      <c r="AV269" s="484"/>
      <c r="AW269" s="484"/>
      <c r="AX269" s="484"/>
      <c r="AZ269" s="484"/>
      <c r="BB269" s="484"/>
      <c r="BC269" s="484"/>
      <c r="BD269" s="484"/>
      <c r="BG269" s="484"/>
      <c r="BH269" s="484"/>
      <c r="BI269" s="484"/>
      <c r="BJ269" s="484"/>
      <c r="BK269" s="484"/>
      <c r="BL269" s="484"/>
      <c r="BM269" s="484"/>
      <c r="BP269" s="484"/>
      <c r="BS269" s="484"/>
      <c r="BT269" s="484"/>
      <c r="BU269" s="484"/>
      <c r="BV269" s="484"/>
      <c r="BW269" s="484"/>
      <c r="BX269" s="484"/>
      <c r="BY269" s="484"/>
      <c r="CA269" s="484"/>
      <c r="CC269" s="484"/>
      <c r="CD269" s="484"/>
      <c r="CG269" s="484"/>
      <c r="CH269" s="484"/>
      <c r="CI269" s="484"/>
      <c r="CJ269" s="484"/>
      <c r="CK269" s="484"/>
      <c r="CL269" s="484"/>
      <c r="CM269" s="484"/>
      <c r="CO269" s="484"/>
      <c r="CP269" s="484"/>
      <c r="CQ269" s="484"/>
      <c r="CR269" s="484"/>
      <c r="CS269" s="484"/>
      <c r="CT269" s="484"/>
      <c r="CU269" s="484"/>
      <c r="CW269" s="484"/>
      <c r="CX269" s="484"/>
      <c r="CZ269" s="360"/>
      <c r="DA269" s="478"/>
      <c r="DB269" s="478"/>
      <c r="DC269" s="478"/>
      <c r="DD269" s="478"/>
      <c r="DE269" s="478"/>
      <c r="DF269" s="478"/>
      <c r="DG269" s="478"/>
      <c r="DH269" s="478"/>
      <c r="DJ269" s="484"/>
      <c r="DK269" s="484"/>
      <c r="DL269" s="484"/>
      <c r="DM269" s="484"/>
      <c r="DN269" s="484"/>
      <c r="DO269" s="484"/>
      <c r="DP269" s="484"/>
      <c r="DR269" s="484"/>
      <c r="DS269" s="484"/>
      <c r="DT269" s="484"/>
    </row>
    <row r="270" spans="1:126">
      <c r="A270" s="374" t="s">
        <v>5034</v>
      </c>
      <c r="B270" s="478" t="s">
        <v>98</v>
      </c>
      <c r="C270" s="42" t="s">
        <v>955</v>
      </c>
      <c r="D270" s="42" t="s">
        <v>558</v>
      </c>
      <c r="E270" s="35" t="s">
        <v>947</v>
      </c>
      <c r="F270" s="35" t="s">
        <v>966</v>
      </c>
      <c r="G270" s="148">
        <v>18000000</v>
      </c>
      <c r="H270" s="152"/>
      <c r="I270" s="148">
        <f>H270+G270</f>
        <v>18000000</v>
      </c>
      <c r="J270" s="152"/>
      <c r="K270" s="744">
        <f>I270+J270</f>
        <v>18000000</v>
      </c>
      <c r="L270" s="465">
        <f>IF(ISNA(VLOOKUP(A270,Pagamenti_Opendata!$A$2:$H$253,8,FALSE)=TRUE),0,VLOOKUP(A270,Pagamenti_Opendata!$A$2:$H$253,8,FALSE))</f>
        <v>11479465.449999999</v>
      </c>
      <c r="M270" s="167" t="s">
        <v>1888</v>
      </c>
      <c r="N270" s="148">
        <v>30000000</v>
      </c>
      <c r="O270" s="734">
        <f>IF(I270&gt;N270,I270-N270,0)</f>
        <v>0</v>
      </c>
      <c r="P270" s="734">
        <f>IF(I270&lt;N270,I270-N270,0)</f>
        <v>-12000000</v>
      </c>
      <c r="Q270" s="603">
        <f>COUNTIF(Bandi_ItaliaDomani!A$2:A$1085,A270)</f>
        <v>0</v>
      </c>
      <c r="R270" s="465">
        <f>SUMIF(Bandi_ItaliaDomani!A$2:A$1085,A270,Bandi_ItaliaDomani!R$2:R$1085)</f>
        <v>0</v>
      </c>
      <c r="S270" s="465">
        <f>VLOOKUP(A270,Progetti_Regis!$A$2:$H$427,6,FALSE)</f>
        <v>3</v>
      </c>
      <c r="T270" s="465">
        <f>VLOOKUP(A270,Progetti_Regis!$A$2:$H$427,7,FALSE)</f>
        <v>30000000</v>
      </c>
      <c r="U270" s="42" t="s">
        <v>7734</v>
      </c>
      <c r="V270" s="37"/>
      <c r="W270" s="42" t="s">
        <v>6721</v>
      </c>
      <c r="X270" s="10">
        <v>0</v>
      </c>
      <c r="Y270" s="10">
        <v>5</v>
      </c>
      <c r="Z270" s="10">
        <v>7</v>
      </c>
      <c r="AA270" s="10">
        <v>6</v>
      </c>
      <c r="AB270" s="10">
        <v>0</v>
      </c>
      <c r="AC270" s="10">
        <v>0</v>
      </c>
      <c r="AD270" s="10">
        <v>0</v>
      </c>
      <c r="AE270" s="2"/>
      <c r="AF270" s="2"/>
      <c r="AG270" s="1052">
        <f>IF(ISNA(VLOOKUP($A270,Tag_sostegno_clima_digitale!$A$2:$Y$461,21,FALSE)=TRUE),0,VLOOKUP($A270,Tag_sostegno_clima_digitale!$A$2:$Y$461,21,FALSE))</f>
        <v>0</v>
      </c>
      <c r="AH270" s="1052">
        <f>IF(ISNA(VLOOKUP($A270,Tag_sostegno_clima_digitale!$A$2:$Y$461,23,FALSE)=TRUE),0,VLOOKUP($A270,Tag_sostegno_clima_digitale!$A$2:$Y$461,23,FALSE))</f>
        <v>1</v>
      </c>
      <c r="AI270" s="10">
        <f t="shared" si="22"/>
        <v>0</v>
      </c>
      <c r="AJ270" s="10">
        <f t="shared" si="23"/>
        <v>18</v>
      </c>
      <c r="AM270" s="172" t="s">
        <v>923</v>
      </c>
      <c r="AN270" s="64"/>
      <c r="AO270" s="64">
        <v>1</v>
      </c>
      <c r="AP270" s="64"/>
      <c r="AQ270" s="64"/>
      <c r="BR270" s="484"/>
      <c r="DI270" s="59" t="s">
        <v>407</v>
      </c>
      <c r="DJ270" s="478"/>
      <c r="DK270" s="478"/>
      <c r="DL270" s="478"/>
      <c r="DM270" s="478"/>
      <c r="DN270" s="478"/>
      <c r="DO270" s="478"/>
      <c r="DP270" s="478"/>
    </row>
    <row r="271" spans="1:126">
      <c r="A271" s="374" t="s">
        <v>5035</v>
      </c>
      <c r="B271" s="478" t="s">
        <v>98</v>
      </c>
      <c r="C271" s="42" t="s">
        <v>955</v>
      </c>
      <c r="D271" s="42" t="s">
        <v>558</v>
      </c>
      <c r="E271" s="35" t="s">
        <v>947</v>
      </c>
      <c r="F271" s="35" t="s">
        <v>967</v>
      </c>
      <c r="G271" s="148">
        <v>16000000</v>
      </c>
      <c r="H271" s="152"/>
      <c r="I271" s="148">
        <f>H271+G271</f>
        <v>16000000</v>
      </c>
      <c r="J271" s="152"/>
      <c r="K271" s="744">
        <f>I271+J271</f>
        <v>16000000</v>
      </c>
      <c r="L271" s="465">
        <f>IF(ISNA(VLOOKUP(A271,Pagamenti_Opendata!$A$2:$H$253,8,FALSE)=TRUE),0,VLOOKUP(A271,Pagamenti_Opendata!$A$2:$H$253,8,FALSE))</f>
        <v>16000000</v>
      </c>
      <c r="M271" s="167" t="s">
        <v>1888</v>
      </c>
      <c r="N271" s="148">
        <v>80000000</v>
      </c>
      <c r="O271" s="734">
        <f>IF(I271&gt;N271,I271-N271,0)</f>
        <v>0</v>
      </c>
      <c r="P271" s="734">
        <f>IF(I271&lt;N271,I271-N271,0)</f>
        <v>-64000000</v>
      </c>
      <c r="Q271" s="603">
        <f>COUNTIF(Bandi_ItaliaDomani!A$2:A$1085,A271)</f>
        <v>0</v>
      </c>
      <c r="R271" s="465">
        <f>SUMIF(Bandi_ItaliaDomani!A$2:A$1085,A271,Bandi_ItaliaDomani!R$2:R$1085)</f>
        <v>0</v>
      </c>
      <c r="S271" s="465">
        <f>VLOOKUP(A271,Progetti_Regis!$A$2:$H$427,6,FALSE)</f>
        <v>5</v>
      </c>
      <c r="T271" s="465">
        <f>VLOOKUP(A271,Progetti_Regis!$A$2:$H$427,7,FALSE)</f>
        <v>77100000</v>
      </c>
      <c r="U271" s="42" t="s">
        <v>7734</v>
      </c>
      <c r="V271" s="37"/>
      <c r="W271" s="42" t="s">
        <v>6721</v>
      </c>
      <c r="X271" s="10">
        <v>0</v>
      </c>
      <c r="Y271" s="10">
        <v>16</v>
      </c>
      <c r="Z271" s="10">
        <v>0</v>
      </c>
      <c r="AA271" s="10">
        <v>0</v>
      </c>
      <c r="AB271" s="10">
        <v>0</v>
      </c>
      <c r="AC271" s="10">
        <v>0</v>
      </c>
      <c r="AD271" s="10">
        <v>0</v>
      </c>
      <c r="AE271" s="2"/>
      <c r="AF271" s="2"/>
      <c r="AG271" s="1052">
        <f>IF(ISNA(VLOOKUP($A271,Tag_sostegno_clima_digitale!$A$2:$Y$461,21,FALSE)=TRUE),0,VLOOKUP($A271,Tag_sostegno_clima_digitale!$A$2:$Y$461,21,FALSE))</f>
        <v>0</v>
      </c>
      <c r="AH271" s="1052">
        <f>IF(ISNA(VLOOKUP($A271,Tag_sostegno_clima_digitale!$A$2:$Y$461,23,FALSE)=TRUE),0,VLOOKUP($A271,Tag_sostegno_clima_digitale!$A$2:$Y$461,23,FALSE))</f>
        <v>1</v>
      </c>
      <c r="AI271" s="10">
        <f t="shared" si="22"/>
        <v>0</v>
      </c>
      <c r="AJ271" s="10">
        <f t="shared" si="23"/>
        <v>16</v>
      </c>
      <c r="AK271" s="8"/>
      <c r="AL271" s="8"/>
      <c r="AM271" s="172" t="s">
        <v>923</v>
      </c>
      <c r="AN271" s="64"/>
      <c r="AO271" s="64"/>
      <c r="AP271" s="64"/>
      <c r="AQ271" s="64"/>
    </row>
    <row r="272" spans="1:126" s="484" customFormat="1">
      <c r="A272" s="478" t="s">
        <v>7980</v>
      </c>
      <c r="B272" s="478" t="s">
        <v>98</v>
      </c>
      <c r="C272" s="42" t="s">
        <v>955</v>
      </c>
      <c r="D272" s="42" t="s">
        <v>558</v>
      </c>
      <c r="E272" s="43" t="s">
        <v>944</v>
      </c>
      <c r="F272" s="35" t="s">
        <v>7981</v>
      </c>
      <c r="G272" s="148">
        <v>221870000</v>
      </c>
      <c r="H272" s="152">
        <v>178130000</v>
      </c>
      <c r="I272" s="148">
        <f>H272+G272</f>
        <v>400000000</v>
      </c>
      <c r="J272" s="152"/>
      <c r="K272" s="744">
        <f>I272+J272</f>
        <v>400000000</v>
      </c>
      <c r="L272" s="465">
        <f>IF(ISNA(VLOOKUP(A272,Pagamenti_Opendata!$A$2:$H$253,8,FALSE)=TRUE),0,VLOOKUP(A272,Pagamenti_Opendata!$A$2:$H$253,8,FALSE))</f>
        <v>0</v>
      </c>
      <c r="M272" s="167"/>
      <c r="N272" s="148"/>
      <c r="O272" s="734">
        <f>IF(I272&gt;N272,I272-N272,0)</f>
        <v>400000000</v>
      </c>
      <c r="P272" s="734">
        <f>IF(I272&lt;N272,I272-N272,0)</f>
        <v>0</v>
      </c>
      <c r="Q272" s="674">
        <f>COUNTIF(Bandi_ItaliaDomani!A$2:A$1085,A272)</f>
        <v>0</v>
      </c>
      <c r="R272" s="465">
        <f>SUMIF(Bandi_ItaliaDomani!A$2:A$1085,A272,Bandi_ItaliaDomani!R$2:R$1085)</f>
        <v>0</v>
      </c>
      <c r="S272" s="465">
        <f>VLOOKUP(A272,Progetti_Regis!$A$2:$H$427,6,FALSE)</f>
        <v>0</v>
      </c>
      <c r="T272" s="465">
        <f>VLOOKUP(A272,Progetti_Regis!$A$2:$H$427,7,FALSE)</f>
        <v>0</v>
      </c>
      <c r="U272" s="42" t="s">
        <v>7734</v>
      </c>
      <c r="V272" s="37" t="s">
        <v>7919</v>
      </c>
      <c r="W272" s="42" t="s">
        <v>6721</v>
      </c>
      <c r="X272" s="10">
        <v>0</v>
      </c>
      <c r="Y272" s="10">
        <v>0</v>
      </c>
      <c r="Z272" s="10">
        <v>0</v>
      </c>
      <c r="AA272" s="10">
        <v>0</v>
      </c>
      <c r="AB272" s="10">
        <v>0</v>
      </c>
      <c r="AC272" s="10">
        <v>200</v>
      </c>
      <c r="AD272" s="10">
        <v>200</v>
      </c>
      <c r="AE272" s="2"/>
      <c r="AF272" s="2"/>
      <c r="AG272" s="1052">
        <f>IF(ISNA(VLOOKUP($A272,Tag_sostegno_clima_digitale!$A$2:$Y$461,21,FALSE)=TRUE),0,VLOOKUP($A272,Tag_sostegno_clima_digitale!$A$2:$Y$461,21,FALSE))</f>
        <v>1</v>
      </c>
      <c r="AH272" s="1052">
        <f>IF(ISNA(VLOOKUP($A272,Tag_sostegno_clima_digitale!$A$2:$Y$461,23,FALSE)=TRUE),0,VLOOKUP($A272,Tag_sostegno_clima_digitale!$A$2:$Y$461,23,FALSE))</f>
        <v>0</v>
      </c>
      <c r="AI272" s="10">
        <f t="shared" si="22"/>
        <v>400</v>
      </c>
      <c r="AJ272" s="10">
        <f t="shared" si="23"/>
        <v>0</v>
      </c>
      <c r="AK272" s="8"/>
      <c r="AL272" s="8"/>
      <c r="AM272" s="478" t="s">
        <v>923</v>
      </c>
      <c r="AN272" s="64">
        <v>1</v>
      </c>
      <c r="AO272" s="64">
        <v>1</v>
      </c>
      <c r="AP272" s="64"/>
      <c r="AQ272" s="64"/>
      <c r="CE272" s="60" t="s">
        <v>1802</v>
      </c>
      <c r="DI272" s="59" t="s">
        <v>7982</v>
      </c>
    </row>
    <row r="273" spans="1:126" s="484" customFormat="1">
      <c r="A273" s="478" t="s">
        <v>5944</v>
      </c>
      <c r="B273" s="478" t="s">
        <v>5834</v>
      </c>
      <c r="C273" s="364" t="s">
        <v>541</v>
      </c>
      <c r="D273" s="364" t="s">
        <v>558</v>
      </c>
      <c r="E273" s="47" t="s">
        <v>755</v>
      </c>
      <c r="F273" s="34" t="s">
        <v>786</v>
      </c>
      <c r="G273" s="154"/>
      <c r="H273" s="153"/>
      <c r="I273" s="154"/>
      <c r="J273" s="153"/>
      <c r="K273" s="153"/>
      <c r="L273" s="465">
        <f>IF(ISNA(VLOOKUP(A273,Pagamenti_Opendata!$A$2:$H$253,8,FALSE)=TRUE),0,VLOOKUP(A273,Pagamenti_Opendata!$A$2:$H$253,8,FALSE))</f>
        <v>0</v>
      </c>
      <c r="M273" s="168"/>
      <c r="N273" s="154"/>
      <c r="O273" s="734">
        <f>IF(I273&gt;N273,I273-N273,0)</f>
        <v>0</v>
      </c>
      <c r="P273" s="734">
        <f>IF(I273&lt;N273,I273-N273,0)</f>
        <v>0</v>
      </c>
      <c r="Q273" s="603">
        <f>COUNTIF(Bandi_ItaliaDomani!A$2:A$1085,A273)</f>
        <v>0</v>
      </c>
      <c r="R273" s="465">
        <f>SUMIF(Bandi_ItaliaDomani!A$2:A$1085,A273,Bandi_ItaliaDomani!R$2:R$1085)</f>
        <v>0</v>
      </c>
      <c r="S273" s="465">
        <f>VLOOKUP(A273,Progetti_Regis!$A$2:$H$427,6,FALSE)</f>
        <v>0</v>
      </c>
      <c r="T273" s="465">
        <f>VLOOKUP(A273,Progetti_Regis!$A$2:$H$427,7,FALSE)</f>
        <v>0</v>
      </c>
      <c r="U273" s="46" t="s">
        <v>7734</v>
      </c>
      <c r="V273" s="36"/>
      <c r="W273" s="46" t="s">
        <v>6721</v>
      </c>
      <c r="X273" s="10"/>
      <c r="Y273" s="10"/>
      <c r="Z273" s="10"/>
      <c r="AA273" s="10"/>
      <c r="AB273" s="10"/>
      <c r="AC273" s="10"/>
      <c r="AD273" s="10"/>
      <c r="AE273" s="10">
        <v>1223</v>
      </c>
      <c r="AF273" s="2">
        <v>42.8</v>
      </c>
      <c r="AG273" s="1052">
        <f>IF(ISNA(VLOOKUP($A273,Tag_sostegno_clima_digitale!$A$2:$Y$461,21,FALSE)=TRUE),0,VLOOKUP($A273,Tag_sostegno_clima_digitale!$A$2:$Y$461,21,FALSE))</f>
        <v>0</v>
      </c>
      <c r="AH273" s="1052">
        <f>IF(ISNA(VLOOKUP($A273,Tag_sostegno_clima_digitale!$A$2:$Y$461,23,FALSE)=TRUE),0,VLOOKUP($A273,Tag_sostegno_clima_digitale!$A$2:$Y$461,23,FALSE))</f>
        <v>0</v>
      </c>
      <c r="AI273" s="10" t="str">
        <f t="shared" si="22"/>
        <v/>
      </c>
      <c r="AJ273" s="10" t="str">
        <f t="shared" si="23"/>
        <v/>
      </c>
      <c r="AK273" s="8"/>
      <c r="AL273" s="8"/>
      <c r="AM273" s="478" t="s">
        <v>1831</v>
      </c>
      <c r="AN273" s="64"/>
      <c r="AO273" s="64"/>
      <c r="AP273" s="64"/>
      <c r="AQ273" s="64"/>
    </row>
    <row r="274" spans="1:126" s="63" customFormat="1">
      <c r="A274" s="374" t="s">
        <v>5036</v>
      </c>
      <c r="B274" s="478" t="s">
        <v>5834</v>
      </c>
      <c r="C274" s="42" t="s">
        <v>955</v>
      </c>
      <c r="D274" s="42" t="s">
        <v>558</v>
      </c>
      <c r="E274" s="35" t="s">
        <v>947</v>
      </c>
      <c r="F274" s="501" t="s">
        <v>1849</v>
      </c>
      <c r="G274" s="148"/>
      <c r="H274" s="149"/>
      <c r="I274" s="148"/>
      <c r="J274" s="148">
        <v>1470000000</v>
      </c>
      <c r="K274" s="147">
        <f>I274+J274</f>
        <v>1470000000</v>
      </c>
      <c r="L274" s="465">
        <f>IF(ISNA(VLOOKUP(A274,Pagamenti_Opendata!$A$2:$H$253,8,FALSE)=TRUE),0,VLOOKUP(A274,Pagamenti_Opendata!$A$2:$H$253,8,FALSE))</f>
        <v>0</v>
      </c>
      <c r="M274" s="168" t="s">
        <v>848</v>
      </c>
      <c r="N274" s="148"/>
      <c r="O274" s="734">
        <f>IF(I274&gt;N274,I274-N274,0)</f>
        <v>0</v>
      </c>
      <c r="P274" s="734">
        <f>IF(I274&lt;N274,I274-N274,0)</f>
        <v>0</v>
      </c>
      <c r="Q274" s="603">
        <f>COUNTIF(Bandi_ItaliaDomani!A$2:A$1085,A274)</f>
        <v>0</v>
      </c>
      <c r="R274" s="465">
        <f>SUMIF(Bandi_ItaliaDomani!A$2:A$1085,A274,Bandi_ItaliaDomani!R$2:R$1085)</f>
        <v>0</v>
      </c>
      <c r="S274" s="465">
        <f>VLOOKUP(A274,Progetti_Regis!$A$2:$H$427,6,FALSE)</f>
        <v>0</v>
      </c>
      <c r="T274" s="465">
        <f>VLOOKUP(A274,Progetti_Regis!$A$2:$H$427,7,FALSE)</f>
        <v>0</v>
      </c>
      <c r="U274" s="42" t="s">
        <v>7734</v>
      </c>
      <c r="V274" s="28"/>
      <c r="W274" s="67" t="s">
        <v>7356</v>
      </c>
      <c r="X274" s="10"/>
      <c r="Y274" s="10">
        <v>300</v>
      </c>
      <c r="Z274" s="10">
        <v>400</v>
      </c>
      <c r="AA274" s="10">
        <v>320</v>
      </c>
      <c r="AB274" s="10">
        <v>270</v>
      </c>
      <c r="AC274" s="10">
        <v>130</v>
      </c>
      <c r="AD274" s="10">
        <v>50</v>
      </c>
      <c r="AE274" s="10"/>
      <c r="AF274" s="2"/>
      <c r="AG274" s="1052">
        <f>IF(ISNA(VLOOKUP($A274,Tag_sostegno_clima_digitale!$A$2:$Y$461,21,FALSE)=TRUE),0,VLOOKUP($A274,Tag_sostegno_clima_digitale!$A$2:$Y$461,21,FALSE))</f>
        <v>0</v>
      </c>
      <c r="AH274" s="1052">
        <f>IF(ISNA(VLOOKUP($A274,Tag_sostegno_clima_digitale!$A$2:$Y$461,23,FALSE)=TRUE),0,VLOOKUP($A274,Tag_sostegno_clima_digitale!$A$2:$Y$461,23,FALSE))</f>
        <v>0</v>
      </c>
      <c r="AI274" s="10">
        <f t="shared" si="22"/>
        <v>0</v>
      </c>
      <c r="AJ274" s="10">
        <f t="shared" si="23"/>
        <v>0</v>
      </c>
      <c r="AK274" s="8"/>
      <c r="AL274" s="8"/>
      <c r="AM274" s="171" t="s">
        <v>1831</v>
      </c>
      <c r="AN274" s="64"/>
      <c r="AO274" s="64"/>
      <c r="AP274" s="64"/>
      <c r="AQ274" s="64"/>
      <c r="AR274" s="172"/>
      <c r="AS274" s="484"/>
      <c r="AT274" s="172"/>
      <c r="AU274" s="172"/>
      <c r="AV274" s="484"/>
      <c r="AW274" s="484"/>
      <c r="AX274" s="484"/>
      <c r="AY274" s="172"/>
      <c r="AZ274" s="484"/>
      <c r="BA274" s="172"/>
      <c r="BB274" s="484"/>
      <c r="BC274" s="484"/>
      <c r="BD274" s="484"/>
      <c r="BE274" s="172"/>
      <c r="BF274" s="172"/>
      <c r="BG274" s="484"/>
      <c r="BH274" s="484"/>
      <c r="BI274" s="484"/>
      <c r="BJ274" s="484"/>
      <c r="BK274" s="484"/>
      <c r="BL274" s="484"/>
      <c r="BM274" s="484"/>
      <c r="BN274" s="172"/>
      <c r="BO274" s="172"/>
      <c r="BP274" s="484"/>
      <c r="BQ274" s="172"/>
      <c r="BR274" s="172"/>
      <c r="BS274" s="484"/>
      <c r="BT274" s="484"/>
      <c r="BU274" s="484"/>
      <c r="BV274" s="484"/>
      <c r="BW274" s="484"/>
      <c r="BX274" s="484"/>
      <c r="BY274" s="484"/>
      <c r="BZ274" s="172"/>
      <c r="CA274" s="484"/>
      <c r="CB274" s="172"/>
      <c r="CC274" s="484"/>
      <c r="CD274" s="484"/>
      <c r="CE274" s="172"/>
      <c r="CF274" s="172"/>
      <c r="CG274" s="484"/>
      <c r="CH274" s="484"/>
      <c r="CI274" s="484"/>
      <c r="CJ274" s="484"/>
      <c r="CK274" s="484"/>
      <c r="CL274" s="484"/>
      <c r="CM274" s="484"/>
      <c r="CN274" s="172"/>
      <c r="CO274" s="484"/>
      <c r="CP274" s="484"/>
      <c r="CQ274" s="484"/>
      <c r="CR274" s="484"/>
      <c r="CS274" s="484"/>
      <c r="CT274" s="484"/>
      <c r="CU274" s="484"/>
      <c r="CV274" s="172"/>
      <c r="CW274" s="484"/>
      <c r="CX274" s="484"/>
      <c r="CY274" s="172"/>
      <c r="CZ274" s="172"/>
      <c r="DA274" s="484"/>
      <c r="DB274" s="484"/>
      <c r="DC274" s="484"/>
      <c r="DD274" s="484"/>
      <c r="DE274" s="484"/>
      <c r="DF274" s="484"/>
      <c r="DG274" s="484"/>
      <c r="DH274" s="484"/>
      <c r="DI274" s="172"/>
      <c r="DJ274" s="484"/>
      <c r="DK274" s="484"/>
      <c r="DL274" s="484"/>
      <c r="DM274" s="484"/>
      <c r="DN274" s="484"/>
      <c r="DO274" s="484"/>
      <c r="DP274" s="484"/>
      <c r="DQ274" s="172"/>
      <c r="DR274" s="484"/>
      <c r="DS274" s="484"/>
      <c r="DT274" s="484"/>
      <c r="DU274" s="172"/>
      <c r="DV274" s="172"/>
    </row>
    <row r="275" spans="1:126" s="63" customFormat="1">
      <c r="A275" s="374" t="s">
        <v>5037</v>
      </c>
      <c r="B275" s="478" t="s">
        <v>5834</v>
      </c>
      <c r="C275" s="42" t="s">
        <v>955</v>
      </c>
      <c r="D275" s="42" t="s">
        <v>558</v>
      </c>
      <c r="E275" s="35" t="s">
        <v>947</v>
      </c>
      <c r="F275" s="501" t="s">
        <v>1846</v>
      </c>
      <c r="G275" s="148"/>
      <c r="H275" s="149"/>
      <c r="I275" s="148"/>
      <c r="J275" s="148">
        <v>390000000</v>
      </c>
      <c r="K275" s="147">
        <f>I275+J275</f>
        <v>390000000</v>
      </c>
      <c r="L275" s="465">
        <f>IF(ISNA(VLOOKUP(A275,Pagamenti_Opendata!$A$2:$H$253,8,FALSE)=TRUE),0,VLOOKUP(A275,Pagamenti_Opendata!$A$2:$H$253,8,FALSE))</f>
        <v>0</v>
      </c>
      <c r="M275" s="168" t="s">
        <v>843</v>
      </c>
      <c r="N275" s="148"/>
      <c r="O275" s="734">
        <f>IF(I275&gt;N275,I275-N275,0)</f>
        <v>0</v>
      </c>
      <c r="P275" s="734">
        <f>IF(I275&lt;N275,I275-N275,0)</f>
        <v>0</v>
      </c>
      <c r="Q275" s="603">
        <f>COUNTIF(Bandi_ItaliaDomani!A$2:A$1085,A275)</f>
        <v>0</v>
      </c>
      <c r="R275" s="465">
        <f>SUMIF(Bandi_ItaliaDomani!A$2:A$1085,A275,Bandi_ItaliaDomani!R$2:R$1085)</f>
        <v>0</v>
      </c>
      <c r="S275" s="465">
        <f>VLOOKUP(A275,Progetti_Regis!$A$2:$H$427,6,FALSE)</f>
        <v>0</v>
      </c>
      <c r="T275" s="465">
        <f>VLOOKUP(A275,Progetti_Regis!$A$2:$H$427,7,FALSE)</f>
        <v>0</v>
      </c>
      <c r="U275" s="42" t="s">
        <v>7734</v>
      </c>
      <c r="V275" s="28"/>
      <c r="W275" s="67" t="s">
        <v>7356</v>
      </c>
      <c r="X275" s="10"/>
      <c r="Y275" s="10">
        <v>72</v>
      </c>
      <c r="Z275" s="10">
        <v>85</v>
      </c>
      <c r="AA275" s="10">
        <v>83</v>
      </c>
      <c r="AB275" s="10">
        <v>90</v>
      </c>
      <c r="AC275" s="10">
        <v>60</v>
      </c>
      <c r="AD275" s="10">
        <v>0</v>
      </c>
      <c r="AE275" s="10"/>
      <c r="AF275" s="2"/>
      <c r="AG275" s="1052">
        <f>IF(ISNA(VLOOKUP($A275,Tag_sostegno_clima_digitale!$A$2:$Y$461,21,FALSE)=TRUE),0,VLOOKUP($A275,Tag_sostegno_clima_digitale!$A$2:$Y$461,21,FALSE))</f>
        <v>0</v>
      </c>
      <c r="AH275" s="1052">
        <f>IF(ISNA(VLOOKUP($A275,Tag_sostegno_clima_digitale!$A$2:$Y$461,23,FALSE)=TRUE),0,VLOOKUP($A275,Tag_sostegno_clima_digitale!$A$2:$Y$461,23,FALSE))</f>
        <v>0</v>
      </c>
      <c r="AI275" s="10">
        <f t="shared" si="22"/>
        <v>0</v>
      </c>
      <c r="AJ275" s="10">
        <f t="shared" si="23"/>
        <v>0</v>
      </c>
      <c r="AK275" s="8"/>
      <c r="AL275" s="8"/>
      <c r="AM275" s="171" t="s">
        <v>1831</v>
      </c>
      <c r="AN275" s="64"/>
      <c r="AO275" s="64"/>
      <c r="AP275" s="64"/>
      <c r="AQ275" s="64"/>
      <c r="AR275" s="172"/>
      <c r="AS275" s="484"/>
      <c r="AT275" s="172"/>
      <c r="AU275" s="172"/>
      <c r="AV275" s="484"/>
      <c r="AW275" s="484"/>
      <c r="AX275" s="484"/>
      <c r="AY275" s="172"/>
      <c r="AZ275" s="484"/>
      <c r="BA275" s="172"/>
      <c r="BB275" s="484"/>
      <c r="BC275" s="484"/>
      <c r="BD275" s="484"/>
      <c r="BE275" s="172"/>
      <c r="BF275" s="172"/>
      <c r="BG275" s="484"/>
      <c r="BH275" s="484"/>
      <c r="BI275" s="484"/>
      <c r="BJ275" s="484"/>
      <c r="BK275" s="484"/>
      <c r="BL275" s="484"/>
      <c r="BM275" s="484"/>
      <c r="BN275" s="172"/>
      <c r="BO275" s="172"/>
      <c r="BP275" s="484"/>
      <c r="BQ275" s="172"/>
      <c r="BR275" s="172"/>
      <c r="BS275" s="484"/>
      <c r="BT275" s="484"/>
      <c r="BU275" s="484"/>
      <c r="BV275" s="484"/>
      <c r="BW275" s="484"/>
      <c r="BX275" s="484"/>
      <c r="BY275" s="484"/>
      <c r="BZ275" s="172"/>
      <c r="CA275" s="484"/>
      <c r="CB275" s="172"/>
      <c r="CC275" s="484"/>
      <c r="CD275" s="484"/>
      <c r="CE275" s="172"/>
      <c r="CF275" s="172"/>
      <c r="CG275" s="484"/>
      <c r="CH275" s="484"/>
      <c r="CI275" s="484"/>
      <c r="CJ275" s="484"/>
      <c r="CK275" s="484"/>
      <c r="CL275" s="484"/>
      <c r="CM275" s="484"/>
      <c r="CN275" s="172"/>
      <c r="CO275" s="484"/>
      <c r="CP275" s="484"/>
      <c r="CQ275" s="484"/>
      <c r="CR275" s="484"/>
      <c r="CS275" s="484"/>
      <c r="CT275" s="484"/>
      <c r="CU275" s="484"/>
      <c r="CV275" s="172"/>
      <c r="CW275" s="484"/>
      <c r="CX275" s="484"/>
      <c r="CY275" s="172"/>
      <c r="CZ275" s="172"/>
      <c r="DA275" s="484"/>
      <c r="DB275" s="484"/>
      <c r="DC275" s="484"/>
      <c r="DD275" s="484"/>
      <c r="DE275" s="484"/>
      <c r="DF275" s="484"/>
      <c r="DG275" s="484"/>
      <c r="DH275" s="484"/>
      <c r="DI275" s="172"/>
      <c r="DJ275" s="484"/>
      <c r="DK275" s="484"/>
      <c r="DL275" s="484"/>
      <c r="DM275" s="484"/>
      <c r="DN275" s="484"/>
      <c r="DO275" s="484"/>
      <c r="DP275" s="484"/>
      <c r="DQ275" s="172"/>
      <c r="DR275" s="484"/>
      <c r="DS275" s="484"/>
      <c r="DT275" s="484"/>
      <c r="DU275" s="172"/>
      <c r="DV275" s="172"/>
    </row>
    <row r="276" spans="1:126">
      <c r="A276" s="374" t="s">
        <v>5038</v>
      </c>
      <c r="B276" s="478" t="s">
        <v>5834</v>
      </c>
      <c r="C276" s="42" t="s">
        <v>955</v>
      </c>
      <c r="D276" s="42" t="s">
        <v>558</v>
      </c>
      <c r="E276" s="35" t="s">
        <v>947</v>
      </c>
      <c r="F276" s="501" t="s">
        <v>1850</v>
      </c>
      <c r="G276" s="148"/>
      <c r="H276" s="149"/>
      <c r="I276" s="148"/>
      <c r="J276" s="148">
        <v>250000000</v>
      </c>
      <c r="K276" s="147">
        <f>I276+J276</f>
        <v>250000000</v>
      </c>
      <c r="L276" s="465">
        <f>IF(ISNA(VLOOKUP(A276,Pagamenti_Opendata!$A$2:$H$253,8,FALSE)=TRUE),0,VLOOKUP(A276,Pagamenti_Opendata!$A$2:$H$253,8,FALSE))</f>
        <v>0</v>
      </c>
      <c r="M276" s="168" t="s">
        <v>849</v>
      </c>
      <c r="N276" s="148"/>
      <c r="O276" s="734">
        <f>IF(I276&gt;N276,I276-N276,0)</f>
        <v>0</v>
      </c>
      <c r="P276" s="734">
        <f>IF(I276&lt;N276,I276-N276,0)</f>
        <v>0</v>
      </c>
      <c r="Q276" s="603">
        <f>COUNTIF(Bandi_ItaliaDomani!A$2:A$1085,A276)</f>
        <v>0</v>
      </c>
      <c r="R276" s="465">
        <f>SUMIF(Bandi_ItaliaDomani!A$2:A$1085,A276,Bandi_ItaliaDomani!R$2:R$1085)</f>
        <v>0</v>
      </c>
      <c r="S276" s="465">
        <f>VLOOKUP(A276,Progetti_Regis!$A$2:$H$427,6,FALSE)</f>
        <v>0</v>
      </c>
      <c r="T276" s="465">
        <f>VLOOKUP(A276,Progetti_Regis!$A$2:$H$427,7,FALSE)</f>
        <v>0</v>
      </c>
      <c r="U276" s="42" t="s">
        <v>7734</v>
      </c>
      <c r="V276" s="28"/>
      <c r="W276" s="67" t="s">
        <v>7356</v>
      </c>
      <c r="X276" s="10"/>
      <c r="Y276" s="10">
        <v>20.41</v>
      </c>
      <c r="Z276" s="10">
        <v>52.79</v>
      </c>
      <c r="AA276" s="10">
        <v>68.930000000000007</v>
      </c>
      <c r="AB276" s="10">
        <v>46.65</v>
      </c>
      <c r="AC276" s="10">
        <v>47.79</v>
      </c>
      <c r="AD276" s="10">
        <v>13.43</v>
      </c>
      <c r="AE276" s="10"/>
      <c r="AF276" s="2"/>
      <c r="AG276" s="1052">
        <f>IF(ISNA(VLOOKUP($A276,Tag_sostegno_clima_digitale!$A$2:$Y$461,21,FALSE)=TRUE),0,VLOOKUP($A276,Tag_sostegno_clima_digitale!$A$2:$Y$461,21,FALSE))</f>
        <v>0</v>
      </c>
      <c r="AH276" s="1052">
        <f>IF(ISNA(VLOOKUP($A276,Tag_sostegno_clima_digitale!$A$2:$Y$461,23,FALSE)=TRUE),0,VLOOKUP($A276,Tag_sostegno_clima_digitale!$A$2:$Y$461,23,FALSE))</f>
        <v>0</v>
      </c>
      <c r="AI276" s="10">
        <f t="shared" si="22"/>
        <v>0</v>
      </c>
      <c r="AJ276" s="10">
        <f t="shared" si="23"/>
        <v>0</v>
      </c>
      <c r="AK276" s="8"/>
      <c r="AL276" s="8"/>
      <c r="AM276" s="171" t="s">
        <v>1831</v>
      </c>
      <c r="AN276" s="64"/>
      <c r="AO276" s="64"/>
      <c r="AP276" s="64"/>
      <c r="AQ276" s="64"/>
    </row>
    <row r="277" spans="1:126" s="63" customFormat="1">
      <c r="A277" s="374" t="s">
        <v>5039</v>
      </c>
      <c r="B277" s="478" t="s">
        <v>5834</v>
      </c>
      <c r="C277" s="42" t="s">
        <v>955</v>
      </c>
      <c r="D277" s="42" t="s">
        <v>558</v>
      </c>
      <c r="E277" s="35" t="s">
        <v>947</v>
      </c>
      <c r="F277" s="501" t="s">
        <v>1847</v>
      </c>
      <c r="G277" s="148"/>
      <c r="H277" s="149"/>
      <c r="I277" s="148"/>
      <c r="J277" s="148">
        <v>50000000</v>
      </c>
      <c r="K277" s="147">
        <f>I277+J277</f>
        <v>50000000</v>
      </c>
      <c r="L277" s="465">
        <f>IF(ISNA(VLOOKUP(A277,Pagamenti_Opendata!$A$2:$H$253,8,FALSE)=TRUE),0,VLOOKUP(A277,Pagamenti_Opendata!$A$2:$H$253,8,FALSE))</f>
        <v>0</v>
      </c>
      <c r="M277" s="168" t="s">
        <v>845</v>
      </c>
      <c r="N277" s="148"/>
      <c r="O277" s="734">
        <f>IF(I277&gt;N277,I277-N277,0)</f>
        <v>0</v>
      </c>
      <c r="P277" s="734">
        <f>IF(I277&lt;N277,I277-N277,0)</f>
        <v>0</v>
      </c>
      <c r="Q277" s="603">
        <f>COUNTIF(Bandi_ItaliaDomani!A$2:A$1085,A277)</f>
        <v>0</v>
      </c>
      <c r="R277" s="465">
        <f>SUMIF(Bandi_ItaliaDomani!A$2:A$1085,A277,Bandi_ItaliaDomani!R$2:R$1085)</f>
        <v>0</v>
      </c>
      <c r="S277" s="465">
        <f>VLOOKUP(A277,Progetti_Regis!$A$2:$H$427,6,FALSE)</f>
        <v>0</v>
      </c>
      <c r="T277" s="465">
        <f>VLOOKUP(A277,Progetti_Regis!$A$2:$H$427,7,FALSE)</f>
        <v>0</v>
      </c>
      <c r="U277" s="42" t="s">
        <v>7734</v>
      </c>
      <c r="V277" s="28"/>
      <c r="W277" s="67" t="s">
        <v>7356</v>
      </c>
      <c r="X277" s="10"/>
      <c r="Y277" s="10">
        <v>3</v>
      </c>
      <c r="Z277" s="10">
        <v>7</v>
      </c>
      <c r="AA277" s="10">
        <v>10</v>
      </c>
      <c r="AB277" s="10">
        <v>10</v>
      </c>
      <c r="AC277" s="10">
        <v>10</v>
      </c>
      <c r="AD277" s="10">
        <v>10</v>
      </c>
      <c r="AE277" s="10"/>
      <c r="AF277" s="2"/>
      <c r="AG277" s="1052">
        <f>IF(ISNA(VLOOKUP($A277,Tag_sostegno_clima_digitale!$A$2:$Y$461,21,FALSE)=TRUE),0,VLOOKUP($A277,Tag_sostegno_clima_digitale!$A$2:$Y$461,21,FALSE))</f>
        <v>0</v>
      </c>
      <c r="AH277" s="1052">
        <f>IF(ISNA(VLOOKUP($A277,Tag_sostegno_clima_digitale!$A$2:$Y$461,23,FALSE)=TRUE),0,VLOOKUP($A277,Tag_sostegno_clima_digitale!$A$2:$Y$461,23,FALSE))</f>
        <v>0</v>
      </c>
      <c r="AI277" s="10">
        <f t="shared" si="22"/>
        <v>0</v>
      </c>
      <c r="AJ277" s="10">
        <f t="shared" si="23"/>
        <v>0</v>
      </c>
      <c r="AK277" s="8"/>
      <c r="AL277" s="8"/>
      <c r="AM277" s="171" t="s">
        <v>1831</v>
      </c>
      <c r="AN277" s="64"/>
      <c r="AO277" s="64"/>
      <c r="AP277" s="64"/>
      <c r="AQ277" s="64"/>
      <c r="AR277" s="172"/>
      <c r="AS277" s="484"/>
      <c r="AT277" s="172"/>
      <c r="AU277" s="172"/>
      <c r="AV277" s="484"/>
      <c r="AW277" s="484"/>
      <c r="AX277" s="484"/>
      <c r="AY277" s="172"/>
      <c r="AZ277" s="484"/>
      <c r="BA277" s="172"/>
      <c r="BB277" s="484"/>
      <c r="BC277" s="484"/>
      <c r="BD277" s="484"/>
      <c r="BE277" s="172"/>
      <c r="BF277" s="172"/>
      <c r="BG277" s="484"/>
      <c r="BH277" s="484"/>
      <c r="BI277" s="484"/>
      <c r="BJ277" s="484"/>
      <c r="BK277" s="484"/>
      <c r="BL277" s="484"/>
      <c r="BM277" s="484"/>
      <c r="BN277" s="172"/>
      <c r="BO277" s="172"/>
      <c r="BP277" s="484"/>
      <c r="BQ277" s="172"/>
      <c r="BR277" s="172"/>
      <c r="BS277" s="484"/>
      <c r="BT277" s="484"/>
      <c r="BU277" s="484"/>
      <c r="BV277" s="484"/>
      <c r="BW277" s="484"/>
      <c r="BX277" s="484"/>
      <c r="BY277" s="484"/>
      <c r="BZ277" s="172"/>
      <c r="CA277" s="484"/>
      <c r="CB277" s="172"/>
      <c r="CC277" s="484"/>
      <c r="CD277" s="484"/>
      <c r="CE277" s="172"/>
      <c r="CF277" s="172"/>
      <c r="CG277" s="484"/>
      <c r="CH277" s="484"/>
      <c r="CI277" s="484"/>
      <c r="CJ277" s="484"/>
      <c r="CK277" s="484"/>
      <c r="CL277" s="484"/>
      <c r="CM277" s="484"/>
      <c r="CN277" s="172"/>
      <c r="CO277" s="484"/>
      <c r="CP277" s="484"/>
      <c r="CQ277" s="484"/>
      <c r="CR277" s="484"/>
      <c r="CS277" s="484"/>
      <c r="CT277" s="484"/>
      <c r="CU277" s="484"/>
      <c r="CV277" s="172"/>
      <c r="CW277" s="484"/>
      <c r="CX277" s="484"/>
      <c r="CY277" s="172"/>
      <c r="CZ277" s="172"/>
      <c r="DA277" s="484"/>
      <c r="DB277" s="484"/>
      <c r="DC277" s="484"/>
      <c r="DD277" s="484"/>
      <c r="DE277" s="484"/>
      <c r="DF277" s="484"/>
      <c r="DG277" s="484"/>
      <c r="DH277" s="484"/>
      <c r="DI277" s="172"/>
      <c r="DJ277" s="484"/>
      <c r="DK277" s="484"/>
      <c r="DL277" s="484"/>
      <c r="DM277" s="484"/>
      <c r="DN277" s="484"/>
      <c r="DO277" s="484"/>
      <c r="DP277" s="484"/>
      <c r="DQ277" s="172"/>
      <c r="DR277" s="484"/>
      <c r="DS277" s="484"/>
      <c r="DT277" s="484"/>
      <c r="DU277" s="172"/>
      <c r="DV277" s="172"/>
    </row>
    <row r="278" spans="1:126" s="63" customFormat="1">
      <c r="A278" s="374" t="s">
        <v>5040</v>
      </c>
      <c r="B278" s="478" t="s">
        <v>5834</v>
      </c>
      <c r="C278" s="42" t="s">
        <v>955</v>
      </c>
      <c r="D278" s="42" t="s">
        <v>558</v>
      </c>
      <c r="E278" s="35" t="s">
        <v>947</v>
      </c>
      <c r="F278" s="501" t="s">
        <v>1848</v>
      </c>
      <c r="G278" s="148"/>
      <c r="H278" s="149"/>
      <c r="I278" s="148"/>
      <c r="J278" s="148">
        <v>700000000</v>
      </c>
      <c r="K278" s="147">
        <f>I278+J278</f>
        <v>700000000</v>
      </c>
      <c r="L278" s="465">
        <f>IF(ISNA(VLOOKUP(A278,Pagamenti_Opendata!$A$2:$H$253,8,FALSE)=TRUE),0,VLOOKUP(A278,Pagamenti_Opendata!$A$2:$H$253,8,FALSE))</f>
        <v>0</v>
      </c>
      <c r="M278" s="168" t="s">
        <v>846</v>
      </c>
      <c r="N278" s="148"/>
      <c r="O278" s="734">
        <f>IF(I278&gt;N278,I278-N278,0)</f>
        <v>0</v>
      </c>
      <c r="P278" s="734">
        <f>IF(I278&lt;N278,I278-N278,0)</f>
        <v>0</v>
      </c>
      <c r="Q278" s="603">
        <f>COUNTIF(Bandi_ItaliaDomani!A$2:A$1085,A278)</f>
        <v>0</v>
      </c>
      <c r="R278" s="465">
        <f>SUMIF(Bandi_ItaliaDomani!A$2:A$1085,A278,Bandi_ItaliaDomani!R$2:R$1085)</f>
        <v>0</v>
      </c>
      <c r="S278" s="465">
        <f>VLOOKUP(A278,Progetti_Regis!$A$2:$H$427,6,FALSE)</f>
        <v>0</v>
      </c>
      <c r="T278" s="465">
        <f>VLOOKUP(A278,Progetti_Regis!$A$2:$H$427,7,FALSE)</f>
        <v>0</v>
      </c>
      <c r="U278" s="42" t="s">
        <v>7734</v>
      </c>
      <c r="V278" s="28"/>
      <c r="W278" s="67" t="s">
        <v>7356</v>
      </c>
      <c r="X278" s="10"/>
      <c r="Y278" s="10">
        <v>80</v>
      </c>
      <c r="Z278" s="10">
        <v>150</v>
      </c>
      <c r="AA278" s="10">
        <v>160</v>
      </c>
      <c r="AB278" s="10">
        <v>140</v>
      </c>
      <c r="AC278" s="10">
        <v>160</v>
      </c>
      <c r="AD278" s="10">
        <v>10</v>
      </c>
      <c r="AE278" s="10"/>
      <c r="AF278" s="2"/>
      <c r="AG278" s="1052">
        <f>IF(ISNA(VLOOKUP($A278,Tag_sostegno_clima_digitale!$A$2:$Y$461,21,FALSE)=TRUE),0,VLOOKUP($A278,Tag_sostegno_clima_digitale!$A$2:$Y$461,21,FALSE))</f>
        <v>0</v>
      </c>
      <c r="AH278" s="1052">
        <f>IF(ISNA(VLOOKUP($A278,Tag_sostegno_clima_digitale!$A$2:$Y$461,23,FALSE)=TRUE),0,VLOOKUP($A278,Tag_sostegno_clima_digitale!$A$2:$Y$461,23,FALSE))</f>
        <v>0</v>
      </c>
      <c r="AI278" s="10">
        <f t="shared" si="22"/>
        <v>0</v>
      </c>
      <c r="AJ278" s="10">
        <f t="shared" si="23"/>
        <v>0</v>
      </c>
      <c r="AK278" s="8"/>
      <c r="AL278" s="8"/>
      <c r="AM278" s="171" t="s">
        <v>1831</v>
      </c>
      <c r="AN278" s="64"/>
      <c r="AO278" s="64"/>
      <c r="AP278" s="64"/>
      <c r="AQ278" s="64"/>
      <c r="AR278" s="172"/>
      <c r="AS278" s="484"/>
      <c r="AT278" s="172"/>
      <c r="AU278" s="172"/>
      <c r="AV278" s="484"/>
      <c r="AW278" s="484"/>
      <c r="AX278" s="484"/>
      <c r="AY278" s="172"/>
      <c r="AZ278" s="484"/>
      <c r="BA278" s="172"/>
      <c r="BB278" s="484"/>
      <c r="BC278" s="484"/>
      <c r="BD278" s="484"/>
      <c r="BE278" s="172"/>
      <c r="BF278" s="172"/>
      <c r="BG278" s="484"/>
      <c r="BH278" s="484"/>
      <c r="BI278" s="484"/>
      <c r="BJ278" s="484"/>
      <c r="BK278" s="484"/>
      <c r="BL278" s="484"/>
      <c r="BM278" s="484"/>
      <c r="BN278" s="172"/>
      <c r="BO278" s="172"/>
      <c r="BP278" s="484"/>
      <c r="BQ278" s="172"/>
      <c r="BR278" s="172"/>
      <c r="BS278" s="484"/>
      <c r="BT278" s="484"/>
      <c r="BU278" s="484"/>
      <c r="BV278" s="484"/>
      <c r="BW278" s="484"/>
      <c r="BX278" s="484"/>
      <c r="BY278" s="484"/>
      <c r="BZ278" s="172"/>
      <c r="CA278" s="484"/>
      <c r="CB278" s="172"/>
      <c r="CC278" s="484"/>
      <c r="CD278" s="484"/>
      <c r="CE278" s="172"/>
      <c r="CF278" s="172"/>
      <c r="CG278" s="484"/>
      <c r="CH278" s="484"/>
      <c r="CI278" s="484"/>
      <c r="CJ278" s="484"/>
      <c r="CK278" s="484"/>
      <c r="CL278" s="484"/>
      <c r="CM278" s="484"/>
      <c r="CN278" s="172"/>
      <c r="CO278" s="484"/>
      <c r="CP278" s="484"/>
      <c r="CQ278" s="484"/>
      <c r="CR278" s="484"/>
      <c r="CS278" s="484"/>
      <c r="CT278" s="484"/>
      <c r="CU278" s="484"/>
      <c r="CV278" s="172"/>
      <c r="CW278" s="484"/>
      <c r="CX278" s="484"/>
      <c r="CY278" s="172"/>
      <c r="CZ278" s="172"/>
      <c r="DA278" s="484"/>
      <c r="DB278" s="484"/>
      <c r="DC278" s="484"/>
      <c r="DD278" s="484"/>
      <c r="DE278" s="484"/>
      <c r="DF278" s="484"/>
      <c r="DG278" s="484"/>
      <c r="DH278" s="484"/>
      <c r="DI278" s="172"/>
      <c r="DJ278" s="484"/>
      <c r="DK278" s="484"/>
      <c r="DL278" s="484"/>
      <c r="DM278" s="484"/>
      <c r="DN278" s="484"/>
      <c r="DO278" s="484"/>
      <c r="DP278" s="484"/>
      <c r="DQ278" s="172"/>
      <c r="DR278" s="484"/>
      <c r="DS278" s="484"/>
      <c r="DT278" s="484"/>
      <c r="DU278" s="172"/>
      <c r="DV278" s="172"/>
    </row>
    <row r="279" spans="1:126">
      <c r="A279" s="374" t="s">
        <v>5024</v>
      </c>
      <c r="B279" s="478" t="s">
        <v>98</v>
      </c>
      <c r="C279" s="42" t="s">
        <v>955</v>
      </c>
      <c r="D279" s="42" t="s">
        <v>558</v>
      </c>
      <c r="E279" s="67" t="s">
        <v>1204</v>
      </c>
      <c r="F279" s="6" t="s">
        <v>1212</v>
      </c>
      <c r="G279" s="148">
        <v>0</v>
      </c>
      <c r="H279" s="152"/>
      <c r="I279" s="148">
        <f t="shared" ref="I279:I297" si="24">H279+G279</f>
        <v>0</v>
      </c>
      <c r="J279" s="148"/>
      <c r="K279" s="147">
        <f>I279+J279</f>
        <v>0</v>
      </c>
      <c r="L279" s="465">
        <f>IF(ISNA(VLOOKUP(A279,Pagamenti_Opendata!$A$2:$H$253,8,FALSE)=TRUE),0,VLOOKUP(A279,Pagamenti_Opendata!$A$2:$H$253,8,FALSE))</f>
        <v>0</v>
      </c>
      <c r="M279" s="168"/>
      <c r="N279" s="148">
        <v>0</v>
      </c>
      <c r="O279" s="734">
        <f>IF(I279&gt;N279,I279-N279,0)</f>
        <v>0</v>
      </c>
      <c r="P279" s="734">
        <f>IF(I279&lt;N279,I279-N279,0)</f>
        <v>0</v>
      </c>
      <c r="Q279" s="603">
        <f>COUNTIF(Bandi_ItaliaDomani!A$2:A$1085,A279)</f>
        <v>0</v>
      </c>
      <c r="R279" s="465">
        <f>SUMIF(Bandi_ItaliaDomani!A$2:A$1085,A279,Bandi_ItaliaDomani!R$2:R$1085)</f>
        <v>0</v>
      </c>
      <c r="S279" s="465">
        <f>VLOOKUP(A279,Progetti_Regis!$A$2:$H$427,6,FALSE)</f>
        <v>0</v>
      </c>
      <c r="T279" s="465">
        <f>VLOOKUP(A279,Progetti_Regis!$A$2:$H$427,7,FALSE)</f>
        <v>0</v>
      </c>
      <c r="U279" s="42" t="s">
        <v>7734</v>
      </c>
      <c r="V279" s="37"/>
      <c r="W279" s="42" t="s">
        <v>6721</v>
      </c>
      <c r="AE279" s="10"/>
      <c r="AF279" s="2"/>
      <c r="AG279" s="1052">
        <f>IF(ISNA(VLOOKUP($A279,Tag_sostegno_clima_digitale!$A$2:$Y$461,21,FALSE)=TRUE),0,VLOOKUP($A279,Tag_sostegno_clima_digitale!$A$2:$Y$461,21,FALSE))</f>
        <v>0</v>
      </c>
      <c r="AH279" s="1052">
        <f>IF(ISNA(VLOOKUP($A279,Tag_sostegno_clima_digitale!$A$2:$Y$461,23,FALSE)=TRUE),0,VLOOKUP($A279,Tag_sostegno_clima_digitale!$A$2:$Y$461,23,FALSE))</f>
        <v>0</v>
      </c>
      <c r="AI279" s="10" t="str">
        <f t="shared" si="22"/>
        <v/>
      </c>
      <c r="AJ279" s="10" t="str">
        <f t="shared" si="23"/>
        <v/>
      </c>
      <c r="AM279" s="172" t="s">
        <v>923</v>
      </c>
      <c r="AN279" s="64">
        <v>1</v>
      </c>
      <c r="AO279" s="64"/>
      <c r="AP279" s="64"/>
      <c r="AQ279" s="64"/>
      <c r="BF279" s="60" t="s">
        <v>1700</v>
      </c>
      <c r="BG279" s="478"/>
      <c r="BH279" s="478"/>
      <c r="BI279" s="478"/>
      <c r="BJ279" s="478"/>
      <c r="BK279" s="478"/>
      <c r="BL279" s="478"/>
      <c r="BM279" s="478"/>
    </row>
    <row r="280" spans="1:126">
      <c r="A280" s="374" t="s">
        <v>5023</v>
      </c>
      <c r="B280" s="478" t="s">
        <v>98</v>
      </c>
      <c r="C280" s="42" t="s">
        <v>955</v>
      </c>
      <c r="D280" s="42" t="s">
        <v>558</v>
      </c>
      <c r="E280" s="67" t="s">
        <v>1204</v>
      </c>
      <c r="F280" s="6" t="s">
        <v>1213</v>
      </c>
      <c r="G280" s="148">
        <v>0</v>
      </c>
      <c r="H280" s="152"/>
      <c r="I280" s="148">
        <f t="shared" si="24"/>
        <v>0</v>
      </c>
      <c r="J280" s="148"/>
      <c r="K280" s="147">
        <f>I280+J280</f>
        <v>0</v>
      </c>
      <c r="L280" s="465">
        <f>IF(ISNA(VLOOKUP(A280,Pagamenti_Opendata!$A$2:$H$253,8,FALSE)=TRUE),0,VLOOKUP(A280,Pagamenti_Opendata!$A$2:$H$253,8,FALSE))</f>
        <v>0</v>
      </c>
      <c r="M280" s="168"/>
      <c r="N280" s="148">
        <v>0</v>
      </c>
      <c r="O280" s="734">
        <f>IF(I280&gt;N280,I280-N280,0)</f>
        <v>0</v>
      </c>
      <c r="P280" s="734">
        <f>IF(I280&lt;N280,I280-N280,0)</f>
        <v>0</v>
      </c>
      <c r="Q280" s="603">
        <f>COUNTIF(Bandi_ItaliaDomani!A$2:A$1085,A280)</f>
        <v>0</v>
      </c>
      <c r="R280" s="465">
        <f>SUMIF(Bandi_ItaliaDomani!A$2:A$1085,A280,Bandi_ItaliaDomani!R$2:R$1085)</f>
        <v>0</v>
      </c>
      <c r="S280" s="465">
        <f>VLOOKUP(A280,Progetti_Regis!$A$2:$H$427,6,FALSE)</f>
        <v>0</v>
      </c>
      <c r="T280" s="465">
        <f>VLOOKUP(A280,Progetti_Regis!$A$2:$H$427,7,FALSE)</f>
        <v>0</v>
      </c>
      <c r="U280" s="42" t="s">
        <v>7734</v>
      </c>
      <c r="V280" s="37"/>
      <c r="W280" s="42" t="s">
        <v>6721</v>
      </c>
      <c r="AE280" s="10"/>
      <c r="AF280" s="2"/>
      <c r="AG280" s="1052">
        <f>IF(ISNA(VLOOKUP($A280,Tag_sostegno_clima_digitale!$A$2:$Y$461,21,FALSE)=TRUE),0,VLOOKUP($A280,Tag_sostegno_clima_digitale!$A$2:$Y$461,21,FALSE))</f>
        <v>0</v>
      </c>
      <c r="AH280" s="1052">
        <f>IF(ISNA(VLOOKUP($A280,Tag_sostegno_clima_digitale!$A$2:$Y$461,23,FALSE)=TRUE),0,VLOOKUP($A280,Tag_sostegno_clima_digitale!$A$2:$Y$461,23,FALSE))</f>
        <v>0</v>
      </c>
      <c r="AI280" s="10" t="str">
        <f t="shared" si="22"/>
        <v/>
      </c>
      <c r="AJ280" s="10" t="str">
        <f t="shared" si="23"/>
        <v/>
      </c>
      <c r="AM280" s="484" t="s">
        <v>923</v>
      </c>
      <c r="AN280" s="64">
        <v>1</v>
      </c>
      <c r="AO280" s="64"/>
      <c r="AP280" s="64"/>
      <c r="AQ280" s="64"/>
      <c r="BF280" s="60" t="s">
        <v>402</v>
      </c>
      <c r="BG280" s="478"/>
      <c r="BH280" s="478"/>
      <c r="BI280" s="478"/>
      <c r="BJ280" s="478"/>
      <c r="BK280" s="478"/>
      <c r="BL280" s="478"/>
      <c r="BM280" s="478"/>
    </row>
    <row r="281" spans="1:126">
      <c r="A281" s="374" t="s">
        <v>5041</v>
      </c>
      <c r="B281" s="478" t="s">
        <v>98</v>
      </c>
      <c r="C281" s="42" t="s">
        <v>955</v>
      </c>
      <c r="D281" s="42" t="s">
        <v>558</v>
      </c>
      <c r="E281" s="67" t="s">
        <v>1204</v>
      </c>
      <c r="F281" s="6" t="s">
        <v>1214</v>
      </c>
      <c r="G281" s="148">
        <v>0</v>
      </c>
      <c r="H281" s="152"/>
      <c r="I281" s="148">
        <f t="shared" si="24"/>
        <v>0</v>
      </c>
      <c r="J281" s="148"/>
      <c r="K281" s="147">
        <f>I281+J281</f>
        <v>0</v>
      </c>
      <c r="L281" s="465">
        <f>IF(ISNA(VLOOKUP(A281,Pagamenti_Opendata!$A$2:$H$253,8,FALSE)=TRUE),0,VLOOKUP(A281,Pagamenti_Opendata!$A$2:$H$253,8,FALSE))</f>
        <v>0</v>
      </c>
      <c r="M281" s="168"/>
      <c r="N281" s="148">
        <v>0</v>
      </c>
      <c r="O281" s="734">
        <f>IF(I281&gt;N281,I281-N281,0)</f>
        <v>0</v>
      </c>
      <c r="P281" s="734">
        <f>IF(I281&lt;N281,I281-N281,0)</f>
        <v>0</v>
      </c>
      <c r="Q281" s="603">
        <f>COUNTIF(Bandi_ItaliaDomani!A$2:A$1085,A281)</f>
        <v>0</v>
      </c>
      <c r="R281" s="465">
        <f>SUMIF(Bandi_ItaliaDomani!A$2:A$1085,A281,Bandi_ItaliaDomani!R$2:R$1085)</f>
        <v>0</v>
      </c>
      <c r="S281" s="465">
        <f>VLOOKUP(A281,Progetti_Regis!$A$2:$H$427,6,FALSE)</f>
        <v>0</v>
      </c>
      <c r="T281" s="465">
        <f>VLOOKUP(A281,Progetti_Regis!$A$2:$H$427,7,FALSE)</f>
        <v>0</v>
      </c>
      <c r="U281" s="42" t="s">
        <v>7734</v>
      </c>
      <c r="V281" s="37"/>
      <c r="W281" s="42" t="s">
        <v>6721</v>
      </c>
      <c r="AE281" s="10"/>
      <c r="AF281" s="2"/>
      <c r="AG281" s="1052">
        <f>IF(ISNA(VLOOKUP($A281,Tag_sostegno_clima_digitale!$A$2:$Y$461,21,FALSE)=TRUE),0,VLOOKUP($A281,Tag_sostegno_clima_digitale!$A$2:$Y$461,21,FALSE))</f>
        <v>0</v>
      </c>
      <c r="AH281" s="1052">
        <f>IF(ISNA(VLOOKUP($A281,Tag_sostegno_clima_digitale!$A$2:$Y$461,23,FALSE)=TRUE),0,VLOOKUP($A281,Tag_sostegno_clima_digitale!$A$2:$Y$461,23,FALSE))</f>
        <v>0</v>
      </c>
      <c r="AI281" s="10" t="str">
        <f t="shared" si="22"/>
        <v/>
      </c>
      <c r="AJ281" s="10" t="str">
        <f t="shared" si="23"/>
        <v/>
      </c>
      <c r="AM281" s="484" t="s">
        <v>923</v>
      </c>
      <c r="AN281" s="64">
        <v>1</v>
      </c>
      <c r="AO281" s="64"/>
      <c r="AP281" s="64"/>
      <c r="AQ281" s="64"/>
      <c r="BF281" s="60" t="s">
        <v>1701</v>
      </c>
      <c r="BG281" s="478"/>
      <c r="BH281" s="478"/>
      <c r="BI281" s="478"/>
      <c r="BJ281" s="478"/>
      <c r="BK281" s="478"/>
      <c r="BL281" s="478"/>
      <c r="BM281" s="478"/>
    </row>
    <row r="282" spans="1:126">
      <c r="A282" s="374" t="s">
        <v>5042</v>
      </c>
      <c r="B282" s="478" t="s">
        <v>98</v>
      </c>
      <c r="C282" s="42" t="s">
        <v>955</v>
      </c>
      <c r="D282" s="42" t="s">
        <v>558</v>
      </c>
      <c r="E282" s="67" t="s">
        <v>1204</v>
      </c>
      <c r="F282" s="6" t="s">
        <v>1215</v>
      </c>
      <c r="G282" s="148">
        <v>0</v>
      </c>
      <c r="H282" s="152"/>
      <c r="I282" s="148">
        <f t="shared" si="24"/>
        <v>0</v>
      </c>
      <c r="J282" s="148"/>
      <c r="K282" s="147">
        <f>I282+J282</f>
        <v>0</v>
      </c>
      <c r="L282" s="465">
        <f>IF(ISNA(VLOOKUP(A282,Pagamenti_Opendata!$A$2:$H$253,8,FALSE)=TRUE),0,VLOOKUP(A282,Pagamenti_Opendata!$A$2:$H$253,8,FALSE))</f>
        <v>0</v>
      </c>
      <c r="M282" s="168"/>
      <c r="N282" s="148">
        <v>0</v>
      </c>
      <c r="O282" s="734">
        <f>IF(I282&gt;N282,I282-N282,0)</f>
        <v>0</v>
      </c>
      <c r="P282" s="734">
        <f>IF(I282&lt;N282,I282-N282,0)</f>
        <v>0</v>
      </c>
      <c r="Q282" s="603">
        <f>COUNTIF(Bandi_ItaliaDomani!A$2:A$1085,A282)</f>
        <v>0</v>
      </c>
      <c r="R282" s="465">
        <f>SUMIF(Bandi_ItaliaDomani!A$2:A$1085,A282,Bandi_ItaliaDomani!R$2:R$1085)</f>
        <v>0</v>
      </c>
      <c r="S282" s="465">
        <f>VLOOKUP(A282,Progetti_Regis!$A$2:$H$427,6,FALSE)</f>
        <v>0</v>
      </c>
      <c r="T282" s="465">
        <f>VLOOKUP(A282,Progetti_Regis!$A$2:$H$427,7,FALSE)</f>
        <v>0</v>
      </c>
      <c r="U282" s="42"/>
      <c r="V282" s="37"/>
      <c r="W282" s="42"/>
      <c r="AE282" s="10"/>
      <c r="AF282" s="2"/>
      <c r="AG282" s="1052">
        <f>IF(ISNA(VLOOKUP($A282,Tag_sostegno_clima_digitale!$A$2:$Y$461,21,FALSE)=TRUE),0,VLOOKUP($A282,Tag_sostegno_clima_digitale!$A$2:$Y$461,21,FALSE))</f>
        <v>0</v>
      </c>
      <c r="AH282" s="1052">
        <f>IF(ISNA(VLOOKUP($A282,Tag_sostegno_clima_digitale!$A$2:$Y$461,23,FALSE)=TRUE),0,VLOOKUP($A282,Tag_sostegno_clima_digitale!$A$2:$Y$461,23,FALSE))</f>
        <v>0</v>
      </c>
      <c r="AI282" s="10" t="str">
        <f t="shared" si="22"/>
        <v/>
      </c>
      <c r="AJ282" s="10" t="str">
        <f t="shared" si="23"/>
        <v/>
      </c>
      <c r="AM282" s="484" t="s">
        <v>923</v>
      </c>
      <c r="AN282" s="64">
        <v>1</v>
      </c>
      <c r="AO282" s="64"/>
      <c r="AP282" s="64"/>
      <c r="AQ282" s="64"/>
      <c r="AU282" s="60" t="s">
        <v>1702</v>
      </c>
      <c r="AV282" s="478"/>
      <c r="AW282" s="478"/>
      <c r="AX282" s="478"/>
    </row>
    <row r="283" spans="1:126">
      <c r="A283" s="374" t="s">
        <v>5025</v>
      </c>
      <c r="B283" s="478" t="s">
        <v>98</v>
      </c>
      <c r="C283" s="42" t="s">
        <v>955</v>
      </c>
      <c r="D283" s="42" t="s">
        <v>558</v>
      </c>
      <c r="E283" s="67" t="s">
        <v>1204</v>
      </c>
      <c r="F283" s="6" t="s">
        <v>1216</v>
      </c>
      <c r="G283" s="148">
        <v>0</v>
      </c>
      <c r="H283" s="152"/>
      <c r="I283" s="148">
        <f t="shared" si="24"/>
        <v>0</v>
      </c>
      <c r="J283" s="148"/>
      <c r="K283" s="147">
        <f>I283+J283</f>
        <v>0</v>
      </c>
      <c r="L283" s="465">
        <f>IF(ISNA(VLOOKUP(A283,Pagamenti_Opendata!$A$2:$H$253,8,FALSE)=TRUE),0,VLOOKUP(A283,Pagamenti_Opendata!$A$2:$H$253,8,FALSE))</f>
        <v>0</v>
      </c>
      <c r="M283" s="168"/>
      <c r="N283" s="148">
        <v>0</v>
      </c>
      <c r="O283" s="734">
        <f>IF(I283&gt;N283,I283-N283,0)</f>
        <v>0</v>
      </c>
      <c r="P283" s="734">
        <f>IF(I283&lt;N283,I283-N283,0)</f>
        <v>0</v>
      </c>
      <c r="Q283" s="603">
        <f>COUNTIF(Bandi_ItaliaDomani!A$2:A$1085,A283)</f>
        <v>0</v>
      </c>
      <c r="R283" s="465">
        <f>SUMIF(Bandi_ItaliaDomani!A$2:A$1085,A283,Bandi_ItaliaDomani!R$2:R$1085)</f>
        <v>0</v>
      </c>
      <c r="S283" s="465">
        <f>VLOOKUP(A283,Progetti_Regis!$A$2:$H$427,6,FALSE)</f>
        <v>0</v>
      </c>
      <c r="T283" s="465">
        <f>VLOOKUP(A283,Progetti_Regis!$A$2:$H$427,7,FALSE)</f>
        <v>0</v>
      </c>
      <c r="U283" s="42" t="s">
        <v>7734</v>
      </c>
      <c r="V283" s="37"/>
      <c r="W283" s="42" t="s">
        <v>6721</v>
      </c>
      <c r="AE283" s="10"/>
      <c r="AF283" s="2"/>
      <c r="AG283" s="1052">
        <f>IF(ISNA(VLOOKUP($A283,Tag_sostegno_clima_digitale!$A$2:$Y$461,21,FALSE)=TRUE),0,VLOOKUP($A283,Tag_sostegno_clima_digitale!$A$2:$Y$461,21,FALSE))</f>
        <v>0</v>
      </c>
      <c r="AH283" s="1052">
        <f>IF(ISNA(VLOOKUP($A283,Tag_sostegno_clima_digitale!$A$2:$Y$461,23,FALSE)=TRUE),0,VLOOKUP($A283,Tag_sostegno_clima_digitale!$A$2:$Y$461,23,FALSE))</f>
        <v>0</v>
      </c>
      <c r="AI283" s="10" t="str">
        <f t="shared" si="22"/>
        <v/>
      </c>
      <c r="AJ283" s="10" t="str">
        <f t="shared" si="23"/>
        <v/>
      </c>
      <c r="AM283" s="484" t="s">
        <v>923</v>
      </c>
      <c r="AN283" s="64">
        <v>1</v>
      </c>
      <c r="AO283" s="64"/>
      <c r="AP283" s="64"/>
      <c r="AQ283" s="64"/>
      <c r="CB283" s="60" t="s">
        <v>1703</v>
      </c>
      <c r="CC283" s="478"/>
      <c r="CD283" s="478"/>
    </row>
    <row r="284" spans="1:126" s="484" customFormat="1" ht="14.4">
      <c r="A284" s="478" t="s">
        <v>6796</v>
      </c>
      <c r="B284" s="478" t="s">
        <v>98</v>
      </c>
      <c r="C284" s="42" t="s">
        <v>955</v>
      </c>
      <c r="D284" s="40" t="s">
        <v>5304</v>
      </c>
      <c r="E284" s="67" t="s">
        <v>1021</v>
      </c>
      <c r="F284" s="65" t="s">
        <v>6797</v>
      </c>
      <c r="G284" s="10">
        <v>0</v>
      </c>
      <c r="H284" s="53"/>
      <c r="I284" s="148">
        <f t="shared" si="24"/>
        <v>0</v>
      </c>
      <c r="J284" s="53"/>
      <c r="K284" s="151">
        <v>0</v>
      </c>
      <c r="L284" s="465">
        <f>IF(ISNA(VLOOKUP(A284,Pagamenti_Opendata!$A$2:$H$253,8,FALSE)=TRUE),0,VLOOKUP(A284,Pagamenti_Opendata!$A$2:$H$253,8,FALSE))</f>
        <v>0</v>
      </c>
      <c r="M284" s="168"/>
      <c r="N284" s="10">
        <v>0</v>
      </c>
      <c r="O284" s="734">
        <f>IF(I284&gt;N284,I284-N284,0)</f>
        <v>0</v>
      </c>
      <c r="P284" s="734">
        <f>IF(I284&lt;N284,I284-N284,0)</f>
        <v>0</v>
      </c>
      <c r="Q284" s="603">
        <f>COUNTIF(Bandi_ItaliaDomani!A$2:A$1085,A284)</f>
        <v>0</v>
      </c>
      <c r="R284" s="465">
        <f>SUMIF(Bandi_ItaliaDomani!A$2:A$1085,A284,Bandi_ItaliaDomani!R$2:R$1085)</f>
        <v>0</v>
      </c>
      <c r="S284" s="465">
        <f>VLOOKUP(A284,Progetti_Regis!$A$2:$H$427,6,FALSE)</f>
        <v>0</v>
      </c>
      <c r="T284" s="465">
        <f>VLOOKUP(A284,Progetti_Regis!$A$2:$H$427,7,FALSE)</f>
        <v>0</v>
      </c>
      <c r="U284" s="42" t="s">
        <v>7734</v>
      </c>
      <c r="W284" s="674" t="s">
        <v>6721</v>
      </c>
      <c r="AE284" s="2"/>
      <c r="AF284" s="2"/>
      <c r="AG284" s="1052">
        <f>IF(ISNA(VLOOKUP($A284,Tag_sostegno_clima_digitale!$A$2:$Y$461,21,FALSE)=TRUE),0,VLOOKUP($A284,Tag_sostegno_clima_digitale!$A$2:$Y$461,21,FALSE))</f>
        <v>0</v>
      </c>
      <c r="AH284" s="1052">
        <f>IF(ISNA(VLOOKUP($A284,Tag_sostegno_clima_digitale!$A$2:$Y$461,23,FALSE)=TRUE),0,VLOOKUP($A284,Tag_sostegno_clima_digitale!$A$2:$Y$461,23,FALSE))</f>
        <v>0</v>
      </c>
      <c r="AI284" s="10" t="str">
        <f t="shared" si="22"/>
        <v/>
      </c>
      <c r="AJ284" s="10" t="str">
        <f t="shared" si="23"/>
        <v/>
      </c>
      <c r="AN284" s="64"/>
      <c r="AO284" s="64"/>
      <c r="AP284" s="64"/>
      <c r="AQ284" s="64"/>
      <c r="CB284" s="307"/>
      <c r="CC284" s="307"/>
      <c r="CD284" s="307"/>
      <c r="DI284" s="307"/>
      <c r="DJ284" s="307"/>
      <c r="DK284" s="307"/>
      <c r="DL284" s="307"/>
      <c r="DM284" s="307"/>
      <c r="DN284" s="307"/>
      <c r="DO284" s="307"/>
      <c r="DP284" s="307"/>
      <c r="DQ284" s="307"/>
      <c r="DR284" s="307"/>
      <c r="DS284" s="307"/>
      <c r="DT284" s="307"/>
    </row>
    <row r="285" spans="1:126" ht="13.8">
      <c r="A285" s="374" t="s">
        <v>5027</v>
      </c>
      <c r="B285" s="484" t="s">
        <v>98</v>
      </c>
      <c r="C285" s="40" t="s">
        <v>1015</v>
      </c>
      <c r="D285" s="40" t="s">
        <v>5305</v>
      </c>
      <c r="E285" s="43" t="s">
        <v>944</v>
      </c>
      <c r="F285" s="51" t="s">
        <v>5890</v>
      </c>
      <c r="G285" s="150">
        <v>3000000000</v>
      </c>
      <c r="H285" s="150">
        <v>244859040.03999999</v>
      </c>
      <c r="I285" s="148">
        <f t="shared" si="24"/>
        <v>3244859040.04</v>
      </c>
      <c r="J285" s="150"/>
      <c r="K285" s="744">
        <f>I285+J285</f>
        <v>3244859040.04</v>
      </c>
      <c r="L285" s="465">
        <f>IF(ISNA(VLOOKUP(A285,Pagamenti_Opendata!$A$2:$H$253,8,FALSE)=TRUE),0,VLOOKUP(A285,Pagamenti_Opendata!$A$2:$H$253,8,FALSE))</f>
        <v>816667516.38999999</v>
      </c>
      <c r="M285" s="168" t="s">
        <v>793</v>
      </c>
      <c r="N285" s="150">
        <v>4600000000</v>
      </c>
      <c r="O285" s="734">
        <f>IF(I285&gt;N285,I285-N285,0)</f>
        <v>0</v>
      </c>
      <c r="P285" s="734">
        <f>IF(I285&lt;N285,I285-N285,0)</f>
        <v>-1355140959.96</v>
      </c>
      <c r="Q285" s="603">
        <f>COUNTIF(Bandi_ItaliaDomani!A$2:A$1085,A285)</f>
        <v>3</v>
      </c>
      <c r="R285" s="465">
        <f>SUMIF(Bandi_ItaliaDomani!A$2:A$1085,A285,Bandi_ItaliaDomani!R$2:R$1085)</f>
        <v>3971854659.0999999</v>
      </c>
      <c r="S285" s="465">
        <f>VLOOKUP(A285,Progetti_Regis!$A$2:$H$427,6,FALSE)</f>
        <v>3199</v>
      </c>
      <c r="T285" s="465">
        <f>VLOOKUP(A285,Progetti_Regis!$A$2:$H$427,7,FALSE)</f>
        <v>3971854659.1000023</v>
      </c>
      <c r="U285" s="50" t="s">
        <v>1163</v>
      </c>
      <c r="V285" s="51" t="s">
        <v>1156</v>
      </c>
      <c r="W285" s="482" t="s">
        <v>1898</v>
      </c>
      <c r="X285" s="10">
        <v>0</v>
      </c>
      <c r="Y285" s="10">
        <v>100</v>
      </c>
      <c r="Z285" s="10">
        <v>500</v>
      </c>
      <c r="AA285" s="10">
        <v>850</v>
      </c>
      <c r="AB285" s="10">
        <v>1000</v>
      </c>
      <c r="AC285" s="10">
        <v>794.9</v>
      </c>
      <c r="AD285" s="10">
        <v>0</v>
      </c>
      <c r="AE285" s="10">
        <v>2304</v>
      </c>
      <c r="AF285" s="2">
        <v>50.1</v>
      </c>
      <c r="AG285" s="1052">
        <f>IF(ISNA(VLOOKUP($A285,Tag_sostegno_clima_digitale!$A$2:$Y$461,21,FALSE)=TRUE),0,VLOOKUP($A285,Tag_sostegno_clima_digitale!$A$2:$Y$461,21,FALSE))</f>
        <v>0</v>
      </c>
      <c r="AH285" s="1052">
        <f>IF(ISNA(VLOOKUP($A285,Tag_sostegno_clima_digitale!$A$2:$Y$461,23,FALSE)=TRUE),0,VLOOKUP($A285,Tag_sostegno_clima_digitale!$A$2:$Y$461,23,FALSE))</f>
        <v>0</v>
      </c>
      <c r="AI285" s="10">
        <f t="shared" si="22"/>
        <v>0</v>
      </c>
      <c r="AJ285" s="10">
        <f t="shared" si="23"/>
        <v>0</v>
      </c>
      <c r="AK285" s="8">
        <v>44197</v>
      </c>
      <c r="AL285" s="8">
        <v>46203</v>
      </c>
      <c r="AM285" s="172" t="s">
        <v>923</v>
      </c>
      <c r="AN285" s="64">
        <v>1</v>
      </c>
      <c r="AO285" s="64">
        <v>1</v>
      </c>
      <c r="AP285" s="64">
        <v>1</v>
      </c>
      <c r="AQ285" s="64"/>
      <c r="AU285" s="520"/>
      <c r="AV285" s="520"/>
      <c r="AW285" s="520"/>
      <c r="AX285" s="520"/>
      <c r="BE285" s="306" t="s">
        <v>3663</v>
      </c>
      <c r="BO285" s="60" t="s">
        <v>1709</v>
      </c>
      <c r="BP285" s="478"/>
      <c r="DQ285" s="59" t="s">
        <v>1710</v>
      </c>
    </row>
    <row r="286" spans="1:126" ht="13.8">
      <c r="A286" s="374" t="s">
        <v>5043</v>
      </c>
      <c r="B286" s="484" t="s">
        <v>98</v>
      </c>
      <c r="C286" s="42" t="s">
        <v>1015</v>
      </c>
      <c r="D286" s="42" t="s">
        <v>559</v>
      </c>
      <c r="E286" s="67" t="s">
        <v>944</v>
      </c>
      <c r="F286" s="51" t="s">
        <v>5891</v>
      </c>
      <c r="G286" s="148">
        <v>1074752186.5899999</v>
      </c>
      <c r="H286" s="152"/>
      <c r="I286" s="148">
        <f t="shared" si="24"/>
        <v>1074752186.5899999</v>
      </c>
      <c r="J286" s="148"/>
      <c r="K286" s="744">
        <f>I286+J286</f>
        <v>1074752186.5899999</v>
      </c>
      <c r="L286" s="465">
        <f>IF(ISNA(VLOOKUP(A286,Pagamenti_Opendata!$A$2:$H$253,8,FALSE)=TRUE),0,VLOOKUP(A286,Pagamenti_Opendata!$A$2:$H$253,8,FALSE))</f>
        <v>102223309.20999999</v>
      </c>
      <c r="M286" s="168" t="s">
        <v>794</v>
      </c>
      <c r="N286" s="148">
        <v>960000000</v>
      </c>
      <c r="O286" s="734">
        <f>IF(I286&gt;N286,I286-N286,0)</f>
        <v>114752186.58999991</v>
      </c>
      <c r="P286" s="734">
        <f>IF(I286&lt;N286,I286-N286,0)</f>
        <v>0</v>
      </c>
      <c r="Q286" s="603">
        <f>COUNTIF(Bandi_ItaliaDomani!A$2:A$1085,A286)</f>
        <v>1</v>
      </c>
      <c r="R286" s="465">
        <f>SUMIF(Bandi_ItaliaDomani!A$2:A$1085,A286,Bandi_ItaliaDomani!R$2:R$1085)</f>
        <v>430217347.26999968</v>
      </c>
      <c r="S286" s="465">
        <f>VLOOKUP(A286,Progetti_Regis!$A$2:$H$427,6,FALSE)</f>
        <v>961</v>
      </c>
      <c r="T286" s="465">
        <f>VLOOKUP(A286,Progetti_Regis!$A$2:$H$427,7,FALSE)</f>
        <v>430217347.27000022</v>
      </c>
      <c r="U286" s="50" t="s">
        <v>1163</v>
      </c>
      <c r="V286" s="37"/>
      <c r="W286" s="482" t="s">
        <v>1898</v>
      </c>
      <c r="X286" s="10">
        <v>0</v>
      </c>
      <c r="Y286" s="10">
        <v>0</v>
      </c>
      <c r="Z286" s="10">
        <v>160</v>
      </c>
      <c r="AA286" s="10">
        <v>180</v>
      </c>
      <c r="AB286" s="10">
        <v>200</v>
      </c>
      <c r="AC286" s="10">
        <v>200</v>
      </c>
      <c r="AD286" s="10">
        <v>334.8</v>
      </c>
      <c r="AE286" s="2">
        <v>547</v>
      </c>
      <c r="AF286" s="2">
        <v>57</v>
      </c>
      <c r="AG286" s="1052">
        <f>IF(ISNA(VLOOKUP($A286,Tag_sostegno_clima_digitale!$A$2:$Y$461,21,FALSE)=TRUE),0,VLOOKUP($A286,Tag_sostegno_clima_digitale!$A$2:$Y$461,21,FALSE))</f>
        <v>0</v>
      </c>
      <c r="AH286" s="1052">
        <f>IF(ISNA(VLOOKUP($A286,Tag_sostegno_clima_digitale!$A$2:$Y$461,23,FALSE)=TRUE),0,VLOOKUP($A286,Tag_sostegno_clima_digitale!$A$2:$Y$461,23,FALSE))</f>
        <v>0</v>
      </c>
      <c r="AI286" s="10">
        <f t="shared" si="22"/>
        <v>0</v>
      </c>
      <c r="AJ286" s="10">
        <f t="shared" si="23"/>
        <v>0</v>
      </c>
      <c r="AK286" s="8">
        <v>44562</v>
      </c>
      <c r="AL286" s="8">
        <v>46203</v>
      </c>
      <c r="AM286" s="172" t="s">
        <v>923</v>
      </c>
      <c r="AN286" s="64"/>
      <c r="AO286" s="64">
        <v>1</v>
      </c>
      <c r="AP286" s="64">
        <v>1</v>
      </c>
      <c r="AQ286" s="64"/>
      <c r="AU286" s="520"/>
      <c r="AV286" s="520"/>
      <c r="AW286" s="520"/>
      <c r="AX286" s="520"/>
      <c r="BN286" s="306" t="s">
        <v>3764</v>
      </c>
      <c r="DQ286" s="59" t="s">
        <v>1711</v>
      </c>
    </row>
    <row r="287" spans="1:126" ht="13.8">
      <c r="A287" s="374" t="s">
        <v>5044</v>
      </c>
      <c r="B287" s="484" t="s">
        <v>98</v>
      </c>
      <c r="C287" s="42" t="s">
        <v>1015</v>
      </c>
      <c r="D287" s="42" t="s">
        <v>559</v>
      </c>
      <c r="E287" s="67" t="s">
        <v>944</v>
      </c>
      <c r="F287" s="35" t="s">
        <v>1018</v>
      </c>
      <c r="G287" s="148">
        <v>300000000</v>
      </c>
      <c r="H287" s="152"/>
      <c r="I287" s="148">
        <f t="shared" si="24"/>
        <v>300000000</v>
      </c>
      <c r="J287" s="152"/>
      <c r="K287" s="147">
        <f>I287+J287</f>
        <v>300000000</v>
      </c>
      <c r="L287" s="465">
        <f>IF(ISNA(VLOOKUP(A287,Pagamenti_Opendata!$A$2:$H$253,8,FALSE)=TRUE),0,VLOOKUP(A287,Pagamenti_Opendata!$A$2:$H$253,8,FALSE))</f>
        <v>71559106.189999998</v>
      </c>
      <c r="M287" s="168" t="s">
        <v>795</v>
      </c>
      <c r="N287" s="148">
        <v>300000000</v>
      </c>
      <c r="O287" s="734">
        <f>IF(I287&gt;N287,I287-N287,0)</f>
        <v>0</v>
      </c>
      <c r="P287" s="734">
        <f>IF(I287&lt;N287,I287-N287,0)</f>
        <v>0</v>
      </c>
      <c r="Q287" s="603">
        <f>COUNTIF(Bandi_ItaliaDomani!A$2:A$1085,A287)</f>
        <v>1</v>
      </c>
      <c r="R287" s="465">
        <f>SUMIF(Bandi_ItaliaDomani!A$2:A$1085,A287,Bandi_ItaliaDomani!R$2:R$1085)</f>
        <v>313876826.28000009</v>
      </c>
      <c r="S287" s="465">
        <f>VLOOKUP(A287,Progetti_Regis!$A$2:$H$427,6,FALSE)</f>
        <v>412</v>
      </c>
      <c r="T287" s="465">
        <f>VLOOKUP(A287,Progetti_Regis!$A$2:$H$427,7,FALSE)</f>
        <v>313876826.27999997</v>
      </c>
      <c r="U287" s="50" t="s">
        <v>1163</v>
      </c>
      <c r="V287" s="37"/>
      <c r="W287" s="482" t="s">
        <v>1898</v>
      </c>
      <c r="X287" s="10">
        <v>0</v>
      </c>
      <c r="Y287" s="10">
        <v>60</v>
      </c>
      <c r="Z287" s="10">
        <v>51</v>
      </c>
      <c r="AA287" s="10">
        <v>51</v>
      </c>
      <c r="AB287" s="10">
        <v>51</v>
      </c>
      <c r="AC287" s="10">
        <v>51</v>
      </c>
      <c r="AD287" s="10">
        <v>36</v>
      </c>
      <c r="AE287" s="2">
        <v>163</v>
      </c>
      <c r="AF287" s="2">
        <v>54.3</v>
      </c>
      <c r="AG287" s="1052">
        <f>IF(ISNA(VLOOKUP($A287,Tag_sostegno_clima_digitale!$A$2:$Y$461,21,FALSE)=TRUE),0,VLOOKUP($A287,Tag_sostegno_clima_digitale!$A$2:$Y$461,21,FALSE))</f>
        <v>0</v>
      </c>
      <c r="AH287" s="1052">
        <f>IF(ISNA(VLOOKUP($A287,Tag_sostegno_clima_digitale!$A$2:$Y$461,23,FALSE)=TRUE),0,VLOOKUP($A287,Tag_sostegno_clima_digitale!$A$2:$Y$461,23,FALSE))</f>
        <v>0</v>
      </c>
      <c r="AI287" s="10">
        <f t="shared" si="22"/>
        <v>0</v>
      </c>
      <c r="AJ287" s="10">
        <f t="shared" si="23"/>
        <v>0</v>
      </c>
      <c r="AK287" s="8">
        <v>44470</v>
      </c>
      <c r="AL287" s="8">
        <v>46203</v>
      </c>
      <c r="AM287" s="172" t="s">
        <v>923</v>
      </c>
      <c r="AN287" s="64">
        <v>1</v>
      </c>
      <c r="AO287" s="64">
        <v>1</v>
      </c>
      <c r="AP287" s="64"/>
      <c r="AQ287" s="64"/>
      <c r="AU287" s="520"/>
      <c r="AV287" s="520"/>
      <c r="AW287" s="520"/>
      <c r="AX287" s="520"/>
      <c r="BZ287" s="60" t="s">
        <v>531</v>
      </c>
      <c r="CA287" s="478"/>
      <c r="DQ287" s="59" t="s">
        <v>1712</v>
      </c>
    </row>
    <row r="288" spans="1:126">
      <c r="A288" s="374" t="s">
        <v>5045</v>
      </c>
      <c r="B288" s="484" t="s">
        <v>98</v>
      </c>
      <c r="C288" s="42" t="s">
        <v>1015</v>
      </c>
      <c r="D288" s="42" t="s">
        <v>559</v>
      </c>
      <c r="E288" s="67" t="s">
        <v>944</v>
      </c>
      <c r="F288" s="35" t="s">
        <v>1019</v>
      </c>
      <c r="G288" s="148">
        <v>1500000000</v>
      </c>
      <c r="H288" s="152"/>
      <c r="I288" s="148">
        <f t="shared" si="24"/>
        <v>1500000000</v>
      </c>
      <c r="J288" s="152"/>
      <c r="K288" s="147">
        <f>I288+J288</f>
        <v>1500000000</v>
      </c>
      <c r="L288" s="465">
        <f>IF(ISNA(VLOOKUP(A288,Pagamenti_Opendata!$A$2:$H$253,8,FALSE)=TRUE),0,VLOOKUP(A288,Pagamenti_Opendata!$A$2:$H$253,8,FALSE))</f>
        <v>249236298.52000001</v>
      </c>
      <c r="M288" s="168" t="s">
        <v>852</v>
      </c>
      <c r="N288" s="148">
        <v>1500000000</v>
      </c>
      <c r="O288" s="734">
        <f>IF(I288&gt;N288,I288-N288,0)</f>
        <v>0</v>
      </c>
      <c r="P288" s="734">
        <f>IF(I288&lt;N288,I288-N288,0)</f>
        <v>0</v>
      </c>
      <c r="Q288" s="603">
        <f>COUNTIF(Bandi_ItaliaDomani!A$2:A$1085,A288)</f>
        <v>0</v>
      </c>
      <c r="R288" s="465">
        <f>SUMIF(Bandi_ItaliaDomani!A$2:A$1085,A288,Bandi_ItaliaDomani!R$2:R$1085)</f>
        <v>0</v>
      </c>
      <c r="S288" s="465">
        <f>VLOOKUP(A288,Progetti_Regis!$A$2:$H$427,6,FALSE)</f>
        <v>3188</v>
      </c>
      <c r="T288" s="465">
        <f>VLOOKUP(A288,Progetti_Regis!$A$2:$H$427,7,FALSE)</f>
        <v>499916882.1600008</v>
      </c>
      <c r="U288" s="50" t="s">
        <v>1163</v>
      </c>
      <c r="V288" s="35"/>
      <c r="W288" s="42" t="s">
        <v>6721</v>
      </c>
      <c r="X288" s="10">
        <v>0</v>
      </c>
      <c r="Y288" s="10">
        <v>400</v>
      </c>
      <c r="Z288" s="10">
        <v>460</v>
      </c>
      <c r="AA288" s="10">
        <v>510</v>
      </c>
      <c r="AB288" s="10">
        <v>130</v>
      </c>
      <c r="AC288" s="10">
        <v>0</v>
      </c>
      <c r="AD288" s="10">
        <v>0</v>
      </c>
      <c r="AE288" s="2">
        <v>645</v>
      </c>
      <c r="AF288" s="2">
        <v>43</v>
      </c>
      <c r="AG288" s="1052">
        <f>IF(ISNA(VLOOKUP($A288,Tag_sostegno_clima_digitale!$A$2:$Y$461,21,FALSE)=TRUE),0,VLOOKUP($A288,Tag_sostegno_clima_digitale!$A$2:$Y$461,21,FALSE))</f>
        <v>0</v>
      </c>
      <c r="AH288" s="1052">
        <f>IF(ISNA(VLOOKUP($A288,Tag_sostegno_clima_digitale!$A$2:$Y$461,23,FALSE)=TRUE),0,VLOOKUP($A288,Tag_sostegno_clima_digitale!$A$2:$Y$461,23,FALSE))</f>
        <v>0</v>
      </c>
      <c r="AI288" s="10">
        <f t="shared" si="22"/>
        <v>0</v>
      </c>
      <c r="AJ288" s="10">
        <f t="shared" si="23"/>
        <v>0</v>
      </c>
      <c r="AK288" s="8">
        <v>44197</v>
      </c>
      <c r="AL288" s="8">
        <v>46203</v>
      </c>
      <c r="AM288" s="172" t="s">
        <v>923</v>
      </c>
      <c r="AN288" s="64"/>
      <c r="AO288" s="64">
        <v>2</v>
      </c>
      <c r="AP288" s="64">
        <v>1</v>
      </c>
      <c r="AQ288" s="64"/>
      <c r="BN288" s="306" t="s">
        <v>3767</v>
      </c>
      <c r="CY288" s="59" t="s">
        <v>1713</v>
      </c>
      <c r="DQ288" s="59" t="s">
        <v>1714</v>
      </c>
    </row>
    <row r="289" spans="1:126">
      <c r="A289" s="374" t="s">
        <v>5046</v>
      </c>
      <c r="B289" s="484" t="s">
        <v>98</v>
      </c>
      <c r="C289" s="42" t="s">
        <v>1015</v>
      </c>
      <c r="D289" s="42" t="s">
        <v>559</v>
      </c>
      <c r="E289" s="67" t="s">
        <v>944</v>
      </c>
      <c r="F289" s="35" t="s">
        <v>1020</v>
      </c>
      <c r="G289" s="148">
        <v>1500000000</v>
      </c>
      <c r="H289" s="152"/>
      <c r="I289" s="148">
        <f t="shared" si="24"/>
        <v>1500000000</v>
      </c>
      <c r="J289" s="152"/>
      <c r="K289" s="147">
        <f>I289+J289</f>
        <v>1500000000</v>
      </c>
      <c r="L289" s="465">
        <f>IF(ISNA(VLOOKUP(A289,Pagamenti_Opendata!$A$2:$H$253,8,FALSE)=TRUE),0,VLOOKUP(A289,Pagamenti_Opendata!$A$2:$H$253,8,FALSE))</f>
        <v>293025900.20999998</v>
      </c>
      <c r="M289" s="168" t="s">
        <v>796</v>
      </c>
      <c r="N289" s="148">
        <v>1500000000</v>
      </c>
      <c r="O289" s="734">
        <f>IF(I289&gt;N289,I289-N289,0)</f>
        <v>0</v>
      </c>
      <c r="P289" s="734">
        <f>IF(I289&lt;N289,I289-N289,0)</f>
        <v>0</v>
      </c>
      <c r="Q289" s="603">
        <f>COUNTIF(Bandi_ItaliaDomani!A$2:A$1085,A289)</f>
        <v>1</v>
      </c>
      <c r="R289" s="465">
        <f>SUMIF(Bandi_ItaliaDomani!A$2:A$1085,A289,Bandi_ItaliaDomani!R$2:R$1085)</f>
        <v>1000000</v>
      </c>
      <c r="S289" s="465">
        <f>VLOOKUP(A289,Progetti_Regis!$A$2:$H$427,6,FALSE)</f>
        <v>243</v>
      </c>
      <c r="T289" s="465">
        <f>VLOOKUP(A289,Progetti_Regis!$A$2:$H$427,7,FALSE)</f>
        <v>1145770129.4299984</v>
      </c>
      <c r="U289" s="50" t="s">
        <v>1163</v>
      </c>
      <c r="V289" s="37"/>
      <c r="W289" s="42" t="s">
        <v>6721</v>
      </c>
      <c r="X289" s="10">
        <v>0</v>
      </c>
      <c r="Y289" s="10">
        <v>0</v>
      </c>
      <c r="Z289" s="10">
        <v>580</v>
      </c>
      <c r="AA289" s="10">
        <v>550</v>
      </c>
      <c r="AB289" s="10">
        <v>200</v>
      </c>
      <c r="AC289" s="10">
        <v>100</v>
      </c>
      <c r="AD289" s="10">
        <v>70</v>
      </c>
      <c r="AE289" s="2">
        <v>540</v>
      </c>
      <c r="AF289" s="2">
        <v>36</v>
      </c>
      <c r="AG289" s="1052">
        <f>IF(ISNA(VLOOKUP($A289,Tag_sostegno_clima_digitale!$A$2:$Y$461,21,FALSE)=TRUE),0,VLOOKUP($A289,Tag_sostegno_clima_digitale!$A$2:$Y$461,21,FALSE))</f>
        <v>0</v>
      </c>
      <c r="AH289" s="1052">
        <f>IF(ISNA(VLOOKUP($A289,Tag_sostegno_clima_digitale!$A$2:$Y$461,23,FALSE)=TRUE),0,VLOOKUP($A289,Tag_sostegno_clima_digitale!$A$2:$Y$461,23,FALSE))</f>
        <v>0</v>
      </c>
      <c r="AI289" s="10">
        <f t="shared" si="22"/>
        <v>0</v>
      </c>
      <c r="AJ289" s="10">
        <f t="shared" si="23"/>
        <v>0</v>
      </c>
      <c r="AK289" s="8">
        <v>44562</v>
      </c>
      <c r="AL289" s="8">
        <v>46203</v>
      </c>
      <c r="AM289" s="172" t="s">
        <v>923</v>
      </c>
      <c r="AN289" s="64">
        <v>1</v>
      </c>
      <c r="AO289" s="64">
        <v>1</v>
      </c>
      <c r="AP289" s="64">
        <v>2</v>
      </c>
      <c r="AQ289" s="64"/>
      <c r="BA289" s="306" t="s">
        <v>3764</v>
      </c>
      <c r="CZ289" s="60" t="s">
        <v>8810</v>
      </c>
      <c r="DA289" s="59" t="s">
        <v>1715</v>
      </c>
      <c r="DV289" s="306" t="s">
        <v>3763</v>
      </c>
    </row>
    <row r="290" spans="1:126">
      <c r="A290" s="374" t="s">
        <v>5047</v>
      </c>
      <c r="B290" s="484" t="s">
        <v>98</v>
      </c>
      <c r="C290" s="42" t="s">
        <v>1015</v>
      </c>
      <c r="D290" s="42" t="s">
        <v>559</v>
      </c>
      <c r="E290" s="67" t="s">
        <v>944</v>
      </c>
      <c r="F290" s="35" t="s">
        <v>1041</v>
      </c>
      <c r="G290" s="148">
        <v>250000000</v>
      </c>
      <c r="H290" s="152"/>
      <c r="I290" s="148">
        <f t="shared" si="24"/>
        <v>250000000</v>
      </c>
      <c r="J290" s="152"/>
      <c r="K290" s="147">
        <f>I290+J290</f>
        <v>250000000</v>
      </c>
      <c r="L290" s="465">
        <f>IF(ISNA(VLOOKUP(A290,Pagamenti_Opendata!$A$2:$H$253,8,FALSE)=TRUE),0,VLOOKUP(A290,Pagamenti_Opendata!$A$2:$H$253,8,FALSE))</f>
        <v>101634083.70999999</v>
      </c>
      <c r="M290" s="168" t="s">
        <v>800</v>
      </c>
      <c r="N290" s="148">
        <v>250000000</v>
      </c>
      <c r="O290" s="734">
        <f>IF(I290&gt;N290,I290-N290,0)</f>
        <v>0</v>
      </c>
      <c r="P290" s="734">
        <f>IF(I290&lt;N290,I290-N290,0)</f>
        <v>0</v>
      </c>
      <c r="Q290" s="603">
        <f>COUNTIF(Bandi_ItaliaDomani!A$2:A$1085,A290)</f>
        <v>0</v>
      </c>
      <c r="R290" s="465">
        <f>SUMIF(Bandi_ItaliaDomani!A$2:A$1085,A290,Bandi_ItaliaDomani!R$2:R$1085)</f>
        <v>0</v>
      </c>
      <c r="S290" s="465">
        <f>VLOOKUP(A290,Progetti_Regis!$A$2:$H$427,6,FALSE)</f>
        <v>402</v>
      </c>
      <c r="T290" s="465">
        <f>VLOOKUP(A290,Progetti_Regis!$A$2:$H$427,7,FALSE)</f>
        <v>238799857.70999998</v>
      </c>
      <c r="U290" s="42" t="s">
        <v>1165</v>
      </c>
      <c r="V290" s="37"/>
      <c r="W290" s="42" t="s">
        <v>6721</v>
      </c>
      <c r="X290" s="10">
        <v>0</v>
      </c>
      <c r="Y290" s="10">
        <v>0</v>
      </c>
      <c r="Z290" s="10">
        <v>50</v>
      </c>
      <c r="AA290" s="10">
        <v>50</v>
      </c>
      <c r="AB290" s="10">
        <v>50</v>
      </c>
      <c r="AC290" s="10">
        <v>50</v>
      </c>
      <c r="AD290" s="10">
        <v>50</v>
      </c>
      <c r="AE290" s="2">
        <v>100</v>
      </c>
      <c r="AF290" s="2">
        <v>40</v>
      </c>
      <c r="AG290" s="1052">
        <f>IF(ISNA(VLOOKUP($A290,Tag_sostegno_clima_digitale!$A$2:$Y$461,21,FALSE)=TRUE),0,VLOOKUP($A290,Tag_sostegno_clima_digitale!$A$2:$Y$461,21,FALSE))</f>
        <v>0</v>
      </c>
      <c r="AH290" s="1052">
        <f>IF(ISNA(VLOOKUP($A290,Tag_sostegno_clima_digitale!$A$2:$Y$461,23,FALSE)=TRUE),0,VLOOKUP($A290,Tag_sostegno_clima_digitale!$A$2:$Y$461,23,FALSE))</f>
        <v>0</v>
      </c>
      <c r="AI290" s="10">
        <f t="shared" si="22"/>
        <v>0</v>
      </c>
      <c r="AJ290" s="10">
        <f t="shared" si="23"/>
        <v>0</v>
      </c>
      <c r="AK290" s="8">
        <v>44470</v>
      </c>
      <c r="AL290" s="8">
        <v>46203</v>
      </c>
      <c r="AM290" s="172" t="s">
        <v>923</v>
      </c>
      <c r="AN290" s="64"/>
      <c r="AO290" s="64">
        <v>1</v>
      </c>
      <c r="AP290" s="64"/>
      <c r="AQ290" s="64"/>
      <c r="DQ290" s="59" t="s">
        <v>1716</v>
      </c>
    </row>
    <row r="291" spans="1:126">
      <c r="A291" s="374" t="s">
        <v>5048</v>
      </c>
      <c r="B291" s="484" t="s">
        <v>98</v>
      </c>
      <c r="C291" s="42" t="s">
        <v>1015</v>
      </c>
      <c r="D291" s="42" t="s">
        <v>559</v>
      </c>
      <c r="E291" s="67" t="s">
        <v>944</v>
      </c>
      <c r="F291" s="51" t="s">
        <v>5902</v>
      </c>
      <c r="G291" s="148">
        <v>808000000</v>
      </c>
      <c r="H291" s="152"/>
      <c r="I291" s="148">
        <f t="shared" si="24"/>
        <v>808000000</v>
      </c>
      <c r="J291" s="152"/>
      <c r="K291" s="744">
        <f>I291+J291</f>
        <v>808000000</v>
      </c>
      <c r="L291" s="465">
        <f>IF(ISNA(VLOOKUP(A291,Pagamenti_Opendata!$A$2:$H$253,8,FALSE)=TRUE),0,VLOOKUP(A291,Pagamenti_Opendata!$A$2:$H$253,8,FALSE))</f>
        <v>519490810.95999998</v>
      </c>
      <c r="M291" s="168" t="s">
        <v>798</v>
      </c>
      <c r="N291" s="148">
        <v>500000000</v>
      </c>
      <c r="O291" s="734">
        <f>IF(I291&gt;N291,I291-N291,0)</f>
        <v>308000000</v>
      </c>
      <c r="P291" s="734">
        <f>IF(I291&lt;N291,I291-N291,0)</f>
        <v>0</v>
      </c>
      <c r="Q291" s="603">
        <f>COUNTIF(Bandi_ItaliaDomani!A$2:A$1085,A291)</f>
        <v>0</v>
      </c>
      <c r="R291" s="465">
        <f>SUMIF(Bandi_ItaliaDomani!A$2:A$1085,A291,Bandi_ItaliaDomani!R$2:R$1085)</f>
        <v>0</v>
      </c>
      <c r="S291" s="465">
        <f>VLOOKUP(A291,Progetti_Regis!$A$2:$H$427,6,FALSE)</f>
        <v>148</v>
      </c>
      <c r="T291" s="465">
        <f>VLOOKUP(A291,Progetti_Regis!$A$2:$H$427,7,FALSE)</f>
        <v>519997247.08000016</v>
      </c>
      <c r="U291" s="42" t="s">
        <v>1165</v>
      </c>
      <c r="V291" s="37"/>
      <c r="W291" s="42" t="s">
        <v>6721</v>
      </c>
      <c r="X291" s="10">
        <v>0</v>
      </c>
      <c r="Y291" s="10">
        <v>0</v>
      </c>
      <c r="Z291" s="10">
        <v>166</v>
      </c>
      <c r="AA291" s="10">
        <v>167</v>
      </c>
      <c r="AB291" s="10">
        <v>167</v>
      </c>
      <c r="AC291" s="10">
        <v>0</v>
      </c>
      <c r="AD291" s="10">
        <v>308</v>
      </c>
      <c r="AE291" s="2">
        <v>200</v>
      </c>
      <c r="AF291" s="2">
        <v>40</v>
      </c>
      <c r="AG291" s="1052">
        <f>IF(ISNA(VLOOKUP($A291,Tag_sostegno_clima_digitale!$A$2:$Y$461,21,FALSE)=TRUE),0,VLOOKUP($A291,Tag_sostegno_clima_digitale!$A$2:$Y$461,21,FALSE))</f>
        <v>0</v>
      </c>
      <c r="AH291" s="1052">
        <f>IF(ISNA(VLOOKUP($A291,Tag_sostegno_clima_digitale!$A$2:$Y$461,23,FALSE)=TRUE),0,VLOOKUP($A291,Tag_sostegno_clima_digitale!$A$2:$Y$461,23,FALSE))</f>
        <v>0</v>
      </c>
      <c r="AI291" s="10">
        <f t="shared" si="22"/>
        <v>0</v>
      </c>
      <c r="AJ291" s="10">
        <f t="shared" si="23"/>
        <v>0</v>
      </c>
      <c r="AK291" s="8">
        <v>44470</v>
      </c>
      <c r="AL291" s="8">
        <v>46203</v>
      </c>
      <c r="AM291" s="172" t="s">
        <v>923</v>
      </c>
      <c r="AN291" s="64">
        <v>1</v>
      </c>
      <c r="AO291" s="64">
        <v>3</v>
      </c>
      <c r="AP291" s="64"/>
      <c r="AQ291" s="64"/>
      <c r="AU291" s="60" t="s">
        <v>1717</v>
      </c>
      <c r="AV291" s="478"/>
      <c r="AW291" s="478"/>
      <c r="AX291" s="478"/>
      <c r="BR291" s="59" t="s">
        <v>1718</v>
      </c>
      <c r="CF291" s="59" t="s">
        <v>1718</v>
      </c>
      <c r="CZ291" s="59" t="s">
        <v>1718</v>
      </c>
    </row>
    <row r="292" spans="1:126">
      <c r="A292" s="374" t="s">
        <v>5029</v>
      </c>
      <c r="B292" s="484" t="s">
        <v>98</v>
      </c>
      <c r="C292" s="40" t="s">
        <v>1015</v>
      </c>
      <c r="D292" s="40" t="s">
        <v>559</v>
      </c>
      <c r="E292" s="43" t="s">
        <v>944</v>
      </c>
      <c r="F292" s="51" t="s">
        <v>11725</v>
      </c>
      <c r="G292" s="150">
        <v>634230000</v>
      </c>
      <c r="H292" s="150">
        <v>165770000</v>
      </c>
      <c r="I292" s="148">
        <f t="shared" si="24"/>
        <v>800000000</v>
      </c>
      <c r="J292" s="151"/>
      <c r="K292" s="147">
        <f>I292+J292</f>
        <v>800000000</v>
      </c>
      <c r="L292" s="465">
        <f>IF(ISNA(VLOOKUP(A292,Pagamenti_Opendata!$A$2:$H$253,8,FALSE)=TRUE),0,VLOOKUP(A292,Pagamenti_Opendata!$A$2:$H$253,8,FALSE))</f>
        <v>267909205.25</v>
      </c>
      <c r="M292" s="168" t="s">
        <v>799</v>
      </c>
      <c r="N292" s="150">
        <v>800000000</v>
      </c>
      <c r="O292" s="734">
        <f>IF(I292&gt;N292,I292-N292,0)</f>
        <v>0</v>
      </c>
      <c r="P292" s="734">
        <f>IF(I292&lt;N292,I292-N292,0)</f>
        <v>0</v>
      </c>
      <c r="Q292" s="603">
        <f>COUNTIF(Bandi_ItaliaDomani!A$2:A$1085,A292)</f>
        <v>0</v>
      </c>
      <c r="R292" s="465">
        <f>SUMIF(Bandi_ItaliaDomani!A$2:A$1085,A292,Bandi_ItaliaDomani!R$2:R$1085)</f>
        <v>0</v>
      </c>
      <c r="S292" s="465">
        <f>VLOOKUP(A292,Progetti_Regis!$A$2:$H$427,6,FALSE)</f>
        <v>16368</v>
      </c>
      <c r="T292" s="465">
        <f>VLOOKUP(A292,Progetti_Regis!$A$2:$H$427,7,FALSE)</f>
        <v>509609070.53000122</v>
      </c>
      <c r="U292" s="50" t="s">
        <v>1163</v>
      </c>
      <c r="V292" s="37"/>
      <c r="W292" s="42" t="s">
        <v>6721</v>
      </c>
      <c r="X292" s="10">
        <v>0</v>
      </c>
      <c r="Y292" s="10">
        <v>30</v>
      </c>
      <c r="Z292" s="10">
        <v>100</v>
      </c>
      <c r="AA292" s="10">
        <v>300</v>
      </c>
      <c r="AB292" s="10">
        <v>200</v>
      </c>
      <c r="AC292" s="10">
        <v>170</v>
      </c>
      <c r="AD292" s="10">
        <v>0</v>
      </c>
      <c r="AE292" s="2">
        <v>335</v>
      </c>
      <c r="AF292" s="2">
        <v>41.9</v>
      </c>
      <c r="AG292" s="1052">
        <f>IF(ISNA(VLOOKUP($A292,Tag_sostegno_clima_digitale!$A$2:$Y$461,21,FALSE)=TRUE),0,VLOOKUP($A292,Tag_sostegno_clima_digitale!$A$2:$Y$461,21,FALSE))</f>
        <v>0</v>
      </c>
      <c r="AH292" s="1052">
        <f>IF(ISNA(VLOOKUP($A292,Tag_sostegno_clima_digitale!$A$2:$Y$461,23,FALSE)=TRUE),0,VLOOKUP($A292,Tag_sostegno_clima_digitale!$A$2:$Y$461,23,FALSE))</f>
        <v>1</v>
      </c>
      <c r="AI292" s="10">
        <f t="shared" si="22"/>
        <v>0</v>
      </c>
      <c r="AJ292" s="10">
        <f t="shared" si="23"/>
        <v>800</v>
      </c>
      <c r="AK292" s="8">
        <v>44197</v>
      </c>
      <c r="AL292" s="8">
        <v>45657</v>
      </c>
      <c r="AM292" s="172" t="s">
        <v>923</v>
      </c>
      <c r="AN292" s="64"/>
      <c r="AO292" s="64">
        <v>1</v>
      </c>
      <c r="AP292" s="64">
        <v>1</v>
      </c>
      <c r="AQ292" s="64"/>
      <c r="CF292" s="59" t="s">
        <v>1719</v>
      </c>
      <c r="DV292" s="306" t="s">
        <v>3763</v>
      </c>
    </row>
    <row r="293" spans="1:126" s="63" customFormat="1">
      <c r="A293" s="374" t="s">
        <v>5049</v>
      </c>
      <c r="B293" s="484" t="s">
        <v>98</v>
      </c>
      <c r="C293" s="40" t="s">
        <v>1015</v>
      </c>
      <c r="D293" s="40" t="s">
        <v>559</v>
      </c>
      <c r="E293" s="43" t="s">
        <v>944</v>
      </c>
      <c r="F293" s="37" t="s">
        <v>1024</v>
      </c>
      <c r="G293" s="150">
        <v>1100000000</v>
      </c>
      <c r="H293" s="151"/>
      <c r="I293" s="148">
        <f t="shared" si="24"/>
        <v>1100000000</v>
      </c>
      <c r="J293" s="151"/>
      <c r="K293" s="147">
        <f>I293+J293</f>
        <v>1100000000</v>
      </c>
      <c r="L293" s="465">
        <f>IF(ISNA(VLOOKUP(A293,Pagamenti_Opendata!$A$2:$H$253,8,FALSE)=TRUE),0,VLOOKUP(A293,Pagamenti_Opendata!$A$2:$H$253,8,FALSE))</f>
        <v>364258715.26999998</v>
      </c>
      <c r="M293" s="168" t="s">
        <v>853</v>
      </c>
      <c r="N293" s="150">
        <v>1100000000</v>
      </c>
      <c r="O293" s="734">
        <f>IF(I293&gt;N293,I293-N293,0)</f>
        <v>0</v>
      </c>
      <c r="P293" s="734">
        <f>IF(I293&lt;N293,I293-N293,0)</f>
        <v>0</v>
      </c>
      <c r="Q293" s="603">
        <f>COUNTIF(Bandi_ItaliaDomani!A$2:A$1085,A293)</f>
        <v>0</v>
      </c>
      <c r="R293" s="465">
        <f>SUMIF(Bandi_ItaliaDomani!A$2:A$1085,A293,Bandi_ItaliaDomani!R$2:R$1085)</f>
        <v>0</v>
      </c>
      <c r="S293" s="465">
        <f>VLOOKUP(A293,Progetti_Regis!$A$2:$H$427,6,FALSE)</f>
        <v>8621</v>
      </c>
      <c r="T293" s="465">
        <f>VLOOKUP(A293,Progetti_Regis!$A$2:$H$427,7,FALSE)</f>
        <v>881539770.96000183</v>
      </c>
      <c r="U293" s="50" t="s">
        <v>1163</v>
      </c>
      <c r="V293" s="51" t="s">
        <v>1157</v>
      </c>
      <c r="W293" s="42" t="s">
        <v>6721</v>
      </c>
      <c r="X293" s="10">
        <v>0</v>
      </c>
      <c r="Y293" s="10">
        <v>255</v>
      </c>
      <c r="Z293" s="10">
        <v>550</v>
      </c>
      <c r="AA293" s="10">
        <v>215</v>
      </c>
      <c r="AB293" s="10">
        <v>80</v>
      </c>
      <c r="AC293" s="10">
        <v>0</v>
      </c>
      <c r="AD293" s="10">
        <v>0</v>
      </c>
      <c r="AE293" s="2">
        <v>440</v>
      </c>
      <c r="AF293" s="2">
        <v>40</v>
      </c>
      <c r="AG293" s="1052">
        <f>IF(ISNA(VLOOKUP($A293,Tag_sostegno_clima_digitale!$A$2:$Y$461,21,FALSE)=TRUE),0,VLOOKUP($A293,Tag_sostegno_clima_digitale!$A$2:$Y$461,21,FALSE))</f>
        <v>0</v>
      </c>
      <c r="AH293" s="1052">
        <f>IF(ISNA(VLOOKUP($A293,Tag_sostegno_clima_digitale!$A$2:$Y$461,23,FALSE)=TRUE),0,VLOOKUP($A293,Tag_sostegno_clima_digitale!$A$2:$Y$461,23,FALSE))</f>
        <v>0</v>
      </c>
      <c r="AI293" s="10">
        <f t="shared" si="22"/>
        <v>0</v>
      </c>
      <c r="AJ293" s="10">
        <f t="shared" si="23"/>
        <v>0</v>
      </c>
      <c r="AK293" s="8">
        <v>44562</v>
      </c>
      <c r="AL293" s="8">
        <v>45838</v>
      </c>
      <c r="AM293" s="172" t="s">
        <v>923</v>
      </c>
      <c r="AN293" s="64"/>
      <c r="AO293" s="64">
        <v>2</v>
      </c>
      <c r="AP293" s="64"/>
      <c r="AQ293" s="64"/>
      <c r="AR293" s="172"/>
      <c r="AS293" s="484"/>
      <c r="AT293" s="172"/>
      <c r="AU293" s="172"/>
      <c r="AV293" s="484"/>
      <c r="AW293" s="484"/>
      <c r="AX293" s="484"/>
      <c r="AY293" s="172"/>
      <c r="AZ293" s="484"/>
      <c r="BA293" s="172"/>
      <c r="BB293" s="484"/>
      <c r="BC293" s="484"/>
      <c r="BD293" s="484"/>
      <c r="BE293" s="172"/>
      <c r="BF293" s="171"/>
      <c r="BG293" s="478"/>
      <c r="BH293" s="478"/>
      <c r="BI293" s="478"/>
      <c r="BJ293" s="478"/>
      <c r="BK293" s="478"/>
      <c r="BL293" s="478"/>
      <c r="BM293" s="478"/>
      <c r="BN293" s="172"/>
      <c r="BO293" s="172"/>
      <c r="BP293" s="484"/>
      <c r="BQ293" s="172"/>
      <c r="BR293" s="172"/>
      <c r="BS293" s="484"/>
      <c r="BT293" s="484"/>
      <c r="BU293" s="484"/>
      <c r="BV293" s="484"/>
      <c r="BW293" s="484"/>
      <c r="BX293" s="484"/>
      <c r="BY293" s="484"/>
      <c r="BZ293" s="172"/>
      <c r="CA293" s="484"/>
      <c r="CB293" s="172"/>
      <c r="CC293" s="484"/>
      <c r="CD293" s="484"/>
      <c r="CE293" s="172"/>
      <c r="CF293" s="172"/>
      <c r="CG293" s="484"/>
      <c r="CH293" s="484"/>
      <c r="CI293" s="484"/>
      <c r="CJ293" s="484"/>
      <c r="CK293" s="484"/>
      <c r="CL293" s="484"/>
      <c r="CM293" s="484"/>
      <c r="CN293" s="172"/>
      <c r="CO293" s="484"/>
      <c r="CP293" s="484"/>
      <c r="CQ293" s="484"/>
      <c r="CR293" s="484"/>
      <c r="CS293" s="484"/>
      <c r="CT293" s="484"/>
      <c r="CU293" s="484"/>
      <c r="CV293" s="59" t="s">
        <v>1723</v>
      </c>
      <c r="CW293" s="484" t="s">
        <v>1724</v>
      </c>
      <c r="CX293" s="484"/>
      <c r="CY293" s="172"/>
      <c r="CZ293" s="172"/>
      <c r="DA293" s="484"/>
      <c r="DB293" s="484"/>
      <c r="DC293" s="484"/>
      <c r="DD293" s="484"/>
      <c r="DE293" s="484"/>
      <c r="DF293" s="484"/>
      <c r="DG293" s="484"/>
      <c r="DH293" s="484"/>
      <c r="DI293" s="172"/>
      <c r="DJ293" s="484"/>
      <c r="DK293" s="484"/>
      <c r="DL293" s="484"/>
      <c r="DM293" s="484"/>
      <c r="DN293" s="484"/>
      <c r="DO293" s="484"/>
      <c r="DP293" s="484"/>
      <c r="DQ293" s="172"/>
      <c r="DR293" s="484"/>
      <c r="DS293" s="484"/>
      <c r="DT293" s="484"/>
      <c r="DU293" s="172"/>
      <c r="DV293" s="172"/>
    </row>
    <row r="294" spans="1:126">
      <c r="A294" s="374" t="s">
        <v>5050</v>
      </c>
      <c r="B294" s="484" t="s">
        <v>98</v>
      </c>
      <c r="C294" s="42" t="s">
        <v>1015</v>
      </c>
      <c r="D294" s="42" t="s">
        <v>559</v>
      </c>
      <c r="E294" s="67" t="s">
        <v>944</v>
      </c>
      <c r="F294" s="35" t="s">
        <v>1025</v>
      </c>
      <c r="G294" s="148">
        <v>1755800000</v>
      </c>
      <c r="H294" s="148">
        <v>344200000</v>
      </c>
      <c r="I294" s="148">
        <f t="shared" si="24"/>
        <v>2100000000</v>
      </c>
      <c r="J294" s="148"/>
      <c r="K294" s="147">
        <f>I294+J294</f>
        <v>2100000000</v>
      </c>
      <c r="L294" s="465">
        <f>IF(ISNA(VLOOKUP(A294,Pagamenti_Opendata!$A$2:$H$253,8,FALSE)=TRUE),0,VLOOKUP(A294,Pagamenti_Opendata!$A$2:$H$253,8,FALSE))</f>
        <v>1121578951.5599999</v>
      </c>
      <c r="M294" s="168" t="s">
        <v>797</v>
      </c>
      <c r="N294" s="148">
        <v>2100000000</v>
      </c>
      <c r="O294" s="734">
        <f>IF(I294&gt;N294,I294-N294,0)</f>
        <v>0</v>
      </c>
      <c r="P294" s="734">
        <f>IF(I294&lt;N294,I294-N294,0)</f>
        <v>0</v>
      </c>
      <c r="Q294" s="603">
        <f>COUNTIF(Bandi_ItaliaDomani!A$2:A$1085,A294)</f>
        <v>0</v>
      </c>
      <c r="R294" s="465">
        <f>SUMIF(Bandi_ItaliaDomani!A$2:A$1085,A294,Bandi_ItaliaDomani!R$2:R$1085)</f>
        <v>0</v>
      </c>
      <c r="S294" s="465">
        <f>VLOOKUP(A294,Progetti_Regis!$A$2:$H$427,6,FALSE)</f>
        <v>17301</v>
      </c>
      <c r="T294" s="465">
        <f>VLOOKUP(A294,Progetti_Regis!$A$2:$H$427,7,FALSE)</f>
        <v>1828164588.0399725</v>
      </c>
      <c r="U294" s="50" t="s">
        <v>1163</v>
      </c>
      <c r="V294" s="37"/>
      <c r="W294" s="42" t="s">
        <v>6721</v>
      </c>
      <c r="X294" s="10">
        <v>0</v>
      </c>
      <c r="Y294" s="10">
        <v>0</v>
      </c>
      <c r="Z294" s="10">
        <v>550</v>
      </c>
      <c r="AA294" s="10">
        <v>450</v>
      </c>
      <c r="AB294" s="10">
        <v>550</v>
      </c>
      <c r="AC294" s="10">
        <v>550</v>
      </c>
      <c r="AD294" s="10">
        <v>0</v>
      </c>
      <c r="AE294" s="2">
        <v>869</v>
      </c>
      <c r="AF294" s="2">
        <v>41.4</v>
      </c>
      <c r="AG294" s="1052">
        <f>IF(ISNA(VLOOKUP($A294,Tag_sostegno_clima_digitale!$A$2:$Y$461,21,FALSE)=TRUE),0,VLOOKUP($A294,Tag_sostegno_clima_digitale!$A$2:$Y$461,21,FALSE))</f>
        <v>0</v>
      </c>
      <c r="AH294" s="1052">
        <f>IF(ISNA(VLOOKUP($A294,Tag_sostegno_clima_digitale!$A$2:$Y$461,23,FALSE)=TRUE),0,VLOOKUP($A294,Tag_sostegno_clima_digitale!$A$2:$Y$461,23,FALSE))</f>
        <v>1</v>
      </c>
      <c r="AI294" s="10">
        <f t="shared" si="22"/>
        <v>0</v>
      </c>
      <c r="AJ294" s="10">
        <f t="shared" si="23"/>
        <v>2100</v>
      </c>
      <c r="AK294" s="8">
        <v>43862</v>
      </c>
      <c r="AL294" s="8">
        <v>46022</v>
      </c>
      <c r="AM294" s="172" t="s">
        <v>923</v>
      </c>
      <c r="AN294" s="64">
        <v>1</v>
      </c>
      <c r="AO294" s="64">
        <v>1</v>
      </c>
      <c r="AP294" s="64"/>
      <c r="AQ294" s="64"/>
      <c r="BA294" s="60" t="s">
        <v>1725</v>
      </c>
      <c r="BB294" s="478"/>
      <c r="BC294" s="478"/>
      <c r="BD294" s="478"/>
      <c r="CZ294" s="59" t="s">
        <v>1726</v>
      </c>
    </row>
    <row r="295" spans="1:126" ht="13.8">
      <c r="A295" s="374" t="s">
        <v>5051</v>
      </c>
      <c r="B295" s="484" t="s">
        <v>98</v>
      </c>
      <c r="C295" s="42" t="s">
        <v>1015</v>
      </c>
      <c r="D295" s="42" t="s">
        <v>559</v>
      </c>
      <c r="E295" s="67" t="s">
        <v>944</v>
      </c>
      <c r="F295" s="51" t="s">
        <v>5898</v>
      </c>
      <c r="G295" s="148">
        <v>500000000</v>
      </c>
      <c r="H295" s="148">
        <v>3899000000</v>
      </c>
      <c r="I295" s="148">
        <f t="shared" si="24"/>
        <v>4399000000</v>
      </c>
      <c r="J295" s="152"/>
      <c r="K295" s="744">
        <f>I295+J295</f>
        <v>4399000000</v>
      </c>
      <c r="L295" s="465">
        <f>IF(ISNA(VLOOKUP(A295,Pagamenti_Opendata!$A$2:$H$253,8,FALSE)=TRUE),0,VLOOKUP(A295,Pagamenti_Opendata!$A$2:$H$253,8,FALSE))</f>
        <v>1065836082.83</v>
      </c>
      <c r="M295" s="168" t="s">
        <v>854</v>
      </c>
      <c r="N295" s="148">
        <v>3900000000</v>
      </c>
      <c r="O295" s="734">
        <f>IF(I295&gt;N295,I295-N295,0)</f>
        <v>499000000</v>
      </c>
      <c r="P295" s="734">
        <f>IF(I295&lt;N295,I295-N295,0)</f>
        <v>0</v>
      </c>
      <c r="Q295" s="603">
        <f>COUNTIF(Bandi_ItaliaDomani!A$2:A$1085,A295)</f>
        <v>3</v>
      </c>
      <c r="R295" s="465">
        <f>SUMIF(Bandi_ItaliaDomani!A$2:A$1085,A295,Bandi_ItaliaDomani!R$2:R$1085)</f>
        <v>497220000</v>
      </c>
      <c r="S295" s="465">
        <f>VLOOKUP(A295,Progetti_Regis!$A$2:$H$427,6,FALSE)</f>
        <v>3146</v>
      </c>
      <c r="T295" s="465">
        <f>VLOOKUP(A295,Progetti_Regis!$A$2:$H$427,7,FALSE)</f>
        <v>5008415627.4999981</v>
      </c>
      <c r="U295" s="50" t="s">
        <v>1163</v>
      </c>
      <c r="V295" s="37"/>
      <c r="W295" s="476" t="s">
        <v>5697</v>
      </c>
      <c r="X295" s="10">
        <v>0</v>
      </c>
      <c r="Y295" s="10">
        <v>300</v>
      </c>
      <c r="Z295" s="10">
        <v>585</v>
      </c>
      <c r="AA295" s="10">
        <v>980</v>
      </c>
      <c r="AB295" s="10">
        <v>975</v>
      </c>
      <c r="AC295" s="10">
        <v>780</v>
      </c>
      <c r="AD295" s="10">
        <v>779</v>
      </c>
      <c r="AE295" s="10">
        <v>1608</v>
      </c>
      <c r="AF295" s="2">
        <v>41.2</v>
      </c>
      <c r="AG295" s="1052">
        <f>IF(ISNA(VLOOKUP($A295,Tag_sostegno_clima_digitale!$A$2:$Y$461,21,FALSE)=TRUE),0,VLOOKUP($A295,Tag_sostegno_clima_digitale!$A$2:$Y$461,21,FALSE))</f>
        <v>0</v>
      </c>
      <c r="AH295" s="1052">
        <f>IF(ISNA(VLOOKUP($A295,Tag_sostegno_clima_digitale!$A$2:$Y$461,23,FALSE)=TRUE),0,VLOOKUP($A295,Tag_sostegno_clima_digitale!$A$2:$Y$461,23,FALSE))</f>
        <v>0</v>
      </c>
      <c r="AI295" s="10">
        <f t="shared" si="22"/>
        <v>0</v>
      </c>
      <c r="AJ295" s="10">
        <f t="shared" si="23"/>
        <v>0</v>
      </c>
      <c r="AK295" s="8">
        <v>44197</v>
      </c>
      <c r="AL295" s="8">
        <v>46203</v>
      </c>
      <c r="AM295" s="172" t="s">
        <v>923</v>
      </c>
      <c r="AN295" s="64"/>
      <c r="AO295" s="64">
        <v>1</v>
      </c>
      <c r="AP295" s="64">
        <v>1</v>
      </c>
      <c r="AQ295" s="64"/>
      <c r="AR295" s="520"/>
      <c r="AS295" s="520"/>
      <c r="BQ295" s="306" t="s">
        <v>3764</v>
      </c>
      <c r="DQ295" s="59" t="s">
        <v>1727</v>
      </c>
    </row>
    <row r="296" spans="1:126">
      <c r="A296" s="374" t="s">
        <v>5052</v>
      </c>
      <c r="B296" s="484" t="s">
        <v>98</v>
      </c>
      <c r="C296" s="42" t="s">
        <v>1015</v>
      </c>
      <c r="D296" s="42" t="s">
        <v>559</v>
      </c>
      <c r="E296" s="67" t="s">
        <v>944</v>
      </c>
      <c r="F296" s="51" t="s">
        <v>5903</v>
      </c>
      <c r="G296" s="148">
        <v>272139345</v>
      </c>
      <c r="H296" s="152"/>
      <c r="I296" s="148">
        <f t="shared" si="24"/>
        <v>272139345</v>
      </c>
      <c r="J296" s="152"/>
      <c r="K296" s="744">
        <f>I296+J296</f>
        <v>272139345</v>
      </c>
      <c r="L296" s="465">
        <f>IF(ISNA(VLOOKUP(A296,Pagamenti_Opendata!$A$2:$H$253,8,FALSE)=TRUE),0,VLOOKUP(A296,Pagamenti_Opendata!$A$2:$H$253,8,FALSE))</f>
        <v>8627177.3900000006</v>
      </c>
      <c r="M296" s="168" t="s">
        <v>850</v>
      </c>
      <c r="N296" s="148">
        <v>500000000</v>
      </c>
      <c r="O296" s="734">
        <f>IF(I296&gt;N296,I296-N296,0)</f>
        <v>0</v>
      </c>
      <c r="P296" s="734">
        <f>IF(I296&lt;N296,I296-N296,0)</f>
        <v>-227860655</v>
      </c>
      <c r="Q296" s="603">
        <f>COUNTIF(Bandi_ItaliaDomani!A$2:A$1085,A296)</f>
        <v>6</v>
      </c>
      <c r="R296" s="465">
        <f>SUMIF(Bandi_ItaliaDomani!A$2:A$1085,A296,Bandi_ItaliaDomani!R$2:R$1085)</f>
        <v>267503461.87</v>
      </c>
      <c r="S296" s="465">
        <f>VLOOKUP(A296,Progetti_Regis!$A$2:$H$427,6,FALSE)</f>
        <v>401</v>
      </c>
      <c r="T296" s="465">
        <f>VLOOKUP(A296,Progetti_Regis!$A$2:$H$427,7,FALSE)</f>
        <v>267503461.86999995</v>
      </c>
      <c r="U296" s="42" t="s">
        <v>1165</v>
      </c>
      <c r="V296" s="37"/>
      <c r="W296" s="42" t="s">
        <v>6721</v>
      </c>
      <c r="X296" s="10">
        <v>0</v>
      </c>
      <c r="Y296" s="10">
        <v>0</v>
      </c>
      <c r="Z296" s="10">
        <v>150</v>
      </c>
      <c r="AA296" s="10">
        <v>122.1</v>
      </c>
      <c r="AB296" s="10">
        <v>0</v>
      </c>
      <c r="AC296" s="10">
        <v>0</v>
      </c>
      <c r="AD296" s="10">
        <v>0</v>
      </c>
      <c r="AE296" s="2">
        <v>200</v>
      </c>
      <c r="AF296" s="2">
        <v>40</v>
      </c>
      <c r="AG296" s="1052">
        <f>IF(ISNA(VLOOKUP($A296,Tag_sostegno_clima_digitale!$A$2:$Y$461,21,FALSE)=TRUE),0,VLOOKUP($A296,Tag_sostegno_clima_digitale!$A$2:$Y$461,21,FALSE))</f>
        <v>0</v>
      </c>
      <c r="AH296" s="1052">
        <f>IF(ISNA(VLOOKUP($A296,Tag_sostegno_clima_digitale!$A$2:$Y$461,23,FALSE)=TRUE),0,VLOOKUP($A296,Tag_sostegno_clima_digitale!$A$2:$Y$461,23,FALSE))</f>
        <v>1</v>
      </c>
      <c r="AI296" s="10">
        <f t="shared" si="22"/>
        <v>0</v>
      </c>
      <c r="AJ296" s="10">
        <f t="shared" si="23"/>
        <v>272.13934499999999</v>
      </c>
      <c r="AK296" s="8">
        <v>44197</v>
      </c>
      <c r="AL296" s="8">
        <v>46203</v>
      </c>
      <c r="AM296" s="172" t="s">
        <v>923</v>
      </c>
      <c r="AN296" s="64">
        <v>1</v>
      </c>
      <c r="AO296" s="64">
        <v>1</v>
      </c>
      <c r="AP296" s="64"/>
      <c r="AQ296" s="64"/>
      <c r="DQ296" s="60" t="s">
        <v>8811</v>
      </c>
      <c r="DR296" s="59" t="s">
        <v>1728</v>
      </c>
    </row>
    <row r="297" spans="1:126">
      <c r="A297" s="374" t="s">
        <v>5053</v>
      </c>
      <c r="B297" s="484" t="s">
        <v>98</v>
      </c>
      <c r="C297" s="40" t="s">
        <v>1015</v>
      </c>
      <c r="D297" s="40" t="s">
        <v>559</v>
      </c>
      <c r="E297" s="43" t="s">
        <v>944</v>
      </c>
      <c r="F297" s="51" t="s">
        <v>5904</v>
      </c>
      <c r="G297" s="150">
        <v>504000000</v>
      </c>
      <c r="H297" s="151"/>
      <c r="I297" s="148">
        <f t="shared" si="24"/>
        <v>504000000</v>
      </c>
      <c r="J297" s="151"/>
      <c r="K297" s="744">
        <f>I297+J297</f>
        <v>504000000</v>
      </c>
      <c r="L297" s="465">
        <f>IF(ISNA(VLOOKUP(A297,Pagamenti_Opendata!$A$2:$H$253,8,FALSE)=TRUE),0,VLOOKUP(A297,Pagamenti_Opendata!$A$2:$H$253,8,FALSE))</f>
        <v>144188489.93000001</v>
      </c>
      <c r="M297" s="168" t="s">
        <v>851</v>
      </c>
      <c r="N297" s="150">
        <v>432000000</v>
      </c>
      <c r="O297" s="734">
        <f>IF(I297&gt;N297,I297-N297,0)</f>
        <v>72000000</v>
      </c>
      <c r="P297" s="734">
        <f>IF(I297&lt;N297,I297-N297,0)</f>
        <v>0</v>
      </c>
      <c r="Q297" s="603">
        <f>COUNTIF(Bandi_ItaliaDomani!A$2:A$1085,A297)</f>
        <v>2</v>
      </c>
      <c r="R297" s="465">
        <f>SUMIF(Bandi_ItaliaDomani!A$2:A$1085,A297,Bandi_ItaliaDomani!R$2:R$1085)</f>
        <v>451630007.08000159</v>
      </c>
      <c r="S297" s="465">
        <f>VLOOKUP(A297,Progetti_Regis!$A$2:$H$427,6,FALSE)</f>
        <v>2678</v>
      </c>
      <c r="T297" s="465">
        <f>VLOOKUP(A297,Progetti_Regis!$A$2:$H$427,7,FALSE)</f>
        <v>451630007.07999861</v>
      </c>
      <c r="U297" s="42" t="s">
        <v>1165</v>
      </c>
      <c r="V297" s="35"/>
      <c r="W297" s="42" t="s">
        <v>6721</v>
      </c>
      <c r="X297" s="10">
        <v>0</v>
      </c>
      <c r="Y297" s="10">
        <v>0</v>
      </c>
      <c r="Z297" s="10">
        <v>144</v>
      </c>
      <c r="AA297" s="10">
        <v>144</v>
      </c>
      <c r="AB297" s="10">
        <v>144</v>
      </c>
      <c r="AC297" s="10">
        <v>0</v>
      </c>
      <c r="AD297" s="10">
        <v>72</v>
      </c>
      <c r="AE297" s="2">
        <v>173</v>
      </c>
      <c r="AF297" s="2">
        <v>40</v>
      </c>
      <c r="AG297" s="1052">
        <f>IF(ISNA(VLOOKUP($A297,Tag_sostegno_clima_digitale!$A$2:$Y$461,21,FALSE)=TRUE),0,VLOOKUP($A297,Tag_sostegno_clima_digitale!$A$2:$Y$461,21,FALSE))</f>
        <v>0</v>
      </c>
      <c r="AH297" s="1052">
        <f>IF(ISNA(VLOOKUP($A297,Tag_sostegno_clima_digitale!$A$2:$Y$461,23,FALSE)=TRUE),0,VLOOKUP($A297,Tag_sostegno_clima_digitale!$A$2:$Y$461,23,FALSE))</f>
        <v>0.4</v>
      </c>
      <c r="AI297" s="10">
        <f t="shared" si="22"/>
        <v>0</v>
      </c>
      <c r="AJ297" s="10">
        <f t="shared" si="23"/>
        <v>201.6</v>
      </c>
      <c r="AK297" s="8">
        <v>44470</v>
      </c>
      <c r="AL297" s="8">
        <v>46203</v>
      </c>
      <c r="AM297" s="172" t="s">
        <v>923</v>
      </c>
      <c r="AN297" s="64"/>
      <c r="AO297" s="64">
        <v>1</v>
      </c>
      <c r="AP297" s="64"/>
      <c r="AQ297" s="64"/>
      <c r="CF297" s="59" t="s">
        <v>1729</v>
      </c>
    </row>
    <row r="298" spans="1:126" s="361" customFormat="1">
      <c r="A298" s="374" t="s">
        <v>5059</v>
      </c>
      <c r="B298" s="484" t="s">
        <v>98</v>
      </c>
      <c r="C298" s="39" t="s">
        <v>1015</v>
      </c>
      <c r="D298" s="39" t="s">
        <v>559</v>
      </c>
      <c r="E298" s="47" t="s">
        <v>1204</v>
      </c>
      <c r="F298" s="153" t="s">
        <v>4849</v>
      </c>
      <c r="G298" s="154"/>
      <c r="H298" s="153"/>
      <c r="I298" s="154"/>
      <c r="J298" s="153"/>
      <c r="K298" s="147"/>
      <c r="L298" s="465">
        <f>IF(ISNA(VLOOKUP(A298,Pagamenti_Opendata!$A$2:$H$253,8,FALSE)=TRUE),0,VLOOKUP(A298,Pagamenti_Opendata!$A$2:$H$253,8,FALSE))</f>
        <v>0</v>
      </c>
      <c r="M298" s="168"/>
      <c r="N298" s="154"/>
      <c r="O298" s="734">
        <f>IF(I298&gt;N298,I298-N298,0)</f>
        <v>0</v>
      </c>
      <c r="P298" s="734">
        <f>IF(I298&lt;N298,I298-N298,0)</f>
        <v>0</v>
      </c>
      <c r="Q298" s="603">
        <f>COUNTIF(Bandi_ItaliaDomani!A$2:A$1085,A298)</f>
        <v>0</v>
      </c>
      <c r="R298" s="465">
        <f>SUMIF(Bandi_ItaliaDomani!A$2:A$1085,A298,Bandi_ItaliaDomani!R$2:R$1085)</f>
        <v>0</v>
      </c>
      <c r="S298" s="465">
        <f>VLOOKUP(A298,Progetti_Regis!$A$2:$H$427,6,FALSE)</f>
        <v>130</v>
      </c>
      <c r="T298" s="465">
        <f>VLOOKUP(A298,Progetti_Regis!$A$2:$H$427,7,FALSE)</f>
        <v>122275825.83999999</v>
      </c>
      <c r="U298" s="46" t="s">
        <v>1163</v>
      </c>
      <c r="V298" s="36"/>
      <c r="W298" s="46" t="s">
        <v>6721</v>
      </c>
      <c r="X298" s="10"/>
      <c r="Y298" s="10"/>
      <c r="Z298" s="10"/>
      <c r="AA298" s="10"/>
      <c r="AB298" s="10"/>
      <c r="AC298" s="10"/>
      <c r="AD298" s="10"/>
      <c r="AE298" s="2"/>
      <c r="AF298" s="2"/>
      <c r="AG298" s="1052">
        <f>IF(ISNA(VLOOKUP($A298,Tag_sostegno_clima_digitale!$A$2:$Y$461,21,FALSE)=TRUE),0,VLOOKUP($A298,Tag_sostegno_clima_digitale!$A$2:$Y$461,21,FALSE))</f>
        <v>0</v>
      </c>
      <c r="AH298" s="1052">
        <f>IF(ISNA(VLOOKUP($A298,Tag_sostegno_clima_digitale!$A$2:$Y$461,23,FALSE)=TRUE),0,VLOOKUP($A298,Tag_sostegno_clima_digitale!$A$2:$Y$461,23,FALSE))</f>
        <v>0</v>
      </c>
      <c r="AI298" s="10" t="str">
        <f t="shared" si="22"/>
        <v/>
      </c>
      <c r="AJ298" s="10" t="str">
        <f t="shared" si="23"/>
        <v/>
      </c>
      <c r="AK298" s="8"/>
      <c r="AL298" s="8"/>
      <c r="AN298" s="64">
        <v>1</v>
      </c>
      <c r="AO298" s="64"/>
      <c r="AP298" s="64"/>
      <c r="AQ298" s="64"/>
      <c r="AS298" s="484"/>
      <c r="AV298" s="484"/>
      <c r="AW298" s="484"/>
      <c r="AX298" s="484"/>
      <c r="AZ298" s="484"/>
      <c r="BB298" s="484"/>
      <c r="BC298" s="484"/>
      <c r="BD298" s="484"/>
      <c r="BG298" s="484"/>
      <c r="BH298" s="484"/>
      <c r="BI298" s="484"/>
      <c r="BJ298" s="484"/>
      <c r="BK298" s="484"/>
      <c r="BL298" s="484"/>
      <c r="BM298" s="484"/>
      <c r="BP298" s="484"/>
      <c r="BS298" s="484"/>
      <c r="BT298" s="484"/>
      <c r="BU298" s="60" t="s">
        <v>8574</v>
      </c>
      <c r="BV298" s="484"/>
      <c r="BW298" s="484"/>
      <c r="BX298" s="484"/>
      <c r="BY298" s="484"/>
      <c r="CA298" s="484"/>
      <c r="CC298" s="484"/>
      <c r="CD298" s="484"/>
      <c r="CF298" s="484"/>
      <c r="CG298" s="484"/>
      <c r="CH298" s="484"/>
      <c r="CI298" s="484"/>
      <c r="CJ298" s="484"/>
      <c r="CK298" s="484"/>
      <c r="CL298" s="484"/>
      <c r="CM298" s="484"/>
      <c r="CO298" s="484"/>
      <c r="CP298" s="484"/>
      <c r="CQ298" s="484"/>
      <c r="CR298" s="484"/>
      <c r="CS298" s="484"/>
      <c r="CT298" s="484"/>
      <c r="CU298" s="484"/>
      <c r="CW298" s="484"/>
      <c r="CX298" s="484"/>
      <c r="DA298" s="484"/>
      <c r="DB298" s="484"/>
      <c r="DC298" s="484"/>
      <c r="DD298" s="484"/>
      <c r="DE298" s="484"/>
      <c r="DF298" s="484"/>
      <c r="DG298" s="484"/>
      <c r="DH298" s="484"/>
      <c r="DJ298" s="484"/>
      <c r="DK298" s="484"/>
      <c r="DL298" s="484"/>
      <c r="DM298" s="484"/>
      <c r="DN298" s="484"/>
      <c r="DO298" s="484"/>
      <c r="DP298" s="484"/>
      <c r="DR298" s="484"/>
      <c r="DS298" s="484"/>
      <c r="DT298" s="484"/>
    </row>
    <row r="299" spans="1:126">
      <c r="A299" s="376" t="s">
        <v>5181</v>
      </c>
      <c r="B299" s="484" t="s">
        <v>98</v>
      </c>
      <c r="C299" s="40" t="s">
        <v>1015</v>
      </c>
      <c r="D299" s="40" t="s">
        <v>559</v>
      </c>
      <c r="E299" s="67" t="s">
        <v>6744</v>
      </c>
      <c r="F299" s="6" t="s">
        <v>1217</v>
      </c>
      <c r="G299" s="148">
        <v>0</v>
      </c>
      <c r="H299" s="152"/>
      <c r="I299" s="148">
        <f t="shared" ref="I299:I313" si="25">H299+G299</f>
        <v>0</v>
      </c>
      <c r="J299" s="148"/>
      <c r="K299" s="147">
        <f>I299+J299</f>
        <v>0</v>
      </c>
      <c r="L299" s="465">
        <f>IF(ISNA(VLOOKUP(A299,Pagamenti_Opendata!$A$2:$H$253,8,FALSE)=TRUE),0,VLOOKUP(A299,Pagamenti_Opendata!$A$2:$H$253,8,FALSE))</f>
        <v>0</v>
      </c>
      <c r="M299" s="168"/>
      <c r="N299" s="148">
        <v>0</v>
      </c>
      <c r="O299" s="734">
        <f>IF(I299&gt;N299,I299-N299,0)</f>
        <v>0</v>
      </c>
      <c r="P299" s="734">
        <f>IF(I299&lt;N299,I299-N299,0)</f>
        <v>0</v>
      </c>
      <c r="Q299" s="603">
        <f>COUNTIF(Bandi_ItaliaDomani!A$2:A$1085,A299)</f>
        <v>0</v>
      </c>
      <c r="R299" s="465">
        <f>SUMIF(Bandi_ItaliaDomani!A$2:A$1085,A299,Bandi_ItaliaDomani!R$2:R$1085)</f>
        <v>0</v>
      </c>
      <c r="S299" s="465">
        <f>VLOOKUP(A299,Progetti_Regis!$A$2:$H$427,6,FALSE)</f>
        <v>0</v>
      </c>
      <c r="T299" s="465">
        <f>VLOOKUP(A299,Progetti_Regis!$A$2:$H$427,7,FALSE)</f>
        <v>0</v>
      </c>
      <c r="U299" s="42" t="s">
        <v>1163</v>
      </c>
      <c r="V299" s="37"/>
      <c r="W299" s="42" t="s">
        <v>6721</v>
      </c>
      <c r="X299" s="10"/>
      <c r="Y299" s="10"/>
      <c r="Z299" s="10"/>
      <c r="AA299" s="10"/>
      <c r="AB299" s="10"/>
      <c r="AC299" s="10"/>
      <c r="AD299" s="10"/>
      <c r="AE299" s="2"/>
      <c r="AF299" s="2"/>
      <c r="AG299" s="1052">
        <f>IF(ISNA(VLOOKUP($A299,Tag_sostegno_clima_digitale!$A$2:$Y$461,21,FALSE)=TRUE),0,VLOOKUP($A299,Tag_sostegno_clima_digitale!$A$2:$Y$461,21,FALSE))</f>
        <v>0</v>
      </c>
      <c r="AH299" s="1052">
        <f>IF(ISNA(VLOOKUP($A299,Tag_sostegno_clima_digitale!$A$2:$Y$461,23,FALSE)=TRUE),0,VLOOKUP($A299,Tag_sostegno_clima_digitale!$A$2:$Y$461,23,FALSE))</f>
        <v>0</v>
      </c>
      <c r="AI299" s="10" t="str">
        <f t="shared" si="22"/>
        <v/>
      </c>
      <c r="AJ299" s="10" t="str">
        <f t="shared" si="23"/>
        <v/>
      </c>
      <c r="AK299" s="171"/>
      <c r="AL299" s="171"/>
      <c r="AM299" s="172" t="s">
        <v>923</v>
      </c>
      <c r="AN299" s="478">
        <v>1</v>
      </c>
      <c r="AO299" s="478"/>
      <c r="AP299" s="478"/>
      <c r="AQ299" s="478"/>
      <c r="BS299" s="478"/>
      <c r="BT299" s="478"/>
      <c r="BU299" s="478"/>
      <c r="BV299" s="478"/>
      <c r="BW299" s="478"/>
      <c r="BX299" s="478"/>
      <c r="BY299" s="478"/>
      <c r="CF299" s="60" t="s">
        <v>3988</v>
      </c>
    </row>
    <row r="300" spans="1:126">
      <c r="A300" s="376" t="s">
        <v>5182</v>
      </c>
      <c r="B300" s="484" t="s">
        <v>98</v>
      </c>
      <c r="C300" s="40" t="s">
        <v>1015</v>
      </c>
      <c r="D300" s="40" t="s">
        <v>559</v>
      </c>
      <c r="E300" s="67" t="s">
        <v>6744</v>
      </c>
      <c r="F300" s="6" t="s">
        <v>1218</v>
      </c>
      <c r="G300" s="148">
        <v>0</v>
      </c>
      <c r="H300" s="152"/>
      <c r="I300" s="148">
        <f t="shared" si="25"/>
        <v>0</v>
      </c>
      <c r="J300" s="148"/>
      <c r="K300" s="147">
        <f>I300+J300</f>
        <v>0</v>
      </c>
      <c r="L300" s="465">
        <f>IF(ISNA(VLOOKUP(A300,Pagamenti_Opendata!$A$2:$H$253,8,FALSE)=TRUE),0,VLOOKUP(A300,Pagamenti_Opendata!$A$2:$H$253,8,FALSE))</f>
        <v>0</v>
      </c>
      <c r="M300" s="168"/>
      <c r="N300" s="148">
        <v>0</v>
      </c>
      <c r="O300" s="734">
        <f>IF(I300&gt;N300,I300-N300,0)</f>
        <v>0</v>
      </c>
      <c r="P300" s="734">
        <f>IF(I300&lt;N300,I300-N300,0)</f>
        <v>0</v>
      </c>
      <c r="Q300" s="603">
        <f>COUNTIF(Bandi_ItaliaDomani!A$2:A$1085,A300)</f>
        <v>2</v>
      </c>
      <c r="R300" s="465">
        <f>SUMIF(Bandi_ItaliaDomani!A$2:A$1085,A300,Bandi_ItaliaDomani!R$2:R$1085)</f>
        <v>39965061.799999997</v>
      </c>
      <c r="S300" s="465">
        <f>VLOOKUP(A300,Progetti_Regis!$A$2:$H$427,6,FALSE)</f>
        <v>0</v>
      </c>
      <c r="T300" s="465">
        <f>VLOOKUP(A300,Progetti_Regis!$A$2:$H$427,7,FALSE)</f>
        <v>0</v>
      </c>
      <c r="U300" s="42" t="s">
        <v>1163</v>
      </c>
      <c r="V300" s="37"/>
      <c r="W300" s="42" t="s">
        <v>6721</v>
      </c>
      <c r="X300" s="10"/>
      <c r="Y300" s="10"/>
      <c r="Z300" s="10"/>
      <c r="AA300" s="10"/>
      <c r="AB300" s="10"/>
      <c r="AC300" s="10"/>
      <c r="AD300" s="10"/>
      <c r="AE300" s="2"/>
      <c r="AF300" s="2"/>
      <c r="AG300" s="1052">
        <f>IF(ISNA(VLOOKUP($A300,Tag_sostegno_clima_digitale!$A$2:$Y$461,21,FALSE)=TRUE),0,VLOOKUP($A300,Tag_sostegno_clima_digitale!$A$2:$Y$461,21,FALSE))</f>
        <v>0</v>
      </c>
      <c r="AH300" s="1052">
        <f>IF(ISNA(VLOOKUP($A300,Tag_sostegno_clima_digitale!$A$2:$Y$461,23,FALSE)=TRUE),0,VLOOKUP($A300,Tag_sostegno_clima_digitale!$A$2:$Y$461,23,FALSE))</f>
        <v>0</v>
      </c>
      <c r="AI300" s="10" t="str">
        <f t="shared" si="22"/>
        <v/>
      </c>
      <c r="AJ300" s="10" t="str">
        <f t="shared" si="23"/>
        <v/>
      </c>
      <c r="AK300" s="171"/>
      <c r="AL300" s="171"/>
      <c r="AM300" s="484" t="s">
        <v>923</v>
      </c>
      <c r="AN300" s="478"/>
      <c r="AO300" s="478"/>
      <c r="AP300" s="478"/>
      <c r="AQ300" s="478"/>
    </row>
    <row r="301" spans="1:126">
      <c r="A301" s="376" t="s">
        <v>5183</v>
      </c>
      <c r="B301" s="484" t="s">
        <v>98</v>
      </c>
      <c r="C301" s="40" t="s">
        <v>1015</v>
      </c>
      <c r="D301" s="40" t="s">
        <v>559</v>
      </c>
      <c r="E301" s="67" t="s">
        <v>6744</v>
      </c>
      <c r="F301" s="6" t="s">
        <v>1219</v>
      </c>
      <c r="G301" s="148">
        <v>0</v>
      </c>
      <c r="H301" s="152"/>
      <c r="I301" s="148">
        <f t="shared" si="25"/>
        <v>0</v>
      </c>
      <c r="J301" s="148"/>
      <c r="K301" s="147">
        <f>I301+J301</f>
        <v>0</v>
      </c>
      <c r="L301" s="465">
        <f>IF(ISNA(VLOOKUP(A301,Pagamenti_Opendata!$A$2:$H$253,8,FALSE)=TRUE),0,VLOOKUP(A301,Pagamenti_Opendata!$A$2:$H$253,8,FALSE))</f>
        <v>0</v>
      </c>
      <c r="M301" s="168"/>
      <c r="N301" s="148">
        <v>0</v>
      </c>
      <c r="O301" s="734">
        <f>IF(I301&gt;N301,I301-N301,0)</f>
        <v>0</v>
      </c>
      <c r="P301" s="734">
        <f>IF(I301&lt;N301,I301-N301,0)</f>
        <v>0</v>
      </c>
      <c r="Q301" s="603">
        <f>COUNTIF(Bandi_ItaliaDomani!A$2:A$1085,A301)</f>
        <v>0</v>
      </c>
      <c r="R301" s="465">
        <f>SUMIF(Bandi_ItaliaDomani!A$2:A$1085,A301,Bandi_ItaliaDomani!R$2:R$1085)</f>
        <v>0</v>
      </c>
      <c r="S301" s="465">
        <f>VLOOKUP(A301,Progetti_Regis!$A$2:$H$427,6,FALSE)</f>
        <v>0</v>
      </c>
      <c r="T301" s="465">
        <f>VLOOKUP(A301,Progetti_Regis!$A$2:$H$427,7,FALSE)</f>
        <v>0</v>
      </c>
      <c r="U301" s="42" t="s">
        <v>1163</v>
      </c>
      <c r="V301" s="37"/>
      <c r="W301" s="42" t="s">
        <v>6721</v>
      </c>
      <c r="X301" s="10"/>
      <c r="Y301" s="10"/>
      <c r="Z301" s="10"/>
      <c r="AA301" s="10"/>
      <c r="AB301" s="10"/>
      <c r="AC301" s="10"/>
      <c r="AD301" s="10"/>
      <c r="AE301" s="2"/>
      <c r="AF301" s="2"/>
      <c r="AG301" s="1052">
        <f>IF(ISNA(VLOOKUP($A301,Tag_sostegno_clima_digitale!$A$2:$Y$461,21,FALSE)=TRUE),0,VLOOKUP($A301,Tag_sostegno_clima_digitale!$A$2:$Y$461,21,FALSE))</f>
        <v>0</v>
      </c>
      <c r="AH301" s="1052">
        <f>IF(ISNA(VLOOKUP($A301,Tag_sostegno_clima_digitale!$A$2:$Y$461,23,FALSE)=TRUE),0,VLOOKUP($A301,Tag_sostegno_clima_digitale!$A$2:$Y$461,23,FALSE))</f>
        <v>0</v>
      </c>
      <c r="AI301" s="10" t="str">
        <f t="shared" si="22"/>
        <v/>
      </c>
      <c r="AJ301" s="10" t="str">
        <f t="shared" si="23"/>
        <v/>
      </c>
      <c r="AK301" s="171"/>
      <c r="AL301" s="171"/>
      <c r="AM301" s="484" t="s">
        <v>923</v>
      </c>
      <c r="AN301" s="64">
        <v>1</v>
      </c>
      <c r="AO301" s="64"/>
      <c r="AP301" s="64"/>
      <c r="AQ301" s="64"/>
      <c r="BF301" s="60" t="s">
        <v>1704</v>
      </c>
      <c r="BG301" s="478"/>
      <c r="BH301" s="478"/>
      <c r="BI301" s="478"/>
      <c r="BJ301" s="478"/>
      <c r="BK301" s="478"/>
      <c r="BL301" s="478"/>
      <c r="BM301" s="478"/>
    </row>
    <row r="302" spans="1:126">
      <c r="A302" s="376" t="s">
        <v>5184</v>
      </c>
      <c r="B302" s="484" t="s">
        <v>98</v>
      </c>
      <c r="C302" s="40" t="s">
        <v>1015</v>
      </c>
      <c r="D302" s="40" t="s">
        <v>559</v>
      </c>
      <c r="E302" s="67" t="s">
        <v>6744</v>
      </c>
      <c r="F302" s="6" t="s">
        <v>1220</v>
      </c>
      <c r="G302" s="148">
        <v>0</v>
      </c>
      <c r="H302" s="152"/>
      <c r="I302" s="148">
        <f t="shared" si="25"/>
        <v>0</v>
      </c>
      <c r="J302" s="148"/>
      <c r="K302" s="147">
        <f>I302+J302</f>
        <v>0</v>
      </c>
      <c r="L302" s="465">
        <f>IF(ISNA(VLOOKUP(A302,Pagamenti_Opendata!$A$2:$H$253,8,FALSE)=TRUE),0,VLOOKUP(A302,Pagamenti_Opendata!$A$2:$H$253,8,FALSE))</f>
        <v>0</v>
      </c>
      <c r="M302" s="168"/>
      <c r="N302" s="148">
        <v>0</v>
      </c>
      <c r="O302" s="734">
        <f>IF(I302&gt;N302,I302-N302,0)</f>
        <v>0</v>
      </c>
      <c r="P302" s="734">
        <f>IF(I302&lt;N302,I302-N302,0)</f>
        <v>0</v>
      </c>
      <c r="Q302" s="603">
        <f>COUNTIF(Bandi_ItaliaDomani!A$2:A$1085,A302)</f>
        <v>0</v>
      </c>
      <c r="R302" s="465">
        <f>SUMIF(Bandi_ItaliaDomani!A$2:A$1085,A302,Bandi_ItaliaDomani!R$2:R$1085)</f>
        <v>0</v>
      </c>
      <c r="S302" s="465">
        <f>VLOOKUP(A302,Progetti_Regis!$A$2:$H$427,6,FALSE)</f>
        <v>0</v>
      </c>
      <c r="T302" s="465">
        <f>VLOOKUP(A302,Progetti_Regis!$A$2:$H$427,7,FALSE)</f>
        <v>0</v>
      </c>
      <c r="U302" s="42" t="s">
        <v>1163</v>
      </c>
      <c r="V302" s="37"/>
      <c r="W302" s="42" t="s">
        <v>6721</v>
      </c>
      <c r="X302" s="10"/>
      <c r="Y302" s="10"/>
      <c r="Z302" s="10"/>
      <c r="AA302" s="10"/>
      <c r="AB302" s="10"/>
      <c r="AC302" s="10"/>
      <c r="AD302" s="10"/>
      <c r="AE302" s="2"/>
      <c r="AF302" s="2"/>
      <c r="AG302" s="1052">
        <f>IF(ISNA(VLOOKUP($A302,Tag_sostegno_clima_digitale!$A$2:$Y$461,21,FALSE)=TRUE),0,VLOOKUP($A302,Tag_sostegno_clima_digitale!$A$2:$Y$461,21,FALSE))</f>
        <v>0</v>
      </c>
      <c r="AH302" s="1052">
        <f>IF(ISNA(VLOOKUP($A302,Tag_sostegno_clima_digitale!$A$2:$Y$461,23,FALSE)=TRUE),0,VLOOKUP($A302,Tag_sostegno_clima_digitale!$A$2:$Y$461,23,FALSE))</f>
        <v>0</v>
      </c>
      <c r="AI302" s="10" t="str">
        <f t="shared" si="22"/>
        <v/>
      </c>
      <c r="AJ302" s="10" t="str">
        <f t="shared" si="23"/>
        <v/>
      </c>
      <c r="AK302" s="171"/>
      <c r="AL302" s="171"/>
      <c r="AM302" s="484" t="s">
        <v>923</v>
      </c>
      <c r="AN302" s="64"/>
      <c r="AO302" s="64"/>
      <c r="AP302" s="64"/>
      <c r="AQ302" s="64"/>
    </row>
    <row r="303" spans="1:126">
      <c r="A303" s="376" t="s">
        <v>5185</v>
      </c>
      <c r="B303" s="484" t="s">
        <v>98</v>
      </c>
      <c r="C303" s="40" t="s">
        <v>1015</v>
      </c>
      <c r="D303" s="40" t="s">
        <v>559</v>
      </c>
      <c r="E303" s="67" t="s">
        <v>6744</v>
      </c>
      <c r="F303" s="6" t="s">
        <v>1221</v>
      </c>
      <c r="G303" s="148">
        <v>0</v>
      </c>
      <c r="H303" s="152"/>
      <c r="I303" s="148">
        <f t="shared" si="25"/>
        <v>0</v>
      </c>
      <c r="J303" s="148"/>
      <c r="K303" s="147">
        <f>I303+J303</f>
        <v>0</v>
      </c>
      <c r="L303" s="465">
        <f>IF(ISNA(VLOOKUP(A303,Pagamenti_Opendata!$A$2:$H$253,8,FALSE)=TRUE),0,VLOOKUP(A303,Pagamenti_Opendata!$A$2:$H$253,8,FALSE))</f>
        <v>0</v>
      </c>
      <c r="M303" s="168"/>
      <c r="N303" s="148">
        <v>0</v>
      </c>
      <c r="O303" s="734">
        <f>IF(I303&gt;N303,I303-N303,0)</f>
        <v>0</v>
      </c>
      <c r="P303" s="734">
        <f>IF(I303&lt;N303,I303-N303,0)</f>
        <v>0</v>
      </c>
      <c r="Q303" s="603">
        <f>COUNTIF(Bandi_ItaliaDomani!A$2:A$1085,A303)</f>
        <v>0</v>
      </c>
      <c r="R303" s="465">
        <f>SUMIF(Bandi_ItaliaDomani!A$2:A$1085,A303,Bandi_ItaliaDomani!R$2:R$1085)</f>
        <v>0</v>
      </c>
      <c r="S303" s="465">
        <f>VLOOKUP(A303,Progetti_Regis!$A$2:$H$427,6,FALSE)</f>
        <v>0</v>
      </c>
      <c r="T303" s="465">
        <f>VLOOKUP(A303,Progetti_Regis!$A$2:$H$427,7,FALSE)</f>
        <v>0</v>
      </c>
      <c r="U303" s="42" t="s">
        <v>1165</v>
      </c>
      <c r="V303" s="37"/>
      <c r="W303" s="42" t="s">
        <v>6721</v>
      </c>
      <c r="X303" s="10"/>
      <c r="Y303" s="10"/>
      <c r="Z303" s="10"/>
      <c r="AA303" s="10"/>
      <c r="AB303" s="10"/>
      <c r="AC303" s="10"/>
      <c r="AD303" s="10"/>
      <c r="AE303" s="2"/>
      <c r="AF303" s="2"/>
      <c r="AG303" s="1052">
        <f>IF(ISNA(VLOOKUP($A303,Tag_sostegno_clima_digitale!$A$2:$Y$461,21,FALSE)=TRUE),0,VLOOKUP($A303,Tag_sostegno_clima_digitale!$A$2:$Y$461,21,FALSE))</f>
        <v>0</v>
      </c>
      <c r="AH303" s="1052">
        <f>IF(ISNA(VLOOKUP($A303,Tag_sostegno_clima_digitale!$A$2:$Y$461,23,FALSE)=TRUE),0,VLOOKUP($A303,Tag_sostegno_clima_digitale!$A$2:$Y$461,23,FALSE))</f>
        <v>0</v>
      </c>
      <c r="AI303" s="10" t="str">
        <f t="shared" si="22"/>
        <v/>
      </c>
      <c r="AJ303" s="10" t="str">
        <f t="shared" si="23"/>
        <v/>
      </c>
      <c r="AK303" s="171"/>
      <c r="AL303" s="171"/>
      <c r="AM303" s="484" t="s">
        <v>923</v>
      </c>
      <c r="AN303" s="64">
        <v>1</v>
      </c>
      <c r="AO303" s="64"/>
      <c r="AP303" s="64"/>
      <c r="AQ303" s="64"/>
      <c r="AU303" s="60" t="s">
        <v>1705</v>
      </c>
      <c r="AV303" s="478"/>
      <c r="AW303" s="478"/>
      <c r="AX303" s="478"/>
    </row>
    <row r="304" spans="1:126">
      <c r="A304" s="376" t="s">
        <v>5186</v>
      </c>
      <c r="B304" s="484" t="s">
        <v>98</v>
      </c>
      <c r="C304" s="40" t="s">
        <v>1015</v>
      </c>
      <c r="D304" s="40" t="s">
        <v>559</v>
      </c>
      <c r="E304" s="67" t="s">
        <v>6744</v>
      </c>
      <c r="F304" s="6" t="s">
        <v>1222</v>
      </c>
      <c r="G304" s="148">
        <v>0</v>
      </c>
      <c r="H304" s="152"/>
      <c r="I304" s="148">
        <f t="shared" si="25"/>
        <v>0</v>
      </c>
      <c r="J304" s="148"/>
      <c r="K304" s="147">
        <f>I304+J304</f>
        <v>0</v>
      </c>
      <c r="L304" s="465">
        <f>IF(ISNA(VLOOKUP(A304,Pagamenti_Opendata!$A$2:$H$253,8,FALSE)=TRUE),0,VLOOKUP(A304,Pagamenti_Opendata!$A$2:$H$253,8,FALSE))</f>
        <v>0</v>
      </c>
      <c r="M304" s="168"/>
      <c r="N304" s="148">
        <v>0</v>
      </c>
      <c r="O304" s="734">
        <f>IF(I304&gt;N304,I304-N304,0)</f>
        <v>0</v>
      </c>
      <c r="P304" s="734">
        <f>IF(I304&lt;N304,I304-N304,0)</f>
        <v>0</v>
      </c>
      <c r="Q304" s="603">
        <f>COUNTIF(Bandi_ItaliaDomani!A$2:A$1085,A304)</f>
        <v>0</v>
      </c>
      <c r="R304" s="465">
        <f>SUMIF(Bandi_ItaliaDomani!A$2:A$1085,A304,Bandi_ItaliaDomani!R$2:R$1085)</f>
        <v>0</v>
      </c>
      <c r="S304" s="465">
        <f>VLOOKUP(A304,Progetti_Regis!$A$2:$H$427,6,FALSE)</f>
        <v>0</v>
      </c>
      <c r="T304" s="465">
        <f>VLOOKUP(A304,Progetti_Regis!$A$2:$H$427,7,FALSE)</f>
        <v>0</v>
      </c>
      <c r="U304" s="42" t="s">
        <v>1165</v>
      </c>
      <c r="V304" s="37"/>
      <c r="W304" s="42" t="s">
        <v>6721</v>
      </c>
      <c r="X304" s="10"/>
      <c r="Y304" s="10"/>
      <c r="Z304" s="10"/>
      <c r="AA304" s="10"/>
      <c r="AB304" s="10"/>
      <c r="AC304" s="10"/>
      <c r="AD304" s="10"/>
      <c r="AE304" s="2"/>
      <c r="AF304" s="2"/>
      <c r="AG304" s="1052">
        <f>IF(ISNA(VLOOKUP($A304,Tag_sostegno_clima_digitale!$A$2:$Y$461,21,FALSE)=TRUE),0,VLOOKUP($A304,Tag_sostegno_clima_digitale!$A$2:$Y$461,21,FALSE))</f>
        <v>0</v>
      </c>
      <c r="AH304" s="1052">
        <f>IF(ISNA(VLOOKUP($A304,Tag_sostegno_clima_digitale!$A$2:$Y$461,23,FALSE)=TRUE),0,VLOOKUP($A304,Tag_sostegno_clima_digitale!$A$2:$Y$461,23,FALSE))</f>
        <v>0</v>
      </c>
      <c r="AI304" s="10" t="str">
        <f t="shared" si="22"/>
        <v/>
      </c>
      <c r="AJ304" s="10" t="str">
        <f t="shared" si="23"/>
        <v/>
      </c>
      <c r="AK304" s="171"/>
      <c r="AL304" s="171"/>
      <c r="AM304" s="484" t="s">
        <v>923</v>
      </c>
      <c r="AN304" s="64"/>
      <c r="AO304" s="64"/>
      <c r="AP304" s="64"/>
      <c r="AQ304" s="64"/>
    </row>
    <row r="305" spans="1:126" s="63" customFormat="1" ht="13.8">
      <c r="A305" s="374" t="s">
        <v>5054</v>
      </c>
      <c r="B305" s="484" t="s">
        <v>98</v>
      </c>
      <c r="C305" s="42" t="s">
        <v>1015</v>
      </c>
      <c r="D305" s="42" t="s">
        <v>559</v>
      </c>
      <c r="E305" s="67" t="s">
        <v>6744</v>
      </c>
      <c r="F305" s="35" t="s">
        <v>1042</v>
      </c>
      <c r="G305" s="148">
        <v>1198000000</v>
      </c>
      <c r="H305" s="152"/>
      <c r="I305" s="148">
        <f t="shared" si="25"/>
        <v>1198000000</v>
      </c>
      <c r="J305" s="148"/>
      <c r="K305" s="744">
        <f>I305+J305</f>
        <v>1198000000</v>
      </c>
      <c r="L305" s="465">
        <f>IF(ISNA(VLOOKUP(A305,Pagamenti_Opendata!$A$2:$H$253,8,FALSE)=TRUE),0,VLOOKUP(A305,Pagamenti_Opendata!$A$2:$H$253,8,FALSE))</f>
        <v>68344112</v>
      </c>
      <c r="M305" s="168"/>
      <c r="N305" s="148">
        <v>960000000</v>
      </c>
      <c r="O305" s="734">
        <f>IF(I305&gt;N305,I305-N305,0)</f>
        <v>238000000</v>
      </c>
      <c r="P305" s="734">
        <f>IF(I305&lt;N305,I305-N305,0)</f>
        <v>0</v>
      </c>
      <c r="Q305" s="603">
        <f>COUNTIF(Bandi_ItaliaDomani!A$2:A$1085,A305)</f>
        <v>5</v>
      </c>
      <c r="R305" s="465">
        <f>SUMIF(Bandi_ItaliaDomani!A$2:A$1085,A305,Bandi_ItaliaDomani!R$2:R$1085)</f>
        <v>749964464.40999997</v>
      </c>
      <c r="S305" s="465">
        <f>VLOOKUP(A305,Progetti_Regis!$A$2:$H$427,6,FALSE)</f>
        <v>0</v>
      </c>
      <c r="T305" s="465">
        <f>VLOOKUP(A305,Progetti_Regis!$A$2:$H$427,7,FALSE)</f>
        <v>0</v>
      </c>
      <c r="U305" s="42" t="s">
        <v>1165</v>
      </c>
      <c r="V305" s="37"/>
      <c r="W305" s="42" t="s">
        <v>6721</v>
      </c>
      <c r="X305" s="10">
        <v>0</v>
      </c>
      <c r="Y305" s="10">
        <v>0</v>
      </c>
      <c r="Z305" s="10">
        <v>40</v>
      </c>
      <c r="AA305" s="10">
        <v>160</v>
      </c>
      <c r="AB305" s="10">
        <v>320</v>
      </c>
      <c r="AC305" s="10">
        <v>280</v>
      </c>
      <c r="AD305" s="10">
        <v>398</v>
      </c>
      <c r="AE305" s="2">
        <v>384</v>
      </c>
      <c r="AF305" s="2">
        <v>40</v>
      </c>
      <c r="AG305" s="1052">
        <f>IF(ISNA(VLOOKUP($A305,Tag_sostegno_clima_digitale!$A$2:$Y$461,21,FALSE)=TRUE),0,VLOOKUP($A305,Tag_sostegno_clima_digitale!$A$2:$Y$461,21,FALSE))</f>
        <v>0</v>
      </c>
      <c r="AH305" s="1052">
        <f>IF(ISNA(VLOOKUP($A305,Tag_sostegno_clima_digitale!$A$2:$Y$461,23,FALSE)=TRUE),0,VLOOKUP($A305,Tag_sostegno_clima_digitale!$A$2:$Y$461,23,FALSE))</f>
        <v>0</v>
      </c>
      <c r="AI305" s="10">
        <f t="shared" si="22"/>
        <v>0</v>
      </c>
      <c r="AJ305" s="10">
        <f t="shared" si="23"/>
        <v>0</v>
      </c>
      <c r="AK305" s="478"/>
      <c r="AL305" s="478"/>
      <c r="AM305" s="172" t="s">
        <v>924</v>
      </c>
      <c r="AN305" s="64">
        <v>3</v>
      </c>
      <c r="AO305" s="64">
        <v>1</v>
      </c>
      <c r="AP305" s="64"/>
      <c r="AQ305" s="64"/>
      <c r="AR305" s="172"/>
      <c r="AS305" s="484"/>
      <c r="AT305" s="172"/>
      <c r="AU305" s="60" t="s">
        <v>1706</v>
      </c>
      <c r="AV305" s="478"/>
      <c r="AW305" s="478"/>
      <c r="AX305" s="478"/>
      <c r="AY305" s="520"/>
      <c r="AZ305" s="520"/>
      <c r="BA305" s="172"/>
      <c r="BB305" s="484"/>
      <c r="BC305" s="484"/>
      <c r="BD305" s="484"/>
      <c r="BE305" s="484"/>
      <c r="BF305" s="60" t="s">
        <v>1706</v>
      </c>
      <c r="BG305" s="484"/>
      <c r="BH305" s="478"/>
      <c r="BI305" s="478"/>
      <c r="BJ305" s="478"/>
      <c r="BK305" s="478"/>
      <c r="BL305" s="478"/>
      <c r="BM305" s="478"/>
      <c r="BN305" s="172"/>
      <c r="BO305" s="60" t="s">
        <v>8730</v>
      </c>
      <c r="BP305" s="484"/>
      <c r="BQ305" s="172"/>
      <c r="BR305" s="172"/>
      <c r="BS305" s="484"/>
      <c r="BT305" s="484"/>
      <c r="BU305" s="484"/>
      <c r="BV305" s="484"/>
      <c r="BW305" s="484"/>
      <c r="BX305" s="484"/>
      <c r="BY305" s="484"/>
      <c r="BZ305" s="172"/>
      <c r="CA305" s="484"/>
      <c r="CB305" s="172"/>
      <c r="CC305" s="484"/>
      <c r="CD305" s="484"/>
      <c r="CE305" s="172"/>
      <c r="CF305" s="172"/>
      <c r="CG305" s="484"/>
      <c r="CH305" s="484"/>
      <c r="CI305" s="484"/>
      <c r="CJ305" s="484"/>
      <c r="CK305" s="484"/>
      <c r="CL305" s="484"/>
      <c r="CM305" s="484"/>
      <c r="CN305" s="172"/>
      <c r="CO305" s="484"/>
      <c r="CP305" s="484"/>
      <c r="CQ305" s="484"/>
      <c r="CR305" s="484"/>
      <c r="CS305" s="484"/>
      <c r="CT305" s="484"/>
      <c r="CU305" s="484"/>
      <c r="CV305" s="172"/>
      <c r="CW305" s="484"/>
      <c r="CX305" s="484"/>
      <c r="CY305" s="172"/>
      <c r="CZ305" s="172"/>
      <c r="DA305" s="484"/>
      <c r="DB305" s="484"/>
      <c r="DC305" s="484"/>
      <c r="DD305" s="484"/>
      <c r="DE305" s="484"/>
      <c r="DF305" s="484"/>
      <c r="DG305" s="484"/>
      <c r="DH305" s="484"/>
      <c r="DI305" s="172"/>
      <c r="DJ305" s="484"/>
      <c r="DK305" s="484"/>
      <c r="DL305" s="484"/>
      <c r="DM305" s="484"/>
      <c r="DN305" s="484"/>
      <c r="DO305" s="484"/>
      <c r="DP305" s="484"/>
      <c r="DQ305" s="59" t="s">
        <v>434</v>
      </c>
      <c r="DR305" s="484"/>
      <c r="DS305" s="484"/>
      <c r="DT305" s="484"/>
      <c r="DU305" s="172"/>
      <c r="DV305" s="172"/>
    </row>
    <row r="306" spans="1:126">
      <c r="A306" s="374" t="s">
        <v>5055</v>
      </c>
      <c r="B306" s="484" t="s">
        <v>98</v>
      </c>
      <c r="C306" s="40" t="s">
        <v>1015</v>
      </c>
      <c r="D306" s="40" t="s">
        <v>559</v>
      </c>
      <c r="E306" s="67" t="s">
        <v>1204</v>
      </c>
      <c r="F306" s="6" t="s">
        <v>1223</v>
      </c>
      <c r="G306" s="148">
        <v>0</v>
      </c>
      <c r="H306" s="152"/>
      <c r="I306" s="148">
        <f t="shared" si="25"/>
        <v>0</v>
      </c>
      <c r="J306" s="148"/>
      <c r="K306" s="147">
        <f>I306+J306</f>
        <v>0</v>
      </c>
      <c r="L306" s="465">
        <f>IF(ISNA(VLOOKUP(A306,Pagamenti_Opendata!$A$2:$H$253,8,FALSE)=TRUE),0,VLOOKUP(A306,Pagamenti_Opendata!$A$2:$H$253,8,FALSE))</f>
        <v>0</v>
      </c>
      <c r="M306" s="168"/>
      <c r="N306" s="148">
        <v>0</v>
      </c>
      <c r="O306" s="734">
        <f>IF(I306&gt;N306,I306-N306,0)</f>
        <v>0</v>
      </c>
      <c r="P306" s="734">
        <f>IF(I306&lt;N306,I306-N306,0)</f>
        <v>0</v>
      </c>
      <c r="Q306" s="603">
        <f>COUNTIF(Bandi_ItaliaDomani!A$2:A$1085,A306)</f>
        <v>0</v>
      </c>
      <c r="R306" s="465">
        <f>SUMIF(Bandi_ItaliaDomani!A$2:A$1085,A306,Bandi_ItaliaDomani!R$2:R$1085)</f>
        <v>0</v>
      </c>
      <c r="S306" s="465">
        <f>VLOOKUP(A306,Progetti_Regis!$A$2:$H$427,6,FALSE)</f>
        <v>0</v>
      </c>
      <c r="T306" s="465">
        <f>VLOOKUP(A306,Progetti_Regis!$A$2:$H$427,7,FALSE)</f>
        <v>0</v>
      </c>
      <c r="U306" s="42" t="s">
        <v>1163</v>
      </c>
      <c r="V306" s="37"/>
      <c r="W306" s="42" t="s">
        <v>6721</v>
      </c>
      <c r="X306" s="10">
        <v>0</v>
      </c>
      <c r="Y306" s="10">
        <v>0</v>
      </c>
      <c r="Z306" s="10">
        <v>0</v>
      </c>
      <c r="AA306" s="10">
        <v>0</v>
      </c>
      <c r="AB306" s="10">
        <v>0</v>
      </c>
      <c r="AC306" s="10">
        <v>0</v>
      </c>
      <c r="AD306" s="10">
        <v>0</v>
      </c>
      <c r="AE306" s="2"/>
      <c r="AF306" s="2"/>
      <c r="AG306" s="1052">
        <f>IF(ISNA(VLOOKUP($A306,Tag_sostegno_clima_digitale!$A$2:$Y$461,21,FALSE)=TRUE),0,VLOOKUP($A306,Tag_sostegno_clima_digitale!$A$2:$Y$461,21,FALSE))</f>
        <v>0</v>
      </c>
      <c r="AH306" s="1052">
        <f>IF(ISNA(VLOOKUP($A306,Tag_sostegno_clima_digitale!$A$2:$Y$461,23,FALSE)=TRUE),0,VLOOKUP($A306,Tag_sostegno_clima_digitale!$A$2:$Y$461,23,FALSE))</f>
        <v>0</v>
      </c>
      <c r="AI306" s="10" t="str">
        <f t="shared" si="22"/>
        <v/>
      </c>
      <c r="AJ306" s="10" t="str">
        <f t="shared" si="23"/>
        <v/>
      </c>
      <c r="AK306" s="478"/>
      <c r="AL306" s="478"/>
      <c r="AM306" s="484" t="s">
        <v>923</v>
      </c>
      <c r="AN306" s="64">
        <v>1</v>
      </c>
      <c r="AO306" s="64">
        <v>3</v>
      </c>
      <c r="AP306" s="64"/>
      <c r="AQ306" s="64"/>
      <c r="BA306" s="60" t="s">
        <v>1720</v>
      </c>
      <c r="BB306" s="478"/>
      <c r="BC306" s="478"/>
      <c r="BD306" s="478"/>
      <c r="CF306" s="59" t="s">
        <v>1721</v>
      </c>
      <c r="CY306" s="68" t="s">
        <v>8812</v>
      </c>
      <c r="DQ306" s="59" t="s">
        <v>8813</v>
      </c>
    </row>
    <row r="307" spans="1:126">
      <c r="A307" s="374" t="s">
        <v>5058</v>
      </c>
      <c r="B307" s="484" t="s">
        <v>98</v>
      </c>
      <c r="C307" s="40" t="s">
        <v>1015</v>
      </c>
      <c r="D307" s="40" t="s">
        <v>559</v>
      </c>
      <c r="E307" s="43" t="s">
        <v>1021</v>
      </c>
      <c r="F307" s="51" t="s">
        <v>5899</v>
      </c>
      <c r="G307" s="150">
        <v>34000000</v>
      </c>
      <c r="H307" s="151"/>
      <c r="I307" s="148">
        <f t="shared" si="25"/>
        <v>34000000</v>
      </c>
      <c r="J307" s="151"/>
      <c r="K307" s="147">
        <f>I307+J307</f>
        <v>34000000</v>
      </c>
      <c r="L307" s="465">
        <f>IF(ISNA(VLOOKUP(A307,Pagamenti_Opendata!$A$2:$H$253,8,FALSE)=TRUE),0,VLOOKUP(A307,Pagamenti_Opendata!$A$2:$H$253,8,FALSE))</f>
        <v>0</v>
      </c>
      <c r="M307" s="168"/>
      <c r="N307" s="150">
        <v>34000000</v>
      </c>
      <c r="O307" s="734">
        <f>IF(I307&gt;N307,I307-N307,0)</f>
        <v>0</v>
      </c>
      <c r="P307" s="734">
        <f>IF(I307&lt;N307,I307-N307,0)</f>
        <v>0</v>
      </c>
      <c r="Q307" s="603">
        <f>COUNTIF(Bandi_ItaliaDomani!A$2:A$1085,A307)</f>
        <v>0</v>
      </c>
      <c r="R307" s="465">
        <f>SUMIF(Bandi_ItaliaDomani!A$2:A$1085,A307,Bandi_ItaliaDomani!R$2:R$1085)</f>
        <v>0</v>
      </c>
      <c r="S307" s="465">
        <f>VLOOKUP(A307,Progetti_Regis!$A$2:$H$427,6,FALSE)</f>
        <v>0</v>
      </c>
      <c r="T307" s="465">
        <f>VLOOKUP(A307,Progetti_Regis!$A$2:$H$427,7,FALSE)</f>
        <v>0</v>
      </c>
      <c r="U307" s="50" t="s">
        <v>1163</v>
      </c>
      <c r="V307" s="37"/>
      <c r="W307" s="50" t="s">
        <v>6721</v>
      </c>
      <c r="X307" s="10">
        <v>0</v>
      </c>
      <c r="Y307" s="10">
        <v>10</v>
      </c>
      <c r="Z307" s="10">
        <v>6</v>
      </c>
      <c r="AA307" s="10">
        <v>6</v>
      </c>
      <c r="AB307" s="10">
        <v>6</v>
      </c>
      <c r="AC307" s="10">
        <v>6</v>
      </c>
      <c r="AD307" s="10">
        <v>0</v>
      </c>
      <c r="AE307" s="2" t="s">
        <v>5828</v>
      </c>
      <c r="AF307" s="2" t="s">
        <v>5828</v>
      </c>
      <c r="AG307" s="1052">
        <f>IF(ISNA(VLOOKUP($A307,Tag_sostegno_clima_digitale!$A$2:$Y$461,21,FALSE)=TRUE),0,VLOOKUP($A307,Tag_sostegno_clima_digitale!$A$2:$Y$461,21,FALSE))</f>
        <v>0</v>
      </c>
      <c r="AH307" s="1052">
        <f>IF(ISNA(VLOOKUP($A307,Tag_sostegno_clima_digitale!$A$2:$Y$461,23,FALSE)=TRUE),0,VLOOKUP($A307,Tag_sostegno_clima_digitale!$A$2:$Y$461,23,FALSE))</f>
        <v>0</v>
      </c>
      <c r="AI307" s="10">
        <f t="shared" si="22"/>
        <v>0</v>
      </c>
      <c r="AJ307" s="10">
        <f t="shared" si="23"/>
        <v>0</v>
      </c>
      <c r="AK307" s="478"/>
      <c r="AL307" s="478"/>
      <c r="AM307" s="172" t="s">
        <v>923</v>
      </c>
      <c r="AN307" s="64">
        <v>1</v>
      </c>
      <c r="AO307" s="64"/>
      <c r="AP307" s="64">
        <v>1</v>
      </c>
      <c r="AQ307" s="64"/>
      <c r="BF307" s="60" t="s">
        <v>1722</v>
      </c>
      <c r="DQ307" s="306" t="s">
        <v>3766</v>
      </c>
    </row>
    <row r="308" spans="1:126">
      <c r="A308" s="478" t="s">
        <v>6169</v>
      </c>
      <c r="B308" s="484" t="s">
        <v>98</v>
      </c>
      <c r="C308" s="40" t="s">
        <v>1015</v>
      </c>
      <c r="D308" s="40" t="s">
        <v>559</v>
      </c>
      <c r="E308" s="67" t="s">
        <v>1204</v>
      </c>
      <c r="F308" s="6" t="s">
        <v>1224</v>
      </c>
      <c r="G308" s="148">
        <v>0</v>
      </c>
      <c r="H308" s="152"/>
      <c r="I308" s="148">
        <f t="shared" si="25"/>
        <v>0</v>
      </c>
      <c r="J308" s="148"/>
      <c r="K308" s="147">
        <f>I308+J308</f>
        <v>0</v>
      </c>
      <c r="L308" s="465">
        <f>IF(ISNA(VLOOKUP(A308,Pagamenti_Opendata!$A$2:$H$253,8,FALSE)=TRUE),0,VLOOKUP(A308,Pagamenti_Opendata!$A$2:$H$253,8,FALSE))</f>
        <v>0</v>
      </c>
      <c r="M308" s="168"/>
      <c r="N308" s="148">
        <v>0</v>
      </c>
      <c r="O308" s="734">
        <f>IF(I308&gt;N308,I308-N308,0)</f>
        <v>0</v>
      </c>
      <c r="P308" s="734">
        <f>IF(I308&lt;N308,I308-N308,0)</f>
        <v>0</v>
      </c>
      <c r="Q308" s="603">
        <f>COUNTIF(Bandi_ItaliaDomani!A$2:A$1085,A308)</f>
        <v>0</v>
      </c>
      <c r="R308" s="465">
        <f>SUMIF(Bandi_ItaliaDomani!A$2:A$1085,A308,Bandi_ItaliaDomani!R$2:R$1085)</f>
        <v>0</v>
      </c>
      <c r="S308" s="465">
        <f>VLOOKUP(A308,Progetti_Regis!$A$2:$H$427,6,FALSE)</f>
        <v>0</v>
      </c>
      <c r="T308" s="465">
        <f>VLOOKUP(A308,Progetti_Regis!$A$2:$H$427,7,FALSE)</f>
        <v>0</v>
      </c>
      <c r="U308" s="42" t="s">
        <v>1165</v>
      </c>
      <c r="V308" s="37"/>
      <c r="W308" s="42" t="s">
        <v>6721</v>
      </c>
      <c r="X308" s="10">
        <v>0</v>
      </c>
      <c r="Y308" s="10">
        <v>0</v>
      </c>
      <c r="Z308" s="10">
        <v>0</v>
      </c>
      <c r="AA308" s="10">
        <v>0</v>
      </c>
      <c r="AB308" s="10">
        <v>0</v>
      </c>
      <c r="AC308" s="10">
        <v>0</v>
      </c>
      <c r="AD308" s="10">
        <v>0</v>
      </c>
      <c r="AE308" s="2"/>
      <c r="AF308" s="2"/>
      <c r="AG308" s="1052">
        <f>IF(ISNA(VLOOKUP($A308,Tag_sostegno_clima_digitale!$A$2:$Y$461,21,FALSE)=TRUE),0,VLOOKUP($A308,Tag_sostegno_clima_digitale!$A$2:$Y$461,21,FALSE))</f>
        <v>0</v>
      </c>
      <c r="AH308" s="1052">
        <f>IF(ISNA(VLOOKUP($A308,Tag_sostegno_clima_digitale!$A$2:$Y$461,23,FALSE)=TRUE),0,VLOOKUP($A308,Tag_sostegno_clima_digitale!$A$2:$Y$461,23,FALSE))</f>
        <v>0</v>
      </c>
      <c r="AI308" s="10" t="str">
        <f t="shared" si="22"/>
        <v/>
      </c>
      <c r="AJ308" s="10" t="str">
        <f t="shared" si="23"/>
        <v/>
      </c>
      <c r="AK308" s="8"/>
      <c r="AL308" s="8"/>
      <c r="AN308" s="64"/>
      <c r="AO308" s="64"/>
      <c r="AP308" s="64"/>
      <c r="AQ308" s="64"/>
    </row>
    <row r="309" spans="1:126" s="63" customFormat="1" ht="13.8">
      <c r="A309" s="374" t="s">
        <v>5056</v>
      </c>
      <c r="B309" s="484" t="s">
        <v>98</v>
      </c>
      <c r="C309" s="40" t="s">
        <v>1015</v>
      </c>
      <c r="D309" s="40" t="s">
        <v>5955</v>
      </c>
      <c r="E309" s="43" t="s">
        <v>944</v>
      </c>
      <c r="F309" s="51" t="s">
        <v>5201</v>
      </c>
      <c r="G309" s="150">
        <v>420000000</v>
      </c>
      <c r="H309" s="150">
        <v>1380000000</v>
      </c>
      <c r="I309" s="148">
        <f t="shared" si="25"/>
        <v>1800000000</v>
      </c>
      <c r="J309" s="151"/>
      <c r="K309" s="147">
        <f>I309+J309</f>
        <v>1800000000</v>
      </c>
      <c r="L309" s="465">
        <f>IF(ISNA(VLOOKUP(A309,Pagamenti_Opendata!$A$2:$H$253,8,FALSE)=TRUE),0,VLOOKUP(A309,Pagamenti_Opendata!$A$2:$H$253,8,FALSE))</f>
        <v>852133839.38999999</v>
      </c>
      <c r="M309" s="168" t="s">
        <v>803</v>
      </c>
      <c r="N309" s="150">
        <v>1800000000</v>
      </c>
      <c r="O309" s="734">
        <f>IF(I309&gt;N309,I309-N309,0)</f>
        <v>0</v>
      </c>
      <c r="P309" s="734">
        <f>IF(I309&lt;N309,I309-N309,0)</f>
        <v>0</v>
      </c>
      <c r="Q309" s="603">
        <f>COUNTIF(Bandi_ItaliaDomani!A$2:A$1085,A309)</f>
        <v>4</v>
      </c>
      <c r="R309" s="465">
        <f>SUMIF(Bandi_ItaliaDomani!A$2:A$1085,A309,Bandi_ItaliaDomani!R$2:R$1085)</f>
        <v>1510222708.7699974</v>
      </c>
      <c r="S309" s="465">
        <f>VLOOKUP(A309,Progetti_Regis!$A$2:$H$427,6,FALSE)</f>
        <v>15788</v>
      </c>
      <c r="T309" s="465">
        <f>VLOOKUP(A309,Progetti_Regis!$A$2:$H$427,7,FALSE)</f>
        <v>1932118116.0399902</v>
      </c>
      <c r="U309" s="42" t="s">
        <v>1165</v>
      </c>
      <c r="V309" s="37"/>
      <c r="W309" s="42" t="s">
        <v>6721</v>
      </c>
      <c r="X309" s="10">
        <v>0</v>
      </c>
      <c r="Y309" s="10">
        <v>300</v>
      </c>
      <c r="Z309" s="10">
        <v>300</v>
      </c>
      <c r="AA309" s="10">
        <v>300</v>
      </c>
      <c r="AB309" s="10">
        <v>900</v>
      </c>
      <c r="AC309" s="10">
        <v>0</v>
      </c>
      <c r="AD309" s="10">
        <v>0</v>
      </c>
      <c r="AE309" s="2">
        <v>674</v>
      </c>
      <c r="AF309" s="2">
        <v>37.5</v>
      </c>
      <c r="AG309" s="1052">
        <f>IF(ISNA(VLOOKUP($A309,Tag_sostegno_clima_digitale!$A$2:$Y$461,21,FALSE)=TRUE),0,VLOOKUP($A309,Tag_sostegno_clima_digitale!$A$2:$Y$461,21,FALSE))</f>
        <v>0</v>
      </c>
      <c r="AH309" s="1052">
        <f>IF(ISNA(VLOOKUP($A309,Tag_sostegno_clima_digitale!$A$2:$Y$461,23,FALSE)=TRUE),0,VLOOKUP($A309,Tag_sostegno_clima_digitale!$A$2:$Y$461,23,FALSE))</f>
        <v>0</v>
      </c>
      <c r="AI309" s="10">
        <f t="shared" si="22"/>
        <v>0</v>
      </c>
      <c r="AJ309" s="10">
        <f t="shared" si="23"/>
        <v>0</v>
      </c>
      <c r="AK309" s="8">
        <v>44348</v>
      </c>
      <c r="AL309" s="8">
        <v>46203</v>
      </c>
      <c r="AM309" s="172" t="s">
        <v>924</v>
      </c>
      <c r="AN309" s="64"/>
      <c r="AO309" s="64">
        <v>3</v>
      </c>
      <c r="AP309" s="64">
        <v>2</v>
      </c>
      <c r="AQ309" s="64"/>
      <c r="AR309" s="520"/>
      <c r="AS309" s="520"/>
      <c r="AT309" s="172"/>
      <c r="AU309" s="172"/>
      <c r="AV309" s="484"/>
      <c r="AW309" s="484"/>
      <c r="AX309" s="484"/>
      <c r="AY309" s="520"/>
      <c r="AZ309" s="520"/>
      <c r="BA309" s="172"/>
      <c r="BB309" s="484"/>
      <c r="BC309" s="484"/>
      <c r="BD309" s="484"/>
      <c r="BE309" s="172"/>
      <c r="BF309" s="306" t="s">
        <v>3752</v>
      </c>
      <c r="BG309" s="484"/>
      <c r="BH309" s="484"/>
      <c r="BI309" s="484"/>
      <c r="BJ309" s="484"/>
      <c r="BK309" s="484"/>
      <c r="BL309" s="484"/>
      <c r="BM309" s="484"/>
      <c r="BN309" s="172"/>
      <c r="BO309" s="172"/>
      <c r="BP309" s="484"/>
      <c r="BQ309" s="172"/>
      <c r="BR309" s="59" t="s">
        <v>1731</v>
      </c>
      <c r="BS309" s="484"/>
      <c r="BT309" s="484"/>
      <c r="BU309" s="484"/>
      <c r="BV309" s="484"/>
      <c r="BW309" s="484"/>
      <c r="BX309" s="484"/>
      <c r="BY309" s="484"/>
      <c r="BZ309" s="172"/>
      <c r="CA309" s="484"/>
      <c r="CB309" s="172"/>
      <c r="CC309" s="484"/>
      <c r="CD309" s="484"/>
      <c r="CE309" s="172"/>
      <c r="CF309" s="306" t="s">
        <v>3752</v>
      </c>
      <c r="CG309" s="484"/>
      <c r="CH309" s="484"/>
      <c r="CI309" s="484"/>
      <c r="CJ309" s="484"/>
      <c r="CK309" s="484"/>
      <c r="CL309" s="484"/>
      <c r="CM309" s="484"/>
      <c r="CN309" s="172"/>
      <c r="CO309" s="484"/>
      <c r="CP309" s="484"/>
      <c r="CQ309" s="484"/>
      <c r="CR309" s="484"/>
      <c r="CS309" s="484"/>
      <c r="CT309" s="484"/>
      <c r="CU309" s="484"/>
      <c r="CV309" s="68" t="s">
        <v>7891</v>
      </c>
      <c r="CW309" s="68" t="s">
        <v>7892</v>
      </c>
      <c r="CX309" s="307"/>
      <c r="CY309" s="172"/>
      <c r="CZ309" s="172"/>
      <c r="DA309" s="484"/>
      <c r="DB309" s="484"/>
      <c r="DC309" s="484"/>
      <c r="DD309" s="484"/>
      <c r="DE309" s="484"/>
      <c r="DF309" s="484"/>
      <c r="DG309" s="484"/>
      <c r="DH309" s="484"/>
      <c r="DI309" s="172"/>
      <c r="DJ309" s="484"/>
      <c r="DK309" s="484"/>
      <c r="DL309" s="484"/>
      <c r="DM309" s="484"/>
      <c r="DN309" s="484"/>
      <c r="DO309" s="484"/>
      <c r="DP309" s="484"/>
      <c r="DQ309" s="172"/>
      <c r="DR309" s="484"/>
      <c r="DS309" s="484"/>
      <c r="DT309" s="484"/>
      <c r="DU309" s="172"/>
      <c r="DV309" s="172"/>
    </row>
    <row r="310" spans="1:126">
      <c r="A310" s="374" t="s">
        <v>5057</v>
      </c>
      <c r="B310" s="484" t="s">
        <v>98</v>
      </c>
      <c r="C310" s="42" t="s">
        <v>1015</v>
      </c>
      <c r="D310" s="42" t="s">
        <v>560</v>
      </c>
      <c r="E310" s="67" t="s">
        <v>944</v>
      </c>
      <c r="F310" s="51" t="s">
        <v>5905</v>
      </c>
      <c r="G310" s="148">
        <v>210000000</v>
      </c>
      <c r="H310" s="152"/>
      <c r="I310" s="148">
        <f t="shared" si="25"/>
        <v>210000000</v>
      </c>
      <c r="J310" s="152"/>
      <c r="K310" s="147">
        <f>I310+J310</f>
        <v>210000000</v>
      </c>
      <c r="L310" s="465">
        <f>IF(ISNA(VLOOKUP(A310,Pagamenti_Opendata!$A$2:$H$253,8,FALSE)=TRUE),0,VLOOKUP(A310,Pagamenti_Opendata!$A$2:$H$253,8,FALSE))</f>
        <v>15083266.59</v>
      </c>
      <c r="M310" s="168" t="s">
        <v>802</v>
      </c>
      <c r="N310" s="148">
        <v>600000000</v>
      </c>
      <c r="O310" s="734">
        <f>IF(I310&gt;N310,I310-N310,0)</f>
        <v>0</v>
      </c>
      <c r="P310" s="734">
        <f>IF(I310&lt;N310,I310-N310,0)</f>
        <v>-390000000</v>
      </c>
      <c r="Q310" s="603">
        <f>COUNTIF(Bandi_ItaliaDomani!A$2:A$1085,A310)</f>
        <v>2</v>
      </c>
      <c r="R310" s="465">
        <f>SUMIF(Bandi_ItaliaDomani!A$2:A$1085,A310,Bandi_ItaliaDomani!R$2:R$1085)</f>
        <v>119406058.92999999</v>
      </c>
      <c r="S310" s="465">
        <f>VLOOKUP(A310,Progetti_Regis!$A$2:$H$427,6,FALSE)</f>
        <v>289</v>
      </c>
      <c r="T310" s="465">
        <f>VLOOKUP(A310,Progetti_Regis!$A$2:$H$427,7,FALSE)</f>
        <v>51906059.300000057</v>
      </c>
      <c r="U310" s="42" t="s">
        <v>1165</v>
      </c>
      <c r="V310" s="37"/>
      <c r="W310" s="42" t="s">
        <v>6721</v>
      </c>
      <c r="X310" s="10">
        <v>0</v>
      </c>
      <c r="Y310" s="10">
        <v>0</v>
      </c>
      <c r="Z310" s="10">
        <v>100</v>
      </c>
      <c r="AA310" s="10">
        <v>110</v>
      </c>
      <c r="AB310" s="10">
        <v>0</v>
      </c>
      <c r="AC310" s="10">
        <v>0</v>
      </c>
      <c r="AD310" s="10">
        <v>0</v>
      </c>
      <c r="AE310" s="2">
        <v>240</v>
      </c>
      <c r="AF310" s="2">
        <v>40</v>
      </c>
      <c r="AG310" s="1052">
        <f>IF(ISNA(VLOOKUP($A310,Tag_sostegno_clima_digitale!$A$2:$Y$461,21,FALSE)=TRUE),0,VLOOKUP($A310,Tag_sostegno_clima_digitale!$A$2:$Y$461,21,FALSE))</f>
        <v>0</v>
      </c>
      <c r="AH310" s="1052">
        <f>IF(ISNA(VLOOKUP($A310,Tag_sostegno_clima_digitale!$A$2:$Y$461,23,FALSE)=TRUE),0,VLOOKUP($A310,Tag_sostegno_clima_digitale!$A$2:$Y$461,23,FALSE))</f>
        <v>0</v>
      </c>
      <c r="AI310" s="10">
        <f t="shared" si="22"/>
        <v>0</v>
      </c>
      <c r="AJ310" s="10">
        <f t="shared" si="23"/>
        <v>0</v>
      </c>
      <c r="AK310" s="8">
        <v>44197</v>
      </c>
      <c r="AL310" s="8">
        <v>46203</v>
      </c>
      <c r="AM310" s="172" t="s">
        <v>923</v>
      </c>
      <c r="AN310" s="64"/>
      <c r="AO310" s="64">
        <v>2</v>
      </c>
      <c r="AP310" s="64"/>
      <c r="AQ310" s="64"/>
      <c r="BF310" s="59" t="s">
        <v>1732</v>
      </c>
      <c r="CV310" s="68" t="s">
        <v>1732</v>
      </c>
    </row>
    <row r="311" spans="1:126" ht="13.8">
      <c r="A311" s="374" t="s">
        <v>5060</v>
      </c>
      <c r="B311" s="484" t="s">
        <v>98</v>
      </c>
      <c r="C311" s="40" t="s">
        <v>1015</v>
      </c>
      <c r="D311" s="40" t="s">
        <v>560</v>
      </c>
      <c r="E311" s="43" t="s">
        <v>944</v>
      </c>
      <c r="F311" s="35" t="s">
        <v>1047</v>
      </c>
      <c r="G311" s="150">
        <v>1610000000</v>
      </c>
      <c r="H311" s="151"/>
      <c r="I311" s="148">
        <f t="shared" si="25"/>
        <v>1610000000</v>
      </c>
      <c r="J311" s="151"/>
      <c r="K311" s="147">
        <f>I311+J311</f>
        <v>1610000000</v>
      </c>
      <c r="L311" s="465">
        <f>IF(ISNA(VLOOKUP(A311,Pagamenti_Opendata!$A$2:$H$253,8,FALSE)=TRUE),0,VLOOKUP(A311,Pagamenti_Opendata!$A$2:$H$253,8,FALSE))</f>
        <v>380626199.05000001</v>
      </c>
      <c r="M311" s="168" t="s">
        <v>805</v>
      </c>
      <c r="N311" s="150">
        <v>1610000000</v>
      </c>
      <c r="O311" s="734">
        <f>IF(I311&gt;N311,I311-N311,0)</f>
        <v>0</v>
      </c>
      <c r="P311" s="734">
        <f>IF(I311&lt;N311,I311-N311,0)</f>
        <v>0</v>
      </c>
      <c r="Q311" s="603">
        <f>COUNTIF(Bandi_ItaliaDomani!A$2:A$1085,A311)</f>
        <v>1</v>
      </c>
      <c r="R311" s="465">
        <f>SUMIF(Bandi_ItaliaDomani!A$2:A$1085,A311,Bandi_ItaliaDomani!R$2:R$1085)</f>
        <v>1609995611.1499996</v>
      </c>
      <c r="S311" s="465">
        <f>VLOOKUP(A311,Progetti_Regis!$A$2:$H$427,6,FALSE)</f>
        <v>358</v>
      </c>
      <c r="T311" s="465">
        <f>VLOOKUP(A311,Progetti_Regis!$A$2:$H$427,7,FALSE)</f>
        <v>1609995611.1500006</v>
      </c>
      <c r="U311" s="42" t="s">
        <v>1165</v>
      </c>
      <c r="V311" s="37"/>
      <c r="W311" s="42" t="s">
        <v>6721</v>
      </c>
      <c r="X311" s="10">
        <v>0</v>
      </c>
      <c r="Y311" s="10">
        <v>0</v>
      </c>
      <c r="Z311" s="10">
        <v>260</v>
      </c>
      <c r="AA311" s="10">
        <v>300</v>
      </c>
      <c r="AB311" s="10">
        <v>550</v>
      </c>
      <c r="AC311" s="10">
        <v>250</v>
      </c>
      <c r="AD311" s="10">
        <v>250</v>
      </c>
      <c r="AE311" s="2">
        <v>644</v>
      </c>
      <c r="AF311" s="2">
        <v>40</v>
      </c>
      <c r="AG311" s="1052">
        <f>IF(ISNA(VLOOKUP($A311,Tag_sostegno_clima_digitale!$A$2:$Y$461,21,FALSE)=TRUE),0,VLOOKUP($A311,Tag_sostegno_clima_digitale!$A$2:$Y$461,21,FALSE))</f>
        <v>0.42</v>
      </c>
      <c r="AH311" s="1052">
        <f>IF(ISNA(VLOOKUP($A311,Tag_sostegno_clima_digitale!$A$2:$Y$461,23,FALSE)=TRUE),0,VLOOKUP($A311,Tag_sostegno_clima_digitale!$A$2:$Y$461,23,FALSE))</f>
        <v>0</v>
      </c>
      <c r="AI311" s="10">
        <f t="shared" si="22"/>
        <v>676.2</v>
      </c>
      <c r="AJ311" s="10">
        <f t="shared" si="23"/>
        <v>0</v>
      </c>
      <c r="AK311" s="8">
        <v>44348</v>
      </c>
      <c r="AL311" s="8">
        <v>46203</v>
      </c>
      <c r="AM311" s="172" t="s">
        <v>924</v>
      </c>
      <c r="AN311" s="64"/>
      <c r="AO311" s="64">
        <v>1</v>
      </c>
      <c r="AP311" s="64">
        <v>2</v>
      </c>
      <c r="AQ311" s="64"/>
      <c r="AY311" s="520"/>
      <c r="AZ311" s="520"/>
      <c r="BA311" s="306" t="s">
        <v>3752</v>
      </c>
      <c r="BO311" s="306" t="s">
        <v>3752</v>
      </c>
      <c r="CV311" s="59" t="s">
        <v>1733</v>
      </c>
    </row>
    <row r="312" spans="1:126" ht="13.8">
      <c r="A312" s="374" t="s">
        <v>5061</v>
      </c>
      <c r="B312" s="484" t="s">
        <v>98</v>
      </c>
      <c r="C312" s="42" t="s">
        <v>1015</v>
      </c>
      <c r="D312" s="42" t="s">
        <v>560</v>
      </c>
      <c r="E312" s="67" t="s">
        <v>944</v>
      </c>
      <c r="F312" s="35" t="s">
        <v>1048</v>
      </c>
      <c r="G312" s="148">
        <v>1600000000</v>
      </c>
      <c r="H312" s="152"/>
      <c r="I312" s="148">
        <f t="shared" si="25"/>
        <v>1600000000</v>
      </c>
      <c r="J312" s="152"/>
      <c r="K312" s="147">
        <f>I312+J312</f>
        <v>1600000000</v>
      </c>
      <c r="L312" s="465">
        <f>IF(ISNA(VLOOKUP(A312,Pagamenti_Opendata!$A$2:$H$253,8,FALSE)=TRUE),0,VLOOKUP(A312,Pagamenti_Opendata!$A$2:$H$253,8,FALSE))</f>
        <v>363892719.20999998</v>
      </c>
      <c r="M312" s="168" t="s">
        <v>806</v>
      </c>
      <c r="N312" s="148">
        <v>1600000000</v>
      </c>
      <c r="O312" s="734">
        <f>IF(I312&gt;N312,I312-N312,0)</f>
        <v>0</v>
      </c>
      <c r="P312" s="734">
        <f>IF(I312&lt;N312,I312-N312,0)</f>
        <v>0</v>
      </c>
      <c r="Q312" s="603">
        <f>COUNTIF(Bandi_ItaliaDomani!A$2:A$1085,A312)</f>
        <v>2</v>
      </c>
      <c r="R312" s="465">
        <f>SUMIF(Bandi_ItaliaDomani!A$2:A$1085,A312,Bandi_ItaliaDomani!R$2:R$1085)</f>
        <v>1580000000</v>
      </c>
      <c r="S312" s="465">
        <f>VLOOKUP(A312,Progetti_Regis!$A$2:$H$427,6,FALSE)</f>
        <v>271</v>
      </c>
      <c r="T312" s="465">
        <f>VLOOKUP(A312,Progetti_Regis!$A$2:$H$427,7,FALSE)</f>
        <v>1598595853.7500007</v>
      </c>
      <c r="U312" s="42" t="s">
        <v>1165</v>
      </c>
      <c r="V312" s="35" t="s">
        <v>1049</v>
      </c>
      <c r="W312" s="42" t="s">
        <v>6721</v>
      </c>
      <c r="X312" s="10">
        <v>0</v>
      </c>
      <c r="Y312" s="10">
        <v>80</v>
      </c>
      <c r="Z312" s="10">
        <v>100</v>
      </c>
      <c r="AA312" s="10">
        <v>200</v>
      </c>
      <c r="AB312" s="10">
        <v>260</v>
      </c>
      <c r="AC312" s="10">
        <v>460</v>
      </c>
      <c r="AD312" s="10">
        <v>500</v>
      </c>
      <c r="AE312" s="2">
        <v>640</v>
      </c>
      <c r="AF312" s="2">
        <v>40</v>
      </c>
      <c r="AG312" s="1052">
        <f>IF(ISNA(VLOOKUP($A312,Tag_sostegno_clima_digitale!$A$2:$Y$461,21,FALSE)=TRUE),0,VLOOKUP($A312,Tag_sostegno_clima_digitale!$A$2:$Y$461,21,FALSE))</f>
        <v>0.36</v>
      </c>
      <c r="AH312" s="1052">
        <f>IF(ISNA(VLOOKUP($A312,Tag_sostegno_clima_digitale!$A$2:$Y$461,23,FALSE)=TRUE),0,VLOOKUP($A312,Tag_sostegno_clima_digitale!$A$2:$Y$461,23,FALSE))</f>
        <v>0.15</v>
      </c>
      <c r="AI312" s="10">
        <f t="shared" si="22"/>
        <v>576</v>
      </c>
      <c r="AJ312" s="10">
        <f t="shared" si="23"/>
        <v>240</v>
      </c>
      <c r="AK312" s="8">
        <v>44197</v>
      </c>
      <c r="AL312" s="8">
        <v>46203</v>
      </c>
      <c r="AM312" s="172" t="s">
        <v>924</v>
      </c>
      <c r="AN312" s="64">
        <v>1</v>
      </c>
      <c r="AO312" s="64">
        <v>1</v>
      </c>
      <c r="AP312" s="64"/>
      <c r="AQ312" s="64"/>
      <c r="AY312" s="520"/>
      <c r="AZ312" s="520"/>
      <c r="BA312" s="60" t="s">
        <v>1734</v>
      </c>
      <c r="BB312" s="478"/>
      <c r="BC312" s="478"/>
      <c r="BD312" s="478"/>
      <c r="CZ312" s="60" t="s">
        <v>1735</v>
      </c>
      <c r="DA312" s="478"/>
      <c r="DB312" s="478"/>
      <c r="DC312" s="478"/>
      <c r="DD312" s="478"/>
      <c r="DE312" s="478"/>
      <c r="DF312" s="478"/>
      <c r="DG312" s="478"/>
      <c r="DH312" s="478"/>
      <c r="DQ312" s="59" t="s">
        <v>8814</v>
      </c>
    </row>
    <row r="313" spans="1:126" s="63" customFormat="1" ht="13.8">
      <c r="A313" s="374" t="s">
        <v>5062</v>
      </c>
      <c r="B313" s="484" t="s">
        <v>98</v>
      </c>
      <c r="C313" s="40" t="s">
        <v>1015</v>
      </c>
      <c r="D313" s="40" t="s">
        <v>560</v>
      </c>
      <c r="E313" s="43" t="s">
        <v>944</v>
      </c>
      <c r="F313" s="51" t="s">
        <v>5908</v>
      </c>
      <c r="G313" s="150">
        <v>1242800752.1700001</v>
      </c>
      <c r="H313" s="151"/>
      <c r="I313" s="148">
        <f t="shared" si="25"/>
        <v>1242800752.1700001</v>
      </c>
      <c r="J313" s="151"/>
      <c r="K313" s="744">
        <f>I313+J313</f>
        <v>1242800752.1700001</v>
      </c>
      <c r="L313" s="465">
        <f>IF(ISNA(VLOOKUP(A313,Pagamenti_Opendata!$A$2:$H$253,8,FALSE)=TRUE),0,VLOOKUP(A313,Pagamenti_Opendata!$A$2:$H$253,8,FALSE))</f>
        <v>370178396.26999998</v>
      </c>
      <c r="M313" s="168" t="s">
        <v>801</v>
      </c>
      <c r="N313" s="150">
        <v>1300000000</v>
      </c>
      <c r="O313" s="734">
        <f>IF(I313&gt;N313,I313-N313,0)</f>
        <v>0</v>
      </c>
      <c r="P313" s="734">
        <f>IF(I313&lt;N313,I313-N313,0)</f>
        <v>-57199247.829999924</v>
      </c>
      <c r="Q313" s="603">
        <f>COUNTIF(Bandi_ItaliaDomani!A$2:A$1085,A313)</f>
        <v>1</v>
      </c>
      <c r="R313" s="465">
        <f>SUMIF(Bandi_ItaliaDomani!A$2:A$1085,A313,Bandi_ItaliaDomani!R$2:R$1085)</f>
        <v>1241492832.6999998</v>
      </c>
      <c r="S313" s="465">
        <f>VLOOKUP(A313,Progetti_Regis!$A$2:$H$427,6,FALSE)</f>
        <v>259</v>
      </c>
      <c r="T313" s="465">
        <f>VLOOKUP(A313,Progetti_Regis!$A$2:$H$427,7,FALSE)</f>
        <v>1241492832.7</v>
      </c>
      <c r="U313" s="42" t="s">
        <v>1165</v>
      </c>
      <c r="V313" s="37"/>
      <c r="W313" s="42" t="s">
        <v>6721</v>
      </c>
      <c r="X313" s="10">
        <v>0</v>
      </c>
      <c r="Y313" s="10">
        <v>100</v>
      </c>
      <c r="Z313" s="10">
        <v>100</v>
      </c>
      <c r="AA313" s="10">
        <v>100</v>
      </c>
      <c r="AB313" s="10">
        <v>350</v>
      </c>
      <c r="AC313" s="10">
        <v>350</v>
      </c>
      <c r="AD313" s="10">
        <v>242.8</v>
      </c>
      <c r="AE313" s="2">
        <v>520</v>
      </c>
      <c r="AF313" s="2">
        <v>40</v>
      </c>
      <c r="AG313" s="1052">
        <f>IF(ISNA(VLOOKUP($A313,Tag_sostegno_clima_digitale!$A$2:$Y$461,21,FALSE)=TRUE),0,VLOOKUP($A313,Tag_sostegno_clima_digitale!$A$2:$Y$461,21,FALSE))</f>
        <v>0</v>
      </c>
      <c r="AH313" s="1052">
        <f>IF(ISNA(VLOOKUP($A313,Tag_sostegno_clima_digitale!$A$2:$Y$461,23,FALSE)=TRUE),0,VLOOKUP($A313,Tag_sostegno_clima_digitale!$A$2:$Y$461,23,FALSE))</f>
        <v>0.4</v>
      </c>
      <c r="AI313" s="10">
        <f t="shared" si="22"/>
        <v>0</v>
      </c>
      <c r="AJ313" s="10">
        <f t="shared" si="23"/>
        <v>497.12030086800002</v>
      </c>
      <c r="AK313" s="8">
        <v>44197</v>
      </c>
      <c r="AL313" s="8">
        <v>46203</v>
      </c>
      <c r="AM313" s="172" t="s">
        <v>924</v>
      </c>
      <c r="AN313" s="64">
        <v>1</v>
      </c>
      <c r="AO313" s="64">
        <v>1</v>
      </c>
      <c r="AP313" s="64"/>
      <c r="AQ313" s="64"/>
      <c r="AR313" s="172"/>
      <c r="AS313" s="484"/>
      <c r="AT313" s="172"/>
      <c r="AU313" s="172"/>
      <c r="AV313" s="484"/>
      <c r="AW313" s="484"/>
      <c r="AX313" s="484"/>
      <c r="AY313" s="520"/>
      <c r="AZ313" s="520"/>
      <c r="BA313" s="60" t="s">
        <v>1736</v>
      </c>
      <c r="BB313" s="478"/>
      <c r="BC313" s="478"/>
      <c r="BD313" s="478"/>
      <c r="BE313" s="172"/>
      <c r="BF313" s="172"/>
      <c r="BG313" s="484"/>
      <c r="BH313" s="484"/>
      <c r="BI313" s="484"/>
      <c r="BJ313" s="484"/>
      <c r="BK313" s="484"/>
      <c r="BL313" s="484"/>
      <c r="BM313" s="484"/>
      <c r="BN313" s="172"/>
      <c r="BO313" s="172"/>
      <c r="BP313" s="484"/>
      <c r="BQ313" s="172"/>
      <c r="BR313" s="172"/>
      <c r="BS313" s="484"/>
      <c r="BT313" s="484"/>
      <c r="BU313" s="484"/>
      <c r="BV313" s="484"/>
      <c r="BW313" s="484"/>
      <c r="BX313" s="484"/>
      <c r="BY313" s="484"/>
      <c r="BZ313" s="172"/>
      <c r="CA313" s="484"/>
      <c r="CB313" s="172"/>
      <c r="CC313" s="484"/>
      <c r="CD313" s="484"/>
      <c r="CE313" s="172"/>
      <c r="CF313" s="172"/>
      <c r="CG313" s="484"/>
      <c r="CH313" s="484"/>
      <c r="CI313" s="484"/>
      <c r="CJ313" s="484"/>
      <c r="CK313" s="484"/>
      <c r="CL313" s="484"/>
      <c r="CM313" s="484"/>
      <c r="CN313" s="172"/>
      <c r="CO313" s="484"/>
      <c r="CP313" s="484"/>
      <c r="CQ313" s="484"/>
      <c r="CR313" s="484"/>
      <c r="CS313" s="484"/>
      <c r="CT313" s="484"/>
      <c r="CU313" s="484"/>
      <c r="CV313" s="172"/>
      <c r="CW313" s="484"/>
      <c r="CX313" s="484"/>
      <c r="CY313" s="172"/>
      <c r="CZ313" s="172"/>
      <c r="DA313" s="484"/>
      <c r="DB313" s="484"/>
      <c r="DC313" s="484"/>
      <c r="DD313" s="484"/>
      <c r="DE313" s="484"/>
      <c r="DF313" s="484"/>
      <c r="DG313" s="484"/>
      <c r="DH313" s="484"/>
      <c r="DI313" s="172"/>
      <c r="DJ313" s="484"/>
      <c r="DK313" s="484"/>
      <c r="DL313" s="484"/>
      <c r="DM313" s="484"/>
      <c r="DN313" s="484"/>
      <c r="DO313" s="484"/>
      <c r="DP313" s="484"/>
      <c r="DQ313" s="59" t="s">
        <v>8815</v>
      </c>
      <c r="DR313" s="484"/>
      <c r="DS313" s="484"/>
      <c r="DT313" s="484"/>
      <c r="DU313" s="172"/>
      <c r="DV313" s="172"/>
    </row>
    <row r="314" spans="1:126">
      <c r="A314" s="374" t="s">
        <v>5063</v>
      </c>
      <c r="B314" s="478" t="s">
        <v>5834</v>
      </c>
      <c r="C314" s="40" t="s">
        <v>1015</v>
      </c>
      <c r="D314" s="40" t="s">
        <v>560</v>
      </c>
      <c r="E314" s="43" t="s">
        <v>944</v>
      </c>
      <c r="F314" s="501" t="s">
        <v>1851</v>
      </c>
      <c r="G314" s="148"/>
      <c r="H314" s="149"/>
      <c r="I314" s="148"/>
      <c r="J314" s="148">
        <v>1000000000</v>
      </c>
      <c r="K314" s="147">
        <f>I314+J314</f>
        <v>1000000000</v>
      </c>
      <c r="L314" s="465">
        <f>IF(ISNA(VLOOKUP(A314,Pagamenti_Opendata!$A$2:$H$253,8,FALSE)=TRUE),0,VLOOKUP(A314,Pagamenti_Opendata!$A$2:$H$253,8,FALSE))</f>
        <v>0</v>
      </c>
      <c r="M314" s="168" t="s">
        <v>855</v>
      </c>
      <c r="N314" s="148"/>
      <c r="O314" s="734">
        <f>IF(I314&gt;N314,I314-N314,0)</f>
        <v>0</v>
      </c>
      <c r="P314" s="734">
        <f>IF(I314&lt;N314,I314-N314,0)</f>
        <v>0</v>
      </c>
      <c r="Q314" s="603">
        <f>COUNTIF(Bandi_ItaliaDomani!A$2:A$1085,A314)</f>
        <v>2</v>
      </c>
      <c r="R314" s="465">
        <f>SUMIF(Bandi_ItaliaDomani!A$2:A$1085,A314,Bandi_ItaliaDomani!R$2:R$1085)</f>
        <v>1000000000</v>
      </c>
      <c r="S314" s="465">
        <f>VLOOKUP(A314,Progetti_Regis!$A$2:$H$427,6,FALSE)</f>
        <v>0</v>
      </c>
      <c r="T314" s="465">
        <f>VLOOKUP(A314,Progetti_Regis!$A$2:$H$427,7,FALSE)</f>
        <v>0</v>
      </c>
      <c r="U314" s="40" t="s">
        <v>9428</v>
      </c>
      <c r="V314" s="28"/>
      <c r="W314" s="43" t="s">
        <v>7365</v>
      </c>
      <c r="X314" s="10">
        <v>0</v>
      </c>
      <c r="Y314" s="10">
        <v>100</v>
      </c>
      <c r="Z314" s="10">
        <v>150</v>
      </c>
      <c r="AA314" s="10">
        <v>250</v>
      </c>
      <c r="AB314" s="10">
        <v>250</v>
      </c>
      <c r="AC314" s="10">
        <v>250</v>
      </c>
      <c r="AD314" s="10">
        <v>0</v>
      </c>
      <c r="AE314" s="2">
        <v>400</v>
      </c>
      <c r="AF314" s="2">
        <v>40</v>
      </c>
      <c r="AG314" s="1052">
        <f>IF(ISNA(VLOOKUP($A314,Tag_sostegno_clima_digitale!$A$2:$Y$461,21,FALSE)=TRUE),0,VLOOKUP($A314,Tag_sostegno_clima_digitale!$A$2:$Y$461,21,FALSE))</f>
        <v>0</v>
      </c>
      <c r="AH314" s="1052">
        <f>IF(ISNA(VLOOKUP($A314,Tag_sostegno_clima_digitale!$A$2:$Y$461,23,FALSE)=TRUE),0,VLOOKUP($A314,Tag_sostegno_clima_digitale!$A$2:$Y$461,23,FALSE))</f>
        <v>0</v>
      </c>
      <c r="AI314" s="10">
        <f t="shared" si="22"/>
        <v>0</v>
      </c>
      <c r="AJ314" s="10">
        <f t="shared" si="23"/>
        <v>0</v>
      </c>
      <c r="AK314" s="8"/>
      <c r="AL314" s="8"/>
      <c r="AM314" s="171" t="s">
        <v>1831</v>
      </c>
      <c r="AN314" s="64"/>
      <c r="AO314" s="64"/>
      <c r="AP314" s="64"/>
      <c r="AQ314" s="64"/>
    </row>
    <row r="315" spans="1:126">
      <c r="A315" s="374" t="s">
        <v>5064</v>
      </c>
      <c r="B315" s="478" t="s">
        <v>98</v>
      </c>
      <c r="C315" s="42" t="s">
        <v>1015</v>
      </c>
      <c r="D315" s="42" t="s">
        <v>560</v>
      </c>
      <c r="E315" s="67" t="s">
        <v>944</v>
      </c>
      <c r="F315" s="35" t="s">
        <v>1037</v>
      </c>
      <c r="G315" s="148">
        <v>1500000000</v>
      </c>
      <c r="H315" s="152"/>
      <c r="I315" s="148">
        <f t="shared" ref="I315:I330" si="26">H315+G315</f>
        <v>1500000000</v>
      </c>
      <c r="J315" s="152"/>
      <c r="K315" s="147">
        <f>I315+J315</f>
        <v>1500000000</v>
      </c>
      <c r="L315" s="465">
        <f>IF(ISNA(VLOOKUP(A315,Pagamenti_Opendata!$A$2:$H$253,8,FALSE)=TRUE),0,VLOOKUP(A315,Pagamenti_Opendata!$A$2:$H$253,8,FALSE))</f>
        <v>142428028.47999999</v>
      </c>
      <c r="M315" s="168" t="s">
        <v>858</v>
      </c>
      <c r="N315" s="148">
        <v>1500000000</v>
      </c>
      <c r="O315" s="734">
        <f>IF(I315&gt;N315,I315-N315,0)</f>
        <v>0</v>
      </c>
      <c r="P315" s="734">
        <f>IF(I315&lt;N315,I315-N315,0)</f>
        <v>0</v>
      </c>
      <c r="Q315" s="603">
        <f>COUNTIF(Bandi_ItaliaDomani!A$2:A$1085,A315)</f>
        <v>3</v>
      </c>
      <c r="R315" s="465">
        <f>SUMIF(Bandi_ItaliaDomani!A$2:A$1085,A315,Bandi_ItaliaDomani!R$2:R$1085)</f>
        <v>1123478806.8199999</v>
      </c>
      <c r="S315" s="465">
        <f>VLOOKUP(A315,Progetti_Regis!$A$2:$H$427,6,FALSE)</f>
        <v>17</v>
      </c>
      <c r="T315" s="465">
        <f>VLOOKUP(A315,Progetti_Regis!$A$2:$H$427,7,FALSE)</f>
        <v>1225395130.5</v>
      </c>
      <c r="U315" s="40" t="s">
        <v>9428</v>
      </c>
      <c r="V315" s="37"/>
      <c r="W315" s="40" t="s">
        <v>6721</v>
      </c>
      <c r="X315" s="10">
        <v>0</v>
      </c>
      <c r="Y315" s="10">
        <v>100</v>
      </c>
      <c r="Z315" s="10">
        <v>200</v>
      </c>
      <c r="AA315" s="10">
        <v>200</v>
      </c>
      <c r="AB315" s="10">
        <v>500</v>
      </c>
      <c r="AC315" s="10">
        <v>500</v>
      </c>
      <c r="AD315" s="10">
        <v>0</v>
      </c>
      <c r="AE315" s="2">
        <v>600</v>
      </c>
      <c r="AF315" s="2">
        <v>40</v>
      </c>
      <c r="AG315" s="1052">
        <f>IF(ISNA(VLOOKUP($A315,Tag_sostegno_clima_digitale!$A$2:$Y$461,21,FALSE)=TRUE),0,VLOOKUP($A315,Tag_sostegno_clima_digitale!$A$2:$Y$461,21,FALSE))</f>
        <v>0.4</v>
      </c>
      <c r="AH315" s="1052">
        <f>IF(ISNA(VLOOKUP($A315,Tag_sostegno_clima_digitale!$A$2:$Y$461,23,FALSE)=TRUE),0,VLOOKUP($A315,Tag_sostegno_clima_digitale!$A$2:$Y$461,23,FALSE))</f>
        <v>0.6</v>
      </c>
      <c r="AI315" s="10">
        <f t="shared" si="22"/>
        <v>600</v>
      </c>
      <c r="AJ315" s="10">
        <f t="shared" si="23"/>
        <v>900</v>
      </c>
      <c r="AK315" s="8">
        <v>44197</v>
      </c>
      <c r="AL315" s="8">
        <v>46203</v>
      </c>
      <c r="AM315" s="172" t="s">
        <v>924</v>
      </c>
      <c r="AN315" s="64">
        <v>3</v>
      </c>
      <c r="AO315" s="64">
        <v>1</v>
      </c>
      <c r="AP315" s="64"/>
      <c r="AQ315" s="64"/>
      <c r="AR315" s="60" t="s">
        <v>1737</v>
      </c>
      <c r="AS315" s="478"/>
      <c r="BA315" s="60" t="s">
        <v>1738</v>
      </c>
      <c r="BB315" s="478"/>
      <c r="BC315" s="478"/>
      <c r="BD315" s="478"/>
      <c r="BO315" s="60" t="s">
        <v>446</v>
      </c>
      <c r="BP315" s="478"/>
      <c r="CV315" s="59" t="s">
        <v>1739</v>
      </c>
    </row>
    <row r="316" spans="1:126" ht="13.8">
      <c r="A316" s="708" t="s">
        <v>11057</v>
      </c>
      <c r="B316" s="651" t="s">
        <v>11080</v>
      </c>
      <c r="C316" s="717" t="s">
        <v>9672</v>
      </c>
      <c r="D316" s="717" t="s">
        <v>560</v>
      </c>
      <c r="E316" s="756" t="s">
        <v>7900</v>
      </c>
      <c r="F316" s="736" t="s">
        <v>9673</v>
      </c>
      <c r="G316" s="738"/>
      <c r="H316" s="737"/>
      <c r="I316" s="738">
        <f t="shared" si="26"/>
        <v>0</v>
      </c>
      <c r="J316" s="737"/>
      <c r="K316" s="714">
        <f>I316+J316</f>
        <v>0</v>
      </c>
      <c r="L316" s="465">
        <f>IF(ISNA(VLOOKUP(A316,Pagamenti_Opendata!$A$2:$H$253,8,FALSE)=TRUE),0,VLOOKUP(A316,Pagamenti_Opendata!$A$2:$H$253,8,FALSE))</f>
        <v>0</v>
      </c>
      <c r="M316" s="722" t="s">
        <v>859</v>
      </c>
      <c r="N316" s="738">
        <v>200000000</v>
      </c>
      <c r="O316" s="979">
        <f>IF(I316&gt;N316,I316-N316,0)</f>
        <v>0</v>
      </c>
      <c r="P316" s="979">
        <f>IF(I316&lt;N316,I316-N316,0)</f>
        <v>-200000000</v>
      </c>
      <c r="Q316" s="715">
        <f>COUNTIF(Bandi_ItaliaDomani!A$2:A$1085,A316)</f>
        <v>24</v>
      </c>
      <c r="R316" s="716">
        <f>SUMIF(Bandi_ItaliaDomani!A$2:A$1085,A316,Bandi_ItaliaDomani!R$2:R$1085)</f>
        <v>242000000</v>
      </c>
      <c r="S316" s="716">
        <f>VLOOKUP(A316,Progetti_Regis!$A$2:$H$427,6,FALSE)</f>
        <v>0</v>
      </c>
      <c r="T316" s="716">
        <f>VLOOKUP(A316,Progetti_Regis!$A$2:$H$427,7,FALSE)</f>
        <v>0</v>
      </c>
      <c r="U316" s="709" t="s">
        <v>9428</v>
      </c>
      <c r="V316" s="718"/>
      <c r="W316" s="709" t="s">
        <v>6721</v>
      </c>
      <c r="X316" s="720">
        <v>0</v>
      </c>
      <c r="Y316" s="720">
        <v>0</v>
      </c>
      <c r="Z316" s="720">
        <v>0</v>
      </c>
      <c r="AA316" s="720">
        <v>0</v>
      </c>
      <c r="AB316" s="720">
        <v>0</v>
      </c>
      <c r="AC316" s="720">
        <v>0</v>
      </c>
      <c r="AD316" s="720">
        <v>0</v>
      </c>
      <c r="AE316" s="721">
        <v>0</v>
      </c>
      <c r="AF316" s="721">
        <v>0</v>
      </c>
      <c r="AG316" s="1052">
        <f>IF(ISNA(VLOOKUP($A316,Tag_sostegno_clima_digitale!$A$2:$Y$461,21,FALSE)=TRUE),0,VLOOKUP($A316,Tag_sostegno_clima_digitale!$A$2:$Y$461,21,FALSE))</f>
        <v>0</v>
      </c>
      <c r="AH316" s="1052">
        <f>IF(ISNA(VLOOKUP($A316,Tag_sostegno_clima_digitale!$A$2:$Y$461,23,FALSE)=TRUE),0,VLOOKUP($A316,Tag_sostegno_clima_digitale!$A$2:$Y$461,23,FALSE))</f>
        <v>0</v>
      </c>
      <c r="AI316" s="10" t="str">
        <f t="shared" si="22"/>
        <v/>
      </c>
      <c r="AJ316" s="10" t="str">
        <f t="shared" si="23"/>
        <v/>
      </c>
      <c r="AK316" s="723">
        <v>44286</v>
      </c>
      <c r="AL316" s="723">
        <v>46203</v>
      </c>
      <c r="AM316" s="708" t="s">
        <v>923</v>
      </c>
      <c r="AN316" s="724"/>
      <c r="AO316" s="724"/>
      <c r="AP316" s="724"/>
      <c r="AQ316" s="724"/>
      <c r="AR316" s="708"/>
      <c r="AS316" s="708"/>
      <c r="AT316" s="708"/>
      <c r="AU316" s="708"/>
      <c r="AV316" s="708"/>
      <c r="AW316" s="708"/>
      <c r="AX316" s="708"/>
      <c r="AY316" s="725"/>
      <c r="AZ316" s="725"/>
      <c r="BA316" s="725"/>
      <c r="BB316" s="725"/>
      <c r="BC316" s="725"/>
      <c r="BD316" s="725"/>
      <c r="BE316" s="708"/>
      <c r="BF316" s="708"/>
      <c r="BG316" s="708"/>
      <c r="BH316" s="708"/>
      <c r="BI316" s="708"/>
      <c r="BJ316" s="708"/>
      <c r="BK316" s="708"/>
      <c r="BL316" s="708"/>
      <c r="BM316" s="708"/>
      <c r="BN316" s="708"/>
      <c r="BO316" s="708"/>
      <c r="BP316" s="708"/>
      <c r="BQ316" s="708"/>
      <c r="BR316" s="708"/>
      <c r="BS316" s="708"/>
      <c r="BT316" s="708"/>
      <c r="BU316" s="708"/>
      <c r="BV316" s="708"/>
      <c r="BW316" s="708"/>
      <c r="BX316" s="708"/>
      <c r="BY316" s="708"/>
      <c r="BZ316" s="708"/>
      <c r="CA316" s="708"/>
      <c r="CB316" s="708"/>
      <c r="CC316" s="708"/>
      <c r="CD316" s="708"/>
      <c r="CE316" s="708"/>
      <c r="CF316" s="708"/>
      <c r="CG316" s="708"/>
      <c r="CH316" s="708"/>
      <c r="CI316" s="708"/>
      <c r="CJ316" s="708"/>
      <c r="CK316" s="708"/>
      <c r="CL316" s="708"/>
      <c r="CM316" s="708"/>
      <c r="CN316" s="708"/>
      <c r="CO316" s="708"/>
      <c r="CP316" s="708"/>
      <c r="CQ316" s="708"/>
      <c r="CR316" s="708"/>
      <c r="CS316" s="708"/>
      <c r="CT316" s="708"/>
      <c r="CU316" s="708"/>
      <c r="CV316" s="708"/>
      <c r="CW316" s="708"/>
      <c r="CX316" s="708"/>
      <c r="CY316" s="708"/>
      <c r="CZ316" s="708"/>
      <c r="DA316" s="708"/>
      <c r="DB316" s="708"/>
      <c r="DC316" s="708"/>
      <c r="DD316" s="708"/>
      <c r="DE316" s="708"/>
      <c r="DF316" s="708"/>
      <c r="DG316" s="708"/>
      <c r="DH316" s="708"/>
      <c r="DI316" s="708"/>
      <c r="DJ316" s="708"/>
      <c r="DK316" s="708"/>
      <c r="DL316" s="708"/>
      <c r="DM316" s="708"/>
      <c r="DN316" s="708"/>
      <c r="DO316" s="708"/>
      <c r="DP316" s="708"/>
      <c r="DQ316" s="708"/>
      <c r="DR316" s="708"/>
      <c r="DS316" s="708"/>
      <c r="DT316" s="708"/>
      <c r="DU316" s="708"/>
      <c r="DV316" s="708"/>
    </row>
    <row r="317" spans="1:126" s="484" customFormat="1" ht="13.8">
      <c r="A317" s="651" t="s">
        <v>5065</v>
      </c>
      <c r="B317" s="651" t="s">
        <v>11080</v>
      </c>
      <c r="C317" s="691" t="s">
        <v>11440</v>
      </c>
      <c r="D317" s="691" t="s">
        <v>560</v>
      </c>
      <c r="E317" s="692" t="s">
        <v>7898</v>
      </c>
      <c r="F317" s="747" t="s">
        <v>9671</v>
      </c>
      <c r="G317" s="148">
        <v>0</v>
      </c>
      <c r="H317" s="152"/>
      <c r="I317" s="148">
        <f t="shared" si="26"/>
        <v>0</v>
      </c>
      <c r="J317" s="152"/>
      <c r="K317" s="147">
        <f>I317+J317</f>
        <v>0</v>
      </c>
      <c r="L317" s="465">
        <f>IF(ISNA(VLOOKUP(A317,Pagamenti_Opendata!$A$2:$H$253,8,FALSE)=TRUE),0,VLOOKUP(A317,Pagamenti_Opendata!$A$2:$H$253,8,FALSE))</f>
        <v>0</v>
      </c>
      <c r="M317" s="168"/>
      <c r="N317" s="148">
        <v>0</v>
      </c>
      <c r="O317" s="734">
        <f>IF(I317&gt;N317,I317-N317,0)</f>
        <v>0</v>
      </c>
      <c r="P317" s="734">
        <f>IF(I317&lt;N317,I317-N317,0)</f>
        <v>0</v>
      </c>
      <c r="Q317" s="674"/>
      <c r="R317" s="465"/>
      <c r="S317" s="465">
        <f>VLOOKUP(A317,Progetti_Regis!$A$2:$H$427,6,FALSE)</f>
        <v>0</v>
      </c>
      <c r="T317" s="465">
        <f>VLOOKUP(A317,Progetti_Regis!$A$2:$H$427,7,FALSE)</f>
        <v>0</v>
      </c>
      <c r="U317" s="40" t="s">
        <v>9428</v>
      </c>
      <c r="V317" s="37"/>
      <c r="W317" s="40" t="s">
        <v>6721</v>
      </c>
      <c r="X317" s="720">
        <v>0</v>
      </c>
      <c r="Y317" s="720">
        <v>0</v>
      </c>
      <c r="Z317" s="720">
        <v>0</v>
      </c>
      <c r="AA317" s="720">
        <v>0</v>
      </c>
      <c r="AB317" s="720">
        <v>0</v>
      </c>
      <c r="AC317" s="720">
        <v>0</v>
      </c>
      <c r="AD317" s="720">
        <v>0</v>
      </c>
      <c r="AE317" s="721">
        <v>0</v>
      </c>
      <c r="AF317" s="721">
        <v>0</v>
      </c>
      <c r="AG317" s="1052">
        <f>IF(ISNA(VLOOKUP($A317,Tag_sostegno_clima_digitale!$A$2:$Y$461,21,FALSE)=TRUE),0,VLOOKUP($A317,Tag_sostegno_clima_digitale!$A$2:$Y$461,21,FALSE))</f>
        <v>0</v>
      </c>
      <c r="AH317" s="1052">
        <f>IF(ISNA(VLOOKUP($A317,Tag_sostegno_clima_digitale!$A$2:$Y$461,23,FALSE)=TRUE),0,VLOOKUP($A317,Tag_sostegno_clima_digitale!$A$2:$Y$461,23,FALSE))</f>
        <v>0</v>
      </c>
      <c r="AI317" s="10" t="str">
        <f t="shared" si="22"/>
        <v/>
      </c>
      <c r="AJ317" s="10" t="str">
        <f t="shared" si="23"/>
        <v/>
      </c>
      <c r="AK317" s="703">
        <v>44286</v>
      </c>
      <c r="AL317" s="703">
        <v>46203</v>
      </c>
      <c r="AM317" s="651" t="s">
        <v>924</v>
      </c>
      <c r="AN317" s="64"/>
      <c r="AP317" s="64"/>
      <c r="AQ317" s="64"/>
      <c r="AY317" s="520"/>
      <c r="AZ317" s="520"/>
      <c r="BA317" s="520"/>
      <c r="BB317" s="520"/>
      <c r="BC317" s="520"/>
      <c r="BD317" s="520"/>
    </row>
    <row r="318" spans="1:126" s="63" customFormat="1" ht="13.8">
      <c r="A318" s="374" t="s">
        <v>5066</v>
      </c>
      <c r="B318" s="478" t="s">
        <v>98</v>
      </c>
      <c r="C318" s="40" t="s">
        <v>1015</v>
      </c>
      <c r="D318" s="40" t="s">
        <v>560</v>
      </c>
      <c r="E318" s="43" t="s">
        <v>944</v>
      </c>
      <c r="F318" s="51" t="s">
        <v>5202</v>
      </c>
      <c r="G318" s="150">
        <v>350000000</v>
      </c>
      <c r="H318" s="151"/>
      <c r="I318" s="148">
        <f t="shared" si="26"/>
        <v>350000000</v>
      </c>
      <c r="J318" s="151"/>
      <c r="K318" s="147">
        <f>I318+J318</f>
        <v>350000000</v>
      </c>
      <c r="L318" s="465">
        <f>IF(ISNA(VLOOKUP(A318,Pagamenti_Opendata!$A$2:$H$253,8,FALSE)=TRUE),0,VLOOKUP(A318,Pagamenti_Opendata!$A$2:$H$253,8,FALSE))</f>
        <v>45450233.18</v>
      </c>
      <c r="M318" s="168" t="s">
        <v>860</v>
      </c>
      <c r="N318" s="150">
        <v>350000000</v>
      </c>
      <c r="O318" s="734">
        <f>IF(I318&gt;N318,I318-N318,0)</f>
        <v>0</v>
      </c>
      <c r="P318" s="734">
        <f>IF(I318&lt;N318,I318-N318,0)</f>
        <v>0</v>
      </c>
      <c r="Q318" s="603">
        <f>COUNTIF(Bandi_ItaliaDomani!A$2:A$1085,A318)</f>
        <v>0</v>
      </c>
      <c r="R318" s="465">
        <f>SUMIF(Bandi_ItaliaDomani!A$2:A$1085,A318,Bandi_ItaliaDomani!R$2:R$1085)</f>
        <v>0</v>
      </c>
      <c r="S318" s="465">
        <f>VLOOKUP(A318,Progetti_Regis!$A$2:$H$427,6,FALSE)</f>
        <v>353</v>
      </c>
      <c r="T318" s="465">
        <f>VLOOKUP(A318,Progetti_Regis!$A$2:$H$427,7,FALSE)</f>
        <v>227822674.94999987</v>
      </c>
      <c r="U318" s="40" t="s">
        <v>9428</v>
      </c>
      <c r="V318" s="37"/>
      <c r="W318" s="40" t="s">
        <v>6721</v>
      </c>
      <c r="X318" s="10">
        <v>0</v>
      </c>
      <c r="Y318" s="10">
        <v>70</v>
      </c>
      <c r="Z318" s="10">
        <v>105</v>
      </c>
      <c r="AA318" s="10">
        <v>105</v>
      </c>
      <c r="AB318" s="10">
        <v>70</v>
      </c>
      <c r="AC318" s="10">
        <v>0</v>
      </c>
      <c r="AD318" s="10">
        <v>0</v>
      </c>
      <c r="AE318" s="2">
        <v>140</v>
      </c>
      <c r="AF318" s="2">
        <v>40</v>
      </c>
      <c r="AG318" s="1052">
        <f>IF(ISNA(VLOOKUP($A318,Tag_sostegno_clima_digitale!$A$2:$Y$461,21,FALSE)=TRUE),0,VLOOKUP($A318,Tag_sostegno_clima_digitale!$A$2:$Y$461,21,FALSE))</f>
        <v>0</v>
      </c>
      <c r="AH318" s="1052">
        <f>IF(ISNA(VLOOKUP($A318,Tag_sostegno_clima_digitale!$A$2:$Y$461,23,FALSE)=TRUE),0,VLOOKUP($A318,Tag_sostegno_clima_digitale!$A$2:$Y$461,23,FALSE))</f>
        <v>1</v>
      </c>
      <c r="AI318" s="10">
        <f t="shared" si="22"/>
        <v>0</v>
      </c>
      <c r="AJ318" s="10">
        <f t="shared" si="23"/>
        <v>350</v>
      </c>
      <c r="AK318" s="8">
        <v>44562</v>
      </c>
      <c r="AL318" s="8">
        <v>46203</v>
      </c>
      <c r="AM318" s="172" t="s">
        <v>924</v>
      </c>
      <c r="AN318" s="64">
        <v>1</v>
      </c>
      <c r="AO318" s="64">
        <v>3</v>
      </c>
      <c r="AP318" s="64"/>
      <c r="AQ318" s="64"/>
      <c r="AR318" s="172"/>
      <c r="AS318" s="484"/>
      <c r="AT318" s="172"/>
      <c r="AU318" s="172"/>
      <c r="AV318" s="484"/>
      <c r="AW318" s="484"/>
      <c r="AX318" s="484"/>
      <c r="AY318" s="172"/>
      <c r="AZ318" s="484"/>
      <c r="BA318" s="172"/>
      <c r="BB318" s="484"/>
      <c r="BC318" s="484"/>
      <c r="BD318" s="484"/>
      <c r="BE318" s="172"/>
      <c r="BF318" s="172"/>
      <c r="BG318" s="484"/>
      <c r="BH318" s="484"/>
      <c r="BI318" s="484"/>
      <c r="BJ318" s="484"/>
      <c r="BK318" s="484"/>
      <c r="BL318" s="484"/>
      <c r="BM318" s="484"/>
      <c r="BN318" s="172"/>
      <c r="BO318" s="172"/>
      <c r="BP318" s="484"/>
      <c r="BQ318" s="172"/>
      <c r="BR318" s="172"/>
      <c r="BS318" s="484"/>
      <c r="BT318" s="484"/>
      <c r="BU318" s="484"/>
      <c r="BV318" s="484"/>
      <c r="BW318" s="484"/>
      <c r="BX318" s="484"/>
      <c r="BY318" s="484"/>
      <c r="BZ318" s="172"/>
      <c r="CA318" s="484"/>
      <c r="CB318" s="172"/>
      <c r="CC318" s="484"/>
      <c r="CD318" s="484"/>
      <c r="CE318" s="172"/>
      <c r="CF318" s="172"/>
      <c r="CG318" s="484"/>
      <c r="CH318" s="484"/>
      <c r="CI318" s="484"/>
      <c r="CJ318" s="484"/>
      <c r="CK318" s="484"/>
      <c r="CL318" s="484"/>
      <c r="CM318" s="484"/>
      <c r="CN318" s="172"/>
      <c r="CO318" s="484"/>
      <c r="CP318" s="484"/>
      <c r="CQ318" s="484"/>
      <c r="CR318" s="484"/>
      <c r="CS318" s="484"/>
      <c r="CT318" s="484"/>
      <c r="CU318" s="484"/>
      <c r="CV318" s="172"/>
      <c r="CW318" s="484"/>
      <c r="CX318" s="484"/>
      <c r="CY318" s="172"/>
      <c r="CZ318" s="59" t="s">
        <v>1741</v>
      </c>
      <c r="DC318" s="484"/>
      <c r="DD318" s="484"/>
      <c r="DE318" s="484"/>
      <c r="DF318" s="484"/>
      <c r="DG318" s="484"/>
      <c r="DH318" s="484"/>
      <c r="DI318" s="172"/>
      <c r="DJ318" s="484"/>
      <c r="DK318" s="484"/>
      <c r="DL318" s="484"/>
      <c r="DM318" s="484"/>
      <c r="DN318" s="484"/>
      <c r="DO318" s="484"/>
      <c r="DP318" s="484"/>
      <c r="DQ318" s="68" t="s">
        <v>8816</v>
      </c>
      <c r="DR318" s="68" t="s">
        <v>7893</v>
      </c>
      <c r="DS318" s="68" t="s">
        <v>8817</v>
      </c>
      <c r="DT318" s="484"/>
      <c r="DU318" s="172"/>
      <c r="DV318" s="172"/>
    </row>
    <row r="319" spans="1:126" s="484" customFormat="1">
      <c r="A319" s="478" t="s">
        <v>11439</v>
      </c>
      <c r="B319" s="478" t="s">
        <v>98</v>
      </c>
      <c r="C319" s="40" t="s">
        <v>1015</v>
      </c>
      <c r="D319" s="40" t="s">
        <v>560</v>
      </c>
      <c r="E319" s="43" t="s">
        <v>944</v>
      </c>
      <c r="F319" s="51" t="s">
        <v>11441</v>
      </c>
      <c r="G319" s="150">
        <v>164000000</v>
      </c>
      <c r="H319" s="151"/>
      <c r="I319" s="148">
        <f t="shared" si="26"/>
        <v>164000000</v>
      </c>
      <c r="J319" s="151"/>
      <c r="K319" s="147">
        <f>I319+J319</f>
        <v>164000000</v>
      </c>
      <c r="L319" s="465">
        <f>IF(ISNA(VLOOKUP(A319,Pagamenti_Opendata!$A$2:$H$253,8,FALSE)=TRUE),0,VLOOKUP(A319,Pagamenti_Opendata!$A$2:$H$253,8,FALSE))</f>
        <v>0</v>
      </c>
      <c r="M319" s="168"/>
      <c r="N319" s="150">
        <v>0</v>
      </c>
      <c r="O319" s="734">
        <f>IF(I319&gt;N319,I319-N319,0)</f>
        <v>164000000</v>
      </c>
      <c r="P319" s="734">
        <f>IF(I319&lt;N319,I319-N319,0)</f>
        <v>0</v>
      </c>
      <c r="Q319" s="674">
        <f>COUNTIF(Bandi_ItaliaDomani!A$2:A$1085,A319)</f>
        <v>0</v>
      </c>
      <c r="R319" s="465">
        <f>SUMIF(Bandi_ItaliaDomani!A$2:A$1085,A319,Bandi_ItaliaDomani!R$2:R$1085)</f>
        <v>0</v>
      </c>
      <c r="S319" s="465">
        <f>VLOOKUP(A319,Progetti_Regis!$A$2:$H$427,6,FALSE)</f>
        <v>0</v>
      </c>
      <c r="T319" s="465">
        <f>VLOOKUP(A319,Progetti_Regis!$A$2:$H$427,7,FALSE)</f>
        <v>0</v>
      </c>
      <c r="U319" s="40" t="s">
        <v>9428</v>
      </c>
      <c r="V319" s="37"/>
      <c r="W319" s="40" t="s">
        <v>6721</v>
      </c>
      <c r="X319" s="10">
        <v>0</v>
      </c>
      <c r="Y319" s="10">
        <v>0</v>
      </c>
      <c r="Z319" s="10">
        <v>0</v>
      </c>
      <c r="AA319" s="10">
        <v>0</v>
      </c>
      <c r="AB319" s="10">
        <v>0</v>
      </c>
      <c r="AC319" s="10">
        <v>82</v>
      </c>
      <c r="AD319" s="10">
        <v>82</v>
      </c>
      <c r="AE319" s="2">
        <v>0</v>
      </c>
      <c r="AF319" s="2">
        <v>0</v>
      </c>
      <c r="AG319" s="1052">
        <f>IF(ISNA(VLOOKUP($A319,Tag_sostegno_clima_digitale!$A$2:$Y$461,21,FALSE)=TRUE),0,VLOOKUP($A319,Tag_sostegno_clima_digitale!$A$2:$Y$461,21,FALSE))</f>
        <v>0</v>
      </c>
      <c r="AH319" s="1052">
        <f>IF(ISNA(VLOOKUP($A319,Tag_sostegno_clima_digitale!$A$2:$Y$461,23,FALSE)=TRUE),0,VLOOKUP($A319,Tag_sostegno_clima_digitale!$A$2:$Y$461,23,FALSE))</f>
        <v>0</v>
      </c>
      <c r="AI319" s="10">
        <f t="shared" si="22"/>
        <v>0</v>
      </c>
      <c r="AJ319" s="10">
        <f t="shared" si="23"/>
        <v>0</v>
      </c>
      <c r="AK319" s="8"/>
      <c r="AL319" s="8"/>
      <c r="AM319" s="478" t="s">
        <v>924</v>
      </c>
      <c r="AN319" s="64"/>
      <c r="AO319" s="64">
        <v>1</v>
      </c>
      <c r="AP319" s="64"/>
      <c r="AQ319" s="64"/>
      <c r="CZ319" s="61" t="s">
        <v>9670</v>
      </c>
      <c r="DQ319" s="68"/>
      <c r="DR319" s="68"/>
      <c r="DS319" s="68"/>
    </row>
    <row r="320" spans="1:126" ht="13.8">
      <c r="A320" s="374" t="s">
        <v>5067</v>
      </c>
      <c r="B320" s="484" t="s">
        <v>98</v>
      </c>
      <c r="C320" s="40" t="s">
        <v>1015</v>
      </c>
      <c r="D320" s="40" t="s">
        <v>560</v>
      </c>
      <c r="E320" s="43" t="s">
        <v>944</v>
      </c>
      <c r="F320" s="51" t="s">
        <v>1226</v>
      </c>
      <c r="G320" s="151">
        <v>1578069857.1700001</v>
      </c>
      <c r="H320" s="150"/>
      <c r="I320" s="148">
        <f t="shared" si="26"/>
        <v>1578069857.1700001</v>
      </c>
      <c r="J320" s="150"/>
      <c r="K320" s="147">
        <f>I320+J320</f>
        <v>1578069857.1700001</v>
      </c>
      <c r="L320" s="465">
        <f>IF(ISNA(VLOOKUP(A320,Pagamenti_Opendata!$A$2:$H$253,8,FALSE)=TRUE),0,VLOOKUP(A320,Pagamenti_Opendata!$A$2:$H$253,8,FALSE))</f>
        <v>227717975.46000001</v>
      </c>
      <c r="M320" s="168" t="s">
        <v>857</v>
      </c>
      <c r="N320" s="150">
        <v>1580000000</v>
      </c>
      <c r="O320" s="734">
        <f>IF(I320&gt;N320,I320-N320,0)</f>
        <v>0</v>
      </c>
      <c r="P320" s="734">
        <f>IF(I320&lt;N320,I320-N320,0)</f>
        <v>-1930142.8299999237</v>
      </c>
      <c r="Q320" s="603">
        <f>COUNTIF(Bandi_ItaliaDomani!A$2:A$1085,A320)</f>
        <v>2</v>
      </c>
      <c r="R320" s="465">
        <f>SUMIF(Bandi_ItaliaDomani!A$2:A$1085,A320,Bandi_ItaliaDomani!R$2:R$1085)</f>
        <v>1533375549.4300001</v>
      </c>
      <c r="S320" s="465">
        <f>VLOOKUP(A320,Progetti_Regis!$A$2:$H$427,6,FALSE)</f>
        <v>57</v>
      </c>
      <c r="T320" s="465">
        <f>VLOOKUP(A320,Progetti_Regis!$A$2:$H$427,7,FALSE)</f>
        <v>1533375549.4299998</v>
      </c>
      <c r="U320" s="42" t="s">
        <v>1165</v>
      </c>
      <c r="V320" s="37"/>
      <c r="W320" s="42" t="s">
        <v>6721</v>
      </c>
      <c r="X320" s="10">
        <v>0</v>
      </c>
      <c r="Y320" s="10">
        <v>0</v>
      </c>
      <c r="Z320" s="10">
        <v>300</v>
      </c>
      <c r="AA320" s="10">
        <v>300</v>
      </c>
      <c r="AB320" s="10">
        <v>350</v>
      </c>
      <c r="AC320" s="10">
        <v>350</v>
      </c>
      <c r="AD320" s="10">
        <v>278.10000000000002</v>
      </c>
      <c r="AE320" s="2">
        <v>632</v>
      </c>
      <c r="AF320" s="2">
        <v>40</v>
      </c>
      <c r="AG320" s="1052">
        <f>IF(ISNA(VLOOKUP($A320,Tag_sostegno_clima_digitale!$A$2:$Y$461,21,FALSE)=TRUE),0,VLOOKUP($A320,Tag_sostegno_clima_digitale!$A$2:$Y$461,21,FALSE))</f>
        <v>0</v>
      </c>
      <c r="AH320" s="1052">
        <f>IF(ISNA(VLOOKUP($A320,Tag_sostegno_clima_digitale!$A$2:$Y$461,23,FALSE)=TRUE),0,VLOOKUP($A320,Tag_sostegno_clima_digitale!$A$2:$Y$461,23,FALSE))</f>
        <v>1</v>
      </c>
      <c r="AI320" s="10">
        <f t="shared" si="22"/>
        <v>0</v>
      </c>
      <c r="AJ320" s="10">
        <f t="shared" si="23"/>
        <v>1578.06985717</v>
      </c>
      <c r="AK320" s="8">
        <v>44197</v>
      </c>
      <c r="AL320" s="8">
        <v>46203</v>
      </c>
      <c r="AM320" s="172" t="s">
        <v>924</v>
      </c>
      <c r="AN320" s="64">
        <v>1</v>
      </c>
      <c r="AO320" s="64">
        <v>2</v>
      </c>
      <c r="AP320" s="64"/>
      <c r="AQ320" s="64"/>
      <c r="AY320" s="520"/>
      <c r="AZ320" s="520"/>
      <c r="BA320" s="60" t="s">
        <v>1742</v>
      </c>
      <c r="BB320" s="478"/>
      <c r="BC320" s="478"/>
      <c r="BD320" s="478"/>
      <c r="BO320" s="59" t="s">
        <v>1743</v>
      </c>
      <c r="DQ320" s="68" t="s">
        <v>8614</v>
      </c>
    </row>
    <row r="321" spans="1:126">
      <c r="A321" s="758" t="s">
        <v>5068</v>
      </c>
      <c r="B321" s="478" t="s">
        <v>98</v>
      </c>
      <c r="C321" s="759" t="s">
        <v>8077</v>
      </c>
      <c r="D321" s="759" t="s">
        <v>560</v>
      </c>
      <c r="E321" s="760" t="s">
        <v>8078</v>
      </c>
      <c r="F321" s="761" t="s">
        <v>8079</v>
      </c>
      <c r="G321" s="763">
        <v>400000000</v>
      </c>
      <c r="H321" s="762"/>
      <c r="I321" s="148">
        <f t="shared" si="26"/>
        <v>400000000</v>
      </c>
      <c r="J321" s="762"/>
      <c r="K321" s="773">
        <f>I321+J321</f>
        <v>400000000</v>
      </c>
      <c r="L321" s="465">
        <f>IF(ISNA(VLOOKUP(A321,Pagamenti_Opendata!$A$2:$H$253,8,FALSE)=TRUE),0,VLOOKUP(A321,Pagamenti_Opendata!$A$2:$H$253,8,FALSE))</f>
        <v>14356253.02</v>
      </c>
      <c r="M321" s="770" t="s">
        <v>856</v>
      </c>
      <c r="N321" s="695">
        <v>300000000</v>
      </c>
      <c r="O321" s="734">
        <f>IF(I321&gt;N321,I321-N321,0)</f>
        <v>100000000</v>
      </c>
      <c r="P321" s="734">
        <f>IF(I321&lt;N321,I321-N321,0)</f>
        <v>0</v>
      </c>
      <c r="Q321" s="764">
        <f>COUNTIF(Bandi_ItaliaDomani!A$2:A$1085,A321)</f>
        <v>2</v>
      </c>
      <c r="R321" s="765">
        <f>SUMIF(Bandi_ItaliaDomani!A$2:A$1085,A321,Bandi_ItaliaDomani!R$2:R$1085)</f>
        <v>0</v>
      </c>
      <c r="S321" s="765">
        <f>VLOOKUP(A321,Progetti_Regis!$A$2:$H$427,6,FALSE)</f>
        <v>1</v>
      </c>
      <c r="T321" s="765">
        <f>VLOOKUP(A321,Progetti_Regis!$A$2:$H$427,7,FALSE)</f>
        <v>400000000</v>
      </c>
      <c r="U321" s="766" t="s">
        <v>9428</v>
      </c>
      <c r="V321" s="767" t="s">
        <v>7929</v>
      </c>
      <c r="W321" s="766" t="s">
        <v>6721</v>
      </c>
      <c r="X321" s="768">
        <v>0</v>
      </c>
      <c r="Y321" s="768">
        <v>25</v>
      </c>
      <c r="Z321" s="768">
        <v>50</v>
      </c>
      <c r="AA321" s="768">
        <v>75</v>
      </c>
      <c r="AB321" s="768">
        <v>75</v>
      </c>
      <c r="AC321" s="768">
        <v>75</v>
      </c>
      <c r="AD321" s="768">
        <v>100</v>
      </c>
      <c r="AE321" s="769">
        <v>120</v>
      </c>
      <c r="AF321" s="769">
        <v>40</v>
      </c>
      <c r="AG321" s="1052">
        <f>IF(ISNA(VLOOKUP($A321,Tag_sostegno_clima_digitale!$A$2:$Y$461,21,FALSE)=TRUE),0,VLOOKUP($A321,Tag_sostegno_clima_digitale!$A$2:$Y$461,21,FALSE))</f>
        <v>0</v>
      </c>
      <c r="AH321" s="1052">
        <f>IF(ISNA(VLOOKUP($A321,Tag_sostegno_clima_digitale!$A$2:$Y$461,23,FALSE)=TRUE),0,VLOOKUP($A321,Tag_sostegno_clima_digitale!$A$2:$Y$461,23,FALSE))</f>
        <v>0</v>
      </c>
      <c r="AI321" s="10">
        <f t="shared" si="22"/>
        <v>0</v>
      </c>
      <c r="AJ321" s="10">
        <f t="shared" si="23"/>
        <v>0</v>
      </c>
      <c r="AK321" s="771">
        <v>44197</v>
      </c>
      <c r="AL321" s="771">
        <v>46203</v>
      </c>
      <c r="AM321" s="758" t="s">
        <v>924</v>
      </c>
      <c r="AN321" s="772">
        <v>2</v>
      </c>
      <c r="AO321" s="772">
        <v>1</v>
      </c>
      <c r="AP321" s="704"/>
      <c r="AQ321" s="704"/>
      <c r="AR321" s="651"/>
      <c r="AS321" s="651"/>
      <c r="AT321" s="651"/>
      <c r="AU321" s="651"/>
      <c r="AV321" s="651"/>
      <c r="AW321" s="651"/>
      <c r="AX321" s="651"/>
      <c r="AY321" s="651"/>
      <c r="AZ321" s="651"/>
      <c r="BA321" s="60" t="s">
        <v>1744</v>
      </c>
      <c r="BB321" s="651"/>
      <c r="BC321" s="651"/>
      <c r="BD321" s="651"/>
      <c r="BE321" s="651"/>
      <c r="BF321" s="651"/>
      <c r="BG321" s="651"/>
      <c r="BH321" s="651"/>
      <c r="BI321" s="651"/>
      <c r="BJ321" s="651"/>
      <c r="BK321" s="651"/>
      <c r="BL321" s="651"/>
      <c r="BM321" s="651"/>
      <c r="BN321" s="651"/>
      <c r="BO321" s="651"/>
      <c r="BP321" s="651"/>
      <c r="BQ321" s="651"/>
      <c r="BR321" s="651"/>
      <c r="BS321" s="651"/>
      <c r="BT321" s="651"/>
      <c r="BU321" s="651"/>
      <c r="BV321" s="651"/>
      <c r="BW321" s="651"/>
      <c r="BX321" s="651"/>
      <c r="BY321" s="651"/>
      <c r="BZ321" s="651"/>
      <c r="CA321" s="651"/>
      <c r="CB321" s="651"/>
      <c r="CC321" s="651"/>
      <c r="CD321" s="651"/>
      <c r="CE321" s="651"/>
      <c r="CF321" s="60" t="s">
        <v>8800</v>
      </c>
      <c r="CG321" s="651"/>
      <c r="CH321" s="651"/>
      <c r="CI321" s="651"/>
      <c r="CJ321" s="651"/>
      <c r="CK321" s="651"/>
      <c r="CL321" s="651"/>
      <c r="CM321" s="651"/>
      <c r="CN321" s="651"/>
      <c r="CO321" s="651"/>
      <c r="CP321" s="651"/>
      <c r="CQ321" s="651"/>
      <c r="CR321" s="651"/>
      <c r="CS321" s="651"/>
      <c r="CT321" s="651"/>
      <c r="CU321" s="651"/>
      <c r="CV321" s="484"/>
      <c r="CW321" s="651"/>
      <c r="CX321" s="651"/>
      <c r="CY321" s="651"/>
      <c r="CZ321" s="651"/>
      <c r="DA321" s="651"/>
      <c r="DB321" s="651"/>
      <c r="DC321" s="651"/>
      <c r="DD321" s="651"/>
      <c r="DE321" s="651"/>
      <c r="DF321" s="651"/>
      <c r="DG321" s="651"/>
      <c r="DH321" s="651"/>
      <c r="DI321" s="651"/>
      <c r="DJ321" s="651"/>
      <c r="DK321" s="651"/>
      <c r="DL321" s="651"/>
      <c r="DM321" s="651"/>
      <c r="DN321" s="651"/>
      <c r="DO321" s="651"/>
      <c r="DP321" s="651"/>
      <c r="DQ321" s="68" t="s">
        <v>8818</v>
      </c>
      <c r="DR321" s="651"/>
      <c r="DS321" s="651"/>
      <c r="DT321" s="651"/>
      <c r="DU321" s="651"/>
      <c r="DV321" s="651"/>
    </row>
    <row r="322" spans="1:126">
      <c r="A322" s="374" t="s">
        <v>5069</v>
      </c>
      <c r="B322" s="484" t="s">
        <v>98</v>
      </c>
      <c r="C322" s="40" t="s">
        <v>1015</v>
      </c>
      <c r="D322" s="40" t="s">
        <v>560</v>
      </c>
      <c r="E322" s="43" t="s">
        <v>944</v>
      </c>
      <c r="F322" s="51" t="s">
        <v>5909</v>
      </c>
      <c r="G322" s="150">
        <v>510000000</v>
      </c>
      <c r="H322" s="151"/>
      <c r="I322" s="148">
        <f t="shared" si="26"/>
        <v>510000000</v>
      </c>
      <c r="J322" s="151"/>
      <c r="K322" s="744">
        <f>I322+J322</f>
        <v>510000000</v>
      </c>
      <c r="L322" s="465">
        <f>IF(ISNA(VLOOKUP(A322,Pagamenti_Opendata!$A$2:$H$253,8,FALSE)=TRUE),0,VLOOKUP(A322,Pagamenti_Opendata!$A$2:$H$253,8,FALSE))</f>
        <v>41557972.630000003</v>
      </c>
      <c r="M322" s="168" t="s">
        <v>804</v>
      </c>
      <c r="N322" s="150">
        <v>600000000</v>
      </c>
      <c r="O322" s="734">
        <f>IF(I322&gt;N322,I322-N322,0)</f>
        <v>0</v>
      </c>
      <c r="P322" s="734">
        <f>IF(I322&lt;N322,I322-N322,0)</f>
        <v>-90000000</v>
      </c>
      <c r="Q322" s="603">
        <f>COUNTIF(Bandi_ItaliaDomani!A$2:A$1085,A322)</f>
        <v>3</v>
      </c>
      <c r="R322" s="465">
        <f>SUMIF(Bandi_ItaliaDomani!A$2:A$1085,A322,Bandi_ItaliaDomani!R$2:R$1085)</f>
        <v>424560000</v>
      </c>
      <c r="S322" s="465">
        <f>VLOOKUP(A322,Progetti_Regis!$A$2:$H$427,6,FALSE)</f>
        <v>1086</v>
      </c>
      <c r="T322" s="465">
        <f>VLOOKUP(A322,Progetti_Regis!$A$2:$H$427,7,FALSE)</f>
        <v>187880000</v>
      </c>
      <c r="U322" s="42" t="s">
        <v>1165</v>
      </c>
      <c r="V322" s="35"/>
      <c r="W322" s="42" t="s">
        <v>6721</v>
      </c>
      <c r="X322" s="10">
        <v>0</v>
      </c>
      <c r="Y322" s="10">
        <v>100</v>
      </c>
      <c r="Z322" s="10">
        <v>150</v>
      </c>
      <c r="AA322" s="10">
        <v>200</v>
      </c>
      <c r="AB322" s="10">
        <v>50</v>
      </c>
      <c r="AC322" s="10">
        <v>10</v>
      </c>
      <c r="AD322" s="10">
        <v>0</v>
      </c>
      <c r="AE322" s="2">
        <v>240</v>
      </c>
      <c r="AF322" s="2">
        <v>40</v>
      </c>
      <c r="AG322" s="1052">
        <f>IF(ISNA(VLOOKUP($A322,Tag_sostegno_clima_digitale!$A$2:$Y$461,21,FALSE)=TRUE),0,VLOOKUP($A322,Tag_sostegno_clima_digitale!$A$2:$Y$461,21,FALSE))</f>
        <v>0</v>
      </c>
      <c r="AH322" s="1052">
        <f>IF(ISNA(VLOOKUP($A322,Tag_sostegno_clima_digitale!$A$2:$Y$461,23,FALSE)=TRUE),0,VLOOKUP($A322,Tag_sostegno_clima_digitale!$A$2:$Y$461,23,FALSE))</f>
        <v>0.4</v>
      </c>
      <c r="AI322" s="10">
        <f t="shared" si="22"/>
        <v>0</v>
      </c>
      <c r="AJ322" s="10">
        <f t="shared" si="23"/>
        <v>204</v>
      </c>
      <c r="AK322" s="8">
        <v>44197</v>
      </c>
      <c r="AL322" s="8">
        <v>46203</v>
      </c>
      <c r="AM322" s="172" t="s">
        <v>923</v>
      </c>
      <c r="AN322" s="64"/>
      <c r="AO322" s="64">
        <v>1</v>
      </c>
      <c r="AP322" s="64"/>
      <c r="AQ322" s="64"/>
      <c r="CF322" s="59" t="s">
        <v>1745</v>
      </c>
    </row>
    <row r="323" spans="1:126">
      <c r="A323" s="374" t="s">
        <v>5070</v>
      </c>
      <c r="B323" s="484" t="s">
        <v>98</v>
      </c>
      <c r="C323" s="40" t="s">
        <v>1015</v>
      </c>
      <c r="D323" s="54" t="s">
        <v>560</v>
      </c>
      <c r="E323" s="67" t="s">
        <v>1204</v>
      </c>
      <c r="F323" s="6" t="s">
        <v>1225</v>
      </c>
      <c r="G323" s="148">
        <v>0</v>
      </c>
      <c r="H323" s="152"/>
      <c r="I323" s="148">
        <f t="shared" si="26"/>
        <v>0</v>
      </c>
      <c r="J323" s="148"/>
      <c r="K323" s="147">
        <f>I323+J323</f>
        <v>0</v>
      </c>
      <c r="L323" s="465">
        <f>IF(ISNA(VLOOKUP(A323,Pagamenti_Opendata!$A$2:$H$253,8,FALSE)=TRUE),0,VLOOKUP(A323,Pagamenti_Opendata!$A$2:$H$253,8,FALSE))</f>
        <v>0</v>
      </c>
      <c r="M323" s="168"/>
      <c r="N323" s="148">
        <v>0</v>
      </c>
      <c r="O323" s="734">
        <f>IF(I323&gt;N323,I323-N323,0)</f>
        <v>0</v>
      </c>
      <c r="P323" s="734">
        <f>IF(I323&lt;N323,I323-N323,0)</f>
        <v>0</v>
      </c>
      <c r="Q323" s="603">
        <f>COUNTIF(Bandi_ItaliaDomani!A$2:A$1085,A323)</f>
        <v>0</v>
      </c>
      <c r="R323" s="465">
        <f>SUMIF(Bandi_ItaliaDomani!A$2:A$1085,A323,Bandi_ItaliaDomani!R$2:R$1085)</f>
        <v>0</v>
      </c>
      <c r="S323" s="465">
        <f>VLOOKUP(A323,Progetti_Regis!$A$2:$H$427,6,FALSE)</f>
        <v>0</v>
      </c>
      <c r="T323" s="465">
        <f>VLOOKUP(A323,Progetti_Regis!$A$2:$H$427,7,FALSE)</f>
        <v>0</v>
      </c>
      <c r="U323" s="42" t="s">
        <v>1165</v>
      </c>
      <c r="V323" s="37"/>
      <c r="W323" s="42" t="s">
        <v>6721</v>
      </c>
      <c r="X323" s="10">
        <v>0</v>
      </c>
      <c r="Y323" s="10">
        <v>0</v>
      </c>
      <c r="Z323" s="10">
        <v>0</v>
      </c>
      <c r="AA323" s="10">
        <v>0</v>
      </c>
      <c r="AB323" s="10">
        <v>0</v>
      </c>
      <c r="AC323" s="10">
        <v>0</v>
      </c>
      <c r="AD323" s="10">
        <v>0</v>
      </c>
      <c r="AE323" s="2"/>
      <c r="AF323" s="2"/>
      <c r="AG323" s="1052">
        <f>IF(ISNA(VLOOKUP($A323,Tag_sostegno_clima_digitale!$A$2:$Y$461,21,FALSE)=TRUE),0,VLOOKUP($A323,Tag_sostegno_clima_digitale!$A$2:$Y$461,21,FALSE))</f>
        <v>0</v>
      </c>
      <c r="AH323" s="1052">
        <f>IF(ISNA(VLOOKUP($A323,Tag_sostegno_clima_digitale!$A$2:$Y$461,23,FALSE)=TRUE),0,VLOOKUP($A323,Tag_sostegno_clima_digitale!$A$2:$Y$461,23,FALSE))</f>
        <v>0</v>
      </c>
      <c r="AI323" s="10" t="str">
        <f t="shared" ref="AI323:AI386" si="27">IF($K323&gt;0,AG323*$K323/1000000,"")</f>
        <v/>
      </c>
      <c r="AJ323" s="10" t="str">
        <f t="shared" ref="AJ323:AJ386" si="28">IF($K323&gt;0,AH323*$K323/1000000,"")</f>
        <v/>
      </c>
      <c r="AK323" s="171"/>
      <c r="AL323" s="171"/>
      <c r="AM323" s="484" t="s">
        <v>923</v>
      </c>
      <c r="AN323" s="64">
        <v>1</v>
      </c>
      <c r="AO323" s="64"/>
      <c r="AP323" s="64"/>
      <c r="AQ323" s="64"/>
      <c r="BA323" s="60" t="s">
        <v>1730</v>
      </c>
      <c r="BB323" s="478"/>
      <c r="BC323" s="478"/>
      <c r="BD323" s="478"/>
    </row>
    <row r="324" spans="1:126">
      <c r="A324" s="374" t="s">
        <v>5073</v>
      </c>
      <c r="B324" s="484" t="s">
        <v>98</v>
      </c>
      <c r="C324" s="42" t="s">
        <v>968</v>
      </c>
      <c r="D324" s="42" t="s">
        <v>561</v>
      </c>
      <c r="E324" s="67" t="s">
        <v>944</v>
      </c>
      <c r="F324" s="35" t="s">
        <v>1057</v>
      </c>
      <c r="G324" s="148">
        <v>200000000</v>
      </c>
      <c r="H324" s="148">
        <v>400000000</v>
      </c>
      <c r="I324" s="148">
        <f t="shared" si="26"/>
        <v>600000000</v>
      </c>
      <c r="J324" s="152"/>
      <c r="K324" s="147">
        <f>I324+J324</f>
        <v>600000000</v>
      </c>
      <c r="L324" s="465">
        <f>IF(ISNA(VLOOKUP(A324,Pagamenti_Opendata!$A$2:$H$253,8,FALSE)=TRUE),0,VLOOKUP(A324,Pagamenti_Opendata!$A$2:$H$253,8,FALSE))</f>
        <v>47764611.259999998</v>
      </c>
      <c r="M324" s="168" t="s">
        <v>807</v>
      </c>
      <c r="N324" s="148">
        <v>600000000</v>
      </c>
      <c r="O324" s="734">
        <f>IF(I324&gt;N324,I324-N324,0)</f>
        <v>0</v>
      </c>
      <c r="P324" s="734">
        <f>IF(I324&lt;N324,I324-N324,0)</f>
        <v>0</v>
      </c>
      <c r="Q324" s="603">
        <f>COUNTIF(Bandi_ItaliaDomani!A$2:A$1085,A324)</f>
        <v>3</v>
      </c>
      <c r="R324" s="465">
        <f>SUMIF(Bandi_ItaliaDomani!A$2:A$1085,A324,Bandi_ItaliaDomani!R$2:R$1085)</f>
        <v>25288000</v>
      </c>
      <c r="S324" s="465">
        <f>VLOOKUP(A324,Progetti_Regis!$A$2:$H$427,6,FALSE)</f>
        <v>363</v>
      </c>
      <c r="T324" s="465">
        <f>VLOOKUP(A324,Progetti_Regis!$A$2:$H$427,7,FALSE)</f>
        <v>230923492.14999989</v>
      </c>
      <c r="U324" s="42" t="s">
        <v>1167</v>
      </c>
      <c r="V324" s="35" t="s">
        <v>1056</v>
      </c>
      <c r="W324" s="42" t="s">
        <v>6721</v>
      </c>
      <c r="X324" s="10">
        <v>0</v>
      </c>
      <c r="Y324" s="10">
        <v>200</v>
      </c>
      <c r="Z324" s="10">
        <v>200</v>
      </c>
      <c r="AA324" s="10">
        <v>200</v>
      </c>
      <c r="AB324" s="10">
        <v>0</v>
      </c>
      <c r="AC324" s="10">
        <v>0</v>
      </c>
      <c r="AD324" s="10">
        <v>0</v>
      </c>
      <c r="AE324" s="2">
        <v>271</v>
      </c>
      <c r="AF324" s="2">
        <v>45.2</v>
      </c>
      <c r="AG324" s="1052">
        <f>IF(ISNA(VLOOKUP($A324,Tag_sostegno_clima_digitale!$A$2:$Y$461,21,FALSE)=TRUE),0,VLOOKUP($A324,Tag_sostegno_clima_digitale!$A$2:$Y$461,21,FALSE))</f>
        <v>0</v>
      </c>
      <c r="AH324" s="1052">
        <f>IF(ISNA(VLOOKUP($A324,Tag_sostegno_clima_digitale!$A$2:$Y$461,23,FALSE)=TRUE),0,VLOOKUP($A324,Tag_sostegno_clima_digitale!$A$2:$Y$461,23,FALSE))</f>
        <v>0</v>
      </c>
      <c r="AI324" s="10">
        <f t="shared" si="27"/>
        <v>0</v>
      </c>
      <c r="AJ324" s="10">
        <f t="shared" si="28"/>
        <v>0</v>
      </c>
      <c r="AK324" s="8">
        <v>44197</v>
      </c>
      <c r="AL324" s="8">
        <v>46022</v>
      </c>
      <c r="AM324" s="172" t="s">
        <v>923</v>
      </c>
      <c r="AN324" s="64"/>
      <c r="AO324" s="64">
        <v>3</v>
      </c>
      <c r="AP324" s="64"/>
      <c r="AQ324" s="64"/>
      <c r="BF324" s="59" t="s">
        <v>1244</v>
      </c>
      <c r="CZ324" s="59" t="s">
        <v>1245</v>
      </c>
      <c r="DQ324" s="59" t="s">
        <v>8819</v>
      </c>
    </row>
    <row r="325" spans="1:126" ht="13.8">
      <c r="A325" s="374" t="s">
        <v>5074</v>
      </c>
      <c r="B325" s="484" t="s">
        <v>98</v>
      </c>
      <c r="C325" s="40" t="s">
        <v>968</v>
      </c>
      <c r="D325" s="40" t="s">
        <v>561</v>
      </c>
      <c r="E325" s="43" t="s">
        <v>944</v>
      </c>
      <c r="F325" s="512" t="s">
        <v>7109</v>
      </c>
      <c r="G325" s="150">
        <v>400000000</v>
      </c>
      <c r="H325" s="151"/>
      <c r="I325" s="148">
        <f t="shared" si="26"/>
        <v>400000000</v>
      </c>
      <c r="J325" s="151"/>
      <c r="K325" s="147">
        <f>I325+J325</f>
        <v>400000000</v>
      </c>
      <c r="L325" s="465">
        <f>IF(ISNA(VLOOKUP(A325,Pagamenti_Opendata!$A$2:$H$253,8,FALSE)=TRUE),0,VLOOKUP(A325,Pagamenti_Opendata!$A$2:$H$253,8,FALSE))</f>
        <v>65829385.240000002</v>
      </c>
      <c r="M325" s="168" t="s">
        <v>809</v>
      </c>
      <c r="N325" s="150">
        <v>400000000</v>
      </c>
      <c r="O325" s="734">
        <f>IF(I325&gt;N325,I325-N325,0)</f>
        <v>0</v>
      </c>
      <c r="P325" s="734">
        <f>IF(I325&lt;N325,I325-N325,0)</f>
        <v>0</v>
      </c>
      <c r="Q325" s="603">
        <f>COUNTIF(Bandi_ItaliaDomani!A$2:A$1085,A325)</f>
        <v>1</v>
      </c>
      <c r="R325" s="465">
        <f>SUMIF(Bandi_ItaliaDomani!A$2:A$1085,A325,Bandi_ItaliaDomani!R$2:R$1085)</f>
        <v>193800000</v>
      </c>
      <c r="S325" s="465">
        <f>VLOOKUP(A325,Progetti_Regis!$A$2:$H$427,6,FALSE)</f>
        <v>2057</v>
      </c>
      <c r="T325" s="465">
        <f>VLOOKUP(A325,Progetti_Regis!$A$2:$H$427,7,FALSE)</f>
        <v>336320383.29999989</v>
      </c>
      <c r="U325" s="40" t="s">
        <v>9428</v>
      </c>
      <c r="V325" s="51" t="s">
        <v>6018</v>
      </c>
      <c r="W325" s="40" t="s">
        <v>6721</v>
      </c>
      <c r="X325" s="10">
        <v>0</v>
      </c>
      <c r="Y325" s="10">
        <v>25</v>
      </c>
      <c r="Z325" s="10">
        <v>50</v>
      </c>
      <c r="AA325" s="10">
        <v>75</v>
      </c>
      <c r="AB325" s="10">
        <v>100</v>
      </c>
      <c r="AC325" s="10">
        <v>100</v>
      </c>
      <c r="AD325" s="10">
        <v>50</v>
      </c>
      <c r="AE325" s="2">
        <v>160</v>
      </c>
      <c r="AF325" s="2">
        <v>40</v>
      </c>
      <c r="AG325" s="1052">
        <f>IF(ISNA(VLOOKUP($A325,Tag_sostegno_clima_digitale!$A$2:$Y$461,21,FALSE)=TRUE),0,VLOOKUP($A325,Tag_sostegno_clima_digitale!$A$2:$Y$461,21,FALSE))</f>
        <v>0</v>
      </c>
      <c r="AH325" s="1052">
        <f>IF(ISNA(VLOOKUP($A325,Tag_sostegno_clima_digitale!$A$2:$Y$461,23,FALSE)=TRUE),0,VLOOKUP($A325,Tag_sostegno_clima_digitale!$A$2:$Y$461,23,FALSE))</f>
        <v>0.4</v>
      </c>
      <c r="AI325" s="10">
        <f t="shared" si="27"/>
        <v>0</v>
      </c>
      <c r="AJ325" s="10">
        <f t="shared" si="28"/>
        <v>160</v>
      </c>
      <c r="AK325" s="8">
        <v>44197</v>
      </c>
      <c r="AL325" s="8">
        <v>46203</v>
      </c>
      <c r="AM325" s="172" t="s">
        <v>924</v>
      </c>
      <c r="AN325" s="64">
        <v>1</v>
      </c>
      <c r="AO325" s="64">
        <v>2</v>
      </c>
      <c r="AP325" s="64">
        <v>2</v>
      </c>
      <c r="AQ325" s="64"/>
      <c r="AT325" s="60" t="s">
        <v>1752</v>
      </c>
      <c r="AY325" s="520"/>
      <c r="AZ325" s="520"/>
      <c r="BA325" s="306" t="s">
        <v>3777</v>
      </c>
      <c r="BO325" s="59" t="s">
        <v>1753</v>
      </c>
      <c r="CF325" s="306" t="s">
        <v>3664</v>
      </c>
      <c r="DQ325" s="59" t="s">
        <v>472</v>
      </c>
    </row>
    <row r="326" spans="1:126" s="63" customFormat="1">
      <c r="A326" s="374" t="s">
        <v>5075</v>
      </c>
      <c r="B326" s="484" t="s">
        <v>98</v>
      </c>
      <c r="C326" s="42" t="s">
        <v>968</v>
      </c>
      <c r="D326" s="42" t="s">
        <v>561</v>
      </c>
      <c r="E326" s="67" t="s">
        <v>944</v>
      </c>
      <c r="F326" s="35" t="s">
        <v>3217</v>
      </c>
      <c r="G326" s="148">
        <v>10000000</v>
      </c>
      <c r="H326" s="152"/>
      <c r="I326" s="148">
        <f t="shared" si="26"/>
        <v>10000000</v>
      </c>
      <c r="J326" s="152"/>
      <c r="K326" s="147">
        <f>I326+J326</f>
        <v>10000000</v>
      </c>
      <c r="L326" s="465">
        <f>IF(ISNA(VLOOKUP(A326,Pagamenti_Opendata!$A$2:$H$253,8,FALSE)=TRUE),0,VLOOKUP(A326,Pagamenti_Opendata!$A$2:$H$253,8,FALSE))</f>
        <v>330882.90999999997</v>
      </c>
      <c r="M326" s="168" t="s">
        <v>810</v>
      </c>
      <c r="N326" s="148">
        <v>10000000</v>
      </c>
      <c r="O326" s="734">
        <f>IF(I326&gt;N326,I326-N326,0)</f>
        <v>0</v>
      </c>
      <c r="P326" s="734">
        <f>IF(I326&lt;N326,I326-N326,0)</f>
        <v>0</v>
      </c>
      <c r="Q326" s="603">
        <f>COUNTIF(Bandi_ItaliaDomani!A$2:A$1085,A326)</f>
        <v>2</v>
      </c>
      <c r="R326" s="465">
        <f>SUMIF(Bandi_ItaliaDomani!A$2:A$1085,A326,Bandi_ItaliaDomani!R$2:R$1085)</f>
        <v>7085449.3799999999</v>
      </c>
      <c r="S326" s="465">
        <f>VLOOKUP(A326,Progetti_Regis!$A$2:$H$427,6,FALSE)</f>
        <v>1253</v>
      </c>
      <c r="T326" s="465">
        <f>VLOOKUP(A326,Progetti_Regis!$A$2:$H$427,7,FALSE)</f>
        <v>7085449.3799999999</v>
      </c>
      <c r="U326" s="42" t="s">
        <v>1179</v>
      </c>
      <c r="V326" s="37"/>
      <c r="W326" s="42" t="s">
        <v>6721</v>
      </c>
      <c r="X326" s="10">
        <v>0</v>
      </c>
      <c r="Y326" s="10">
        <v>0.5</v>
      </c>
      <c r="Z326" s="10">
        <v>2</v>
      </c>
      <c r="AA326" s="10">
        <v>1.5</v>
      </c>
      <c r="AB326" s="10">
        <v>2</v>
      </c>
      <c r="AC326" s="10">
        <v>2.5</v>
      </c>
      <c r="AD326" s="10">
        <v>1.5</v>
      </c>
      <c r="AE326" s="2" t="s">
        <v>5828</v>
      </c>
      <c r="AF326" s="2" t="s">
        <v>5828</v>
      </c>
      <c r="AG326" s="1052">
        <f>IF(ISNA(VLOOKUP($A326,Tag_sostegno_clima_digitale!$A$2:$Y$461,21,FALSE)=TRUE),0,VLOOKUP($A326,Tag_sostegno_clima_digitale!$A$2:$Y$461,21,FALSE))</f>
        <v>0</v>
      </c>
      <c r="AH326" s="1052">
        <f>IF(ISNA(VLOOKUP($A326,Tag_sostegno_clima_digitale!$A$2:$Y$461,23,FALSE)=TRUE),0,VLOOKUP($A326,Tag_sostegno_clima_digitale!$A$2:$Y$461,23,FALSE))</f>
        <v>0</v>
      </c>
      <c r="AI326" s="10">
        <f t="shared" si="27"/>
        <v>0</v>
      </c>
      <c r="AJ326" s="10">
        <f t="shared" si="28"/>
        <v>0</v>
      </c>
      <c r="AK326" s="8">
        <v>44197</v>
      </c>
      <c r="AL326" s="8">
        <v>46203</v>
      </c>
      <c r="AM326" s="172" t="s">
        <v>923</v>
      </c>
      <c r="AN326" s="64">
        <v>1</v>
      </c>
      <c r="AO326" s="64">
        <v>2</v>
      </c>
      <c r="AP326" s="64">
        <v>3</v>
      </c>
      <c r="AQ326" s="64"/>
      <c r="AR326" s="172"/>
      <c r="AS326" s="484"/>
      <c r="AT326" s="172"/>
      <c r="AU326" s="172"/>
      <c r="AV326" s="484"/>
      <c r="AW326" s="484"/>
      <c r="AX326" s="484"/>
      <c r="AY326" s="172"/>
      <c r="AZ326" s="484"/>
      <c r="BA326" s="172"/>
      <c r="BB326" s="484"/>
      <c r="BC326" s="484"/>
      <c r="BD326" s="484"/>
      <c r="BE326" s="306" t="s">
        <v>3770</v>
      </c>
      <c r="BF326" s="60" t="s">
        <v>1754</v>
      </c>
      <c r="BG326" s="478"/>
      <c r="BH326" s="478"/>
      <c r="BI326" s="478"/>
      <c r="BJ326" s="478"/>
      <c r="BK326" s="478"/>
      <c r="BL326" s="478"/>
      <c r="BM326" s="478"/>
      <c r="BN326" s="172"/>
      <c r="BO326" s="172"/>
      <c r="BP326" s="484"/>
      <c r="BQ326" s="172"/>
      <c r="BR326" s="172"/>
      <c r="BS326" s="484"/>
      <c r="BT326" s="484"/>
      <c r="BU326" s="484"/>
      <c r="BV326" s="484"/>
      <c r="BW326" s="484"/>
      <c r="BX326" s="484"/>
      <c r="BY326" s="484"/>
      <c r="BZ326" s="172"/>
      <c r="CA326" s="484"/>
      <c r="CB326" s="306" t="s">
        <v>3771</v>
      </c>
      <c r="CC326" s="306" t="s">
        <v>3772</v>
      </c>
      <c r="CD326" s="484"/>
      <c r="CE326" s="172"/>
      <c r="CF326" s="172"/>
      <c r="CG326" s="484"/>
      <c r="CH326" s="484"/>
      <c r="CI326" s="484"/>
      <c r="CJ326" s="484"/>
      <c r="CK326" s="484"/>
      <c r="CL326" s="484"/>
      <c r="CM326" s="484"/>
      <c r="CN326" s="172"/>
      <c r="CO326" s="484"/>
      <c r="CP326" s="484"/>
      <c r="CQ326" s="484"/>
      <c r="CR326" s="484"/>
      <c r="CS326" s="484"/>
      <c r="CT326" s="484"/>
      <c r="CU326" s="484"/>
      <c r="CV326" s="172"/>
      <c r="CW326" s="484"/>
      <c r="CX326" s="484"/>
      <c r="CY326" s="172"/>
      <c r="CZ326" s="172"/>
      <c r="DA326" s="484"/>
      <c r="DB326" s="484"/>
      <c r="DC326" s="484"/>
      <c r="DD326" s="484"/>
      <c r="DE326" s="484"/>
      <c r="DF326" s="484"/>
      <c r="DG326" s="484"/>
      <c r="DH326" s="484"/>
      <c r="DI326" s="172"/>
      <c r="DJ326" s="484"/>
      <c r="DK326" s="484"/>
      <c r="DL326" s="484"/>
      <c r="DM326" s="484"/>
      <c r="DN326" s="484"/>
      <c r="DO326" s="484"/>
      <c r="DP326" s="484"/>
      <c r="DQ326" s="59" t="s">
        <v>1755</v>
      </c>
      <c r="DR326" s="59" t="s">
        <v>1756</v>
      </c>
      <c r="DS326" s="484"/>
      <c r="DT326" s="484"/>
      <c r="DU326" s="172"/>
      <c r="DV326" s="172"/>
    </row>
    <row r="327" spans="1:126">
      <c r="A327" s="374" t="s">
        <v>5076</v>
      </c>
      <c r="B327" s="484" t="s">
        <v>98</v>
      </c>
      <c r="C327" s="42" t="s">
        <v>968</v>
      </c>
      <c r="D327" s="42" t="s">
        <v>561</v>
      </c>
      <c r="E327" s="67" t="s">
        <v>944</v>
      </c>
      <c r="F327" s="35" t="s">
        <v>1058</v>
      </c>
      <c r="G327" s="148">
        <v>600000000</v>
      </c>
      <c r="H327" s="152"/>
      <c r="I327" s="148">
        <f t="shared" si="26"/>
        <v>600000000</v>
      </c>
      <c r="J327" s="152"/>
      <c r="K327" s="147">
        <f>I327+J327</f>
        <v>600000000</v>
      </c>
      <c r="L327" s="465">
        <f>IF(ISNA(VLOOKUP(A327,Pagamenti_Opendata!$A$2:$H$253,8,FALSE)=TRUE),0,VLOOKUP(A327,Pagamenti_Opendata!$A$2:$H$253,8,FALSE))</f>
        <v>113182176.84</v>
      </c>
      <c r="M327" s="168" t="s">
        <v>808</v>
      </c>
      <c r="N327" s="148">
        <v>600000000</v>
      </c>
      <c r="O327" s="734">
        <f>IF(I327&gt;N327,I327-N327,0)</f>
        <v>0</v>
      </c>
      <c r="P327" s="734">
        <f>IF(I327&lt;N327,I327-N327,0)</f>
        <v>0</v>
      </c>
      <c r="Q327" s="603">
        <f>COUNTIF(Bandi_ItaliaDomani!A$2:A$1085,A327)</f>
        <v>51</v>
      </c>
      <c r="R327" s="465">
        <f>SUMIF(Bandi_ItaliaDomani!A$2:A$1085,A327,Bandi_ItaliaDomani!R$2:R$1085)</f>
        <v>458013570.69999999</v>
      </c>
      <c r="S327" s="465">
        <f>VLOOKUP(A327,Progetti_Regis!$A$2:$H$427,6,FALSE)</f>
        <v>1401</v>
      </c>
      <c r="T327" s="465">
        <f>VLOOKUP(A327,Progetti_Regis!$A$2:$H$427,7,FALSE)</f>
        <v>227577104.41000026</v>
      </c>
      <c r="U327" s="42" t="s">
        <v>1167</v>
      </c>
      <c r="V327" s="37"/>
      <c r="W327" s="42" t="s">
        <v>6721</v>
      </c>
      <c r="X327" s="10">
        <v>0</v>
      </c>
      <c r="Y327" s="10">
        <v>220</v>
      </c>
      <c r="Z327" s="10">
        <v>120</v>
      </c>
      <c r="AA327" s="10">
        <v>220</v>
      </c>
      <c r="AB327" s="10">
        <v>20</v>
      </c>
      <c r="AC327" s="10">
        <v>20</v>
      </c>
      <c r="AD327" s="10">
        <v>0</v>
      </c>
      <c r="AE327" s="2">
        <v>78</v>
      </c>
      <c r="AF327" s="2">
        <v>13</v>
      </c>
      <c r="AG327" s="1052">
        <f>IF(ISNA(VLOOKUP($A327,Tag_sostegno_clima_digitale!$A$2:$Y$461,21,FALSE)=TRUE),0,VLOOKUP($A327,Tag_sostegno_clima_digitale!$A$2:$Y$461,21,FALSE))</f>
        <v>0</v>
      </c>
      <c r="AH327" s="1052">
        <f>IF(ISNA(VLOOKUP($A327,Tag_sostegno_clima_digitale!$A$2:$Y$461,23,FALSE)=TRUE),0,VLOOKUP($A327,Tag_sostegno_clima_digitale!$A$2:$Y$461,23,FALSE))</f>
        <v>0.4</v>
      </c>
      <c r="AI327" s="10">
        <f t="shared" si="27"/>
        <v>0</v>
      </c>
      <c r="AJ327" s="10">
        <f t="shared" si="28"/>
        <v>240</v>
      </c>
      <c r="AK327" s="8">
        <v>44197</v>
      </c>
      <c r="AL327" s="8">
        <v>46022</v>
      </c>
      <c r="AM327" s="172" t="s">
        <v>923</v>
      </c>
      <c r="AN327" s="64"/>
      <c r="AO327" s="64">
        <v>1</v>
      </c>
      <c r="AP327" s="64">
        <v>2</v>
      </c>
      <c r="AQ327" s="64"/>
      <c r="BE327" s="484"/>
      <c r="BR327" s="306" t="s">
        <v>3773</v>
      </c>
      <c r="CF327" s="306" t="s">
        <v>3774</v>
      </c>
      <c r="CZ327" s="59" t="s">
        <v>1757</v>
      </c>
    </row>
    <row r="328" spans="1:126" ht="13.8">
      <c r="A328" s="374" t="s">
        <v>5077</v>
      </c>
      <c r="B328" s="484" t="s">
        <v>98</v>
      </c>
      <c r="C328" s="42" t="s">
        <v>968</v>
      </c>
      <c r="D328" s="42" t="s">
        <v>561</v>
      </c>
      <c r="E328" s="67" t="s">
        <v>944</v>
      </c>
      <c r="F328" s="35" t="s">
        <v>1144</v>
      </c>
      <c r="G328" s="148">
        <v>250000000</v>
      </c>
      <c r="H328" s="148">
        <v>400000000</v>
      </c>
      <c r="I328" s="148">
        <f t="shared" si="26"/>
        <v>650000000</v>
      </c>
      <c r="J328" s="152"/>
      <c r="K328" s="147">
        <f>I328+J328</f>
        <v>650000000</v>
      </c>
      <c r="L328" s="465">
        <f>IF(ISNA(VLOOKUP(A328,Pagamenti_Opendata!$A$2:$H$253,8,FALSE)=TRUE),0,VLOOKUP(A328,Pagamenti_Opendata!$A$2:$H$253,8,FALSE))</f>
        <v>437996458.41000003</v>
      </c>
      <c r="M328" s="168" t="s">
        <v>861</v>
      </c>
      <c r="N328" s="148">
        <v>650000000</v>
      </c>
      <c r="O328" s="734">
        <f>IF(I328&gt;N328,I328-N328,0)</f>
        <v>0</v>
      </c>
      <c r="P328" s="734">
        <f>IF(I328&lt;N328,I328-N328,0)</f>
        <v>0</v>
      </c>
      <c r="Q328" s="603">
        <f>COUNTIF(Bandi_ItaliaDomani!A$2:A$1085,A328)</f>
        <v>6</v>
      </c>
      <c r="R328" s="465">
        <f>SUMIF(Bandi_ItaliaDomani!A$2:A$1085,A328,Bandi_ItaliaDomani!R$2:R$1085)</f>
        <v>628098266</v>
      </c>
      <c r="S328" s="465">
        <f>VLOOKUP(A328,Progetti_Regis!$A$2:$H$427,6,FALSE)</f>
        <v>1102</v>
      </c>
      <c r="T328" s="465">
        <f>VLOOKUP(A328,Progetti_Regis!$A$2:$H$427,7,FALSE)</f>
        <v>385736413.47999978</v>
      </c>
      <c r="U328" s="42" t="s">
        <v>1178</v>
      </c>
      <c r="V328" s="37"/>
      <c r="W328" s="42" t="s">
        <v>6721</v>
      </c>
      <c r="X328" s="10">
        <v>0</v>
      </c>
      <c r="Y328" s="10">
        <v>216.7</v>
      </c>
      <c r="Z328" s="10">
        <v>216.7</v>
      </c>
      <c r="AA328" s="10">
        <v>216.6</v>
      </c>
      <c r="AB328" s="10">
        <v>0</v>
      </c>
      <c r="AC328" s="10">
        <v>0</v>
      </c>
      <c r="AD328" s="10">
        <v>0</v>
      </c>
      <c r="AE328" s="2">
        <v>260</v>
      </c>
      <c r="AF328" s="2">
        <v>40</v>
      </c>
      <c r="AG328" s="1052">
        <f>IF(ISNA(VLOOKUP($A328,Tag_sostegno_clima_digitale!$A$2:$Y$461,21,FALSE)=TRUE),0,VLOOKUP($A328,Tag_sostegno_clima_digitale!$A$2:$Y$461,21,FALSE))</f>
        <v>0</v>
      </c>
      <c r="AH328" s="1052">
        <f>IF(ISNA(VLOOKUP($A328,Tag_sostegno_clima_digitale!$A$2:$Y$461,23,FALSE)=TRUE),0,VLOOKUP($A328,Tag_sostegno_clima_digitale!$A$2:$Y$461,23,FALSE))</f>
        <v>0.4</v>
      </c>
      <c r="AI328" s="10">
        <f t="shared" si="27"/>
        <v>0</v>
      </c>
      <c r="AJ328" s="10">
        <f t="shared" si="28"/>
        <v>260</v>
      </c>
      <c r="AK328" s="8">
        <v>44197</v>
      </c>
      <c r="AL328" s="8">
        <v>46387</v>
      </c>
      <c r="AM328" s="172" t="s">
        <v>923</v>
      </c>
      <c r="AN328" s="64">
        <v>1</v>
      </c>
      <c r="AO328" s="64">
        <v>1</v>
      </c>
      <c r="AP328" s="64">
        <v>2</v>
      </c>
      <c r="AQ328" s="64"/>
      <c r="AU328" s="520"/>
      <c r="AV328" s="520"/>
      <c r="AW328" s="520"/>
      <c r="AX328" s="520"/>
      <c r="CF328" s="60" t="s">
        <v>8820</v>
      </c>
      <c r="CY328" s="306" t="s">
        <v>3775</v>
      </c>
      <c r="CZ328" s="306" t="s">
        <v>3776</v>
      </c>
      <c r="DQ328" s="59" t="s">
        <v>468</v>
      </c>
    </row>
    <row r="329" spans="1:126" s="63" customFormat="1" ht="13.8">
      <c r="A329" s="374" t="s">
        <v>5071</v>
      </c>
      <c r="B329" s="484" t="s">
        <v>98</v>
      </c>
      <c r="C329" s="42" t="s">
        <v>968</v>
      </c>
      <c r="D329" s="42" t="s">
        <v>5307</v>
      </c>
      <c r="E329" s="67" t="s">
        <v>1021</v>
      </c>
      <c r="F329" s="35" t="s">
        <v>1055</v>
      </c>
      <c r="G329" s="148">
        <v>5454000000</v>
      </c>
      <c r="H329" s="152"/>
      <c r="I329" s="148">
        <f t="shared" si="26"/>
        <v>5454000000</v>
      </c>
      <c r="J329" s="152"/>
      <c r="K329" s="147">
        <f>I329+J329</f>
        <v>5454000000</v>
      </c>
      <c r="L329" s="465">
        <f>IF(ISNA(VLOOKUP(A329,Pagamenti_Opendata!$A$2:$H$253,8,FALSE)=TRUE),0,VLOOKUP(A329,Pagamenti_Opendata!$A$2:$H$253,8,FALSE))</f>
        <v>181917674.78</v>
      </c>
      <c r="M329" s="168"/>
      <c r="N329" s="148">
        <v>4400000000</v>
      </c>
      <c r="O329" s="734">
        <f>IF(I329&gt;N329,I329-N329,0)</f>
        <v>1054000000</v>
      </c>
      <c r="P329" s="734">
        <f>IF(I329&lt;N329,I329-N329,0)</f>
        <v>0</v>
      </c>
      <c r="Q329" s="603">
        <f>COUNTIF(Bandi_ItaliaDomani!A$2:A$1085,A329)</f>
        <v>71</v>
      </c>
      <c r="R329" s="465">
        <f>SUMIF(Bandi_ItaliaDomani!A$2:A$1085,A329,Bandi_ItaliaDomani!R$2:R$1085)</f>
        <v>950473276.13000011</v>
      </c>
      <c r="S329" s="465">
        <f>VLOOKUP(A329,Progetti_Regis!$A$2:$H$427,6,FALSE)</f>
        <v>2763</v>
      </c>
      <c r="T329" s="465">
        <f>VLOOKUP(A329,Progetti_Regis!$A$2:$H$427,7,FALSE)</f>
        <v>998609128.02000368</v>
      </c>
      <c r="U329" s="42" t="s">
        <v>1167</v>
      </c>
      <c r="V329" s="35" t="s">
        <v>1056</v>
      </c>
      <c r="W329" s="42" t="s">
        <v>6721</v>
      </c>
      <c r="X329" s="10">
        <v>0</v>
      </c>
      <c r="Y329" s="10">
        <v>400</v>
      </c>
      <c r="Z329" s="10">
        <v>1000</v>
      </c>
      <c r="AA329" s="10">
        <v>1000</v>
      </c>
      <c r="AB329" s="10">
        <v>1000</v>
      </c>
      <c r="AC329" s="10">
        <v>1000</v>
      </c>
      <c r="AD329" s="10">
        <v>1054</v>
      </c>
      <c r="AE329" s="10">
        <v>1799</v>
      </c>
      <c r="AF329" s="2">
        <v>40.9</v>
      </c>
      <c r="AG329" s="1052">
        <f>IF(ISNA(VLOOKUP($A329,Tag_sostegno_clima_digitale!$A$2:$Y$461,21,FALSE)=TRUE),0,VLOOKUP($A329,Tag_sostegno_clima_digitale!$A$2:$Y$461,21,FALSE))</f>
        <v>0</v>
      </c>
      <c r="AH329" s="1052">
        <f>IF(ISNA(VLOOKUP($A329,Tag_sostegno_clima_digitale!$A$2:$Y$461,23,FALSE)=TRUE),0,VLOOKUP($A329,Tag_sostegno_clima_digitale!$A$2:$Y$461,23,FALSE))</f>
        <v>0.4</v>
      </c>
      <c r="AI329" s="10">
        <f t="shared" si="27"/>
        <v>0</v>
      </c>
      <c r="AJ329" s="10">
        <f t="shared" si="28"/>
        <v>2181.6</v>
      </c>
      <c r="AK329" s="19"/>
      <c r="AL329" s="19"/>
      <c r="AM329" s="172" t="s">
        <v>923</v>
      </c>
      <c r="AN329" s="64">
        <v>2</v>
      </c>
      <c r="AO329" s="64">
        <v>3</v>
      </c>
      <c r="AP329" s="64">
        <v>7</v>
      </c>
      <c r="AQ329" s="64"/>
      <c r="AR329" s="172"/>
      <c r="AS329" s="484"/>
      <c r="AT329" s="172"/>
      <c r="AU329" s="60" t="s">
        <v>1746</v>
      </c>
      <c r="AV329" s="478"/>
      <c r="AW329" s="478"/>
      <c r="AX329" s="478"/>
      <c r="AY329" s="172"/>
      <c r="AZ329" s="484"/>
      <c r="BA329" s="520"/>
      <c r="BB329" s="520"/>
      <c r="BC329" s="520"/>
      <c r="BD329" s="520"/>
      <c r="BE329" s="484"/>
      <c r="BF329" s="60" t="s">
        <v>1747</v>
      </c>
      <c r="BG329" s="305" t="s">
        <v>3778</v>
      </c>
      <c r="BH329" s="306" t="s">
        <v>3779</v>
      </c>
      <c r="BI329" s="478"/>
      <c r="BJ329" s="478"/>
      <c r="BK329" s="478"/>
      <c r="BL329" s="478"/>
      <c r="BM329" s="478"/>
      <c r="BN329" s="172"/>
      <c r="BO329" s="172"/>
      <c r="BP329" s="484"/>
      <c r="BQ329" s="172"/>
      <c r="BR329" s="306" t="s">
        <v>3780</v>
      </c>
      <c r="BS329" s="305" t="s">
        <v>3778</v>
      </c>
      <c r="BT329" s="306" t="s">
        <v>3779</v>
      </c>
      <c r="BU329" s="484"/>
      <c r="BV329" s="484"/>
      <c r="BW329" s="484"/>
      <c r="BX329" s="484"/>
      <c r="BY329" s="484"/>
      <c r="BZ329" s="172"/>
      <c r="CA329" s="484"/>
      <c r="CB329" s="172"/>
      <c r="CC329" s="484"/>
      <c r="CD329" s="484"/>
      <c r="CE329" s="172"/>
      <c r="CF329" s="305" t="s">
        <v>3778</v>
      </c>
      <c r="CG329" s="306" t="s">
        <v>3779</v>
      </c>
      <c r="CH329" s="484"/>
      <c r="CI329" s="484"/>
      <c r="CJ329" s="484"/>
      <c r="CK329" s="484"/>
      <c r="CL329" s="484"/>
      <c r="CM329" s="484"/>
      <c r="CN329" s="172"/>
      <c r="CO329" s="484"/>
      <c r="CP329" s="484"/>
      <c r="CQ329" s="484"/>
      <c r="CR329" s="484"/>
      <c r="CS329" s="484"/>
      <c r="CT329" s="484"/>
      <c r="CU329" s="484"/>
      <c r="CV329" s="172"/>
      <c r="CW329" s="484"/>
      <c r="CX329" s="484"/>
      <c r="CY329" s="172"/>
      <c r="CZ329" s="59" t="s">
        <v>1748</v>
      </c>
      <c r="DA329" s="68" t="s">
        <v>4345</v>
      </c>
      <c r="DB329" s="68" t="s">
        <v>4347</v>
      </c>
      <c r="DC329" s="484"/>
      <c r="DD329" s="484"/>
      <c r="DE329" s="484"/>
      <c r="DF329" s="484"/>
      <c r="DG329" s="484"/>
      <c r="DH329" s="484"/>
      <c r="DI329" s="172"/>
      <c r="DJ329" s="484"/>
      <c r="DK329" s="484"/>
      <c r="DL329" s="484"/>
      <c r="DM329" s="484"/>
      <c r="DN329" s="484"/>
      <c r="DO329" s="484"/>
      <c r="DP329" s="484"/>
      <c r="DQ329" s="172"/>
      <c r="DR329" s="484"/>
      <c r="DS329" s="484"/>
      <c r="DT329" s="484"/>
      <c r="DU329" s="172"/>
      <c r="DV329" s="172"/>
    </row>
    <row r="330" spans="1:126" s="252" customFormat="1">
      <c r="A330" s="374" t="s">
        <v>5072</v>
      </c>
      <c r="B330" s="484" t="s">
        <v>98</v>
      </c>
      <c r="C330" s="42" t="s">
        <v>968</v>
      </c>
      <c r="D330" s="42" t="s">
        <v>561</v>
      </c>
      <c r="E330" s="67" t="s">
        <v>1204</v>
      </c>
      <c r="F330" s="6" t="s">
        <v>1227</v>
      </c>
      <c r="G330" s="148">
        <v>0</v>
      </c>
      <c r="H330" s="152"/>
      <c r="I330" s="148">
        <f t="shared" si="26"/>
        <v>0</v>
      </c>
      <c r="J330" s="148"/>
      <c r="K330" s="147">
        <f>I330+J330</f>
        <v>0</v>
      </c>
      <c r="L330" s="465">
        <f>IF(ISNA(VLOOKUP(A330,Pagamenti_Opendata!$A$2:$H$253,8,FALSE)=TRUE),0,VLOOKUP(A330,Pagamenti_Opendata!$A$2:$H$253,8,FALSE))</f>
        <v>0</v>
      </c>
      <c r="M330" s="168"/>
      <c r="N330" s="148">
        <v>0</v>
      </c>
      <c r="O330" s="734">
        <f>IF(I330&gt;N330,I330-N330,0)</f>
        <v>0</v>
      </c>
      <c r="P330" s="734">
        <f>IF(I330&lt;N330,I330-N330,0)</f>
        <v>0</v>
      </c>
      <c r="Q330" s="603">
        <f>COUNTIF(Bandi_ItaliaDomani!A$2:A$1085,A330)</f>
        <v>0</v>
      </c>
      <c r="R330" s="465">
        <f>SUMIF(Bandi_ItaliaDomani!A$2:A$1085,A330,Bandi_ItaliaDomani!R$2:R$1085)</f>
        <v>0</v>
      </c>
      <c r="S330" s="465">
        <f>VLOOKUP(A330,Progetti_Regis!$A$2:$H$427,6,FALSE)</f>
        <v>0</v>
      </c>
      <c r="T330" s="465">
        <f>VLOOKUP(A330,Progetti_Regis!$A$2:$H$427,7,FALSE)</f>
        <v>0</v>
      </c>
      <c r="U330" s="42"/>
      <c r="V330" s="37"/>
      <c r="W330" s="42"/>
      <c r="X330" s="10">
        <v>0</v>
      </c>
      <c r="Y330" s="10">
        <v>0</v>
      </c>
      <c r="Z330" s="10">
        <v>0</v>
      </c>
      <c r="AA330" s="10">
        <v>0</v>
      </c>
      <c r="AB330" s="10">
        <v>0</v>
      </c>
      <c r="AC330" s="10">
        <v>0</v>
      </c>
      <c r="AD330" s="10">
        <v>0</v>
      </c>
      <c r="AE330" s="10"/>
      <c r="AF330" s="2"/>
      <c r="AG330" s="1052">
        <f>IF(ISNA(VLOOKUP($A330,Tag_sostegno_clima_digitale!$A$2:$Y$461,21,FALSE)=TRUE),0,VLOOKUP($A330,Tag_sostegno_clima_digitale!$A$2:$Y$461,21,FALSE))</f>
        <v>0</v>
      </c>
      <c r="AH330" s="1052">
        <f>IF(ISNA(VLOOKUP($A330,Tag_sostegno_clima_digitale!$A$2:$Y$461,23,FALSE)=TRUE),0,VLOOKUP($A330,Tag_sostegno_clima_digitale!$A$2:$Y$461,23,FALSE))</f>
        <v>0</v>
      </c>
      <c r="AI330" s="10" t="str">
        <f t="shared" si="27"/>
        <v/>
      </c>
      <c r="AJ330" s="10" t="str">
        <f t="shared" si="28"/>
        <v/>
      </c>
      <c r="AK330" s="171"/>
      <c r="AL330" s="171"/>
      <c r="AM330" s="484" t="s">
        <v>923</v>
      </c>
      <c r="AN330" s="64">
        <v>2</v>
      </c>
      <c r="AO330" s="64">
        <v>2</v>
      </c>
      <c r="AP330" s="64">
        <v>4</v>
      </c>
      <c r="AQ330" s="64"/>
      <c r="AR330" s="172"/>
      <c r="AS330" s="484"/>
      <c r="AT330" s="172"/>
      <c r="AU330" s="172"/>
      <c r="AV330" s="484"/>
      <c r="AW330" s="484"/>
      <c r="AX330" s="484"/>
      <c r="AY330" s="172"/>
      <c r="AZ330" s="484"/>
      <c r="BA330" s="172"/>
      <c r="BB330" s="484"/>
      <c r="BC330" s="484"/>
      <c r="BD330" s="484"/>
      <c r="BE330" s="306" t="s">
        <v>3781</v>
      </c>
      <c r="BF330" s="60" t="s">
        <v>461</v>
      </c>
      <c r="BG330" s="305" t="s">
        <v>3615</v>
      </c>
      <c r="BH330" s="478"/>
      <c r="BI330" s="478"/>
      <c r="BJ330" s="478"/>
      <c r="BK330" s="478"/>
      <c r="BL330" s="478"/>
      <c r="BM330" s="478"/>
      <c r="BN330" s="172"/>
      <c r="BO330" s="306" t="s">
        <v>3782</v>
      </c>
      <c r="BP330" s="484"/>
      <c r="BQ330" s="172"/>
      <c r="BR330" s="172"/>
      <c r="BS330" s="484"/>
      <c r="BT330" s="484"/>
      <c r="BU330" s="484"/>
      <c r="BV330" s="484"/>
      <c r="BW330" s="484"/>
      <c r="BX330" s="484"/>
      <c r="BY330" s="484"/>
      <c r="BZ330" s="60" t="s">
        <v>1749</v>
      </c>
      <c r="CA330" s="478"/>
      <c r="CB330" s="172"/>
      <c r="CC330" s="484"/>
      <c r="CD330" s="484"/>
      <c r="CE330" s="172"/>
      <c r="CF330" s="306" t="s">
        <v>3769</v>
      </c>
      <c r="CG330" s="484"/>
      <c r="CH330" s="484"/>
      <c r="CI330" s="484"/>
      <c r="CJ330" s="484"/>
      <c r="CK330" s="484"/>
      <c r="CL330" s="484"/>
      <c r="CM330" s="484"/>
      <c r="CN330" s="172"/>
      <c r="CO330" s="484"/>
      <c r="CP330" s="484"/>
      <c r="CQ330" s="484"/>
      <c r="CR330" s="484"/>
      <c r="CS330" s="484"/>
      <c r="CT330" s="484"/>
      <c r="CU330" s="484"/>
      <c r="CV330" s="59" t="s">
        <v>1750</v>
      </c>
      <c r="CW330" s="484"/>
      <c r="CX330" s="484"/>
      <c r="CY330" s="172"/>
      <c r="CZ330" s="172"/>
      <c r="DA330" s="484"/>
      <c r="DB330" s="484"/>
      <c r="DC330" s="484"/>
      <c r="DD330" s="484"/>
      <c r="DE330" s="484"/>
      <c r="DF330" s="484"/>
      <c r="DG330" s="484"/>
      <c r="DH330" s="484"/>
      <c r="DI330" s="59" t="s">
        <v>1751</v>
      </c>
      <c r="DJ330" s="484"/>
      <c r="DK330" s="484"/>
      <c r="DL330" s="484"/>
      <c r="DM330" s="484"/>
      <c r="DN330" s="484"/>
      <c r="DO330" s="484"/>
      <c r="DP330" s="484"/>
      <c r="DQ330" s="172"/>
      <c r="DR330" s="484"/>
      <c r="DS330" s="484"/>
      <c r="DT330" s="484"/>
      <c r="DU330" s="172"/>
      <c r="DV330" s="172"/>
    </row>
    <row r="331" spans="1:126" s="361" customFormat="1" ht="13.8">
      <c r="A331" s="374" t="s">
        <v>5078</v>
      </c>
      <c r="B331" s="484" t="s">
        <v>98</v>
      </c>
      <c r="C331" s="364" t="s">
        <v>544</v>
      </c>
      <c r="D331" s="364" t="s">
        <v>562</v>
      </c>
      <c r="E331" s="47" t="s">
        <v>755</v>
      </c>
      <c r="F331" s="153" t="s">
        <v>5786</v>
      </c>
      <c r="G331" s="154"/>
      <c r="H331" s="153"/>
      <c r="I331" s="154"/>
      <c r="J331" s="153"/>
      <c r="K331" s="153"/>
      <c r="L331" s="465">
        <f>IF(ISNA(VLOOKUP(A331,Pagamenti_Opendata!$A$2:$H$253,8,FALSE)=TRUE),0,VLOOKUP(A331,Pagamenti_Opendata!$A$2:$H$253,8,FALSE))</f>
        <v>0</v>
      </c>
      <c r="M331" s="168" t="s">
        <v>870</v>
      </c>
      <c r="N331" s="154"/>
      <c r="O331" s="734">
        <f>IF(I331&gt;N331,I331-N331,0)</f>
        <v>0</v>
      </c>
      <c r="P331" s="734">
        <f>IF(I331&lt;N331,I331-N331,0)</f>
        <v>0</v>
      </c>
      <c r="Q331" s="603">
        <f>COUNTIF(Bandi_ItaliaDomani!A$2:A$1085,A331)</f>
        <v>0</v>
      </c>
      <c r="R331" s="465">
        <f>SUMIF(Bandi_ItaliaDomani!A$2:A$1085,A331,Bandi_ItaliaDomani!R$2:R$1085)</f>
        <v>0</v>
      </c>
      <c r="S331" s="465">
        <f>VLOOKUP(A331,Progetti_Regis!$A$2:$H$427,6,FALSE)</f>
        <v>0</v>
      </c>
      <c r="T331" s="465">
        <f>VLOOKUP(A331,Progetti_Regis!$A$2:$H$427,7,FALSE)</f>
        <v>0</v>
      </c>
      <c r="U331" s="42" t="s">
        <v>1167</v>
      </c>
      <c r="V331" s="36"/>
      <c r="W331" s="46" t="s">
        <v>6721</v>
      </c>
      <c r="X331" s="10"/>
      <c r="Y331" s="10"/>
      <c r="Z331" s="10"/>
      <c r="AA331" s="10"/>
      <c r="AB331" s="10"/>
      <c r="AC331" s="10"/>
      <c r="AD331" s="10"/>
      <c r="AE331" s="2">
        <v>169</v>
      </c>
      <c r="AF331" s="2">
        <v>33.799999999999997</v>
      </c>
      <c r="AG331" s="1052">
        <f>IF(ISNA(VLOOKUP($A331,Tag_sostegno_clima_digitale!$A$2:$Y$461,21,FALSE)=TRUE),0,VLOOKUP($A331,Tag_sostegno_clima_digitale!$A$2:$Y$461,21,FALSE))</f>
        <v>0</v>
      </c>
      <c r="AH331" s="1052">
        <f>IF(ISNA(VLOOKUP($A331,Tag_sostegno_clima_digitale!$A$2:$Y$461,23,FALSE)=TRUE),0,VLOOKUP($A331,Tag_sostegno_clima_digitale!$A$2:$Y$461,23,FALSE))</f>
        <v>0</v>
      </c>
      <c r="AI331" s="10" t="str">
        <f t="shared" si="27"/>
        <v/>
      </c>
      <c r="AJ331" s="10" t="str">
        <f t="shared" si="28"/>
        <v/>
      </c>
      <c r="AK331" s="8">
        <v>44348</v>
      </c>
      <c r="AL331" s="8">
        <v>46234</v>
      </c>
      <c r="AN331" s="64">
        <v>1</v>
      </c>
      <c r="AO331" s="64">
        <v>1</v>
      </c>
      <c r="AP331" s="64">
        <v>1</v>
      </c>
      <c r="AQ331" s="64"/>
      <c r="AR331" s="172"/>
      <c r="AS331" s="484"/>
      <c r="AT331" s="172"/>
      <c r="AU331" s="60" t="s">
        <v>1758</v>
      </c>
      <c r="AV331" s="478"/>
      <c r="AW331" s="478"/>
      <c r="AX331" s="478"/>
      <c r="AY331" s="520"/>
      <c r="AZ331" s="520"/>
      <c r="BA331" s="172"/>
      <c r="BB331" s="484"/>
      <c r="BC331" s="484"/>
      <c r="BD331" s="484"/>
      <c r="BE331" s="172"/>
      <c r="BF331" s="172"/>
      <c r="BG331" s="484"/>
      <c r="BH331" s="484"/>
      <c r="BI331" s="484"/>
      <c r="BJ331" s="484"/>
      <c r="BK331" s="484"/>
      <c r="BL331" s="484"/>
      <c r="BM331" s="484"/>
      <c r="BN331" s="172"/>
      <c r="BO331" s="306" t="s">
        <v>3794</v>
      </c>
      <c r="BP331" s="484"/>
      <c r="BQ331" s="172"/>
      <c r="BR331" s="172"/>
      <c r="BS331" s="484"/>
      <c r="BT331" s="484"/>
      <c r="BU331" s="484"/>
      <c r="BV331" s="484"/>
      <c r="BW331" s="484"/>
      <c r="BX331" s="484"/>
      <c r="BY331" s="484"/>
      <c r="BZ331" s="172"/>
      <c r="CA331" s="484"/>
      <c r="CB331" s="172"/>
      <c r="CC331" s="484"/>
      <c r="CD331" s="484"/>
      <c r="CE331" s="172"/>
      <c r="CF331" s="172"/>
      <c r="CG331" s="484"/>
      <c r="CH331" s="484"/>
      <c r="CI331" s="484"/>
      <c r="CJ331" s="484"/>
      <c r="CK331" s="484"/>
      <c r="CL331" s="484"/>
      <c r="CM331" s="484"/>
      <c r="CN331" s="172"/>
      <c r="CO331" s="484"/>
      <c r="CP331" s="484"/>
      <c r="CQ331" s="484"/>
      <c r="CR331" s="484"/>
      <c r="CS331" s="484"/>
      <c r="CT331" s="484"/>
      <c r="CU331" s="484"/>
      <c r="CV331" s="172"/>
      <c r="CW331" s="484"/>
      <c r="CX331" s="484"/>
      <c r="CY331" s="172"/>
      <c r="CZ331" s="172"/>
      <c r="DA331" s="484"/>
      <c r="DB331" s="484"/>
      <c r="DC331" s="484"/>
      <c r="DD331" s="484"/>
      <c r="DE331" s="484"/>
      <c r="DF331" s="484"/>
      <c r="DG331" s="484"/>
      <c r="DH331" s="484"/>
      <c r="DI331" s="59" t="s">
        <v>1759</v>
      </c>
      <c r="DJ331" s="484"/>
      <c r="DK331" s="484"/>
      <c r="DL331" s="484"/>
      <c r="DM331" s="484"/>
      <c r="DN331" s="484"/>
      <c r="DO331" s="484"/>
      <c r="DP331" s="484"/>
      <c r="DR331" s="484"/>
      <c r="DS331" s="484"/>
      <c r="DT331" s="484"/>
    </row>
    <row r="332" spans="1:126">
      <c r="A332" s="374" t="s">
        <v>5079</v>
      </c>
      <c r="B332" s="484" t="s">
        <v>98</v>
      </c>
      <c r="C332" s="40" t="s">
        <v>968</v>
      </c>
      <c r="D332" s="40" t="s">
        <v>562</v>
      </c>
      <c r="E332" s="35" t="s">
        <v>947</v>
      </c>
      <c r="F332" s="51" t="s">
        <v>5203</v>
      </c>
      <c r="G332" s="150">
        <v>84600000</v>
      </c>
      <c r="H332" s="151"/>
      <c r="I332" s="148">
        <f>H332+G332</f>
        <v>84600000</v>
      </c>
      <c r="J332" s="151"/>
      <c r="K332" s="147">
        <f>I332+J332</f>
        <v>84600000</v>
      </c>
      <c r="L332" s="465">
        <f>IF(ISNA(VLOOKUP(A332,Pagamenti_Opendata!$A$2:$H$253,8,FALSE)=TRUE),0,VLOOKUP(A332,Pagamenti_Opendata!$A$2:$H$253,8,FALSE))</f>
        <v>7128215.4000000004</v>
      </c>
      <c r="M332" s="167" t="s">
        <v>1888</v>
      </c>
      <c r="N332" s="150">
        <v>84600000</v>
      </c>
      <c r="O332" s="734">
        <f>IF(I332&gt;N332,I332-N332,0)</f>
        <v>0</v>
      </c>
      <c r="P332" s="734">
        <f>IF(I332&lt;N332,I332-N332,0)</f>
        <v>0</v>
      </c>
      <c r="Q332" s="603">
        <f>COUNTIF(Bandi_ItaliaDomani!A$2:A$1085,A332)</f>
        <v>1</v>
      </c>
      <c r="R332" s="465">
        <f>SUMIF(Bandi_ItaliaDomani!A$2:A$1085,A332,Bandi_ItaliaDomani!R$2:R$1085)</f>
        <v>84270056</v>
      </c>
      <c r="S332" s="465">
        <f>VLOOKUP(A332,Progetti_Regis!$A$2:$H$427,6,FALSE)</f>
        <v>400</v>
      </c>
      <c r="T332" s="465">
        <f>VLOOKUP(A332,Progetti_Regis!$A$2:$H$427,7,FALSE)</f>
        <v>84270056</v>
      </c>
      <c r="U332" s="42" t="s">
        <v>1167</v>
      </c>
      <c r="V332" s="35"/>
      <c r="W332" s="42" t="s">
        <v>6721</v>
      </c>
      <c r="X332" s="10">
        <v>0</v>
      </c>
      <c r="Y332" s="10">
        <v>0</v>
      </c>
      <c r="Z332" s="41">
        <v>10.574999999999999</v>
      </c>
      <c r="AA332" s="41">
        <v>21.15</v>
      </c>
      <c r="AB332" s="41">
        <v>21.15</v>
      </c>
      <c r="AC332" s="41">
        <v>21.15</v>
      </c>
      <c r="AD332" s="41">
        <v>10.574999999999999</v>
      </c>
      <c r="AE332" s="2"/>
      <c r="AF332" s="2"/>
      <c r="AG332" s="1052">
        <f>IF(ISNA(VLOOKUP($A332,Tag_sostegno_clima_digitale!$A$2:$Y$461,21,FALSE)=TRUE),0,VLOOKUP($A332,Tag_sostegno_clima_digitale!$A$2:$Y$461,21,FALSE))</f>
        <v>0</v>
      </c>
      <c r="AH332" s="1052">
        <f>IF(ISNA(VLOOKUP($A332,Tag_sostegno_clima_digitale!$A$2:$Y$461,23,FALSE)=TRUE),0,VLOOKUP($A332,Tag_sostegno_clima_digitale!$A$2:$Y$461,23,FALSE))</f>
        <v>0</v>
      </c>
      <c r="AI332" s="10">
        <f t="shared" si="27"/>
        <v>0</v>
      </c>
      <c r="AJ332" s="10">
        <f t="shared" si="28"/>
        <v>0</v>
      </c>
      <c r="AM332" s="172" t="s">
        <v>923</v>
      </c>
      <c r="AN332" s="484"/>
      <c r="AO332" s="484"/>
      <c r="AP332" s="484"/>
    </row>
    <row r="333" spans="1:126">
      <c r="A333" s="374" t="s">
        <v>5080</v>
      </c>
      <c r="B333" s="484" t="s">
        <v>98</v>
      </c>
      <c r="C333" s="42" t="s">
        <v>968</v>
      </c>
      <c r="D333" s="42" t="s">
        <v>562</v>
      </c>
      <c r="E333" s="35" t="s">
        <v>947</v>
      </c>
      <c r="F333" s="35" t="s">
        <v>1059</v>
      </c>
      <c r="G333" s="148">
        <v>307500000</v>
      </c>
      <c r="H333" s="152"/>
      <c r="I333" s="148">
        <f>H333+G333</f>
        <v>307500000</v>
      </c>
      <c r="J333" s="152"/>
      <c r="K333" s="147">
        <f>I333+J333</f>
        <v>307500000</v>
      </c>
      <c r="L333" s="465">
        <f>IF(ISNA(VLOOKUP(A333,Pagamenti_Opendata!$A$2:$H$253,8,FALSE)=TRUE),0,VLOOKUP(A333,Pagamenti_Opendata!$A$2:$H$253,8,FALSE))</f>
        <v>8213292.8099999996</v>
      </c>
      <c r="M333" s="167" t="s">
        <v>1888</v>
      </c>
      <c r="N333" s="148">
        <v>307500000</v>
      </c>
      <c r="O333" s="734">
        <f>IF(I333&gt;N333,I333-N333,0)</f>
        <v>0</v>
      </c>
      <c r="P333" s="734">
        <f>IF(I333&lt;N333,I333-N333,0)</f>
        <v>0</v>
      </c>
      <c r="Q333" s="603">
        <f>COUNTIF(Bandi_ItaliaDomani!A$2:A$1085,A333)</f>
        <v>1</v>
      </c>
      <c r="R333" s="465">
        <f>SUMIF(Bandi_ItaliaDomani!A$2:A$1085,A333,Bandi_ItaliaDomani!R$2:R$1085)</f>
        <v>297382475.38999999</v>
      </c>
      <c r="S333" s="465">
        <f>VLOOKUP(A333,Progetti_Regis!$A$2:$H$427,6,FALSE)</f>
        <v>130</v>
      </c>
      <c r="T333" s="465">
        <f>VLOOKUP(A333,Progetti_Regis!$A$2:$H$427,7,FALSE)</f>
        <v>297382475.38999999</v>
      </c>
      <c r="U333" s="42" t="s">
        <v>1167</v>
      </c>
      <c r="V333" s="35"/>
      <c r="W333" s="42" t="s">
        <v>6721</v>
      </c>
      <c r="X333" s="10">
        <v>0</v>
      </c>
      <c r="Y333" s="10">
        <v>0</v>
      </c>
      <c r="Z333" s="41">
        <v>68.438000000000002</v>
      </c>
      <c r="AA333" s="41">
        <v>106.875</v>
      </c>
      <c r="AB333" s="41">
        <v>46.875</v>
      </c>
      <c r="AC333" s="41">
        <v>46.875</v>
      </c>
      <c r="AD333" s="41">
        <v>38.438000000000002</v>
      </c>
      <c r="AE333" s="2"/>
      <c r="AF333" s="2"/>
      <c r="AG333" s="1052">
        <f>IF(ISNA(VLOOKUP($A333,Tag_sostegno_clima_digitale!$A$2:$Y$461,21,FALSE)=TRUE),0,VLOOKUP($A333,Tag_sostegno_clima_digitale!$A$2:$Y$461,21,FALSE))</f>
        <v>0</v>
      </c>
      <c r="AH333" s="1052">
        <f>IF(ISNA(VLOOKUP($A333,Tag_sostegno_clima_digitale!$A$2:$Y$461,23,FALSE)=TRUE),0,VLOOKUP($A333,Tag_sostegno_clima_digitale!$A$2:$Y$461,23,FALSE))</f>
        <v>0</v>
      </c>
      <c r="AI333" s="10">
        <f t="shared" si="27"/>
        <v>0</v>
      </c>
      <c r="AJ333" s="10">
        <f t="shared" si="28"/>
        <v>0</v>
      </c>
      <c r="AK333" s="8"/>
      <c r="AL333" s="8"/>
      <c r="AM333" s="172" t="s">
        <v>923</v>
      </c>
      <c r="AN333" s="64"/>
      <c r="AO333" s="64"/>
      <c r="AP333" s="64"/>
      <c r="AQ333" s="64"/>
    </row>
    <row r="334" spans="1:126">
      <c r="A334" s="374" t="s">
        <v>5081</v>
      </c>
      <c r="B334" s="484" t="s">
        <v>98</v>
      </c>
      <c r="C334" s="40" t="s">
        <v>968</v>
      </c>
      <c r="D334" s="40" t="s">
        <v>562</v>
      </c>
      <c r="E334" s="37" t="s">
        <v>947</v>
      </c>
      <c r="F334" s="51" t="s">
        <v>5204</v>
      </c>
      <c r="G334" s="150">
        <v>66000000</v>
      </c>
      <c r="H334" s="151"/>
      <c r="I334" s="148">
        <f>H334+G334</f>
        <v>66000000</v>
      </c>
      <c r="J334" s="151"/>
      <c r="K334" s="147">
        <f>I334+J334</f>
        <v>66000000</v>
      </c>
      <c r="L334" s="465">
        <f>IF(ISNA(VLOOKUP(A334,Pagamenti_Opendata!$A$2:$H$253,8,FALSE)=TRUE),0,VLOOKUP(A334,Pagamenti_Opendata!$A$2:$H$253,8,FALSE))</f>
        <v>2495379.23</v>
      </c>
      <c r="M334" s="167" t="s">
        <v>1888</v>
      </c>
      <c r="N334" s="150">
        <v>66000000</v>
      </c>
      <c r="O334" s="734">
        <f>IF(I334&gt;N334,I334-N334,0)</f>
        <v>0</v>
      </c>
      <c r="P334" s="734">
        <f>IF(I334&lt;N334,I334-N334,0)</f>
        <v>0</v>
      </c>
      <c r="Q334" s="603">
        <f>COUNTIF(Bandi_ItaliaDomani!A$2:A$1085,A334)</f>
        <v>1</v>
      </c>
      <c r="R334" s="465">
        <f>SUMIF(Bandi_ItaliaDomani!A$2:A$1085,A334,Bandi_ItaliaDomani!R$2:R$1085)</f>
        <v>65444837.579999991</v>
      </c>
      <c r="S334" s="465">
        <f>VLOOKUP(A334,Progetti_Regis!$A$2:$H$427,6,FALSE)</f>
        <v>200</v>
      </c>
      <c r="T334" s="465">
        <f>VLOOKUP(A334,Progetti_Regis!$A$2:$H$427,7,FALSE)</f>
        <v>65444837.579999991</v>
      </c>
      <c r="U334" s="42" t="s">
        <v>1167</v>
      </c>
      <c r="V334" s="35"/>
      <c r="W334" s="42" t="s">
        <v>6721</v>
      </c>
      <c r="X334" s="10">
        <v>0</v>
      </c>
      <c r="Y334" s="10">
        <v>0</v>
      </c>
      <c r="Z334" s="41">
        <v>8.25</v>
      </c>
      <c r="AA334" s="41">
        <v>16.5</v>
      </c>
      <c r="AB334" s="41">
        <v>16.5</v>
      </c>
      <c r="AC334" s="41">
        <v>16.5</v>
      </c>
      <c r="AD334" s="41">
        <v>8.25</v>
      </c>
      <c r="AE334" s="2"/>
      <c r="AF334" s="2"/>
      <c r="AG334" s="1052">
        <f>IF(ISNA(VLOOKUP($A334,Tag_sostegno_clima_digitale!$A$2:$Y$461,21,FALSE)=TRUE),0,VLOOKUP($A334,Tag_sostegno_clima_digitale!$A$2:$Y$461,21,FALSE))</f>
        <v>0</v>
      </c>
      <c r="AH334" s="1052">
        <f>IF(ISNA(VLOOKUP($A334,Tag_sostegno_clima_digitale!$A$2:$Y$461,23,FALSE)=TRUE),0,VLOOKUP($A334,Tag_sostegno_clima_digitale!$A$2:$Y$461,23,FALSE))</f>
        <v>0</v>
      </c>
      <c r="AI334" s="10">
        <f t="shared" si="27"/>
        <v>0</v>
      </c>
      <c r="AJ334" s="10">
        <f t="shared" si="28"/>
        <v>0</v>
      </c>
      <c r="AK334" s="8"/>
      <c r="AL334" s="8"/>
      <c r="AM334" s="172" t="s">
        <v>923</v>
      </c>
      <c r="AN334" s="64"/>
      <c r="AO334" s="64"/>
      <c r="AP334" s="64"/>
      <c r="AQ334" s="64"/>
    </row>
    <row r="335" spans="1:126">
      <c r="A335" s="374" t="s">
        <v>5082</v>
      </c>
      <c r="B335" s="484" t="s">
        <v>98</v>
      </c>
      <c r="C335" s="42" t="s">
        <v>968</v>
      </c>
      <c r="D335" s="42" t="s">
        <v>562</v>
      </c>
      <c r="E335" s="35" t="s">
        <v>947</v>
      </c>
      <c r="F335" s="35" t="s">
        <v>1060</v>
      </c>
      <c r="G335" s="148">
        <v>42000000</v>
      </c>
      <c r="H335" s="152"/>
      <c r="I335" s="148">
        <f>H335+G335</f>
        <v>42000000</v>
      </c>
      <c r="J335" s="152"/>
      <c r="K335" s="147">
        <f>I335+J335</f>
        <v>42000000</v>
      </c>
      <c r="L335" s="465">
        <f>IF(ISNA(VLOOKUP(A335,Pagamenti_Opendata!$A$2:$H$253,8,FALSE)=TRUE),0,VLOOKUP(A335,Pagamenti_Opendata!$A$2:$H$253,8,FALSE))</f>
        <v>2765502.5</v>
      </c>
      <c r="M335" s="167" t="s">
        <v>1888</v>
      </c>
      <c r="N335" s="148">
        <v>42000000</v>
      </c>
      <c r="O335" s="734">
        <f>IF(I335&gt;N335,I335-N335,0)</f>
        <v>0</v>
      </c>
      <c r="P335" s="734">
        <f>IF(I335&lt;N335,I335-N335,0)</f>
        <v>0</v>
      </c>
      <c r="Q335" s="603">
        <f>COUNTIF(Bandi_ItaliaDomani!A$2:A$1085,A335)</f>
        <v>1</v>
      </c>
      <c r="R335" s="465">
        <f>SUMIF(Bandi_ItaliaDomani!A$2:A$1085,A335,Bandi_ItaliaDomani!R$2:R$1085)</f>
        <v>41243553.299999982</v>
      </c>
      <c r="S335" s="465">
        <f>VLOOKUP(A335,Progetti_Regis!$A$2:$H$427,6,FALSE)</f>
        <v>216</v>
      </c>
      <c r="T335" s="465">
        <f>VLOOKUP(A335,Progetti_Regis!$A$2:$H$427,7,FALSE)</f>
        <v>41243553.299999982</v>
      </c>
      <c r="U335" s="42" t="s">
        <v>1167</v>
      </c>
      <c r="V335" s="35"/>
      <c r="W335" s="42" t="s">
        <v>6721</v>
      </c>
      <c r="X335" s="10">
        <v>0</v>
      </c>
      <c r="Y335" s="10">
        <v>0</v>
      </c>
      <c r="Z335" s="41">
        <v>5.25</v>
      </c>
      <c r="AA335" s="41">
        <v>10.5</v>
      </c>
      <c r="AB335" s="41">
        <v>10.5</v>
      </c>
      <c r="AC335" s="41">
        <v>10.5</v>
      </c>
      <c r="AD335" s="41">
        <v>5.25</v>
      </c>
      <c r="AE335" s="2"/>
      <c r="AF335" s="2"/>
      <c r="AG335" s="1052">
        <f>IF(ISNA(VLOOKUP($A335,Tag_sostegno_clima_digitale!$A$2:$Y$461,21,FALSE)=TRUE),0,VLOOKUP($A335,Tag_sostegno_clima_digitale!$A$2:$Y$461,21,FALSE))</f>
        <v>0</v>
      </c>
      <c r="AH335" s="1052">
        <f>IF(ISNA(VLOOKUP($A335,Tag_sostegno_clima_digitale!$A$2:$Y$461,23,FALSE)=TRUE),0,VLOOKUP($A335,Tag_sostegno_clima_digitale!$A$2:$Y$461,23,FALSE))</f>
        <v>0</v>
      </c>
      <c r="AI335" s="10">
        <f t="shared" si="27"/>
        <v>0</v>
      </c>
      <c r="AJ335" s="10">
        <f t="shared" si="28"/>
        <v>0</v>
      </c>
      <c r="AK335" s="8"/>
      <c r="AL335" s="8"/>
      <c r="AM335" s="172" t="s">
        <v>923</v>
      </c>
      <c r="AN335" s="64"/>
      <c r="AO335" s="64"/>
      <c r="AP335" s="64"/>
      <c r="AQ335" s="64"/>
    </row>
    <row r="336" spans="1:126" ht="13.8">
      <c r="A336" s="374" t="s">
        <v>5083</v>
      </c>
      <c r="B336" s="484" t="s">
        <v>98</v>
      </c>
      <c r="C336" s="42" t="s">
        <v>968</v>
      </c>
      <c r="D336" s="42" t="s">
        <v>562</v>
      </c>
      <c r="E336" s="67" t="s">
        <v>944</v>
      </c>
      <c r="F336" s="35" t="s">
        <v>1061</v>
      </c>
      <c r="G336" s="148">
        <v>500000000</v>
      </c>
      <c r="H336" s="152"/>
      <c r="I336" s="148">
        <f>H336+G336</f>
        <v>500000000</v>
      </c>
      <c r="J336" s="152"/>
      <c r="K336" s="147">
        <f>I336+J336</f>
        <v>500000000</v>
      </c>
      <c r="L336" s="465">
        <f>IF(ISNA(VLOOKUP(A336,Pagamenti_Opendata!$A$2:$H$253,8,FALSE)=TRUE),0,VLOOKUP(A336,Pagamenti_Opendata!$A$2:$H$253,8,FALSE))</f>
        <v>19051883.859999999</v>
      </c>
      <c r="M336" s="168" t="s">
        <v>864</v>
      </c>
      <c r="N336" s="148">
        <v>500000000</v>
      </c>
      <c r="O336" s="734">
        <f>IF(I336&gt;N336,I336-N336,0)</f>
        <v>0</v>
      </c>
      <c r="P336" s="734">
        <f>IF(I336&lt;N336,I336-N336,0)</f>
        <v>0</v>
      </c>
      <c r="Q336" s="603">
        <f>COUNTIF(Bandi_ItaliaDomani!A$2:A$1085,A336)</f>
        <v>1</v>
      </c>
      <c r="R336" s="465">
        <f>SUMIF(Bandi_ItaliaDomani!A$2:A$1085,A336,Bandi_ItaliaDomani!R$2:R$1085)</f>
        <v>388251823.7699998</v>
      </c>
      <c r="S336" s="465">
        <f>VLOOKUP(A336,Progetti_Regis!$A$2:$H$427,6,FALSE)</f>
        <v>612</v>
      </c>
      <c r="T336" s="465">
        <f>VLOOKUP(A336,Progetti_Regis!$A$2:$H$427,7,FALSE)</f>
        <v>388251823.7699998</v>
      </c>
      <c r="U336" s="42" t="s">
        <v>1167</v>
      </c>
      <c r="V336" s="37"/>
      <c r="W336" s="42" t="s">
        <v>6721</v>
      </c>
      <c r="X336" s="10">
        <v>0</v>
      </c>
      <c r="Y336" s="10">
        <v>0</v>
      </c>
      <c r="Z336" s="10">
        <v>112.5</v>
      </c>
      <c r="AA336" s="10">
        <v>195</v>
      </c>
      <c r="AB336" s="10">
        <v>85</v>
      </c>
      <c r="AC336" s="10">
        <v>75</v>
      </c>
      <c r="AD336" s="10">
        <v>32.5</v>
      </c>
      <c r="AE336" s="2">
        <v>171</v>
      </c>
      <c r="AF336" s="2">
        <v>34.200000000000003</v>
      </c>
      <c r="AG336" s="1052">
        <f>IF(ISNA(VLOOKUP($A336,Tag_sostegno_clima_digitale!$A$2:$Y$461,21,FALSE)=TRUE),0,VLOOKUP($A336,Tag_sostegno_clima_digitale!$A$2:$Y$461,21,FALSE))</f>
        <v>0</v>
      </c>
      <c r="AH336" s="1052">
        <f>IF(ISNA(VLOOKUP($A336,Tag_sostegno_clima_digitale!$A$2:$Y$461,23,FALSE)=TRUE),0,VLOOKUP($A336,Tag_sostegno_clima_digitale!$A$2:$Y$461,23,FALSE))</f>
        <v>0.55000000000000004</v>
      </c>
      <c r="AI336" s="10">
        <f t="shared" si="27"/>
        <v>0</v>
      </c>
      <c r="AJ336" s="10">
        <f t="shared" si="28"/>
        <v>275</v>
      </c>
      <c r="AK336" s="8">
        <v>44348</v>
      </c>
      <c r="AL336" s="8">
        <v>46234</v>
      </c>
      <c r="AM336" s="172" t="s">
        <v>923</v>
      </c>
      <c r="AN336" s="64"/>
      <c r="AO336" s="64">
        <v>2</v>
      </c>
      <c r="AP336" s="64">
        <v>1</v>
      </c>
      <c r="AQ336" s="64"/>
      <c r="AY336" s="520"/>
      <c r="AZ336" s="520"/>
      <c r="BF336" s="59" t="s">
        <v>1760</v>
      </c>
      <c r="BO336" s="306" t="s">
        <v>3783</v>
      </c>
      <c r="DI336" s="59" t="s">
        <v>480</v>
      </c>
    </row>
    <row r="337" spans="1:126" s="63" customFormat="1">
      <c r="A337" s="374" t="s">
        <v>5084</v>
      </c>
      <c r="B337" s="484" t="s">
        <v>98</v>
      </c>
      <c r="C337" s="364" t="s">
        <v>968</v>
      </c>
      <c r="D337" s="364" t="s">
        <v>562</v>
      </c>
      <c r="E337" s="47" t="s">
        <v>944</v>
      </c>
      <c r="F337" s="153" t="s">
        <v>1062</v>
      </c>
      <c r="G337" s="154"/>
      <c r="H337" s="153"/>
      <c r="I337" s="154"/>
      <c r="J337" s="153"/>
      <c r="K337" s="153"/>
      <c r="L337" s="465">
        <f>IF(ISNA(VLOOKUP(A337,Pagamenti_Opendata!$A$2:$H$253,8,FALSE)=TRUE),0,VLOOKUP(A337,Pagamenti_Opendata!$A$2:$H$253,8,FALSE))</f>
        <v>12343673.59</v>
      </c>
      <c r="M337" s="168" t="s">
        <v>863</v>
      </c>
      <c r="N337" s="154"/>
      <c r="O337" s="734">
        <f>IF(I337&gt;N337,I337-N337,0)</f>
        <v>0</v>
      </c>
      <c r="P337" s="734">
        <f>IF(I337&lt;N337,I337-N337,0)</f>
        <v>0</v>
      </c>
      <c r="Q337" s="603">
        <f>COUNTIF(Bandi_ItaliaDomani!A$2:A$1085,A337)</f>
        <v>0</v>
      </c>
      <c r="R337" s="465">
        <f>SUMIF(Bandi_ItaliaDomani!A$2:A$1085,A337,Bandi_ItaliaDomani!R$2:R$1085)</f>
        <v>0</v>
      </c>
      <c r="S337" s="465">
        <f>VLOOKUP(A337,Progetti_Regis!$A$2:$H$427,6,FALSE)</f>
        <v>494</v>
      </c>
      <c r="T337" s="465">
        <f>VLOOKUP(A337,Progetti_Regis!$A$2:$H$427,7,FALSE)</f>
        <v>411524923.96000004</v>
      </c>
      <c r="U337" s="42" t="s">
        <v>1167</v>
      </c>
      <c r="V337" s="37"/>
      <c r="W337" s="42" t="s">
        <v>6721</v>
      </c>
      <c r="X337" s="10">
        <v>0</v>
      </c>
      <c r="Y337" s="10">
        <v>0</v>
      </c>
      <c r="Z337" s="10">
        <v>106.25</v>
      </c>
      <c r="AA337" s="10">
        <v>182.5</v>
      </c>
      <c r="AB337" s="10">
        <v>72.5</v>
      </c>
      <c r="AC337" s="10">
        <v>62.5</v>
      </c>
      <c r="AD337" s="10">
        <v>26.25</v>
      </c>
      <c r="AE337" s="2">
        <v>115</v>
      </c>
      <c r="AF337" s="2">
        <v>25.6</v>
      </c>
      <c r="AG337" s="1052">
        <f>IF(ISNA(VLOOKUP($A337,Tag_sostegno_clima_digitale!$A$2:$Y$461,21,FALSE)=TRUE),0,VLOOKUP($A337,Tag_sostegno_clima_digitale!$A$2:$Y$461,21,FALSE))</f>
        <v>0</v>
      </c>
      <c r="AH337" s="1052">
        <f>IF(ISNA(VLOOKUP($A337,Tag_sostegno_clima_digitale!$A$2:$Y$461,23,FALSE)=TRUE),0,VLOOKUP($A337,Tag_sostegno_clima_digitale!$A$2:$Y$461,23,FALSE))</f>
        <v>0</v>
      </c>
      <c r="AI337" s="10" t="str">
        <f t="shared" si="27"/>
        <v/>
      </c>
      <c r="AJ337" s="10" t="str">
        <f t="shared" si="28"/>
        <v/>
      </c>
      <c r="AK337" s="8">
        <v>44773</v>
      </c>
      <c r="AL337" s="8">
        <v>46203</v>
      </c>
      <c r="AM337" s="172" t="s">
        <v>923</v>
      </c>
      <c r="AN337" s="64">
        <v>1</v>
      </c>
      <c r="AO337" s="64">
        <v>1</v>
      </c>
      <c r="AP337" s="64">
        <v>1</v>
      </c>
      <c r="AQ337" s="64"/>
      <c r="AR337" s="172"/>
      <c r="AS337" s="484"/>
      <c r="AT337" s="172"/>
      <c r="AU337" s="172"/>
      <c r="AV337" s="484"/>
      <c r="AW337" s="484"/>
      <c r="AX337" s="484"/>
      <c r="AY337" s="60" t="s">
        <v>1761</v>
      </c>
      <c r="AZ337" s="478"/>
      <c r="BA337" s="172"/>
      <c r="BB337" s="484"/>
      <c r="BC337" s="484"/>
      <c r="BD337" s="484"/>
      <c r="BE337" s="172"/>
      <c r="BF337" s="306" t="s">
        <v>3764</v>
      </c>
      <c r="BG337" s="484"/>
      <c r="BH337" s="484"/>
      <c r="BI337" s="484"/>
      <c r="BJ337" s="484"/>
      <c r="BK337" s="484"/>
      <c r="BL337" s="484"/>
      <c r="BM337" s="484"/>
      <c r="BN337" s="172"/>
      <c r="BO337" s="172"/>
      <c r="BP337" s="484"/>
      <c r="BQ337" s="172"/>
      <c r="BR337" s="172"/>
      <c r="BS337" s="484"/>
      <c r="BT337" s="484"/>
      <c r="BU337" s="484"/>
      <c r="BV337" s="484"/>
      <c r="BW337" s="484"/>
      <c r="BX337" s="484"/>
      <c r="BY337" s="484"/>
      <c r="BZ337" s="172"/>
      <c r="CA337" s="484"/>
      <c r="CB337" s="172"/>
      <c r="CC337" s="484"/>
      <c r="CD337" s="484"/>
      <c r="CE337" s="172"/>
      <c r="CF337" s="172"/>
      <c r="CG337" s="484"/>
      <c r="CH337" s="484"/>
      <c r="CI337" s="484"/>
      <c r="CJ337" s="484"/>
      <c r="CK337" s="484"/>
      <c r="CL337" s="484"/>
      <c r="CM337" s="484"/>
      <c r="CN337" s="172"/>
      <c r="CO337" s="484"/>
      <c r="CP337" s="484"/>
      <c r="CQ337" s="484"/>
      <c r="CR337" s="484"/>
      <c r="CS337" s="484"/>
      <c r="CT337" s="484"/>
      <c r="CU337" s="484"/>
      <c r="CV337" s="172"/>
      <c r="CW337" s="484"/>
      <c r="CX337" s="484"/>
      <c r="CY337" s="172"/>
      <c r="CZ337" s="172"/>
      <c r="DA337" s="484"/>
      <c r="DB337" s="484"/>
      <c r="DC337" s="484"/>
      <c r="DD337" s="484"/>
      <c r="DE337" s="484"/>
      <c r="DF337" s="484"/>
      <c r="DG337" s="484"/>
      <c r="DH337" s="484"/>
      <c r="DI337" s="59" t="s">
        <v>1762</v>
      </c>
      <c r="DJ337" s="484"/>
      <c r="DK337" s="484"/>
      <c r="DL337" s="484"/>
      <c r="DM337" s="484"/>
      <c r="DN337" s="484"/>
      <c r="DO337" s="484"/>
      <c r="DP337" s="484"/>
      <c r="DQ337" s="172"/>
      <c r="DR337" s="484"/>
      <c r="DS337" s="484"/>
      <c r="DT337" s="484"/>
      <c r="DU337" s="172"/>
      <c r="DV337" s="172"/>
    </row>
    <row r="338" spans="1:126" s="484" customFormat="1" ht="13.8">
      <c r="A338" s="478" t="s">
        <v>5787</v>
      </c>
      <c r="B338" s="484" t="s">
        <v>98</v>
      </c>
      <c r="C338" s="42" t="s">
        <v>968</v>
      </c>
      <c r="D338" s="42" t="s">
        <v>562</v>
      </c>
      <c r="E338" s="37" t="s">
        <v>947</v>
      </c>
      <c r="F338" s="499" t="s">
        <v>5985</v>
      </c>
      <c r="G338" s="148">
        <v>177500000</v>
      </c>
      <c r="H338" s="152"/>
      <c r="I338" s="148">
        <f>H338+G338</f>
        <v>177500000</v>
      </c>
      <c r="J338" s="152"/>
      <c r="K338" s="147">
        <f>I338+J338</f>
        <v>177500000</v>
      </c>
      <c r="L338" s="465">
        <f>IF(ISNA(VLOOKUP(A338,Pagamenti_Opendata!$A$2:$H$253,8,FALSE)=TRUE),0,VLOOKUP(A338,Pagamenti_Opendata!$A$2:$H$253,8,FALSE))</f>
        <v>0</v>
      </c>
      <c r="M338" s="167" t="s">
        <v>1888</v>
      </c>
      <c r="N338" s="148">
        <v>177500000</v>
      </c>
      <c r="O338" s="734">
        <f>IF(I338&gt;N338,I338-N338,0)</f>
        <v>0</v>
      </c>
      <c r="P338" s="734">
        <f>IF(I338&lt;N338,I338-N338,0)</f>
        <v>0</v>
      </c>
      <c r="Q338" s="603">
        <f>COUNTIF(Bandi_ItaliaDomani!A$2:A$1085,A338)</f>
        <v>1</v>
      </c>
      <c r="R338" s="465">
        <f>SUMIF(Bandi_ItaliaDomani!A$2:A$1085,A338,Bandi_ItaliaDomani!R$2:R$1085)</f>
        <v>177500000</v>
      </c>
      <c r="S338" s="465">
        <f>VLOOKUP(A338,Progetti_Regis!$A$2:$H$427,6,FALSE)</f>
        <v>0</v>
      </c>
      <c r="T338" s="465">
        <f>VLOOKUP(A338,Progetti_Regis!$A$2:$H$427,7,FALSE)</f>
        <v>0</v>
      </c>
      <c r="U338" s="42" t="s">
        <v>1167</v>
      </c>
      <c r="V338" s="37"/>
      <c r="W338" s="42" t="s">
        <v>6721</v>
      </c>
      <c r="X338" s="10"/>
      <c r="Y338" s="10"/>
      <c r="Z338" s="10"/>
      <c r="AA338" s="10"/>
      <c r="AB338" s="10"/>
      <c r="AC338" s="10"/>
      <c r="AD338" s="10"/>
      <c r="AE338" s="2"/>
      <c r="AF338" s="2"/>
      <c r="AG338" s="1052">
        <f>IF(ISNA(VLOOKUP($A338,Tag_sostegno_clima_digitale!$A$2:$Y$461,21,FALSE)=TRUE),0,VLOOKUP($A338,Tag_sostegno_clima_digitale!$A$2:$Y$461,21,FALSE))</f>
        <v>0</v>
      </c>
      <c r="AH338" s="1052">
        <f>IF(ISNA(VLOOKUP($A338,Tag_sostegno_clima_digitale!$A$2:$Y$461,23,FALSE)=TRUE),0,VLOOKUP($A338,Tag_sostegno_clima_digitale!$A$2:$Y$461,23,FALSE))</f>
        <v>0</v>
      </c>
      <c r="AI338" s="10">
        <f t="shared" si="27"/>
        <v>0</v>
      </c>
      <c r="AJ338" s="10">
        <f t="shared" si="28"/>
        <v>0</v>
      </c>
      <c r="AK338" s="8"/>
      <c r="AL338" s="8"/>
      <c r="AM338" s="484" t="s">
        <v>923</v>
      </c>
      <c r="AN338" s="64"/>
      <c r="AO338" s="64"/>
      <c r="AP338" s="64"/>
      <c r="AQ338" s="64"/>
      <c r="AY338" s="520"/>
      <c r="AZ338" s="520"/>
    </row>
    <row r="339" spans="1:126" s="484" customFormat="1" ht="13.8">
      <c r="A339" s="478" t="s">
        <v>5788</v>
      </c>
      <c r="B339" s="484" t="s">
        <v>98</v>
      </c>
      <c r="C339" s="42" t="s">
        <v>968</v>
      </c>
      <c r="D339" s="42" t="s">
        <v>562</v>
      </c>
      <c r="E339" s="35" t="s">
        <v>947</v>
      </c>
      <c r="F339" s="499" t="s">
        <v>5790</v>
      </c>
      <c r="G339" s="148">
        <v>272500000</v>
      </c>
      <c r="H339" s="152"/>
      <c r="I339" s="148">
        <f>H339+G339</f>
        <v>272500000</v>
      </c>
      <c r="J339" s="152"/>
      <c r="K339" s="147">
        <f>I339+J339</f>
        <v>272500000</v>
      </c>
      <c r="L339" s="465">
        <f>IF(ISNA(VLOOKUP(A339,Pagamenti_Opendata!$A$2:$H$253,8,FALSE)=TRUE),0,VLOOKUP(A339,Pagamenti_Opendata!$A$2:$H$253,8,FALSE))</f>
        <v>0</v>
      </c>
      <c r="M339" s="167" t="s">
        <v>1888</v>
      </c>
      <c r="N339" s="148">
        <v>272500000</v>
      </c>
      <c r="O339" s="734">
        <f>IF(I339&gt;N339,I339-N339,0)</f>
        <v>0</v>
      </c>
      <c r="P339" s="734">
        <f>IF(I339&lt;N339,I339-N339,0)</f>
        <v>0</v>
      </c>
      <c r="Q339" s="603">
        <f>COUNTIF(Bandi_ItaliaDomani!A$2:A$1085,A339)</f>
        <v>1</v>
      </c>
      <c r="R339" s="465">
        <f>SUMIF(Bandi_ItaliaDomani!A$2:A$1085,A339,Bandi_ItaliaDomani!R$2:R$1085)</f>
        <v>272500000</v>
      </c>
      <c r="S339" s="465">
        <f>VLOOKUP(A339,Progetti_Regis!$A$2:$H$427,6,FALSE)</f>
        <v>0</v>
      </c>
      <c r="T339" s="465">
        <f>VLOOKUP(A339,Progetti_Regis!$A$2:$H$427,7,FALSE)</f>
        <v>0</v>
      </c>
      <c r="U339" s="42" t="s">
        <v>1167</v>
      </c>
      <c r="V339" s="37"/>
      <c r="W339" s="42" t="s">
        <v>6721</v>
      </c>
      <c r="X339" s="10"/>
      <c r="Y339" s="10"/>
      <c r="Z339" s="10"/>
      <c r="AA339" s="10"/>
      <c r="AB339" s="10"/>
      <c r="AC339" s="10"/>
      <c r="AD339" s="10"/>
      <c r="AE339" s="2"/>
      <c r="AF339" s="2"/>
      <c r="AG339" s="1052">
        <f>IF(ISNA(VLOOKUP($A339,Tag_sostegno_clima_digitale!$A$2:$Y$461,21,FALSE)=TRUE),0,VLOOKUP($A339,Tag_sostegno_clima_digitale!$A$2:$Y$461,21,FALSE))</f>
        <v>0</v>
      </c>
      <c r="AH339" s="1052">
        <f>IF(ISNA(VLOOKUP($A339,Tag_sostegno_clima_digitale!$A$2:$Y$461,23,FALSE)=TRUE),0,VLOOKUP($A339,Tag_sostegno_clima_digitale!$A$2:$Y$461,23,FALSE))</f>
        <v>0</v>
      </c>
      <c r="AI339" s="10">
        <f t="shared" si="27"/>
        <v>0</v>
      </c>
      <c r="AJ339" s="10">
        <f t="shared" si="28"/>
        <v>0</v>
      </c>
      <c r="AK339" s="8"/>
      <c r="AL339" s="8"/>
      <c r="AM339" s="484" t="s">
        <v>923</v>
      </c>
      <c r="AN339" s="64"/>
      <c r="AO339" s="64"/>
      <c r="AP339" s="64"/>
      <c r="AQ339" s="64"/>
      <c r="AY339" s="520"/>
      <c r="AZ339" s="520"/>
    </row>
    <row r="340" spans="1:126">
      <c r="A340" s="376" t="s">
        <v>5187</v>
      </c>
      <c r="B340" s="478" t="s">
        <v>5834</v>
      </c>
      <c r="C340" s="54" t="s">
        <v>544</v>
      </c>
      <c r="D340" s="40" t="s">
        <v>562</v>
      </c>
      <c r="E340" s="43" t="s">
        <v>944</v>
      </c>
      <c r="F340" s="501" t="s">
        <v>1853</v>
      </c>
      <c r="G340" s="148"/>
      <c r="H340" s="149"/>
      <c r="I340" s="148"/>
      <c r="J340" s="148">
        <v>0</v>
      </c>
      <c r="K340" s="147">
        <f>I340+J340</f>
        <v>0</v>
      </c>
      <c r="L340" s="465">
        <f>IF(ISNA(VLOOKUP(A340,Pagamenti_Opendata!$A$2:$H$253,8,FALSE)=TRUE),0,VLOOKUP(A340,Pagamenti_Opendata!$A$2:$H$253,8,FALSE))</f>
        <v>0</v>
      </c>
      <c r="M340" s="168" t="s">
        <v>862</v>
      </c>
      <c r="N340" s="148"/>
      <c r="O340" s="734">
        <f>IF(I340&gt;N340,I340-N340,0)</f>
        <v>0</v>
      </c>
      <c r="P340" s="734">
        <f>IF(I340&lt;N340,I340-N340,0)</f>
        <v>0</v>
      </c>
      <c r="Q340" s="603"/>
      <c r="R340" s="465"/>
      <c r="S340" s="465">
        <f>VLOOKUP(A340,Progetti_Regis!$A$2:$H$427,6,FALSE)</f>
        <v>0</v>
      </c>
      <c r="T340" s="465">
        <f>VLOOKUP(A340,Progetti_Regis!$A$2:$H$427,7,FALSE)</f>
        <v>0</v>
      </c>
      <c r="U340" s="40" t="s">
        <v>1854</v>
      </c>
      <c r="V340" s="28"/>
      <c r="W340" s="40" t="s">
        <v>6721</v>
      </c>
      <c r="X340" s="10"/>
      <c r="Y340" s="10">
        <v>0</v>
      </c>
      <c r="Z340" s="10">
        <v>2.5</v>
      </c>
      <c r="AA340" s="10">
        <v>19</v>
      </c>
      <c r="AB340" s="10">
        <v>41.5</v>
      </c>
      <c r="AC340" s="10">
        <v>57</v>
      </c>
      <c r="AD340" s="10">
        <v>12.9</v>
      </c>
      <c r="AE340" s="2">
        <v>34</v>
      </c>
      <c r="AF340" s="2">
        <v>25.3</v>
      </c>
      <c r="AG340" s="1052">
        <f>IF(ISNA(VLOOKUP($A340,Tag_sostegno_clima_digitale!$A$2:$Y$461,21,FALSE)=TRUE),0,VLOOKUP($A340,Tag_sostegno_clima_digitale!$A$2:$Y$461,21,FALSE))</f>
        <v>0</v>
      </c>
      <c r="AH340" s="1052">
        <f>IF(ISNA(VLOOKUP($A340,Tag_sostegno_clima_digitale!$A$2:$Y$461,23,FALSE)=TRUE),0,VLOOKUP($A340,Tag_sostegno_clima_digitale!$A$2:$Y$461,23,FALSE))</f>
        <v>0</v>
      </c>
      <c r="AI340" s="10" t="str">
        <f t="shared" si="27"/>
        <v/>
      </c>
      <c r="AJ340" s="10" t="str">
        <f t="shared" si="28"/>
        <v/>
      </c>
      <c r="AK340" s="8"/>
      <c r="AL340" s="8"/>
      <c r="AM340" s="171" t="s">
        <v>1831</v>
      </c>
      <c r="AN340" s="64"/>
      <c r="AO340" s="64"/>
      <c r="AP340" s="64"/>
      <c r="AQ340" s="64"/>
    </row>
    <row r="341" spans="1:126" s="361" customFormat="1">
      <c r="A341" s="374" t="s">
        <v>5085</v>
      </c>
      <c r="B341" s="478" t="s">
        <v>5834</v>
      </c>
      <c r="C341" s="54" t="s">
        <v>544</v>
      </c>
      <c r="D341" s="40" t="s">
        <v>562</v>
      </c>
      <c r="E341" s="43" t="s">
        <v>944</v>
      </c>
      <c r="F341" s="20" t="s">
        <v>4797</v>
      </c>
      <c r="G341" s="148"/>
      <c r="H341" s="149"/>
      <c r="I341" s="148"/>
      <c r="J341" s="148">
        <v>84000000</v>
      </c>
      <c r="K341" s="147">
        <f>I341+J341</f>
        <v>84000000</v>
      </c>
      <c r="L341" s="465">
        <f>IF(ISNA(VLOOKUP(A341,Pagamenti_Opendata!$A$2:$H$253,8,FALSE)=TRUE),0,VLOOKUP(A341,Pagamenti_Opendata!$A$2:$H$253,8,FALSE))</f>
        <v>0</v>
      </c>
      <c r="M341" s="167" t="s">
        <v>1888</v>
      </c>
      <c r="N341" s="148"/>
      <c r="O341" s="734">
        <f>IF(I341&gt;N341,I341-N341,0)</f>
        <v>0</v>
      </c>
      <c r="P341" s="734">
        <f>IF(I341&lt;N341,I341-N341,0)</f>
        <v>0</v>
      </c>
      <c r="Q341" s="603">
        <f>COUNTIF(Bandi_ItaliaDomani!A$2:A$1085,A341)</f>
        <v>5</v>
      </c>
      <c r="R341" s="465">
        <f>SUMIF(Bandi_ItaliaDomani!A$2:A$1085,A341,Bandi_ItaliaDomani!R$2:R$1085)</f>
        <v>37725798.009999998</v>
      </c>
      <c r="S341" s="465">
        <f>VLOOKUP(A341,Progetti_Regis!$A$2:$H$427,6,FALSE)</f>
        <v>0</v>
      </c>
      <c r="T341" s="465">
        <f>VLOOKUP(A341,Progetti_Regis!$A$2:$H$427,7,FALSE)</f>
        <v>0</v>
      </c>
      <c r="U341" s="40" t="s">
        <v>1854</v>
      </c>
      <c r="V341" s="28"/>
      <c r="W341" s="40" t="s">
        <v>6721</v>
      </c>
      <c r="X341" s="10"/>
      <c r="Y341" s="10"/>
      <c r="Z341" s="10"/>
      <c r="AA341" s="10"/>
      <c r="AB341" s="10"/>
      <c r="AC341" s="10"/>
      <c r="AD341" s="10"/>
      <c r="AE341" s="2"/>
      <c r="AF341" s="2"/>
      <c r="AG341" s="1052">
        <f>IF(ISNA(VLOOKUP($A341,Tag_sostegno_clima_digitale!$A$2:$Y$461,21,FALSE)=TRUE),0,VLOOKUP($A341,Tag_sostegno_clima_digitale!$A$2:$Y$461,21,FALSE))</f>
        <v>0</v>
      </c>
      <c r="AH341" s="1052">
        <f>IF(ISNA(VLOOKUP($A341,Tag_sostegno_clima_digitale!$A$2:$Y$461,23,FALSE)=TRUE),0,VLOOKUP($A341,Tag_sostegno_clima_digitale!$A$2:$Y$461,23,FALSE))</f>
        <v>0</v>
      </c>
      <c r="AI341" s="10">
        <f t="shared" si="27"/>
        <v>0</v>
      </c>
      <c r="AJ341" s="10">
        <f t="shared" si="28"/>
        <v>0</v>
      </c>
      <c r="AK341" s="8"/>
      <c r="AL341" s="8"/>
      <c r="AM341" s="360" t="s">
        <v>1831</v>
      </c>
      <c r="AN341" s="64"/>
      <c r="AO341" s="64"/>
      <c r="AP341" s="64"/>
      <c r="AQ341" s="64"/>
      <c r="AS341" s="484"/>
      <c r="AV341" s="484"/>
      <c r="AW341" s="484"/>
      <c r="AX341" s="484"/>
      <c r="AZ341" s="484"/>
      <c r="BB341" s="484"/>
      <c r="BC341" s="484"/>
      <c r="BD341" s="484"/>
      <c r="BG341" s="484"/>
      <c r="BH341" s="484"/>
      <c r="BI341" s="484"/>
      <c r="BJ341" s="484"/>
      <c r="BK341" s="484"/>
      <c r="BL341" s="484"/>
      <c r="BM341" s="484"/>
      <c r="BP341" s="484"/>
      <c r="BS341" s="484"/>
      <c r="BT341" s="484"/>
      <c r="BU341" s="484"/>
      <c r="BV341" s="484"/>
      <c r="BW341" s="484"/>
      <c r="BX341" s="484"/>
      <c r="BY341" s="484"/>
      <c r="CA341" s="484"/>
      <c r="CC341" s="484"/>
      <c r="CD341" s="484"/>
      <c r="CG341" s="484"/>
      <c r="CH341" s="484"/>
      <c r="CI341" s="484"/>
      <c r="CJ341" s="484"/>
      <c r="CK341" s="484"/>
      <c r="CL341" s="484"/>
      <c r="CM341" s="484"/>
      <c r="CO341" s="484"/>
      <c r="CP341" s="484"/>
      <c r="CQ341" s="484"/>
      <c r="CR341" s="484"/>
      <c r="CS341" s="484"/>
      <c r="CT341" s="484"/>
      <c r="CU341" s="484"/>
      <c r="CW341" s="484"/>
      <c r="CX341" s="484"/>
      <c r="DA341" s="484"/>
      <c r="DB341" s="484"/>
      <c r="DC341" s="484"/>
      <c r="DD341" s="484"/>
      <c r="DE341" s="484"/>
      <c r="DF341" s="484"/>
      <c r="DG341" s="484"/>
      <c r="DH341" s="484"/>
      <c r="DJ341" s="484"/>
      <c r="DK341" s="484"/>
      <c r="DL341" s="484"/>
      <c r="DM341" s="484"/>
      <c r="DN341" s="484"/>
      <c r="DO341" s="484"/>
      <c r="DP341" s="484"/>
      <c r="DR341" s="484"/>
      <c r="DS341" s="484"/>
      <c r="DT341" s="484"/>
    </row>
    <row r="342" spans="1:126" s="361" customFormat="1">
      <c r="A342" s="374" t="s">
        <v>5086</v>
      </c>
      <c r="B342" s="478" t="s">
        <v>5834</v>
      </c>
      <c r="C342" s="54" t="s">
        <v>544</v>
      </c>
      <c r="D342" s="40" t="s">
        <v>562</v>
      </c>
      <c r="E342" s="43" t="s">
        <v>944</v>
      </c>
      <c r="F342" s="20" t="s">
        <v>4798</v>
      </c>
      <c r="G342" s="148"/>
      <c r="H342" s="149"/>
      <c r="I342" s="148"/>
      <c r="J342" s="148">
        <v>48900000</v>
      </c>
      <c r="K342" s="147">
        <f>I342+J342</f>
        <v>48900000</v>
      </c>
      <c r="L342" s="465">
        <f>IF(ISNA(VLOOKUP(A342,Pagamenti_Opendata!$A$2:$H$253,8,FALSE)=TRUE),0,VLOOKUP(A342,Pagamenti_Opendata!$A$2:$H$253,8,FALSE))</f>
        <v>0</v>
      </c>
      <c r="M342" s="167" t="s">
        <v>1888</v>
      </c>
      <c r="N342" s="148"/>
      <c r="O342" s="734">
        <f>IF(I342&gt;N342,I342-N342,0)</f>
        <v>0</v>
      </c>
      <c r="P342" s="734">
        <f>IF(I342&lt;N342,I342-N342,0)</f>
        <v>0</v>
      </c>
      <c r="Q342" s="603">
        <f>COUNTIF(Bandi_ItaliaDomani!A$2:A$1085,A342)</f>
        <v>0</v>
      </c>
      <c r="R342" s="465">
        <f>SUMIF(Bandi_ItaliaDomani!A$2:A$1085,A342,Bandi_ItaliaDomani!R$2:R$1085)</f>
        <v>0</v>
      </c>
      <c r="S342" s="465">
        <f>VLOOKUP(A342,Progetti_Regis!$A$2:$H$427,6,FALSE)</f>
        <v>0</v>
      </c>
      <c r="T342" s="465">
        <f>VLOOKUP(A342,Progetti_Regis!$A$2:$H$427,7,FALSE)</f>
        <v>0</v>
      </c>
      <c r="U342" s="40" t="s">
        <v>1854</v>
      </c>
      <c r="V342" s="28"/>
      <c r="W342" s="40" t="s">
        <v>6721</v>
      </c>
      <c r="X342" s="10"/>
      <c r="Y342" s="10"/>
      <c r="Z342" s="10"/>
      <c r="AA342" s="10"/>
      <c r="AB342" s="10"/>
      <c r="AC342" s="10"/>
      <c r="AD342" s="10"/>
      <c r="AE342" s="2"/>
      <c r="AF342" s="2"/>
      <c r="AG342" s="1052">
        <f>IF(ISNA(VLOOKUP($A342,Tag_sostegno_clima_digitale!$A$2:$Y$461,21,FALSE)=TRUE),0,VLOOKUP($A342,Tag_sostegno_clima_digitale!$A$2:$Y$461,21,FALSE))</f>
        <v>0</v>
      </c>
      <c r="AH342" s="1052">
        <f>IF(ISNA(VLOOKUP($A342,Tag_sostegno_clima_digitale!$A$2:$Y$461,23,FALSE)=TRUE),0,VLOOKUP($A342,Tag_sostegno_clima_digitale!$A$2:$Y$461,23,FALSE))</f>
        <v>0</v>
      </c>
      <c r="AI342" s="10">
        <f t="shared" si="27"/>
        <v>0</v>
      </c>
      <c r="AJ342" s="10">
        <f t="shared" si="28"/>
        <v>0</v>
      </c>
      <c r="AK342" s="8"/>
      <c r="AL342" s="8"/>
      <c r="AM342" s="360" t="s">
        <v>1831</v>
      </c>
      <c r="AN342" s="64"/>
      <c r="AO342" s="64"/>
      <c r="AP342" s="64"/>
      <c r="AQ342" s="64"/>
      <c r="AS342" s="484"/>
      <c r="AV342" s="484"/>
      <c r="AW342" s="484"/>
      <c r="AX342" s="484"/>
      <c r="AZ342" s="484"/>
      <c r="BB342" s="484"/>
      <c r="BC342" s="484"/>
      <c r="BD342" s="484"/>
      <c r="BG342" s="484"/>
      <c r="BH342" s="484"/>
      <c r="BI342" s="484"/>
      <c r="BJ342" s="484"/>
      <c r="BK342" s="484"/>
      <c r="BL342" s="484"/>
      <c r="BM342" s="484"/>
      <c r="BP342" s="484"/>
      <c r="BS342" s="484"/>
      <c r="BT342" s="484"/>
      <c r="BU342" s="484"/>
      <c r="BV342" s="484"/>
      <c r="BW342" s="484"/>
      <c r="BX342" s="484"/>
      <c r="BY342" s="484"/>
      <c r="CA342" s="484"/>
      <c r="CC342" s="484"/>
      <c r="CD342" s="484"/>
      <c r="CG342" s="484"/>
      <c r="CH342" s="484"/>
      <c r="CI342" s="484"/>
      <c r="CJ342" s="484"/>
      <c r="CK342" s="484"/>
      <c r="CL342" s="484"/>
      <c r="CM342" s="484"/>
      <c r="CO342" s="484"/>
      <c r="CP342" s="484"/>
      <c r="CQ342" s="484"/>
      <c r="CR342" s="484"/>
      <c r="CS342" s="484"/>
      <c r="CT342" s="484"/>
      <c r="CU342" s="484"/>
      <c r="CW342" s="484"/>
      <c r="CX342" s="484"/>
      <c r="DA342" s="484"/>
      <c r="DB342" s="484"/>
      <c r="DC342" s="484"/>
      <c r="DD342" s="484"/>
      <c r="DE342" s="484"/>
      <c r="DF342" s="484"/>
      <c r="DG342" s="484"/>
      <c r="DH342" s="484"/>
      <c r="DJ342" s="484"/>
      <c r="DK342" s="484"/>
      <c r="DL342" s="484"/>
      <c r="DM342" s="484"/>
      <c r="DN342" s="484"/>
      <c r="DO342" s="484"/>
      <c r="DP342" s="484"/>
      <c r="DR342" s="484"/>
      <c r="DS342" s="484"/>
      <c r="DT342" s="484"/>
    </row>
    <row r="343" spans="1:126" ht="13.8">
      <c r="A343" s="374" t="s">
        <v>5087</v>
      </c>
      <c r="B343" s="484" t="s">
        <v>98</v>
      </c>
      <c r="C343" s="40" t="s">
        <v>968</v>
      </c>
      <c r="D343" s="40" t="s">
        <v>562</v>
      </c>
      <c r="E343" s="43" t="s">
        <v>944</v>
      </c>
      <c r="F343" s="51" t="s">
        <v>1852</v>
      </c>
      <c r="G343" s="151">
        <v>500000000</v>
      </c>
      <c r="H343" s="150">
        <v>1500000000</v>
      </c>
      <c r="I343" s="148">
        <f>H343+G343</f>
        <v>2000000000</v>
      </c>
      <c r="J343" s="150"/>
      <c r="K343" s="147">
        <f>I343+J343</f>
        <v>2000000000</v>
      </c>
      <c r="L343" s="465">
        <f>IF(ISNA(VLOOKUP(A343,Pagamenti_Opendata!$A$2:$H$253,8,FALSE)=TRUE),0,VLOOKUP(A343,Pagamenti_Opendata!$A$2:$H$253,8,FALSE))</f>
        <v>451452247.95999998</v>
      </c>
      <c r="M343" s="168" t="s">
        <v>868</v>
      </c>
      <c r="N343" s="148">
        <v>3300000000</v>
      </c>
      <c r="O343" s="734">
        <f>IF(I343&gt;N343,I343-N343,0)</f>
        <v>0</v>
      </c>
      <c r="P343" s="734">
        <f>IF(I343&lt;N343,I343-N343,0)</f>
        <v>-1300000000</v>
      </c>
      <c r="Q343" s="603">
        <f>COUNTIF(Bandi_ItaliaDomani!A$2:A$1085,A343)</f>
        <v>1</v>
      </c>
      <c r="R343" s="465">
        <f>SUMIF(Bandi_ItaliaDomani!A$2:A$1085,A343,Bandi_ItaliaDomani!R$2:R$1085)</f>
        <v>2000000000</v>
      </c>
      <c r="S343" s="465">
        <f>VLOOKUP(A343,Progetti_Regis!$A$2:$H$427,6,FALSE)</f>
        <v>2269</v>
      </c>
      <c r="T343" s="465">
        <f>VLOOKUP(A343,Progetti_Regis!$A$2:$H$427,7,FALSE)</f>
        <v>2000000000.1600125</v>
      </c>
      <c r="U343" s="42" t="s">
        <v>1166</v>
      </c>
      <c r="V343" s="37"/>
      <c r="W343" s="67" t="s">
        <v>1898</v>
      </c>
      <c r="X343" s="10">
        <v>0</v>
      </c>
      <c r="Y343" s="10">
        <v>0</v>
      </c>
      <c r="Z343" s="10">
        <v>350</v>
      </c>
      <c r="AA343" s="10">
        <v>450</v>
      </c>
      <c r="AB343" s="10">
        <v>800</v>
      </c>
      <c r="AC343" s="10">
        <v>400</v>
      </c>
      <c r="AD343" s="10">
        <v>0</v>
      </c>
      <c r="AE343" s="10">
        <v>1802</v>
      </c>
      <c r="AF343" s="2">
        <v>54.6</v>
      </c>
      <c r="AG343" s="1052">
        <f>IF(ISNA(VLOOKUP($A343,Tag_sostegno_clima_digitale!$A$2:$Y$461,21,FALSE)=TRUE),0,VLOOKUP($A343,Tag_sostegno_clima_digitale!$A$2:$Y$461,21,FALSE))</f>
        <v>0</v>
      </c>
      <c r="AH343" s="1052">
        <f>IF(ISNA(VLOOKUP($A343,Tag_sostegno_clima_digitale!$A$2:$Y$461,23,FALSE)=TRUE),0,VLOOKUP($A343,Tag_sostegno_clima_digitale!$A$2:$Y$461,23,FALSE))</f>
        <v>0</v>
      </c>
      <c r="AI343" s="10">
        <f t="shared" si="27"/>
        <v>0</v>
      </c>
      <c r="AJ343" s="10">
        <f t="shared" si="28"/>
        <v>0</v>
      </c>
      <c r="AK343" s="8">
        <v>44197</v>
      </c>
      <c r="AL343" s="8">
        <v>46203</v>
      </c>
      <c r="AM343" s="172" t="s">
        <v>924</v>
      </c>
      <c r="AN343" s="64">
        <v>1</v>
      </c>
      <c r="AO343" s="64">
        <v>1</v>
      </c>
      <c r="AP343" s="64">
        <v>2</v>
      </c>
      <c r="AQ343" s="64"/>
      <c r="AU343" s="520"/>
      <c r="AV343" s="520"/>
      <c r="AW343" s="520"/>
      <c r="AX343" s="520"/>
      <c r="AY343" s="60" t="s">
        <v>1763</v>
      </c>
      <c r="AZ343" s="478"/>
      <c r="BZ343" s="306" t="s">
        <v>3783</v>
      </c>
      <c r="CN343" s="306" t="s">
        <v>3783</v>
      </c>
      <c r="DQ343" s="59" t="s">
        <v>1764</v>
      </c>
    </row>
    <row r="344" spans="1:126" s="484" customFormat="1">
      <c r="A344" s="478" t="s">
        <v>5088</v>
      </c>
      <c r="B344" s="484" t="s">
        <v>98</v>
      </c>
      <c r="C344" s="364" t="s">
        <v>544</v>
      </c>
      <c r="D344" s="364" t="s">
        <v>562</v>
      </c>
      <c r="E344" s="47" t="s">
        <v>755</v>
      </c>
      <c r="F344" s="34" t="s">
        <v>5945</v>
      </c>
      <c r="G344" s="154"/>
      <c r="H344" s="153"/>
      <c r="I344" s="154"/>
      <c r="J344" s="153"/>
      <c r="K344" s="153"/>
      <c r="L344" s="465">
        <f>IF(ISNA(VLOOKUP(A344,Pagamenti_Opendata!$A$2:$H$253,8,FALSE)=TRUE),0,VLOOKUP(A344,Pagamenti_Opendata!$A$2:$H$253,8,FALSE))</f>
        <v>0</v>
      </c>
      <c r="M344" s="168"/>
      <c r="N344" s="154"/>
      <c r="O344" s="734">
        <f>IF(I344&gt;N344,I344-N344,0)</f>
        <v>0</v>
      </c>
      <c r="P344" s="734">
        <f>IF(I344&lt;N344,I344-N344,0)</f>
        <v>0</v>
      </c>
      <c r="Q344" s="603">
        <f>COUNTIF(Bandi_ItaliaDomani!A$2:A$1085,A344)</f>
        <v>0</v>
      </c>
      <c r="R344" s="465">
        <f>SUMIF(Bandi_ItaliaDomani!A$2:A$1085,A344,Bandi_ItaliaDomani!R$2:R$1085)</f>
        <v>0</v>
      </c>
      <c r="S344" s="465">
        <f>VLOOKUP(A344,Progetti_Regis!$A$2:$H$427,6,FALSE)</f>
        <v>0</v>
      </c>
      <c r="T344" s="465">
        <f>VLOOKUP(A344,Progetti_Regis!$A$2:$H$427,7,FALSE)</f>
        <v>0</v>
      </c>
      <c r="U344" s="46"/>
      <c r="V344" s="36"/>
      <c r="W344" s="46" t="s">
        <v>6721</v>
      </c>
      <c r="X344" s="10"/>
      <c r="Y344" s="10"/>
      <c r="Z344" s="10"/>
      <c r="AA344" s="10"/>
      <c r="AB344" s="10"/>
      <c r="AC344" s="10"/>
      <c r="AD344" s="10"/>
      <c r="AE344" s="10"/>
      <c r="AF344" s="2"/>
      <c r="AG344" s="1052">
        <f>IF(ISNA(VLOOKUP($A344,Tag_sostegno_clima_digitale!$A$2:$Y$461,21,FALSE)=TRUE),0,VLOOKUP($A344,Tag_sostegno_clima_digitale!$A$2:$Y$461,21,FALSE))</f>
        <v>0</v>
      </c>
      <c r="AH344" s="1052">
        <f>IF(ISNA(VLOOKUP($A344,Tag_sostegno_clima_digitale!$A$2:$Y$461,23,FALSE)=TRUE),0,VLOOKUP($A344,Tag_sostegno_clima_digitale!$A$2:$Y$461,23,FALSE))</f>
        <v>0</v>
      </c>
      <c r="AI344" s="10" t="str">
        <f t="shared" si="27"/>
        <v/>
      </c>
      <c r="AJ344" s="10" t="str">
        <f t="shared" si="28"/>
        <v/>
      </c>
      <c r="AK344" s="8"/>
      <c r="AL344" s="8"/>
      <c r="AM344" s="484" t="s">
        <v>923</v>
      </c>
      <c r="AN344" s="64"/>
      <c r="AO344" s="64"/>
      <c r="AP344" s="64"/>
      <c r="AQ344" s="64"/>
    </row>
    <row r="345" spans="1:126" ht="13.8">
      <c r="A345" s="376" t="s">
        <v>5089</v>
      </c>
      <c r="B345" s="484" t="s">
        <v>98</v>
      </c>
      <c r="C345" s="40" t="s">
        <v>968</v>
      </c>
      <c r="D345" s="40" t="s">
        <v>562</v>
      </c>
      <c r="E345" s="35" t="s">
        <v>947</v>
      </c>
      <c r="F345" s="51" t="s">
        <v>1828</v>
      </c>
      <c r="G345" s="150">
        <v>200000000</v>
      </c>
      <c r="H345" s="151"/>
      <c r="I345" s="148">
        <f>H345+G345</f>
        <v>200000000</v>
      </c>
      <c r="J345" s="151"/>
      <c r="K345" s="147">
        <f>I345+J345</f>
        <v>200000000</v>
      </c>
      <c r="L345" s="465">
        <f>IF(ISNA(VLOOKUP(A345,Pagamenti_Opendata!$A$2:$H$253,8,FALSE)=TRUE),0,VLOOKUP(A345,Pagamenti_Opendata!$A$2:$H$253,8,FALSE))</f>
        <v>0</v>
      </c>
      <c r="M345" s="168" t="s">
        <v>867</v>
      </c>
      <c r="N345" s="150">
        <v>200000000</v>
      </c>
      <c r="O345" s="734">
        <f>IF(I345&gt;N345,I345-N345,0)</f>
        <v>0</v>
      </c>
      <c r="P345" s="734">
        <f>IF(I345&lt;N345,I345-N345,0)</f>
        <v>0</v>
      </c>
      <c r="Q345" s="603">
        <f>COUNTIF(Bandi_ItaliaDomani!A$2:A$1085,A345)</f>
        <v>0</v>
      </c>
      <c r="R345" s="465">
        <f>SUMIF(Bandi_ItaliaDomani!A$2:A$1085,A345,Bandi_ItaliaDomani!R$2:R$1085)</f>
        <v>0</v>
      </c>
      <c r="S345" s="465">
        <f>VLOOKUP(A345,Progetti_Regis!$A$2:$H$427,6,FALSE)</f>
        <v>0</v>
      </c>
      <c r="T345" s="465">
        <f>VLOOKUP(A345,Progetti_Regis!$A$2:$H$427,7,FALSE)</f>
        <v>0</v>
      </c>
      <c r="U345" s="42" t="s">
        <v>1167</v>
      </c>
      <c r="V345" s="37"/>
      <c r="W345" s="67" t="s">
        <v>1898</v>
      </c>
      <c r="X345" s="10">
        <v>0</v>
      </c>
      <c r="Y345" s="10">
        <v>0</v>
      </c>
      <c r="Z345" s="10">
        <v>10.3</v>
      </c>
      <c r="AA345" s="10">
        <v>10.3</v>
      </c>
      <c r="AB345" s="10">
        <v>47.9</v>
      </c>
      <c r="AC345" s="10">
        <v>69.900000000000006</v>
      </c>
      <c r="AD345" s="10">
        <v>61.6</v>
      </c>
      <c r="AE345" s="2">
        <v>80</v>
      </c>
      <c r="AF345" s="2">
        <v>40</v>
      </c>
      <c r="AG345" s="1052">
        <f>IF(ISNA(VLOOKUP($A345,Tag_sostegno_clima_digitale!$A$2:$Y$461,21,FALSE)=TRUE),0,VLOOKUP($A345,Tag_sostegno_clima_digitale!$A$2:$Y$461,21,FALSE))</f>
        <v>0</v>
      </c>
      <c r="AH345" s="1052">
        <f>IF(ISNA(VLOOKUP($A345,Tag_sostegno_clima_digitale!$A$2:$Y$461,23,FALSE)=TRUE),0,VLOOKUP($A345,Tag_sostegno_clima_digitale!$A$2:$Y$461,23,FALSE))</f>
        <v>0</v>
      </c>
      <c r="AI345" s="10">
        <f t="shared" si="27"/>
        <v>0</v>
      </c>
      <c r="AJ345" s="10">
        <f t="shared" si="28"/>
        <v>0</v>
      </c>
      <c r="AK345" s="8">
        <v>44197</v>
      </c>
      <c r="AL345" s="8">
        <v>45747</v>
      </c>
      <c r="AM345" s="470" t="s">
        <v>924</v>
      </c>
      <c r="AN345" s="64">
        <v>1</v>
      </c>
      <c r="AO345" s="64">
        <v>1</v>
      </c>
      <c r="AP345" s="64">
        <v>2</v>
      </c>
      <c r="AQ345" s="64"/>
      <c r="AU345" s="520"/>
      <c r="AV345" s="520"/>
      <c r="AW345" s="520"/>
      <c r="AX345" s="520"/>
      <c r="AY345" s="60" t="s">
        <v>1767</v>
      </c>
      <c r="AZ345" s="478"/>
      <c r="BF345" s="306" t="s">
        <v>3784</v>
      </c>
      <c r="BO345" s="306" t="s">
        <v>3785</v>
      </c>
      <c r="CN345" s="59" t="s">
        <v>1768</v>
      </c>
    </row>
    <row r="346" spans="1:126">
      <c r="A346" s="376" t="s">
        <v>5090</v>
      </c>
      <c r="B346" s="484" t="s">
        <v>98</v>
      </c>
      <c r="C346" s="42" t="s">
        <v>968</v>
      </c>
      <c r="D346" s="42" t="s">
        <v>562</v>
      </c>
      <c r="E346" s="35" t="s">
        <v>947</v>
      </c>
      <c r="F346" s="35" t="s">
        <v>1054</v>
      </c>
      <c r="G346" s="148">
        <v>272000000</v>
      </c>
      <c r="H346" s="152"/>
      <c r="I346" s="148">
        <f>H346+G346</f>
        <v>272000000</v>
      </c>
      <c r="J346" s="152"/>
      <c r="K346" s="147">
        <f>I346+J346</f>
        <v>272000000</v>
      </c>
      <c r="L346" s="465">
        <f>IF(ISNA(VLOOKUP(A346,Pagamenti_Opendata!$A$2:$H$253,8,FALSE)=TRUE),0,VLOOKUP(A346,Pagamenti_Opendata!$A$2:$H$253,8,FALSE))</f>
        <v>30792031.800000001</v>
      </c>
      <c r="M346" s="168" t="s">
        <v>866</v>
      </c>
      <c r="N346" s="148">
        <v>272000000</v>
      </c>
      <c r="O346" s="734">
        <f>IF(I346&gt;N346,I346-N346,0)</f>
        <v>0</v>
      </c>
      <c r="P346" s="734">
        <f>IF(I346&lt;N346,I346-N346,0)</f>
        <v>0</v>
      </c>
      <c r="Q346" s="603">
        <f>COUNTIF(Bandi_ItaliaDomani!A$2:A$1085,A346)</f>
        <v>0</v>
      </c>
      <c r="R346" s="465">
        <f>SUMIF(Bandi_ItaliaDomani!A$2:A$1085,A346,Bandi_ItaliaDomani!R$2:R$1085)</f>
        <v>0</v>
      </c>
      <c r="S346" s="465">
        <f>VLOOKUP(A346,Progetti_Regis!$A$2:$H$427,6,FALSE)</f>
        <v>1</v>
      </c>
      <c r="T346" s="465">
        <f>VLOOKUP(A346,Progetti_Regis!$A$2:$H$427,7,FALSE)</f>
        <v>272000000</v>
      </c>
      <c r="U346" s="42" t="s">
        <v>1166</v>
      </c>
      <c r="V346" s="37"/>
      <c r="W346" s="42" t="s">
        <v>6721</v>
      </c>
      <c r="X346" s="10">
        <v>0</v>
      </c>
      <c r="Y346" s="10">
        <v>0</v>
      </c>
      <c r="Z346" s="10">
        <v>14</v>
      </c>
      <c r="AA346" s="10">
        <v>14</v>
      </c>
      <c r="AB346" s="10">
        <v>65.2</v>
      </c>
      <c r="AC346" s="10">
        <v>95</v>
      </c>
      <c r="AD346" s="10">
        <v>83.8</v>
      </c>
      <c r="AE346" s="504">
        <v>125.59</v>
      </c>
      <c r="AF346" s="2">
        <v>46.2</v>
      </c>
      <c r="AG346" s="1052">
        <f>IF(ISNA(VLOOKUP($A346,Tag_sostegno_clima_digitale!$A$2:$Y$461,21,FALSE)=TRUE),0,VLOOKUP($A346,Tag_sostegno_clima_digitale!$A$2:$Y$461,21,FALSE))</f>
        <v>0</v>
      </c>
      <c r="AH346" s="1052">
        <f>IF(ISNA(VLOOKUP($A346,Tag_sostegno_clima_digitale!$A$2:$Y$461,23,FALSE)=TRUE),0,VLOOKUP($A346,Tag_sostegno_clima_digitale!$A$2:$Y$461,23,FALSE))</f>
        <v>0</v>
      </c>
      <c r="AI346" s="10">
        <f t="shared" si="27"/>
        <v>0</v>
      </c>
      <c r="AJ346" s="10">
        <f t="shared" si="28"/>
        <v>0</v>
      </c>
      <c r="AK346" s="8">
        <v>44197</v>
      </c>
      <c r="AL346" s="8">
        <v>46265</v>
      </c>
      <c r="AM346" s="470" t="s">
        <v>924</v>
      </c>
      <c r="AN346" s="64">
        <v>1</v>
      </c>
      <c r="AO346" s="64">
        <v>1</v>
      </c>
      <c r="AP346" s="64">
        <v>2</v>
      </c>
      <c r="AQ346" s="64"/>
      <c r="BE346" s="60" t="s">
        <v>1769</v>
      </c>
      <c r="BO346" s="306" t="s">
        <v>3784</v>
      </c>
      <c r="BZ346" s="306" t="s">
        <v>3764</v>
      </c>
      <c r="DQ346" s="59" t="s">
        <v>1770</v>
      </c>
    </row>
    <row r="347" spans="1:126" ht="13.8">
      <c r="A347" s="374" t="s">
        <v>5137</v>
      </c>
      <c r="B347" s="484" t="s">
        <v>98</v>
      </c>
      <c r="C347" s="42" t="s">
        <v>968</v>
      </c>
      <c r="D347" s="42" t="s">
        <v>562</v>
      </c>
      <c r="E347" s="35" t="s">
        <v>947</v>
      </c>
      <c r="F347" s="35" t="s">
        <v>1053</v>
      </c>
      <c r="G347" s="148">
        <v>900000000</v>
      </c>
      <c r="H347" s="152"/>
      <c r="I347" s="148">
        <f>H347+G347</f>
        <v>900000000</v>
      </c>
      <c r="J347" s="152"/>
      <c r="K347" s="147">
        <f>I347+J347</f>
        <v>900000000</v>
      </c>
      <c r="L347" s="465">
        <f>IF(ISNA(VLOOKUP(A347,Pagamenti_Opendata!$A$2:$H$253,8,FALSE)=TRUE),0,VLOOKUP(A347,Pagamenti_Opendata!$A$2:$H$253,8,FALSE))</f>
        <v>90701268.670000002</v>
      </c>
      <c r="M347" s="168" t="s">
        <v>865</v>
      </c>
      <c r="N347" s="148">
        <v>2493800000</v>
      </c>
      <c r="O347" s="734">
        <f>IF(I347&gt;N347,I347-N347,0)</f>
        <v>0</v>
      </c>
      <c r="P347" s="734">
        <f>IF(I347&lt;N347,I347-N347,0)</f>
        <v>-1593800000</v>
      </c>
      <c r="Q347" s="603">
        <f>COUNTIF(Bandi_ItaliaDomani!A$2:A$1085,A347)</f>
        <v>1</v>
      </c>
      <c r="R347" s="465">
        <f>SUMIF(Bandi_ItaliaDomani!A$2:A$1085,A347,Bandi_ItaliaDomani!R$2:R$1085)</f>
        <v>1022810177.98</v>
      </c>
      <c r="S347" s="465">
        <f>VLOOKUP(A347,Progetti_Regis!$A$2:$H$427,6,FALSE)</f>
        <v>609</v>
      </c>
      <c r="T347" s="465">
        <f>VLOOKUP(A347,Progetti_Regis!$A$2:$H$427,7,FALSE)</f>
        <v>1022810177.98</v>
      </c>
      <c r="U347" s="42" t="s">
        <v>1166</v>
      </c>
      <c r="V347" s="37"/>
      <c r="W347" s="67" t="s">
        <v>5700</v>
      </c>
      <c r="X347" s="10">
        <v>0</v>
      </c>
      <c r="Y347" s="10">
        <v>0</v>
      </c>
      <c r="Z347" s="10">
        <v>125.75</v>
      </c>
      <c r="AA347" s="10">
        <v>125.75</v>
      </c>
      <c r="AB347" s="10">
        <v>632.65</v>
      </c>
      <c r="AC347" s="10">
        <v>15.9</v>
      </c>
      <c r="AD347" s="10">
        <v>0</v>
      </c>
      <c r="AE347" s="504">
        <v>1151.4100000000001</v>
      </c>
      <c r="AF347" s="2">
        <v>46.2</v>
      </c>
      <c r="AG347" s="1052">
        <f>IF(ISNA(VLOOKUP($A347,Tag_sostegno_clima_digitale!$A$2:$Y$461,21,FALSE)=TRUE),0,VLOOKUP($A347,Tag_sostegno_clima_digitale!$A$2:$Y$461,21,FALSE))</f>
        <v>0</v>
      </c>
      <c r="AH347" s="1052">
        <f>IF(ISNA(VLOOKUP($A347,Tag_sostegno_clima_digitale!$A$2:$Y$461,23,FALSE)=TRUE),0,VLOOKUP($A347,Tag_sostegno_clima_digitale!$A$2:$Y$461,23,FALSE))</f>
        <v>0</v>
      </c>
      <c r="AI347" s="10">
        <f t="shared" si="27"/>
        <v>0</v>
      </c>
      <c r="AJ347" s="10">
        <f t="shared" si="28"/>
        <v>0</v>
      </c>
      <c r="AK347" s="8">
        <v>44197</v>
      </c>
      <c r="AL347" s="8">
        <v>46265</v>
      </c>
      <c r="AM347" s="172" t="s">
        <v>924</v>
      </c>
      <c r="AN347" s="64">
        <v>1</v>
      </c>
      <c r="AO347" s="64">
        <v>1</v>
      </c>
      <c r="AP347" s="64">
        <v>1</v>
      </c>
      <c r="AQ347" s="64"/>
      <c r="AU347" s="520"/>
      <c r="AV347" s="520"/>
      <c r="AW347" s="520"/>
      <c r="AX347" s="520"/>
      <c r="BF347" s="60" t="s">
        <v>1765</v>
      </c>
      <c r="BG347" s="478"/>
      <c r="BH347" s="478"/>
      <c r="BI347" s="478"/>
      <c r="BJ347" s="478"/>
      <c r="BK347" s="478"/>
      <c r="BL347" s="478"/>
      <c r="BM347" s="478"/>
      <c r="BR347" s="306" t="s">
        <v>3672</v>
      </c>
      <c r="DQ347" s="59" t="s">
        <v>1766</v>
      </c>
    </row>
    <row r="348" spans="1:126" ht="13.8">
      <c r="A348" s="374" t="s">
        <v>10116</v>
      </c>
      <c r="B348" s="484" t="s">
        <v>5834</v>
      </c>
      <c r="C348" s="54" t="s">
        <v>544</v>
      </c>
      <c r="D348" s="40" t="s">
        <v>562</v>
      </c>
      <c r="E348" s="35" t="s">
        <v>947</v>
      </c>
      <c r="F348" s="502" t="s">
        <v>1855</v>
      </c>
      <c r="G348" s="148"/>
      <c r="H348" s="149"/>
      <c r="I348" s="148"/>
      <c r="J348" s="148">
        <v>210000000</v>
      </c>
      <c r="K348" s="147">
        <f>I348+J348</f>
        <v>210000000</v>
      </c>
      <c r="L348" s="465">
        <f>IF(ISNA(VLOOKUP(A348,Pagamenti_Opendata!$A$2:$H$253,8,FALSE)=TRUE),0,VLOOKUP(A348,Pagamenti_Opendata!$A$2:$H$253,8,FALSE))</f>
        <v>0</v>
      </c>
      <c r="M348" s="167" t="s">
        <v>1888</v>
      </c>
      <c r="N348" s="148"/>
      <c r="O348" s="734">
        <f>IF(I348&gt;N348,I348-N348,0)</f>
        <v>0</v>
      </c>
      <c r="P348" s="734">
        <f>IF(I348&lt;N348,I348-N348,0)</f>
        <v>0</v>
      </c>
      <c r="Q348" s="603">
        <f>COUNTIF(Bandi_ItaliaDomani!A$2:A$1085,A348)</f>
        <v>0</v>
      </c>
      <c r="R348" s="465">
        <f>SUMIF(Bandi_ItaliaDomani!A$2:A$1085,A348,Bandi_ItaliaDomani!R$2:R$1085)</f>
        <v>0</v>
      </c>
      <c r="S348" s="465">
        <f>VLOOKUP(A348,Progetti_Regis!$A$2:$H$427,6,FALSE)</f>
        <v>0</v>
      </c>
      <c r="T348" s="465">
        <f>VLOOKUP(A348,Progetti_Regis!$A$2:$H$427,7,FALSE)</f>
        <v>0</v>
      </c>
      <c r="U348" s="42" t="s">
        <v>1166</v>
      </c>
      <c r="V348" s="28"/>
      <c r="W348" s="67" t="s">
        <v>5700</v>
      </c>
      <c r="X348" s="10">
        <v>0</v>
      </c>
      <c r="Y348" s="10">
        <v>80</v>
      </c>
      <c r="Z348" s="10">
        <v>80</v>
      </c>
      <c r="AA348" s="10">
        <v>30</v>
      </c>
      <c r="AB348" s="10">
        <v>20</v>
      </c>
      <c r="AC348" s="10">
        <v>0</v>
      </c>
      <c r="AD348" s="10">
        <v>0</v>
      </c>
      <c r="AE348" s="2">
        <v>98</v>
      </c>
      <c r="AF348" s="2">
        <v>46.7</v>
      </c>
      <c r="AG348" s="1052">
        <f>IF(ISNA(VLOOKUP($A348,Tag_sostegno_clima_digitale!$A$2:$Y$461,21,FALSE)=TRUE),0,VLOOKUP($A348,Tag_sostegno_clima_digitale!$A$2:$Y$461,21,FALSE))</f>
        <v>0</v>
      </c>
      <c r="AH348" s="1052">
        <f>IF(ISNA(VLOOKUP($A348,Tag_sostegno_clima_digitale!$A$2:$Y$461,23,FALSE)=TRUE),0,VLOOKUP($A348,Tag_sostegno_clima_digitale!$A$2:$Y$461,23,FALSE))</f>
        <v>0</v>
      </c>
      <c r="AI348" s="10">
        <f t="shared" si="27"/>
        <v>0</v>
      </c>
      <c r="AJ348" s="10">
        <f t="shared" si="28"/>
        <v>0</v>
      </c>
      <c r="AK348" s="8"/>
      <c r="AL348" s="8"/>
      <c r="AM348" s="171" t="s">
        <v>1831</v>
      </c>
      <c r="AN348" s="64"/>
      <c r="AO348" s="64"/>
      <c r="AP348" s="64"/>
      <c r="AQ348" s="64"/>
      <c r="AU348" s="520"/>
      <c r="AV348" s="520"/>
      <c r="AW348" s="520"/>
      <c r="AX348" s="520"/>
    </row>
    <row r="349" spans="1:126" s="361" customFormat="1" ht="13.8">
      <c r="A349" s="374" t="s">
        <v>5091</v>
      </c>
      <c r="B349" s="478" t="s">
        <v>98</v>
      </c>
      <c r="C349" s="364" t="s">
        <v>544</v>
      </c>
      <c r="D349" s="364" t="s">
        <v>562</v>
      </c>
      <c r="E349" s="47" t="s">
        <v>755</v>
      </c>
      <c r="F349" s="153" t="s">
        <v>4850</v>
      </c>
      <c r="G349" s="154"/>
      <c r="H349" s="153"/>
      <c r="I349" s="154"/>
      <c r="J349" s="153"/>
      <c r="K349" s="153"/>
      <c r="L349" s="465">
        <f>IF(ISNA(VLOOKUP(A349,Pagamenti_Opendata!$A$2:$H$253,8,FALSE)=TRUE),0,VLOOKUP(A349,Pagamenti_Opendata!$A$2:$H$253,8,FALSE))</f>
        <v>0</v>
      </c>
      <c r="M349" s="168" t="s">
        <v>869</v>
      </c>
      <c r="N349" s="154"/>
      <c r="O349" s="734">
        <f>IF(I349&gt;N349,I349-N349,0)</f>
        <v>0</v>
      </c>
      <c r="P349" s="734">
        <f>IF(I349&lt;N349,I349-N349,0)</f>
        <v>0</v>
      </c>
      <c r="Q349" s="603">
        <f>COUNTIF(Bandi_ItaliaDomani!A$2:A$1085,A349)</f>
        <v>0</v>
      </c>
      <c r="R349" s="465">
        <f>SUMIF(Bandi_ItaliaDomani!A$2:A$1085,A349,Bandi_ItaliaDomani!R$2:R$1085)</f>
        <v>0</v>
      </c>
      <c r="S349" s="465">
        <f>VLOOKUP(A349,Progetti_Regis!$A$2:$H$427,6,FALSE)</f>
        <v>0</v>
      </c>
      <c r="T349" s="465">
        <f>VLOOKUP(A349,Progetti_Regis!$A$2:$H$427,7,FALSE)</f>
        <v>0</v>
      </c>
      <c r="U349" s="46" t="s">
        <v>7734</v>
      </c>
      <c r="V349" s="36"/>
      <c r="W349" s="468" t="s">
        <v>5701</v>
      </c>
      <c r="X349" s="10">
        <v>0</v>
      </c>
      <c r="Y349" s="2">
        <v>0</v>
      </c>
      <c r="Z349" s="10">
        <v>300</v>
      </c>
      <c r="AA349" s="10">
        <v>420</v>
      </c>
      <c r="AB349" s="10">
        <v>800</v>
      </c>
      <c r="AC349" s="10">
        <v>700</v>
      </c>
      <c r="AD349" s="10">
        <v>580</v>
      </c>
      <c r="AE349" s="10">
        <v>1124</v>
      </c>
      <c r="AF349" s="2">
        <v>40.1</v>
      </c>
      <c r="AG349" s="1052">
        <f>IF(ISNA(VLOOKUP($A349,Tag_sostegno_clima_digitale!$A$2:$Y$461,21,FALSE)=TRUE),0,VLOOKUP($A349,Tag_sostegno_clima_digitale!$A$2:$Y$461,21,FALSE))</f>
        <v>0</v>
      </c>
      <c r="AH349" s="1052">
        <f>IF(ISNA(VLOOKUP($A349,Tag_sostegno_clima_digitale!$A$2:$Y$461,23,FALSE)=TRUE),0,VLOOKUP($A349,Tag_sostegno_clima_digitale!$A$2:$Y$461,23,FALSE))</f>
        <v>0</v>
      </c>
      <c r="AI349" s="10" t="str">
        <f t="shared" si="27"/>
        <v/>
      </c>
      <c r="AJ349" s="10" t="str">
        <f t="shared" si="28"/>
        <v/>
      </c>
      <c r="AK349" s="8">
        <v>44151</v>
      </c>
      <c r="AL349" s="8">
        <v>46203</v>
      </c>
      <c r="AM349" s="474" t="s">
        <v>924</v>
      </c>
      <c r="AN349" s="64">
        <v>1</v>
      </c>
      <c r="AO349" s="64">
        <v>1</v>
      </c>
      <c r="AP349" s="64">
        <v>1</v>
      </c>
      <c r="AQ349" s="64"/>
      <c r="AR349" s="520"/>
      <c r="AS349" s="520"/>
      <c r="AT349" s="172"/>
      <c r="AU349" s="172"/>
      <c r="AV349" s="484"/>
      <c r="AW349" s="484"/>
      <c r="AX349" s="484"/>
      <c r="AY349" s="60" t="s">
        <v>1771</v>
      </c>
      <c r="AZ349" s="478"/>
      <c r="BA349" s="172"/>
      <c r="BB349" s="484"/>
      <c r="BC349" s="484"/>
      <c r="BD349" s="484"/>
      <c r="BE349" s="172"/>
      <c r="BF349" s="172"/>
      <c r="BG349" s="484"/>
      <c r="BH349" s="484"/>
      <c r="BI349" s="484"/>
      <c r="BJ349" s="484"/>
      <c r="BK349" s="484"/>
      <c r="BL349" s="484"/>
      <c r="BM349" s="484"/>
      <c r="BN349" s="306" t="s">
        <v>3789</v>
      </c>
      <c r="BO349" s="172"/>
      <c r="BP349" s="484"/>
      <c r="BQ349" s="172"/>
      <c r="BR349" s="172"/>
      <c r="BS349" s="484"/>
      <c r="BT349" s="484"/>
      <c r="BU349" s="484"/>
      <c r="BV349" s="484"/>
      <c r="BW349" s="484"/>
      <c r="BX349" s="484"/>
      <c r="BY349" s="484"/>
      <c r="BZ349" s="172"/>
      <c r="CA349" s="484"/>
      <c r="CB349" s="172"/>
      <c r="CC349" s="484"/>
      <c r="CD349" s="484"/>
      <c r="CE349" s="172"/>
      <c r="CF349" s="172"/>
      <c r="CG349" s="484"/>
      <c r="CH349" s="484"/>
      <c r="CI349" s="484"/>
      <c r="CJ349" s="484"/>
      <c r="CK349" s="484"/>
      <c r="CL349" s="484"/>
      <c r="CM349" s="484"/>
      <c r="CN349" s="172"/>
      <c r="CO349" s="484"/>
      <c r="CP349" s="484"/>
      <c r="CQ349" s="484"/>
      <c r="CR349" s="484"/>
      <c r="CS349" s="484"/>
      <c r="CT349" s="484"/>
      <c r="CU349" s="484"/>
      <c r="CV349" s="172"/>
      <c r="CW349" s="484"/>
      <c r="CX349" s="484"/>
      <c r="CY349" s="172"/>
      <c r="CZ349" s="172"/>
      <c r="DA349" s="484"/>
      <c r="DB349" s="484"/>
      <c r="DC349" s="484"/>
      <c r="DD349" s="484"/>
      <c r="DE349" s="484"/>
      <c r="DF349" s="484"/>
      <c r="DG349" s="484"/>
      <c r="DH349" s="484"/>
      <c r="DI349" s="59" t="s">
        <v>1772</v>
      </c>
      <c r="DJ349" s="484"/>
      <c r="DK349" s="484"/>
      <c r="DL349" s="484"/>
      <c r="DM349" s="484"/>
      <c r="DN349" s="484"/>
      <c r="DO349" s="484"/>
      <c r="DP349" s="484"/>
      <c r="DR349" s="484"/>
      <c r="DS349" s="484"/>
      <c r="DT349" s="484"/>
    </row>
    <row r="350" spans="1:126">
      <c r="A350" s="374" t="s">
        <v>5092</v>
      </c>
      <c r="B350" s="478" t="s">
        <v>98</v>
      </c>
      <c r="C350" s="40" t="s">
        <v>968</v>
      </c>
      <c r="D350" s="40" t="s">
        <v>562</v>
      </c>
      <c r="E350" s="37" t="s">
        <v>947</v>
      </c>
      <c r="F350" s="51" t="s">
        <v>941</v>
      </c>
      <c r="G350" s="150">
        <v>1667692040.76</v>
      </c>
      <c r="H350" s="150">
        <v>477000000</v>
      </c>
      <c r="I350" s="148">
        <f t="shared" ref="I350:I356" si="29">H350+G350</f>
        <v>2144692040.76</v>
      </c>
      <c r="J350" s="151"/>
      <c r="K350" s="147">
        <f>I350+J350</f>
        <v>2144692040.76</v>
      </c>
      <c r="L350" s="465">
        <f>IF(ISNA(VLOOKUP(A350,Pagamenti_Opendata!$A$2:$H$253,8,FALSE)=TRUE),0,VLOOKUP(A350,Pagamenti_Opendata!$A$2:$H$253,8,FALSE))</f>
        <v>284735347.72000003</v>
      </c>
      <c r="M350" s="167" t="s">
        <v>1888</v>
      </c>
      <c r="N350" s="150">
        <v>1400000000</v>
      </c>
      <c r="O350" s="734">
        <f>IF(I350&gt;N350,I350-N350,0)</f>
        <v>744692040.75999999</v>
      </c>
      <c r="P350" s="734">
        <f>IF(I350&lt;N350,I350-N350,0)</f>
        <v>0</v>
      </c>
      <c r="Q350" s="603">
        <f>COUNTIF(Bandi_ItaliaDomani!A$2:A$1085,A350)</f>
        <v>1</v>
      </c>
      <c r="R350" s="465">
        <f>SUMIF(Bandi_ItaliaDomani!A$2:A$1085,A350,Bandi_ItaliaDomani!R$2:R$1085)</f>
        <v>2157664896.3399982</v>
      </c>
      <c r="S350" s="465">
        <f>VLOOKUP(A350,Progetti_Regis!$A$2:$H$427,6,FALSE)</f>
        <v>906</v>
      </c>
      <c r="T350" s="465">
        <f>VLOOKUP(A350,Progetti_Regis!$A$2:$H$427,7,FALSE)</f>
        <v>2157664896.3399982</v>
      </c>
      <c r="U350" s="42" t="s">
        <v>7734</v>
      </c>
      <c r="V350" s="35"/>
      <c r="W350" s="42" t="s">
        <v>6721</v>
      </c>
      <c r="X350" s="10"/>
      <c r="Y350" s="10"/>
      <c r="Z350" s="10"/>
      <c r="AA350" s="10"/>
      <c r="AB350" s="10"/>
      <c r="AC350" s="10"/>
      <c r="AD350" s="10"/>
      <c r="AE350" s="10"/>
      <c r="AF350" s="2"/>
      <c r="AG350" s="1052">
        <f>IF(ISNA(VLOOKUP($A350,Tag_sostegno_clima_digitale!$A$2:$Y$461,21,FALSE)=TRUE),0,VLOOKUP($A350,Tag_sostegno_clima_digitale!$A$2:$Y$461,21,FALSE))</f>
        <v>0</v>
      </c>
      <c r="AH350" s="1052">
        <f>IF(ISNA(VLOOKUP($A350,Tag_sostegno_clima_digitale!$A$2:$Y$461,23,FALSE)=TRUE),0,VLOOKUP($A350,Tag_sostegno_clima_digitale!$A$2:$Y$461,23,FALSE))</f>
        <v>0</v>
      </c>
      <c r="AI350" s="10">
        <f t="shared" si="27"/>
        <v>0</v>
      </c>
      <c r="AJ350" s="10">
        <f t="shared" si="28"/>
        <v>0</v>
      </c>
      <c r="AM350" s="172" t="s">
        <v>924</v>
      </c>
      <c r="AN350" s="484"/>
      <c r="AO350" s="484"/>
      <c r="AP350" s="484"/>
    </row>
    <row r="351" spans="1:126" s="63" customFormat="1">
      <c r="A351" s="374" t="s">
        <v>5093</v>
      </c>
      <c r="B351" s="478" t="s">
        <v>98</v>
      </c>
      <c r="C351" s="42" t="s">
        <v>968</v>
      </c>
      <c r="D351" s="42" t="s">
        <v>562</v>
      </c>
      <c r="E351" s="35" t="s">
        <v>947</v>
      </c>
      <c r="F351" s="51" t="s">
        <v>942</v>
      </c>
      <c r="G351" s="148">
        <v>655307959.24000001</v>
      </c>
      <c r="H351" s="152"/>
      <c r="I351" s="148">
        <f t="shared" si="29"/>
        <v>655307959.24000001</v>
      </c>
      <c r="J351" s="148"/>
      <c r="K351" s="147">
        <f>I351+J351</f>
        <v>655307959.24000001</v>
      </c>
      <c r="L351" s="465">
        <f>IF(ISNA(VLOOKUP(A351,Pagamenti_Opendata!$A$2:$H$253,8,FALSE)=TRUE),0,VLOOKUP(A351,Pagamenti_Opendata!$A$2:$H$253,8,FALSE))</f>
        <v>76443708.629999995</v>
      </c>
      <c r="M351" s="167" t="s">
        <v>1888</v>
      </c>
      <c r="N351" s="148">
        <v>1400000000</v>
      </c>
      <c r="O351" s="734">
        <f>IF(I351&gt;N351,I351-N351,0)</f>
        <v>0</v>
      </c>
      <c r="P351" s="734">
        <f>IF(I351&lt;N351,I351-N351,0)</f>
        <v>-744692040.75999999</v>
      </c>
      <c r="Q351" s="603">
        <f>COUNTIF(Bandi_ItaliaDomani!A$2:A$1085,A351)</f>
        <v>1</v>
      </c>
      <c r="R351" s="465">
        <f>SUMIF(Bandi_ItaliaDomani!A$2:A$1085,A351,Bandi_ItaliaDomani!R$2:R$1085)</f>
        <v>637907804.21000004</v>
      </c>
      <c r="S351" s="465">
        <f>VLOOKUP(A351,Progetti_Regis!$A$2:$H$427,6,FALSE)</f>
        <v>60</v>
      </c>
      <c r="T351" s="465">
        <f>VLOOKUP(A351,Progetti_Regis!$A$2:$H$427,7,FALSE)</f>
        <v>637907804.21000004</v>
      </c>
      <c r="U351" s="42" t="s">
        <v>7734</v>
      </c>
      <c r="V351" s="35"/>
      <c r="W351" s="42" t="s">
        <v>6721</v>
      </c>
      <c r="X351" s="10"/>
      <c r="Y351" s="10"/>
      <c r="Z351" s="10"/>
      <c r="AA351" s="10"/>
      <c r="AB351" s="10"/>
      <c r="AC351" s="10"/>
      <c r="AD351" s="10"/>
      <c r="AE351" s="10"/>
      <c r="AF351" s="2"/>
      <c r="AG351" s="1052">
        <f>IF(ISNA(VLOOKUP($A351,Tag_sostegno_clima_digitale!$A$2:$Y$461,21,FALSE)=TRUE),0,VLOOKUP($A351,Tag_sostegno_clima_digitale!$A$2:$Y$461,21,FALSE))</f>
        <v>0</v>
      </c>
      <c r="AH351" s="1052">
        <f>IF(ISNA(VLOOKUP($A351,Tag_sostegno_clima_digitale!$A$2:$Y$461,23,FALSE)=TRUE),0,VLOOKUP($A351,Tag_sostegno_clima_digitale!$A$2:$Y$461,23,FALSE))</f>
        <v>0</v>
      </c>
      <c r="AI351" s="10">
        <f t="shared" si="27"/>
        <v>0</v>
      </c>
      <c r="AJ351" s="10">
        <f t="shared" si="28"/>
        <v>0</v>
      </c>
      <c r="AK351" s="8"/>
      <c r="AL351" s="8"/>
      <c r="AM351" s="172" t="s">
        <v>924</v>
      </c>
      <c r="AN351" s="64"/>
      <c r="AO351" s="64"/>
      <c r="AP351" s="64"/>
      <c r="AQ351" s="64"/>
      <c r="AR351" s="172"/>
      <c r="AS351" s="484"/>
      <c r="AT351" s="172"/>
      <c r="AU351" s="172"/>
      <c r="AV351" s="484"/>
      <c r="AW351" s="484"/>
      <c r="AX351" s="484"/>
      <c r="AY351" s="172"/>
      <c r="AZ351" s="484"/>
      <c r="BA351" s="172"/>
      <c r="BB351" s="484"/>
      <c r="BC351" s="484"/>
      <c r="BD351" s="484"/>
      <c r="BE351" s="172"/>
      <c r="BF351" s="172"/>
      <c r="BG351" s="484"/>
      <c r="BH351" s="484"/>
      <c r="BI351" s="484"/>
      <c r="BJ351" s="484"/>
      <c r="BK351" s="484"/>
      <c r="BL351" s="484"/>
      <c r="BM351" s="484"/>
      <c r="BN351" s="172"/>
      <c r="BO351" s="172"/>
      <c r="BP351" s="484"/>
      <c r="BQ351" s="172"/>
      <c r="BR351" s="172"/>
      <c r="BS351" s="484"/>
      <c r="BT351" s="484"/>
      <c r="BU351" s="484"/>
      <c r="BV351" s="484"/>
      <c r="BW351" s="484"/>
      <c r="BX351" s="484"/>
      <c r="BY351" s="484"/>
      <c r="BZ351" s="172"/>
      <c r="CA351" s="484"/>
      <c r="CB351" s="172"/>
      <c r="CC351" s="484"/>
      <c r="CD351" s="484"/>
      <c r="CE351" s="172"/>
      <c r="CF351" s="172"/>
      <c r="CG351" s="484"/>
      <c r="CH351" s="484"/>
      <c r="CI351" s="484"/>
      <c r="CJ351" s="484"/>
      <c r="CK351" s="484"/>
      <c r="CL351" s="484"/>
      <c r="CM351" s="484"/>
      <c r="CN351" s="172"/>
      <c r="CO351" s="484"/>
      <c r="CP351" s="484"/>
      <c r="CQ351" s="484"/>
      <c r="CR351" s="484"/>
      <c r="CS351" s="484"/>
      <c r="CT351" s="484"/>
      <c r="CU351" s="484"/>
      <c r="CV351" s="172"/>
      <c r="CW351" s="484"/>
      <c r="CX351" s="484"/>
      <c r="CY351" s="172"/>
      <c r="CZ351" s="172"/>
      <c r="DA351" s="484"/>
      <c r="DB351" s="484"/>
      <c r="DC351" s="484"/>
      <c r="DD351" s="484"/>
      <c r="DE351" s="484"/>
      <c r="DF351" s="484"/>
      <c r="DG351" s="484"/>
      <c r="DH351" s="484"/>
      <c r="DI351" s="172"/>
      <c r="DJ351" s="484"/>
      <c r="DK351" s="484"/>
      <c r="DL351" s="484"/>
      <c r="DM351" s="484"/>
      <c r="DN351" s="484"/>
      <c r="DO351" s="484"/>
      <c r="DP351" s="484"/>
      <c r="DQ351" s="172"/>
      <c r="DR351" s="484"/>
      <c r="DS351" s="484"/>
      <c r="DT351" s="484"/>
      <c r="DU351" s="172"/>
      <c r="DV351" s="172"/>
    </row>
    <row r="352" spans="1:126" ht="13.8">
      <c r="A352" s="374" t="s">
        <v>5094</v>
      </c>
      <c r="B352" s="478" t="s">
        <v>98</v>
      </c>
      <c r="C352" s="209" t="s">
        <v>968</v>
      </c>
      <c r="D352" s="209" t="s">
        <v>562</v>
      </c>
      <c r="E352" s="43" t="s">
        <v>755</v>
      </c>
      <c r="F352" s="210" t="s">
        <v>3218</v>
      </c>
      <c r="G352" s="148">
        <v>700000000</v>
      </c>
      <c r="H352" s="211"/>
      <c r="I352" s="148">
        <f t="shared" si="29"/>
        <v>700000000</v>
      </c>
      <c r="J352" s="211"/>
      <c r="K352" s="147">
        <f>I352+J352</f>
        <v>700000000</v>
      </c>
      <c r="L352" s="465">
        <f>IF(ISNA(VLOOKUP(A352,Pagamenti_Opendata!$A$2:$H$253,8,FALSE)=TRUE),0,VLOOKUP(A352,Pagamenti_Opendata!$A$2:$H$253,8,FALSE))</f>
        <v>142403798.88999999</v>
      </c>
      <c r="M352" s="168" t="s">
        <v>871</v>
      </c>
      <c r="N352" s="148">
        <v>700000000</v>
      </c>
      <c r="O352" s="734">
        <f>IF(I352&gt;N352,I352-N352,0)</f>
        <v>0</v>
      </c>
      <c r="P352" s="734">
        <f>IF(I352&lt;N352,I352-N352,0)</f>
        <v>0</v>
      </c>
      <c r="Q352" s="603">
        <f>COUNTIF(Bandi_ItaliaDomani!A$2:A$1085,A352)</f>
        <v>3</v>
      </c>
      <c r="R352" s="465">
        <f>SUMIF(Bandi_ItaliaDomani!A$2:A$1085,A352,Bandi_ItaliaDomani!R$2:R$1085)</f>
        <v>688833374.99000001</v>
      </c>
      <c r="S352" s="465">
        <f>VLOOKUP(A352,Progetti_Regis!$A$2:$H$427,6,FALSE)</f>
        <v>1837</v>
      </c>
      <c r="T352" s="465">
        <f>VLOOKUP(A352,Progetti_Regis!$A$2:$H$427,7,FALSE)</f>
        <v>688833374.99000001</v>
      </c>
      <c r="U352" s="209" t="s">
        <v>1180</v>
      </c>
      <c r="V352" s="212"/>
      <c r="W352" s="483" t="s">
        <v>1898</v>
      </c>
      <c r="X352" s="10">
        <v>0</v>
      </c>
      <c r="Y352" s="10">
        <v>30</v>
      </c>
      <c r="Z352" s="10">
        <v>84</v>
      </c>
      <c r="AA352" s="10">
        <v>84</v>
      </c>
      <c r="AB352" s="10">
        <v>184</v>
      </c>
      <c r="AC352" s="10">
        <v>184</v>
      </c>
      <c r="AD352" s="10">
        <v>134</v>
      </c>
      <c r="AE352" s="472">
        <v>280</v>
      </c>
      <c r="AF352" s="2">
        <v>40</v>
      </c>
      <c r="AG352" s="1052">
        <f>IF(ISNA(VLOOKUP($A352,Tag_sostegno_clima_digitale!$A$2:$Y$461,21,FALSE)=TRUE),0,VLOOKUP($A352,Tag_sostegno_clima_digitale!$A$2:$Y$461,21,FALSE))</f>
        <v>0.2</v>
      </c>
      <c r="AH352" s="1052">
        <f>IF(ISNA(VLOOKUP($A352,Tag_sostegno_clima_digitale!$A$2:$Y$461,23,FALSE)=TRUE),0,VLOOKUP($A352,Tag_sostegno_clima_digitale!$A$2:$Y$461,23,FALSE))</f>
        <v>0</v>
      </c>
      <c r="AI352" s="10">
        <f t="shared" si="27"/>
        <v>140</v>
      </c>
      <c r="AJ352" s="10">
        <f t="shared" si="28"/>
        <v>0</v>
      </c>
      <c r="AK352" s="8">
        <v>44378</v>
      </c>
      <c r="AL352" s="8">
        <v>46203</v>
      </c>
      <c r="AM352" s="172" t="s">
        <v>924</v>
      </c>
      <c r="AN352" s="64">
        <v>1</v>
      </c>
      <c r="AO352" s="64">
        <v>1</v>
      </c>
      <c r="AP352" s="64">
        <v>2</v>
      </c>
      <c r="AQ352" s="64"/>
      <c r="AY352" s="520"/>
      <c r="AZ352" s="520"/>
      <c r="BE352" s="306" t="s">
        <v>3790</v>
      </c>
      <c r="BN352" s="60" t="s">
        <v>1773</v>
      </c>
      <c r="CE352" s="306" t="s">
        <v>3791</v>
      </c>
      <c r="DQ352" s="59" t="s">
        <v>1774</v>
      </c>
    </row>
    <row r="353" spans="1:126">
      <c r="A353" s="374" t="s">
        <v>5095</v>
      </c>
      <c r="B353" s="478" t="s">
        <v>98</v>
      </c>
      <c r="C353" s="209" t="s">
        <v>968</v>
      </c>
      <c r="D353" s="209" t="s">
        <v>562</v>
      </c>
      <c r="E353" s="43" t="s">
        <v>1204</v>
      </c>
      <c r="F353" s="6" t="s">
        <v>1236</v>
      </c>
      <c r="G353" s="148">
        <v>0</v>
      </c>
      <c r="H353" s="152"/>
      <c r="I353" s="148">
        <f t="shared" si="29"/>
        <v>0</v>
      </c>
      <c r="J353" s="211"/>
      <c r="K353" s="147">
        <f>I353+J353</f>
        <v>0</v>
      </c>
      <c r="L353" s="465">
        <f>IF(ISNA(VLOOKUP(A353,Pagamenti_Opendata!$A$2:$H$253,8,FALSE)=TRUE),0,VLOOKUP(A353,Pagamenti_Opendata!$A$2:$H$253,8,FALSE))</f>
        <v>0</v>
      </c>
      <c r="M353" s="168"/>
      <c r="N353" s="148">
        <v>0</v>
      </c>
      <c r="O353" s="734">
        <f>IF(I353&gt;N353,I353-N353,0)</f>
        <v>0</v>
      </c>
      <c r="P353" s="734">
        <f>IF(I353&lt;N353,I353-N353,0)</f>
        <v>0</v>
      </c>
      <c r="Q353" s="603">
        <f>COUNTIF(Bandi_ItaliaDomani!A$2:A$1085,A353)</f>
        <v>0</v>
      </c>
      <c r="R353" s="465">
        <f>SUMIF(Bandi_ItaliaDomani!A$2:A$1085,A353,Bandi_ItaliaDomani!R$2:R$1085)</f>
        <v>0</v>
      </c>
      <c r="S353" s="465">
        <f>VLOOKUP(A353,Progetti_Regis!$A$2:$H$427,6,FALSE)</f>
        <v>0</v>
      </c>
      <c r="T353" s="465">
        <f>VLOOKUP(A353,Progetti_Regis!$A$2:$H$427,7,FALSE)</f>
        <v>0</v>
      </c>
      <c r="U353" s="209" t="s">
        <v>1866</v>
      </c>
      <c r="V353" s="212"/>
      <c r="W353" s="209"/>
      <c r="X353" s="10"/>
      <c r="Y353" s="10"/>
      <c r="Z353" s="10"/>
      <c r="AA353" s="10"/>
      <c r="AB353" s="10"/>
      <c r="AC353" s="10"/>
      <c r="AD353" s="10"/>
      <c r="AF353" s="2"/>
      <c r="AG353" s="1052">
        <f>IF(ISNA(VLOOKUP($A353,Tag_sostegno_clima_digitale!$A$2:$Y$461,21,FALSE)=TRUE),0,VLOOKUP($A353,Tag_sostegno_clima_digitale!$A$2:$Y$461,21,FALSE))</f>
        <v>0</v>
      </c>
      <c r="AH353" s="1052">
        <f>IF(ISNA(VLOOKUP($A353,Tag_sostegno_clima_digitale!$A$2:$Y$461,23,FALSE)=TRUE),0,VLOOKUP($A353,Tag_sostegno_clima_digitale!$A$2:$Y$461,23,FALSE))</f>
        <v>0</v>
      </c>
      <c r="AI353" s="10" t="str">
        <f t="shared" si="27"/>
        <v/>
      </c>
      <c r="AJ353" s="10" t="str">
        <f t="shared" si="28"/>
        <v/>
      </c>
      <c r="AK353" s="8"/>
      <c r="AL353" s="8"/>
      <c r="AM353" s="172" t="s">
        <v>923</v>
      </c>
      <c r="AN353" s="64">
        <v>2</v>
      </c>
      <c r="AO353" s="64"/>
      <c r="AP353" s="64"/>
      <c r="AQ353" s="64"/>
      <c r="AU353" s="60" t="s">
        <v>1775</v>
      </c>
      <c r="AV353" s="478"/>
      <c r="AW353" s="478"/>
      <c r="AX353" s="478"/>
      <c r="CB353" s="60" t="s">
        <v>1776</v>
      </c>
      <c r="CC353" s="478"/>
      <c r="CD353" s="478"/>
    </row>
    <row r="354" spans="1:126" s="55" customFormat="1">
      <c r="A354" s="374" t="s">
        <v>5097</v>
      </c>
      <c r="B354" s="478" t="s">
        <v>98</v>
      </c>
      <c r="C354" s="209" t="s">
        <v>968</v>
      </c>
      <c r="D354" s="209" t="s">
        <v>562</v>
      </c>
      <c r="E354" s="43" t="s">
        <v>1204</v>
      </c>
      <c r="F354" s="6" t="s">
        <v>1237</v>
      </c>
      <c r="G354" s="148">
        <v>0</v>
      </c>
      <c r="H354" s="152"/>
      <c r="I354" s="148">
        <f t="shared" si="29"/>
        <v>0</v>
      </c>
      <c r="J354" s="211"/>
      <c r="K354" s="147">
        <f>I354+J354</f>
        <v>0</v>
      </c>
      <c r="L354" s="465">
        <f>IF(ISNA(VLOOKUP(A354,Pagamenti_Opendata!$A$2:$H$253,8,FALSE)=TRUE),0,VLOOKUP(A354,Pagamenti_Opendata!$A$2:$H$253,8,FALSE))</f>
        <v>0</v>
      </c>
      <c r="M354" s="168"/>
      <c r="N354" s="148">
        <v>0</v>
      </c>
      <c r="O354" s="734">
        <f>IF(I354&gt;N354,I354-N354,0)</f>
        <v>0</v>
      </c>
      <c r="P354" s="734">
        <f>IF(I354&lt;N354,I354-N354,0)</f>
        <v>0</v>
      </c>
      <c r="Q354" s="603">
        <f>COUNTIF(Bandi_ItaliaDomani!A$2:A$1085,A354)</f>
        <v>0</v>
      </c>
      <c r="R354" s="465">
        <f>SUMIF(Bandi_ItaliaDomani!A$2:A$1085,A354,Bandi_ItaliaDomani!R$2:R$1085)</f>
        <v>0</v>
      </c>
      <c r="S354" s="465">
        <f>VLOOKUP(A354,Progetti_Regis!$A$2:$H$427,6,FALSE)</f>
        <v>0</v>
      </c>
      <c r="T354" s="465">
        <f>VLOOKUP(A354,Progetti_Regis!$A$2:$H$427,7,FALSE)</f>
        <v>0</v>
      </c>
      <c r="U354" s="209" t="s">
        <v>1167</v>
      </c>
      <c r="V354" s="212"/>
      <c r="W354" s="209"/>
      <c r="X354" s="10"/>
      <c r="Y354" s="10"/>
      <c r="Z354" s="10"/>
      <c r="AA354" s="10"/>
      <c r="AB354" s="10"/>
      <c r="AC354" s="10"/>
      <c r="AD354" s="10"/>
      <c r="AE354" s="472"/>
      <c r="AF354" s="2"/>
      <c r="AG354" s="1052">
        <f>IF(ISNA(VLOOKUP($A354,Tag_sostegno_clima_digitale!$A$2:$Y$461,21,FALSE)=TRUE),0,VLOOKUP($A354,Tag_sostegno_clima_digitale!$A$2:$Y$461,21,FALSE))</f>
        <v>0</v>
      </c>
      <c r="AH354" s="1052">
        <f>IF(ISNA(VLOOKUP($A354,Tag_sostegno_clima_digitale!$A$2:$Y$461,23,FALSE)=TRUE),0,VLOOKUP($A354,Tag_sostegno_clima_digitale!$A$2:$Y$461,23,FALSE))</f>
        <v>0</v>
      </c>
      <c r="AI354" s="10" t="str">
        <f t="shared" si="27"/>
        <v/>
      </c>
      <c r="AJ354" s="10" t="str">
        <f t="shared" si="28"/>
        <v/>
      </c>
      <c r="AK354" s="8"/>
      <c r="AL354" s="8"/>
      <c r="AM354" s="172" t="s">
        <v>923</v>
      </c>
      <c r="AN354" s="64">
        <v>2</v>
      </c>
      <c r="AO354" s="64"/>
      <c r="AP354" s="64"/>
      <c r="AQ354" s="64"/>
      <c r="AR354" s="172"/>
      <c r="AS354" s="484"/>
      <c r="AT354" s="172"/>
      <c r="AU354" s="172"/>
      <c r="AV354" s="484"/>
      <c r="AW354" s="484"/>
      <c r="AX354" s="484"/>
      <c r="AY354" s="172"/>
      <c r="AZ354" s="484"/>
      <c r="BA354" s="172"/>
      <c r="BB354" s="484"/>
      <c r="BC354" s="484"/>
      <c r="BD354" s="484"/>
      <c r="BE354" s="172"/>
      <c r="BF354" s="172"/>
      <c r="BG354" s="484"/>
      <c r="BH354" s="484"/>
      <c r="BI354" s="484"/>
      <c r="BJ354" s="484"/>
      <c r="BK354" s="484"/>
      <c r="BL354" s="484"/>
      <c r="BM354" s="484"/>
      <c r="BN354" s="60" t="s">
        <v>1777</v>
      </c>
      <c r="BO354" s="172"/>
      <c r="BP354" s="484"/>
      <c r="BQ354" s="172"/>
      <c r="BR354" s="172"/>
      <c r="BS354" s="484"/>
      <c r="BT354" s="484"/>
      <c r="BU354" s="484"/>
      <c r="BV354" s="484"/>
      <c r="BW354" s="484"/>
      <c r="BX354" s="484"/>
      <c r="BY354" s="484"/>
      <c r="BZ354" s="60" t="s">
        <v>1778</v>
      </c>
      <c r="CA354" s="478"/>
      <c r="CB354" s="172"/>
      <c r="CC354" s="484"/>
      <c r="CD354" s="484"/>
      <c r="CE354" s="172"/>
      <c r="CF354" s="172"/>
      <c r="CG354" s="484"/>
      <c r="CH354" s="484"/>
      <c r="CI354" s="484"/>
      <c r="CJ354" s="484"/>
      <c r="CK354" s="484"/>
      <c r="CL354" s="484"/>
      <c r="CM354" s="484"/>
      <c r="CN354" s="172"/>
      <c r="CO354" s="484"/>
      <c r="CP354" s="484"/>
      <c r="CQ354" s="484"/>
      <c r="CR354" s="484"/>
      <c r="CS354" s="484"/>
      <c r="CT354" s="484"/>
      <c r="CU354" s="484"/>
      <c r="CV354" s="172"/>
      <c r="CW354" s="484"/>
      <c r="CX354" s="484"/>
      <c r="CY354" s="172"/>
      <c r="CZ354" s="172"/>
      <c r="DA354" s="484"/>
      <c r="DB354" s="484"/>
      <c r="DC354" s="484"/>
      <c r="DD354" s="484"/>
      <c r="DE354" s="484"/>
      <c r="DF354" s="484"/>
      <c r="DG354" s="484"/>
      <c r="DH354" s="484"/>
      <c r="DI354" s="172"/>
      <c r="DJ354" s="484"/>
      <c r="DK354" s="484"/>
      <c r="DL354" s="484"/>
      <c r="DM354" s="484"/>
      <c r="DN354" s="484"/>
      <c r="DO354" s="484"/>
      <c r="DP354" s="484"/>
      <c r="DQ354" s="172"/>
      <c r="DR354" s="484"/>
      <c r="DS354" s="484"/>
      <c r="DT354" s="484"/>
      <c r="DU354" s="172"/>
      <c r="DV354" s="172"/>
    </row>
    <row r="355" spans="1:126" s="55" customFormat="1" ht="13.8">
      <c r="A355" s="708" t="s">
        <v>5098</v>
      </c>
      <c r="B355" s="651" t="s">
        <v>11080</v>
      </c>
      <c r="C355" s="717" t="s">
        <v>7983</v>
      </c>
      <c r="D355" s="750" t="s">
        <v>563</v>
      </c>
      <c r="E355" s="736" t="s">
        <v>7927</v>
      </c>
      <c r="F355" s="711" t="s">
        <v>9420</v>
      </c>
      <c r="G355" s="738">
        <v>0</v>
      </c>
      <c r="H355" s="738">
        <v>0</v>
      </c>
      <c r="I355" s="738">
        <f t="shared" si="29"/>
        <v>0</v>
      </c>
      <c r="J355" s="738"/>
      <c r="K355" s="714">
        <f>I355+J355</f>
        <v>0</v>
      </c>
      <c r="L355" s="465">
        <f>IF(ISNA(VLOOKUP(A355,Pagamenti_Opendata!$A$2:$H$253,8,FALSE)=TRUE),0,VLOOKUP(A355,Pagamenti_Opendata!$A$2:$H$253,8,FALSE))</f>
        <v>0</v>
      </c>
      <c r="M355" s="714"/>
      <c r="N355" s="148">
        <v>725000000</v>
      </c>
      <c r="O355" s="734">
        <f>IF(I355&gt;N355,I355-N355,0)</f>
        <v>0</v>
      </c>
      <c r="P355" s="734">
        <f>IF(I355&lt;N355,I355-N355,0)</f>
        <v>-725000000</v>
      </c>
      <c r="Q355" s="715">
        <f>COUNTIF(Bandi_ItaliaDomani!A$2:A$1085,A355)</f>
        <v>1</v>
      </c>
      <c r="R355" s="716">
        <f>SUMIF(Bandi_ItaliaDomani!A$2:A$1085,A355,Bandi_ItaliaDomani!R$2:R$1085)</f>
        <v>500000000</v>
      </c>
      <c r="S355" s="716">
        <f>VLOOKUP(A355,Progetti_Regis!$A$2:$H$427,6,FALSE)</f>
        <v>0</v>
      </c>
      <c r="T355" s="716">
        <f>VLOOKUP(A355,Progetti_Regis!$A$2:$H$427,7,FALSE)</f>
        <v>0</v>
      </c>
      <c r="U355" s="719" t="s">
        <v>1175</v>
      </c>
      <c r="V355" s="718" t="s">
        <v>7929</v>
      </c>
      <c r="W355" s="751" t="s">
        <v>1898</v>
      </c>
      <c r="X355" s="720">
        <v>0</v>
      </c>
      <c r="Y355" s="720">
        <v>0</v>
      </c>
      <c r="Z355" s="720">
        <v>0</v>
      </c>
      <c r="AA355" s="720">
        <v>0</v>
      </c>
      <c r="AB355" s="720">
        <v>0</v>
      </c>
      <c r="AC355" s="720">
        <v>0</v>
      </c>
      <c r="AD355" s="720">
        <v>0</v>
      </c>
      <c r="AE355" s="752">
        <v>0</v>
      </c>
      <c r="AF355" s="721">
        <v>0</v>
      </c>
      <c r="AG355" s="1052">
        <f>IF(ISNA(VLOOKUP($A355,Tag_sostegno_clima_digitale!$A$2:$Y$461,21,FALSE)=TRUE),0,VLOOKUP($A355,Tag_sostegno_clima_digitale!$A$2:$Y$461,21,FALSE))</f>
        <v>0</v>
      </c>
      <c r="AH355" s="1052">
        <f>IF(ISNA(VLOOKUP($A355,Tag_sostegno_clima_digitale!$A$2:$Y$461,23,FALSE)=TRUE),0,VLOOKUP($A355,Tag_sostegno_clima_digitale!$A$2:$Y$461,23,FALSE))</f>
        <v>0</v>
      </c>
      <c r="AI355" s="10" t="str">
        <f t="shared" si="27"/>
        <v/>
      </c>
      <c r="AJ355" s="10" t="str">
        <f t="shared" si="28"/>
        <v/>
      </c>
      <c r="AK355" s="723">
        <v>44287</v>
      </c>
      <c r="AL355" s="723">
        <v>46203</v>
      </c>
      <c r="AM355" s="708" t="s">
        <v>923</v>
      </c>
      <c r="AN355" s="724">
        <v>1</v>
      </c>
      <c r="AO355" s="724"/>
      <c r="AP355" s="724">
        <v>2</v>
      </c>
      <c r="AQ355" s="724"/>
      <c r="AR355" s="753"/>
      <c r="AS355" s="753"/>
      <c r="AT355" s="753"/>
      <c r="AU355" s="753"/>
      <c r="AV355" s="753"/>
      <c r="AW355" s="753"/>
      <c r="AX355" s="753"/>
      <c r="AY355" s="754" t="s">
        <v>3795</v>
      </c>
      <c r="AZ355" s="727" t="s">
        <v>3681</v>
      </c>
      <c r="BA355" s="725"/>
      <c r="BB355" s="725"/>
      <c r="BC355" s="725"/>
      <c r="BD355" s="725"/>
      <c r="BE355" s="753"/>
      <c r="BF355" s="746" t="s">
        <v>1779</v>
      </c>
      <c r="BG355" s="708"/>
      <c r="BH355" s="708"/>
      <c r="BI355" s="708"/>
      <c r="BJ355" s="708"/>
      <c r="BK355" s="708"/>
      <c r="BL355" s="708"/>
      <c r="BM355" s="708"/>
      <c r="BN355" s="753"/>
      <c r="BO355" s="753"/>
      <c r="BP355" s="753"/>
      <c r="BQ355" s="753"/>
      <c r="BR355" s="753"/>
      <c r="BS355" s="753"/>
      <c r="BT355" s="753"/>
      <c r="BU355" s="753"/>
      <c r="BV355" s="753"/>
      <c r="BW355" s="753"/>
      <c r="BX355" s="753"/>
      <c r="BY355" s="753"/>
      <c r="BZ355" s="753"/>
      <c r="CA355" s="753"/>
      <c r="CB355" s="753"/>
      <c r="CC355" s="753"/>
      <c r="CD355" s="753"/>
      <c r="CE355" s="753"/>
      <c r="CF355" s="753"/>
      <c r="CG355" s="753"/>
      <c r="CH355" s="753"/>
      <c r="CI355" s="753"/>
      <c r="CJ355" s="753"/>
      <c r="CK355" s="753"/>
      <c r="CL355" s="753"/>
      <c r="CM355" s="753"/>
      <c r="CN355" s="753"/>
      <c r="CO355" s="753"/>
      <c r="CP355" s="753"/>
      <c r="CQ355" s="753"/>
      <c r="CR355" s="753"/>
      <c r="CS355" s="753"/>
      <c r="CT355" s="753"/>
      <c r="CU355" s="753"/>
      <c r="CV355" s="753"/>
      <c r="CW355" s="753"/>
      <c r="CX355" s="753"/>
      <c r="CY355" s="753"/>
      <c r="CZ355" s="755" t="s">
        <v>1780</v>
      </c>
      <c r="DA355" s="753"/>
      <c r="DB355" s="753"/>
      <c r="DC355" s="753"/>
      <c r="DD355" s="753"/>
      <c r="DE355" s="753"/>
      <c r="DF355" s="753"/>
      <c r="DG355" s="753"/>
      <c r="DH355" s="753"/>
      <c r="DI355" s="753"/>
      <c r="DJ355" s="753"/>
      <c r="DK355" s="753"/>
      <c r="DL355" s="753"/>
      <c r="DM355" s="753"/>
      <c r="DN355" s="753"/>
      <c r="DO355" s="753"/>
      <c r="DP355" s="753"/>
      <c r="DQ355" s="753"/>
      <c r="DR355" s="753"/>
      <c r="DS355" s="753"/>
      <c r="DT355" s="753"/>
      <c r="DU355" s="753"/>
      <c r="DV355" s="753"/>
    </row>
    <row r="356" spans="1:126" s="252" customFormat="1" ht="13.8">
      <c r="A356" s="374" t="s">
        <v>5099</v>
      </c>
      <c r="B356" s="484" t="s">
        <v>98</v>
      </c>
      <c r="C356" s="42" t="s">
        <v>968</v>
      </c>
      <c r="D356" s="42" t="s">
        <v>563</v>
      </c>
      <c r="E356" s="51" t="s">
        <v>755</v>
      </c>
      <c r="F356" s="670" t="s">
        <v>9084</v>
      </c>
      <c r="G356" s="148">
        <v>100000000</v>
      </c>
      <c r="H356" s="152"/>
      <c r="I356" s="148">
        <f t="shared" si="29"/>
        <v>100000000</v>
      </c>
      <c r="J356" s="152"/>
      <c r="K356" s="147">
        <f>I356+J356</f>
        <v>100000000</v>
      </c>
      <c r="L356" s="465">
        <f>IF(ISNA(VLOOKUP(A356,Pagamenti_Opendata!$A$2:$H$253,8,FALSE)=TRUE),0,VLOOKUP(A356,Pagamenti_Opendata!$A$2:$H$253,8,FALSE))</f>
        <v>18627017</v>
      </c>
      <c r="M356" s="770" t="s">
        <v>876</v>
      </c>
      <c r="N356" s="148">
        <v>100000000</v>
      </c>
      <c r="O356" s="734">
        <f>IF(I356&gt;N356,I356-N356,0)</f>
        <v>0</v>
      </c>
      <c r="P356" s="734">
        <f>IF(I356&lt;N356,I356-N356,0)</f>
        <v>0</v>
      </c>
      <c r="Q356" s="603">
        <f>COUNTIF(Bandi_ItaliaDomani!A$2:A$1085,A356)</f>
        <v>1</v>
      </c>
      <c r="R356" s="465">
        <f>SUMIF(Bandi_ItaliaDomani!A$2:A$1085,A356,Bandi_ItaliaDomani!R$2:R$1085)</f>
        <v>18630520.829999998</v>
      </c>
      <c r="S356" s="465">
        <f>VLOOKUP(A356,Progetti_Regis!$A$2:$H$427,6,FALSE)</f>
        <v>896</v>
      </c>
      <c r="T356" s="465">
        <f>VLOOKUP(A356,Progetti_Regis!$A$2:$H$427,7,FALSE)</f>
        <v>18630520.829999998</v>
      </c>
      <c r="U356" s="50" t="s">
        <v>1175</v>
      </c>
      <c r="V356" s="37"/>
      <c r="W356" s="50" t="s">
        <v>6721</v>
      </c>
      <c r="X356" s="10">
        <v>0</v>
      </c>
      <c r="Y356" s="10">
        <v>0</v>
      </c>
      <c r="Z356" s="10">
        <v>0</v>
      </c>
      <c r="AA356" s="10">
        <v>0</v>
      </c>
      <c r="AB356" s="10">
        <v>0</v>
      </c>
      <c r="AC356" s="10">
        <v>0</v>
      </c>
      <c r="AD356" s="10">
        <v>100</v>
      </c>
      <c r="AE356" s="504">
        <v>57.58</v>
      </c>
      <c r="AF356" s="2">
        <v>57.6</v>
      </c>
      <c r="AG356" s="1052">
        <f>IF(ISNA(VLOOKUP($A356,Tag_sostegno_clima_digitale!$A$2:$Y$461,21,FALSE)=TRUE),0,VLOOKUP($A356,Tag_sostegno_clima_digitale!$A$2:$Y$461,21,FALSE))</f>
        <v>0</v>
      </c>
      <c r="AH356" s="1052">
        <f>IF(ISNA(VLOOKUP($A356,Tag_sostegno_clima_digitale!$A$2:$Y$461,23,FALSE)=TRUE),0,VLOOKUP($A356,Tag_sostegno_clima_digitale!$A$2:$Y$461,23,FALSE))</f>
        <v>0</v>
      </c>
      <c r="AI356" s="10">
        <f t="shared" si="27"/>
        <v>0</v>
      </c>
      <c r="AJ356" s="10">
        <f t="shared" si="28"/>
        <v>0</v>
      </c>
      <c r="AK356" s="8"/>
      <c r="AL356" s="8"/>
      <c r="AM356" s="172" t="s">
        <v>923</v>
      </c>
      <c r="AN356" s="64"/>
      <c r="AO356" s="64">
        <v>2</v>
      </c>
      <c r="AP356" s="64">
        <v>2</v>
      </c>
      <c r="AQ356" s="64"/>
      <c r="AR356" s="172"/>
      <c r="AS356" s="484"/>
      <c r="AT356" s="172"/>
      <c r="AU356" s="520"/>
      <c r="AV356" s="520"/>
      <c r="AW356" s="520"/>
      <c r="AX356" s="520"/>
      <c r="AY356" s="172"/>
      <c r="AZ356" s="484"/>
      <c r="BA356" s="172"/>
      <c r="BB356" s="484"/>
      <c r="BC356" s="484"/>
      <c r="BD356" s="484"/>
      <c r="BE356" s="172"/>
      <c r="BF356" s="306" t="s">
        <v>3764</v>
      </c>
      <c r="BG356" s="484"/>
      <c r="BH356" s="484"/>
      <c r="BI356" s="484"/>
      <c r="BJ356" s="484"/>
      <c r="BK356" s="484"/>
      <c r="BL356" s="484"/>
      <c r="BM356" s="484"/>
      <c r="BN356" s="172"/>
      <c r="BO356" s="172"/>
      <c r="BP356" s="484"/>
      <c r="BQ356" s="172"/>
      <c r="BR356" s="59" t="s">
        <v>1781</v>
      </c>
      <c r="BS356" s="484"/>
      <c r="BT356" s="484"/>
      <c r="BU356" s="484"/>
      <c r="BV356" s="484"/>
      <c r="BW356" s="484"/>
      <c r="BX356" s="484"/>
      <c r="BY356" s="484"/>
      <c r="BZ356" s="172"/>
      <c r="CA356" s="484"/>
      <c r="CB356" s="172"/>
      <c r="CC356" s="484"/>
      <c r="CD356" s="484"/>
      <c r="CE356" s="172"/>
      <c r="CF356" s="172"/>
      <c r="CG356" s="484"/>
      <c r="CH356" s="484"/>
      <c r="CI356" s="484"/>
      <c r="CJ356" s="484"/>
      <c r="CK356" s="484"/>
      <c r="CL356" s="484"/>
      <c r="CM356" s="484"/>
      <c r="CN356" s="172"/>
      <c r="CO356" s="484"/>
      <c r="CP356" s="484"/>
      <c r="CQ356" s="484"/>
      <c r="CR356" s="484"/>
      <c r="CS356" s="484"/>
      <c r="CT356" s="484"/>
      <c r="CU356" s="484"/>
      <c r="CV356" s="172"/>
      <c r="CW356" s="484"/>
      <c r="CX356" s="484"/>
      <c r="CY356" s="172"/>
      <c r="CZ356" s="172"/>
      <c r="DA356" s="484"/>
      <c r="DB356" s="484"/>
      <c r="DC356" s="484"/>
      <c r="DD356" s="484"/>
      <c r="DE356" s="484"/>
      <c r="DF356" s="484"/>
      <c r="DG356" s="484"/>
      <c r="DH356" s="484"/>
      <c r="DI356" s="172"/>
      <c r="DJ356" s="484"/>
      <c r="DK356" s="484"/>
      <c r="DL356" s="484"/>
      <c r="DM356" s="484"/>
      <c r="DN356" s="484"/>
      <c r="DO356" s="484"/>
      <c r="DP356" s="484"/>
      <c r="DQ356" s="59" t="s">
        <v>1782</v>
      </c>
      <c r="DR356" s="306" t="s">
        <v>3797</v>
      </c>
      <c r="DS356" s="484"/>
      <c r="DT356" s="484"/>
      <c r="DU356" s="172"/>
      <c r="DV356" s="172"/>
    </row>
    <row r="357" spans="1:126">
      <c r="A357" s="374" t="s">
        <v>7908</v>
      </c>
      <c r="B357" s="478" t="s">
        <v>5834</v>
      </c>
      <c r="C357" s="54" t="s">
        <v>544</v>
      </c>
      <c r="D357" s="40" t="s">
        <v>563</v>
      </c>
      <c r="E357" s="43" t="s">
        <v>944</v>
      </c>
      <c r="F357" s="501" t="s">
        <v>876</v>
      </c>
      <c r="G357" s="148"/>
      <c r="H357" s="149"/>
      <c r="I357" s="148"/>
      <c r="J357" s="148">
        <v>300000000</v>
      </c>
      <c r="K357" s="147">
        <f>I357+J357</f>
        <v>300000000</v>
      </c>
      <c r="L357" s="465">
        <f>IF(ISNA(VLOOKUP(A357,Pagamenti_Opendata!$A$2:$H$253,8,FALSE)=TRUE),0,VLOOKUP(A357,Pagamenti_Opendata!$A$2:$H$253,8,FALSE))</f>
        <v>0</v>
      </c>
      <c r="M357" s="167" t="s">
        <v>1888</v>
      </c>
      <c r="N357" s="148"/>
      <c r="O357" s="734">
        <f>IF(I357&gt;N357,I357-N357,0)</f>
        <v>0</v>
      </c>
      <c r="P357" s="734">
        <f>IF(I357&lt;N357,I357-N357,0)</f>
        <v>0</v>
      </c>
      <c r="Q357" s="603">
        <f>COUNTIF(Bandi_ItaliaDomani!A$2:A$1085,A357)</f>
        <v>0</v>
      </c>
      <c r="R357" s="465">
        <f>SUMIF(Bandi_ItaliaDomani!A$2:A$1085,A357,Bandi_ItaliaDomani!R$2:R$1085)</f>
        <v>0</v>
      </c>
      <c r="S357" s="465">
        <f>VLOOKUP(A357,Progetti_Regis!$A$2:$H$427,6,FALSE)</f>
        <v>0</v>
      </c>
      <c r="T357" s="465">
        <f>VLOOKUP(A357,Progetti_Regis!$A$2:$H$427,7,FALSE)</f>
        <v>0</v>
      </c>
      <c r="U357" s="42" t="s">
        <v>7734</v>
      </c>
      <c r="V357" s="28"/>
      <c r="W357" s="484" t="s">
        <v>5697</v>
      </c>
      <c r="X357" s="10"/>
      <c r="Y357" s="10"/>
      <c r="Z357" s="10"/>
      <c r="AA357" s="10"/>
      <c r="AB357" s="10"/>
      <c r="AC357" s="10"/>
      <c r="AD357" s="10"/>
      <c r="AE357" s="2">
        <v>141</v>
      </c>
      <c r="AF357" s="2">
        <v>47</v>
      </c>
      <c r="AG357" s="1052">
        <f>IF(ISNA(VLOOKUP($A357,Tag_sostegno_clima_digitale!$A$2:$Y$461,21,FALSE)=TRUE),0,VLOOKUP($A357,Tag_sostegno_clima_digitale!$A$2:$Y$461,21,FALSE))</f>
        <v>0</v>
      </c>
      <c r="AH357" s="1052">
        <f>IF(ISNA(VLOOKUP($A357,Tag_sostegno_clima_digitale!$A$2:$Y$461,23,FALSE)=TRUE),0,VLOOKUP($A357,Tag_sostegno_clima_digitale!$A$2:$Y$461,23,FALSE))</f>
        <v>0</v>
      </c>
      <c r="AI357" s="10">
        <f t="shared" si="27"/>
        <v>0</v>
      </c>
      <c r="AJ357" s="10">
        <f t="shared" si="28"/>
        <v>0</v>
      </c>
      <c r="AK357" s="8"/>
      <c r="AL357" s="8"/>
      <c r="AM357" s="171" t="s">
        <v>1831</v>
      </c>
      <c r="AN357" s="64"/>
      <c r="AO357" s="64"/>
      <c r="AP357" s="64"/>
      <c r="AQ357" s="64"/>
      <c r="DQ357" s="63"/>
    </row>
    <row r="358" spans="1:126" ht="13.8">
      <c r="A358" s="708" t="s">
        <v>5106</v>
      </c>
      <c r="B358" s="651" t="s">
        <v>11080</v>
      </c>
      <c r="C358" s="717" t="s">
        <v>7983</v>
      </c>
      <c r="D358" s="717" t="s">
        <v>563</v>
      </c>
      <c r="E358" s="756" t="s">
        <v>7900</v>
      </c>
      <c r="F358" s="736" t="s">
        <v>7984</v>
      </c>
      <c r="G358" s="738">
        <v>0</v>
      </c>
      <c r="H358" s="737"/>
      <c r="I358" s="738">
        <f>H358+G358</f>
        <v>0</v>
      </c>
      <c r="J358" s="737"/>
      <c r="K358" s="714">
        <f>I358+J358</f>
        <v>0</v>
      </c>
      <c r="L358" s="465">
        <f>IF(ISNA(VLOOKUP(A358,Pagamenti_Opendata!$A$2:$H$253,8,FALSE)=TRUE),0,VLOOKUP(A358,Pagamenti_Opendata!$A$2:$H$253,8,FALSE))</f>
        <v>0</v>
      </c>
      <c r="M358" s="722" t="s">
        <v>877</v>
      </c>
      <c r="N358" s="148">
        <v>300000000</v>
      </c>
      <c r="O358" s="734">
        <f>IF(I358&gt;N358,I358-N358,0)</f>
        <v>0</v>
      </c>
      <c r="P358" s="734">
        <f>IF(I358&lt;N358,I358-N358,0)</f>
        <v>-300000000</v>
      </c>
      <c r="Q358" s="715">
        <f>COUNTIF(Bandi_ItaliaDomani!A$2:A$1085,A358)</f>
        <v>1</v>
      </c>
      <c r="R358" s="716">
        <f>SUMIF(Bandi_ItaliaDomani!A$2:A$1085,A358,Bandi_ItaliaDomani!R$2:R$1085)</f>
        <v>250000000</v>
      </c>
      <c r="S358" s="716">
        <f>VLOOKUP(A358,Progetti_Regis!$A$2:$H$427,6,FALSE)</f>
        <v>0</v>
      </c>
      <c r="T358" s="716">
        <f>VLOOKUP(A358,Progetti_Regis!$A$2:$H$427,7,FALSE)</f>
        <v>0</v>
      </c>
      <c r="U358" s="719" t="s">
        <v>1175</v>
      </c>
      <c r="V358" s="718"/>
      <c r="W358" s="708" t="s">
        <v>5697</v>
      </c>
      <c r="X358" s="720">
        <v>0</v>
      </c>
      <c r="Y358" s="720">
        <v>0</v>
      </c>
      <c r="Z358" s="720">
        <v>0</v>
      </c>
      <c r="AA358" s="720">
        <v>0</v>
      </c>
      <c r="AB358" s="720">
        <v>0</v>
      </c>
      <c r="AC358" s="720">
        <v>0</v>
      </c>
      <c r="AD358" s="720">
        <v>0</v>
      </c>
      <c r="AE358" s="721">
        <v>0</v>
      </c>
      <c r="AF358" s="721">
        <v>0</v>
      </c>
      <c r="AG358" s="1052">
        <f>IF(ISNA(VLOOKUP($A358,Tag_sostegno_clima_digitale!$A$2:$Y$461,21,FALSE)=TRUE),0,VLOOKUP($A358,Tag_sostegno_clima_digitale!$A$2:$Y$461,21,FALSE))</f>
        <v>0</v>
      </c>
      <c r="AH358" s="1052">
        <f>IF(ISNA(VLOOKUP($A358,Tag_sostegno_clima_digitale!$A$2:$Y$461,23,FALSE)=TRUE),0,VLOOKUP($A358,Tag_sostegno_clima_digitale!$A$2:$Y$461,23,FALSE))</f>
        <v>0</v>
      </c>
      <c r="AI358" s="10" t="str">
        <f t="shared" si="27"/>
        <v/>
      </c>
      <c r="AJ358" s="10" t="str">
        <f t="shared" si="28"/>
        <v/>
      </c>
      <c r="AK358" s="723">
        <v>44348</v>
      </c>
      <c r="AL358" s="723">
        <v>46203</v>
      </c>
      <c r="AM358" s="708" t="s">
        <v>923</v>
      </c>
      <c r="AN358" s="724"/>
      <c r="AO358" s="724"/>
      <c r="AP358" s="724">
        <v>2</v>
      </c>
      <c r="AQ358" s="724"/>
      <c r="AR358" s="708"/>
      <c r="AS358" s="708"/>
      <c r="AT358" s="725"/>
      <c r="AU358" s="727" t="s">
        <v>3798</v>
      </c>
      <c r="AV358" s="708"/>
      <c r="AW358" s="708"/>
      <c r="AX358" s="708"/>
      <c r="AY358" s="725"/>
      <c r="AZ358" s="725"/>
      <c r="BA358" s="708"/>
      <c r="BB358" s="708"/>
      <c r="BC358" s="708"/>
      <c r="BD358" s="708"/>
      <c r="BE358" s="708"/>
      <c r="BF358" s="708"/>
      <c r="BG358" s="708"/>
      <c r="BH358" s="708"/>
      <c r="BI358" s="708"/>
      <c r="BJ358" s="708"/>
      <c r="BK358" s="708"/>
      <c r="BL358" s="708"/>
      <c r="BM358" s="708"/>
      <c r="BN358" s="708"/>
      <c r="BO358" s="708"/>
      <c r="BP358" s="708"/>
      <c r="BQ358" s="727" t="s">
        <v>3799</v>
      </c>
      <c r="BR358" s="708"/>
      <c r="BS358" s="708"/>
      <c r="BT358" s="708"/>
      <c r="BU358" s="708"/>
      <c r="BV358" s="708"/>
      <c r="BW358" s="708"/>
      <c r="BX358" s="708"/>
      <c r="BY358" s="708"/>
      <c r="BZ358" s="708"/>
      <c r="CA358" s="708"/>
      <c r="CB358" s="746" t="s">
        <v>1783</v>
      </c>
      <c r="CC358" s="708"/>
      <c r="CD358" s="708"/>
      <c r="CE358" s="708"/>
      <c r="CF358" s="708"/>
      <c r="CG358" s="708"/>
      <c r="CH358" s="708"/>
      <c r="CI358" s="708"/>
      <c r="CJ358" s="708"/>
      <c r="CK358" s="708"/>
      <c r="CL358" s="708"/>
      <c r="CM358" s="708"/>
      <c r="CN358" s="708"/>
      <c r="CO358" s="708"/>
      <c r="CP358" s="708"/>
      <c r="CQ358" s="708"/>
      <c r="CR358" s="708"/>
      <c r="CS358" s="708"/>
      <c r="CT358" s="708"/>
      <c r="CU358" s="708"/>
      <c r="CV358" s="726" t="s">
        <v>1784</v>
      </c>
      <c r="CW358" s="708"/>
      <c r="CX358" s="708"/>
      <c r="CY358" s="708"/>
      <c r="CZ358" s="708"/>
      <c r="DA358" s="708"/>
      <c r="DB358" s="708"/>
      <c r="DC358" s="708"/>
      <c r="DD358" s="708"/>
      <c r="DE358" s="708"/>
      <c r="DF358" s="708"/>
      <c r="DG358" s="708"/>
      <c r="DH358" s="708"/>
      <c r="DI358" s="708"/>
      <c r="DJ358" s="708"/>
      <c r="DK358" s="708"/>
      <c r="DL358" s="708"/>
      <c r="DM358" s="708"/>
      <c r="DN358" s="708"/>
      <c r="DO358" s="708"/>
      <c r="DP358" s="708"/>
      <c r="DQ358" s="726" t="s">
        <v>1785</v>
      </c>
      <c r="DR358" s="708"/>
      <c r="DS358" s="708"/>
      <c r="DT358" s="708"/>
      <c r="DU358" s="708"/>
      <c r="DV358" s="708"/>
    </row>
    <row r="359" spans="1:126" ht="13.8">
      <c r="A359" s="374" t="s">
        <v>5107</v>
      </c>
      <c r="B359" s="484" t="s">
        <v>98</v>
      </c>
      <c r="C359" s="42" t="s">
        <v>968</v>
      </c>
      <c r="D359" s="42" t="s">
        <v>563</v>
      </c>
      <c r="E359" s="67" t="s">
        <v>944</v>
      </c>
      <c r="F359" s="35" t="s">
        <v>1132</v>
      </c>
      <c r="G359" s="148">
        <v>220000000</v>
      </c>
      <c r="H359" s="152"/>
      <c r="I359" s="148">
        <f>H359+G359</f>
        <v>220000000</v>
      </c>
      <c r="J359" s="152"/>
      <c r="K359" s="147">
        <f>I359+J359</f>
        <v>220000000</v>
      </c>
      <c r="L359" s="465">
        <f>IF(ISNA(VLOOKUP(A359,Pagamenti_Opendata!$A$2:$H$253,8,FALSE)=TRUE),0,VLOOKUP(A359,Pagamenti_Opendata!$A$2:$H$253,8,FALSE))</f>
        <v>13798171</v>
      </c>
      <c r="M359" s="168" t="s">
        <v>875</v>
      </c>
      <c r="N359" s="148">
        <v>220000000</v>
      </c>
      <c r="O359" s="734">
        <f>IF(I359&gt;N359,I359-N359,0)</f>
        <v>0</v>
      </c>
      <c r="P359" s="734">
        <f>IF(I359&lt;N359,I359-N359,0)</f>
        <v>0</v>
      </c>
      <c r="Q359" s="603">
        <f>COUNTIF(Bandi_ItaliaDomani!A$2:A$1085,A359)</f>
        <v>3</v>
      </c>
      <c r="R359" s="465">
        <f>SUMIF(Bandi_ItaliaDomani!A$2:A$1085,A359,Bandi_ItaliaDomani!R$2:R$1085)</f>
        <v>147583102.00999999</v>
      </c>
      <c r="S359" s="465">
        <f>VLOOKUP(A359,Progetti_Regis!$A$2:$H$427,6,FALSE)</f>
        <v>462</v>
      </c>
      <c r="T359" s="465">
        <f>VLOOKUP(A359,Progetti_Regis!$A$2:$H$427,7,FALSE)</f>
        <v>106934306.39</v>
      </c>
      <c r="U359" s="50" t="s">
        <v>1175</v>
      </c>
      <c r="V359" s="35"/>
      <c r="W359" s="50" t="s">
        <v>6721</v>
      </c>
      <c r="X359" s="10">
        <v>0</v>
      </c>
      <c r="Y359" s="10">
        <v>50</v>
      </c>
      <c r="Z359" s="10">
        <v>50</v>
      </c>
      <c r="AA359" s="10">
        <v>50</v>
      </c>
      <c r="AB359" s="10">
        <v>50</v>
      </c>
      <c r="AC359" s="10">
        <v>20</v>
      </c>
      <c r="AD359" s="10">
        <v>0</v>
      </c>
      <c r="AE359" s="2">
        <v>220</v>
      </c>
      <c r="AF359" s="2">
        <v>100</v>
      </c>
      <c r="AG359" s="1052">
        <f>IF(ISNA(VLOOKUP($A359,Tag_sostegno_clima_digitale!$A$2:$Y$461,21,FALSE)=TRUE),0,VLOOKUP($A359,Tag_sostegno_clima_digitale!$A$2:$Y$461,21,FALSE))</f>
        <v>0</v>
      </c>
      <c r="AH359" s="1052">
        <f>IF(ISNA(VLOOKUP($A359,Tag_sostegno_clima_digitale!$A$2:$Y$461,23,FALSE)=TRUE),0,VLOOKUP($A359,Tag_sostegno_clima_digitale!$A$2:$Y$461,23,FALSE))</f>
        <v>0</v>
      </c>
      <c r="AI359" s="10">
        <f t="shared" si="27"/>
        <v>0</v>
      </c>
      <c r="AJ359" s="10">
        <f t="shared" si="28"/>
        <v>0</v>
      </c>
      <c r="AK359" s="8">
        <v>44197</v>
      </c>
      <c r="AL359" s="8">
        <v>46203</v>
      </c>
      <c r="AM359" s="172" t="s">
        <v>923</v>
      </c>
      <c r="AN359" s="64"/>
      <c r="AO359" s="64">
        <v>2</v>
      </c>
      <c r="AP359" s="64">
        <v>1</v>
      </c>
      <c r="AQ359" s="64"/>
      <c r="AR359" s="520"/>
      <c r="AS359" s="520"/>
      <c r="AU359" s="520"/>
      <c r="AV359" s="520"/>
      <c r="AW359" s="520"/>
      <c r="AX359" s="520"/>
      <c r="AY359" s="306" t="s">
        <v>3784</v>
      </c>
      <c r="BO359" s="59" t="s">
        <v>1786</v>
      </c>
      <c r="DQ359" s="59" t="s">
        <v>491</v>
      </c>
    </row>
    <row r="360" spans="1:126">
      <c r="A360" s="374" t="s">
        <v>5108</v>
      </c>
      <c r="B360" s="478" t="s">
        <v>98</v>
      </c>
      <c r="C360" s="38" t="s">
        <v>968</v>
      </c>
      <c r="D360" s="38" t="s">
        <v>563</v>
      </c>
      <c r="E360" s="48" t="s">
        <v>944</v>
      </c>
      <c r="F360" s="34" t="s">
        <v>969</v>
      </c>
      <c r="G360" s="156"/>
      <c r="H360" s="155"/>
      <c r="I360" s="156"/>
      <c r="J360" s="155"/>
      <c r="K360" s="155"/>
      <c r="L360" s="465">
        <f>IF(ISNA(VLOOKUP(A360,Pagamenti_Opendata!$A$2:$H$253,8,FALSE)=TRUE),0,VLOOKUP(A360,Pagamenti_Opendata!$A$2:$H$253,8,FALSE))</f>
        <v>0</v>
      </c>
      <c r="M360" s="168" t="s">
        <v>873</v>
      </c>
      <c r="N360" s="156"/>
      <c r="O360" s="734">
        <f>IF(I360&gt;N360,I360-N360,0)</f>
        <v>0</v>
      </c>
      <c r="P360" s="734">
        <f>IF(I360&lt;N360,I360-N360,0)</f>
        <v>0</v>
      </c>
      <c r="Q360" s="603">
        <f>COUNTIF(Bandi_ItaliaDomani!A$2:A$1085,A360)</f>
        <v>0</v>
      </c>
      <c r="R360" s="465">
        <f>SUMIF(Bandi_ItaliaDomani!A$2:A$1085,A360,Bandi_ItaliaDomani!R$2:R$1085)</f>
        <v>0</v>
      </c>
      <c r="S360" s="465">
        <f>VLOOKUP(A360,Progetti_Regis!$A$2:$H$427,6,FALSE)</f>
        <v>0</v>
      </c>
      <c r="T360" s="465">
        <f>VLOOKUP(A360,Progetti_Regis!$A$2:$H$427,7,FALSE)</f>
        <v>0</v>
      </c>
      <c r="U360" s="46" t="s">
        <v>7734</v>
      </c>
      <c r="V360" s="36" t="s">
        <v>970</v>
      </c>
      <c r="W360" s="468" t="s">
        <v>5702</v>
      </c>
      <c r="X360" s="10">
        <v>0</v>
      </c>
      <c r="Y360" s="10">
        <v>8.4</v>
      </c>
      <c r="Z360" s="10">
        <v>86.2</v>
      </c>
      <c r="AA360" s="10">
        <v>96.5</v>
      </c>
      <c r="AB360" s="10">
        <v>185.5</v>
      </c>
      <c r="AC360" s="10">
        <v>151.80000000000001</v>
      </c>
      <c r="AD360" s="10">
        <v>35.1</v>
      </c>
      <c r="AE360" s="2">
        <v>630</v>
      </c>
      <c r="AF360" s="2">
        <v>100</v>
      </c>
      <c r="AG360" s="1052">
        <f>IF(ISNA(VLOOKUP($A360,Tag_sostegno_clima_digitale!$A$2:$Y$461,21,FALSE)=TRUE),0,VLOOKUP($A360,Tag_sostegno_clima_digitale!$A$2:$Y$461,21,FALSE))</f>
        <v>0</v>
      </c>
      <c r="AH360" s="1052">
        <f>IF(ISNA(VLOOKUP($A360,Tag_sostegno_clima_digitale!$A$2:$Y$461,23,FALSE)=TRUE),0,VLOOKUP($A360,Tag_sostegno_clima_digitale!$A$2:$Y$461,23,FALSE))</f>
        <v>0</v>
      </c>
      <c r="AI360" s="10" t="str">
        <f t="shared" si="27"/>
        <v/>
      </c>
      <c r="AJ360" s="10" t="str">
        <f t="shared" si="28"/>
        <v/>
      </c>
      <c r="AK360" s="8">
        <v>44197</v>
      </c>
      <c r="AL360" s="8">
        <v>46203</v>
      </c>
      <c r="AM360" s="172" t="s">
        <v>924</v>
      </c>
      <c r="AN360" s="64">
        <v>1</v>
      </c>
      <c r="AO360" s="64">
        <v>2</v>
      </c>
      <c r="AP360" s="64"/>
      <c r="AQ360" s="64"/>
      <c r="AU360" s="60" t="s">
        <v>1787</v>
      </c>
      <c r="AV360" s="478"/>
      <c r="AW360" s="478"/>
      <c r="AX360" s="478"/>
      <c r="CB360" s="59" t="s">
        <v>1788</v>
      </c>
      <c r="DQ360" s="59" t="s">
        <v>1789</v>
      </c>
    </row>
    <row r="361" spans="1:126">
      <c r="A361" s="376" t="s">
        <v>5155</v>
      </c>
      <c r="B361" s="478" t="s">
        <v>98</v>
      </c>
      <c r="C361" s="42" t="s">
        <v>968</v>
      </c>
      <c r="D361" s="42" t="s">
        <v>563</v>
      </c>
      <c r="E361" s="35" t="s">
        <v>947</v>
      </c>
      <c r="F361" s="35" t="s">
        <v>971</v>
      </c>
      <c r="G361" s="152">
        <v>69700000</v>
      </c>
      <c r="H361" s="152"/>
      <c r="I361" s="148">
        <f>H361+G361</f>
        <v>69700000</v>
      </c>
      <c r="J361" s="148"/>
      <c r="K361" s="744">
        <f>I361+J361</f>
        <v>69700000</v>
      </c>
      <c r="L361" s="465">
        <f>IF(ISNA(VLOOKUP(A361,Pagamenti_Opendata!$A$2:$H$253,8,FALSE)=TRUE),0,VLOOKUP(A361,Pagamenti_Opendata!$A$2:$H$253,8,FALSE))</f>
        <v>500891.74</v>
      </c>
      <c r="M361" s="168"/>
      <c r="N361" s="148">
        <v>98000000</v>
      </c>
      <c r="O361" s="734">
        <f>IF(I361&gt;N361,I361-N361,0)</f>
        <v>0</v>
      </c>
      <c r="P361" s="734">
        <f>IF(I361&lt;N361,I361-N361,0)</f>
        <v>-28300000</v>
      </c>
      <c r="Q361" s="603">
        <f>COUNTIF(Bandi_ItaliaDomani!A$2:A$1085,A361)</f>
        <v>0</v>
      </c>
      <c r="R361" s="465">
        <f>SUMIF(Bandi_ItaliaDomani!A$2:A$1085,A361,Bandi_ItaliaDomani!R$2:R$1085)</f>
        <v>0</v>
      </c>
      <c r="S361" s="465">
        <f>VLOOKUP(A361,Progetti_Regis!$A$2:$H$427,6,FALSE)</f>
        <v>3</v>
      </c>
      <c r="T361" s="465">
        <f>VLOOKUP(A361,Progetti_Regis!$A$2:$H$427,7,FALSE)</f>
        <v>69700000</v>
      </c>
      <c r="U361" s="42" t="s">
        <v>7734</v>
      </c>
      <c r="V361" s="37"/>
      <c r="W361" s="42" t="s">
        <v>7205</v>
      </c>
      <c r="AE361" s="2"/>
      <c r="AF361" s="2"/>
      <c r="AG361" s="1052">
        <f>IF(ISNA(VLOOKUP($A361,Tag_sostegno_clima_digitale!$A$2:$Y$461,21,FALSE)=TRUE),0,VLOOKUP($A361,Tag_sostegno_clima_digitale!$A$2:$Y$461,21,FALSE))</f>
        <v>0.4</v>
      </c>
      <c r="AH361" s="1052">
        <f>IF(ISNA(VLOOKUP($A361,Tag_sostegno_clima_digitale!$A$2:$Y$461,23,FALSE)=TRUE),0,VLOOKUP($A361,Tag_sostegno_clima_digitale!$A$2:$Y$461,23,FALSE))</f>
        <v>0</v>
      </c>
      <c r="AI361" s="10">
        <f t="shared" si="27"/>
        <v>27.88</v>
      </c>
      <c r="AJ361" s="10">
        <f t="shared" si="28"/>
        <v>0</v>
      </c>
      <c r="AM361" s="484" t="s">
        <v>924</v>
      </c>
      <c r="AN361" s="484"/>
      <c r="AO361" s="484"/>
      <c r="AP361" s="484"/>
    </row>
    <row r="362" spans="1:126">
      <c r="A362" s="376" t="s">
        <v>5156</v>
      </c>
      <c r="B362" s="478" t="s">
        <v>98</v>
      </c>
      <c r="C362" s="40" t="s">
        <v>968</v>
      </c>
      <c r="D362" s="40" t="s">
        <v>563</v>
      </c>
      <c r="E362" s="35" t="s">
        <v>947</v>
      </c>
      <c r="F362" s="51" t="s">
        <v>4525</v>
      </c>
      <c r="G362" s="151">
        <v>6000000</v>
      </c>
      <c r="H362" s="151"/>
      <c r="I362" s="148">
        <f>H362+G362</f>
        <v>6000000</v>
      </c>
      <c r="J362" s="150"/>
      <c r="K362" s="744">
        <f>I362+J362</f>
        <v>6000000</v>
      </c>
      <c r="L362" s="465">
        <f>IF(ISNA(VLOOKUP(A362,Pagamenti_Opendata!$A$2:$H$253,8,FALSE)=TRUE),0,VLOOKUP(A362,Pagamenti_Opendata!$A$2:$H$253,8,FALSE))</f>
        <v>4181.18</v>
      </c>
      <c r="M362" s="168"/>
      <c r="N362" s="150">
        <v>46000000</v>
      </c>
      <c r="O362" s="734">
        <f>IF(I362&gt;N362,I362-N362,0)</f>
        <v>0</v>
      </c>
      <c r="P362" s="734">
        <f>IF(I362&lt;N362,I362-N362,0)</f>
        <v>-40000000</v>
      </c>
      <c r="Q362" s="603">
        <f>COUNTIF(Bandi_ItaliaDomani!A$2:A$1085,A362)</f>
        <v>0</v>
      </c>
      <c r="R362" s="465">
        <f>SUMIF(Bandi_ItaliaDomani!A$2:A$1085,A362,Bandi_ItaliaDomani!R$2:R$1085)</f>
        <v>0</v>
      </c>
      <c r="S362" s="465">
        <f>VLOOKUP(A362,Progetti_Regis!$A$2:$H$427,6,FALSE)</f>
        <v>2</v>
      </c>
      <c r="T362" s="465">
        <f>VLOOKUP(A362,Progetti_Regis!$A$2:$H$427,7,FALSE)</f>
        <v>17000000</v>
      </c>
      <c r="U362" s="42" t="s">
        <v>7734</v>
      </c>
      <c r="V362" s="37"/>
      <c r="W362" s="42" t="s">
        <v>7206</v>
      </c>
      <c r="AE362" s="2"/>
      <c r="AF362" s="2"/>
      <c r="AG362" s="1052">
        <f>IF(ISNA(VLOOKUP($A362,Tag_sostegno_clima_digitale!$A$2:$Y$461,21,FALSE)=TRUE),0,VLOOKUP($A362,Tag_sostegno_clima_digitale!$A$2:$Y$461,21,FALSE))</f>
        <v>0.4</v>
      </c>
      <c r="AH362" s="1052">
        <f>IF(ISNA(VLOOKUP($A362,Tag_sostegno_clima_digitale!$A$2:$Y$461,23,FALSE)=TRUE),0,VLOOKUP($A362,Tag_sostegno_clima_digitale!$A$2:$Y$461,23,FALSE))</f>
        <v>0</v>
      </c>
      <c r="AI362" s="10">
        <f t="shared" si="27"/>
        <v>2.4</v>
      </c>
      <c r="AJ362" s="10">
        <f t="shared" si="28"/>
        <v>0</v>
      </c>
      <c r="AM362" s="484" t="s">
        <v>924</v>
      </c>
      <c r="AN362" s="484"/>
      <c r="AO362" s="484"/>
      <c r="AP362" s="484"/>
    </row>
    <row r="363" spans="1:126">
      <c r="A363" s="376" t="s">
        <v>5157</v>
      </c>
      <c r="B363" s="478" t="s">
        <v>98</v>
      </c>
      <c r="C363" s="40" t="s">
        <v>968</v>
      </c>
      <c r="D363" s="40" t="s">
        <v>563</v>
      </c>
      <c r="E363" s="35" t="s">
        <v>947</v>
      </c>
      <c r="F363" s="35" t="s">
        <v>972</v>
      </c>
      <c r="G363" s="151">
        <v>186708000</v>
      </c>
      <c r="H363" s="151"/>
      <c r="I363" s="148">
        <f>H363+G363</f>
        <v>186708000</v>
      </c>
      <c r="J363" s="150"/>
      <c r="K363" s="744">
        <f>I363+J363</f>
        <v>186708000</v>
      </c>
      <c r="L363" s="465">
        <f>IF(ISNA(VLOOKUP(A363,Pagamenti_Opendata!$A$2:$H$253,8,FALSE)=TRUE),0,VLOOKUP(A363,Pagamenti_Opendata!$A$2:$H$253,8,FALSE))</f>
        <v>30562730.239999998</v>
      </c>
      <c r="M363" s="168"/>
      <c r="N363" s="150">
        <v>131000000</v>
      </c>
      <c r="O363" s="734">
        <f>IF(I363&gt;N363,I363-N363,0)</f>
        <v>55708000</v>
      </c>
      <c r="P363" s="734">
        <f>IF(I363&lt;N363,I363-N363,0)</f>
        <v>0</v>
      </c>
      <c r="Q363" s="603">
        <f>COUNTIF(Bandi_ItaliaDomani!A$2:A$1085,A363)</f>
        <v>0</v>
      </c>
      <c r="R363" s="465">
        <f>SUMIF(Bandi_ItaliaDomani!A$2:A$1085,A363,Bandi_ItaliaDomani!R$2:R$1085)</f>
        <v>0</v>
      </c>
      <c r="S363" s="465">
        <f>VLOOKUP(A363,Progetti_Regis!$A$2:$H$427,6,FALSE)</f>
        <v>11</v>
      </c>
      <c r="T363" s="465">
        <f>VLOOKUP(A363,Progetti_Regis!$A$2:$H$427,7,FALSE)</f>
        <v>196708000</v>
      </c>
      <c r="U363" s="42" t="s">
        <v>7734</v>
      </c>
      <c r="V363" s="37"/>
      <c r="W363" s="42" t="s">
        <v>7207</v>
      </c>
      <c r="AE363" s="2"/>
      <c r="AF363" s="2"/>
      <c r="AG363" s="1052">
        <f>IF(ISNA(VLOOKUP($A363,Tag_sostegno_clima_digitale!$A$2:$Y$461,21,FALSE)=TRUE),0,VLOOKUP($A363,Tag_sostegno_clima_digitale!$A$2:$Y$461,21,FALSE))</f>
        <v>0.4</v>
      </c>
      <c r="AH363" s="1052">
        <f>IF(ISNA(VLOOKUP($A363,Tag_sostegno_clima_digitale!$A$2:$Y$461,23,FALSE)=TRUE),0,VLOOKUP($A363,Tag_sostegno_clima_digitale!$A$2:$Y$461,23,FALSE))</f>
        <v>0</v>
      </c>
      <c r="AI363" s="10">
        <f t="shared" si="27"/>
        <v>74.683199999999999</v>
      </c>
      <c r="AJ363" s="10">
        <f t="shared" si="28"/>
        <v>0</v>
      </c>
      <c r="AM363" s="484" t="s">
        <v>924</v>
      </c>
      <c r="AN363" s="484"/>
      <c r="AO363" s="484"/>
      <c r="AP363" s="484"/>
    </row>
    <row r="364" spans="1:126" s="63" customFormat="1">
      <c r="A364" s="376" t="s">
        <v>5158</v>
      </c>
      <c r="B364" s="478" t="s">
        <v>98</v>
      </c>
      <c r="C364" s="40" t="s">
        <v>968</v>
      </c>
      <c r="D364" s="40" t="s">
        <v>563</v>
      </c>
      <c r="E364" s="35" t="s">
        <v>947</v>
      </c>
      <c r="F364" s="51" t="s">
        <v>4526</v>
      </c>
      <c r="G364" s="150">
        <v>301092000</v>
      </c>
      <c r="H364" s="151"/>
      <c r="I364" s="148">
        <f>H364+G364</f>
        <v>301092000</v>
      </c>
      <c r="J364" s="150"/>
      <c r="K364" s="744">
        <f>I364+J364</f>
        <v>301092000</v>
      </c>
      <c r="L364" s="465">
        <f>IF(ISNA(VLOOKUP(A364,Pagamenti_Opendata!$A$2:$H$253,8,FALSE)=TRUE),0,VLOOKUP(A364,Pagamenti_Opendata!$A$2:$H$253,8,FALSE))</f>
        <v>5277356.8899999997</v>
      </c>
      <c r="M364" s="168"/>
      <c r="N364" s="150">
        <v>355000000</v>
      </c>
      <c r="O364" s="734">
        <f>IF(I364&gt;N364,I364-N364,0)</f>
        <v>0</v>
      </c>
      <c r="P364" s="734">
        <f>IF(I364&lt;N364,I364-N364,0)</f>
        <v>-53908000</v>
      </c>
      <c r="Q364" s="603">
        <f>COUNTIF(Bandi_ItaliaDomani!A$2:A$1085,A364)</f>
        <v>0</v>
      </c>
      <c r="R364" s="465">
        <f>SUMIF(Bandi_ItaliaDomani!A$2:A$1085,A364,Bandi_ItaliaDomani!R$2:R$1085)</f>
        <v>0</v>
      </c>
      <c r="S364" s="465">
        <f>VLOOKUP(A364,Progetti_Regis!$A$2:$H$427,6,FALSE)</f>
        <v>41</v>
      </c>
      <c r="T364" s="465">
        <f>VLOOKUP(A364,Progetti_Regis!$A$2:$H$427,7,FALSE)</f>
        <v>301092000</v>
      </c>
      <c r="U364" s="42" t="s">
        <v>7734</v>
      </c>
      <c r="V364" s="37"/>
      <c r="W364" s="42" t="s">
        <v>5767</v>
      </c>
      <c r="X364" s="172"/>
      <c r="Y364" s="172"/>
      <c r="Z364" s="172"/>
      <c r="AA364" s="172"/>
      <c r="AB364" s="172"/>
      <c r="AC364" s="172"/>
      <c r="AD364" s="172"/>
      <c r="AE364" s="2"/>
      <c r="AF364" s="2"/>
      <c r="AG364" s="1052">
        <f>IF(ISNA(VLOOKUP($A364,Tag_sostegno_clima_digitale!$A$2:$Y$461,21,FALSE)=TRUE),0,VLOOKUP($A364,Tag_sostegno_clima_digitale!$A$2:$Y$461,21,FALSE))</f>
        <v>0.4</v>
      </c>
      <c r="AH364" s="1052">
        <f>IF(ISNA(VLOOKUP($A364,Tag_sostegno_clima_digitale!$A$2:$Y$461,23,FALSE)=TRUE),0,VLOOKUP($A364,Tag_sostegno_clima_digitale!$A$2:$Y$461,23,FALSE))</f>
        <v>0</v>
      </c>
      <c r="AI364" s="10">
        <f t="shared" si="27"/>
        <v>120.43680000000001</v>
      </c>
      <c r="AJ364" s="10">
        <f t="shared" si="28"/>
        <v>0</v>
      </c>
      <c r="AK364" s="172"/>
      <c r="AL364" s="172"/>
      <c r="AM364" s="484" t="s">
        <v>924</v>
      </c>
      <c r="AN364" s="484"/>
      <c r="AO364" s="484"/>
      <c r="AP364" s="484"/>
      <c r="AQ364" s="484"/>
      <c r="AR364" s="172"/>
      <c r="AS364" s="484"/>
      <c r="AT364" s="172"/>
      <c r="AU364" s="172"/>
      <c r="AV364" s="484"/>
      <c r="AW364" s="484"/>
      <c r="AX364" s="484"/>
      <c r="AY364" s="172"/>
      <c r="AZ364" s="484"/>
      <c r="BA364" s="172"/>
      <c r="BB364" s="484"/>
      <c r="BC364" s="484"/>
      <c r="BD364" s="484"/>
      <c r="BE364" s="172"/>
      <c r="BF364" s="172"/>
      <c r="BG364" s="484"/>
      <c r="BH364" s="484"/>
      <c r="BI364" s="484"/>
      <c r="BJ364" s="484"/>
      <c r="BK364" s="484"/>
      <c r="BL364" s="484"/>
      <c r="BM364" s="484"/>
      <c r="BN364" s="172"/>
      <c r="BO364" s="172"/>
      <c r="BP364" s="484"/>
      <c r="BQ364" s="172"/>
      <c r="BR364" s="172"/>
      <c r="BS364" s="484"/>
      <c r="BT364" s="484"/>
      <c r="BU364" s="484"/>
      <c r="BV364" s="484"/>
      <c r="BW364" s="484"/>
      <c r="BX364" s="484"/>
      <c r="BY364" s="484"/>
      <c r="BZ364" s="172"/>
      <c r="CA364" s="484"/>
      <c r="CB364" s="172"/>
      <c r="CC364" s="484"/>
      <c r="CD364" s="484"/>
      <c r="CE364" s="172"/>
      <c r="CF364" s="172"/>
      <c r="CG364" s="484"/>
      <c r="CH364" s="484"/>
      <c r="CI364" s="484"/>
      <c r="CJ364" s="484"/>
      <c r="CK364" s="484"/>
      <c r="CL364" s="484"/>
      <c r="CM364" s="484"/>
      <c r="CN364" s="172"/>
      <c r="CO364" s="484"/>
      <c r="CP364" s="484"/>
      <c r="CQ364" s="484"/>
      <c r="CR364" s="484"/>
      <c r="CS364" s="484"/>
      <c r="CT364" s="484"/>
      <c r="CU364" s="484"/>
      <c r="CV364" s="172"/>
      <c r="CW364" s="484"/>
      <c r="CX364" s="484"/>
      <c r="CY364" s="172"/>
      <c r="CZ364" s="172"/>
      <c r="DA364" s="484"/>
      <c r="DB364" s="484"/>
      <c r="DC364" s="484"/>
      <c r="DD364" s="484"/>
      <c r="DE364" s="484"/>
      <c r="DF364" s="484"/>
      <c r="DG364" s="484"/>
      <c r="DH364" s="484"/>
      <c r="DI364" s="172"/>
      <c r="DJ364" s="484"/>
      <c r="DK364" s="484"/>
      <c r="DL364" s="484"/>
      <c r="DM364" s="484"/>
      <c r="DN364" s="484"/>
      <c r="DO364" s="484"/>
      <c r="DP364" s="484"/>
      <c r="DQ364" s="172"/>
      <c r="DR364" s="484"/>
      <c r="DS364" s="484"/>
      <c r="DT364" s="484"/>
      <c r="DU364" s="172"/>
      <c r="DV364" s="172"/>
    </row>
    <row r="365" spans="1:126" s="63" customFormat="1" ht="13.8">
      <c r="A365" s="374" t="s">
        <v>5109</v>
      </c>
      <c r="B365" s="484" t="s">
        <v>5834</v>
      </c>
      <c r="C365" s="54" t="s">
        <v>544</v>
      </c>
      <c r="D365" s="40" t="s">
        <v>563</v>
      </c>
      <c r="E365" s="43" t="s">
        <v>944</v>
      </c>
      <c r="F365" s="20" t="s">
        <v>1856</v>
      </c>
      <c r="G365" s="148"/>
      <c r="H365" s="149"/>
      <c r="I365" s="148"/>
      <c r="J365" s="148">
        <v>350000000</v>
      </c>
      <c r="K365" s="147">
        <f>I365+J365</f>
        <v>350000000</v>
      </c>
      <c r="L365" s="465">
        <f>IF(ISNA(VLOOKUP(A365,Pagamenti_Opendata!$A$2:$H$253,8,FALSE)=TRUE),0,VLOOKUP(A365,Pagamenti_Opendata!$A$2:$H$253,8,FALSE))</f>
        <v>0</v>
      </c>
      <c r="M365" s="168" t="s">
        <v>872</v>
      </c>
      <c r="N365" s="148"/>
      <c r="O365" s="734">
        <f>IF(I365&gt;N365,I365-N365,0)</f>
        <v>0</v>
      </c>
      <c r="P365" s="734">
        <f>IF(I365&lt;N365,I365-N365,0)</f>
        <v>0</v>
      </c>
      <c r="Q365" s="603">
        <f>COUNTIF(Bandi_ItaliaDomani!A$2:A$1085,A365)</f>
        <v>1</v>
      </c>
      <c r="R365" s="465">
        <f>SUMIF(Bandi_ItaliaDomani!A$2:A$1085,A365,Bandi_ItaliaDomani!R$2:R$1085)</f>
        <v>324473798</v>
      </c>
      <c r="S365" s="465">
        <f>VLOOKUP(A365,Progetti_Regis!$A$2:$H$427,6,FALSE)</f>
        <v>0</v>
      </c>
      <c r="T365" s="465">
        <f>VLOOKUP(A365,Progetti_Regis!$A$2:$H$427,7,FALSE)</f>
        <v>0</v>
      </c>
      <c r="U365" s="50" t="s">
        <v>1175</v>
      </c>
      <c r="V365" s="28"/>
      <c r="W365" s="50" t="s">
        <v>6721</v>
      </c>
      <c r="X365" s="10"/>
      <c r="Y365" s="10">
        <v>0</v>
      </c>
      <c r="Z365" s="10">
        <v>70</v>
      </c>
      <c r="AA365" s="10">
        <v>70</v>
      </c>
      <c r="AB365" s="10">
        <v>70</v>
      </c>
      <c r="AC365" s="10">
        <v>70</v>
      </c>
      <c r="AD365" s="10">
        <v>70</v>
      </c>
      <c r="AE365" s="2">
        <v>350</v>
      </c>
      <c r="AF365" s="2">
        <v>100</v>
      </c>
      <c r="AG365" s="1052">
        <f>IF(ISNA(VLOOKUP($A365,Tag_sostegno_clima_digitale!$A$2:$Y$461,21,FALSE)=TRUE),0,VLOOKUP($A365,Tag_sostegno_clima_digitale!$A$2:$Y$461,21,FALSE))</f>
        <v>0</v>
      </c>
      <c r="AH365" s="1052">
        <f>IF(ISNA(VLOOKUP($A365,Tag_sostegno_clima_digitale!$A$2:$Y$461,23,FALSE)=TRUE),0,VLOOKUP($A365,Tag_sostegno_clima_digitale!$A$2:$Y$461,23,FALSE))</f>
        <v>0</v>
      </c>
      <c r="AI365" s="10">
        <f t="shared" si="27"/>
        <v>0</v>
      </c>
      <c r="AJ365" s="10">
        <f t="shared" si="28"/>
        <v>0</v>
      </c>
      <c r="AK365" s="8"/>
      <c r="AL365" s="8"/>
      <c r="AM365" s="171" t="s">
        <v>1831</v>
      </c>
      <c r="AN365" s="64"/>
      <c r="AO365" s="64"/>
      <c r="AP365" s="64"/>
      <c r="AQ365" s="64"/>
      <c r="AR365" s="172"/>
      <c r="AS365" s="484"/>
      <c r="AT365" s="520"/>
      <c r="AU365" s="172"/>
      <c r="AV365" s="484"/>
      <c r="AW365" s="484"/>
      <c r="AX365" s="484"/>
      <c r="AY365" s="172"/>
      <c r="AZ365" s="484"/>
      <c r="BA365" s="172"/>
      <c r="BB365" s="484"/>
      <c r="BC365" s="484"/>
      <c r="BD365" s="484"/>
      <c r="BE365" s="172"/>
      <c r="BF365" s="172"/>
      <c r="BG365" s="484"/>
      <c r="BH365" s="484"/>
      <c r="BI365" s="484"/>
      <c r="BJ365" s="484"/>
      <c r="BK365" s="484"/>
      <c r="BL365" s="484"/>
      <c r="BM365" s="484"/>
      <c r="BN365" s="172"/>
      <c r="BO365" s="172"/>
      <c r="BP365" s="484"/>
      <c r="BQ365" s="172"/>
      <c r="BR365" s="172"/>
      <c r="BS365" s="484"/>
      <c r="BT365" s="484"/>
      <c r="BU365" s="484"/>
      <c r="BV365" s="484"/>
      <c r="BW365" s="484"/>
      <c r="BX365" s="484"/>
      <c r="BY365" s="484"/>
      <c r="BZ365" s="172"/>
      <c r="CA365" s="484"/>
      <c r="CB365" s="172"/>
      <c r="CC365" s="484"/>
      <c r="CD365" s="484"/>
      <c r="CE365" s="172"/>
      <c r="CF365" s="172"/>
      <c r="CG365" s="484"/>
      <c r="CH365" s="484"/>
      <c r="CI365" s="484"/>
      <c r="CJ365" s="484"/>
      <c r="CK365" s="484"/>
      <c r="CL365" s="484"/>
      <c r="CM365" s="484"/>
      <c r="CN365" s="172"/>
      <c r="CO365" s="484"/>
      <c r="CP365" s="484"/>
      <c r="CQ365" s="484"/>
      <c r="CR365" s="484"/>
      <c r="CS365" s="484"/>
      <c r="CT365" s="484"/>
      <c r="CU365" s="484"/>
      <c r="CV365" s="172"/>
      <c r="CW365" s="484"/>
      <c r="CX365" s="484"/>
      <c r="CY365" s="172"/>
      <c r="CZ365" s="172"/>
      <c r="DA365" s="484"/>
      <c r="DB365" s="484"/>
      <c r="DC365" s="484"/>
      <c r="DD365" s="484"/>
      <c r="DE365" s="484"/>
      <c r="DF365" s="484"/>
      <c r="DG365" s="484"/>
      <c r="DH365" s="484"/>
      <c r="DI365" s="172"/>
      <c r="DJ365" s="484"/>
      <c r="DK365" s="484"/>
      <c r="DL365" s="484"/>
      <c r="DM365" s="484"/>
      <c r="DN365" s="484"/>
      <c r="DO365" s="484"/>
      <c r="DP365" s="484"/>
      <c r="DQ365" s="172"/>
      <c r="DR365" s="484"/>
      <c r="DS365" s="484"/>
      <c r="DT365" s="484"/>
      <c r="DU365" s="172"/>
      <c r="DV365" s="172"/>
    </row>
    <row r="366" spans="1:126">
      <c r="A366" s="985" t="s">
        <v>5188</v>
      </c>
      <c r="B366" s="986" t="s">
        <v>5834</v>
      </c>
      <c r="C366" s="1026" t="s">
        <v>544</v>
      </c>
      <c r="D366" s="987" t="s">
        <v>563</v>
      </c>
      <c r="E366" s="984" t="s">
        <v>944</v>
      </c>
      <c r="F366" s="1025" t="s">
        <v>1857</v>
      </c>
      <c r="G366" s="148"/>
      <c r="H366" s="149"/>
      <c r="I366" s="148"/>
      <c r="J366" s="148"/>
      <c r="K366" s="147">
        <f>I366+J366</f>
        <v>0</v>
      </c>
      <c r="L366" s="465">
        <f>IF(ISNA(VLOOKUP(A366,Pagamenti_Opendata!$A$2:$H$253,8,FALSE)=TRUE),0,VLOOKUP(A366,Pagamenti_Opendata!$A$2:$H$253,8,FALSE))</f>
        <v>0</v>
      </c>
      <c r="M366" s="168" t="s">
        <v>874</v>
      </c>
      <c r="N366" s="148"/>
      <c r="O366" s="734">
        <f>IF(I366&gt;N366,I366-N366,0)</f>
        <v>0</v>
      </c>
      <c r="P366" s="734">
        <f>IF(I366&lt;N366,I366-N366,0)</f>
        <v>0</v>
      </c>
      <c r="Q366" s="603">
        <f>COUNTIF(Bandi_ItaliaDomani!A$2:A$1085,A366)</f>
        <v>0</v>
      </c>
      <c r="R366" s="465">
        <f>SUMIF(Bandi_ItaliaDomani!A$2:A$1085,A366,Bandi_ItaliaDomani!R$2:R$1085)</f>
        <v>0</v>
      </c>
      <c r="S366" s="465">
        <f>VLOOKUP(A366,Progetti_Regis!$A$2:$H$427,6,FALSE)</f>
        <v>0</v>
      </c>
      <c r="T366" s="465">
        <f>VLOOKUP(A366,Progetti_Regis!$A$2:$H$427,7,FALSE)</f>
        <v>0</v>
      </c>
      <c r="U366" s="42" t="s">
        <v>9421</v>
      </c>
      <c r="V366" s="28"/>
      <c r="W366" s="42" t="s">
        <v>6721</v>
      </c>
      <c r="X366" s="10"/>
      <c r="Y366" s="10">
        <v>220</v>
      </c>
      <c r="Z366" s="10">
        <v>720</v>
      </c>
      <c r="AA366" s="10">
        <v>320</v>
      </c>
      <c r="AB366" s="10">
        <v>280</v>
      </c>
      <c r="AC366" s="10">
        <v>160</v>
      </c>
      <c r="AD366" s="10">
        <v>80</v>
      </c>
      <c r="AE366" s="2">
        <v>691</v>
      </c>
      <c r="AF366" s="2">
        <v>38.799999999999997</v>
      </c>
      <c r="AG366" s="1052">
        <f>IF(ISNA(VLOOKUP($A366,Tag_sostegno_clima_digitale!$A$2:$Y$461,21,FALSE)=TRUE),0,VLOOKUP($A366,Tag_sostegno_clima_digitale!$A$2:$Y$461,21,FALSE))</f>
        <v>0</v>
      </c>
      <c r="AH366" s="1052">
        <f>IF(ISNA(VLOOKUP($A366,Tag_sostegno_clima_digitale!$A$2:$Y$461,23,FALSE)=TRUE),0,VLOOKUP($A366,Tag_sostegno_clima_digitale!$A$2:$Y$461,23,FALSE))</f>
        <v>0</v>
      </c>
      <c r="AI366" s="10" t="str">
        <f t="shared" si="27"/>
        <v/>
      </c>
      <c r="AJ366" s="10" t="str">
        <f t="shared" si="28"/>
        <v/>
      </c>
      <c r="AK366" s="8"/>
      <c r="AL366" s="8"/>
      <c r="AM366" s="171" t="s">
        <v>1831</v>
      </c>
      <c r="AN366" s="64"/>
      <c r="AO366" s="64"/>
      <c r="AP366" s="64"/>
      <c r="AQ366" s="64"/>
    </row>
    <row r="367" spans="1:126" s="354" customFormat="1">
      <c r="A367" s="374" t="s">
        <v>5101</v>
      </c>
      <c r="B367" s="484" t="s">
        <v>5834</v>
      </c>
      <c r="C367" s="54" t="s">
        <v>544</v>
      </c>
      <c r="D367" s="40" t="s">
        <v>563</v>
      </c>
      <c r="E367" s="35" t="s">
        <v>947</v>
      </c>
      <c r="F367" s="160" t="s">
        <v>4565</v>
      </c>
      <c r="G367" s="148"/>
      <c r="H367" s="149"/>
      <c r="I367" s="148"/>
      <c r="J367" s="148">
        <v>1080000000</v>
      </c>
      <c r="K367" s="148">
        <v>1080000000</v>
      </c>
      <c r="L367" s="465">
        <f>IF(ISNA(VLOOKUP(A367,Pagamenti_Opendata!$A$2:$H$253,8,FALSE)=TRUE),0,VLOOKUP(A367,Pagamenti_Opendata!$A$2:$H$253,8,FALSE))</f>
        <v>0</v>
      </c>
      <c r="M367" s="168"/>
      <c r="N367" s="148"/>
      <c r="O367" s="734">
        <f>IF(I367&gt;N367,I367-N367,0)</f>
        <v>0</v>
      </c>
      <c r="P367" s="734">
        <f>IF(I367&lt;N367,I367-N367,0)</f>
        <v>0</v>
      </c>
      <c r="Q367" s="603">
        <f>COUNTIF(Bandi_ItaliaDomani!A$2:A$1085,A367)</f>
        <v>0</v>
      </c>
      <c r="R367" s="465">
        <f>SUMIF(Bandi_ItaliaDomani!A$2:A$1085,A367,Bandi_ItaliaDomani!R$2:R$1085)</f>
        <v>0</v>
      </c>
      <c r="S367" s="465">
        <f>VLOOKUP(A367,Progetti_Regis!$A$2:$H$427,6,FALSE)</f>
        <v>0</v>
      </c>
      <c r="T367" s="465">
        <f>VLOOKUP(A367,Progetti_Regis!$A$2:$H$427,7,FALSE)</f>
        <v>0</v>
      </c>
      <c r="U367" s="42"/>
      <c r="V367" s="28"/>
      <c r="W367" s="42"/>
      <c r="X367" s="10"/>
      <c r="Y367" s="10"/>
      <c r="Z367" s="10"/>
      <c r="AA367" s="10"/>
      <c r="AB367" s="10"/>
      <c r="AC367" s="10"/>
      <c r="AD367" s="10"/>
      <c r="AE367" s="2"/>
      <c r="AF367" s="2"/>
      <c r="AG367" s="1052">
        <f>IF(ISNA(VLOOKUP($A367,Tag_sostegno_clima_digitale!$A$2:$Y$461,21,FALSE)=TRUE),0,VLOOKUP($A367,Tag_sostegno_clima_digitale!$A$2:$Y$461,21,FALSE))</f>
        <v>0</v>
      </c>
      <c r="AH367" s="1052">
        <f>IF(ISNA(VLOOKUP($A367,Tag_sostegno_clima_digitale!$A$2:$Y$461,23,FALSE)=TRUE),0,VLOOKUP($A367,Tag_sostegno_clima_digitale!$A$2:$Y$461,23,FALSE))</f>
        <v>0</v>
      </c>
      <c r="AI367" s="10">
        <f t="shared" si="27"/>
        <v>0</v>
      </c>
      <c r="AJ367" s="10">
        <f t="shared" si="28"/>
        <v>0</v>
      </c>
      <c r="AK367" s="8"/>
      <c r="AL367" s="8"/>
      <c r="AM367" s="355" t="s">
        <v>1831</v>
      </c>
      <c r="AN367" s="64"/>
      <c r="AO367" s="64"/>
      <c r="AP367" s="64"/>
      <c r="AQ367" s="64"/>
      <c r="AS367" s="484"/>
      <c r="AV367" s="484"/>
      <c r="AW367" s="484"/>
      <c r="AX367" s="484"/>
      <c r="AZ367" s="484"/>
      <c r="BB367" s="484"/>
      <c r="BC367" s="484"/>
      <c r="BD367" s="484"/>
      <c r="BG367" s="484"/>
      <c r="BH367" s="484"/>
      <c r="BI367" s="484"/>
      <c r="BJ367" s="484"/>
      <c r="BK367" s="484"/>
      <c r="BL367" s="484"/>
      <c r="BM367" s="484"/>
      <c r="BP367" s="484"/>
      <c r="BS367" s="484"/>
      <c r="BT367" s="484"/>
      <c r="BU367" s="484"/>
      <c r="BV367" s="484"/>
      <c r="BW367" s="484"/>
      <c r="BX367" s="484"/>
      <c r="BY367" s="484"/>
      <c r="CA367" s="484"/>
      <c r="CC367" s="484"/>
      <c r="CD367" s="484"/>
      <c r="CG367" s="484"/>
      <c r="CH367" s="484"/>
      <c r="CI367" s="484"/>
      <c r="CJ367" s="484"/>
      <c r="CK367" s="484"/>
      <c r="CL367" s="484"/>
      <c r="CM367" s="484"/>
      <c r="CO367" s="484"/>
      <c r="CP367" s="484"/>
      <c r="CQ367" s="484"/>
      <c r="CR367" s="484"/>
      <c r="CS367" s="484"/>
      <c r="CT367" s="484"/>
      <c r="CU367" s="484"/>
      <c r="CW367" s="484"/>
      <c r="CX367" s="484"/>
      <c r="DA367" s="484"/>
      <c r="DB367" s="484"/>
      <c r="DC367" s="484"/>
      <c r="DD367" s="484"/>
      <c r="DE367" s="484"/>
      <c r="DF367" s="484"/>
      <c r="DG367" s="484"/>
      <c r="DH367" s="484"/>
      <c r="DJ367" s="484"/>
      <c r="DK367" s="484"/>
      <c r="DL367" s="484"/>
      <c r="DM367" s="484"/>
      <c r="DN367" s="484"/>
      <c r="DO367" s="484"/>
      <c r="DP367" s="484"/>
      <c r="DR367" s="484"/>
      <c r="DS367" s="484"/>
      <c r="DT367" s="484"/>
    </row>
    <row r="368" spans="1:126" s="354" customFormat="1">
      <c r="A368" s="374" t="s">
        <v>5102</v>
      </c>
      <c r="B368" s="484" t="s">
        <v>5834</v>
      </c>
      <c r="C368" s="54" t="s">
        <v>544</v>
      </c>
      <c r="D368" s="40" t="s">
        <v>563</v>
      </c>
      <c r="E368" s="35" t="s">
        <v>947</v>
      </c>
      <c r="F368" s="160" t="s">
        <v>4566</v>
      </c>
      <c r="G368" s="148"/>
      <c r="H368" s="149"/>
      <c r="I368" s="148"/>
      <c r="J368" s="148">
        <v>700000000</v>
      </c>
      <c r="K368" s="148">
        <v>700000000</v>
      </c>
      <c r="L368" s="465">
        <f>IF(ISNA(VLOOKUP(A368,Pagamenti_Opendata!$A$2:$H$253,8,FALSE)=TRUE),0,VLOOKUP(A368,Pagamenti_Opendata!$A$2:$H$253,8,FALSE))</f>
        <v>0</v>
      </c>
      <c r="M368" s="168"/>
      <c r="N368" s="148"/>
      <c r="O368" s="734">
        <f>IF(I368&gt;N368,I368-N368,0)</f>
        <v>0</v>
      </c>
      <c r="P368" s="734">
        <f>IF(I368&lt;N368,I368-N368,0)</f>
        <v>0</v>
      </c>
      <c r="Q368" s="603">
        <f>COUNTIF(Bandi_ItaliaDomani!A$2:A$1085,A368)</f>
        <v>11</v>
      </c>
      <c r="R368" s="465">
        <f>SUMIF(Bandi_ItaliaDomani!A$2:A$1085,A368,Bandi_ItaliaDomani!R$2:R$1085)</f>
        <v>595000000</v>
      </c>
      <c r="S368" s="465">
        <f>VLOOKUP(A368,Progetti_Regis!$A$2:$H$427,6,FALSE)</f>
        <v>0</v>
      </c>
      <c r="T368" s="465">
        <f>VLOOKUP(A368,Progetti_Regis!$A$2:$H$427,7,FALSE)</f>
        <v>0</v>
      </c>
      <c r="U368" s="42"/>
      <c r="V368" s="28"/>
      <c r="W368" s="42"/>
      <c r="X368" s="10"/>
      <c r="Y368" s="10"/>
      <c r="Z368" s="10"/>
      <c r="AA368" s="10"/>
      <c r="AB368" s="10"/>
      <c r="AC368" s="10"/>
      <c r="AD368" s="10"/>
      <c r="AE368" s="2"/>
      <c r="AF368" s="2"/>
      <c r="AG368" s="1052">
        <f>IF(ISNA(VLOOKUP($A368,Tag_sostegno_clima_digitale!$A$2:$Y$461,21,FALSE)=TRUE),0,VLOOKUP($A368,Tag_sostegno_clima_digitale!$A$2:$Y$461,21,FALSE))</f>
        <v>0</v>
      </c>
      <c r="AH368" s="1052">
        <f>IF(ISNA(VLOOKUP($A368,Tag_sostegno_clima_digitale!$A$2:$Y$461,23,FALSE)=TRUE),0,VLOOKUP($A368,Tag_sostegno_clima_digitale!$A$2:$Y$461,23,FALSE))</f>
        <v>0</v>
      </c>
      <c r="AI368" s="10">
        <f t="shared" si="27"/>
        <v>0</v>
      </c>
      <c r="AJ368" s="10">
        <f t="shared" si="28"/>
        <v>0</v>
      </c>
      <c r="AK368" s="8"/>
      <c r="AL368" s="8"/>
      <c r="AM368" s="355" t="s">
        <v>1831</v>
      </c>
      <c r="AN368" s="64"/>
      <c r="AO368" s="64"/>
      <c r="AP368" s="64"/>
      <c r="AQ368" s="64"/>
      <c r="AS368" s="484"/>
      <c r="AV368" s="484"/>
      <c r="AW368" s="484"/>
      <c r="AX368" s="484"/>
      <c r="AZ368" s="484"/>
      <c r="BB368" s="484"/>
      <c r="BC368" s="484"/>
      <c r="BD368" s="484"/>
      <c r="BG368" s="484"/>
      <c r="BH368" s="484"/>
      <c r="BI368" s="484"/>
      <c r="BJ368" s="484"/>
      <c r="BK368" s="484"/>
      <c r="BL368" s="484"/>
      <c r="BM368" s="484"/>
      <c r="BP368" s="484"/>
      <c r="BS368" s="484"/>
      <c r="BT368" s="484"/>
      <c r="BU368" s="484"/>
      <c r="BV368" s="484"/>
      <c r="BW368" s="484"/>
      <c r="BX368" s="484"/>
      <c r="BY368" s="484"/>
      <c r="CA368" s="484"/>
      <c r="CC368" s="484"/>
      <c r="CD368" s="484"/>
      <c r="CG368" s="484"/>
      <c r="CH368" s="484"/>
      <c r="CI368" s="484"/>
      <c r="CJ368" s="484"/>
      <c r="CK368" s="484"/>
      <c r="CL368" s="484"/>
      <c r="CM368" s="484"/>
      <c r="CO368" s="484"/>
      <c r="CP368" s="484"/>
      <c r="CQ368" s="484"/>
      <c r="CR368" s="484"/>
      <c r="CS368" s="484"/>
      <c r="CT368" s="484"/>
      <c r="CU368" s="484"/>
      <c r="CW368" s="484"/>
      <c r="CX368" s="484"/>
      <c r="DA368" s="484"/>
      <c r="DB368" s="484"/>
      <c r="DC368" s="484"/>
      <c r="DD368" s="484"/>
      <c r="DE368" s="484"/>
      <c r="DF368" s="484"/>
      <c r="DG368" s="484"/>
      <c r="DH368" s="484"/>
      <c r="DJ368" s="484"/>
      <c r="DK368" s="484"/>
      <c r="DL368" s="484"/>
      <c r="DM368" s="484"/>
      <c r="DN368" s="484"/>
      <c r="DO368" s="484"/>
      <c r="DP368" s="484"/>
      <c r="DR368" s="484"/>
      <c r="DS368" s="484"/>
      <c r="DT368" s="484"/>
    </row>
    <row r="369" spans="1:126">
      <c r="A369" s="374" t="s">
        <v>5096</v>
      </c>
      <c r="B369" s="484" t="s">
        <v>98</v>
      </c>
      <c r="C369" s="42" t="s">
        <v>968</v>
      </c>
      <c r="D369" s="42" t="s">
        <v>563</v>
      </c>
      <c r="E369" s="67" t="s">
        <v>1204</v>
      </c>
      <c r="F369" s="6" t="s">
        <v>1228</v>
      </c>
      <c r="G369" s="148">
        <v>0</v>
      </c>
      <c r="H369" s="152"/>
      <c r="I369" s="148">
        <f>H369+G369</f>
        <v>0</v>
      </c>
      <c r="J369" s="148"/>
      <c r="K369" s="147">
        <f>I369+J369</f>
        <v>0</v>
      </c>
      <c r="L369" s="465">
        <f>IF(ISNA(VLOOKUP(A369,Pagamenti_Opendata!$A$2:$H$253,8,FALSE)=TRUE),0,VLOOKUP(A369,Pagamenti_Opendata!$A$2:$H$253,8,FALSE))</f>
        <v>0</v>
      </c>
      <c r="M369" s="168"/>
      <c r="N369" s="148">
        <v>0</v>
      </c>
      <c r="O369" s="734">
        <f>IF(I369&gt;N369,I369-N369,0)</f>
        <v>0</v>
      </c>
      <c r="P369" s="734">
        <f>IF(I369&lt;N369,I369-N369,0)</f>
        <v>0</v>
      </c>
      <c r="Q369" s="603">
        <f>COUNTIF(Bandi_ItaliaDomani!A$2:A$1085,A369)</f>
        <v>0</v>
      </c>
      <c r="R369" s="465">
        <f>SUMIF(Bandi_ItaliaDomani!A$2:A$1085,A369,Bandi_ItaliaDomani!R$2:R$1085)</f>
        <v>0</v>
      </c>
      <c r="S369" s="465">
        <f>VLOOKUP(A369,Progetti_Regis!$A$2:$H$427,6,FALSE)</f>
        <v>0</v>
      </c>
      <c r="T369" s="465">
        <f>VLOOKUP(A369,Progetti_Regis!$A$2:$H$427,7,FALSE)</f>
        <v>0</v>
      </c>
      <c r="U369" s="50" t="s">
        <v>1175</v>
      </c>
      <c r="V369" s="37"/>
      <c r="W369" s="42"/>
      <c r="X369" s="10"/>
      <c r="Y369" s="10"/>
      <c r="Z369" s="10"/>
      <c r="AA369" s="10"/>
      <c r="AB369" s="10"/>
      <c r="AC369" s="10"/>
      <c r="AD369" s="10"/>
      <c r="AE369" s="2"/>
      <c r="AF369" s="2"/>
      <c r="AG369" s="1052">
        <f>IF(ISNA(VLOOKUP($A369,Tag_sostegno_clima_digitale!$A$2:$Y$461,21,FALSE)=TRUE),0,VLOOKUP($A369,Tag_sostegno_clima_digitale!$A$2:$Y$461,21,FALSE))</f>
        <v>0</v>
      </c>
      <c r="AH369" s="1052">
        <f>IF(ISNA(VLOOKUP($A369,Tag_sostegno_clima_digitale!$A$2:$Y$461,23,FALSE)=TRUE),0,VLOOKUP($A369,Tag_sostegno_clima_digitale!$A$2:$Y$461,23,FALSE))</f>
        <v>0</v>
      </c>
      <c r="AI369" s="10" t="str">
        <f t="shared" si="27"/>
        <v/>
      </c>
      <c r="AJ369" s="10" t="str">
        <f t="shared" si="28"/>
        <v/>
      </c>
      <c r="AK369" s="8"/>
      <c r="AL369" s="8"/>
      <c r="AM369" s="172" t="s">
        <v>924</v>
      </c>
      <c r="AN369" s="64">
        <v>1</v>
      </c>
      <c r="AO369" s="64"/>
      <c r="AP369" s="64"/>
      <c r="AQ369" s="64"/>
      <c r="AU369" s="60" t="s">
        <v>1790</v>
      </c>
      <c r="AV369" s="478"/>
      <c r="AW369" s="478"/>
      <c r="AX369" s="478"/>
    </row>
    <row r="370" spans="1:126" ht="13.8">
      <c r="A370" s="374" t="s">
        <v>5103</v>
      </c>
      <c r="B370" s="484" t="s">
        <v>98</v>
      </c>
      <c r="C370" s="40" t="s">
        <v>997</v>
      </c>
      <c r="D370" s="40" t="s">
        <v>5310</v>
      </c>
      <c r="E370" s="43" t="s">
        <v>944</v>
      </c>
      <c r="F370" s="670" t="s">
        <v>5921</v>
      </c>
      <c r="G370" s="150">
        <v>2000000000</v>
      </c>
      <c r="H370" s="151"/>
      <c r="I370" s="148">
        <f>H370+G370</f>
        <v>2000000000</v>
      </c>
      <c r="J370" s="150"/>
      <c r="K370" s="147">
        <f>I370+J370</f>
        <v>2000000000</v>
      </c>
      <c r="L370" s="465">
        <f>IF(ISNA(VLOOKUP(A370,Pagamenti_Opendata!$A$2:$H$253,8,FALSE)=TRUE),0,VLOOKUP(A370,Pagamenti_Opendata!$A$2:$H$253,8,FALSE))</f>
        <v>224156035.49000001</v>
      </c>
      <c r="M370" s="168" t="s">
        <v>879</v>
      </c>
      <c r="N370" s="150">
        <v>2000000000</v>
      </c>
      <c r="O370" s="734">
        <f>IF(I370&gt;N370,I370-N370,0)</f>
        <v>0</v>
      </c>
      <c r="P370" s="734">
        <f>IF(I370&lt;N370,I370-N370,0)</f>
        <v>0</v>
      </c>
      <c r="Q370" s="603">
        <f>COUNTIF(Bandi_ItaliaDomani!A$2:A$1085,A370)</f>
        <v>1</v>
      </c>
      <c r="R370" s="465">
        <f>SUMIF(Bandi_ItaliaDomani!A$2:A$1085,A370,Bandi_ItaliaDomani!R$2:R$1085)</f>
        <v>31064897</v>
      </c>
      <c r="S370" s="465">
        <f>VLOOKUP(A370,Progetti_Regis!$A$2:$H$427,6,FALSE)</f>
        <v>1416</v>
      </c>
      <c r="T370" s="465">
        <f>VLOOKUP(A370,Progetti_Regis!$A$2:$H$427,7,FALSE)</f>
        <v>1999953084.5699995</v>
      </c>
      <c r="U370" s="52" t="s">
        <v>1162</v>
      </c>
      <c r="V370" s="51"/>
      <c r="W370" s="52" t="s">
        <v>6936</v>
      </c>
      <c r="X370" s="10">
        <v>0</v>
      </c>
      <c r="Y370" s="10">
        <v>0.63</v>
      </c>
      <c r="Z370" s="10">
        <v>0.16</v>
      </c>
      <c r="AA370" s="10">
        <v>99.8</v>
      </c>
      <c r="AB370" s="10">
        <v>599.76</v>
      </c>
      <c r="AC370" s="10">
        <v>599.76</v>
      </c>
      <c r="AD370" s="10">
        <v>699.92</v>
      </c>
      <c r="AE370" s="2">
        <v>900</v>
      </c>
      <c r="AF370" s="2">
        <v>45</v>
      </c>
      <c r="AG370" s="1052">
        <f>IF(ISNA(VLOOKUP($A370,Tag_sostegno_clima_digitale!$A$2:$Y$461,21,FALSE)=TRUE),0,VLOOKUP($A370,Tag_sostegno_clima_digitale!$A$2:$Y$461,21,FALSE))</f>
        <v>0.2</v>
      </c>
      <c r="AH370" s="1052">
        <f>IF(ISNA(VLOOKUP($A370,Tag_sostegno_clima_digitale!$A$2:$Y$461,23,FALSE)=TRUE),0,VLOOKUP($A370,Tag_sostegno_clima_digitale!$A$2:$Y$461,23,FALSE))</f>
        <v>0</v>
      </c>
      <c r="AI370" s="10">
        <f t="shared" si="27"/>
        <v>400</v>
      </c>
      <c r="AJ370" s="10">
        <f t="shared" si="28"/>
        <v>0</v>
      </c>
      <c r="AK370" s="8">
        <v>44348</v>
      </c>
      <c r="AL370" s="8">
        <v>46203</v>
      </c>
      <c r="AM370" s="172" t="s">
        <v>924</v>
      </c>
      <c r="AN370" s="64">
        <v>1</v>
      </c>
      <c r="AO370" s="64">
        <v>1</v>
      </c>
      <c r="AP370" s="64">
        <v>1</v>
      </c>
      <c r="AQ370" s="64"/>
      <c r="AY370" s="520"/>
      <c r="AZ370" s="520"/>
      <c r="BA370" s="60" t="s">
        <v>1791</v>
      </c>
      <c r="BB370" s="478"/>
      <c r="BC370" s="478"/>
      <c r="BD370" s="478"/>
      <c r="CF370" s="306" t="s">
        <v>3683</v>
      </c>
      <c r="DQ370" s="59" t="s">
        <v>1793</v>
      </c>
    </row>
    <row r="371" spans="1:126" ht="13.8">
      <c r="A371" s="374" t="s">
        <v>5104</v>
      </c>
      <c r="B371" s="484" t="s">
        <v>98</v>
      </c>
      <c r="C371" s="38" t="s">
        <v>997</v>
      </c>
      <c r="D371" s="38" t="s">
        <v>564</v>
      </c>
      <c r="E371" s="48" t="s">
        <v>944</v>
      </c>
      <c r="F371" s="671" t="s">
        <v>5922</v>
      </c>
      <c r="G371" s="156"/>
      <c r="H371" s="155"/>
      <c r="I371" s="156"/>
      <c r="J371" s="155"/>
      <c r="K371" s="155"/>
      <c r="L371" s="465">
        <f>IF(ISNA(VLOOKUP(A371,Pagamenti_Opendata!$A$2:$H$253,8,FALSE)=TRUE),0,VLOOKUP(A371,Pagamenti_Opendata!$A$2:$H$253,8,FALSE))</f>
        <v>0</v>
      </c>
      <c r="M371" s="168" t="s">
        <v>878</v>
      </c>
      <c r="N371" s="156"/>
      <c r="O371" s="734">
        <f>IF(I371&gt;N371,I371-N371,0)</f>
        <v>0</v>
      </c>
      <c r="P371" s="734">
        <f>IF(I371&lt;N371,I371-N371,0)</f>
        <v>0</v>
      </c>
      <c r="Q371" s="603">
        <f>COUNTIF(Bandi_ItaliaDomani!A$2:A$1085,A371)</f>
        <v>0</v>
      </c>
      <c r="R371" s="465">
        <f>SUMIF(Bandi_ItaliaDomani!A$2:A$1085,A371,Bandi_ItaliaDomani!R$2:R$1085)</f>
        <v>0</v>
      </c>
      <c r="S371" s="465">
        <f>VLOOKUP(A371,Progetti_Regis!$A$2:$H$427,6,FALSE)</f>
        <v>0</v>
      </c>
      <c r="T371" s="465">
        <f>VLOOKUP(A371,Progetti_Regis!$A$2:$H$427,7,FALSE)</f>
        <v>0</v>
      </c>
      <c r="U371" s="46" t="s">
        <v>1162</v>
      </c>
      <c r="V371" s="36"/>
      <c r="W371" s="46" t="s">
        <v>6936</v>
      </c>
      <c r="X371" s="10">
        <v>0</v>
      </c>
      <c r="Y371" s="10">
        <v>40</v>
      </c>
      <c r="Z371" s="10">
        <v>228.2</v>
      </c>
      <c r="AA371" s="10">
        <v>315.86</v>
      </c>
      <c r="AB371" s="10">
        <v>632.12</v>
      </c>
      <c r="AC371" s="10">
        <v>1283.8599999999999</v>
      </c>
      <c r="AD371" s="10">
        <v>1750</v>
      </c>
      <c r="AE371" s="10">
        <v>1485</v>
      </c>
      <c r="AF371" s="2">
        <v>40.4</v>
      </c>
      <c r="AG371" s="1052">
        <f>IF(ISNA(VLOOKUP($A371,Tag_sostegno_clima_digitale!$A$2:$Y$461,21,FALSE)=TRUE),0,VLOOKUP($A371,Tag_sostegno_clima_digitale!$A$2:$Y$461,21,FALSE))</f>
        <v>0</v>
      </c>
      <c r="AH371" s="1052">
        <f>IF(ISNA(VLOOKUP($A371,Tag_sostegno_clima_digitale!$A$2:$Y$461,23,FALSE)=TRUE),0,VLOOKUP($A371,Tag_sostegno_clima_digitale!$A$2:$Y$461,23,FALSE))</f>
        <v>0</v>
      </c>
      <c r="AI371" s="10" t="str">
        <f t="shared" si="27"/>
        <v/>
      </c>
      <c r="AJ371" s="10" t="str">
        <f t="shared" si="28"/>
        <v/>
      </c>
      <c r="AK371" s="8">
        <v>44348</v>
      </c>
      <c r="AL371" s="8">
        <v>46203</v>
      </c>
      <c r="AM371" s="172" t="s">
        <v>924</v>
      </c>
      <c r="AN371" s="64">
        <v>2</v>
      </c>
      <c r="AO371" s="64">
        <v>4</v>
      </c>
      <c r="AP371" s="64">
        <v>1</v>
      </c>
      <c r="AQ371" s="64"/>
      <c r="AY371" s="520"/>
      <c r="AZ371" s="520"/>
      <c r="BA371" s="60" t="s">
        <v>1794</v>
      </c>
      <c r="BB371" s="60" t="s">
        <v>1795</v>
      </c>
      <c r="BC371" s="478"/>
      <c r="BD371" s="478"/>
      <c r="BR371" s="59" t="s">
        <v>1792</v>
      </c>
      <c r="CF371" s="59" t="s">
        <v>1796</v>
      </c>
      <c r="CG371" s="306" t="s">
        <v>3683</v>
      </c>
      <c r="CZ371" s="59" t="s">
        <v>1798</v>
      </c>
      <c r="DQ371" s="59" t="s">
        <v>1797</v>
      </c>
    </row>
    <row r="372" spans="1:126">
      <c r="A372" s="376" t="s">
        <v>5189</v>
      </c>
      <c r="B372" s="484" t="s">
        <v>98</v>
      </c>
      <c r="C372" s="40" t="s">
        <v>997</v>
      </c>
      <c r="D372" s="40" t="s">
        <v>564</v>
      </c>
      <c r="E372" s="35" t="s">
        <v>947</v>
      </c>
      <c r="F372" s="20" t="s">
        <v>7105</v>
      </c>
      <c r="G372" s="150">
        <v>2970000000</v>
      </c>
      <c r="H372" s="151"/>
      <c r="I372" s="148">
        <f>H372+G372</f>
        <v>2970000000</v>
      </c>
      <c r="J372" s="151"/>
      <c r="K372" s="744">
        <f>I372+J372</f>
        <v>2970000000</v>
      </c>
      <c r="L372" s="465">
        <f>IF(ISNA(VLOOKUP(A372,Pagamenti_Opendata!$A$2:$H$253,8,FALSE)=TRUE),0,VLOOKUP(A372,Pagamenti_Opendata!$A$2:$H$253,8,FALSE))</f>
        <v>417969647.58999997</v>
      </c>
      <c r="M372" s="167" t="s">
        <v>1888</v>
      </c>
      <c r="N372" s="150">
        <v>2720000000</v>
      </c>
      <c r="O372" s="734">
        <f>IF(I372&gt;N372,I372-N372,0)</f>
        <v>250000000</v>
      </c>
      <c r="P372" s="734">
        <f>IF(I372&lt;N372,I372-N372,0)</f>
        <v>0</v>
      </c>
      <c r="Q372" s="603">
        <f>COUNTIF(Bandi_ItaliaDomani!A$2:A$1085,A372)</f>
        <v>0</v>
      </c>
      <c r="R372" s="465">
        <f>SUMIF(Bandi_ItaliaDomani!A$2:A$1085,A372,Bandi_ItaliaDomani!R$2:R$1085)</f>
        <v>0</v>
      </c>
      <c r="S372" s="465">
        <f>VLOOKUP(A372,Progetti_Regis!$A$2:$H$427,6,FALSE)</f>
        <v>21</v>
      </c>
      <c r="T372" s="465">
        <f>VLOOKUP(A372,Progetti_Regis!$A$2:$H$427,7,FALSE)</f>
        <v>2720000000</v>
      </c>
      <c r="U372" s="52" t="s">
        <v>1162</v>
      </c>
      <c r="V372" s="35"/>
      <c r="W372" s="52" t="s">
        <v>6936</v>
      </c>
      <c r="AE372" s="10"/>
      <c r="AF372" s="2"/>
      <c r="AG372" s="1052">
        <f>IF(ISNA(VLOOKUP($A372,Tag_sostegno_clima_digitale!$A$2:$Y$461,21,FALSE)=TRUE),0,VLOOKUP($A372,Tag_sostegno_clima_digitale!$A$2:$Y$461,21,FALSE))</f>
        <v>0</v>
      </c>
      <c r="AH372" s="1052">
        <f>IF(ISNA(VLOOKUP($A372,Tag_sostegno_clima_digitale!$A$2:$Y$461,23,FALSE)=TRUE),0,VLOOKUP($A372,Tag_sostegno_clima_digitale!$A$2:$Y$461,23,FALSE))</f>
        <v>0</v>
      </c>
      <c r="AI372" s="10">
        <f t="shared" si="27"/>
        <v>0</v>
      </c>
      <c r="AJ372" s="10">
        <f t="shared" si="28"/>
        <v>0</v>
      </c>
      <c r="AM372" s="484" t="s">
        <v>924</v>
      </c>
      <c r="AN372" s="484"/>
      <c r="AO372" s="484"/>
      <c r="AP372" s="484"/>
      <c r="BA372" s="60" t="s">
        <v>1795</v>
      </c>
      <c r="BB372" s="478"/>
      <c r="BC372" s="478"/>
      <c r="BD372" s="478"/>
    </row>
    <row r="373" spans="1:126">
      <c r="A373" s="374" t="s">
        <v>5114</v>
      </c>
      <c r="B373" s="484" t="s">
        <v>98</v>
      </c>
      <c r="C373" s="40" t="s">
        <v>997</v>
      </c>
      <c r="D373" s="40" t="s">
        <v>564</v>
      </c>
      <c r="E373" s="35" t="s">
        <v>947</v>
      </c>
      <c r="F373" s="670" t="s">
        <v>7110</v>
      </c>
      <c r="G373" s="150">
        <v>280000000</v>
      </c>
      <c r="H373" s="151"/>
      <c r="I373" s="148">
        <f>H373+G373</f>
        <v>280000000</v>
      </c>
      <c r="J373" s="151"/>
      <c r="K373" s="147">
        <f>I373+J373</f>
        <v>280000000</v>
      </c>
      <c r="L373" s="465">
        <f>IF(ISNA(VLOOKUP(A373,Pagamenti_Opendata!$A$2:$H$253,8,FALSE)=TRUE),0,VLOOKUP(A373,Pagamenti_Opendata!$A$2:$H$253,8,FALSE))</f>
        <v>74706705.590000004</v>
      </c>
      <c r="M373" s="167" t="s">
        <v>1888</v>
      </c>
      <c r="N373" s="150">
        <v>280000000</v>
      </c>
      <c r="O373" s="734">
        <f>IF(I373&gt;N373,I373-N373,0)</f>
        <v>0</v>
      </c>
      <c r="P373" s="734">
        <f>IF(I373&lt;N373,I373-N373,0)</f>
        <v>0</v>
      </c>
      <c r="Q373" s="603">
        <f>COUNTIF(Bandi_ItaliaDomani!A$2:A$1085,A373)</f>
        <v>1</v>
      </c>
      <c r="R373" s="465">
        <f>SUMIF(Bandi_ItaliaDomani!A$2:A$1085,A373,Bandi_ItaliaDomani!R$2:R$1085)</f>
        <v>494515.5</v>
      </c>
      <c r="S373" s="465">
        <f>VLOOKUP(A373,Progetti_Regis!$A$2:$H$427,6,FALSE)</f>
        <v>864</v>
      </c>
      <c r="T373" s="465">
        <f>VLOOKUP(A373,Progetti_Regis!$A$2:$H$427,7,FALSE)</f>
        <v>278931470.69</v>
      </c>
      <c r="U373" s="52" t="s">
        <v>1162</v>
      </c>
      <c r="V373" s="51"/>
      <c r="W373" s="52" t="s">
        <v>6936</v>
      </c>
      <c r="AE373" s="10"/>
      <c r="AF373" s="2"/>
      <c r="AG373" s="1052">
        <f>IF(ISNA(VLOOKUP($A373,Tag_sostegno_clima_digitale!$A$2:$Y$461,21,FALSE)=TRUE),0,VLOOKUP($A373,Tag_sostegno_clima_digitale!$A$2:$Y$461,21,FALSE))</f>
        <v>0</v>
      </c>
      <c r="AH373" s="1052">
        <f>IF(ISNA(VLOOKUP($A373,Tag_sostegno_clima_digitale!$A$2:$Y$461,23,FALSE)=TRUE),0,VLOOKUP($A373,Tag_sostegno_clima_digitale!$A$2:$Y$461,23,FALSE))</f>
        <v>1</v>
      </c>
      <c r="AI373" s="10">
        <f t="shared" si="27"/>
        <v>0</v>
      </c>
      <c r="AJ373" s="10">
        <f t="shared" si="28"/>
        <v>280</v>
      </c>
      <c r="AM373" s="484" t="s">
        <v>924</v>
      </c>
      <c r="AN373" s="484"/>
      <c r="AO373" s="484"/>
      <c r="AP373" s="484"/>
    </row>
    <row r="374" spans="1:126">
      <c r="A374" s="376" t="s">
        <v>5190</v>
      </c>
      <c r="B374" s="484" t="s">
        <v>98</v>
      </c>
      <c r="C374" s="40" t="s">
        <v>997</v>
      </c>
      <c r="D374" s="40" t="s">
        <v>564</v>
      </c>
      <c r="E374" s="35" t="s">
        <v>947</v>
      </c>
      <c r="F374" s="35" t="s">
        <v>1003</v>
      </c>
      <c r="G374" s="150">
        <v>1500000000</v>
      </c>
      <c r="H374" s="151"/>
      <c r="I374" s="148">
        <f>H374+G374</f>
        <v>1500000000</v>
      </c>
      <c r="J374" s="151"/>
      <c r="K374" s="744">
        <f>I374+J374</f>
        <v>1500000000</v>
      </c>
      <c r="L374" s="465">
        <f>IF(ISNA(VLOOKUP(A374,Pagamenti_Opendata!$A$2:$H$253,8,FALSE)=TRUE),0,VLOOKUP(A374,Pagamenti_Opendata!$A$2:$H$253,8,FALSE))</f>
        <v>74692505.489999995</v>
      </c>
      <c r="M374" s="167" t="s">
        <v>1888</v>
      </c>
      <c r="N374" s="150">
        <v>1000000000</v>
      </c>
      <c r="O374" s="734">
        <f>IF(I374&gt;N374,I374-N374,0)</f>
        <v>500000000</v>
      </c>
      <c r="P374" s="734">
        <f>IF(I374&lt;N374,I374-N374,0)</f>
        <v>0</v>
      </c>
      <c r="Q374" s="603">
        <f>COUNTIF(Bandi_ItaliaDomani!A$2:A$1085,A374)</f>
        <v>5</v>
      </c>
      <c r="R374" s="465">
        <f>SUMIF(Bandi_ItaliaDomani!A$2:A$1085,A374,Bandi_ItaliaDomani!R$2:R$1085)</f>
        <v>1106427475.8399999</v>
      </c>
      <c r="S374" s="465">
        <f>VLOOKUP(A374,Progetti_Regis!$A$2:$H$427,6,FALSE)</f>
        <v>26</v>
      </c>
      <c r="T374" s="465">
        <f>VLOOKUP(A374,Progetti_Regis!$A$2:$H$427,7,FALSE)</f>
        <v>827101618</v>
      </c>
      <c r="U374" s="52" t="s">
        <v>1162</v>
      </c>
      <c r="V374" s="35"/>
      <c r="W374" s="52" t="s">
        <v>6936</v>
      </c>
      <c r="AE374" s="10"/>
      <c r="AF374" s="2"/>
      <c r="AG374" s="1052">
        <f>IF(ISNA(VLOOKUP($A374,Tag_sostegno_clima_digitale!$A$2:$Y$461,21,FALSE)=TRUE),0,VLOOKUP($A374,Tag_sostegno_clima_digitale!$A$2:$Y$461,21,FALSE))</f>
        <v>0</v>
      </c>
      <c r="AH374" s="1052">
        <f>IF(ISNA(VLOOKUP($A374,Tag_sostegno_clima_digitale!$A$2:$Y$461,23,FALSE)=TRUE),0,VLOOKUP($A374,Tag_sostegno_clima_digitale!$A$2:$Y$461,23,FALSE))</f>
        <v>1</v>
      </c>
      <c r="AI374" s="10">
        <f t="shared" si="27"/>
        <v>0</v>
      </c>
      <c r="AJ374" s="10">
        <f t="shared" si="28"/>
        <v>1500</v>
      </c>
      <c r="AM374" s="484" t="s">
        <v>924</v>
      </c>
      <c r="AN374" s="484"/>
      <c r="AO374" s="484"/>
      <c r="AP374" s="484"/>
    </row>
    <row r="375" spans="1:126" s="63" customFormat="1" ht="13.8">
      <c r="A375" s="374" t="s">
        <v>5105</v>
      </c>
      <c r="B375" s="484" t="s">
        <v>98</v>
      </c>
      <c r="C375" s="40" t="s">
        <v>997</v>
      </c>
      <c r="D375" s="40" t="s">
        <v>564</v>
      </c>
      <c r="E375" s="43" t="s">
        <v>944</v>
      </c>
      <c r="F375" s="670" t="s">
        <v>5923</v>
      </c>
      <c r="G375" s="150">
        <v>1000000000</v>
      </c>
      <c r="H375" s="151"/>
      <c r="I375" s="148">
        <f>H375+G375</f>
        <v>1000000000</v>
      </c>
      <c r="J375" s="150"/>
      <c r="K375" s="147">
        <f>I375+J375</f>
        <v>1000000000</v>
      </c>
      <c r="L375" s="465">
        <f>IF(ISNA(VLOOKUP(A375,Pagamenti_Opendata!$A$2:$H$253,8,FALSE)=TRUE),0,VLOOKUP(A375,Pagamenti_Opendata!$A$2:$H$253,8,FALSE))</f>
        <v>85713125.25</v>
      </c>
      <c r="M375" s="168" t="s">
        <v>811</v>
      </c>
      <c r="N375" s="150">
        <v>1000000000</v>
      </c>
      <c r="O375" s="734">
        <f>IF(I375&gt;N375,I375-N375,0)</f>
        <v>0</v>
      </c>
      <c r="P375" s="734">
        <f>IF(I375&lt;N375,I375-N375,0)</f>
        <v>0</v>
      </c>
      <c r="Q375" s="603">
        <f>COUNTIF(Bandi_ItaliaDomani!A$2:A$1085,A375)</f>
        <v>1</v>
      </c>
      <c r="R375" s="465">
        <f>SUMIF(Bandi_ItaliaDomani!A$2:A$1085,A375,Bandi_ItaliaDomani!R$2:R$1085)</f>
        <v>0</v>
      </c>
      <c r="S375" s="465">
        <f>VLOOKUP(A375,Progetti_Regis!$A$2:$H$427,6,FALSE)</f>
        <v>427</v>
      </c>
      <c r="T375" s="465">
        <f>VLOOKUP(A375,Progetti_Regis!$A$2:$H$427,7,FALSE)</f>
        <v>999996877.48999989</v>
      </c>
      <c r="U375" s="52" t="s">
        <v>1162</v>
      </c>
      <c r="V375" s="35"/>
      <c r="W375" s="52" t="s">
        <v>6721</v>
      </c>
      <c r="X375" s="10">
        <v>0</v>
      </c>
      <c r="Y375" s="10">
        <v>0.48</v>
      </c>
      <c r="Z375" s="10">
        <v>63.32</v>
      </c>
      <c r="AA375" s="10">
        <v>79.360000000000014</v>
      </c>
      <c r="AB375" s="10">
        <v>354.48</v>
      </c>
      <c r="AC375" s="10">
        <v>301.58</v>
      </c>
      <c r="AD375" s="10">
        <v>701</v>
      </c>
      <c r="AE375" s="2">
        <v>400</v>
      </c>
      <c r="AF375" s="2">
        <v>40</v>
      </c>
      <c r="AG375" s="1052">
        <f>IF(ISNA(VLOOKUP($A375,Tag_sostegno_clima_digitale!$A$2:$Y$461,21,FALSE)=TRUE),0,VLOOKUP($A375,Tag_sostegno_clima_digitale!$A$2:$Y$461,21,FALSE))</f>
        <v>0</v>
      </c>
      <c r="AH375" s="1052">
        <f>IF(ISNA(VLOOKUP($A375,Tag_sostegno_clima_digitale!$A$2:$Y$461,23,FALSE)=TRUE),0,VLOOKUP($A375,Tag_sostegno_clima_digitale!$A$2:$Y$461,23,FALSE))</f>
        <v>0</v>
      </c>
      <c r="AI375" s="10">
        <f t="shared" si="27"/>
        <v>0</v>
      </c>
      <c r="AJ375" s="10">
        <f t="shared" si="28"/>
        <v>0</v>
      </c>
      <c r="AK375" s="8"/>
      <c r="AL375" s="8"/>
      <c r="AM375" s="172" t="s">
        <v>924</v>
      </c>
      <c r="AN375" s="64">
        <v>1</v>
      </c>
      <c r="AO375" s="64">
        <v>1</v>
      </c>
      <c r="AP375" s="64">
        <v>1</v>
      </c>
      <c r="AQ375" s="64"/>
      <c r="AR375" s="172"/>
      <c r="AS375" s="484"/>
      <c r="AT375" s="172"/>
      <c r="AU375" s="172"/>
      <c r="AV375" s="484"/>
      <c r="AW375" s="484"/>
      <c r="AX375" s="484"/>
      <c r="AY375" s="520"/>
      <c r="AZ375" s="520"/>
      <c r="BA375" s="60" t="s">
        <v>1791</v>
      </c>
      <c r="BB375" s="478"/>
      <c r="BC375" s="478"/>
      <c r="BD375" s="478"/>
      <c r="BE375" s="172"/>
      <c r="BF375" s="172"/>
      <c r="BG375" s="484"/>
      <c r="BH375" s="484"/>
      <c r="BI375" s="484"/>
      <c r="BJ375" s="484"/>
      <c r="BK375" s="484"/>
      <c r="BL375" s="484"/>
      <c r="BM375" s="484"/>
      <c r="BN375" s="172"/>
      <c r="BO375" s="172"/>
      <c r="BP375" s="484"/>
      <c r="BQ375" s="172"/>
      <c r="BR375" s="172"/>
      <c r="BS375" s="484"/>
      <c r="BT375" s="484"/>
      <c r="BU375" s="484"/>
      <c r="BV375" s="484"/>
      <c r="BW375" s="484"/>
      <c r="BX375" s="484"/>
      <c r="BY375" s="484"/>
      <c r="BZ375" s="172"/>
      <c r="CA375" s="484"/>
      <c r="CB375" s="172"/>
      <c r="CC375" s="484"/>
      <c r="CD375" s="484"/>
      <c r="CE375" s="172"/>
      <c r="CF375" s="305" t="s">
        <v>3683</v>
      </c>
      <c r="CG375" s="478"/>
      <c r="CH375" s="478"/>
      <c r="CI375" s="478"/>
      <c r="CJ375" s="478"/>
      <c r="CK375" s="478"/>
      <c r="CL375" s="478"/>
      <c r="CM375" s="478"/>
      <c r="CN375" s="172"/>
      <c r="CO375" s="484"/>
      <c r="CP375" s="484"/>
      <c r="CQ375" s="484"/>
      <c r="CR375" s="484"/>
      <c r="CS375" s="484"/>
      <c r="CT375" s="484"/>
      <c r="CU375" s="484"/>
      <c r="CV375" s="172"/>
      <c r="CW375" s="484"/>
      <c r="CX375" s="484"/>
      <c r="CY375" s="172"/>
      <c r="CZ375" s="172"/>
      <c r="DA375" s="484"/>
      <c r="DB375" s="484"/>
      <c r="DC375" s="484"/>
      <c r="DD375" s="484"/>
      <c r="DE375" s="484"/>
      <c r="DF375" s="484"/>
      <c r="DG375" s="484"/>
      <c r="DH375" s="484"/>
      <c r="DI375" s="172"/>
      <c r="DJ375" s="484"/>
      <c r="DK375" s="484"/>
      <c r="DL375" s="484"/>
      <c r="DM375" s="484"/>
      <c r="DN375" s="484"/>
      <c r="DO375" s="484"/>
      <c r="DP375" s="484"/>
      <c r="DQ375" s="59" t="s">
        <v>502</v>
      </c>
      <c r="DR375" s="484"/>
      <c r="DS375" s="484"/>
      <c r="DT375" s="484"/>
      <c r="DU375" s="172"/>
      <c r="DV375" s="172"/>
    </row>
    <row r="376" spans="1:126">
      <c r="A376" s="376" t="s">
        <v>5191</v>
      </c>
      <c r="B376" s="484" t="s">
        <v>5834</v>
      </c>
      <c r="C376" s="40" t="s">
        <v>997</v>
      </c>
      <c r="D376" s="40" t="s">
        <v>564</v>
      </c>
      <c r="E376" s="43" t="s">
        <v>944</v>
      </c>
      <c r="F376" s="373" t="s">
        <v>1859</v>
      </c>
      <c r="G376" s="148"/>
      <c r="H376" s="149"/>
      <c r="I376" s="148"/>
      <c r="J376" s="148">
        <v>500010000</v>
      </c>
      <c r="K376" s="147">
        <f>I376+J376</f>
        <v>500010000</v>
      </c>
      <c r="L376" s="465">
        <f>IF(ISNA(VLOOKUP(A376,Pagamenti_Opendata!$A$2:$H$253,8,FALSE)=TRUE),0,VLOOKUP(A376,Pagamenti_Opendata!$A$2:$H$253,8,FALSE))</f>
        <v>0</v>
      </c>
      <c r="M376" s="168" t="s">
        <v>907</v>
      </c>
      <c r="N376" s="148"/>
      <c r="O376" s="734">
        <f>IF(I376&gt;N376,I376-N376,0)</f>
        <v>0</v>
      </c>
      <c r="P376" s="734">
        <f>IF(I376&lt;N376,I376-N376,0)</f>
        <v>0</v>
      </c>
      <c r="Q376" s="603">
        <f>COUNTIF(Bandi_ItaliaDomani!A$2:A$1085,A376)</f>
        <v>0</v>
      </c>
      <c r="R376" s="465">
        <f>SUMIF(Bandi_ItaliaDomani!A$2:A$1085,A376,Bandi_ItaliaDomani!R$2:R$1085)</f>
        <v>0</v>
      </c>
      <c r="S376" s="465">
        <f>VLOOKUP(A376,Progetti_Regis!$A$2:$H$427,6,FALSE)</f>
        <v>0</v>
      </c>
      <c r="T376" s="465">
        <f>VLOOKUP(A376,Progetti_Regis!$A$2:$H$427,7,FALSE)</f>
        <v>0</v>
      </c>
      <c r="U376" s="52" t="s">
        <v>1162</v>
      </c>
      <c r="V376" s="28"/>
      <c r="W376" s="52" t="s">
        <v>6721</v>
      </c>
      <c r="X376" s="10"/>
      <c r="Y376" s="10">
        <v>51.49</v>
      </c>
      <c r="Z376" s="10">
        <v>128.09</v>
      </c>
      <c r="AA376" s="10">
        <v>150.88</v>
      </c>
      <c r="AB376" s="10">
        <v>120.56</v>
      </c>
      <c r="AC376" s="10">
        <v>46.54</v>
      </c>
      <c r="AD376" s="10">
        <v>2.4500000000000002</v>
      </c>
      <c r="AE376" s="2">
        <v>151</v>
      </c>
      <c r="AF376" s="2">
        <v>40</v>
      </c>
      <c r="AG376" s="1052">
        <f>IF(ISNA(VLOOKUP($A376,Tag_sostegno_clima_digitale!$A$2:$Y$461,21,FALSE)=TRUE),0,VLOOKUP($A376,Tag_sostegno_clima_digitale!$A$2:$Y$461,21,FALSE))</f>
        <v>0</v>
      </c>
      <c r="AH376" s="1052">
        <f>IF(ISNA(VLOOKUP($A376,Tag_sostegno_clima_digitale!$A$2:$Y$461,23,FALSE)=TRUE),0,VLOOKUP($A376,Tag_sostegno_clima_digitale!$A$2:$Y$461,23,FALSE))</f>
        <v>0</v>
      </c>
      <c r="AI376" s="10">
        <f t="shared" si="27"/>
        <v>0</v>
      </c>
      <c r="AJ376" s="10">
        <f t="shared" si="28"/>
        <v>0</v>
      </c>
      <c r="AK376" s="8"/>
      <c r="AL376" s="8"/>
      <c r="AM376" s="171" t="s">
        <v>1831</v>
      </c>
      <c r="AN376" s="64"/>
      <c r="AO376" s="64"/>
      <c r="AP376" s="64"/>
      <c r="AQ376" s="64"/>
    </row>
    <row r="377" spans="1:126" s="356" customFormat="1">
      <c r="A377" s="374" t="s">
        <v>5116</v>
      </c>
      <c r="B377" s="484" t="s">
        <v>5834</v>
      </c>
      <c r="C377" s="40" t="s">
        <v>997</v>
      </c>
      <c r="D377" s="40" t="s">
        <v>564</v>
      </c>
      <c r="E377" s="43" t="s">
        <v>944</v>
      </c>
      <c r="F377" s="20" t="s">
        <v>4744</v>
      </c>
      <c r="G377" s="148"/>
      <c r="H377" s="149"/>
      <c r="I377" s="148"/>
      <c r="J377" s="148"/>
      <c r="K377" s="147"/>
      <c r="L377" s="465">
        <f>IF(ISNA(VLOOKUP(A377,Pagamenti_Opendata!$A$2:$H$253,8,FALSE)=TRUE),0,VLOOKUP(A377,Pagamenti_Opendata!$A$2:$H$253,8,FALSE))</f>
        <v>0</v>
      </c>
      <c r="M377" s="168"/>
      <c r="N377" s="148"/>
      <c r="O377" s="734">
        <f>IF(I377&gt;N377,I377-N377,0)</f>
        <v>0</v>
      </c>
      <c r="P377" s="734">
        <f>IF(I377&lt;N377,I377-N377,0)</f>
        <v>0</v>
      </c>
      <c r="Q377" s="603">
        <f>COUNTIF(Bandi_ItaliaDomani!A$2:A$1085,A377)</f>
        <v>1</v>
      </c>
      <c r="R377" s="465">
        <f>SUMIF(Bandi_ItaliaDomani!A$2:A$1085,A377,Bandi_ItaliaDomani!R$2:R$1085)</f>
        <v>51490000</v>
      </c>
      <c r="S377" s="465">
        <f>VLOOKUP(A377,Progetti_Regis!$A$2:$H$427,6,FALSE)</f>
        <v>0</v>
      </c>
      <c r="T377" s="465">
        <f>VLOOKUP(A377,Progetti_Regis!$A$2:$H$427,7,FALSE)</f>
        <v>0</v>
      </c>
      <c r="U377" s="52"/>
      <c r="V377" s="28"/>
      <c r="W377" s="52"/>
      <c r="X377" s="10"/>
      <c r="Y377" s="10"/>
      <c r="Z377" s="10"/>
      <c r="AA377" s="10"/>
      <c r="AB377" s="10"/>
      <c r="AC377" s="10"/>
      <c r="AD377" s="10"/>
      <c r="AE377" s="2"/>
      <c r="AF377" s="2"/>
      <c r="AG377" s="1052">
        <f>IF(ISNA(VLOOKUP($A377,Tag_sostegno_clima_digitale!$A$2:$Y$461,21,FALSE)=TRUE),0,VLOOKUP($A377,Tag_sostegno_clima_digitale!$A$2:$Y$461,21,FALSE))</f>
        <v>0</v>
      </c>
      <c r="AH377" s="1052">
        <f>IF(ISNA(VLOOKUP($A377,Tag_sostegno_clima_digitale!$A$2:$Y$461,23,FALSE)=TRUE),0,VLOOKUP($A377,Tag_sostegno_clima_digitale!$A$2:$Y$461,23,FALSE))</f>
        <v>0</v>
      </c>
      <c r="AI377" s="10" t="str">
        <f t="shared" si="27"/>
        <v/>
      </c>
      <c r="AJ377" s="10" t="str">
        <f t="shared" si="28"/>
        <v/>
      </c>
      <c r="AK377" s="8"/>
      <c r="AL377" s="8"/>
      <c r="AM377" s="355" t="s">
        <v>1831</v>
      </c>
      <c r="AN377" s="64"/>
      <c r="AO377" s="64"/>
      <c r="AP377" s="64"/>
      <c r="AQ377" s="64"/>
      <c r="AS377" s="484"/>
      <c r="AV377" s="484"/>
      <c r="AW377" s="484"/>
      <c r="AX377" s="484"/>
      <c r="AZ377" s="484"/>
      <c r="BB377" s="484"/>
      <c r="BC377" s="484"/>
      <c r="BD377" s="484"/>
      <c r="BG377" s="484"/>
      <c r="BH377" s="484"/>
      <c r="BI377" s="484"/>
      <c r="BJ377" s="484"/>
      <c r="BK377" s="484"/>
      <c r="BL377" s="484"/>
      <c r="BM377" s="484"/>
      <c r="BP377" s="484"/>
      <c r="BS377" s="484"/>
      <c r="BT377" s="484"/>
      <c r="BU377" s="484"/>
      <c r="BV377" s="484"/>
      <c r="BW377" s="484"/>
      <c r="BX377" s="484"/>
      <c r="BY377" s="484"/>
      <c r="CA377" s="484"/>
      <c r="CC377" s="484"/>
      <c r="CD377" s="484"/>
      <c r="CG377" s="484"/>
      <c r="CH377" s="484"/>
      <c r="CI377" s="484"/>
      <c r="CJ377" s="484"/>
      <c r="CK377" s="484"/>
      <c r="CL377" s="484"/>
      <c r="CM377" s="484"/>
      <c r="CO377" s="484"/>
      <c r="CP377" s="484"/>
      <c r="CQ377" s="484"/>
      <c r="CR377" s="484"/>
      <c r="CS377" s="484"/>
      <c r="CT377" s="484"/>
      <c r="CU377" s="484"/>
      <c r="CW377" s="484"/>
      <c r="CX377" s="484"/>
      <c r="DA377" s="484"/>
      <c r="DB377" s="484"/>
      <c r="DC377" s="484"/>
      <c r="DD377" s="484"/>
      <c r="DE377" s="484"/>
      <c r="DF377" s="484"/>
      <c r="DG377" s="484"/>
      <c r="DH377" s="484"/>
      <c r="DJ377" s="484"/>
      <c r="DK377" s="484"/>
      <c r="DL377" s="484"/>
      <c r="DM377" s="484"/>
      <c r="DN377" s="484"/>
      <c r="DO377" s="484"/>
      <c r="DP377" s="484"/>
      <c r="DR377" s="484"/>
      <c r="DS377" s="484"/>
      <c r="DT377" s="484"/>
    </row>
    <row r="378" spans="1:126" s="356" customFormat="1">
      <c r="A378" s="374" t="s">
        <v>5117</v>
      </c>
      <c r="B378" s="484" t="s">
        <v>5834</v>
      </c>
      <c r="C378" s="40" t="s">
        <v>997</v>
      </c>
      <c r="D378" s="40" t="s">
        <v>564</v>
      </c>
      <c r="E378" s="43" t="s">
        <v>944</v>
      </c>
      <c r="F378" s="20" t="s">
        <v>4745</v>
      </c>
      <c r="G378" s="148"/>
      <c r="H378" s="149"/>
      <c r="I378" s="148"/>
      <c r="J378" s="148"/>
      <c r="K378" s="147"/>
      <c r="L378" s="465">
        <f>IF(ISNA(VLOOKUP(A378,Pagamenti_Opendata!$A$2:$H$253,8,FALSE)=TRUE),0,VLOOKUP(A378,Pagamenti_Opendata!$A$2:$H$253,8,FALSE))</f>
        <v>0</v>
      </c>
      <c r="M378" s="168"/>
      <c r="N378" s="148"/>
      <c r="O378" s="734">
        <f>IF(I378&gt;N378,I378-N378,0)</f>
        <v>0</v>
      </c>
      <c r="P378" s="734">
        <f>IF(I378&lt;N378,I378-N378,0)</f>
        <v>0</v>
      </c>
      <c r="Q378" s="603">
        <f>COUNTIF(Bandi_ItaliaDomani!A$2:A$1085,A378)</f>
        <v>0</v>
      </c>
      <c r="R378" s="465">
        <f>SUMIF(Bandi_ItaliaDomani!A$2:A$1085,A378,Bandi_ItaliaDomani!R$2:R$1085)</f>
        <v>0</v>
      </c>
      <c r="S378" s="465">
        <f>VLOOKUP(A378,Progetti_Regis!$A$2:$H$427,6,FALSE)</f>
        <v>0</v>
      </c>
      <c r="T378" s="465">
        <f>VLOOKUP(A378,Progetti_Regis!$A$2:$H$427,7,FALSE)</f>
        <v>0</v>
      </c>
      <c r="U378" s="52"/>
      <c r="V378" s="28"/>
      <c r="W378" s="52"/>
      <c r="X378" s="10"/>
      <c r="Y378" s="10"/>
      <c r="Z378" s="10"/>
      <c r="AA378" s="10"/>
      <c r="AB378" s="10"/>
      <c r="AC378" s="10"/>
      <c r="AD378" s="10"/>
      <c r="AE378" s="2"/>
      <c r="AF378" s="2"/>
      <c r="AG378" s="1052">
        <f>IF(ISNA(VLOOKUP($A378,Tag_sostegno_clima_digitale!$A$2:$Y$461,21,FALSE)=TRUE),0,VLOOKUP($A378,Tag_sostegno_clima_digitale!$A$2:$Y$461,21,FALSE))</f>
        <v>0</v>
      </c>
      <c r="AH378" s="1052">
        <f>IF(ISNA(VLOOKUP($A378,Tag_sostegno_clima_digitale!$A$2:$Y$461,23,FALSE)=TRUE),0,VLOOKUP($A378,Tag_sostegno_clima_digitale!$A$2:$Y$461,23,FALSE))</f>
        <v>0</v>
      </c>
      <c r="AI378" s="10" t="str">
        <f t="shared" si="27"/>
        <v/>
      </c>
      <c r="AJ378" s="10" t="str">
        <f t="shared" si="28"/>
        <v/>
      </c>
      <c r="AK378" s="8"/>
      <c r="AL378" s="8"/>
      <c r="AM378" s="355" t="s">
        <v>1831</v>
      </c>
      <c r="AN378" s="64"/>
      <c r="AO378" s="64"/>
      <c r="AP378" s="64"/>
      <c r="AQ378" s="64"/>
      <c r="AS378" s="484"/>
      <c r="AV378" s="484"/>
      <c r="AW378" s="484"/>
      <c r="AX378" s="484"/>
      <c r="AZ378" s="484"/>
      <c r="BB378" s="484"/>
      <c r="BC378" s="484"/>
      <c r="BD378" s="484"/>
      <c r="BG378" s="484"/>
      <c r="BH378" s="484"/>
      <c r="BI378" s="484"/>
      <c r="BJ378" s="484"/>
      <c r="BK378" s="484"/>
      <c r="BL378" s="484"/>
      <c r="BM378" s="484"/>
      <c r="BP378" s="484"/>
      <c r="BS378" s="484"/>
      <c r="BT378" s="484"/>
      <c r="BU378" s="484"/>
      <c r="BV378" s="484"/>
      <c r="BW378" s="484"/>
      <c r="BX378" s="484"/>
      <c r="BY378" s="484"/>
      <c r="CA378" s="484"/>
      <c r="CC378" s="484"/>
      <c r="CD378" s="484"/>
      <c r="CG378" s="484"/>
      <c r="CH378" s="484"/>
      <c r="CI378" s="484"/>
      <c r="CJ378" s="484"/>
      <c r="CK378" s="484"/>
      <c r="CL378" s="484"/>
      <c r="CM378" s="484"/>
      <c r="CO378" s="484"/>
      <c r="CP378" s="484"/>
      <c r="CQ378" s="484"/>
      <c r="CR378" s="484"/>
      <c r="CS378" s="484"/>
      <c r="CT378" s="484"/>
      <c r="CU378" s="484"/>
      <c r="CW378" s="484"/>
      <c r="CX378" s="484"/>
      <c r="DA378" s="484"/>
      <c r="DB378" s="484"/>
      <c r="DC378" s="484"/>
      <c r="DD378" s="484"/>
      <c r="DE378" s="484"/>
      <c r="DF378" s="484"/>
      <c r="DG378" s="484"/>
      <c r="DH378" s="484"/>
      <c r="DJ378" s="484"/>
      <c r="DK378" s="484"/>
      <c r="DL378" s="484"/>
      <c r="DM378" s="484"/>
      <c r="DN378" s="484"/>
      <c r="DO378" s="484"/>
      <c r="DP378" s="484"/>
      <c r="DR378" s="484"/>
      <c r="DS378" s="484"/>
      <c r="DT378" s="484"/>
    </row>
    <row r="379" spans="1:126" s="356" customFormat="1">
      <c r="A379" s="374" t="s">
        <v>5118</v>
      </c>
      <c r="B379" s="484" t="s">
        <v>5834</v>
      </c>
      <c r="C379" s="40" t="s">
        <v>997</v>
      </c>
      <c r="D379" s="40" t="s">
        <v>564</v>
      </c>
      <c r="E379" s="43" t="s">
        <v>944</v>
      </c>
      <c r="F379" s="160" t="s">
        <v>4753</v>
      </c>
      <c r="G379" s="148"/>
      <c r="H379" s="149"/>
      <c r="I379" s="148"/>
      <c r="J379" s="148"/>
      <c r="K379" s="147"/>
      <c r="L379" s="465">
        <f>IF(ISNA(VLOOKUP(A379,Pagamenti_Opendata!$A$2:$H$253,8,FALSE)=TRUE),0,VLOOKUP(A379,Pagamenti_Opendata!$A$2:$H$253,8,FALSE))</f>
        <v>0</v>
      </c>
      <c r="M379" s="168"/>
      <c r="N379" s="148"/>
      <c r="O379" s="734">
        <f>IF(I379&gt;N379,I379-N379,0)</f>
        <v>0</v>
      </c>
      <c r="P379" s="734">
        <f>IF(I379&lt;N379,I379-N379,0)</f>
        <v>0</v>
      </c>
      <c r="Q379" s="603">
        <f>COUNTIF(Bandi_ItaliaDomani!A$2:A$1085,A379)</f>
        <v>0</v>
      </c>
      <c r="R379" s="465">
        <f>SUMIF(Bandi_ItaliaDomani!A$2:A$1085,A379,Bandi_ItaliaDomani!R$2:R$1085)</f>
        <v>0</v>
      </c>
      <c r="S379" s="465">
        <f>VLOOKUP(A379,Progetti_Regis!$A$2:$H$427,6,FALSE)</f>
        <v>0</v>
      </c>
      <c r="T379" s="465">
        <f>VLOOKUP(A379,Progetti_Regis!$A$2:$H$427,7,FALSE)</f>
        <v>0</v>
      </c>
      <c r="U379" s="52"/>
      <c r="V379" s="28"/>
      <c r="W379" s="52"/>
      <c r="X379" s="10"/>
      <c r="Y379" s="10"/>
      <c r="Z379" s="10"/>
      <c r="AA379" s="10"/>
      <c r="AB379" s="10"/>
      <c r="AC379" s="10"/>
      <c r="AD379" s="10"/>
      <c r="AE379" s="2"/>
      <c r="AF379" s="2"/>
      <c r="AG379" s="1052">
        <f>IF(ISNA(VLOOKUP($A379,Tag_sostegno_clima_digitale!$A$2:$Y$461,21,FALSE)=TRUE),0,VLOOKUP($A379,Tag_sostegno_clima_digitale!$A$2:$Y$461,21,FALSE))</f>
        <v>0</v>
      </c>
      <c r="AH379" s="1052">
        <f>IF(ISNA(VLOOKUP($A379,Tag_sostegno_clima_digitale!$A$2:$Y$461,23,FALSE)=TRUE),0,VLOOKUP($A379,Tag_sostegno_clima_digitale!$A$2:$Y$461,23,FALSE))</f>
        <v>0</v>
      </c>
      <c r="AI379" s="10" t="str">
        <f t="shared" si="27"/>
        <v/>
      </c>
      <c r="AJ379" s="10" t="str">
        <f t="shared" si="28"/>
        <v/>
      </c>
      <c r="AK379" s="8"/>
      <c r="AL379" s="8"/>
      <c r="AM379" s="355" t="s">
        <v>1831</v>
      </c>
      <c r="AN379" s="64"/>
      <c r="AO379" s="64"/>
      <c r="AP379" s="64"/>
      <c r="AQ379" s="64"/>
      <c r="AS379" s="484"/>
      <c r="AV379" s="484"/>
      <c r="AW379" s="484"/>
      <c r="AX379" s="484"/>
      <c r="AZ379" s="484"/>
      <c r="BB379" s="484"/>
      <c r="BC379" s="484"/>
      <c r="BD379" s="484"/>
      <c r="BG379" s="484"/>
      <c r="BH379" s="484"/>
      <c r="BI379" s="484"/>
      <c r="BJ379" s="484"/>
      <c r="BK379" s="484"/>
      <c r="BL379" s="484"/>
      <c r="BM379" s="484"/>
      <c r="BP379" s="484"/>
      <c r="BS379" s="484"/>
      <c r="BT379" s="484"/>
      <c r="BU379" s="484"/>
      <c r="BV379" s="484"/>
      <c r="BW379" s="484"/>
      <c r="BX379" s="484"/>
      <c r="BY379" s="484"/>
      <c r="CA379" s="484"/>
      <c r="CC379" s="484"/>
      <c r="CD379" s="484"/>
      <c r="CG379" s="484"/>
      <c r="CH379" s="484"/>
      <c r="CI379" s="484"/>
      <c r="CJ379" s="484"/>
      <c r="CK379" s="484"/>
      <c r="CL379" s="484"/>
      <c r="CM379" s="484"/>
      <c r="CO379" s="484"/>
      <c r="CP379" s="484"/>
      <c r="CQ379" s="484"/>
      <c r="CR379" s="484"/>
      <c r="CS379" s="484"/>
      <c r="CT379" s="484"/>
      <c r="CU379" s="484"/>
      <c r="CW379" s="484"/>
      <c r="CX379" s="484"/>
      <c r="DA379" s="484"/>
      <c r="DB379" s="484"/>
      <c r="DC379" s="484"/>
      <c r="DD379" s="484"/>
      <c r="DE379" s="484"/>
      <c r="DF379" s="484"/>
      <c r="DG379" s="484"/>
      <c r="DH379" s="484"/>
      <c r="DJ379" s="484"/>
      <c r="DK379" s="484"/>
      <c r="DL379" s="484"/>
      <c r="DM379" s="484"/>
      <c r="DN379" s="484"/>
      <c r="DO379" s="484"/>
      <c r="DP379" s="484"/>
      <c r="DR379" s="484"/>
      <c r="DS379" s="484"/>
      <c r="DT379" s="484"/>
    </row>
    <row r="380" spans="1:126" s="356" customFormat="1">
      <c r="A380" s="374" t="s">
        <v>5119</v>
      </c>
      <c r="B380" s="484" t="s">
        <v>5834</v>
      </c>
      <c r="C380" s="40" t="s">
        <v>997</v>
      </c>
      <c r="D380" s="40" t="s">
        <v>564</v>
      </c>
      <c r="E380" s="43" t="s">
        <v>944</v>
      </c>
      <c r="F380" s="160" t="s">
        <v>4754</v>
      </c>
      <c r="G380" s="148"/>
      <c r="H380" s="149"/>
      <c r="I380" s="148"/>
      <c r="J380" s="148"/>
      <c r="K380" s="147"/>
      <c r="L380" s="465">
        <f>IF(ISNA(VLOOKUP(A380,Pagamenti_Opendata!$A$2:$H$253,8,FALSE)=TRUE),0,VLOOKUP(A380,Pagamenti_Opendata!$A$2:$H$253,8,FALSE))</f>
        <v>0</v>
      </c>
      <c r="M380" s="168"/>
      <c r="N380" s="148"/>
      <c r="O380" s="734">
        <f>IF(I380&gt;N380,I380-N380,0)</f>
        <v>0</v>
      </c>
      <c r="P380" s="734">
        <f>IF(I380&lt;N380,I380-N380,0)</f>
        <v>0</v>
      </c>
      <c r="Q380" s="603">
        <f>COUNTIF(Bandi_ItaliaDomani!A$2:A$1085,A380)</f>
        <v>2</v>
      </c>
      <c r="R380" s="465">
        <f>SUMIF(Bandi_ItaliaDomani!A$2:A$1085,A380,Bandi_ItaliaDomani!R$2:R$1085)</f>
        <v>20766802.280000001</v>
      </c>
      <c r="S380" s="465">
        <f>VLOOKUP(A380,Progetti_Regis!$A$2:$H$427,6,FALSE)</f>
        <v>0</v>
      </c>
      <c r="T380" s="465">
        <f>VLOOKUP(A380,Progetti_Regis!$A$2:$H$427,7,FALSE)</f>
        <v>0</v>
      </c>
      <c r="U380" s="52"/>
      <c r="V380" s="28"/>
      <c r="W380" s="52"/>
      <c r="X380" s="10"/>
      <c r="Y380" s="10"/>
      <c r="Z380" s="10"/>
      <c r="AA380" s="10"/>
      <c r="AB380" s="10"/>
      <c r="AC380" s="10"/>
      <c r="AD380" s="10"/>
      <c r="AE380" s="2"/>
      <c r="AF380" s="2"/>
      <c r="AG380" s="1052">
        <f>IF(ISNA(VLOOKUP($A380,Tag_sostegno_clima_digitale!$A$2:$Y$461,21,FALSE)=TRUE),0,VLOOKUP($A380,Tag_sostegno_clima_digitale!$A$2:$Y$461,21,FALSE))</f>
        <v>0</v>
      </c>
      <c r="AH380" s="1052">
        <f>IF(ISNA(VLOOKUP($A380,Tag_sostegno_clima_digitale!$A$2:$Y$461,23,FALSE)=TRUE),0,VLOOKUP($A380,Tag_sostegno_clima_digitale!$A$2:$Y$461,23,FALSE))</f>
        <v>0</v>
      </c>
      <c r="AI380" s="10" t="str">
        <f t="shared" si="27"/>
        <v/>
      </c>
      <c r="AJ380" s="10" t="str">
        <f t="shared" si="28"/>
        <v/>
      </c>
      <c r="AK380" s="8"/>
      <c r="AL380" s="8"/>
      <c r="AM380" s="355" t="s">
        <v>1831</v>
      </c>
      <c r="AN380" s="64"/>
      <c r="AO380" s="64"/>
      <c r="AP380" s="64"/>
      <c r="AQ380" s="64"/>
      <c r="AS380" s="484"/>
      <c r="AV380" s="484"/>
      <c r="AW380" s="484"/>
      <c r="AX380" s="484"/>
      <c r="AZ380" s="484"/>
      <c r="BB380" s="484"/>
      <c r="BC380" s="484"/>
      <c r="BD380" s="484"/>
      <c r="BG380" s="484"/>
      <c r="BH380" s="484"/>
      <c r="BI380" s="484"/>
      <c r="BJ380" s="484"/>
      <c r="BK380" s="484"/>
      <c r="BL380" s="484"/>
      <c r="BM380" s="484"/>
      <c r="BP380" s="484"/>
      <c r="BS380" s="484"/>
      <c r="BT380" s="484"/>
      <c r="BU380" s="484"/>
      <c r="BV380" s="484"/>
      <c r="BW380" s="484"/>
      <c r="BX380" s="484"/>
      <c r="BY380" s="484"/>
      <c r="CA380" s="484"/>
      <c r="CC380" s="484"/>
      <c r="CD380" s="484"/>
      <c r="CG380" s="484"/>
      <c r="CH380" s="484"/>
      <c r="CI380" s="484"/>
      <c r="CJ380" s="484"/>
      <c r="CK380" s="484"/>
      <c r="CL380" s="484"/>
      <c r="CM380" s="484"/>
      <c r="CO380" s="484"/>
      <c r="CP380" s="484"/>
      <c r="CQ380" s="484"/>
      <c r="CR380" s="484"/>
      <c r="CS380" s="484"/>
      <c r="CT380" s="484"/>
      <c r="CU380" s="484"/>
      <c r="CW380" s="484"/>
      <c r="CX380" s="484"/>
      <c r="DA380" s="484"/>
      <c r="DB380" s="484"/>
      <c r="DC380" s="484"/>
      <c r="DD380" s="484"/>
      <c r="DE380" s="484"/>
      <c r="DF380" s="484"/>
      <c r="DG380" s="484"/>
      <c r="DH380" s="484"/>
      <c r="DJ380" s="484"/>
      <c r="DK380" s="484"/>
      <c r="DL380" s="484"/>
      <c r="DM380" s="484"/>
      <c r="DN380" s="484"/>
      <c r="DO380" s="484"/>
      <c r="DP380" s="484"/>
      <c r="DR380" s="484"/>
      <c r="DS380" s="484"/>
      <c r="DT380" s="484"/>
    </row>
    <row r="381" spans="1:126" s="356" customFormat="1">
      <c r="A381" s="374" t="s">
        <v>5120</v>
      </c>
      <c r="B381" s="484" t="s">
        <v>5834</v>
      </c>
      <c r="C381" s="40" t="s">
        <v>997</v>
      </c>
      <c r="D381" s="40" t="s">
        <v>564</v>
      </c>
      <c r="E381" s="43" t="s">
        <v>944</v>
      </c>
      <c r="F381" s="160" t="s">
        <v>4755</v>
      </c>
      <c r="G381" s="148"/>
      <c r="H381" s="149"/>
      <c r="I381" s="148"/>
      <c r="J381" s="148"/>
      <c r="K381" s="147"/>
      <c r="L381" s="465">
        <f>IF(ISNA(VLOOKUP(A381,Pagamenti_Opendata!$A$2:$H$253,8,FALSE)=TRUE),0,VLOOKUP(A381,Pagamenti_Opendata!$A$2:$H$253,8,FALSE))</f>
        <v>0</v>
      </c>
      <c r="M381" s="168"/>
      <c r="N381" s="148"/>
      <c r="O381" s="734">
        <f>IF(I381&gt;N381,I381-N381,0)</f>
        <v>0</v>
      </c>
      <c r="P381" s="734">
        <f>IF(I381&lt;N381,I381-N381,0)</f>
        <v>0</v>
      </c>
      <c r="Q381" s="603">
        <f>COUNTIF(Bandi_ItaliaDomani!A$2:A$1085,A381)</f>
        <v>0</v>
      </c>
      <c r="R381" s="465">
        <f>SUMIF(Bandi_ItaliaDomani!A$2:A$1085,A381,Bandi_ItaliaDomani!R$2:R$1085)</f>
        <v>0</v>
      </c>
      <c r="S381" s="465">
        <f>VLOOKUP(A381,Progetti_Regis!$A$2:$H$427,6,FALSE)</f>
        <v>0</v>
      </c>
      <c r="T381" s="465">
        <f>VLOOKUP(A381,Progetti_Regis!$A$2:$H$427,7,FALSE)</f>
        <v>0</v>
      </c>
      <c r="U381" s="52"/>
      <c r="V381" s="28"/>
      <c r="W381" s="52"/>
      <c r="X381" s="10"/>
      <c r="Y381" s="10"/>
      <c r="Z381" s="10"/>
      <c r="AA381" s="10"/>
      <c r="AB381" s="10"/>
      <c r="AC381" s="10"/>
      <c r="AD381" s="10"/>
      <c r="AE381" s="2"/>
      <c r="AF381" s="2"/>
      <c r="AG381" s="1052">
        <f>IF(ISNA(VLOOKUP($A381,Tag_sostegno_clima_digitale!$A$2:$Y$461,21,FALSE)=TRUE),0,VLOOKUP($A381,Tag_sostegno_clima_digitale!$A$2:$Y$461,21,FALSE))</f>
        <v>0</v>
      </c>
      <c r="AH381" s="1052">
        <f>IF(ISNA(VLOOKUP($A381,Tag_sostegno_clima_digitale!$A$2:$Y$461,23,FALSE)=TRUE),0,VLOOKUP($A381,Tag_sostegno_clima_digitale!$A$2:$Y$461,23,FALSE))</f>
        <v>0</v>
      </c>
      <c r="AI381" s="10" t="str">
        <f t="shared" si="27"/>
        <v/>
      </c>
      <c r="AJ381" s="10" t="str">
        <f t="shared" si="28"/>
        <v/>
      </c>
      <c r="AK381" s="8"/>
      <c r="AL381" s="8"/>
      <c r="AM381" s="355" t="s">
        <v>1831</v>
      </c>
      <c r="AN381" s="64"/>
      <c r="AO381" s="64"/>
      <c r="AP381" s="64"/>
      <c r="AQ381" s="64"/>
      <c r="AS381" s="484"/>
      <c r="AV381" s="484"/>
      <c r="AW381" s="484"/>
      <c r="AX381" s="484"/>
      <c r="AZ381" s="484"/>
      <c r="BB381" s="484"/>
      <c r="BC381" s="484"/>
      <c r="BD381" s="484"/>
      <c r="BG381" s="484"/>
      <c r="BH381" s="484"/>
      <c r="BI381" s="484"/>
      <c r="BJ381" s="484"/>
      <c r="BK381" s="484"/>
      <c r="BL381" s="484"/>
      <c r="BM381" s="484"/>
      <c r="BP381" s="484"/>
      <c r="BS381" s="484"/>
      <c r="BT381" s="484"/>
      <c r="BU381" s="484"/>
      <c r="BV381" s="484"/>
      <c r="BW381" s="484"/>
      <c r="BX381" s="484"/>
      <c r="BY381" s="484"/>
      <c r="CA381" s="484"/>
      <c r="CC381" s="484"/>
      <c r="CD381" s="484"/>
      <c r="CG381" s="484"/>
      <c r="CH381" s="484"/>
      <c r="CI381" s="484"/>
      <c r="CJ381" s="484"/>
      <c r="CK381" s="484"/>
      <c r="CL381" s="484"/>
      <c r="CM381" s="484"/>
      <c r="CO381" s="484"/>
      <c r="CP381" s="484"/>
      <c r="CQ381" s="484"/>
      <c r="CR381" s="484"/>
      <c r="CS381" s="484"/>
      <c r="CT381" s="484"/>
      <c r="CU381" s="484"/>
      <c r="CW381" s="484"/>
      <c r="CX381" s="484"/>
      <c r="DA381" s="484"/>
      <c r="DB381" s="484"/>
      <c r="DC381" s="484"/>
      <c r="DD381" s="484"/>
      <c r="DE381" s="484"/>
      <c r="DF381" s="484"/>
      <c r="DG381" s="484"/>
      <c r="DH381" s="484"/>
      <c r="DJ381" s="484"/>
      <c r="DK381" s="484"/>
      <c r="DL381" s="484"/>
      <c r="DM381" s="484"/>
      <c r="DN381" s="484"/>
      <c r="DO381" s="484"/>
      <c r="DP381" s="484"/>
      <c r="DR381" s="484"/>
      <c r="DS381" s="484"/>
      <c r="DT381" s="484"/>
    </row>
    <row r="382" spans="1:126">
      <c r="A382" s="374" t="s">
        <v>5110</v>
      </c>
      <c r="B382" s="484" t="s">
        <v>98</v>
      </c>
      <c r="C382" s="40" t="s">
        <v>997</v>
      </c>
      <c r="D382" s="40" t="s">
        <v>564</v>
      </c>
      <c r="E382" s="67" t="s">
        <v>1204</v>
      </c>
      <c r="F382" s="6" t="s">
        <v>1229</v>
      </c>
      <c r="G382" s="148">
        <v>0</v>
      </c>
      <c r="H382" s="152"/>
      <c r="I382" s="148">
        <f>H382+G382</f>
        <v>0</v>
      </c>
      <c r="J382" s="148"/>
      <c r="K382" s="147">
        <f>I382+J382</f>
        <v>0</v>
      </c>
      <c r="L382" s="465">
        <f>IF(ISNA(VLOOKUP(A382,Pagamenti_Opendata!$A$2:$H$253,8,FALSE)=TRUE),0,VLOOKUP(A382,Pagamenti_Opendata!$A$2:$H$253,8,FALSE))</f>
        <v>0</v>
      </c>
      <c r="M382" s="168"/>
      <c r="N382" s="148">
        <v>0</v>
      </c>
      <c r="O382" s="734">
        <f>IF(I382&gt;N382,I382-N382,0)</f>
        <v>0</v>
      </c>
      <c r="P382" s="734">
        <f>IF(I382&lt;N382,I382-N382,0)</f>
        <v>0</v>
      </c>
      <c r="Q382" s="603">
        <f>COUNTIF(Bandi_ItaliaDomani!A$2:A$1085,A382)</f>
        <v>0</v>
      </c>
      <c r="R382" s="465">
        <f>SUMIF(Bandi_ItaliaDomani!A$2:A$1085,A382,Bandi_ItaliaDomani!R$2:R$1085)</f>
        <v>0</v>
      </c>
      <c r="S382" s="465">
        <f>VLOOKUP(A382,Progetti_Regis!$A$2:$H$427,6,FALSE)</f>
        <v>0</v>
      </c>
      <c r="T382" s="465">
        <f>VLOOKUP(A382,Progetti_Regis!$A$2:$H$427,7,FALSE)</f>
        <v>0</v>
      </c>
      <c r="U382" s="42" t="s">
        <v>1162</v>
      </c>
      <c r="V382" s="37"/>
      <c r="W382" s="42" t="s">
        <v>6721</v>
      </c>
      <c r="AE382" s="2"/>
      <c r="AF382" s="2"/>
      <c r="AG382" s="1052">
        <f>IF(ISNA(VLOOKUP($A382,Tag_sostegno_clima_digitale!$A$2:$Y$461,21,FALSE)=TRUE),0,VLOOKUP($A382,Tag_sostegno_clima_digitale!$A$2:$Y$461,21,FALSE))</f>
        <v>0</v>
      </c>
      <c r="AH382" s="1052">
        <f>IF(ISNA(VLOOKUP($A382,Tag_sostegno_clima_digitale!$A$2:$Y$461,23,FALSE)=TRUE),0,VLOOKUP($A382,Tag_sostegno_clima_digitale!$A$2:$Y$461,23,FALSE))</f>
        <v>0</v>
      </c>
      <c r="AI382" s="10" t="str">
        <f t="shared" si="27"/>
        <v/>
      </c>
      <c r="AJ382" s="10" t="str">
        <f t="shared" si="28"/>
        <v/>
      </c>
      <c r="AM382" s="172" t="s">
        <v>924</v>
      </c>
      <c r="AN382" s="64">
        <v>1</v>
      </c>
      <c r="AO382" s="64"/>
      <c r="AP382" s="64"/>
      <c r="AQ382" s="64"/>
      <c r="BA382" s="60" t="s">
        <v>1799</v>
      </c>
      <c r="BB382" s="478"/>
      <c r="BC382" s="478"/>
      <c r="BD382" s="478"/>
    </row>
    <row r="383" spans="1:126" ht="13.8">
      <c r="A383" s="374" t="s">
        <v>5111</v>
      </c>
      <c r="B383" s="484" t="s">
        <v>98</v>
      </c>
      <c r="C383" s="38" t="s">
        <v>997</v>
      </c>
      <c r="D383" s="38" t="s">
        <v>5956</v>
      </c>
      <c r="E383" s="984" t="s">
        <v>944</v>
      </c>
      <c r="F383" s="671" t="s">
        <v>5924</v>
      </c>
      <c r="G383" s="156"/>
      <c r="H383" s="155"/>
      <c r="I383" s="156"/>
      <c r="J383" s="155"/>
      <c r="K383" s="155"/>
      <c r="L383" s="465">
        <f>IF(ISNA(VLOOKUP(A383,Pagamenti_Opendata!$A$2:$H$253,8,FALSE)=TRUE),0,VLOOKUP(A383,Pagamenti_Opendata!$A$2:$H$253,8,FALSE))</f>
        <v>0</v>
      </c>
      <c r="M383" s="168" t="s">
        <v>813</v>
      </c>
      <c r="N383" s="156"/>
      <c r="O383" s="734">
        <f>IF(I383&gt;N383,I383-N383,0)</f>
        <v>0</v>
      </c>
      <c r="P383" s="734">
        <f>IF(I383&lt;N383,I383-N383,0)</f>
        <v>0</v>
      </c>
      <c r="Q383" s="603">
        <f>COUNTIF(Bandi_ItaliaDomani!A$2:A$1085,A383)</f>
        <v>0</v>
      </c>
      <c r="R383" s="465">
        <f>SUMIF(Bandi_ItaliaDomani!A$2:A$1085,A383,Bandi_ItaliaDomani!R$2:R$1085)</f>
        <v>0</v>
      </c>
      <c r="S383" s="465">
        <f>VLOOKUP(A383,Progetti_Regis!$A$2:$H$427,6,FALSE)</f>
        <v>0</v>
      </c>
      <c r="T383" s="465">
        <f>VLOOKUP(A383,Progetti_Regis!$A$2:$H$427,7,FALSE)</f>
        <v>0</v>
      </c>
      <c r="U383" s="46" t="s">
        <v>1162</v>
      </c>
      <c r="V383" s="36"/>
      <c r="W383" s="46" t="s">
        <v>6721</v>
      </c>
      <c r="X383" s="10">
        <v>170.9</v>
      </c>
      <c r="Y383" s="10">
        <v>624.1</v>
      </c>
      <c r="Z383" s="10">
        <v>405.2</v>
      </c>
      <c r="AA383" s="10">
        <v>809.63</v>
      </c>
      <c r="AB383" s="10">
        <v>973.64</v>
      </c>
      <c r="AC383" s="10">
        <v>533.5</v>
      </c>
      <c r="AD383" s="10">
        <v>535.44000000000005</v>
      </c>
      <c r="AE383" s="10">
        <v>1586</v>
      </c>
      <c r="AF383" s="2">
        <v>39.1</v>
      </c>
      <c r="AG383" s="1052">
        <f>IF(ISNA(VLOOKUP($A383,Tag_sostegno_clima_digitale!$A$2:$Y$461,21,FALSE)=TRUE),0,VLOOKUP($A383,Tag_sostegno_clima_digitale!$A$2:$Y$461,21,FALSE))</f>
        <v>0</v>
      </c>
      <c r="AH383" s="1052">
        <f>IF(ISNA(VLOOKUP($A383,Tag_sostegno_clima_digitale!$A$2:$Y$461,23,FALSE)=TRUE),0,VLOOKUP($A383,Tag_sostegno_clima_digitale!$A$2:$Y$461,23,FALSE))</f>
        <v>0</v>
      </c>
      <c r="AI383" s="10" t="str">
        <f t="shared" si="27"/>
        <v/>
      </c>
      <c r="AJ383" s="10" t="str">
        <f t="shared" si="28"/>
        <v/>
      </c>
      <c r="AK383" s="8">
        <v>44377</v>
      </c>
      <c r="AL383" s="8">
        <v>46203</v>
      </c>
      <c r="AM383" s="172" t="s">
        <v>924</v>
      </c>
      <c r="AN383" s="64">
        <v>3</v>
      </c>
      <c r="AO383" s="64">
        <v>3</v>
      </c>
      <c r="AP383" s="64">
        <v>2</v>
      </c>
      <c r="AQ383" s="64"/>
      <c r="AU383" s="60" t="s">
        <v>1800</v>
      </c>
      <c r="AV383" s="478"/>
      <c r="AW383" s="478"/>
      <c r="AX383" s="478"/>
      <c r="AY383" s="520"/>
      <c r="AZ383" s="520"/>
      <c r="BA383" s="60" t="s">
        <v>1801</v>
      </c>
      <c r="BB383" s="478"/>
      <c r="BC383" s="478"/>
      <c r="BD383" s="478"/>
      <c r="BF383" s="60" t="s">
        <v>1802</v>
      </c>
      <c r="BG383" s="478"/>
      <c r="BH383" s="478"/>
      <c r="BI383" s="478"/>
      <c r="BJ383" s="478"/>
      <c r="BK383" s="478"/>
      <c r="BL383" s="478"/>
      <c r="BM383" s="478"/>
      <c r="CB383" s="306" t="s">
        <v>3683</v>
      </c>
      <c r="DQ383" s="59" t="s">
        <v>1805</v>
      </c>
    </row>
    <row r="384" spans="1:126">
      <c r="A384" s="376" t="s">
        <v>5192</v>
      </c>
      <c r="B384" s="484" t="s">
        <v>98</v>
      </c>
      <c r="C384" s="42" t="s">
        <v>997</v>
      </c>
      <c r="D384" s="42" t="s">
        <v>565</v>
      </c>
      <c r="E384" s="35" t="s">
        <v>947</v>
      </c>
      <c r="F384" s="35" t="s">
        <v>1006</v>
      </c>
      <c r="G384" s="148">
        <v>1450110000</v>
      </c>
      <c r="H384" s="148">
        <v>1413145000</v>
      </c>
      <c r="I384" s="148">
        <f>H384+G384</f>
        <v>2863255000</v>
      </c>
      <c r="J384" s="148"/>
      <c r="K384" s="744">
        <f>I384+J384</f>
        <v>2863255000</v>
      </c>
      <c r="L384" s="465">
        <f>IF(ISNA(VLOOKUP(A384,Pagamenti_Opendata!$A$2:$H$253,8,FALSE)=TRUE),0,VLOOKUP(A384,Pagamenti_Opendata!$A$2:$H$253,8,FALSE))</f>
        <v>569621689.13999999</v>
      </c>
      <c r="M384" s="168"/>
      <c r="N384" s="148">
        <v>2602300000</v>
      </c>
      <c r="O384" s="734">
        <f>IF(I384&gt;N384,I384-N384,0)</f>
        <v>260955000</v>
      </c>
      <c r="P384" s="734">
        <f>IF(I384&lt;N384,I384-N384,0)</f>
        <v>0</v>
      </c>
      <c r="Q384" s="603">
        <f>COUNTIF(Bandi_ItaliaDomani!A$2:A$1085,A384)</f>
        <v>2</v>
      </c>
      <c r="R384" s="465">
        <f>SUMIF(Bandi_ItaliaDomani!A$2:A$1085,A384,Bandi_ItaliaDomani!R$2:R$1085)</f>
        <v>1140000000</v>
      </c>
      <c r="S384" s="465">
        <f>VLOOKUP(A384,Progetti_Regis!$A$2:$H$427,6,FALSE)</f>
        <v>1494</v>
      </c>
      <c r="T384" s="465">
        <f>VLOOKUP(A384,Progetti_Regis!$A$2:$H$427,7,FALSE)</f>
        <v>2827633498.9699974</v>
      </c>
      <c r="U384" s="52" t="s">
        <v>1162</v>
      </c>
      <c r="V384" s="37"/>
      <c r="W384" s="52" t="s">
        <v>6721</v>
      </c>
      <c r="AE384" s="10"/>
      <c r="AF384" s="2"/>
      <c r="AG384" s="1052">
        <f>IF(ISNA(VLOOKUP($A384,Tag_sostegno_clima_digitale!$A$2:$Y$461,21,FALSE)=TRUE),0,VLOOKUP($A384,Tag_sostegno_clima_digitale!$A$2:$Y$461,21,FALSE))</f>
        <v>0</v>
      </c>
      <c r="AH384" s="1052">
        <f>IF(ISNA(VLOOKUP($A384,Tag_sostegno_clima_digitale!$A$2:$Y$461,23,FALSE)=TRUE),0,VLOOKUP($A384,Tag_sostegno_clima_digitale!$A$2:$Y$461,23,FALSE))</f>
        <v>0.50645506600005941</v>
      </c>
      <c r="AI384" s="10">
        <f t="shared" si="27"/>
        <v>0</v>
      </c>
      <c r="AJ384" s="10">
        <f t="shared" si="28"/>
        <v>1450.11</v>
      </c>
      <c r="AM384" s="484" t="s">
        <v>924</v>
      </c>
      <c r="AN384" s="484"/>
      <c r="AO384" s="484"/>
      <c r="AP384" s="484"/>
      <c r="CF384" s="306" t="s">
        <v>3683</v>
      </c>
      <c r="CZ384" s="59" t="s">
        <v>1804</v>
      </c>
    </row>
    <row r="385" spans="1:126">
      <c r="A385" s="376" t="s">
        <v>5193</v>
      </c>
      <c r="B385" s="484" t="s">
        <v>98</v>
      </c>
      <c r="C385" s="42" t="s">
        <v>997</v>
      </c>
      <c r="D385" s="42" t="s">
        <v>565</v>
      </c>
      <c r="E385" s="35" t="s">
        <v>947</v>
      </c>
      <c r="F385" s="35" t="s">
        <v>1007</v>
      </c>
      <c r="G385" s="148">
        <v>1189155000</v>
      </c>
      <c r="H385" s="152"/>
      <c r="I385" s="148">
        <f>H385+G385</f>
        <v>1189155000</v>
      </c>
      <c r="J385" s="152"/>
      <c r="K385" s="744">
        <f>I385+J385</f>
        <v>1189155000</v>
      </c>
      <c r="L385" s="465">
        <f>IF(ISNA(VLOOKUP(A385,Pagamenti_Opendata!$A$2:$H$253,8,FALSE)=TRUE),0,VLOOKUP(A385,Pagamenti_Opendata!$A$2:$H$253,8,FALSE))</f>
        <v>438314097.69999999</v>
      </c>
      <c r="M385" s="168"/>
      <c r="N385" s="148">
        <v>1450110000</v>
      </c>
      <c r="O385" s="734">
        <f>IF(I385&gt;N385,I385-N385,0)</f>
        <v>0</v>
      </c>
      <c r="P385" s="734">
        <f>IF(I385&lt;N385,I385-N385,0)</f>
        <v>-260955000</v>
      </c>
      <c r="Q385" s="603">
        <f>COUNTIF(Bandi_ItaliaDomani!A$2:A$1085,A385)</f>
        <v>11</v>
      </c>
      <c r="R385" s="465">
        <f>SUMIF(Bandi_ItaliaDomani!A$2:A$1085,A385,Bandi_ItaliaDomani!R$2:R$1085)</f>
        <v>484590177</v>
      </c>
      <c r="S385" s="465">
        <f>VLOOKUP(A385,Progetti_Regis!$A$2:$H$427,6,FALSE)</f>
        <v>3205</v>
      </c>
      <c r="T385" s="465">
        <f>VLOOKUP(A385,Progetti_Regis!$A$2:$H$427,7,FALSE)</f>
        <v>1188785505.549998</v>
      </c>
      <c r="U385" s="52" t="s">
        <v>1162</v>
      </c>
      <c r="V385" s="37"/>
      <c r="W385" s="52" t="s">
        <v>6721</v>
      </c>
      <c r="AE385" s="10"/>
      <c r="AF385" s="2"/>
      <c r="AG385" s="1052">
        <f>IF(ISNA(VLOOKUP($A385,Tag_sostegno_clima_digitale!$A$2:$Y$461,21,FALSE)=TRUE),0,VLOOKUP($A385,Tag_sostegno_clima_digitale!$A$2:$Y$461,21,FALSE))</f>
        <v>0</v>
      </c>
      <c r="AH385" s="1052">
        <f>IF(ISNA(VLOOKUP($A385,Tag_sostegno_clima_digitale!$A$2:$Y$461,23,FALSE)=TRUE),0,VLOOKUP($A385,Tag_sostegno_clima_digitale!$A$2:$Y$461,23,FALSE))</f>
        <v>0</v>
      </c>
      <c r="AI385" s="10">
        <f t="shared" si="27"/>
        <v>0</v>
      </c>
      <c r="AJ385" s="10">
        <f t="shared" si="28"/>
        <v>0</v>
      </c>
      <c r="AM385" s="484" t="s">
        <v>924</v>
      </c>
      <c r="AN385" s="484"/>
      <c r="AO385" s="484"/>
      <c r="AP385" s="484"/>
      <c r="CF385" s="59" t="s">
        <v>1803</v>
      </c>
      <c r="DQ385" s="59" t="s">
        <v>1803</v>
      </c>
    </row>
    <row r="386" spans="1:126" ht="13.8">
      <c r="A386" s="374" t="s">
        <v>5122</v>
      </c>
      <c r="B386" s="484" t="s">
        <v>98</v>
      </c>
      <c r="C386" s="42" t="s">
        <v>997</v>
      </c>
      <c r="D386" s="42" t="s">
        <v>565</v>
      </c>
      <c r="E386" s="67" t="s">
        <v>944</v>
      </c>
      <c r="F386" s="35" t="s">
        <v>1008</v>
      </c>
      <c r="G386" s="148">
        <v>638851083.58000004</v>
      </c>
      <c r="H386" s="148">
        <v>250000000</v>
      </c>
      <c r="I386" s="148">
        <f>H386+G386</f>
        <v>888851083.58000004</v>
      </c>
      <c r="J386" s="152"/>
      <c r="K386" s="744">
        <f>I386+J386</f>
        <v>888851083.58000004</v>
      </c>
      <c r="L386" s="465">
        <f>IF(ISNA(VLOOKUP(A386,Pagamenti_Opendata!$A$2:$H$253,8,FALSE)=TRUE),0,VLOOKUP(A386,Pagamenti_Opendata!$A$2:$H$253,8,FALSE))</f>
        <v>198505861.25999999</v>
      </c>
      <c r="M386" s="168" t="s">
        <v>812</v>
      </c>
      <c r="N386" s="148">
        <v>1638851083.5799999</v>
      </c>
      <c r="O386" s="734">
        <f>IF(I386&gt;N386,I386-N386,0)</f>
        <v>0</v>
      </c>
      <c r="P386" s="734">
        <f>IF(I386&lt;N386,I386-N386,0)</f>
        <v>-749999999.99999988</v>
      </c>
      <c r="Q386" s="603">
        <f>COUNTIF(Bandi_ItaliaDomani!A$2:A$1085,A386)</f>
        <v>1</v>
      </c>
      <c r="R386" s="465">
        <f>SUMIF(Bandi_ItaliaDomani!A$2:A$1085,A386,Bandi_ItaliaDomani!R$2:R$1085)</f>
        <v>0</v>
      </c>
      <c r="S386" s="465">
        <f>VLOOKUP(A386,Progetti_Regis!$A$2:$H$427,6,FALSE)</f>
        <v>244</v>
      </c>
      <c r="T386" s="465">
        <f>VLOOKUP(A386,Progetti_Regis!$A$2:$H$427,7,FALSE)</f>
        <v>1096889994.1699998</v>
      </c>
      <c r="U386" s="52" t="s">
        <v>1162</v>
      </c>
      <c r="V386" s="37"/>
      <c r="W386" s="52" t="s">
        <v>6721</v>
      </c>
      <c r="X386" s="10">
        <v>0</v>
      </c>
      <c r="Y386" s="10">
        <v>105.33</v>
      </c>
      <c r="Z386" s="10">
        <v>164.5</v>
      </c>
      <c r="AA386" s="10">
        <v>175.4</v>
      </c>
      <c r="AB386" s="10">
        <v>381.2</v>
      </c>
      <c r="AC386" s="10">
        <v>62.4</v>
      </c>
      <c r="AD386" s="10">
        <v>0</v>
      </c>
      <c r="AE386" s="2">
        <v>656</v>
      </c>
      <c r="AF386" s="2">
        <v>40</v>
      </c>
      <c r="AG386" s="1052">
        <f>IF(ISNA(VLOOKUP($A386,Tag_sostegno_clima_digitale!$A$2:$Y$461,21,FALSE)=TRUE),0,VLOOKUP($A386,Tag_sostegno_clima_digitale!$A$2:$Y$461,21,FALSE))</f>
        <v>0</v>
      </c>
      <c r="AH386" s="1052">
        <f>IF(ISNA(VLOOKUP($A386,Tag_sostegno_clima_digitale!$A$2:$Y$461,23,FALSE)=TRUE),0,VLOOKUP($A386,Tag_sostegno_clima_digitale!$A$2:$Y$461,23,FALSE))</f>
        <v>0</v>
      </c>
      <c r="AI386" s="10">
        <f t="shared" si="27"/>
        <v>0</v>
      </c>
      <c r="AJ386" s="10">
        <f t="shared" si="28"/>
        <v>0</v>
      </c>
      <c r="AK386" s="8">
        <v>44561</v>
      </c>
      <c r="AL386" s="8">
        <v>46387</v>
      </c>
      <c r="AM386" s="172" t="s">
        <v>924</v>
      </c>
      <c r="AN386" s="64"/>
      <c r="AO386" s="64">
        <v>2</v>
      </c>
      <c r="AP386" s="64">
        <v>1</v>
      </c>
      <c r="AQ386" s="64"/>
      <c r="BA386" s="520"/>
      <c r="BB386" s="520"/>
      <c r="BC386" s="520"/>
      <c r="BD386" s="520"/>
      <c r="CF386" s="306" t="s">
        <v>3683</v>
      </c>
      <c r="DQ386" s="59" t="s">
        <v>1806</v>
      </c>
      <c r="DR386" s="59" t="s">
        <v>8821</v>
      </c>
    </row>
    <row r="387" spans="1:126">
      <c r="A387" s="374" t="s">
        <v>5115</v>
      </c>
      <c r="B387" s="484" t="s">
        <v>5834</v>
      </c>
      <c r="C387" s="40" t="s">
        <v>997</v>
      </c>
      <c r="D387" s="54" t="s">
        <v>565</v>
      </c>
      <c r="E387" s="43" t="s">
        <v>944</v>
      </c>
      <c r="F387" s="373" t="s">
        <v>812</v>
      </c>
      <c r="G387" s="148"/>
      <c r="H387" s="149"/>
      <c r="I387" s="148"/>
      <c r="J387" s="148">
        <v>1450000000</v>
      </c>
      <c r="K387" s="147">
        <f>I387+J387</f>
        <v>1450000000</v>
      </c>
      <c r="L387" s="465">
        <f>IF(ISNA(VLOOKUP(A387,Pagamenti_Opendata!$A$2:$H$253,8,FALSE)=TRUE),0,VLOOKUP(A387,Pagamenti_Opendata!$A$2:$H$253,8,FALSE))</f>
        <v>0</v>
      </c>
      <c r="M387" s="167" t="s">
        <v>1888</v>
      </c>
      <c r="N387" s="148"/>
      <c r="O387" s="734">
        <f>IF(I387&gt;N387,I387-N387,0)</f>
        <v>0</v>
      </c>
      <c r="P387" s="734">
        <f>IF(I387&lt;N387,I387-N387,0)</f>
        <v>0</v>
      </c>
      <c r="Q387" s="603">
        <f>COUNTIF(Bandi_ItaliaDomani!A$2:A$1085,A387)</f>
        <v>0</v>
      </c>
      <c r="R387" s="465">
        <f>SUMIF(Bandi_ItaliaDomani!A$2:A$1085,A387,Bandi_ItaliaDomani!R$2:R$1085)</f>
        <v>0</v>
      </c>
      <c r="S387" s="465">
        <f>VLOOKUP(A409,Progetti_Regis!$A$2:$H$427,6,FALSE)</f>
        <v>0</v>
      </c>
      <c r="T387" s="465">
        <f>VLOOKUP(A409,Progetti_Regis!$A$2:$H$427,7,FALSE)</f>
        <v>0</v>
      </c>
      <c r="U387" s="52" t="s">
        <v>1162</v>
      </c>
      <c r="V387" s="28"/>
      <c r="W387" s="52" t="s">
        <v>6721</v>
      </c>
      <c r="X387" s="10">
        <v>0</v>
      </c>
      <c r="Y387" s="10">
        <v>250</v>
      </c>
      <c r="Z387" s="10">
        <v>390</v>
      </c>
      <c r="AA387" s="10">
        <v>300</v>
      </c>
      <c r="AB387" s="10">
        <v>250</v>
      </c>
      <c r="AC387" s="10">
        <v>140</v>
      </c>
      <c r="AD387" s="10">
        <v>120</v>
      </c>
      <c r="AE387" s="2">
        <v>580</v>
      </c>
      <c r="AF387" s="2">
        <v>40</v>
      </c>
      <c r="AG387" s="1052">
        <f>IF(ISNA(VLOOKUP($A387,Tag_sostegno_clima_digitale!$A$2:$Y$461,21,FALSE)=TRUE),0,VLOOKUP($A387,Tag_sostegno_clima_digitale!$A$2:$Y$461,21,FALSE))</f>
        <v>0</v>
      </c>
      <c r="AH387" s="1052">
        <f>IF(ISNA(VLOOKUP($A387,Tag_sostegno_clima_digitale!$A$2:$Y$461,23,FALSE)=TRUE),0,VLOOKUP($A387,Tag_sostegno_clima_digitale!$A$2:$Y$461,23,FALSE))</f>
        <v>0</v>
      </c>
      <c r="AI387" s="10">
        <f t="shared" ref="AI387:AI424" si="30">IF($K387&gt;0,AG387*$K387/1000000,"")</f>
        <v>0</v>
      </c>
      <c r="AJ387" s="10">
        <f t="shared" ref="AJ387:AJ424" si="31">IF($K387&gt;0,AH387*$K387/1000000,"")</f>
        <v>0</v>
      </c>
      <c r="AK387" s="8"/>
      <c r="AL387" s="8"/>
      <c r="AM387" s="171" t="s">
        <v>1831</v>
      </c>
      <c r="AN387" s="64"/>
      <c r="AO387" s="64"/>
      <c r="AP387" s="64"/>
      <c r="AQ387" s="64"/>
    </row>
    <row r="388" spans="1:126">
      <c r="A388" s="374" t="s">
        <v>5112</v>
      </c>
      <c r="B388" s="484" t="s">
        <v>98</v>
      </c>
      <c r="C388" s="38" t="s">
        <v>997</v>
      </c>
      <c r="D388" s="38" t="s">
        <v>565</v>
      </c>
      <c r="E388" s="48" t="s">
        <v>944</v>
      </c>
      <c r="F388" s="671" t="s">
        <v>5926</v>
      </c>
      <c r="G388" s="156"/>
      <c r="H388" s="155"/>
      <c r="I388" s="156"/>
      <c r="J388" s="155"/>
      <c r="K388" s="155"/>
      <c r="L388" s="465">
        <f>IF(ISNA(VLOOKUP(A388,Pagamenti_Opendata!$A$2:$H$253,8,FALSE)=TRUE),0,VLOOKUP(A388,Pagamenti_Opendata!$A$2:$H$253,8,FALSE))</f>
        <v>0</v>
      </c>
      <c r="M388" s="168" t="s">
        <v>815</v>
      </c>
      <c r="N388" s="156"/>
      <c r="O388" s="734">
        <f>IF(I388&gt;N388,I388-N388,0)</f>
        <v>0</v>
      </c>
      <c r="P388" s="734">
        <f>IF(I388&lt;N388,I388-N388,0)</f>
        <v>0</v>
      </c>
      <c r="Q388" s="603">
        <f>COUNTIF(Bandi_ItaliaDomani!A$2:A$1085,A388)</f>
        <v>0</v>
      </c>
      <c r="R388" s="465">
        <f>SUMIF(Bandi_ItaliaDomani!A$2:A$1085,A388,Bandi_ItaliaDomani!R$2:R$1085)</f>
        <v>0</v>
      </c>
      <c r="S388" s="465">
        <f>VLOOKUP(A388,Progetti_Regis!$A$2:$H$427,6,FALSE)</f>
        <v>0</v>
      </c>
      <c r="T388" s="465">
        <f>VLOOKUP(A388,Progetti_Regis!$A$2:$H$427,7,FALSE)</f>
        <v>0</v>
      </c>
      <c r="U388" s="46" t="s">
        <v>1162</v>
      </c>
      <c r="V388" s="36"/>
      <c r="W388" s="46" t="s">
        <v>6721</v>
      </c>
      <c r="X388" s="10">
        <v>50</v>
      </c>
      <c r="Y388" s="10">
        <v>302.16000000000003</v>
      </c>
      <c r="Z388" s="10">
        <v>271.86</v>
      </c>
      <c r="AA388" s="10">
        <v>308.95999999999998</v>
      </c>
      <c r="AB388" s="10">
        <v>256.72000000000003</v>
      </c>
      <c r="AC388" s="10">
        <v>246.82</v>
      </c>
      <c r="AD388" s="10">
        <v>236.02</v>
      </c>
      <c r="AE388" s="2">
        <v>256</v>
      </c>
      <c r="AF388" s="2">
        <v>40</v>
      </c>
      <c r="AG388" s="1052">
        <f>IF(ISNA(VLOOKUP($A388,Tag_sostegno_clima_digitale!$A$2:$Y$461,21,FALSE)=TRUE),0,VLOOKUP($A388,Tag_sostegno_clima_digitale!$A$2:$Y$461,21,FALSE))</f>
        <v>0</v>
      </c>
      <c r="AH388" s="1052">
        <f>IF(ISNA(VLOOKUP($A388,Tag_sostegno_clima_digitale!$A$2:$Y$461,23,FALSE)=TRUE),0,VLOOKUP($A388,Tag_sostegno_clima_digitale!$A$2:$Y$461,23,FALSE))</f>
        <v>0</v>
      </c>
      <c r="AI388" s="10" t="str">
        <f t="shared" si="30"/>
        <v/>
      </c>
      <c r="AJ388" s="10" t="str">
        <f t="shared" si="31"/>
        <v/>
      </c>
      <c r="AK388" s="8">
        <v>44561</v>
      </c>
      <c r="AL388" s="8">
        <v>46387</v>
      </c>
      <c r="AM388" s="172" t="s">
        <v>924</v>
      </c>
      <c r="AN388" s="64">
        <v>1</v>
      </c>
      <c r="AO388" s="64">
        <v>2</v>
      </c>
      <c r="AP388" s="64">
        <v>1</v>
      </c>
      <c r="AQ388" s="64"/>
      <c r="BF388" s="306" t="s">
        <v>3800</v>
      </c>
      <c r="CZ388" s="59" t="s">
        <v>1807</v>
      </c>
      <c r="DQ388" s="60" t="s">
        <v>1808</v>
      </c>
      <c r="DR388" s="478"/>
      <c r="DS388" s="478"/>
      <c r="DT388" s="478"/>
    </row>
    <row r="389" spans="1:126">
      <c r="A389" s="376" t="s">
        <v>5194</v>
      </c>
      <c r="B389" s="484" t="s">
        <v>98</v>
      </c>
      <c r="C389" s="40" t="s">
        <v>997</v>
      </c>
      <c r="D389" s="40" t="s">
        <v>565</v>
      </c>
      <c r="E389" s="37" t="s">
        <v>947</v>
      </c>
      <c r="F389" s="51" t="s">
        <v>1154</v>
      </c>
      <c r="G389" s="150">
        <v>810389999.92999995</v>
      </c>
      <c r="H389" s="150">
        <v>569600000</v>
      </c>
      <c r="I389" s="148">
        <f>H389+G389</f>
        <v>1379989999.9299998</v>
      </c>
      <c r="J389" s="151"/>
      <c r="K389" s="147">
        <f>I389+J389</f>
        <v>1379989999.9299998</v>
      </c>
      <c r="L389" s="465">
        <f>IF(ISNA(VLOOKUP(A389,Pagamenti_Opendata!$A$2:$H$253,8,FALSE)=TRUE),0,VLOOKUP(A389,Pagamenti_Opendata!$A$2:$H$253,8,FALSE))</f>
        <v>134202764.18000001</v>
      </c>
      <c r="M389" s="168"/>
      <c r="N389" s="150">
        <v>1379989999.9300001</v>
      </c>
      <c r="O389" s="734">
        <f>IF(I389&gt;N389,I389-N389,0)</f>
        <v>0</v>
      </c>
      <c r="P389" s="734">
        <f>IF(I389&lt;N389,I389-N389,0)</f>
        <v>0</v>
      </c>
      <c r="Q389" s="603">
        <f>COUNTIF(Bandi_ItaliaDomani!A$2:A$1085,A389)</f>
        <v>1</v>
      </c>
      <c r="R389" s="465">
        <f>SUMIF(Bandi_ItaliaDomani!A$2:A$1085,A389,Bandi_ItaliaDomani!R$2:R$1085)</f>
        <v>900000000</v>
      </c>
      <c r="S389" s="465">
        <f>VLOOKUP(A389,Progetti_Regis!$A$2:$H$427,6,FALSE)</f>
        <v>170</v>
      </c>
      <c r="T389" s="465">
        <f>VLOOKUP(A389,Progetti_Regis!$A$2:$H$427,7,FALSE)</f>
        <v>1111271770.1400003</v>
      </c>
      <c r="U389" s="52" t="s">
        <v>1162</v>
      </c>
      <c r="V389" s="51" t="s">
        <v>1153</v>
      </c>
      <c r="W389" s="52" t="s">
        <v>6721</v>
      </c>
      <c r="AE389" s="2"/>
      <c r="AF389" s="2"/>
      <c r="AG389" s="1052">
        <f>IF(ISNA(VLOOKUP($A389,Tag_sostegno_clima_digitale!$A$2:$Y$461,21,FALSE)=TRUE),0,VLOOKUP($A389,Tag_sostegno_clima_digitale!$A$2:$Y$461,21,FALSE))</f>
        <v>0</v>
      </c>
      <c r="AH389" s="1052">
        <f>IF(ISNA(VLOOKUP($A389,Tag_sostegno_clima_digitale!$A$2:$Y$461,23,FALSE)=TRUE),0,VLOOKUP($A389,Tag_sostegno_clima_digitale!$A$2:$Y$461,23,FALSE))</f>
        <v>1</v>
      </c>
      <c r="AI389" s="10">
        <f t="shared" si="30"/>
        <v>0</v>
      </c>
      <c r="AJ389" s="10">
        <f t="shared" si="31"/>
        <v>1379.9899999299998</v>
      </c>
      <c r="AM389" s="484" t="s">
        <v>924</v>
      </c>
      <c r="AN389" s="484"/>
      <c r="AO389" s="484"/>
      <c r="AP389" s="484"/>
      <c r="DQ389" s="59" t="s">
        <v>510</v>
      </c>
    </row>
    <row r="390" spans="1:126" s="63" customFormat="1">
      <c r="A390" s="376" t="s">
        <v>5195</v>
      </c>
      <c r="B390" s="484" t="s">
        <v>98</v>
      </c>
      <c r="C390" s="40" t="s">
        <v>997</v>
      </c>
      <c r="D390" s="40" t="s">
        <v>565</v>
      </c>
      <c r="E390" s="35" t="s">
        <v>947</v>
      </c>
      <c r="F390" s="51" t="s">
        <v>5205</v>
      </c>
      <c r="G390" s="150">
        <v>292550000</v>
      </c>
      <c r="H390" s="151"/>
      <c r="I390" s="148">
        <f>H390+G390</f>
        <v>292550000</v>
      </c>
      <c r="J390" s="151"/>
      <c r="K390" s="147">
        <f>I390+J390</f>
        <v>292550000</v>
      </c>
      <c r="L390" s="465">
        <f>IF(ISNA(VLOOKUP(A390,Pagamenti_Opendata!$A$2:$H$253,8,FALSE)=TRUE),0,VLOOKUP(A390,Pagamenti_Opendata!$A$2:$H$253,8,FALSE))</f>
        <v>63600913.869999997</v>
      </c>
      <c r="M390" s="168"/>
      <c r="N390" s="150">
        <v>292550000</v>
      </c>
      <c r="O390" s="734">
        <f>IF(I390&gt;N390,I390-N390,0)</f>
        <v>0</v>
      </c>
      <c r="P390" s="734">
        <f>IF(I390&lt;N390,I390-N390,0)</f>
        <v>0</v>
      </c>
      <c r="Q390" s="603">
        <f>COUNTIF(Bandi_ItaliaDomani!A$2:A$1085,A390)</f>
        <v>0</v>
      </c>
      <c r="R390" s="465">
        <f>SUMIF(Bandi_ItaliaDomani!A$2:A$1085,A390,Bandi_ItaliaDomani!R$2:R$1085)</f>
        <v>0</v>
      </c>
      <c r="S390" s="465">
        <f>VLOOKUP(A390,Progetti_Regis!$A$2:$H$427,6,FALSE)</f>
        <v>93</v>
      </c>
      <c r="T390" s="465">
        <f>VLOOKUP(A390,Progetti_Regis!$A$2:$H$427,7,FALSE)</f>
        <v>264144684.76999998</v>
      </c>
      <c r="U390" s="52" t="s">
        <v>1162</v>
      </c>
      <c r="V390" s="35"/>
      <c r="W390" s="52" t="s">
        <v>6721</v>
      </c>
      <c r="X390" s="172"/>
      <c r="Y390" s="172"/>
      <c r="Z390" s="172"/>
      <c r="AA390" s="172"/>
      <c r="AB390" s="172"/>
      <c r="AC390" s="172"/>
      <c r="AD390" s="172"/>
      <c r="AE390" s="2"/>
      <c r="AF390" s="2"/>
      <c r="AG390" s="1052">
        <f>IF(ISNA(VLOOKUP($A390,Tag_sostegno_clima_digitale!$A$2:$Y$461,21,FALSE)=TRUE),0,VLOOKUP($A390,Tag_sostegno_clima_digitale!$A$2:$Y$461,21,FALSE))</f>
        <v>0</v>
      </c>
      <c r="AH390" s="1052">
        <f>IF(ISNA(VLOOKUP($A390,Tag_sostegno_clima_digitale!$A$2:$Y$461,23,FALSE)=TRUE),0,VLOOKUP($A390,Tag_sostegno_clima_digitale!$A$2:$Y$461,23,FALSE))</f>
        <v>1</v>
      </c>
      <c r="AI390" s="10">
        <f t="shared" si="30"/>
        <v>0</v>
      </c>
      <c r="AJ390" s="10">
        <f t="shared" si="31"/>
        <v>292.55</v>
      </c>
      <c r="AK390" s="172"/>
      <c r="AL390" s="172"/>
      <c r="AM390" s="484" t="s">
        <v>924</v>
      </c>
      <c r="AN390" s="484"/>
      <c r="AO390" s="484"/>
      <c r="AP390" s="484"/>
      <c r="AQ390" s="484"/>
      <c r="AR390" s="172"/>
      <c r="AS390" s="484"/>
      <c r="AT390" s="172"/>
      <c r="AU390" s="172"/>
      <c r="AV390" s="484"/>
      <c r="AW390" s="484"/>
      <c r="AX390" s="484"/>
      <c r="AY390" s="172"/>
      <c r="AZ390" s="484"/>
      <c r="BA390" s="172"/>
      <c r="BB390" s="484"/>
      <c r="BC390" s="484"/>
      <c r="BD390" s="484"/>
      <c r="BE390" s="172"/>
      <c r="BF390" s="172"/>
      <c r="BG390" s="484"/>
      <c r="BH390" s="484"/>
      <c r="BI390" s="484"/>
      <c r="BJ390" s="484"/>
      <c r="BK390" s="484"/>
      <c r="BL390" s="484"/>
      <c r="BM390" s="484"/>
      <c r="BN390" s="172"/>
      <c r="BO390" s="172"/>
      <c r="BP390" s="484"/>
      <c r="BQ390" s="172"/>
      <c r="BR390" s="172"/>
      <c r="BS390" s="484"/>
      <c r="BT390" s="484"/>
      <c r="BU390" s="484"/>
      <c r="BV390" s="484"/>
      <c r="BW390" s="484"/>
      <c r="BX390" s="484"/>
      <c r="BY390" s="484"/>
      <c r="BZ390" s="172"/>
      <c r="CA390" s="484"/>
      <c r="CB390" s="172"/>
      <c r="CC390" s="484"/>
      <c r="CD390" s="484"/>
      <c r="CE390" s="172"/>
      <c r="CF390" s="172"/>
      <c r="CG390" s="484"/>
      <c r="CH390" s="484"/>
      <c r="CI390" s="484"/>
      <c r="CJ390" s="484"/>
      <c r="CK390" s="484"/>
      <c r="CL390" s="484"/>
      <c r="CM390" s="484"/>
      <c r="CN390" s="172"/>
      <c r="CO390" s="484"/>
      <c r="CP390" s="484"/>
      <c r="CQ390" s="484"/>
      <c r="CR390" s="484"/>
      <c r="CS390" s="484"/>
      <c r="CT390" s="484"/>
      <c r="CU390" s="484"/>
      <c r="CV390" s="172"/>
      <c r="CW390" s="484"/>
      <c r="CX390" s="484"/>
      <c r="CY390" s="172"/>
      <c r="CZ390" s="172"/>
      <c r="DA390" s="484"/>
      <c r="DB390" s="484"/>
      <c r="DC390" s="484"/>
      <c r="DD390" s="484"/>
      <c r="DE390" s="484"/>
      <c r="DF390" s="484"/>
      <c r="DG390" s="484"/>
      <c r="DH390" s="484"/>
      <c r="DI390" s="172"/>
      <c r="DJ390" s="484"/>
      <c r="DK390" s="484"/>
      <c r="DL390" s="484"/>
      <c r="DM390" s="484"/>
      <c r="DN390" s="484"/>
      <c r="DO390" s="484"/>
      <c r="DP390" s="484"/>
      <c r="DQ390" s="172"/>
      <c r="DR390" s="484"/>
      <c r="DS390" s="484"/>
      <c r="DT390" s="484"/>
      <c r="DU390" s="172"/>
      <c r="DV390" s="172"/>
    </row>
    <row r="391" spans="1:126" s="63" customFormat="1" ht="13.8">
      <c r="A391" s="374" t="s">
        <v>5123</v>
      </c>
      <c r="B391" s="484" t="s">
        <v>98</v>
      </c>
      <c r="C391" s="42" t="s">
        <v>997</v>
      </c>
      <c r="D391" s="42" t="s">
        <v>565</v>
      </c>
      <c r="E391" s="67" t="s">
        <v>944</v>
      </c>
      <c r="F391" s="670" t="s">
        <v>5927</v>
      </c>
      <c r="G391" s="148">
        <v>524140000</v>
      </c>
      <c r="H391" s="151"/>
      <c r="I391" s="148">
        <f>H391+G391</f>
        <v>524140000</v>
      </c>
      <c r="J391" s="151"/>
      <c r="K391" s="147">
        <f>I391+J391</f>
        <v>524140000</v>
      </c>
      <c r="L391" s="465">
        <f>IF(ISNA(VLOOKUP(A391,Pagamenti_Opendata!$A$2:$H$253,8,FALSE)=TRUE),0,VLOOKUP(A391,Pagamenti_Opendata!$A$2:$H$253,8,FALSE))</f>
        <v>26778661.300000001</v>
      </c>
      <c r="M391" s="168" t="s">
        <v>882</v>
      </c>
      <c r="N391" s="148">
        <v>524140000</v>
      </c>
      <c r="O391" s="734">
        <f>IF(I391&gt;N391,I391-N391,0)</f>
        <v>0</v>
      </c>
      <c r="P391" s="734">
        <f>IF(I391&lt;N391,I391-N391,0)</f>
        <v>0</v>
      </c>
      <c r="Q391" s="603">
        <f>COUNTIF(Bandi_ItaliaDomani!A$2:A$1085,A391)</f>
        <v>2</v>
      </c>
      <c r="R391" s="465">
        <f>SUMIF(Bandi_ItaliaDomani!A$2:A$1085,A391,Bandi_ItaliaDomani!R$2:R$1085)</f>
        <v>572905569.07999992</v>
      </c>
      <c r="S391" s="465">
        <f>VLOOKUP(A391,Progetti_Regis!$A$2:$H$427,6,FALSE)</f>
        <v>1858</v>
      </c>
      <c r="T391" s="465">
        <f>VLOOKUP(A391,Progetti_Regis!$A$2:$H$427,7,FALSE)</f>
        <v>520164738.82999986</v>
      </c>
      <c r="U391" s="52" t="s">
        <v>1162</v>
      </c>
      <c r="V391" s="37"/>
      <c r="W391" s="52" t="s">
        <v>6721</v>
      </c>
      <c r="X391" s="10">
        <v>0</v>
      </c>
      <c r="Y391" s="10">
        <v>0</v>
      </c>
      <c r="Z391" s="10">
        <v>0</v>
      </c>
      <c r="AA391" s="10">
        <v>131.035</v>
      </c>
      <c r="AB391" s="10">
        <v>131.035</v>
      </c>
      <c r="AC391" s="10">
        <v>131.035</v>
      </c>
      <c r="AD391" s="10">
        <v>131.035</v>
      </c>
      <c r="AE391" s="2">
        <v>210</v>
      </c>
      <c r="AF391" s="2">
        <v>40</v>
      </c>
      <c r="AG391" s="1052">
        <f>IF(ISNA(VLOOKUP($A391,Tag_sostegno_clima_digitale!$A$2:$Y$461,21,FALSE)=TRUE),0,VLOOKUP($A391,Tag_sostegno_clima_digitale!$A$2:$Y$461,21,FALSE))</f>
        <v>0</v>
      </c>
      <c r="AH391" s="1052">
        <f>IF(ISNA(VLOOKUP($A391,Tag_sostegno_clima_digitale!$A$2:$Y$461,23,FALSE)=TRUE),0,VLOOKUP($A391,Tag_sostegno_clima_digitale!$A$2:$Y$461,23,FALSE))</f>
        <v>0</v>
      </c>
      <c r="AI391" s="10">
        <f t="shared" si="30"/>
        <v>0</v>
      </c>
      <c r="AJ391" s="10">
        <f t="shared" si="31"/>
        <v>0</v>
      </c>
      <c r="AK391" s="8">
        <v>44561</v>
      </c>
      <c r="AL391" s="8">
        <v>46022</v>
      </c>
      <c r="AM391" s="172" t="s">
        <v>923</v>
      </c>
      <c r="AN391" s="64"/>
      <c r="AO391" s="64">
        <v>2</v>
      </c>
      <c r="AP391" s="64"/>
      <c r="AQ391" s="64"/>
      <c r="AR391" s="172"/>
      <c r="AS391" s="484"/>
      <c r="AT391" s="172"/>
      <c r="AU391" s="172"/>
      <c r="AV391" s="484"/>
      <c r="AW391" s="484"/>
      <c r="AX391" s="484"/>
      <c r="AY391" s="172"/>
      <c r="AZ391" s="484"/>
      <c r="BA391" s="520"/>
      <c r="BB391" s="520"/>
      <c r="BC391" s="520"/>
      <c r="BD391" s="520"/>
      <c r="BE391" s="172"/>
      <c r="BF391" s="172"/>
      <c r="BG391" s="484"/>
      <c r="BH391" s="484"/>
      <c r="BI391" s="484"/>
      <c r="BJ391" s="484"/>
      <c r="BK391" s="484"/>
      <c r="BL391" s="484"/>
      <c r="BM391" s="484"/>
      <c r="BN391" s="172"/>
      <c r="BO391" s="172"/>
      <c r="BP391" s="484"/>
      <c r="BQ391" s="172"/>
      <c r="BR391" s="172"/>
      <c r="BS391" s="484"/>
      <c r="BT391" s="484"/>
      <c r="BU391" s="484"/>
      <c r="BV391" s="484"/>
      <c r="BW391" s="484"/>
      <c r="BX391" s="484"/>
      <c r="BY391" s="484"/>
      <c r="BZ391" s="172"/>
      <c r="CA391" s="484"/>
      <c r="CB391" s="172"/>
      <c r="CC391" s="484"/>
      <c r="CD391" s="484"/>
      <c r="CE391" s="172"/>
      <c r="CF391" s="172"/>
      <c r="CG391" s="484"/>
      <c r="CH391" s="484"/>
      <c r="CI391" s="484"/>
      <c r="CJ391" s="484"/>
      <c r="CK391" s="484"/>
      <c r="CL391" s="484"/>
      <c r="CM391" s="484"/>
      <c r="CN391" s="172"/>
      <c r="CO391" s="484"/>
      <c r="CP391" s="484"/>
      <c r="CQ391" s="484"/>
      <c r="CR391" s="484"/>
      <c r="CS391" s="484"/>
      <c r="CT391" s="484"/>
      <c r="CU391" s="484"/>
      <c r="CV391" s="172"/>
      <c r="CW391" s="484"/>
      <c r="CX391" s="484"/>
      <c r="CY391" s="172"/>
      <c r="CZ391" s="59" t="s">
        <v>1809</v>
      </c>
      <c r="DA391" s="59" t="s">
        <v>1810</v>
      </c>
      <c r="DB391" s="484"/>
      <c r="DC391" s="484"/>
      <c r="DD391" s="484"/>
      <c r="DE391" s="484"/>
      <c r="DF391" s="484"/>
      <c r="DG391" s="484"/>
      <c r="DH391" s="484"/>
      <c r="DI391" s="172"/>
      <c r="DJ391" s="484"/>
      <c r="DK391" s="484"/>
      <c r="DL391" s="484"/>
      <c r="DM391" s="484"/>
      <c r="DN391" s="484"/>
      <c r="DO391" s="484"/>
      <c r="DP391" s="484"/>
      <c r="DQ391" s="172"/>
      <c r="DR391" s="484"/>
      <c r="DS391" s="484"/>
      <c r="DT391" s="484"/>
      <c r="DU391" s="172"/>
      <c r="DV391" s="172"/>
    </row>
    <row r="392" spans="1:126">
      <c r="A392" s="374" t="s">
        <v>5113</v>
      </c>
      <c r="B392" s="484" t="s">
        <v>98</v>
      </c>
      <c r="C392" s="38" t="s">
        <v>997</v>
      </c>
      <c r="D392" s="38" t="s">
        <v>565</v>
      </c>
      <c r="E392" s="48" t="s">
        <v>944</v>
      </c>
      <c r="F392" s="671" t="s">
        <v>5206</v>
      </c>
      <c r="G392" s="156"/>
      <c r="H392" s="155"/>
      <c r="I392" s="156"/>
      <c r="J392" s="155"/>
      <c r="K392" s="155"/>
      <c r="L392" s="465">
        <f>IF(ISNA(VLOOKUP(A392,Pagamenti_Opendata!$A$2:$H$253,8,FALSE)=TRUE),0,VLOOKUP(A392,Pagamenti_Opendata!$A$2:$H$253,8,FALSE))</f>
        <v>0</v>
      </c>
      <c r="M392" s="168" t="s">
        <v>881</v>
      </c>
      <c r="N392" s="156"/>
      <c r="O392" s="734">
        <f>IF(I392&gt;N392,I392-N392,0)</f>
        <v>0</v>
      </c>
      <c r="P392" s="734">
        <f>IF(I392&lt;N392,I392-N392,0)</f>
        <v>0</v>
      </c>
      <c r="Q392" s="603">
        <f>COUNTIF(Bandi_ItaliaDomani!A$2:A$1085,A392)</f>
        <v>0</v>
      </c>
      <c r="R392" s="465">
        <f>SUMIF(Bandi_ItaliaDomani!A$2:A$1085,A392,Bandi_ItaliaDomani!R$2:R$1085)</f>
        <v>0</v>
      </c>
      <c r="S392" s="465">
        <f>VLOOKUP(A392,Progetti_Regis!$A$2:$H$427,6,FALSE)</f>
        <v>0</v>
      </c>
      <c r="T392" s="465">
        <f>VLOOKUP(A392,Progetti_Regis!$A$2:$H$427,7,FALSE)</f>
        <v>0</v>
      </c>
      <c r="U392" s="46" t="s">
        <v>1162</v>
      </c>
      <c r="V392" s="36"/>
      <c r="W392" s="46" t="s">
        <v>6721</v>
      </c>
      <c r="X392" s="10">
        <v>0</v>
      </c>
      <c r="Y392" s="10">
        <v>10.44</v>
      </c>
      <c r="Z392" s="10">
        <v>145.49</v>
      </c>
      <c r="AA392" s="10">
        <v>157.93</v>
      </c>
      <c r="AB392" s="10">
        <v>151.69</v>
      </c>
      <c r="AC392" s="10">
        <v>141.25</v>
      </c>
      <c r="AD392" s="10">
        <v>130.80000000000001</v>
      </c>
      <c r="AE392" s="2">
        <v>207</v>
      </c>
      <c r="AF392" s="2">
        <v>28.8</v>
      </c>
      <c r="AG392" s="1052">
        <f>IF(ISNA(VLOOKUP($A392,Tag_sostegno_clima_digitale!$A$2:$Y$461,21,FALSE)=TRUE),0,VLOOKUP($A392,Tag_sostegno_clima_digitale!$A$2:$Y$461,21,FALSE))</f>
        <v>0</v>
      </c>
      <c r="AH392" s="1052">
        <f>IF(ISNA(VLOOKUP($A392,Tag_sostegno_clima_digitale!$A$2:$Y$461,23,FALSE)=TRUE),0,VLOOKUP($A392,Tag_sostegno_clima_digitale!$A$2:$Y$461,23,FALSE))</f>
        <v>0</v>
      </c>
      <c r="AI392" s="10" t="str">
        <f t="shared" si="30"/>
        <v/>
      </c>
      <c r="AJ392" s="10" t="str">
        <f t="shared" si="31"/>
        <v/>
      </c>
      <c r="AK392" s="8">
        <v>44561</v>
      </c>
      <c r="AL392" s="8">
        <v>46387</v>
      </c>
      <c r="AM392" s="172" t="s">
        <v>924</v>
      </c>
      <c r="AN392" s="64"/>
      <c r="AO392" s="64">
        <v>4</v>
      </c>
      <c r="AP392" s="64"/>
      <c r="AQ392" s="64"/>
      <c r="BO392" s="59" t="s">
        <v>1811</v>
      </c>
      <c r="CB392" s="59" t="s">
        <v>1812</v>
      </c>
      <c r="DQ392" s="59" t="s">
        <v>1813</v>
      </c>
    </row>
    <row r="393" spans="1:126">
      <c r="A393" s="376" t="s">
        <v>5196</v>
      </c>
      <c r="B393" s="484" t="s">
        <v>98</v>
      </c>
      <c r="C393" s="40" t="s">
        <v>997</v>
      </c>
      <c r="D393" s="40" t="s">
        <v>565</v>
      </c>
      <c r="E393" s="35" t="s">
        <v>947</v>
      </c>
      <c r="F393" s="51" t="s">
        <v>5207</v>
      </c>
      <c r="G393" s="150">
        <v>101973006</v>
      </c>
      <c r="H393" s="151"/>
      <c r="I393" s="148">
        <f>H393+G393</f>
        <v>101973006</v>
      </c>
      <c r="J393" s="151"/>
      <c r="K393" s="744">
        <f>I393+J393</f>
        <v>101973006</v>
      </c>
      <c r="L393" s="465">
        <f>IF(ISNA(VLOOKUP(A393,Pagamenti_Opendata!$A$2:$H$253,8,FALSE)=TRUE),0,VLOOKUP(A393,Pagamenti_Opendata!$A$2:$H$253,8,FALSE))</f>
        <v>0</v>
      </c>
      <c r="M393" s="168"/>
      <c r="N393" s="150">
        <v>93984300</v>
      </c>
      <c r="O393" s="734">
        <f>IF(I393&gt;N393,I393-N393,0)</f>
        <v>7988706</v>
      </c>
      <c r="P393" s="734">
        <f>IF(I393&lt;N393,I393-N393,0)</f>
        <v>0</v>
      </c>
      <c r="Q393" s="603">
        <f>COUNTIF(Bandi_ItaliaDomani!A$2:A$1085,A393)</f>
        <v>0</v>
      </c>
      <c r="R393" s="465">
        <f>SUMIF(Bandi_ItaliaDomani!A$2:A$1085,A393,Bandi_ItaliaDomani!R$2:R$1085)</f>
        <v>0</v>
      </c>
      <c r="S393" s="465">
        <f>VLOOKUP(A393,Progetti_Regis!$A$2:$H$427,6,FALSE)</f>
        <v>61</v>
      </c>
      <c r="T393" s="465">
        <f>VLOOKUP(A393,Progetti_Regis!$A$2:$H$427,7,FALSE)</f>
        <v>101973006</v>
      </c>
      <c r="U393" s="52" t="s">
        <v>1162</v>
      </c>
      <c r="V393" s="35"/>
      <c r="W393" s="52" t="s">
        <v>6721</v>
      </c>
      <c r="AE393" s="2"/>
      <c r="AF393" s="2"/>
      <c r="AG393" s="1052">
        <f>IF(ISNA(VLOOKUP($A393,Tag_sostegno_clima_digitale!$A$2:$Y$461,21,FALSE)=TRUE),0,VLOOKUP($A393,Tag_sostegno_clima_digitale!$A$2:$Y$461,21,FALSE))</f>
        <v>0</v>
      </c>
      <c r="AH393" s="1052">
        <f>IF(ISNA(VLOOKUP($A393,Tag_sostegno_clima_digitale!$A$2:$Y$461,23,FALSE)=TRUE),0,VLOOKUP($A393,Tag_sostegno_clima_digitale!$A$2:$Y$461,23,FALSE))</f>
        <v>0</v>
      </c>
      <c r="AI393" s="10">
        <f t="shared" si="30"/>
        <v>0</v>
      </c>
      <c r="AJ393" s="10">
        <f t="shared" si="31"/>
        <v>0</v>
      </c>
      <c r="AM393" s="484" t="s">
        <v>924</v>
      </c>
      <c r="AN393" s="484"/>
      <c r="AO393" s="484"/>
      <c r="AP393" s="484"/>
      <c r="DQ393" s="59" t="s">
        <v>1814</v>
      </c>
    </row>
    <row r="394" spans="1:126">
      <c r="A394" s="376" t="s">
        <v>5197</v>
      </c>
      <c r="B394" s="484" t="s">
        <v>98</v>
      </c>
      <c r="C394" s="40" t="s">
        <v>997</v>
      </c>
      <c r="D394" s="40" t="s">
        <v>565</v>
      </c>
      <c r="E394" s="35" t="s">
        <v>947</v>
      </c>
      <c r="F394" s="35" t="s">
        <v>1011</v>
      </c>
      <c r="G394" s="150">
        <v>80026994</v>
      </c>
      <c r="H394" s="151"/>
      <c r="I394" s="148">
        <f>H394+G394</f>
        <v>80026994</v>
      </c>
      <c r="J394" s="151"/>
      <c r="K394" s="744">
        <f>I394+J394</f>
        <v>80026994</v>
      </c>
      <c r="L394" s="465">
        <f>IF(ISNA(VLOOKUP(A394,Pagamenti_Opendata!$A$2:$H$253,8,FALSE)=TRUE),0,VLOOKUP(A394,Pagamenti_Opendata!$A$2:$H$253,8,FALSE))</f>
        <v>2724417.07</v>
      </c>
      <c r="M394" s="168"/>
      <c r="N394" s="157">
        <v>88015700</v>
      </c>
      <c r="O394" s="734">
        <f>IF(I394&gt;N394,I394-N394,0)</f>
        <v>0</v>
      </c>
      <c r="P394" s="734">
        <f>IF(I394&lt;N394,I394-N394,0)</f>
        <v>-7988706</v>
      </c>
      <c r="Q394" s="603">
        <f>COUNTIF(Bandi_ItaliaDomani!A$2:A$1085,A394)</f>
        <v>0</v>
      </c>
      <c r="R394" s="465">
        <f>SUMIF(Bandi_ItaliaDomani!A$2:A$1085,A394,Bandi_ItaliaDomani!R$2:R$1085)</f>
        <v>0</v>
      </c>
      <c r="S394" s="465">
        <f>VLOOKUP(A394,Progetti_Regis!$A$2:$H$427,6,FALSE)</f>
        <v>142</v>
      </c>
      <c r="T394" s="465">
        <f>VLOOKUP(A394,Progetti_Regis!$A$2:$H$427,7,FALSE)</f>
        <v>79982706.330000013</v>
      </c>
      <c r="U394" s="52" t="s">
        <v>1162</v>
      </c>
      <c r="V394" s="35"/>
      <c r="W394" s="52" t="s">
        <v>6721</v>
      </c>
      <c r="AE394" s="2"/>
      <c r="AF394" s="2"/>
      <c r="AG394" s="1052">
        <f>IF(ISNA(VLOOKUP($A394,Tag_sostegno_clima_digitale!$A$2:$Y$461,21,FALSE)=TRUE),0,VLOOKUP($A394,Tag_sostegno_clima_digitale!$A$2:$Y$461,21,FALSE))</f>
        <v>0</v>
      </c>
      <c r="AH394" s="1052">
        <f>IF(ISNA(VLOOKUP($A394,Tag_sostegno_clima_digitale!$A$2:$Y$461,23,FALSE)=TRUE),0,VLOOKUP($A394,Tag_sostegno_clima_digitale!$A$2:$Y$461,23,FALSE))</f>
        <v>0</v>
      </c>
      <c r="AI394" s="10">
        <f t="shared" si="30"/>
        <v>0</v>
      </c>
      <c r="AJ394" s="10">
        <f t="shared" si="31"/>
        <v>0</v>
      </c>
      <c r="AM394" s="484" t="s">
        <v>924</v>
      </c>
      <c r="AN394" s="484"/>
      <c r="AO394" s="484"/>
      <c r="AP394" s="484"/>
    </row>
    <row r="395" spans="1:126">
      <c r="A395" s="376" t="s">
        <v>5198</v>
      </c>
      <c r="B395" s="484" t="s">
        <v>98</v>
      </c>
      <c r="C395" s="40" t="s">
        <v>997</v>
      </c>
      <c r="D395" s="40" t="s">
        <v>565</v>
      </c>
      <c r="E395" s="35" t="s">
        <v>947</v>
      </c>
      <c r="F395" s="35" t="s">
        <v>1012</v>
      </c>
      <c r="G395" s="150">
        <v>18000000</v>
      </c>
      <c r="H395" s="151"/>
      <c r="I395" s="148">
        <f>H395+G395</f>
        <v>18000000</v>
      </c>
      <c r="J395" s="151"/>
      <c r="K395" s="147">
        <f>I395+J395</f>
        <v>18000000</v>
      </c>
      <c r="L395" s="465">
        <f>IF(ISNA(VLOOKUP(A395,Pagamenti_Opendata!$A$2:$H$253,8,FALSE)=TRUE),0,VLOOKUP(A395,Pagamenti_Opendata!$A$2:$H$253,8,FALSE))</f>
        <v>240000</v>
      </c>
      <c r="M395" s="168"/>
      <c r="N395" s="158">
        <v>18000000</v>
      </c>
      <c r="O395" s="734">
        <f>IF(I395&gt;N395,I395-N395,0)</f>
        <v>0</v>
      </c>
      <c r="P395" s="734">
        <f>IF(I395&lt;N395,I395-N395,0)</f>
        <v>0</v>
      </c>
      <c r="Q395" s="603">
        <f>COUNTIF(Bandi_ItaliaDomani!A$2:A$1085,A395)</f>
        <v>0</v>
      </c>
      <c r="R395" s="465">
        <f>SUMIF(Bandi_ItaliaDomani!A$2:A$1085,A395,Bandi_ItaliaDomani!R$2:R$1085)</f>
        <v>0</v>
      </c>
      <c r="S395" s="465">
        <f>VLOOKUP(A395,Progetti_Regis!$A$2:$H$427,6,FALSE)</f>
        <v>22</v>
      </c>
      <c r="T395" s="465">
        <f>VLOOKUP(A395,Progetti_Regis!$A$2:$H$427,7,FALSE)</f>
        <v>18000000</v>
      </c>
      <c r="U395" s="52" t="s">
        <v>1162</v>
      </c>
      <c r="V395" s="35"/>
      <c r="W395" s="52" t="s">
        <v>6721</v>
      </c>
      <c r="AE395" s="2"/>
      <c r="AF395" s="2"/>
      <c r="AG395" s="1052">
        <f>IF(ISNA(VLOOKUP($A395,Tag_sostegno_clima_digitale!$A$2:$Y$461,21,FALSE)=TRUE),0,VLOOKUP($A395,Tag_sostegno_clima_digitale!$A$2:$Y$461,21,FALSE))</f>
        <v>0</v>
      </c>
      <c r="AH395" s="1052">
        <f>IF(ISNA(VLOOKUP($A395,Tag_sostegno_clima_digitale!$A$2:$Y$461,23,FALSE)=TRUE),0,VLOOKUP($A395,Tag_sostegno_clima_digitale!$A$2:$Y$461,23,FALSE))</f>
        <v>0</v>
      </c>
      <c r="AI395" s="10">
        <f t="shared" si="30"/>
        <v>0</v>
      </c>
      <c r="AJ395" s="10">
        <f t="shared" si="31"/>
        <v>0</v>
      </c>
      <c r="AM395" s="484" t="s">
        <v>924</v>
      </c>
      <c r="AN395" s="484"/>
      <c r="AO395" s="484"/>
      <c r="AP395" s="484"/>
    </row>
    <row r="396" spans="1:126" s="63" customFormat="1">
      <c r="A396" s="376" t="s">
        <v>5199</v>
      </c>
      <c r="B396" s="484" t="s">
        <v>98</v>
      </c>
      <c r="C396" s="40" t="s">
        <v>997</v>
      </c>
      <c r="D396" s="40" t="s">
        <v>565</v>
      </c>
      <c r="E396" s="37" t="s">
        <v>947</v>
      </c>
      <c r="F396" s="35" t="s">
        <v>1013</v>
      </c>
      <c r="G396" s="157">
        <v>537600000</v>
      </c>
      <c r="H396" s="159"/>
      <c r="I396" s="148">
        <f>H396+G396</f>
        <v>537600000</v>
      </c>
      <c r="J396" s="159"/>
      <c r="K396" s="147">
        <f>I396+J396</f>
        <v>537600000</v>
      </c>
      <c r="L396" s="465">
        <f>IF(ISNA(VLOOKUP(A396,Pagamenti_Opendata!$A$2:$H$253,8,FALSE)=TRUE),0,VLOOKUP(A396,Pagamenti_Opendata!$A$2:$H$253,8,FALSE))</f>
        <v>0</v>
      </c>
      <c r="M396" s="168"/>
      <c r="N396" s="150">
        <v>537600000</v>
      </c>
      <c r="O396" s="734">
        <f>IF(I396&gt;N396,I396-N396,0)</f>
        <v>0</v>
      </c>
      <c r="P396" s="734">
        <f>IF(I396&lt;N396,I396-N396,0)</f>
        <v>0</v>
      </c>
      <c r="Q396" s="603">
        <f>COUNTIF(Bandi_ItaliaDomani!A$2:A$1085,A396)</f>
        <v>0</v>
      </c>
      <c r="R396" s="465">
        <f>SUMIF(Bandi_ItaliaDomani!A$2:A$1085,A396,Bandi_ItaliaDomani!R$2:R$1085)</f>
        <v>0</v>
      </c>
      <c r="S396" s="465">
        <f>VLOOKUP(A396,Progetti_Regis!$A$2:$H$427,6,FALSE)</f>
        <v>41</v>
      </c>
      <c r="T396" s="465">
        <f>VLOOKUP(A396,Progetti_Regis!$A$2:$H$427,7,FALSE)</f>
        <v>537600000</v>
      </c>
      <c r="U396" s="52" t="s">
        <v>1162</v>
      </c>
      <c r="V396" s="51" t="s">
        <v>1155</v>
      </c>
      <c r="W396" s="52" t="s">
        <v>6721</v>
      </c>
      <c r="X396" s="172"/>
      <c r="Y396" s="172"/>
      <c r="Z396" s="172"/>
      <c r="AA396" s="172"/>
      <c r="AB396" s="172"/>
      <c r="AC396" s="172"/>
      <c r="AD396" s="172"/>
      <c r="AE396" s="2"/>
      <c r="AF396" s="2"/>
      <c r="AG396" s="1052">
        <f>IF(ISNA(VLOOKUP($A396,Tag_sostegno_clima_digitale!$A$2:$Y$461,21,FALSE)=TRUE),0,VLOOKUP($A396,Tag_sostegno_clima_digitale!$A$2:$Y$461,21,FALSE))</f>
        <v>0</v>
      </c>
      <c r="AH396" s="1052">
        <f>IF(ISNA(VLOOKUP($A396,Tag_sostegno_clima_digitale!$A$2:$Y$461,23,FALSE)=TRUE),0,VLOOKUP($A396,Tag_sostegno_clima_digitale!$A$2:$Y$461,23,FALSE))</f>
        <v>0</v>
      </c>
      <c r="AI396" s="10">
        <f t="shared" si="30"/>
        <v>0</v>
      </c>
      <c r="AJ396" s="10">
        <f t="shared" si="31"/>
        <v>0</v>
      </c>
      <c r="AK396" s="172"/>
      <c r="AL396" s="172"/>
      <c r="AM396" s="484" t="s">
        <v>924</v>
      </c>
      <c r="AN396" s="484"/>
      <c r="AO396" s="484"/>
      <c r="AP396" s="484"/>
      <c r="AQ396" s="484"/>
      <c r="AR396" s="172"/>
      <c r="AS396" s="484"/>
      <c r="AT396" s="172"/>
      <c r="AU396" s="172"/>
      <c r="AV396" s="484"/>
      <c r="AW396" s="484"/>
      <c r="AX396" s="484"/>
      <c r="AY396" s="172"/>
      <c r="AZ396" s="484"/>
      <c r="BA396" s="172"/>
      <c r="BB396" s="484"/>
      <c r="BC396" s="484"/>
      <c r="BD396" s="484"/>
      <c r="BE396" s="172"/>
      <c r="BF396" s="172"/>
      <c r="BG396" s="484"/>
      <c r="BH396" s="484"/>
      <c r="BI396" s="484"/>
      <c r="BJ396" s="484"/>
      <c r="BK396" s="484"/>
      <c r="BL396" s="484"/>
      <c r="BM396" s="484"/>
      <c r="BN396" s="172"/>
      <c r="BO396" s="172"/>
      <c r="BP396" s="484"/>
      <c r="BQ396" s="172"/>
      <c r="BR396" s="172"/>
      <c r="BS396" s="484"/>
      <c r="BT396" s="484"/>
      <c r="BU396" s="484"/>
      <c r="BV396" s="484"/>
      <c r="BW396" s="484"/>
      <c r="BX396" s="484"/>
      <c r="BY396" s="484"/>
      <c r="BZ396" s="172"/>
      <c r="CA396" s="484"/>
      <c r="CB396" s="172"/>
      <c r="CC396" s="484"/>
      <c r="CD396" s="484"/>
      <c r="CE396" s="172"/>
      <c r="CF396" s="172"/>
      <c r="CG396" s="484"/>
      <c r="CH396" s="484"/>
      <c r="CI396" s="484"/>
      <c r="CJ396" s="484"/>
      <c r="CK396" s="484"/>
      <c r="CL396" s="484"/>
      <c r="CM396" s="484"/>
      <c r="CN396" s="172"/>
      <c r="CO396" s="484"/>
      <c r="CP396" s="484"/>
      <c r="CQ396" s="484"/>
      <c r="CR396" s="484"/>
      <c r="CS396" s="484"/>
      <c r="CT396" s="484"/>
      <c r="CU396" s="484"/>
      <c r="CV396" s="172"/>
      <c r="CW396" s="484"/>
      <c r="CX396" s="484"/>
      <c r="CY396" s="172"/>
      <c r="CZ396" s="172"/>
      <c r="DA396" s="484"/>
      <c r="DB396" s="484"/>
      <c r="DC396" s="484"/>
      <c r="DD396" s="484"/>
      <c r="DE396" s="484"/>
      <c r="DF396" s="484"/>
      <c r="DG396" s="484"/>
      <c r="DH396" s="484"/>
      <c r="DI396" s="172"/>
      <c r="DJ396" s="484"/>
      <c r="DK396" s="484"/>
      <c r="DL396" s="484"/>
      <c r="DM396" s="484"/>
      <c r="DN396" s="484"/>
      <c r="DO396" s="484"/>
      <c r="DP396" s="484"/>
      <c r="DQ396" s="172"/>
      <c r="DR396" s="484"/>
      <c r="DS396" s="484"/>
      <c r="DT396" s="484"/>
      <c r="DU396" s="172"/>
      <c r="DV396" s="172"/>
    </row>
    <row r="397" spans="1:126" s="63" customFormat="1">
      <c r="A397" s="374" t="s">
        <v>5124</v>
      </c>
      <c r="B397" s="484" t="s">
        <v>5834</v>
      </c>
      <c r="C397" s="40" t="s">
        <v>997</v>
      </c>
      <c r="D397" s="54" t="s">
        <v>565</v>
      </c>
      <c r="E397" s="43" t="s">
        <v>944</v>
      </c>
      <c r="F397" s="373" t="s">
        <v>814</v>
      </c>
      <c r="G397" s="148"/>
      <c r="H397" s="149"/>
      <c r="I397" s="148"/>
      <c r="J397" s="148">
        <v>437400000</v>
      </c>
      <c r="K397" s="147">
        <f>I397+J397</f>
        <v>437400000</v>
      </c>
      <c r="L397" s="465">
        <f>IF(ISNA(VLOOKUP(A397,Pagamenti_Opendata!$A$2:$H$253,8,FALSE)=TRUE),0,VLOOKUP(A397,Pagamenti_Opendata!$A$2:$H$253,8,FALSE))</f>
        <v>0</v>
      </c>
      <c r="M397" s="168" t="s">
        <v>814</v>
      </c>
      <c r="N397" s="148"/>
      <c r="O397" s="734">
        <f>IF(I397&gt;N397,I397-N397,0)</f>
        <v>0</v>
      </c>
      <c r="P397" s="734">
        <f>IF(I397&lt;N397,I397-N397,0)</f>
        <v>0</v>
      </c>
      <c r="Q397" s="603">
        <f>COUNTIF(Bandi_ItaliaDomani!A$2:A$1085,A397)</f>
        <v>2</v>
      </c>
      <c r="R397" s="465">
        <f>SUMIF(Bandi_ItaliaDomani!A$2:A$1085,A397,Bandi_ItaliaDomani!R$2:R$1085)</f>
        <v>100025000</v>
      </c>
      <c r="S397" s="465">
        <f>VLOOKUP(A397,Progetti_Regis!$A$2:$H$427,6,FALSE)</f>
        <v>0</v>
      </c>
      <c r="T397" s="465">
        <f>VLOOKUP(A397,Progetti_Regis!$A$2:$H$427,7,FALSE)</f>
        <v>0</v>
      </c>
      <c r="U397" s="52" t="s">
        <v>1162</v>
      </c>
      <c r="V397" s="28"/>
      <c r="W397" s="52" t="s">
        <v>6721</v>
      </c>
      <c r="X397" s="10"/>
      <c r="Y397" s="10">
        <v>10</v>
      </c>
      <c r="Z397" s="10">
        <v>105.28</v>
      </c>
      <c r="AA397" s="10">
        <v>115.28</v>
      </c>
      <c r="AB397" s="10">
        <v>84.28</v>
      </c>
      <c r="AC397" s="10">
        <v>68.28</v>
      </c>
      <c r="AD397" s="10">
        <v>54.28</v>
      </c>
      <c r="AE397" s="2" t="s">
        <v>5828</v>
      </c>
      <c r="AF397" s="2" t="s">
        <v>5828</v>
      </c>
      <c r="AG397" s="1052">
        <f>IF(ISNA(VLOOKUP($A397,Tag_sostegno_clima_digitale!$A$2:$Y$461,21,FALSE)=TRUE),0,VLOOKUP($A397,Tag_sostegno_clima_digitale!$A$2:$Y$461,21,FALSE))</f>
        <v>0</v>
      </c>
      <c r="AH397" s="1052">
        <f>IF(ISNA(VLOOKUP($A397,Tag_sostegno_clima_digitale!$A$2:$Y$461,23,FALSE)=TRUE),0,VLOOKUP($A397,Tag_sostegno_clima_digitale!$A$2:$Y$461,23,FALSE))</f>
        <v>0</v>
      </c>
      <c r="AI397" s="10">
        <f t="shared" si="30"/>
        <v>0</v>
      </c>
      <c r="AJ397" s="10">
        <f t="shared" si="31"/>
        <v>0</v>
      </c>
      <c r="AK397" s="8">
        <v>45268</v>
      </c>
      <c r="AL397" s="8">
        <v>46203</v>
      </c>
      <c r="AM397" s="171" t="s">
        <v>1831</v>
      </c>
      <c r="AN397" s="64"/>
      <c r="AO397" s="64"/>
      <c r="AP397" s="64"/>
      <c r="AQ397" s="64"/>
      <c r="AR397" s="172"/>
      <c r="AS397" s="484"/>
      <c r="AT397" s="172"/>
      <c r="AU397" s="172"/>
      <c r="AV397" s="484"/>
      <c r="AW397" s="484"/>
      <c r="AX397" s="484"/>
      <c r="AY397" s="172"/>
      <c r="AZ397" s="484"/>
      <c r="BA397" s="172"/>
      <c r="BB397" s="484"/>
      <c r="BC397" s="484"/>
      <c r="BD397" s="484"/>
      <c r="BE397" s="172"/>
      <c r="BF397" s="172"/>
      <c r="BG397" s="484"/>
      <c r="BH397" s="484"/>
      <c r="BI397" s="484"/>
      <c r="BJ397" s="484"/>
      <c r="BK397" s="484"/>
      <c r="BL397" s="484"/>
      <c r="BM397" s="484"/>
      <c r="BN397" s="172"/>
      <c r="BO397" s="172"/>
      <c r="BP397" s="484"/>
      <c r="BQ397" s="172"/>
      <c r="BR397" s="172"/>
      <c r="BS397" s="484"/>
      <c r="BT397" s="484"/>
      <c r="BU397" s="484"/>
      <c r="BV397" s="484"/>
      <c r="BW397" s="484"/>
      <c r="BX397" s="484"/>
      <c r="BY397" s="484"/>
      <c r="BZ397" s="172"/>
      <c r="CA397" s="484"/>
      <c r="CB397" s="172"/>
      <c r="CC397" s="484"/>
      <c r="CD397" s="484"/>
      <c r="CE397" s="172"/>
      <c r="CF397" s="172"/>
      <c r="CG397" s="484"/>
      <c r="CH397" s="484"/>
      <c r="CI397" s="484"/>
      <c r="CJ397" s="484"/>
      <c r="CK397" s="484"/>
      <c r="CL397" s="484"/>
      <c r="CM397" s="484"/>
      <c r="CN397" s="172"/>
      <c r="CO397" s="484"/>
      <c r="CP397" s="484"/>
      <c r="CQ397" s="484"/>
      <c r="CR397" s="484"/>
      <c r="CS397" s="484"/>
      <c r="CT397" s="484"/>
      <c r="CU397" s="484"/>
      <c r="CV397" s="172"/>
      <c r="CW397" s="484"/>
      <c r="CX397" s="484"/>
      <c r="CY397" s="172"/>
      <c r="CZ397" s="172"/>
      <c r="DA397" s="484"/>
      <c r="DB397" s="484"/>
      <c r="DC397" s="484"/>
      <c r="DD397" s="484"/>
      <c r="DE397" s="484"/>
      <c r="DF397" s="484"/>
      <c r="DG397" s="484"/>
      <c r="DH397" s="484"/>
      <c r="DI397" s="172"/>
      <c r="DJ397" s="484"/>
      <c r="DK397" s="484"/>
      <c r="DL397" s="484"/>
      <c r="DM397" s="484"/>
      <c r="DN397" s="484"/>
      <c r="DO397" s="484"/>
      <c r="DP397" s="484"/>
      <c r="DQ397" s="172"/>
      <c r="DR397" s="484"/>
      <c r="DS397" s="484"/>
      <c r="DT397" s="484"/>
      <c r="DU397" s="172"/>
      <c r="DV397" s="172"/>
    </row>
    <row r="398" spans="1:126">
      <c r="A398" s="374" t="s">
        <v>5125</v>
      </c>
      <c r="B398" s="484" t="s">
        <v>5834</v>
      </c>
      <c r="C398" s="40" t="s">
        <v>997</v>
      </c>
      <c r="D398" s="54" t="s">
        <v>565</v>
      </c>
      <c r="E398" s="43" t="s">
        <v>944</v>
      </c>
      <c r="F398" s="160" t="s">
        <v>1860</v>
      </c>
      <c r="G398" s="148"/>
      <c r="H398" s="149"/>
      <c r="I398" s="148"/>
      <c r="J398" s="148">
        <v>500000000</v>
      </c>
      <c r="K398" s="147">
        <f>I398+J398</f>
        <v>500000000</v>
      </c>
      <c r="L398" s="465">
        <f>IF(ISNA(VLOOKUP(A398,Pagamenti_Opendata!$A$2:$H$253,8,FALSE)=TRUE),0,VLOOKUP(A398,Pagamenti_Opendata!$A$2:$H$253,8,FALSE))</f>
        <v>0</v>
      </c>
      <c r="M398" s="168" t="s">
        <v>880</v>
      </c>
      <c r="N398" s="148"/>
      <c r="O398" s="734">
        <f>IF(I398&gt;N398,I398-N398,0)</f>
        <v>0</v>
      </c>
      <c r="P398" s="734">
        <f>IF(I398&lt;N398,I398-N398,0)</f>
        <v>0</v>
      </c>
      <c r="Q398" s="603">
        <f>COUNTIF(Bandi_ItaliaDomani!A$2:A$1085,A398)</f>
        <v>1</v>
      </c>
      <c r="R398" s="465">
        <f>SUMIF(Bandi_ItaliaDomani!A$2:A$1085,A398,Bandi_ItaliaDomani!R$2:R$1085)</f>
        <v>500000000</v>
      </c>
      <c r="S398" s="465">
        <f>VLOOKUP(A398,Progetti_Regis!$A$2:$H$427,6,FALSE)</f>
        <v>0</v>
      </c>
      <c r="T398" s="465">
        <f>VLOOKUP(A398,Progetti_Regis!$A$2:$H$427,7,FALSE)</f>
        <v>0</v>
      </c>
      <c r="U398" s="52" t="s">
        <v>1861</v>
      </c>
      <c r="V398" s="28"/>
      <c r="W398" s="52" t="s">
        <v>6721</v>
      </c>
      <c r="X398" s="10"/>
      <c r="Y398" s="10">
        <v>0</v>
      </c>
      <c r="Z398" s="10">
        <v>100</v>
      </c>
      <c r="AA398" s="10">
        <v>100</v>
      </c>
      <c r="AB398" s="10">
        <v>100</v>
      </c>
      <c r="AC398" s="10">
        <v>100</v>
      </c>
      <c r="AD398" s="10">
        <v>100</v>
      </c>
      <c r="AE398" s="2">
        <v>200</v>
      </c>
      <c r="AF398" s="2">
        <v>40</v>
      </c>
      <c r="AG398" s="1052">
        <f>IF(ISNA(VLOOKUP($A398,Tag_sostegno_clima_digitale!$A$2:$Y$461,21,FALSE)=TRUE),0,VLOOKUP($A398,Tag_sostegno_clima_digitale!$A$2:$Y$461,21,FALSE))</f>
        <v>0</v>
      </c>
      <c r="AH398" s="1052">
        <f>IF(ISNA(VLOOKUP($A398,Tag_sostegno_clima_digitale!$A$2:$Y$461,23,FALSE)=TRUE),0,VLOOKUP($A398,Tag_sostegno_clima_digitale!$A$2:$Y$461,23,FALSE))</f>
        <v>0</v>
      </c>
      <c r="AI398" s="10">
        <f t="shared" si="30"/>
        <v>0</v>
      </c>
      <c r="AJ398" s="10">
        <f t="shared" si="31"/>
        <v>0</v>
      </c>
      <c r="AK398" s="8">
        <v>45268</v>
      </c>
      <c r="AL398" s="8">
        <v>46203</v>
      </c>
      <c r="AM398" s="171" t="s">
        <v>1831</v>
      </c>
      <c r="AN398" s="64"/>
      <c r="AO398" s="64"/>
      <c r="AP398" s="64"/>
      <c r="AQ398" s="64"/>
    </row>
    <row r="399" spans="1:126">
      <c r="A399" s="374" t="s">
        <v>5121</v>
      </c>
      <c r="B399" s="484" t="s">
        <v>98</v>
      </c>
      <c r="C399" s="40" t="s">
        <v>997</v>
      </c>
      <c r="D399" s="40" t="s">
        <v>565</v>
      </c>
      <c r="E399" s="67" t="s">
        <v>1204</v>
      </c>
      <c r="F399" s="122" t="s">
        <v>7933</v>
      </c>
      <c r="G399" s="148">
        <v>0</v>
      </c>
      <c r="H399" s="152"/>
      <c r="I399" s="148">
        <f t="shared" ref="I399:I424" si="32">H399+G399</f>
        <v>0</v>
      </c>
      <c r="J399" s="53"/>
      <c r="K399" s="147">
        <f>I399+J399</f>
        <v>0</v>
      </c>
      <c r="L399" s="465">
        <f>IF(ISNA(VLOOKUP(A399,Pagamenti_Opendata!$A$2:$H$253,8,FALSE)=TRUE),0,VLOOKUP(A399,Pagamenti_Opendata!$A$2:$H$253,8,FALSE))</f>
        <v>0</v>
      </c>
      <c r="N399" s="148">
        <v>0</v>
      </c>
      <c r="O399" s="734">
        <f>IF(I399&gt;N399,I399-N399,0)</f>
        <v>0</v>
      </c>
      <c r="P399" s="734">
        <f>IF(I399&lt;N399,I399-N399,0)</f>
        <v>0</v>
      </c>
      <c r="Q399" s="603">
        <f>COUNTIF(Bandi_ItaliaDomani!A$2:A$1085,A399)</f>
        <v>0</v>
      </c>
      <c r="R399" s="465">
        <f>SUMIF(Bandi_ItaliaDomani!A$2:A$1085,A399,Bandi_ItaliaDomani!R$2:R$1085)</f>
        <v>0</v>
      </c>
      <c r="S399" s="465">
        <f>VLOOKUP(A399,Progetti_Regis!$A$2:$H$427,6,FALSE)</f>
        <v>0</v>
      </c>
      <c r="T399" s="465">
        <f>VLOOKUP(A399,Progetti_Regis!$A$2:$H$427,7,FALSE)</f>
        <v>0</v>
      </c>
      <c r="U399" s="42" t="s">
        <v>1162</v>
      </c>
      <c r="W399" s="674" t="s">
        <v>6721</v>
      </c>
      <c r="AE399" s="18"/>
      <c r="AF399" s="506"/>
      <c r="AG399" s="1052">
        <f>IF(ISNA(VLOOKUP($A399,Tag_sostegno_clima_digitale!$A$2:$Y$461,21,FALSE)=TRUE),0,VLOOKUP($A399,Tag_sostegno_clima_digitale!$A$2:$Y$461,21,FALSE))</f>
        <v>0</v>
      </c>
      <c r="AH399" s="1052">
        <f>IF(ISNA(VLOOKUP($A399,Tag_sostegno_clima_digitale!$A$2:$Y$461,23,FALSE)=TRUE),0,VLOOKUP($A399,Tag_sostegno_clima_digitale!$A$2:$Y$461,23,FALSE))</f>
        <v>0</v>
      </c>
      <c r="AI399" s="10" t="str">
        <f t="shared" si="30"/>
        <v/>
      </c>
      <c r="AJ399" s="10" t="str">
        <f t="shared" si="31"/>
        <v/>
      </c>
      <c r="AK399" s="8">
        <v>45268</v>
      </c>
      <c r="AL399" s="8">
        <v>46203</v>
      </c>
      <c r="AM399" s="172" t="s">
        <v>923</v>
      </c>
      <c r="AN399" s="64">
        <v>1</v>
      </c>
      <c r="AO399" s="64"/>
      <c r="AP399" s="64"/>
      <c r="AQ399" s="64"/>
      <c r="BF399" s="60" t="s">
        <v>1818</v>
      </c>
      <c r="BG399" s="478"/>
      <c r="BH399" s="478"/>
      <c r="BI399" s="478"/>
      <c r="BJ399" s="478"/>
      <c r="BK399" s="478"/>
      <c r="BL399" s="478"/>
      <c r="BM399" s="478"/>
    </row>
    <row r="400" spans="1:126" s="484" customFormat="1" ht="14.4">
      <c r="A400" s="478" t="s">
        <v>7961</v>
      </c>
      <c r="B400" s="484" t="s">
        <v>8831</v>
      </c>
      <c r="C400" s="40" t="s">
        <v>7931</v>
      </c>
      <c r="D400" s="735" t="s">
        <v>7925</v>
      </c>
      <c r="E400" s="43" t="s">
        <v>944</v>
      </c>
      <c r="F400" s="122" t="s">
        <v>7988</v>
      </c>
      <c r="G400" s="734">
        <v>450000000</v>
      </c>
      <c r="H400" s="733"/>
      <c r="I400" s="148">
        <f t="shared" si="32"/>
        <v>450000000</v>
      </c>
      <c r="J400" s="53"/>
      <c r="K400" s="744">
        <f>I400+J400</f>
        <v>450000000</v>
      </c>
      <c r="L400" s="465">
        <f>IF(ISNA(VLOOKUP(A400,Pagamenti_Opendata!$A$2:$H$253,8,FALSE)=TRUE),0,VLOOKUP(A400,Pagamenti_Opendata!$A$2:$H$253,8,FALSE))</f>
        <v>0</v>
      </c>
      <c r="M400" s="168" t="s">
        <v>7994</v>
      </c>
      <c r="N400" s="734"/>
      <c r="O400" s="734">
        <f>IF(I400&gt;N400,I400-N400,0)</f>
        <v>450000000</v>
      </c>
      <c r="P400" s="734">
        <f>IF(I400&lt;N400,I400-N400,0)</f>
        <v>0</v>
      </c>
      <c r="Q400" s="674">
        <f>COUNTIF(Bandi_ItaliaDomani!A$2:A$1085,A400)</f>
        <v>0</v>
      </c>
      <c r="R400" s="465">
        <f>SUMIF(Bandi_ItaliaDomani!A$2:A$1085,A400,Bandi_ItaliaDomani!R$2:R$1085)</f>
        <v>0</v>
      </c>
      <c r="S400" s="465">
        <f>VLOOKUP(A400,Progetti_Regis!$A$2:$H$427,6,FALSE)</f>
        <v>0</v>
      </c>
      <c r="T400" s="465">
        <f>VLOOKUP(A400,Progetti_Regis!$A$2:$H$427,7,FALSE)</f>
        <v>0</v>
      </c>
      <c r="U400" s="481" t="s">
        <v>7934</v>
      </c>
      <c r="V400" s="478" t="s">
        <v>7919</v>
      </c>
      <c r="W400" s="674" t="s">
        <v>6721</v>
      </c>
      <c r="X400" s="2">
        <v>0</v>
      </c>
      <c r="Y400" s="2">
        <v>0</v>
      </c>
      <c r="Z400" s="2">
        <v>0</v>
      </c>
      <c r="AA400" s="2">
        <v>0</v>
      </c>
      <c r="AB400" s="2">
        <v>0</v>
      </c>
      <c r="AC400" s="2">
        <v>0</v>
      </c>
      <c r="AD400" s="2">
        <v>450</v>
      </c>
      <c r="AE400" s="18"/>
      <c r="AF400" s="506"/>
      <c r="AG400" s="1052">
        <f>IF(ISNA(VLOOKUP($A400,Tag_sostegno_clima_digitale!$A$2:$Y$461,21,FALSE)=TRUE),0,VLOOKUP($A400,Tag_sostegno_clima_digitale!$A$2:$Y$461,21,FALSE))</f>
        <v>1</v>
      </c>
      <c r="AH400" s="1052">
        <f>IF(ISNA(VLOOKUP($A400,Tag_sostegno_clima_digitale!$A$2:$Y$461,23,FALSE)=TRUE),0,VLOOKUP($A400,Tag_sostegno_clima_digitale!$A$2:$Y$461,23,FALSE))</f>
        <v>0.4</v>
      </c>
      <c r="AI400" s="10">
        <f t="shared" si="30"/>
        <v>450</v>
      </c>
      <c r="AJ400" s="10">
        <f t="shared" si="31"/>
        <v>180</v>
      </c>
      <c r="AK400" s="8">
        <v>45268</v>
      </c>
      <c r="AL400" s="8">
        <v>46203</v>
      </c>
      <c r="AM400" s="484" t="s">
        <v>923</v>
      </c>
      <c r="AO400" s="484">
        <v>1</v>
      </c>
      <c r="DQ400" s="59" t="s">
        <v>7989</v>
      </c>
    </row>
    <row r="401" spans="1:123" s="484" customFormat="1" ht="14.4">
      <c r="A401" s="478" t="s">
        <v>7962</v>
      </c>
      <c r="B401" s="484" t="s">
        <v>8831</v>
      </c>
      <c r="C401" s="40" t="s">
        <v>7931</v>
      </c>
      <c r="D401" s="735" t="s">
        <v>7925</v>
      </c>
      <c r="E401" s="43" t="s">
        <v>944</v>
      </c>
      <c r="F401" s="122" t="s">
        <v>7996</v>
      </c>
      <c r="G401" s="734">
        <v>63200000</v>
      </c>
      <c r="H401" s="733"/>
      <c r="I401" s="148">
        <f t="shared" si="32"/>
        <v>63200000</v>
      </c>
      <c r="J401" s="53"/>
      <c r="K401" s="744">
        <f>I401+J401</f>
        <v>63200000</v>
      </c>
      <c r="L401" s="465">
        <f>IF(ISNA(VLOOKUP(A401,Pagamenti_Opendata!$A$2:$H$253,8,FALSE)=TRUE),0,VLOOKUP(A401,Pagamenti_Opendata!$A$2:$H$253,8,FALSE))</f>
        <v>0</v>
      </c>
      <c r="M401" s="168" t="s">
        <v>7997</v>
      </c>
      <c r="N401" s="734"/>
      <c r="O401" s="734">
        <f>IF(I401&gt;N401,I401-N401,0)</f>
        <v>63200000</v>
      </c>
      <c r="P401" s="734">
        <f>IF(I401&lt;N401,I401-N401,0)</f>
        <v>0</v>
      </c>
      <c r="Q401" s="674">
        <f>COUNTIF(Bandi_ItaliaDomani!A$2:A$1085,A401)</f>
        <v>0</v>
      </c>
      <c r="R401" s="465">
        <f>SUMIF(Bandi_ItaliaDomani!A$2:A$1085,A401,Bandi_ItaliaDomani!R$2:R$1085)</f>
        <v>0</v>
      </c>
      <c r="S401" s="465">
        <f>VLOOKUP(A401,Progetti_Regis!$A$2:$H$427,6,FALSE)</f>
        <v>0</v>
      </c>
      <c r="T401" s="465">
        <f>VLOOKUP(A401,Progetti_Regis!$A$2:$H$427,7,FALSE)</f>
        <v>0</v>
      </c>
      <c r="U401" s="481" t="s">
        <v>7934</v>
      </c>
      <c r="V401" s="478" t="s">
        <v>7919</v>
      </c>
      <c r="W401" s="674" t="s">
        <v>6721</v>
      </c>
      <c r="X401" s="2">
        <v>0</v>
      </c>
      <c r="Y401" s="2">
        <v>0</v>
      </c>
      <c r="Z401" s="2">
        <v>0</v>
      </c>
      <c r="AA401" s="2">
        <v>0</v>
      </c>
      <c r="AB401" s="2">
        <v>0</v>
      </c>
      <c r="AC401" s="2">
        <v>0</v>
      </c>
      <c r="AD401" s="472">
        <v>63.2</v>
      </c>
      <c r="AE401" s="18"/>
      <c r="AF401" s="506"/>
      <c r="AG401" s="1052">
        <f>IF(ISNA(VLOOKUP($A401,Tag_sostegno_clima_digitale!$A$2:$Y$461,21,FALSE)=TRUE),0,VLOOKUP($A401,Tag_sostegno_clima_digitale!$A$2:$Y$461,21,FALSE))</f>
        <v>1</v>
      </c>
      <c r="AH401" s="1052">
        <f>IF(ISNA(VLOOKUP($A401,Tag_sostegno_clima_digitale!$A$2:$Y$461,23,FALSE)=TRUE),0,VLOOKUP($A401,Tag_sostegno_clima_digitale!$A$2:$Y$461,23,FALSE))</f>
        <v>0</v>
      </c>
      <c r="AI401" s="10">
        <f t="shared" si="30"/>
        <v>63.2</v>
      </c>
      <c r="AJ401" s="10">
        <f t="shared" si="31"/>
        <v>0</v>
      </c>
      <c r="AK401" s="8">
        <v>45268</v>
      </c>
      <c r="AL401" s="8">
        <v>46203</v>
      </c>
      <c r="AM401" s="484" t="s">
        <v>923</v>
      </c>
      <c r="AO401" s="484">
        <v>1</v>
      </c>
      <c r="DQ401" s="59" t="s">
        <v>7998</v>
      </c>
    </row>
    <row r="402" spans="1:123" s="484" customFormat="1" ht="14.4">
      <c r="A402" s="478" t="s">
        <v>7963</v>
      </c>
      <c r="B402" s="484" t="s">
        <v>8831</v>
      </c>
      <c r="C402" s="40" t="s">
        <v>7931</v>
      </c>
      <c r="D402" s="735" t="s">
        <v>7925</v>
      </c>
      <c r="E402" s="43" t="s">
        <v>944</v>
      </c>
      <c r="F402" s="122" t="s">
        <v>8000</v>
      </c>
      <c r="G402" s="734">
        <v>90000000</v>
      </c>
      <c r="H402" s="733"/>
      <c r="I402" s="148">
        <f t="shared" si="32"/>
        <v>90000000</v>
      </c>
      <c r="J402" s="53"/>
      <c r="K402" s="744">
        <f>I402+J402</f>
        <v>90000000</v>
      </c>
      <c r="L402" s="465">
        <f>IF(ISNA(VLOOKUP(A402,Pagamenti_Opendata!$A$2:$H$253,8,FALSE)=TRUE),0,VLOOKUP(A402,Pagamenti_Opendata!$A$2:$H$253,8,FALSE))</f>
        <v>0</v>
      </c>
      <c r="M402" s="168" t="s">
        <v>8001</v>
      </c>
      <c r="N402" s="734"/>
      <c r="O402" s="734">
        <f>IF(I402&gt;N402,I402-N402,0)</f>
        <v>90000000</v>
      </c>
      <c r="P402" s="734">
        <f>IF(I402&lt;N402,I402-N402,0)</f>
        <v>0</v>
      </c>
      <c r="Q402" s="674">
        <f>COUNTIF(Bandi_ItaliaDomani!A$2:A$1085,A402)</f>
        <v>0</v>
      </c>
      <c r="R402" s="465">
        <f>SUMIF(Bandi_ItaliaDomani!A$2:A$1085,A402,Bandi_ItaliaDomani!R$2:R$1085)</f>
        <v>0</v>
      </c>
      <c r="S402" s="465">
        <f>VLOOKUP(A402,Progetti_Regis!$A$2:$H$427,6,FALSE)</f>
        <v>0</v>
      </c>
      <c r="T402" s="465">
        <f>VLOOKUP(A402,Progetti_Regis!$A$2:$H$427,7,FALSE)</f>
        <v>0</v>
      </c>
      <c r="U402" s="481" t="s">
        <v>7934</v>
      </c>
      <c r="V402" s="478" t="s">
        <v>7919</v>
      </c>
      <c r="W402" s="674" t="s">
        <v>6721</v>
      </c>
      <c r="X402" s="2">
        <v>0</v>
      </c>
      <c r="Y402" s="2">
        <v>0</v>
      </c>
      <c r="Z402" s="2">
        <v>0</v>
      </c>
      <c r="AA402" s="2">
        <v>0</v>
      </c>
      <c r="AB402" s="2">
        <v>0</v>
      </c>
      <c r="AC402" s="2">
        <v>0</v>
      </c>
      <c r="AD402" s="2">
        <v>90</v>
      </c>
      <c r="AE402" s="18"/>
      <c r="AF402" s="506"/>
      <c r="AG402" s="1052">
        <f>IF(ISNA(VLOOKUP($A402,Tag_sostegno_clima_digitale!$A$2:$Y$461,21,FALSE)=TRUE),0,VLOOKUP($A402,Tag_sostegno_clima_digitale!$A$2:$Y$461,21,FALSE))</f>
        <v>1</v>
      </c>
      <c r="AH402" s="1052">
        <f>IF(ISNA(VLOOKUP($A402,Tag_sostegno_clima_digitale!$A$2:$Y$461,23,FALSE)=TRUE),0,VLOOKUP($A402,Tag_sostegno_clima_digitale!$A$2:$Y$461,23,FALSE))</f>
        <v>0</v>
      </c>
      <c r="AI402" s="10">
        <f t="shared" si="30"/>
        <v>90</v>
      </c>
      <c r="AJ402" s="10">
        <f t="shared" si="31"/>
        <v>0</v>
      </c>
      <c r="AK402" s="8">
        <v>45268</v>
      </c>
      <c r="AL402" s="8">
        <v>46203</v>
      </c>
      <c r="AM402" s="484" t="s">
        <v>923</v>
      </c>
      <c r="AO402" s="484">
        <v>1</v>
      </c>
      <c r="DQ402" s="59" t="s">
        <v>8002</v>
      </c>
    </row>
    <row r="403" spans="1:123" s="484" customFormat="1" ht="14.4">
      <c r="A403" s="478" t="s">
        <v>7964</v>
      </c>
      <c r="B403" s="484" t="s">
        <v>8831</v>
      </c>
      <c r="C403" s="40" t="s">
        <v>7931</v>
      </c>
      <c r="D403" s="735" t="s">
        <v>7925</v>
      </c>
      <c r="E403" s="43" t="s">
        <v>944</v>
      </c>
      <c r="F403" s="122" t="s">
        <v>8003</v>
      </c>
      <c r="G403" s="734">
        <v>500000000</v>
      </c>
      <c r="H403" s="733"/>
      <c r="I403" s="148">
        <f t="shared" si="32"/>
        <v>500000000</v>
      </c>
      <c r="J403" s="53"/>
      <c r="K403" s="744">
        <f>I403+J403</f>
        <v>500000000</v>
      </c>
      <c r="L403" s="465">
        <f>IF(ISNA(VLOOKUP(A403,Pagamenti_Opendata!$A$2:$H$253,8,FALSE)=TRUE),0,VLOOKUP(A403,Pagamenti_Opendata!$A$2:$H$253,8,FALSE))</f>
        <v>0</v>
      </c>
      <c r="M403" s="168" t="s">
        <v>8004</v>
      </c>
      <c r="N403" s="734"/>
      <c r="O403" s="734">
        <f>IF(I403&gt;N403,I403-N403,0)</f>
        <v>500000000</v>
      </c>
      <c r="P403" s="734">
        <f>IF(I403&lt;N403,I403-N403,0)</f>
        <v>0</v>
      </c>
      <c r="Q403" s="674">
        <f>COUNTIF(Bandi_ItaliaDomani!A$2:A$1085,A403)</f>
        <v>0</v>
      </c>
      <c r="R403" s="465">
        <f>SUMIF(Bandi_ItaliaDomani!A$2:A$1085,A403,Bandi_ItaliaDomani!R$2:R$1085)</f>
        <v>0</v>
      </c>
      <c r="S403" s="465">
        <f>VLOOKUP(A403,Progetti_Regis!$A$2:$H$427,6,FALSE)</f>
        <v>1</v>
      </c>
      <c r="T403" s="465">
        <f>VLOOKUP(A403,Progetti_Regis!$A$2:$H$427,7,FALSE)</f>
        <v>500000000</v>
      </c>
      <c r="U403" s="481" t="s">
        <v>7934</v>
      </c>
      <c r="V403" s="478" t="s">
        <v>7919</v>
      </c>
      <c r="W403" s="674" t="s">
        <v>6721</v>
      </c>
      <c r="X403" s="2">
        <v>0</v>
      </c>
      <c r="Y403" s="2">
        <v>0</v>
      </c>
      <c r="Z403" s="2">
        <v>0</v>
      </c>
      <c r="AA403" s="2">
        <v>0</v>
      </c>
      <c r="AB403" s="2">
        <v>0</v>
      </c>
      <c r="AC403" s="2">
        <v>0</v>
      </c>
      <c r="AD403" s="2">
        <v>500</v>
      </c>
      <c r="AE403" s="18"/>
      <c r="AF403" s="506"/>
      <c r="AG403" s="1052">
        <f>IF(ISNA(VLOOKUP($A403,Tag_sostegno_clima_digitale!$A$2:$Y$461,21,FALSE)=TRUE),0,VLOOKUP($A403,Tag_sostegno_clima_digitale!$A$2:$Y$461,21,FALSE))</f>
        <v>1</v>
      </c>
      <c r="AH403" s="1052">
        <f>IF(ISNA(VLOOKUP($A403,Tag_sostegno_clima_digitale!$A$2:$Y$461,23,FALSE)=TRUE),0,VLOOKUP($A403,Tag_sostegno_clima_digitale!$A$2:$Y$461,23,FALSE))</f>
        <v>0</v>
      </c>
      <c r="AI403" s="10">
        <f t="shared" si="30"/>
        <v>500</v>
      </c>
      <c r="AJ403" s="10">
        <f t="shared" si="31"/>
        <v>0</v>
      </c>
      <c r="AK403" s="8">
        <v>45268</v>
      </c>
      <c r="AL403" s="8">
        <v>46203</v>
      </c>
      <c r="AM403" s="484" t="s">
        <v>923</v>
      </c>
      <c r="AN403" s="484">
        <v>1</v>
      </c>
      <c r="AO403" s="484">
        <v>1</v>
      </c>
      <c r="CE403" s="60" t="s">
        <v>8007</v>
      </c>
      <c r="DQ403" s="59" t="s">
        <v>8008</v>
      </c>
    </row>
    <row r="404" spans="1:123" s="484" customFormat="1" ht="14.4">
      <c r="A404" s="478" t="s">
        <v>7965</v>
      </c>
      <c r="B404" s="484" t="s">
        <v>8831</v>
      </c>
      <c r="C404" s="40" t="s">
        <v>7931</v>
      </c>
      <c r="D404" s="735" t="s">
        <v>7925</v>
      </c>
      <c r="E404" s="43" t="s">
        <v>944</v>
      </c>
      <c r="F404" s="122" t="s">
        <v>8009</v>
      </c>
      <c r="G404" s="734">
        <v>200000000</v>
      </c>
      <c r="H404" s="733"/>
      <c r="I404" s="148">
        <f t="shared" si="32"/>
        <v>200000000</v>
      </c>
      <c r="J404" s="53"/>
      <c r="K404" s="744">
        <f>I404+J404</f>
        <v>200000000</v>
      </c>
      <c r="L404" s="465">
        <f>IF(ISNA(VLOOKUP(A404,Pagamenti_Opendata!$A$2:$H$253,8,FALSE)=TRUE),0,VLOOKUP(A404,Pagamenti_Opendata!$A$2:$H$253,8,FALSE))</f>
        <v>0</v>
      </c>
      <c r="M404" s="168" t="s">
        <v>8010</v>
      </c>
      <c r="N404" s="734"/>
      <c r="O404" s="734">
        <f>IF(I404&gt;N404,I404-N404,0)</f>
        <v>200000000</v>
      </c>
      <c r="P404" s="734">
        <f>IF(I404&lt;N404,I404-N404,0)</f>
        <v>0</v>
      </c>
      <c r="Q404" s="674">
        <f>COUNTIF(Bandi_ItaliaDomani!A$2:A$1085,A404)</f>
        <v>0</v>
      </c>
      <c r="R404" s="465">
        <f>SUMIF(Bandi_ItaliaDomani!A$2:A$1085,A404,Bandi_ItaliaDomani!R$2:R$1085)</f>
        <v>0</v>
      </c>
      <c r="S404" s="465">
        <f>VLOOKUP(A404,Progetti_Regis!$A$2:$H$427,6,FALSE)</f>
        <v>1</v>
      </c>
      <c r="T404" s="465">
        <f>VLOOKUP(A404,Progetti_Regis!$A$2:$H$427,7,FALSE)</f>
        <v>200000000</v>
      </c>
      <c r="U404" s="481" t="s">
        <v>7934</v>
      </c>
      <c r="V404" s="478" t="s">
        <v>7919</v>
      </c>
      <c r="W404" s="674" t="s">
        <v>6721</v>
      </c>
      <c r="X404" s="2">
        <v>0</v>
      </c>
      <c r="Y404" s="2">
        <v>0</v>
      </c>
      <c r="Z404" s="2">
        <v>0</v>
      </c>
      <c r="AA404" s="2">
        <v>0</v>
      </c>
      <c r="AB404" s="2">
        <v>0</v>
      </c>
      <c r="AC404" s="2">
        <v>0</v>
      </c>
      <c r="AD404" s="2">
        <v>200</v>
      </c>
      <c r="AE404" s="18"/>
      <c r="AF404" s="506"/>
      <c r="AG404" s="1052">
        <f>IF(ISNA(VLOOKUP($A404,Tag_sostegno_clima_digitale!$A$2:$Y$461,21,FALSE)=TRUE),0,VLOOKUP($A404,Tag_sostegno_clima_digitale!$A$2:$Y$461,21,FALSE))</f>
        <v>1</v>
      </c>
      <c r="AH404" s="1052">
        <f>IF(ISNA(VLOOKUP($A404,Tag_sostegno_clima_digitale!$A$2:$Y$461,23,FALSE)=TRUE),0,VLOOKUP($A404,Tag_sostegno_clima_digitale!$A$2:$Y$461,23,FALSE))</f>
        <v>0</v>
      </c>
      <c r="AI404" s="10">
        <f t="shared" si="30"/>
        <v>200</v>
      </c>
      <c r="AJ404" s="10">
        <f t="shared" si="31"/>
        <v>0</v>
      </c>
      <c r="AK404" s="8">
        <v>45268</v>
      </c>
      <c r="AL404" s="8">
        <v>46203</v>
      </c>
      <c r="AM404" s="484" t="s">
        <v>923</v>
      </c>
      <c r="AN404" s="484">
        <v>2</v>
      </c>
      <c r="CF404" s="60" t="s">
        <v>8012</v>
      </c>
      <c r="DQ404" s="60" t="s">
        <v>8013</v>
      </c>
    </row>
    <row r="405" spans="1:123" s="484" customFormat="1" ht="14.4">
      <c r="A405" s="478" t="s">
        <v>7966</v>
      </c>
      <c r="B405" s="484" t="s">
        <v>8831</v>
      </c>
      <c r="C405" s="40" t="s">
        <v>7931</v>
      </c>
      <c r="D405" s="735" t="s">
        <v>7925</v>
      </c>
      <c r="E405" s="43" t="s">
        <v>944</v>
      </c>
      <c r="F405" s="122" t="s">
        <v>8062</v>
      </c>
      <c r="G405" s="734">
        <v>60000000</v>
      </c>
      <c r="H405" s="733"/>
      <c r="I405" s="148">
        <f t="shared" si="32"/>
        <v>60000000</v>
      </c>
      <c r="J405" s="53"/>
      <c r="K405" s="744">
        <f>I405+J405</f>
        <v>60000000</v>
      </c>
      <c r="L405" s="465">
        <f>IF(ISNA(VLOOKUP(A405,Pagamenti_Opendata!$A$2:$H$253,8,FALSE)=TRUE),0,VLOOKUP(A405,Pagamenti_Opendata!$A$2:$H$253,8,FALSE))</f>
        <v>0</v>
      </c>
      <c r="M405" s="168" t="s">
        <v>8063</v>
      </c>
      <c r="N405" s="734"/>
      <c r="O405" s="734">
        <f>IF(I405&gt;N405,I405-N405,0)</f>
        <v>60000000</v>
      </c>
      <c r="P405" s="734">
        <f>IF(I405&lt;N405,I405-N405,0)</f>
        <v>0</v>
      </c>
      <c r="Q405" s="674">
        <f>COUNTIF(Bandi_ItaliaDomani!A$2:A$1085,A405)</f>
        <v>0</v>
      </c>
      <c r="R405" s="465">
        <f>SUMIF(Bandi_ItaliaDomani!A$2:A$1085,A405,Bandi_ItaliaDomani!R$2:R$1085)</f>
        <v>0</v>
      </c>
      <c r="S405" s="465">
        <f>VLOOKUP(A405,Progetti_Regis!$A$2:$H$427,6,FALSE)</f>
        <v>0</v>
      </c>
      <c r="T405" s="465">
        <f>VLOOKUP(A405,Progetti_Regis!$A$2:$H$427,7,FALSE)</f>
        <v>0</v>
      </c>
      <c r="U405" s="481" t="s">
        <v>7934</v>
      </c>
      <c r="V405" s="478" t="s">
        <v>7919</v>
      </c>
      <c r="W405" s="674" t="s">
        <v>6721</v>
      </c>
      <c r="X405" s="2">
        <v>0</v>
      </c>
      <c r="Y405" s="2">
        <v>0</v>
      </c>
      <c r="Z405" s="2">
        <v>0</v>
      </c>
      <c r="AA405" s="2">
        <v>0</v>
      </c>
      <c r="AB405" s="2">
        <v>0</v>
      </c>
      <c r="AC405" s="2">
        <v>0</v>
      </c>
      <c r="AD405" s="2">
        <v>60</v>
      </c>
      <c r="AE405" s="18"/>
      <c r="AF405" s="506"/>
      <c r="AG405" s="1052">
        <f>IF(ISNA(VLOOKUP($A405,Tag_sostegno_clima_digitale!$A$2:$Y$461,21,FALSE)=TRUE),0,VLOOKUP($A405,Tag_sostegno_clima_digitale!$A$2:$Y$461,21,FALSE))</f>
        <v>1</v>
      </c>
      <c r="AH405" s="1052">
        <f>IF(ISNA(VLOOKUP($A405,Tag_sostegno_clima_digitale!$A$2:$Y$461,23,FALSE)=TRUE),0,VLOOKUP($A405,Tag_sostegno_clima_digitale!$A$2:$Y$461,23,FALSE))</f>
        <v>0</v>
      </c>
      <c r="AI405" s="10">
        <f t="shared" si="30"/>
        <v>60</v>
      </c>
      <c r="AJ405" s="10">
        <f t="shared" si="31"/>
        <v>0</v>
      </c>
      <c r="AK405" s="8">
        <v>45268</v>
      </c>
      <c r="AL405" s="8">
        <v>46203</v>
      </c>
      <c r="AM405" s="484" t="s">
        <v>923</v>
      </c>
      <c r="AN405" s="484">
        <v>2</v>
      </c>
      <c r="AO405" s="484">
        <v>2</v>
      </c>
      <c r="CV405" s="60" t="s">
        <v>8064</v>
      </c>
      <c r="CY405" s="60" t="s">
        <v>8065</v>
      </c>
      <c r="CZ405" s="59" t="s">
        <v>8066</v>
      </c>
      <c r="DQ405" s="59" t="s">
        <v>8067</v>
      </c>
    </row>
    <row r="406" spans="1:123" s="484" customFormat="1" ht="14.4">
      <c r="A406" s="478" t="s">
        <v>7967</v>
      </c>
      <c r="B406" s="484" t="s">
        <v>8831</v>
      </c>
      <c r="C406" s="40" t="s">
        <v>7931</v>
      </c>
      <c r="D406" s="735" t="s">
        <v>7925</v>
      </c>
      <c r="E406" s="43" t="s">
        <v>944</v>
      </c>
      <c r="F406" s="122" t="s">
        <v>8014</v>
      </c>
      <c r="G406" s="734">
        <v>140000000</v>
      </c>
      <c r="H406" s="733"/>
      <c r="I406" s="148">
        <f t="shared" si="32"/>
        <v>140000000</v>
      </c>
      <c r="J406" s="53"/>
      <c r="K406" s="744">
        <f>I406+J406</f>
        <v>140000000</v>
      </c>
      <c r="L406" s="465">
        <f>IF(ISNA(VLOOKUP(A406,Pagamenti_Opendata!$A$2:$H$253,8,FALSE)=TRUE),0,VLOOKUP(A406,Pagamenti_Opendata!$A$2:$H$253,8,FALSE))</f>
        <v>0</v>
      </c>
      <c r="M406" s="168" t="s">
        <v>8015</v>
      </c>
      <c r="N406" s="734"/>
      <c r="O406" s="734">
        <f>IF(I406&gt;N406,I406-N406,0)</f>
        <v>140000000</v>
      </c>
      <c r="P406" s="734">
        <f>IF(I406&lt;N406,I406-N406,0)</f>
        <v>0</v>
      </c>
      <c r="Q406" s="674">
        <f>COUNTIF(Bandi_ItaliaDomani!A$2:A$1085,A406)</f>
        <v>0</v>
      </c>
      <c r="R406" s="465">
        <f>SUMIF(Bandi_ItaliaDomani!A$2:A$1085,A406,Bandi_ItaliaDomani!R$2:R$1085)</f>
        <v>0</v>
      </c>
      <c r="S406" s="465">
        <f>VLOOKUP(A406,Progetti_Regis!$A$2:$H$427,6,FALSE)</f>
        <v>0</v>
      </c>
      <c r="T406" s="465">
        <f>VLOOKUP(A406,Progetti_Regis!$A$2:$H$427,7,FALSE)</f>
        <v>0</v>
      </c>
      <c r="U406" s="481" t="s">
        <v>7934</v>
      </c>
      <c r="V406" s="478" t="s">
        <v>7919</v>
      </c>
      <c r="W406" s="674" t="s">
        <v>6721</v>
      </c>
      <c r="X406" s="2">
        <v>0</v>
      </c>
      <c r="Y406" s="2">
        <v>0</v>
      </c>
      <c r="Z406" s="2">
        <v>0</v>
      </c>
      <c r="AA406" s="2">
        <v>0</v>
      </c>
      <c r="AB406" s="2">
        <v>0</v>
      </c>
      <c r="AC406" s="2">
        <v>0</v>
      </c>
      <c r="AD406" s="2">
        <v>140</v>
      </c>
      <c r="AE406" s="18"/>
      <c r="AF406" s="506"/>
      <c r="AG406" s="1052">
        <f>IF(ISNA(VLOOKUP($A406,Tag_sostegno_clima_digitale!$A$2:$Y$461,21,FALSE)=TRUE),0,VLOOKUP($A406,Tag_sostegno_clima_digitale!$A$2:$Y$461,21,FALSE))</f>
        <v>1</v>
      </c>
      <c r="AH406" s="1052">
        <f>IF(ISNA(VLOOKUP($A406,Tag_sostegno_clima_digitale!$A$2:$Y$461,23,FALSE)=TRUE),0,VLOOKUP($A406,Tag_sostegno_clima_digitale!$A$2:$Y$461,23,FALSE))</f>
        <v>0.4</v>
      </c>
      <c r="AI406" s="10">
        <f t="shared" si="30"/>
        <v>140</v>
      </c>
      <c r="AJ406" s="10">
        <f t="shared" si="31"/>
        <v>56</v>
      </c>
      <c r="AK406" s="8">
        <v>45268</v>
      </c>
      <c r="AL406" s="8">
        <v>46203</v>
      </c>
      <c r="AM406" s="484" t="s">
        <v>923</v>
      </c>
      <c r="AO406" s="484">
        <v>3</v>
      </c>
      <c r="DQ406" s="59" t="s">
        <v>8017</v>
      </c>
      <c r="DR406" s="59" t="s">
        <v>8018</v>
      </c>
      <c r="DS406" s="59" t="s">
        <v>8019</v>
      </c>
    </row>
    <row r="407" spans="1:123" s="484" customFormat="1" ht="14.4">
      <c r="A407" s="478" t="s">
        <v>7968</v>
      </c>
      <c r="B407" s="484" t="s">
        <v>8831</v>
      </c>
      <c r="C407" s="40" t="s">
        <v>7931</v>
      </c>
      <c r="D407" s="735" t="s">
        <v>7925</v>
      </c>
      <c r="E407" s="43" t="s">
        <v>944</v>
      </c>
      <c r="F407" s="122" t="s">
        <v>8020</v>
      </c>
      <c r="G407" s="734">
        <v>50000000</v>
      </c>
      <c r="H407" s="733"/>
      <c r="I407" s="148">
        <f t="shared" si="32"/>
        <v>50000000</v>
      </c>
      <c r="J407" s="53"/>
      <c r="K407" s="744">
        <f>I407+J407</f>
        <v>50000000</v>
      </c>
      <c r="L407" s="465">
        <f>IF(ISNA(VLOOKUP(A407,Pagamenti_Opendata!$A$2:$H$253,8,FALSE)=TRUE),0,VLOOKUP(A407,Pagamenti_Opendata!$A$2:$H$253,8,FALSE))</f>
        <v>0</v>
      </c>
      <c r="M407" s="168" t="s">
        <v>8021</v>
      </c>
      <c r="N407" s="734"/>
      <c r="O407" s="734">
        <f>IF(I407&gt;N407,I407-N407,0)</f>
        <v>50000000</v>
      </c>
      <c r="P407" s="734">
        <f>IF(I407&lt;N407,I407-N407,0)</f>
        <v>0</v>
      </c>
      <c r="Q407" s="674">
        <f>COUNTIF(Bandi_ItaliaDomani!A$2:A$1085,A407)</f>
        <v>0</v>
      </c>
      <c r="R407" s="465">
        <f>SUMIF(Bandi_ItaliaDomani!A$2:A$1085,A407,Bandi_ItaliaDomani!R$2:R$1085)</f>
        <v>0</v>
      </c>
      <c r="S407" s="465">
        <f>VLOOKUP(A407,Progetti_Regis!$A$2:$H$427,6,FALSE)</f>
        <v>0</v>
      </c>
      <c r="T407" s="465">
        <f>VLOOKUP(A407,Progetti_Regis!$A$2:$H$427,7,FALSE)</f>
        <v>0</v>
      </c>
      <c r="U407" s="481" t="s">
        <v>7934</v>
      </c>
      <c r="V407" s="478" t="s">
        <v>7919</v>
      </c>
      <c r="W407" s="674" t="s">
        <v>6721</v>
      </c>
      <c r="X407" s="2">
        <v>0</v>
      </c>
      <c r="Y407" s="2">
        <v>0</v>
      </c>
      <c r="Z407" s="2">
        <v>0</v>
      </c>
      <c r="AA407" s="2">
        <v>0</v>
      </c>
      <c r="AB407" s="2">
        <v>0</v>
      </c>
      <c r="AC407" s="2">
        <v>0</v>
      </c>
      <c r="AD407" s="2">
        <v>50</v>
      </c>
      <c r="AE407" s="18"/>
      <c r="AF407" s="506"/>
      <c r="AG407" s="1052">
        <f>IF(ISNA(VLOOKUP($A407,Tag_sostegno_clima_digitale!$A$2:$Y$461,21,FALSE)=TRUE),0,VLOOKUP($A407,Tag_sostegno_clima_digitale!$A$2:$Y$461,21,FALSE))</f>
        <v>0.4</v>
      </c>
      <c r="AH407" s="1052">
        <f>IF(ISNA(VLOOKUP($A407,Tag_sostegno_clima_digitale!$A$2:$Y$461,23,FALSE)=TRUE),0,VLOOKUP($A407,Tag_sostegno_clima_digitale!$A$2:$Y$461,23,FALSE))</f>
        <v>0</v>
      </c>
      <c r="AI407" s="10">
        <f t="shared" si="30"/>
        <v>20</v>
      </c>
      <c r="AJ407" s="10">
        <f t="shared" si="31"/>
        <v>0</v>
      </c>
      <c r="AK407" s="8">
        <v>45268</v>
      </c>
      <c r="AL407" s="8">
        <v>46203</v>
      </c>
      <c r="AM407" s="484" t="s">
        <v>923</v>
      </c>
      <c r="AN407" s="484">
        <v>1</v>
      </c>
      <c r="AO407" s="484">
        <v>3</v>
      </c>
      <c r="CV407" s="60" t="s">
        <v>8822</v>
      </c>
      <c r="CZ407" s="59" t="s">
        <v>8823</v>
      </c>
      <c r="DQ407" s="59" t="s">
        <v>8024</v>
      </c>
      <c r="DR407" s="59" t="s">
        <v>8025</v>
      </c>
    </row>
    <row r="408" spans="1:123" s="484" customFormat="1" ht="14.4">
      <c r="A408" s="478" t="s">
        <v>7969</v>
      </c>
      <c r="B408" s="484" t="s">
        <v>8831</v>
      </c>
      <c r="C408" s="40" t="s">
        <v>7931</v>
      </c>
      <c r="D408" s="735" t="s">
        <v>7925</v>
      </c>
      <c r="E408" s="43" t="s">
        <v>944</v>
      </c>
      <c r="F408" s="122" t="s">
        <v>8059</v>
      </c>
      <c r="G408" s="734">
        <v>750000</v>
      </c>
      <c r="H408" s="733"/>
      <c r="I408" s="148">
        <f t="shared" si="32"/>
        <v>750000</v>
      </c>
      <c r="J408" s="53"/>
      <c r="K408" s="744">
        <f>I408+J408</f>
        <v>750000</v>
      </c>
      <c r="L408" s="465">
        <f>IF(ISNA(VLOOKUP(A408,Pagamenti_Opendata!$A$2:$H$253,8,FALSE)=TRUE),0,VLOOKUP(A408,Pagamenti_Opendata!$A$2:$H$253,8,FALSE))</f>
        <v>0</v>
      </c>
      <c r="M408" s="168" t="s">
        <v>8060</v>
      </c>
      <c r="N408" s="734"/>
      <c r="O408" s="734">
        <f>IF(I408&gt;N408,I408-N408,0)</f>
        <v>750000</v>
      </c>
      <c r="P408" s="734">
        <f>IF(I408&lt;N408,I408-N408,0)</f>
        <v>0</v>
      </c>
      <c r="Q408" s="674">
        <f>COUNTIF(Bandi_ItaliaDomani!A$2:A$1085,A408)</f>
        <v>0</v>
      </c>
      <c r="R408" s="465">
        <f>SUMIF(Bandi_ItaliaDomani!A$2:A$1085,A408,Bandi_ItaliaDomani!R$2:R$1085)</f>
        <v>0</v>
      </c>
      <c r="S408" s="465">
        <f>VLOOKUP(A408,Progetti_Regis!$A$2:$H$427,6,FALSE)</f>
        <v>0</v>
      </c>
      <c r="T408" s="465">
        <f>VLOOKUP(A408,Progetti_Regis!$A$2:$H$427,7,FALSE)</f>
        <v>0</v>
      </c>
      <c r="U408" s="481" t="s">
        <v>1176</v>
      </c>
      <c r="V408" s="478" t="s">
        <v>7919</v>
      </c>
      <c r="W408" s="674" t="s">
        <v>6721</v>
      </c>
      <c r="X408" s="2">
        <v>0</v>
      </c>
      <c r="Y408" s="2">
        <v>0</v>
      </c>
      <c r="Z408" s="2">
        <v>0</v>
      </c>
      <c r="AA408" s="2">
        <v>0</v>
      </c>
      <c r="AB408" s="2">
        <v>0</v>
      </c>
      <c r="AC408" s="2">
        <v>0</v>
      </c>
      <c r="AD408" s="472">
        <v>0.75</v>
      </c>
      <c r="AE408" s="18"/>
      <c r="AF408" s="506"/>
      <c r="AG408" s="1052">
        <f>IF(ISNA(VLOOKUP($A408,Tag_sostegno_clima_digitale!$A$2:$Y$461,21,FALSE)=TRUE),0,VLOOKUP($A408,Tag_sostegno_clima_digitale!$A$2:$Y$461,21,FALSE))</f>
        <v>1</v>
      </c>
      <c r="AH408" s="1052">
        <f>IF(ISNA(VLOOKUP($A408,Tag_sostegno_clima_digitale!$A$2:$Y$461,23,FALSE)=TRUE),0,VLOOKUP($A408,Tag_sostegno_clima_digitale!$A$2:$Y$461,23,FALSE))</f>
        <v>0</v>
      </c>
      <c r="AI408" s="10">
        <f t="shared" si="30"/>
        <v>0.75</v>
      </c>
      <c r="AJ408" s="10">
        <f t="shared" si="31"/>
        <v>0</v>
      </c>
      <c r="AK408" s="8">
        <v>45268</v>
      </c>
      <c r="AL408" s="8">
        <v>46203</v>
      </c>
      <c r="AM408" s="484" t="s">
        <v>923</v>
      </c>
      <c r="AO408" s="484">
        <v>1</v>
      </c>
      <c r="DQ408" s="59" t="s">
        <v>8061</v>
      </c>
    </row>
    <row r="409" spans="1:123" s="484" customFormat="1" ht="14.4">
      <c r="A409" s="478" t="s">
        <v>7970</v>
      </c>
      <c r="B409" s="484" t="s">
        <v>8831</v>
      </c>
      <c r="C409" s="40" t="s">
        <v>7931</v>
      </c>
      <c r="D409" s="735" t="s">
        <v>7925</v>
      </c>
      <c r="E409" s="43" t="s">
        <v>944</v>
      </c>
      <c r="F409" s="122" t="s">
        <v>8055</v>
      </c>
      <c r="G409" s="734">
        <v>100000000</v>
      </c>
      <c r="H409" s="733"/>
      <c r="I409" s="148">
        <f t="shared" si="32"/>
        <v>100000000</v>
      </c>
      <c r="J409" s="53"/>
      <c r="K409" s="744">
        <f>I409+J409</f>
        <v>100000000</v>
      </c>
      <c r="L409" s="465">
        <f>IF(ISNA(VLOOKUP(A409,Pagamenti_Opendata!$A$2:$H$253,8,FALSE)=TRUE),0,VLOOKUP(A409,Pagamenti_Opendata!$A$2:$H$253,8,FALSE))</f>
        <v>0</v>
      </c>
      <c r="M409" s="168" t="s">
        <v>8056</v>
      </c>
      <c r="N409" s="734"/>
      <c r="O409" s="734">
        <f>IF(I409&gt;N409,I409-N409,0)</f>
        <v>100000000</v>
      </c>
      <c r="P409" s="734">
        <f>IF(I409&lt;N409,I409-N409,0)</f>
        <v>0</v>
      </c>
      <c r="Q409" s="674">
        <f>COUNTIF(Bandi_ItaliaDomani!A$2:A$1085,A409)</f>
        <v>0</v>
      </c>
      <c r="R409" s="465">
        <f>SUMIF(Bandi_ItaliaDomani!A$2:A$1085,A409,Bandi_ItaliaDomani!R$2:R$1085)</f>
        <v>0</v>
      </c>
      <c r="S409" s="465">
        <f>VLOOKUP(A409,Progetti_Regis!$A$2:$H$427,6,FALSE)</f>
        <v>0</v>
      </c>
      <c r="T409" s="465">
        <f>VLOOKUP(A409,Progetti_Regis!$A$2:$H$427,7,FALSE)</f>
        <v>0</v>
      </c>
      <c r="U409" s="481" t="s">
        <v>1167</v>
      </c>
      <c r="V409" s="478" t="s">
        <v>7919</v>
      </c>
      <c r="W409" s="674" t="s">
        <v>6721</v>
      </c>
      <c r="X409" s="2">
        <v>0</v>
      </c>
      <c r="Y409" s="2">
        <v>0</v>
      </c>
      <c r="Z409" s="2">
        <v>0</v>
      </c>
      <c r="AA409" s="2">
        <v>0</v>
      </c>
      <c r="AB409" s="2">
        <v>0</v>
      </c>
      <c r="AC409" s="2">
        <v>100</v>
      </c>
      <c r="AD409" s="2">
        <v>0</v>
      </c>
      <c r="AE409" s="18"/>
      <c r="AF409" s="506"/>
      <c r="AG409" s="1052">
        <f>IF(ISNA(VLOOKUP($A409,Tag_sostegno_clima_digitale!$A$2:$Y$461,21,FALSE)=TRUE),0,VLOOKUP($A409,Tag_sostegno_clima_digitale!$A$2:$Y$461,21,FALSE))</f>
        <v>1</v>
      </c>
      <c r="AH409" s="1052">
        <f>IF(ISNA(VLOOKUP($A409,Tag_sostegno_clima_digitale!$A$2:$Y$461,23,FALSE)=TRUE),0,VLOOKUP($A409,Tag_sostegno_clima_digitale!$A$2:$Y$461,23,FALSE))</f>
        <v>0</v>
      </c>
      <c r="AI409" s="10">
        <f t="shared" si="30"/>
        <v>100</v>
      </c>
      <c r="AJ409" s="10">
        <f t="shared" si="31"/>
        <v>0</v>
      </c>
      <c r="AK409" s="8">
        <v>45268</v>
      </c>
      <c r="AL409" s="8">
        <v>45838</v>
      </c>
      <c r="AM409" s="484" t="s">
        <v>923</v>
      </c>
      <c r="AO409" s="484">
        <v>1</v>
      </c>
      <c r="CV409" s="59" t="s">
        <v>8058</v>
      </c>
    </row>
    <row r="410" spans="1:123" s="484" customFormat="1" ht="14.4">
      <c r="A410" s="478" t="s">
        <v>7971</v>
      </c>
      <c r="B410" s="484" t="s">
        <v>8831</v>
      </c>
      <c r="C410" s="40" t="s">
        <v>7931</v>
      </c>
      <c r="D410" s="735" t="s">
        <v>7925</v>
      </c>
      <c r="E410" s="43" t="s">
        <v>944</v>
      </c>
      <c r="F410" s="122" t="s">
        <v>7972</v>
      </c>
      <c r="G410" s="734">
        <v>1003000000</v>
      </c>
      <c r="H410" s="733">
        <v>0</v>
      </c>
      <c r="I410" s="148">
        <f t="shared" si="32"/>
        <v>1003000000</v>
      </c>
      <c r="J410" s="53"/>
      <c r="K410" s="744">
        <f>I410+J410</f>
        <v>1003000000</v>
      </c>
      <c r="L410" s="465">
        <f>IF(ISNA(VLOOKUP(A410,Pagamenti_Opendata!$A$2:$H$253,8,FALSE)=TRUE),0,VLOOKUP(A410,Pagamenti_Opendata!$A$2:$H$253,8,FALSE))</f>
        <v>0</v>
      </c>
      <c r="M410" s="168" t="s">
        <v>8043</v>
      </c>
      <c r="N410" s="734"/>
      <c r="O410" s="734">
        <f>IF(I410&gt;N410,I410-N410,0)</f>
        <v>1003000000</v>
      </c>
      <c r="P410" s="734">
        <f>IF(I410&lt;N410,I410-N410,0)</f>
        <v>0</v>
      </c>
      <c r="Q410" s="674">
        <f>COUNTIF(Bandi_ItaliaDomani!A$2:A$1085,A410)</f>
        <v>0</v>
      </c>
      <c r="R410" s="465">
        <f>SUMIF(Bandi_ItaliaDomani!A$2:A$1085,A410,Bandi_ItaliaDomani!R$2:R$1085)</f>
        <v>0</v>
      </c>
      <c r="S410" s="465">
        <f>VLOOKUP(A410,Progetti_Regis!$A$2:$H$427,6,FALSE)</f>
        <v>14</v>
      </c>
      <c r="T410" s="465">
        <f>VLOOKUP(A410,Progetti_Regis!$A$2:$H$427,7,FALSE)</f>
        <v>641703270</v>
      </c>
      <c r="U410" s="481" t="s">
        <v>7957</v>
      </c>
      <c r="V410" s="478" t="s">
        <v>7919</v>
      </c>
      <c r="W410" s="674" t="s">
        <v>7205</v>
      </c>
      <c r="X410" s="2">
        <v>0</v>
      </c>
      <c r="Y410" s="2">
        <v>0</v>
      </c>
      <c r="Z410" s="2">
        <v>0</v>
      </c>
      <c r="AA410" s="2">
        <v>0</v>
      </c>
      <c r="AB410" s="2">
        <v>0</v>
      </c>
      <c r="AC410" s="2">
        <v>0</v>
      </c>
      <c r="AD410" s="2">
        <v>1003</v>
      </c>
      <c r="AE410" s="2"/>
      <c r="AF410" s="506"/>
      <c r="AG410" s="1052">
        <f>IF(ISNA(VLOOKUP($A410,Tag_sostegno_clima_digitale!$A$2:$Y$461,21,FALSE)=TRUE),0,VLOOKUP($A410,Tag_sostegno_clima_digitale!$A$2:$Y$461,21,FALSE))</f>
        <v>1</v>
      </c>
      <c r="AH410" s="1052">
        <f>IF(ISNA(VLOOKUP($A410,Tag_sostegno_clima_digitale!$A$2:$Y$461,23,FALSE)=TRUE),0,VLOOKUP($A410,Tag_sostegno_clima_digitale!$A$2:$Y$461,23,FALSE))</f>
        <v>0</v>
      </c>
      <c r="AI410" s="10">
        <f t="shared" si="30"/>
        <v>1003</v>
      </c>
      <c r="AJ410" s="10">
        <f t="shared" si="31"/>
        <v>0</v>
      </c>
      <c r="AK410" s="8">
        <v>45268</v>
      </c>
      <c r="AL410" s="8">
        <v>46203</v>
      </c>
      <c r="AM410" s="484" t="s">
        <v>923</v>
      </c>
      <c r="AO410" s="484">
        <v>1</v>
      </c>
      <c r="DQ410" s="59" t="s">
        <v>7973</v>
      </c>
    </row>
    <row r="411" spans="1:123" s="484" customFormat="1" ht="14.4">
      <c r="A411" s="478" t="s">
        <v>7955</v>
      </c>
      <c r="B411" s="484" t="s">
        <v>8831</v>
      </c>
      <c r="C411" s="40" t="s">
        <v>7931</v>
      </c>
      <c r="D411" s="735" t="s">
        <v>7925</v>
      </c>
      <c r="E411" s="43" t="s">
        <v>944</v>
      </c>
      <c r="F411" s="122" t="s">
        <v>7956</v>
      </c>
      <c r="G411" s="734">
        <v>50000000</v>
      </c>
      <c r="H411" s="733">
        <v>50000000</v>
      </c>
      <c r="I411" s="148">
        <f t="shared" si="32"/>
        <v>100000000</v>
      </c>
      <c r="J411" s="53"/>
      <c r="K411" s="744">
        <f>I411+J411</f>
        <v>100000000</v>
      </c>
      <c r="L411" s="465">
        <f>IF(ISNA(VLOOKUP(A411,Pagamenti_Opendata!$A$2:$H$253,8,FALSE)=TRUE),0,VLOOKUP(A411,Pagamenti_Opendata!$A$2:$H$253,8,FALSE))</f>
        <v>0</v>
      </c>
      <c r="M411" s="168" t="s">
        <v>760</v>
      </c>
      <c r="N411" s="734"/>
      <c r="O411" s="734">
        <f>IF(I411&gt;N411,I411-N411,0)</f>
        <v>100000000</v>
      </c>
      <c r="P411" s="734">
        <f>IF(I411&lt;N411,I411-N411,0)</f>
        <v>0</v>
      </c>
      <c r="Q411" s="674">
        <f>COUNTIF(Bandi_ItaliaDomani!A$2:A$1085,A411)</f>
        <v>0</v>
      </c>
      <c r="R411" s="465">
        <f>SUMIF(Bandi_ItaliaDomani!A$2:A$1085,A411,Bandi_ItaliaDomani!R$2:R$1085)</f>
        <v>0</v>
      </c>
      <c r="S411" s="465">
        <f>VLOOKUP(A411,Progetti_Regis!$A$2:$H$427,6,FALSE)</f>
        <v>0</v>
      </c>
      <c r="T411" s="465">
        <f>VLOOKUP(A411,Progetti_Regis!$A$2:$H$427,7,FALSE)</f>
        <v>0</v>
      </c>
      <c r="U411" s="481" t="s">
        <v>7957</v>
      </c>
      <c r="V411" s="478" t="s">
        <v>7919</v>
      </c>
      <c r="W411" s="674" t="s">
        <v>6721</v>
      </c>
      <c r="X411" s="2">
        <v>0</v>
      </c>
      <c r="Y411" s="2">
        <v>0</v>
      </c>
      <c r="Z411" s="2">
        <v>0</v>
      </c>
      <c r="AA411" s="2">
        <v>0</v>
      </c>
      <c r="AB411" s="2">
        <v>0</v>
      </c>
      <c r="AC411" s="2">
        <v>0</v>
      </c>
      <c r="AD411" s="2">
        <v>100</v>
      </c>
      <c r="AE411" s="2"/>
      <c r="AF411" s="506"/>
      <c r="AG411" s="1052">
        <f>IF(ISNA(VLOOKUP($A411,Tag_sostegno_clima_digitale!$A$2:$Y$461,21,FALSE)=TRUE),0,VLOOKUP($A411,Tag_sostegno_clima_digitale!$A$2:$Y$461,21,FALSE))</f>
        <v>1</v>
      </c>
      <c r="AH411" s="1052">
        <f>IF(ISNA(VLOOKUP($A411,Tag_sostegno_clima_digitale!$A$2:$Y$461,23,FALSE)=TRUE),0,VLOOKUP($A411,Tag_sostegno_clima_digitale!$A$2:$Y$461,23,FALSE))</f>
        <v>0</v>
      </c>
      <c r="AI411" s="10">
        <f t="shared" si="30"/>
        <v>100</v>
      </c>
      <c r="AJ411" s="10">
        <f t="shared" si="31"/>
        <v>0</v>
      </c>
      <c r="AK411" s="8">
        <v>45268</v>
      </c>
      <c r="AL411" s="8">
        <v>46203</v>
      </c>
      <c r="AM411" s="484" t="s">
        <v>923</v>
      </c>
      <c r="AN411" s="64">
        <v>2</v>
      </c>
      <c r="AO411" s="64">
        <v>1</v>
      </c>
      <c r="AP411" s="64"/>
      <c r="AQ411" s="64"/>
      <c r="BG411" s="478"/>
      <c r="BH411" s="478"/>
      <c r="BI411" s="478"/>
      <c r="BJ411" s="478"/>
      <c r="BK411" s="478"/>
      <c r="BL411" s="478"/>
      <c r="BM411" s="478"/>
      <c r="BZ411" s="60" t="s">
        <v>7959</v>
      </c>
      <c r="CA411" s="478"/>
      <c r="DI411" s="59" t="s">
        <v>7960</v>
      </c>
      <c r="DQ411" s="60" t="s">
        <v>8031</v>
      </c>
    </row>
    <row r="412" spans="1:123" s="484" customFormat="1" ht="14.4">
      <c r="A412" s="478" t="s">
        <v>7986</v>
      </c>
      <c r="B412" s="484" t="s">
        <v>8831</v>
      </c>
      <c r="C412" s="40" t="s">
        <v>7931</v>
      </c>
      <c r="D412" s="735" t="s">
        <v>7925</v>
      </c>
      <c r="E412" s="43" t="s">
        <v>944</v>
      </c>
      <c r="F412" s="122" t="s">
        <v>8026</v>
      </c>
      <c r="G412" s="734">
        <v>375000000</v>
      </c>
      <c r="H412" s="733"/>
      <c r="I412" s="148">
        <f t="shared" si="32"/>
        <v>375000000</v>
      </c>
      <c r="J412" s="53"/>
      <c r="K412" s="744">
        <f>I412+J412</f>
        <v>375000000</v>
      </c>
      <c r="L412" s="465">
        <f>IF(ISNA(VLOOKUP(A412,Pagamenti_Opendata!$A$2:$H$253,8,FALSE)=TRUE),0,VLOOKUP(A412,Pagamenti_Opendata!$A$2:$H$253,8,FALSE))</f>
        <v>0</v>
      </c>
      <c r="M412" s="168" t="s">
        <v>8027</v>
      </c>
      <c r="N412" s="734"/>
      <c r="O412" s="734">
        <f>IF(I412&gt;N412,I412-N412,0)</f>
        <v>375000000</v>
      </c>
      <c r="P412" s="734">
        <f>IF(I412&lt;N412,I412-N412,0)</f>
        <v>0</v>
      </c>
      <c r="Q412" s="674">
        <f>COUNTIF(Bandi_ItaliaDomani!A$2:A$1085,A412)</f>
        <v>0</v>
      </c>
      <c r="R412" s="465">
        <f>SUMIF(Bandi_ItaliaDomani!A$2:A$1085,A412,Bandi_ItaliaDomani!R$2:R$1085)</f>
        <v>0</v>
      </c>
      <c r="S412" s="465">
        <f>VLOOKUP(A412,Progetti_Regis!$A$2:$H$427,6,FALSE)</f>
        <v>2</v>
      </c>
      <c r="T412" s="465">
        <f>VLOOKUP(A412,Progetti_Regis!$A$2:$H$427,7,FALSE)</f>
        <v>375000000</v>
      </c>
      <c r="U412" s="481" t="s">
        <v>7934</v>
      </c>
      <c r="V412" s="478" t="s">
        <v>7919</v>
      </c>
      <c r="W412" s="674" t="s">
        <v>6721</v>
      </c>
      <c r="X412" s="2">
        <v>0</v>
      </c>
      <c r="Y412" s="2">
        <v>0</v>
      </c>
      <c r="Z412" s="2">
        <v>0</v>
      </c>
      <c r="AA412" s="2">
        <v>0</v>
      </c>
      <c r="AB412" s="2">
        <v>0</v>
      </c>
      <c r="AC412" s="2">
        <v>0</v>
      </c>
      <c r="AD412" s="2">
        <v>375</v>
      </c>
      <c r="AE412" s="18"/>
      <c r="AF412" s="506"/>
      <c r="AG412" s="1052">
        <f>IF(ISNA(VLOOKUP($A412,Tag_sostegno_clima_digitale!$A$2:$Y$461,21,FALSE)=TRUE),0,VLOOKUP($A412,Tag_sostegno_clima_digitale!$A$2:$Y$461,21,FALSE))</f>
        <v>0</v>
      </c>
      <c r="AH412" s="1052">
        <f>IF(ISNA(VLOOKUP($A412,Tag_sostegno_clima_digitale!$A$2:$Y$461,23,FALSE)=TRUE),0,VLOOKUP($A412,Tag_sostegno_clima_digitale!$A$2:$Y$461,23,FALSE))</f>
        <v>0</v>
      </c>
      <c r="AI412" s="10">
        <f t="shared" si="30"/>
        <v>0</v>
      </c>
      <c r="AJ412" s="10">
        <f t="shared" si="31"/>
        <v>0</v>
      </c>
      <c r="AK412" s="8">
        <v>45268</v>
      </c>
      <c r="AL412" s="8">
        <v>46203</v>
      </c>
      <c r="AM412" s="478" t="s">
        <v>924</v>
      </c>
      <c r="AN412" s="484">
        <v>3</v>
      </c>
      <c r="BZ412" s="60" t="s">
        <v>8028</v>
      </c>
      <c r="CA412" s="478"/>
      <c r="CB412" s="60" t="s">
        <v>8029</v>
      </c>
      <c r="DQ412" s="60" t="s">
        <v>8030</v>
      </c>
    </row>
    <row r="413" spans="1:123" s="484" customFormat="1" ht="14.4">
      <c r="A413" s="478" t="s">
        <v>7987</v>
      </c>
      <c r="B413" s="484" t="s">
        <v>8831</v>
      </c>
      <c r="C413" s="40" t="s">
        <v>7931</v>
      </c>
      <c r="D413" s="735" t="s">
        <v>7925</v>
      </c>
      <c r="E413" s="43" t="s">
        <v>944</v>
      </c>
      <c r="F413" s="122" t="s">
        <v>8032</v>
      </c>
      <c r="G413" s="734">
        <v>45000000</v>
      </c>
      <c r="H413" s="733"/>
      <c r="I413" s="148">
        <f t="shared" si="32"/>
        <v>45000000</v>
      </c>
      <c r="J413" s="53"/>
      <c r="K413" s="744">
        <f>I413+J413</f>
        <v>45000000</v>
      </c>
      <c r="L413" s="465">
        <f>IF(ISNA(VLOOKUP(A413,Pagamenti_Opendata!$A$2:$H$253,8,FALSE)=TRUE),0,VLOOKUP(A413,Pagamenti_Opendata!$A$2:$H$253,8,FALSE))</f>
        <v>0</v>
      </c>
      <c r="M413" s="168" t="s">
        <v>8033</v>
      </c>
      <c r="N413" s="734"/>
      <c r="O413" s="734">
        <f>IF(I413&gt;N413,I413-N413,0)</f>
        <v>45000000</v>
      </c>
      <c r="P413" s="734">
        <f>IF(I413&lt;N413,I413-N413,0)</f>
        <v>0</v>
      </c>
      <c r="Q413" s="674">
        <f>COUNTIF(Bandi_ItaliaDomani!A$2:A$1085,A413)</f>
        <v>0</v>
      </c>
      <c r="R413" s="465">
        <f>SUMIF(Bandi_ItaliaDomani!A$2:A$1085,A413,Bandi_ItaliaDomani!R$2:R$1085)</f>
        <v>0</v>
      </c>
      <c r="S413" s="465">
        <f>VLOOKUP(A413,Progetti_Regis!$A$2:$H$427,6,FALSE)</f>
        <v>1</v>
      </c>
      <c r="T413" s="465">
        <f>VLOOKUP(A413,Progetti_Regis!$A$2:$H$427,7,FALSE)</f>
        <v>45000000</v>
      </c>
      <c r="U413" s="481" t="s">
        <v>7934</v>
      </c>
      <c r="V413" s="478" t="s">
        <v>7919</v>
      </c>
      <c r="W413" s="674" t="s">
        <v>6721</v>
      </c>
      <c r="X413" s="2">
        <v>0</v>
      </c>
      <c r="Y413" s="2">
        <v>0</v>
      </c>
      <c r="Z413" s="2">
        <v>0</v>
      </c>
      <c r="AA413" s="2">
        <v>0</v>
      </c>
      <c r="AB413" s="2">
        <v>0</v>
      </c>
      <c r="AC413" s="2">
        <v>0</v>
      </c>
      <c r="AD413" s="2">
        <v>45</v>
      </c>
      <c r="AE413" s="18"/>
      <c r="AF413" s="506"/>
      <c r="AG413" s="1052">
        <f>IF(ISNA(VLOOKUP($A413,Tag_sostegno_clima_digitale!$A$2:$Y$461,21,FALSE)=TRUE),0,VLOOKUP($A413,Tag_sostegno_clima_digitale!$A$2:$Y$461,21,FALSE))</f>
        <v>0</v>
      </c>
      <c r="AH413" s="1052">
        <f>IF(ISNA(VLOOKUP($A413,Tag_sostegno_clima_digitale!$A$2:$Y$461,23,FALSE)=TRUE),0,VLOOKUP($A413,Tag_sostegno_clima_digitale!$A$2:$Y$461,23,FALSE))</f>
        <v>0</v>
      </c>
      <c r="AI413" s="10">
        <f t="shared" si="30"/>
        <v>0</v>
      </c>
      <c r="AJ413" s="10">
        <f t="shared" si="31"/>
        <v>0</v>
      </c>
      <c r="AK413" s="8">
        <v>45268</v>
      </c>
      <c r="AL413" s="8">
        <v>46203</v>
      </c>
      <c r="AM413" s="478" t="s">
        <v>924</v>
      </c>
      <c r="AN413" s="484">
        <v>2</v>
      </c>
      <c r="CB413" s="60" t="s">
        <v>8034</v>
      </c>
      <c r="DQ413" s="60" t="s">
        <v>8035</v>
      </c>
    </row>
    <row r="414" spans="1:123" s="484" customFormat="1" ht="14.4">
      <c r="A414" s="985" t="s">
        <v>7990</v>
      </c>
      <c r="B414" s="986" t="s">
        <v>8831</v>
      </c>
      <c r="C414" s="987" t="s">
        <v>7931</v>
      </c>
      <c r="D414" s="988" t="s">
        <v>7925</v>
      </c>
      <c r="E414" s="984" t="s">
        <v>944</v>
      </c>
      <c r="F414" s="1004" t="s">
        <v>8036</v>
      </c>
      <c r="G414" s="991"/>
      <c r="H414" s="990"/>
      <c r="I414" s="148">
        <f t="shared" si="32"/>
        <v>0</v>
      </c>
      <c r="J414" s="992"/>
      <c r="K414" s="744">
        <f>I414+J414</f>
        <v>0</v>
      </c>
      <c r="L414" s="465">
        <f>IF(ISNA(VLOOKUP(A414,Pagamenti_Opendata!$A$2:$H$253,8,FALSE)=TRUE),0,VLOOKUP(A414,Pagamenti_Opendata!$A$2:$H$253,8,FALSE))</f>
        <v>0</v>
      </c>
      <c r="M414" s="168" t="s">
        <v>8037</v>
      </c>
      <c r="N414" s="734"/>
      <c r="O414" s="734">
        <f>IF(I414&gt;N414,I414-N414,0)</f>
        <v>0</v>
      </c>
      <c r="P414" s="734">
        <f>IF(I414&lt;N414,I414-N414,0)</f>
        <v>0</v>
      </c>
      <c r="Q414" s="674">
        <f>COUNTIF(Bandi_ItaliaDomani!A$2:A$1085,A414)</f>
        <v>1</v>
      </c>
      <c r="R414" s="465">
        <f>SUMIF(Bandi_ItaliaDomani!A$2:A$1085,A414,Bandi_ItaliaDomani!R$2:R$1085)</f>
        <v>6300000000</v>
      </c>
      <c r="S414" s="465">
        <f>VLOOKUP(A414,Progetti_Regis!$A$2:$H$427,6,FALSE)</f>
        <v>0</v>
      </c>
      <c r="T414" s="465">
        <f>VLOOKUP(A414,Progetti_Regis!$A$2:$H$427,7,FALSE)</f>
        <v>0</v>
      </c>
      <c r="U414" s="481" t="s">
        <v>9428</v>
      </c>
      <c r="V414" s="478" t="s">
        <v>7919</v>
      </c>
      <c r="W414" s="674" t="s">
        <v>6721</v>
      </c>
      <c r="X414" s="2">
        <v>0</v>
      </c>
      <c r="Y414" s="2">
        <v>0</v>
      </c>
      <c r="Z414" s="2">
        <v>0</v>
      </c>
      <c r="AA414" s="2">
        <v>0</v>
      </c>
      <c r="AB414" s="2">
        <v>0</v>
      </c>
      <c r="AC414" s="2">
        <v>0</v>
      </c>
      <c r="AD414" s="2">
        <v>0</v>
      </c>
      <c r="AE414" s="18"/>
      <c r="AF414" s="506"/>
      <c r="AG414" s="1052">
        <f>IF(ISNA(VLOOKUP($A414,Tag_sostegno_clima_digitale!$A$2:$Y$461,21,FALSE)=TRUE),0,VLOOKUP($A414,Tag_sostegno_clima_digitale!$A$2:$Y$461,21,FALSE))</f>
        <v>0</v>
      </c>
      <c r="AH414" s="1052">
        <f>IF(ISNA(VLOOKUP($A414,Tag_sostegno_clima_digitale!$A$2:$Y$461,23,FALSE)=TRUE),0,VLOOKUP($A414,Tag_sostegno_clima_digitale!$A$2:$Y$461,23,FALSE))</f>
        <v>0</v>
      </c>
      <c r="AI414" s="10" t="str">
        <f t="shared" si="30"/>
        <v/>
      </c>
      <c r="AJ414" s="10" t="str">
        <f t="shared" si="31"/>
        <v/>
      </c>
      <c r="AK414" s="8">
        <v>45268</v>
      </c>
      <c r="AL414" s="8">
        <v>46203</v>
      </c>
      <c r="AM414" s="478" t="s">
        <v>924</v>
      </c>
      <c r="AN414" s="484">
        <v>1</v>
      </c>
      <c r="AO414" s="484">
        <v>2</v>
      </c>
      <c r="BZ414" s="60" t="s">
        <v>8040</v>
      </c>
      <c r="CA414" s="478"/>
      <c r="DQ414" s="59" t="s">
        <v>8041</v>
      </c>
      <c r="DR414" s="59" t="s">
        <v>8042</v>
      </c>
    </row>
    <row r="415" spans="1:123" s="484" customFormat="1" ht="14.4">
      <c r="A415" s="478" t="s">
        <v>9865</v>
      </c>
      <c r="B415" s="484" t="s">
        <v>8831</v>
      </c>
      <c r="C415" s="40" t="s">
        <v>7931</v>
      </c>
      <c r="D415" s="735" t="s">
        <v>7925</v>
      </c>
      <c r="E415" s="166" t="s">
        <v>6789</v>
      </c>
      <c r="F415" s="122" t="s">
        <v>9866</v>
      </c>
      <c r="G415" s="734">
        <v>3780000000</v>
      </c>
      <c r="H415" s="733"/>
      <c r="I415" s="148">
        <f t="shared" si="32"/>
        <v>3780000000</v>
      </c>
      <c r="J415" s="53"/>
      <c r="K415" s="744">
        <f>I415+J415</f>
        <v>3780000000</v>
      </c>
      <c r="L415" s="465">
        <f>IF(ISNA(VLOOKUP(A415,Pagamenti_Opendata!$A$2:$H$253,8,FALSE)=TRUE),0,VLOOKUP(A415,Pagamenti_Opendata!$A$2:$H$253,8,FALSE))</f>
        <v>0</v>
      </c>
      <c r="M415" s="167" t="s">
        <v>1888</v>
      </c>
      <c r="N415" s="734"/>
      <c r="O415" s="734">
        <f>IF(I415&gt;N415,I415-N415,0)</f>
        <v>3780000000</v>
      </c>
      <c r="P415" s="734">
        <f>IF(I415&lt;N415,I415-N415,0)</f>
        <v>0</v>
      </c>
      <c r="Q415" s="674">
        <f>COUNTIF(Bandi_ItaliaDomani!A$2:A$1085,A415)</f>
        <v>0</v>
      </c>
      <c r="R415" s="465">
        <f>SUMIF(Bandi_ItaliaDomani!A$2:A$1085,A415,Bandi_ItaliaDomani!R$2:R$1085)</f>
        <v>0</v>
      </c>
      <c r="S415" s="465">
        <f>VLOOKUP(A415,Progetti_Regis!$A$2:$H$427,6,FALSE)</f>
        <v>0</v>
      </c>
      <c r="T415" s="465">
        <f>VLOOKUP(A415,Progetti_Regis!$A$2:$H$427,7,FALSE)</f>
        <v>0</v>
      </c>
      <c r="U415" s="481" t="s">
        <v>9428</v>
      </c>
      <c r="V415" s="478" t="s">
        <v>7919</v>
      </c>
      <c r="W415" s="674" t="s">
        <v>6721</v>
      </c>
      <c r="X415" s="2">
        <v>0</v>
      </c>
      <c r="Y415" s="2">
        <v>0</v>
      </c>
      <c r="Z415" s="2">
        <v>0</v>
      </c>
      <c r="AA415" s="2">
        <v>0</v>
      </c>
      <c r="AB415" s="2">
        <v>0</v>
      </c>
      <c r="AC415" s="2">
        <v>1890</v>
      </c>
      <c r="AD415" s="2">
        <v>1890</v>
      </c>
      <c r="AE415" s="18"/>
      <c r="AF415" s="506"/>
      <c r="AG415" s="1052">
        <f>IF(ISNA(VLOOKUP($A415,Tag_sostegno_clima_digitale!$A$2:$Y$461,21,FALSE)=TRUE),0,VLOOKUP($A415,Tag_sostegno_clima_digitale!$A$2:$Y$461,21,FALSE))</f>
        <v>0.4</v>
      </c>
      <c r="AH415" s="1052">
        <f>IF(ISNA(VLOOKUP($A415,Tag_sostegno_clima_digitale!$A$2:$Y$461,23,FALSE)=TRUE),0,VLOOKUP($A415,Tag_sostegno_clima_digitale!$A$2:$Y$461,23,FALSE))</f>
        <v>0</v>
      </c>
      <c r="AI415" s="10">
        <f t="shared" si="30"/>
        <v>1512</v>
      </c>
      <c r="AJ415" s="10">
        <f t="shared" si="31"/>
        <v>0</v>
      </c>
      <c r="AK415" s="8">
        <v>45268</v>
      </c>
      <c r="AL415" s="8">
        <v>46203</v>
      </c>
      <c r="AM415" s="478" t="s">
        <v>924</v>
      </c>
      <c r="CA415" s="478"/>
    </row>
    <row r="416" spans="1:123" s="484" customFormat="1" ht="14.4">
      <c r="A416" s="478" t="s">
        <v>9867</v>
      </c>
      <c r="B416" s="484" t="s">
        <v>8831</v>
      </c>
      <c r="C416" s="40" t="s">
        <v>7931</v>
      </c>
      <c r="D416" s="735" t="s">
        <v>7925</v>
      </c>
      <c r="E416" s="166" t="s">
        <v>6789</v>
      </c>
      <c r="F416" s="122" t="s">
        <v>9869</v>
      </c>
      <c r="G416" s="734">
        <v>1890000000</v>
      </c>
      <c r="H416" s="733"/>
      <c r="I416" s="148">
        <f t="shared" si="32"/>
        <v>1890000000</v>
      </c>
      <c r="J416" s="53"/>
      <c r="K416" s="744">
        <f>I416+J416</f>
        <v>1890000000</v>
      </c>
      <c r="L416" s="465">
        <f>IF(ISNA(VLOOKUP(A416,Pagamenti_Opendata!$A$2:$H$253,8,FALSE)=TRUE),0,VLOOKUP(A416,Pagamenti_Opendata!$A$2:$H$253,8,FALSE))</f>
        <v>0</v>
      </c>
      <c r="M416" s="167" t="s">
        <v>1888</v>
      </c>
      <c r="N416" s="734"/>
      <c r="O416" s="734">
        <f>IF(I416&gt;N416,I416-N416,0)</f>
        <v>1890000000</v>
      </c>
      <c r="P416" s="734">
        <f>IF(I416&lt;N416,I416-N416,0)</f>
        <v>0</v>
      </c>
      <c r="Q416" s="674">
        <f>COUNTIF(Bandi_ItaliaDomani!A$2:A$1085,A416)</f>
        <v>0</v>
      </c>
      <c r="R416" s="465">
        <f>SUMIF(Bandi_ItaliaDomani!A$2:A$1085,A416,Bandi_ItaliaDomani!R$2:R$1085)</f>
        <v>0</v>
      </c>
      <c r="S416" s="465">
        <f>VLOOKUP(A416,Progetti_Regis!$A$2:$H$427,6,FALSE)</f>
        <v>0</v>
      </c>
      <c r="T416" s="465">
        <f>VLOOKUP(A416,Progetti_Regis!$A$2:$H$427,7,FALSE)</f>
        <v>0</v>
      </c>
      <c r="U416" s="481" t="s">
        <v>9428</v>
      </c>
      <c r="V416" s="478" t="s">
        <v>7919</v>
      </c>
      <c r="W416" s="674" t="s">
        <v>6721</v>
      </c>
      <c r="X416" s="2">
        <v>0</v>
      </c>
      <c r="Y416" s="2">
        <v>0</v>
      </c>
      <c r="Z416" s="2">
        <v>0</v>
      </c>
      <c r="AA416" s="2">
        <v>0</v>
      </c>
      <c r="AB416" s="2">
        <v>0</v>
      </c>
      <c r="AC416" s="2">
        <v>945</v>
      </c>
      <c r="AD416" s="2">
        <v>945</v>
      </c>
      <c r="AE416" s="18"/>
      <c r="AF416" s="506"/>
      <c r="AG416" s="1052">
        <f>IF(ISNA(VLOOKUP($A416,Tag_sostegno_clima_digitale!$A$2:$Y$461,21,FALSE)=TRUE),0,VLOOKUP($A416,Tag_sostegno_clima_digitale!$A$2:$Y$461,21,FALSE))</f>
        <v>1</v>
      </c>
      <c r="AH416" s="1052">
        <f>IF(ISNA(VLOOKUP($A416,Tag_sostegno_clima_digitale!$A$2:$Y$461,23,FALSE)=TRUE),0,VLOOKUP($A416,Tag_sostegno_clima_digitale!$A$2:$Y$461,23,FALSE))</f>
        <v>0</v>
      </c>
      <c r="AI416" s="10">
        <f t="shared" si="30"/>
        <v>1890</v>
      </c>
      <c r="AJ416" s="10">
        <f t="shared" si="31"/>
        <v>0</v>
      </c>
      <c r="AK416" s="8">
        <v>45268</v>
      </c>
      <c r="AL416" s="8">
        <v>46203</v>
      </c>
      <c r="AM416" s="478" t="s">
        <v>924</v>
      </c>
      <c r="CA416" s="478"/>
    </row>
    <row r="417" spans="1:121" s="484" customFormat="1" ht="14.4">
      <c r="A417" s="478" t="s">
        <v>9868</v>
      </c>
      <c r="B417" s="484" t="s">
        <v>8831</v>
      </c>
      <c r="C417" s="40" t="s">
        <v>7931</v>
      </c>
      <c r="D417" s="735" t="s">
        <v>7925</v>
      </c>
      <c r="E417" s="166" t="s">
        <v>6789</v>
      </c>
      <c r="F417" s="122" t="s">
        <v>9870</v>
      </c>
      <c r="G417" s="734">
        <v>630000000</v>
      </c>
      <c r="H417" s="733"/>
      <c r="I417" s="148">
        <f t="shared" si="32"/>
        <v>630000000</v>
      </c>
      <c r="J417" s="53"/>
      <c r="K417" s="744">
        <f>I417+J417</f>
        <v>630000000</v>
      </c>
      <c r="L417" s="465">
        <f>IF(ISNA(VLOOKUP(A417,Pagamenti_Opendata!$A$2:$H$253,8,FALSE)=TRUE),0,VLOOKUP(A417,Pagamenti_Opendata!$A$2:$H$253,8,FALSE))</f>
        <v>0</v>
      </c>
      <c r="M417" s="167" t="s">
        <v>1888</v>
      </c>
      <c r="N417" s="734"/>
      <c r="O417" s="734">
        <f>IF(I417&gt;N417,I417-N417,0)</f>
        <v>630000000</v>
      </c>
      <c r="P417" s="734">
        <f>IF(I417&lt;N417,I417-N417,0)</f>
        <v>0</v>
      </c>
      <c r="Q417" s="674">
        <f>COUNTIF(Bandi_ItaliaDomani!A$2:A$1085,A417)</f>
        <v>0</v>
      </c>
      <c r="R417" s="465">
        <f>SUMIF(Bandi_ItaliaDomani!A$2:A$1085,A417,Bandi_ItaliaDomani!R$2:R$1085)</f>
        <v>0</v>
      </c>
      <c r="S417" s="465">
        <f>VLOOKUP(A417,Progetti_Regis!$A$2:$H$427,6,FALSE)</f>
        <v>0</v>
      </c>
      <c r="T417" s="465">
        <f>VLOOKUP(A417,Progetti_Regis!$A$2:$H$427,7,FALSE)</f>
        <v>0</v>
      </c>
      <c r="U417" s="481" t="s">
        <v>9428</v>
      </c>
      <c r="V417" s="478" t="s">
        <v>7919</v>
      </c>
      <c r="W417" s="674" t="s">
        <v>6721</v>
      </c>
      <c r="X417" s="2">
        <v>0</v>
      </c>
      <c r="Y417" s="2">
        <v>0</v>
      </c>
      <c r="Z417" s="2">
        <v>0</v>
      </c>
      <c r="AA417" s="2">
        <v>0</v>
      </c>
      <c r="AB417" s="2">
        <v>0</v>
      </c>
      <c r="AC417" s="2">
        <v>315</v>
      </c>
      <c r="AD417" s="2">
        <v>315</v>
      </c>
      <c r="AE417" s="18"/>
      <c r="AF417" s="506"/>
      <c r="AG417" s="1052">
        <f>IF(ISNA(VLOOKUP($A417,Tag_sostegno_clima_digitale!$A$2:$Y$461,21,FALSE)=TRUE),0,VLOOKUP($A417,Tag_sostegno_clima_digitale!$A$2:$Y$461,21,FALSE))</f>
        <v>1</v>
      </c>
      <c r="AH417" s="1052">
        <f>IF(ISNA(VLOOKUP($A417,Tag_sostegno_clima_digitale!$A$2:$Y$461,23,FALSE)=TRUE),0,VLOOKUP($A417,Tag_sostegno_clima_digitale!$A$2:$Y$461,23,FALSE))</f>
        <v>0</v>
      </c>
      <c r="AI417" s="10">
        <f t="shared" si="30"/>
        <v>630</v>
      </c>
      <c r="AJ417" s="10">
        <f t="shared" si="31"/>
        <v>0</v>
      </c>
      <c r="AK417" s="8">
        <v>45268</v>
      </c>
      <c r="AL417" s="8">
        <v>46203</v>
      </c>
      <c r="AM417" s="478" t="s">
        <v>924</v>
      </c>
      <c r="CA417" s="478"/>
    </row>
    <row r="418" spans="1:121" s="484" customFormat="1" ht="14.4">
      <c r="A418" s="478" t="s">
        <v>7991</v>
      </c>
      <c r="B418" s="484" t="s">
        <v>8831</v>
      </c>
      <c r="C418" s="40" t="s">
        <v>7931</v>
      </c>
      <c r="D418" s="735" t="s">
        <v>7925</v>
      </c>
      <c r="E418" s="43" t="s">
        <v>944</v>
      </c>
      <c r="F418" s="122" t="s">
        <v>8045</v>
      </c>
      <c r="G418" s="734">
        <v>320000000</v>
      </c>
      <c r="H418" s="733"/>
      <c r="I418" s="148">
        <f t="shared" si="32"/>
        <v>320000000</v>
      </c>
      <c r="J418" s="53"/>
      <c r="K418" s="744">
        <f>I418+J418</f>
        <v>320000000</v>
      </c>
      <c r="L418" s="465">
        <f>IF(ISNA(VLOOKUP(A418,Pagamenti_Opendata!$A$2:$H$253,8,FALSE)=TRUE),0,VLOOKUP(A418,Pagamenti_Opendata!$A$2:$H$253,8,FALSE))</f>
        <v>0</v>
      </c>
      <c r="M418" s="168" t="s">
        <v>8046</v>
      </c>
      <c r="N418" s="734"/>
      <c r="O418" s="734">
        <f>IF(I418&gt;N418,I418-N418,0)</f>
        <v>320000000</v>
      </c>
      <c r="P418" s="734">
        <f>IF(I418&lt;N418,I418-N418,0)</f>
        <v>0</v>
      </c>
      <c r="Q418" s="674">
        <f>COUNTIF(Bandi_ItaliaDomani!A$2:A$1085,A418)</f>
        <v>0</v>
      </c>
      <c r="R418" s="465">
        <f>SUMIF(Bandi_ItaliaDomani!A$2:A$1085,A418,Bandi_ItaliaDomani!R$2:R$1085)</f>
        <v>0</v>
      </c>
      <c r="S418" s="465">
        <f>VLOOKUP(A418,Progetti_Regis!$A$2:$H$427,6,FALSE)</f>
        <v>0</v>
      </c>
      <c r="T418" s="465">
        <f>VLOOKUP(A418,Progetti_Regis!$A$2:$H$427,7,FALSE)</f>
        <v>0</v>
      </c>
      <c r="U418" s="481" t="s">
        <v>9428</v>
      </c>
      <c r="V418" s="478" t="s">
        <v>7919</v>
      </c>
      <c r="W418" s="674" t="s">
        <v>8051</v>
      </c>
      <c r="X418" s="2">
        <v>0</v>
      </c>
      <c r="Y418" s="2">
        <v>0</v>
      </c>
      <c r="Z418" s="2">
        <v>0</v>
      </c>
      <c r="AA418" s="2">
        <v>0</v>
      </c>
      <c r="AB418" s="2">
        <v>0</v>
      </c>
      <c r="AC418" s="2">
        <v>0</v>
      </c>
      <c r="AD418" s="2">
        <v>320</v>
      </c>
      <c r="AE418" s="18"/>
      <c r="AF418" s="506"/>
      <c r="AG418" s="1052">
        <f>IF(ISNA(VLOOKUP($A418,Tag_sostegno_clima_digitale!$A$2:$Y$461,21,FALSE)=TRUE),0,VLOOKUP($A418,Tag_sostegno_clima_digitale!$A$2:$Y$461,21,FALSE))</f>
        <v>1</v>
      </c>
      <c r="AH418" s="1052">
        <f>IF(ISNA(VLOOKUP($A418,Tag_sostegno_clima_digitale!$A$2:$Y$461,23,FALSE)=TRUE),0,VLOOKUP($A418,Tag_sostegno_clima_digitale!$A$2:$Y$461,23,FALSE))</f>
        <v>0</v>
      </c>
      <c r="AI418" s="10">
        <f t="shared" si="30"/>
        <v>320</v>
      </c>
      <c r="AJ418" s="10">
        <f t="shared" si="31"/>
        <v>0</v>
      </c>
      <c r="AK418" s="8">
        <v>45268</v>
      </c>
      <c r="AL418" s="8">
        <v>46203</v>
      </c>
      <c r="AM418" s="478" t="s">
        <v>924</v>
      </c>
      <c r="AN418" s="484">
        <v>2</v>
      </c>
      <c r="AO418" s="484">
        <v>1</v>
      </c>
      <c r="CF418" s="60" t="s">
        <v>7923</v>
      </c>
      <c r="CG418" s="60" t="s">
        <v>8049</v>
      </c>
      <c r="DQ418" s="59" t="s">
        <v>8050</v>
      </c>
    </row>
    <row r="419" spans="1:121" s="484" customFormat="1" ht="14.4">
      <c r="A419" s="478" t="s">
        <v>7992</v>
      </c>
      <c r="B419" s="484" t="s">
        <v>8831</v>
      </c>
      <c r="C419" s="40" t="s">
        <v>7931</v>
      </c>
      <c r="D419" s="735" t="s">
        <v>7925</v>
      </c>
      <c r="E419" s="43" t="s">
        <v>944</v>
      </c>
      <c r="F419" s="122" t="s">
        <v>8070</v>
      </c>
      <c r="G419" s="734">
        <v>1381000000</v>
      </c>
      <c r="H419" s="733"/>
      <c r="I419" s="148">
        <f t="shared" si="32"/>
        <v>1381000000</v>
      </c>
      <c r="J419" s="53"/>
      <c r="K419" s="744">
        <f>I419+J419</f>
        <v>1381000000</v>
      </c>
      <c r="L419" s="465">
        <f>IF(ISNA(VLOOKUP(A419,Pagamenti_Opendata!$A$2:$H$253,8,FALSE)=TRUE),0,VLOOKUP(A419,Pagamenti_Opendata!$A$2:$H$253,8,FALSE))</f>
        <v>0</v>
      </c>
      <c r="M419" s="168" t="s">
        <v>8068</v>
      </c>
      <c r="N419" s="734"/>
      <c r="O419" s="734">
        <f>IF(I419&gt;N419,I419-N419,0)</f>
        <v>1381000000</v>
      </c>
      <c r="P419" s="734">
        <f>IF(I419&lt;N419,I419-N419,0)</f>
        <v>0</v>
      </c>
      <c r="Q419" s="674">
        <f>COUNTIF(Bandi_ItaliaDomani!A$2:A$1085,A419)</f>
        <v>0</v>
      </c>
      <c r="R419" s="465">
        <f>SUMIF(Bandi_ItaliaDomani!A$2:A$1085,A419,Bandi_ItaliaDomani!R$2:R$1085)</f>
        <v>0</v>
      </c>
      <c r="S419" s="465">
        <f>VLOOKUP(A419,Progetti_Regis!$A$2:$H$427,6,FALSE)</f>
        <v>0</v>
      </c>
      <c r="T419" s="465">
        <f>VLOOKUP(A419,Progetti_Regis!$A$2:$H$427,7,FALSE)</f>
        <v>0</v>
      </c>
      <c r="U419" s="50" t="s">
        <v>1175</v>
      </c>
      <c r="V419" s="478" t="s">
        <v>7919</v>
      </c>
      <c r="W419" s="674" t="s">
        <v>6721</v>
      </c>
      <c r="X419" s="2">
        <v>0</v>
      </c>
      <c r="Y419" s="2">
        <v>0</v>
      </c>
      <c r="Z419" s="2">
        <v>0</v>
      </c>
      <c r="AA419" s="2">
        <v>0</v>
      </c>
      <c r="AB419" s="2">
        <v>0</v>
      </c>
      <c r="AC419" s="2">
        <v>0</v>
      </c>
      <c r="AD419" s="2">
        <v>1381</v>
      </c>
      <c r="AE419" s="18"/>
      <c r="AF419" s="506"/>
      <c r="AG419" s="1052">
        <f>IF(ISNA(VLOOKUP($A419,Tag_sostegno_clima_digitale!$A$2:$Y$461,21,FALSE)=TRUE),0,VLOOKUP($A419,Tag_sostegno_clima_digitale!$A$2:$Y$461,21,FALSE))</f>
        <v>1</v>
      </c>
      <c r="AH419" s="1052">
        <f>IF(ISNA(VLOOKUP($A419,Tag_sostegno_clima_digitale!$A$2:$Y$461,23,FALSE)=TRUE),0,VLOOKUP($A419,Tag_sostegno_clima_digitale!$A$2:$Y$461,23,FALSE))</f>
        <v>0</v>
      </c>
      <c r="AI419" s="10">
        <f t="shared" si="30"/>
        <v>1381</v>
      </c>
      <c r="AJ419" s="10">
        <f t="shared" si="31"/>
        <v>0</v>
      </c>
      <c r="AK419" s="8">
        <v>45268</v>
      </c>
      <c r="AL419" s="8">
        <v>46203</v>
      </c>
      <c r="AM419" s="478" t="s">
        <v>924</v>
      </c>
      <c r="AN419" s="484">
        <v>3</v>
      </c>
      <c r="AO419" s="484">
        <v>1</v>
      </c>
      <c r="CE419" s="60" t="s">
        <v>8071</v>
      </c>
      <c r="CF419" s="60" t="s">
        <v>8072</v>
      </c>
      <c r="CN419" s="60" t="s">
        <v>8073</v>
      </c>
      <c r="DQ419" s="59" t="s">
        <v>8069</v>
      </c>
    </row>
    <row r="420" spans="1:121" s="484" customFormat="1" ht="14.4">
      <c r="A420" s="478" t="s">
        <v>7930</v>
      </c>
      <c r="B420" s="484" t="s">
        <v>8831</v>
      </c>
      <c r="C420" s="40" t="s">
        <v>7931</v>
      </c>
      <c r="D420" s="735" t="s">
        <v>7925</v>
      </c>
      <c r="E420" s="67" t="s">
        <v>1204</v>
      </c>
      <c r="F420" s="122" t="s">
        <v>7932</v>
      </c>
      <c r="G420" s="734">
        <v>0</v>
      </c>
      <c r="H420" s="733"/>
      <c r="I420" s="148">
        <f t="shared" si="32"/>
        <v>0</v>
      </c>
      <c r="J420" s="53"/>
      <c r="K420" s="744">
        <f>I420+J420</f>
        <v>0</v>
      </c>
      <c r="L420" s="465">
        <f>IF(ISNA(VLOOKUP(A420,Pagamenti_Opendata!$A$2:$H$253,8,FALSE)=TRUE),0,VLOOKUP(A420,Pagamenti_Opendata!$A$2:$H$253,8,FALSE))</f>
        <v>0</v>
      </c>
      <c r="N420" s="734"/>
      <c r="O420" s="734">
        <f>IF(I420&gt;N420,I420-N420,0)</f>
        <v>0</v>
      </c>
      <c r="P420" s="734">
        <f>IF(I420&lt;N420,I420-N420,0)</f>
        <v>0</v>
      </c>
      <c r="Q420" s="674">
        <f>COUNTIF(Bandi_ItaliaDomani!A$2:A$1085,A420)</f>
        <v>0</v>
      </c>
      <c r="R420" s="465">
        <f>SUMIF(Bandi_ItaliaDomani!A$2:A$1085,A420,Bandi_ItaliaDomani!R$2:R$1085)</f>
        <v>0</v>
      </c>
      <c r="S420" s="465">
        <f>VLOOKUP(A420,Progetti_Regis!$A$2:$H$427,6,FALSE)</f>
        <v>0</v>
      </c>
      <c r="T420" s="465">
        <f>VLOOKUP(A420,Progetti_Regis!$A$2:$H$427,7,FALSE)</f>
        <v>0</v>
      </c>
      <c r="U420" s="481" t="s">
        <v>7934</v>
      </c>
      <c r="V420" s="478" t="s">
        <v>7919</v>
      </c>
      <c r="W420" s="674" t="s">
        <v>6721</v>
      </c>
      <c r="AE420" s="18"/>
      <c r="AF420" s="506"/>
      <c r="AG420" s="1052">
        <f>IF(ISNA(VLOOKUP($A420,Tag_sostegno_clima_digitale!$A$2:$Y$461,21,FALSE)=TRUE),0,VLOOKUP($A420,Tag_sostegno_clima_digitale!$A$2:$Y$461,21,FALSE))</f>
        <v>0</v>
      </c>
      <c r="AH420" s="1052">
        <f>IF(ISNA(VLOOKUP($A420,Tag_sostegno_clima_digitale!$A$2:$Y$461,23,FALSE)=TRUE),0,VLOOKUP($A420,Tag_sostegno_clima_digitale!$A$2:$Y$461,23,FALSE))</f>
        <v>0</v>
      </c>
      <c r="AI420" s="10" t="str">
        <f t="shared" si="30"/>
        <v/>
      </c>
      <c r="AJ420" s="10" t="str">
        <f t="shared" si="31"/>
        <v/>
      </c>
      <c r="AM420" s="484" t="s">
        <v>923</v>
      </c>
      <c r="AN420" s="484">
        <v>3</v>
      </c>
      <c r="CB420" s="60" t="s">
        <v>7935</v>
      </c>
      <c r="CV420" s="60" t="s">
        <v>7936</v>
      </c>
      <c r="CZ420" s="60" t="s">
        <v>7937</v>
      </c>
    </row>
    <row r="421" spans="1:121" s="484" customFormat="1" ht="14.4">
      <c r="A421" s="478" t="s">
        <v>7938</v>
      </c>
      <c r="B421" s="484" t="s">
        <v>8831</v>
      </c>
      <c r="C421" s="40" t="s">
        <v>7931</v>
      </c>
      <c r="D421" s="735" t="s">
        <v>7925</v>
      </c>
      <c r="E421" s="67" t="s">
        <v>1204</v>
      </c>
      <c r="F421" s="122" t="s">
        <v>8074</v>
      </c>
      <c r="G421" s="734">
        <v>0</v>
      </c>
      <c r="H421" s="733"/>
      <c r="I421" s="148">
        <f t="shared" si="32"/>
        <v>0</v>
      </c>
      <c r="J421" s="53"/>
      <c r="K421" s="744">
        <f>I421+J421</f>
        <v>0</v>
      </c>
      <c r="L421" s="465">
        <f>IF(ISNA(VLOOKUP(A421,Pagamenti_Opendata!$A$2:$H$253,8,FALSE)=TRUE),0,VLOOKUP(A421,Pagamenti_Opendata!$A$2:$H$253,8,FALSE))</f>
        <v>0</v>
      </c>
      <c r="N421" s="734"/>
      <c r="O421" s="734">
        <f>IF(I421&gt;N421,I421-N421,0)</f>
        <v>0</v>
      </c>
      <c r="P421" s="734">
        <f>IF(I421&lt;N421,I421-N421,0)</f>
        <v>0</v>
      </c>
      <c r="Q421" s="674">
        <f>COUNTIF(Bandi_ItaliaDomani!A$2:A$1085,A421)</f>
        <v>0</v>
      </c>
      <c r="R421" s="465">
        <f>SUMIF(Bandi_ItaliaDomani!A$2:A$1085,A421,Bandi_ItaliaDomani!R$2:R$1085)</f>
        <v>0</v>
      </c>
      <c r="S421" s="465">
        <f>VLOOKUP(A421,Progetti_Regis!$A$2:$H$427,6,FALSE)</f>
        <v>0</v>
      </c>
      <c r="T421" s="465">
        <f>VLOOKUP(A421,Progetti_Regis!$A$2:$H$427,7,FALSE)</f>
        <v>0</v>
      </c>
      <c r="U421" s="481" t="s">
        <v>7934</v>
      </c>
      <c r="V421" s="478" t="s">
        <v>7919</v>
      </c>
      <c r="W421" s="674" t="s">
        <v>6721</v>
      </c>
      <c r="AE421" s="18"/>
      <c r="AF421" s="506"/>
      <c r="AG421" s="1052">
        <f>IF(ISNA(VLOOKUP($A421,Tag_sostegno_clima_digitale!$A$2:$Y$461,21,FALSE)=TRUE),0,VLOOKUP($A421,Tag_sostegno_clima_digitale!$A$2:$Y$461,21,FALSE))</f>
        <v>0</v>
      </c>
      <c r="AH421" s="1052">
        <f>IF(ISNA(VLOOKUP($A421,Tag_sostegno_clima_digitale!$A$2:$Y$461,23,FALSE)=TRUE),0,VLOOKUP($A421,Tag_sostegno_clima_digitale!$A$2:$Y$461,23,FALSE))</f>
        <v>0</v>
      </c>
      <c r="AI421" s="10" t="str">
        <f t="shared" si="30"/>
        <v/>
      </c>
      <c r="AJ421" s="10" t="str">
        <f t="shared" si="31"/>
        <v/>
      </c>
      <c r="AM421" s="484" t="s">
        <v>923</v>
      </c>
      <c r="AN421" s="484">
        <v>2</v>
      </c>
      <c r="CF421" s="60" t="s">
        <v>8075</v>
      </c>
      <c r="CZ421" s="60" t="s">
        <v>8076</v>
      </c>
    </row>
    <row r="422" spans="1:121" s="484" customFormat="1" ht="14.4">
      <c r="A422" s="478" t="s">
        <v>7939</v>
      </c>
      <c r="B422" s="484" t="s">
        <v>8831</v>
      </c>
      <c r="C422" s="40" t="s">
        <v>7931</v>
      </c>
      <c r="D422" s="735" t="s">
        <v>7925</v>
      </c>
      <c r="E422" s="67" t="s">
        <v>1204</v>
      </c>
      <c r="F422" s="122" t="s">
        <v>7940</v>
      </c>
      <c r="G422" s="734">
        <v>0</v>
      </c>
      <c r="H422" s="733"/>
      <c r="I422" s="148">
        <f t="shared" si="32"/>
        <v>0</v>
      </c>
      <c r="J422" s="53"/>
      <c r="K422" s="744">
        <f>I422+J422</f>
        <v>0</v>
      </c>
      <c r="L422" s="465">
        <f>IF(ISNA(VLOOKUP(A422,Pagamenti_Opendata!$A$2:$H$253,8,FALSE)=TRUE),0,VLOOKUP(A422,Pagamenti_Opendata!$A$2:$H$253,8,FALSE))</f>
        <v>0</v>
      </c>
      <c r="N422" s="734"/>
      <c r="O422" s="734">
        <f>IF(I422&gt;N422,I422-N422,0)</f>
        <v>0</v>
      </c>
      <c r="P422" s="734">
        <f>IF(I422&lt;N422,I422-N422,0)</f>
        <v>0</v>
      </c>
      <c r="Q422" s="674">
        <f>COUNTIF(Bandi_ItaliaDomani!A$2:A$1085,A422)</f>
        <v>0</v>
      </c>
      <c r="R422" s="465">
        <f>SUMIF(Bandi_ItaliaDomani!A$2:A$1085,A422,Bandi_ItaliaDomani!R$2:R$1085)</f>
        <v>0</v>
      </c>
      <c r="S422" s="465">
        <f>VLOOKUP(A422,Progetti_Regis!$A$2:$H$427,6,FALSE)</f>
        <v>0</v>
      </c>
      <c r="T422" s="465">
        <f>VLOOKUP(A422,Progetti_Regis!$A$2:$H$427,7,FALSE)</f>
        <v>0</v>
      </c>
      <c r="U422" s="481" t="s">
        <v>7934</v>
      </c>
      <c r="V422" s="478" t="s">
        <v>7919</v>
      </c>
      <c r="W422" s="674" t="s">
        <v>6721</v>
      </c>
      <c r="AE422" s="18"/>
      <c r="AF422" s="506"/>
      <c r="AG422" s="1052">
        <f>IF(ISNA(VLOOKUP($A422,Tag_sostegno_clima_digitale!$A$2:$Y$461,21,FALSE)=TRUE),0,VLOOKUP($A422,Tag_sostegno_clima_digitale!$A$2:$Y$461,21,FALSE))</f>
        <v>0</v>
      </c>
      <c r="AH422" s="1052">
        <f>IF(ISNA(VLOOKUP($A422,Tag_sostegno_clima_digitale!$A$2:$Y$461,23,FALSE)=TRUE),0,VLOOKUP($A422,Tag_sostegno_clima_digitale!$A$2:$Y$461,23,FALSE))</f>
        <v>0</v>
      </c>
      <c r="AI422" s="10" t="str">
        <f t="shared" si="30"/>
        <v/>
      </c>
      <c r="AJ422" s="10" t="str">
        <f t="shared" si="31"/>
        <v/>
      </c>
      <c r="AM422" s="484" t="s">
        <v>923</v>
      </c>
      <c r="AN422" s="484">
        <v>1</v>
      </c>
      <c r="CY422" s="60" t="s">
        <v>7941</v>
      </c>
    </row>
    <row r="423" spans="1:121" s="484" customFormat="1" ht="14.4">
      <c r="A423" s="478" t="s">
        <v>7942</v>
      </c>
      <c r="B423" s="484" t="s">
        <v>8831</v>
      </c>
      <c r="C423" s="40" t="s">
        <v>7931</v>
      </c>
      <c r="D423" s="735" t="s">
        <v>7925</v>
      </c>
      <c r="E423" s="67" t="s">
        <v>1204</v>
      </c>
      <c r="F423" s="122" t="s">
        <v>7943</v>
      </c>
      <c r="G423" s="734">
        <v>0</v>
      </c>
      <c r="H423" s="733"/>
      <c r="I423" s="148">
        <f t="shared" si="32"/>
        <v>0</v>
      </c>
      <c r="J423" s="53"/>
      <c r="K423" s="757">
        <f>I423+J423</f>
        <v>0</v>
      </c>
      <c r="L423" s="465">
        <f>IF(ISNA(VLOOKUP(A423,Pagamenti_Opendata!$A$2:$H$253,8,FALSE)=TRUE),0,VLOOKUP(A423,Pagamenti_Opendata!$A$2:$H$253,8,FALSE))</f>
        <v>0</v>
      </c>
      <c r="N423" s="734"/>
      <c r="O423" s="734">
        <f>IF(I423&gt;N423,I423-N423,0)</f>
        <v>0</v>
      </c>
      <c r="P423" s="734">
        <f>IF(I423&lt;N423,I423-N423,0)</f>
        <v>0</v>
      </c>
      <c r="Q423" s="674">
        <f>COUNTIF(Bandi_ItaliaDomani!A$2:A$1085,A423)</f>
        <v>0</v>
      </c>
      <c r="R423" s="465">
        <f>SUMIF(Bandi_ItaliaDomani!A$2:A$1085,A423,Bandi_ItaliaDomani!R$2:R$1085)</f>
        <v>0</v>
      </c>
      <c r="S423" s="465">
        <f>VLOOKUP(A423,Progetti_Regis!$A$2:$H$427,6,FALSE)</f>
        <v>0</v>
      </c>
      <c r="T423" s="465">
        <f>VLOOKUP(A423,Progetti_Regis!$A$2:$H$427,7,FALSE)</f>
        <v>0</v>
      </c>
      <c r="U423" s="481" t="s">
        <v>7934</v>
      </c>
      <c r="V423" s="478" t="s">
        <v>7919</v>
      </c>
      <c r="W423" s="674" t="s">
        <v>6721</v>
      </c>
      <c r="AE423" s="18"/>
      <c r="AF423" s="506"/>
      <c r="AG423" s="1052">
        <f>IF(ISNA(VLOOKUP($A423,Tag_sostegno_clima_digitale!$A$2:$Y$461,21,FALSE)=TRUE),0,VLOOKUP($A423,Tag_sostegno_clima_digitale!$A$2:$Y$461,21,FALSE))</f>
        <v>0</v>
      </c>
      <c r="AH423" s="1052">
        <f>IF(ISNA(VLOOKUP($A423,Tag_sostegno_clima_digitale!$A$2:$Y$461,23,FALSE)=TRUE),0,VLOOKUP($A423,Tag_sostegno_clima_digitale!$A$2:$Y$461,23,FALSE))</f>
        <v>0</v>
      </c>
      <c r="AI423" s="10" t="str">
        <f t="shared" si="30"/>
        <v/>
      </c>
      <c r="AJ423" s="10" t="str">
        <f t="shared" si="31"/>
        <v/>
      </c>
      <c r="AM423" s="484" t="s">
        <v>923</v>
      </c>
      <c r="AN423" s="484">
        <v>2</v>
      </c>
      <c r="CE423" s="60" t="s">
        <v>7944</v>
      </c>
      <c r="CF423" s="60" t="s">
        <v>7945</v>
      </c>
    </row>
    <row r="424" spans="1:121" s="484" customFormat="1" ht="14.4">
      <c r="A424" s="478" t="s">
        <v>7993</v>
      </c>
      <c r="B424" s="484" t="s">
        <v>8831</v>
      </c>
      <c r="C424" s="40" t="s">
        <v>7931</v>
      </c>
      <c r="D424" s="735" t="s">
        <v>7925</v>
      </c>
      <c r="E424" s="67" t="s">
        <v>1204</v>
      </c>
      <c r="F424" s="122" t="s">
        <v>8052</v>
      </c>
      <c r="G424" s="734">
        <v>0</v>
      </c>
      <c r="H424" s="733"/>
      <c r="I424" s="148">
        <f t="shared" si="32"/>
        <v>0</v>
      </c>
      <c r="J424" s="53"/>
      <c r="K424" s="757">
        <f>I424+J424</f>
        <v>0</v>
      </c>
      <c r="L424" s="465">
        <f>IF(ISNA(VLOOKUP(A424,Pagamenti_Opendata!$A$2:$H$253,8,FALSE)=TRUE),0,VLOOKUP(A424,Pagamenti_Opendata!$A$2:$H$253,8,FALSE))</f>
        <v>0</v>
      </c>
      <c r="N424" s="734"/>
      <c r="O424" s="734">
        <f>IF(I424&gt;N424,I424-N424,0)</f>
        <v>0</v>
      </c>
      <c r="P424" s="734">
        <f>IF(I424&lt;N424,I424-N424,0)</f>
        <v>0</v>
      </c>
      <c r="Q424" s="674">
        <f>COUNTIF(Bandi_ItaliaDomani!A$2:A$1085,A424)</f>
        <v>0</v>
      </c>
      <c r="R424" s="465">
        <f>SUMIF(Bandi_ItaliaDomani!A$2:A$1085,A424,Bandi_ItaliaDomani!R$2:R$1085)</f>
        <v>0</v>
      </c>
      <c r="S424" s="465">
        <f>VLOOKUP(A424,Progetti_Regis!$A$2:$H$427,6,FALSE)</f>
        <v>0</v>
      </c>
      <c r="T424" s="465">
        <f>VLOOKUP(A424,Progetti_Regis!$A$2:$H$427,7,FALSE)</f>
        <v>0</v>
      </c>
      <c r="U424" s="481" t="s">
        <v>1167</v>
      </c>
      <c r="V424" s="478" t="s">
        <v>7919</v>
      </c>
      <c r="W424" s="674" t="s">
        <v>6721</v>
      </c>
      <c r="X424" s="2"/>
      <c r="Y424" s="2"/>
      <c r="Z424" s="2"/>
      <c r="AA424" s="2"/>
      <c r="AB424" s="2"/>
      <c r="AC424" s="2"/>
      <c r="AD424" s="2"/>
      <c r="AE424" s="18"/>
      <c r="AF424" s="506"/>
      <c r="AG424" s="1052">
        <f>IF(ISNA(VLOOKUP($A424,Tag_sostegno_clima_digitale!$A$2:$Y$461,21,FALSE)=TRUE),0,VLOOKUP($A424,Tag_sostegno_clima_digitale!$A$2:$Y$461,21,FALSE))</f>
        <v>0</v>
      </c>
      <c r="AH424" s="1052">
        <f>IF(ISNA(VLOOKUP($A424,Tag_sostegno_clima_digitale!$A$2:$Y$461,23,FALSE)=TRUE),0,VLOOKUP($A424,Tag_sostegno_clima_digitale!$A$2:$Y$461,23,FALSE))</f>
        <v>0</v>
      </c>
      <c r="AI424" s="10" t="str">
        <f t="shared" si="30"/>
        <v/>
      </c>
      <c r="AJ424" s="10" t="str">
        <f t="shared" si="31"/>
        <v/>
      </c>
      <c r="AM424" s="484" t="s">
        <v>923</v>
      </c>
      <c r="AN424" s="484">
        <v>2</v>
      </c>
      <c r="BZ424" s="60" t="s">
        <v>8053</v>
      </c>
      <c r="CA424" s="478"/>
      <c r="CY424" s="60" t="s">
        <v>8054</v>
      </c>
    </row>
    <row r="425" spans="1:121">
      <c r="G425" s="53">
        <f>SUM(G2:G424)</f>
        <v>152454195907.78995</v>
      </c>
      <c r="H425" s="53">
        <f t="shared" ref="H425:S425" si="33">SUM(H2:H424)</f>
        <v>41961755558.169998</v>
      </c>
      <c r="I425" s="53">
        <f t="shared" si="33"/>
        <v>194415951465.95999</v>
      </c>
      <c r="J425" s="53">
        <f t="shared" si="33"/>
        <v>30622460000</v>
      </c>
      <c r="K425" s="53">
        <f t="shared" si="33"/>
        <v>225038411465.95999</v>
      </c>
      <c r="L425" s="53">
        <f t="shared" si="33"/>
        <v>58604447711.219963</v>
      </c>
      <c r="N425" s="53">
        <f t="shared" si="33"/>
        <v>191499177889.00998</v>
      </c>
      <c r="O425" s="53">
        <f t="shared" si="33"/>
        <v>25685492806.980003</v>
      </c>
      <c r="P425" s="53">
        <f t="shared" si="33"/>
        <v>-22768719230.029999</v>
      </c>
      <c r="Q425" s="465">
        <f t="shared" si="33"/>
        <v>1081</v>
      </c>
      <c r="R425" s="53">
        <f t="shared" si="33"/>
        <v>119935987498.72287</v>
      </c>
      <c r="S425" s="465">
        <f t="shared" si="33"/>
        <v>269299</v>
      </c>
      <c r="T425" s="10">
        <f>SUM(T2:T424)</f>
        <v>140356302284.45999</v>
      </c>
      <c r="AE425" s="10">
        <f>SUM(AE2:AE424)</f>
        <v>81739.58</v>
      </c>
      <c r="AF425" s="2"/>
      <c r="AG425" s="2"/>
      <c r="AH425" s="2"/>
      <c r="AI425" s="10">
        <f>SUM(AI2:AI424)</f>
        <v>76597.460601541999</v>
      </c>
      <c r="AJ425" s="10">
        <f>SUM(AJ2:AJ424)</f>
        <v>47028.325118810004</v>
      </c>
      <c r="AN425" s="172">
        <f>SUM(AN2:AN424)</f>
        <v>272</v>
      </c>
      <c r="AO425" s="484">
        <f>SUM(AO2:AO424)</f>
        <v>346</v>
      </c>
      <c r="AP425" s="484">
        <f>SUM(AP2:AP424)</f>
        <v>206</v>
      </c>
    </row>
    <row r="426" spans="1:121">
      <c r="L426" s="53"/>
      <c r="R426" s="490"/>
      <c r="AE426" s="675">
        <f>AE425*1000000/I425*100</f>
        <v>42.043659166676797</v>
      </c>
      <c r="AI426" s="675">
        <f>AI425*1000000/I425*100</f>
        <v>39.398753046739238</v>
      </c>
      <c r="AJ426" s="675">
        <f>AJ425*1000000/I425*100</f>
        <v>24.189540397380473</v>
      </c>
    </row>
    <row r="427" spans="1:121">
      <c r="L427" s="53"/>
      <c r="R427" s="619"/>
      <c r="S427" s="53"/>
    </row>
  </sheetData>
  <autoFilter ref="A1:W426"/>
  <mergeCells count="15">
    <mergeCell ref="CN1:CU1"/>
    <mergeCell ref="BZ1:CA1"/>
    <mergeCell ref="DI1:DP1"/>
    <mergeCell ref="DQ1:DT1"/>
    <mergeCell ref="AU1:AX1"/>
    <mergeCell ref="CZ1:DH1"/>
    <mergeCell ref="CV1:CX1"/>
    <mergeCell ref="AR1:AS1"/>
    <mergeCell ref="BF1:BM1"/>
    <mergeCell ref="BR1:BY1"/>
    <mergeCell ref="CF1:CM1"/>
    <mergeCell ref="BA1:BD1"/>
    <mergeCell ref="AY1:AZ1"/>
    <mergeCell ref="CB1:CD1"/>
    <mergeCell ref="BO1:BP1"/>
  </mergeCells>
  <hyperlinks>
    <hyperlink ref="M3" r:id="rId1"/>
    <hyperlink ref="M28" r:id="rId2"/>
    <hyperlink ref="M42" r:id="rId3"/>
    <hyperlink ref="M20" r:id="rId4"/>
    <hyperlink ref="M4" r:id="rId5"/>
    <hyperlink ref="M21" r:id="rId6"/>
    <hyperlink ref="M2" r:id="rId7"/>
    <hyperlink ref="M33" r:id="rId8"/>
    <hyperlink ref="M46" r:id="rId9"/>
    <hyperlink ref="M7" r:id="rId10"/>
    <hyperlink ref="M74" r:id="rId11"/>
    <hyperlink ref="M94" r:id="rId12"/>
    <hyperlink ref="M91" r:id="rId13"/>
    <hyperlink ref="M75" r:id="rId14"/>
    <hyperlink ref="M81" r:id="rId15"/>
    <hyperlink ref="M67" r:id="rId16"/>
    <hyperlink ref="M117" r:id="rId17"/>
    <hyperlink ref="M122" r:id="rId18"/>
    <hyperlink ref="M135" r:id="rId19"/>
    <hyperlink ref="M128" r:id="rId20"/>
    <hyperlink ref="M127" r:id="rId21"/>
    <hyperlink ref="M115" r:id="rId22"/>
    <hyperlink ref="M119" r:id="rId23"/>
    <hyperlink ref="M114" r:id="rId24"/>
    <hyperlink ref="M120" r:id="rId25"/>
    <hyperlink ref="M101" r:id="rId26"/>
    <hyperlink ref="M121" r:id="rId27"/>
    <hyperlink ref="M118" r:id="rId28"/>
    <hyperlink ref="M146" r:id="rId29"/>
    <hyperlink ref="M152" r:id="rId30"/>
    <hyperlink ref="M151" r:id="rId31"/>
    <hyperlink ref="M149" r:id="rId32"/>
    <hyperlink ref="M150" r:id="rId33"/>
    <hyperlink ref="M148" r:id="rId34"/>
    <hyperlink ref="M145" r:id="rId35"/>
    <hyperlink ref="M144" r:id="rId36"/>
    <hyperlink ref="M199" r:id="rId37"/>
    <hyperlink ref="M198" r:id="rId38"/>
    <hyperlink ref="M181" r:id="rId39"/>
    <hyperlink ref="M169" r:id="rId40"/>
    <hyperlink ref="M170" r:id="rId41"/>
    <hyperlink ref="M164" r:id="rId42"/>
    <hyperlink ref="M163" r:id="rId43"/>
    <hyperlink ref="M177" r:id="rId44"/>
    <hyperlink ref="M166" r:id="rId45"/>
    <hyperlink ref="M174" r:id="rId46"/>
    <hyperlink ref="M193" r:id="rId47"/>
    <hyperlink ref="M182" r:id="rId48"/>
    <hyperlink ref="M173" r:id="rId49"/>
    <hyperlink ref="M172" r:id="rId50"/>
    <hyperlink ref="M200" r:id="rId51"/>
    <hyperlink ref="M162" r:id="rId52"/>
    <hyperlink ref="M165" r:id="rId53"/>
    <hyperlink ref="M180" r:id="rId54"/>
    <hyperlink ref="M171" r:id="rId55"/>
    <hyperlink ref="M207" r:id="rId56"/>
    <hyperlink ref="M206" r:id="rId57"/>
    <hyperlink ref="M211" r:id="rId58"/>
    <hyperlink ref="M208" r:id="rId59"/>
    <hyperlink ref="M224" r:id="rId60"/>
    <hyperlink ref="M219" r:id="rId61"/>
    <hyperlink ref="M229" r:id="rId62"/>
    <hyperlink ref="M226" r:id="rId63"/>
    <hyperlink ref="M228" r:id="rId64"/>
    <hyperlink ref="M214" r:id="rId65"/>
    <hyperlink ref="M213" r:id="rId66"/>
    <hyperlink ref="M227" r:id="rId67"/>
    <hyperlink ref="M223" r:id="rId68"/>
    <hyperlink ref="M225" r:id="rId69"/>
    <hyperlink ref="M218" r:id="rId70"/>
    <hyperlink ref="M234" r:id="rId71"/>
    <hyperlink ref="M242" r:id="rId72"/>
    <hyperlink ref="M238" r:id="rId73"/>
    <hyperlink ref="M251" r:id="rId74"/>
    <hyperlink ref="M247" r:id="rId75"/>
    <hyperlink ref="M248" r:id="rId76"/>
    <hyperlink ref="M250" r:id="rId77"/>
    <hyperlink ref="M253" r:id="rId78"/>
    <hyperlink ref="M258" r:id="rId79"/>
    <hyperlink ref="M259" r:id="rId80"/>
    <hyperlink ref="M246" r:id="rId81"/>
    <hyperlink ref="M275" r:id="rId82"/>
    <hyperlink ref="M265" r:id="rId83"/>
    <hyperlink ref="M277" r:id="rId84"/>
    <hyperlink ref="M278" r:id="rId85"/>
    <hyperlink ref="M269" r:id="rId86"/>
    <hyperlink ref="M264" r:id="rId87"/>
    <hyperlink ref="M274" r:id="rId88"/>
    <hyperlink ref="M276" r:id="rId89"/>
    <hyperlink ref="M291" r:id="rId90"/>
    <hyperlink ref="M292" r:id="rId91"/>
    <hyperlink ref="M296" r:id="rId92"/>
    <hyperlink ref="M297" r:id="rId93"/>
    <hyperlink ref="M288" r:id="rId94"/>
    <hyperlink ref="M293" r:id="rId95"/>
    <hyperlink ref="M290" r:id="rId96"/>
    <hyperlink ref="M285" r:id="rId97"/>
    <hyperlink ref="M286" r:id="rId98"/>
    <hyperlink ref="M295" r:id="rId99"/>
    <hyperlink ref="M287" r:id="rId100"/>
    <hyperlink ref="M294" r:id="rId101"/>
    <hyperlink ref="M289" r:id="rId102"/>
    <hyperlink ref="M310" r:id="rId103"/>
    <hyperlink ref="M313" r:id="rId104"/>
    <hyperlink ref="M321" r:id="rId105"/>
    <hyperlink ref="M309" r:id="rId106"/>
    <hyperlink ref="M320" r:id="rId107"/>
    <hyperlink ref="M322" r:id="rId108"/>
    <hyperlink ref="M315" r:id="rId109"/>
    <hyperlink ref="M316" r:id="rId110"/>
    <hyperlink ref="M311" r:id="rId111"/>
    <hyperlink ref="M318" r:id="rId112"/>
    <hyperlink ref="M312" r:id="rId113"/>
    <hyperlink ref="M325" r:id="rId114"/>
    <hyperlink ref="M324" r:id="rId115"/>
    <hyperlink ref="M328" r:id="rId116"/>
    <hyperlink ref="M326" r:id="rId117"/>
    <hyperlink ref="M327" r:id="rId118"/>
    <hyperlink ref="M340" r:id="rId119"/>
    <hyperlink ref="M337" r:id="rId120"/>
    <hyperlink ref="M336" r:id="rId121"/>
    <hyperlink ref="M347" r:id="rId122"/>
    <hyperlink ref="M346" r:id="rId123"/>
    <hyperlink ref="M345" r:id="rId124"/>
    <hyperlink ref="M343" r:id="rId125"/>
    <hyperlink ref="M349" r:id="rId126"/>
    <hyperlink ref="M331" r:id="rId127"/>
    <hyperlink ref="M352" r:id="rId128"/>
    <hyperlink ref="M365" r:id="rId129"/>
    <hyperlink ref="M360" r:id="rId130"/>
    <hyperlink ref="M366" r:id="rId131"/>
    <hyperlink ref="M359" r:id="rId132"/>
    <hyperlink ref="M358" r:id="rId133"/>
    <hyperlink ref="M371" r:id="rId134"/>
    <hyperlink ref="M370" r:id="rId135"/>
    <hyperlink ref="M383" r:id="rId136"/>
    <hyperlink ref="M397" r:id="rId137"/>
    <hyperlink ref="M398" r:id="rId138"/>
    <hyperlink ref="M388" r:id="rId139"/>
    <hyperlink ref="M392" r:id="rId140"/>
    <hyperlink ref="M391" r:id="rId141"/>
    <hyperlink ref="M386" r:id="rId142"/>
    <hyperlink ref="M187" r:id="rId143"/>
    <hyperlink ref="M375" r:id="rId144"/>
    <hyperlink ref="M376" r:id="rId145"/>
    <hyperlink ref="M45" r:id="rId146"/>
    <hyperlink ref="M36" r:id="rId147"/>
    <hyperlink ref="M217" r:id="rId148"/>
    <hyperlink ref="F370" r:id="rId149"/>
    <hyperlink ref="F373" r:id="rId150"/>
    <hyperlink ref="F383" r:id="rId151"/>
    <hyperlink ref="F375" r:id="rId152"/>
    <hyperlink ref="F371" r:id="rId153"/>
    <hyperlink ref="F376" r:id="rId154"/>
    <hyperlink ref="F387" r:id="rId155"/>
    <hyperlink ref="F388" r:id="rId156"/>
    <hyperlink ref="F391" r:id="rId157"/>
    <hyperlink ref="F392" r:id="rId158"/>
    <hyperlink ref="F397" r:id="rId159"/>
    <hyperlink ref="F325" r:id="rId160" display="1.2 Creazione di impresa femminili"/>
    <hyperlink ref="F5" r:id="rId161"/>
    <hyperlink ref="M411" r:id="rId162"/>
    <hyperlink ref="M400" r:id="rId163"/>
    <hyperlink ref="M401" r:id="rId164"/>
    <hyperlink ref="M404" r:id="rId165"/>
    <hyperlink ref="M403" r:id="rId166"/>
    <hyperlink ref="M402" r:id="rId167"/>
    <hyperlink ref="M406" r:id="rId168"/>
    <hyperlink ref="M407" r:id="rId169"/>
    <hyperlink ref="M412" r:id="rId170"/>
    <hyperlink ref="M414" r:id="rId171"/>
    <hyperlink ref="M410" r:id="rId172"/>
    <hyperlink ref="M418" r:id="rId173"/>
    <hyperlink ref="M408" r:id="rId174"/>
    <hyperlink ref="M419" r:id="rId175"/>
    <hyperlink ref="M153" r:id="rId176"/>
    <hyperlink ref="M209" r:id="rId177" display="Ecobonus e Sismabonus fino al 110% per l'efficienza energetica e la sicurezza degli edifici"/>
    <hyperlink ref="M356" r:id="rId178"/>
    <hyperlink ref="M32" r:id="rId179"/>
    <hyperlink ref="F144" r:id="rId180"/>
    <hyperlink ref="F228" r:id="rId181"/>
    <hyperlink ref="F356" r:id="rId182"/>
    <hyperlink ref="F2" r:id="rId183"/>
    <hyperlink ref="F64" r:id="rId184"/>
    <hyperlink ref="F414" r:id="rId185"/>
    <hyperlink ref="F9" r:id="rId186"/>
    <hyperlink ref="F129" r:id="rId187"/>
    <hyperlink ref="F227" r:id="rId188"/>
  </hyperlinks>
  <pageMargins left="0.7" right="0.7" top="0.75" bottom="0.75" header="0.3" footer="0.3"/>
  <pageSetup paperSize="9" orientation="portrait" r:id="rId18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1"/>
  <sheetViews>
    <sheetView workbookViewId="0">
      <pane xSplit="3" ySplit="1" topLeftCell="P191" activePane="bottomRight" state="frozen"/>
      <selection pane="topRight" activeCell="D1" sqref="D1"/>
      <selection pane="bottomLeft" activeCell="A2" sqref="A2"/>
      <selection pane="bottomRight" activeCell="Z211" sqref="Z211:AB211"/>
    </sheetView>
  </sheetViews>
  <sheetFormatPr defaultColWidth="8.77734375" defaultRowHeight="13.2"/>
  <cols>
    <col min="1" max="1" width="17.109375" style="484" bestFit="1" customWidth="1"/>
    <col min="2" max="2" width="15.88671875" style="484" customWidth="1"/>
    <col min="3" max="3" width="12.6640625" style="484" bestFit="1" customWidth="1"/>
    <col min="4" max="4" width="14.33203125" style="484" bestFit="1" customWidth="1"/>
    <col min="5" max="6" width="12.6640625" style="484" bestFit="1" customWidth="1"/>
    <col min="7" max="9" width="13.77734375" style="484" bestFit="1" customWidth="1"/>
    <col min="10" max="10" width="12.6640625" style="484" bestFit="1" customWidth="1"/>
    <col min="11" max="11" width="13.77734375" style="484" bestFit="1" customWidth="1"/>
    <col min="12" max="14" width="12.6640625" style="484" bestFit="1" customWidth="1"/>
    <col min="15" max="16" width="13.77734375" style="484" bestFit="1" customWidth="1"/>
    <col min="17" max="17" width="14.77734375" style="484" bestFit="1" customWidth="1"/>
    <col min="18" max="18" width="12.6640625" style="484" bestFit="1" customWidth="1"/>
    <col min="19" max="19" width="13.77734375" style="484" bestFit="1" customWidth="1"/>
    <col min="20" max="22" width="12.6640625" style="484" bestFit="1" customWidth="1"/>
    <col min="23" max="23" width="13.77734375" style="484" bestFit="1" customWidth="1"/>
    <col min="24" max="24" width="12.6640625" style="484" bestFit="1" customWidth="1"/>
    <col min="25" max="25" width="14.77734375" style="484" bestFit="1" customWidth="1"/>
    <col min="26" max="16384" width="8.77734375" style="484"/>
  </cols>
  <sheetData>
    <row r="1" spans="1:28">
      <c r="A1" s="5" t="s">
        <v>4552</v>
      </c>
      <c r="B1" s="5" t="s">
        <v>11150</v>
      </c>
      <c r="C1" s="5" t="s">
        <v>11151</v>
      </c>
      <c r="D1" s="5" t="s">
        <v>11152</v>
      </c>
      <c r="E1" s="5" t="s">
        <v>6095</v>
      </c>
      <c r="F1" s="5" t="s">
        <v>6102</v>
      </c>
      <c r="G1" s="5" t="s">
        <v>5704</v>
      </c>
      <c r="H1" s="5" t="s">
        <v>11153</v>
      </c>
      <c r="I1" s="5" t="s">
        <v>6094</v>
      </c>
      <c r="J1" s="5" t="s">
        <v>11154</v>
      </c>
      <c r="K1" s="5" t="s">
        <v>6100</v>
      </c>
      <c r="L1" s="5" t="s">
        <v>6097</v>
      </c>
      <c r="M1" s="5" t="s">
        <v>11155</v>
      </c>
      <c r="N1" s="5" t="s">
        <v>6014</v>
      </c>
      <c r="O1" s="5" t="s">
        <v>6103</v>
      </c>
      <c r="P1" s="5" t="s">
        <v>6005</v>
      </c>
      <c r="Q1" s="5" t="s">
        <v>6099</v>
      </c>
      <c r="R1" s="5" t="s">
        <v>6096</v>
      </c>
      <c r="S1" s="5" t="s">
        <v>6093</v>
      </c>
      <c r="T1" s="5" t="s">
        <v>6090</v>
      </c>
      <c r="U1" s="5" t="s">
        <v>6098</v>
      </c>
      <c r="V1" s="5" t="s">
        <v>6101</v>
      </c>
      <c r="W1" s="5" t="s">
        <v>3226</v>
      </c>
      <c r="X1" s="5" t="s">
        <v>3280</v>
      </c>
      <c r="Y1" s="5" t="s">
        <v>3213</v>
      </c>
      <c r="Z1" s="5" t="s">
        <v>11156</v>
      </c>
      <c r="AA1" s="5" t="s">
        <v>11157</v>
      </c>
      <c r="AB1" s="5" t="s">
        <v>3230</v>
      </c>
    </row>
    <row r="2" spans="1:28" ht="14.4">
      <c r="A2" s="478" t="s">
        <v>4865</v>
      </c>
      <c r="B2" s="611" t="s">
        <v>9246</v>
      </c>
      <c r="C2" s="20" t="s">
        <v>737</v>
      </c>
      <c r="D2" s="612">
        <v>2034348</v>
      </c>
      <c r="E2" s="612">
        <v>3392525</v>
      </c>
      <c r="F2" s="612">
        <v>0</v>
      </c>
      <c r="G2" s="612">
        <v>2694161</v>
      </c>
      <c r="H2" s="612">
        <v>2796237</v>
      </c>
      <c r="I2" s="612">
        <v>3521775</v>
      </c>
      <c r="J2" s="612">
        <v>1382950</v>
      </c>
      <c r="K2" s="612">
        <v>960691</v>
      </c>
      <c r="L2" s="612">
        <v>1816936</v>
      </c>
      <c r="M2" s="612">
        <v>5333348</v>
      </c>
      <c r="N2" s="612">
        <v>573538</v>
      </c>
      <c r="O2" s="612">
        <v>5670501</v>
      </c>
      <c r="P2" s="612">
        <v>260682534.44999999</v>
      </c>
      <c r="Q2" s="612">
        <v>2317808</v>
      </c>
      <c r="R2" s="612">
        <v>1534711</v>
      </c>
      <c r="S2" s="612">
        <v>26547313</v>
      </c>
      <c r="T2" s="612">
        <v>2415125</v>
      </c>
      <c r="U2" s="612">
        <v>1624044</v>
      </c>
      <c r="V2" s="612">
        <v>5847291</v>
      </c>
      <c r="W2" s="612">
        <v>13856250</v>
      </c>
      <c r="X2" s="612">
        <v>7795370</v>
      </c>
      <c r="Y2" s="612">
        <v>352797456.44999999</v>
      </c>
      <c r="Z2" s="1031">
        <f>IF(Y2&gt;D2,SUM(E2:L2)/($Y2-$D2)*100,"")</f>
        <v>4.7226388981443641</v>
      </c>
      <c r="AA2" s="1031">
        <f>IF(Y2&gt;D2,SUM(M2:P2)/($Y2-$D2)*100,"")</f>
        <v>77.619314828489067</v>
      </c>
      <c r="AB2" s="1031">
        <f>IF(Y2&gt;D2,SUM(Q2:X2)/($Y2-$D2)*100,"")</f>
        <v>17.658046273366583</v>
      </c>
    </row>
    <row r="3" spans="1:28" ht="14.4">
      <c r="A3" s="478" t="s">
        <v>4866</v>
      </c>
      <c r="B3" s="611" t="s">
        <v>6246</v>
      </c>
      <c r="C3" s="20" t="s">
        <v>9443</v>
      </c>
      <c r="D3" s="612">
        <v>0</v>
      </c>
      <c r="E3" s="612">
        <v>71877162</v>
      </c>
      <c r="F3" s="612">
        <v>4773868</v>
      </c>
      <c r="G3" s="612">
        <v>178453405</v>
      </c>
      <c r="H3" s="612">
        <v>21491786</v>
      </c>
      <c r="I3" s="612">
        <v>67884839</v>
      </c>
      <c r="J3" s="612">
        <v>4054929</v>
      </c>
      <c r="K3" s="612">
        <v>30681153</v>
      </c>
      <c r="L3" s="612">
        <v>58380565.000000007</v>
      </c>
      <c r="M3" s="612">
        <v>44568663.999999993</v>
      </c>
      <c r="N3" s="612">
        <v>11764748</v>
      </c>
      <c r="O3" s="612">
        <v>19274478</v>
      </c>
      <c r="P3" s="612">
        <v>39337828</v>
      </c>
      <c r="Q3" s="612">
        <v>22554115</v>
      </c>
      <c r="R3" s="612">
        <v>7649035</v>
      </c>
      <c r="S3" s="612">
        <v>71668283</v>
      </c>
      <c r="T3" s="612">
        <v>44896173</v>
      </c>
      <c r="U3" s="612">
        <v>10810177</v>
      </c>
      <c r="V3" s="612">
        <v>29200721.999999993</v>
      </c>
      <c r="W3" s="612">
        <v>60800116</v>
      </c>
      <c r="X3" s="612">
        <v>33090428</v>
      </c>
      <c r="Y3" s="612">
        <v>833212474</v>
      </c>
      <c r="Z3" s="1031">
        <f t="shared" ref="Z3:Z20" si="0">IF(Y3&gt;D3,SUM(E3:L3)/($Y3-$D3)*100,"")</f>
        <v>52.51934178316202</v>
      </c>
      <c r="AA3" s="1031">
        <f t="shared" ref="AA3:AA20" si="1">IF(Y3&gt;D3,SUM(M3:P3)/($Y3-$D3)*100,"")</f>
        <v>13.795486936024917</v>
      </c>
      <c r="AB3" s="1031">
        <f t="shared" ref="AB3:AB20" si="2">IF(Y3&gt;D3,SUM(Q3:X3)/($Y3-$D3)*100,"")</f>
        <v>33.685171280813066</v>
      </c>
    </row>
    <row r="4" spans="1:28" ht="14.4">
      <c r="A4" s="478" t="s">
        <v>4867</v>
      </c>
      <c r="B4" s="611" t="s">
        <v>6248</v>
      </c>
      <c r="C4" s="20" t="s">
        <v>6249</v>
      </c>
      <c r="D4" s="612">
        <v>53373865.059999995</v>
      </c>
      <c r="E4" s="612">
        <v>16101246.25</v>
      </c>
      <c r="F4" s="612">
        <v>3178144.45</v>
      </c>
      <c r="G4" s="612">
        <v>23398535.799999997</v>
      </c>
      <c r="H4" s="612">
        <v>7078509.4500000002</v>
      </c>
      <c r="I4" s="612">
        <v>14107280.6</v>
      </c>
      <c r="J4" s="612">
        <v>5817122.3500000006</v>
      </c>
      <c r="K4" s="612">
        <v>6193276.0999999996</v>
      </c>
      <c r="L4" s="612">
        <v>12377919.449999997</v>
      </c>
      <c r="M4" s="612">
        <v>10017567.550000001</v>
      </c>
      <c r="N4" s="612">
        <v>4162966.9000000004</v>
      </c>
      <c r="O4" s="612">
        <v>6039594.4000000004</v>
      </c>
      <c r="P4" s="612">
        <v>52475194.769999996</v>
      </c>
      <c r="Q4" s="612">
        <v>7467354.2500000009</v>
      </c>
      <c r="R4" s="612">
        <v>3870617.25</v>
      </c>
      <c r="S4" s="612">
        <v>14620274.6</v>
      </c>
      <c r="T4" s="612">
        <v>10790274.499999998</v>
      </c>
      <c r="U4" s="612">
        <v>4278173.7</v>
      </c>
      <c r="V4" s="612">
        <v>6383199.25</v>
      </c>
      <c r="W4" s="612">
        <v>10416916.899999999</v>
      </c>
      <c r="X4" s="612">
        <v>6182861.1000000006</v>
      </c>
      <c r="Y4" s="612">
        <v>278330894.68000001</v>
      </c>
      <c r="Z4" s="1031">
        <f t="shared" si="0"/>
        <v>39.230618664851839</v>
      </c>
      <c r="AA4" s="1031">
        <f t="shared" si="1"/>
        <v>32.315204260474886</v>
      </c>
      <c r="AB4" s="1031">
        <f t="shared" si="2"/>
        <v>28.454177074673272</v>
      </c>
    </row>
    <row r="5" spans="1:28" ht="14.4">
      <c r="A5" s="478" t="s">
        <v>4868</v>
      </c>
      <c r="B5" s="611" t="s">
        <v>6257</v>
      </c>
      <c r="C5" s="20" t="s">
        <v>1287</v>
      </c>
      <c r="D5" s="612">
        <v>75142926.920000002</v>
      </c>
      <c r="E5" s="612">
        <v>0</v>
      </c>
      <c r="F5" s="612">
        <v>0</v>
      </c>
      <c r="G5" s="612">
        <v>0</v>
      </c>
      <c r="H5" s="612">
        <v>0</v>
      </c>
      <c r="I5" s="612">
        <v>0</v>
      </c>
      <c r="J5" s="612">
        <v>0</v>
      </c>
      <c r="K5" s="612">
        <v>0</v>
      </c>
      <c r="L5" s="612">
        <v>0</v>
      </c>
      <c r="M5" s="612">
        <v>0</v>
      </c>
      <c r="N5" s="612">
        <v>0</v>
      </c>
      <c r="O5" s="612">
        <v>0</v>
      </c>
      <c r="P5" s="612">
        <v>0</v>
      </c>
      <c r="Q5" s="612">
        <v>0</v>
      </c>
      <c r="R5" s="612">
        <v>0</v>
      </c>
      <c r="S5" s="612">
        <v>0</v>
      </c>
      <c r="T5" s="612">
        <v>0</v>
      </c>
      <c r="U5" s="612">
        <v>0</v>
      </c>
      <c r="V5" s="612">
        <v>0</v>
      </c>
      <c r="W5" s="612">
        <v>0</v>
      </c>
      <c r="X5" s="612">
        <v>0</v>
      </c>
      <c r="Y5" s="612">
        <v>75142926.920000002</v>
      </c>
      <c r="Z5" s="1031" t="str">
        <f t="shared" si="0"/>
        <v/>
      </c>
      <c r="AA5" s="1031" t="str">
        <f t="shared" si="1"/>
        <v/>
      </c>
      <c r="AB5" s="1031" t="str">
        <f t="shared" si="2"/>
        <v/>
      </c>
    </row>
    <row r="6" spans="1:28" ht="14.4">
      <c r="A6" s="478" t="s">
        <v>4869</v>
      </c>
      <c r="B6" s="611" t="s">
        <v>6253</v>
      </c>
      <c r="C6" s="20" t="s">
        <v>9444</v>
      </c>
      <c r="D6" s="612">
        <v>169615</v>
      </c>
      <c r="E6" s="612">
        <v>82986855</v>
      </c>
      <c r="F6" s="612">
        <v>4846412</v>
      </c>
      <c r="G6" s="612">
        <v>139580409</v>
      </c>
      <c r="H6" s="612">
        <v>25282036</v>
      </c>
      <c r="I6" s="612">
        <v>71847343</v>
      </c>
      <c r="J6" s="612">
        <v>21075944.000000004</v>
      </c>
      <c r="K6" s="612">
        <v>18939945.999999993</v>
      </c>
      <c r="L6" s="612">
        <v>44657978</v>
      </c>
      <c r="M6" s="612">
        <v>37083191</v>
      </c>
      <c r="N6" s="612">
        <v>9749124</v>
      </c>
      <c r="O6" s="612">
        <v>21949782</v>
      </c>
      <c r="P6" s="612">
        <v>42039806</v>
      </c>
      <c r="Q6" s="612">
        <v>25963317</v>
      </c>
      <c r="R6" s="612">
        <v>9768227</v>
      </c>
      <c r="S6" s="612">
        <v>64841537.999999993</v>
      </c>
      <c r="T6" s="612">
        <v>38470159</v>
      </c>
      <c r="U6" s="612">
        <v>11738717</v>
      </c>
      <c r="V6" s="612">
        <v>38093437</v>
      </c>
      <c r="W6" s="612">
        <v>52692690</v>
      </c>
      <c r="X6" s="612">
        <v>29814111</v>
      </c>
      <c r="Y6" s="612">
        <v>791590637</v>
      </c>
      <c r="Z6" s="1031">
        <f t="shared" si="0"/>
        <v>51.706602633054644</v>
      </c>
      <c r="AA6" s="1031">
        <f t="shared" si="1"/>
        <v>14.002901100597756</v>
      </c>
      <c r="AB6" s="1031">
        <f t="shared" si="2"/>
        <v>34.290496266347596</v>
      </c>
    </row>
    <row r="7" spans="1:28" ht="14.4">
      <c r="A7" s="478" t="s">
        <v>4870</v>
      </c>
      <c r="B7" s="611" t="s">
        <v>6240</v>
      </c>
      <c r="C7" s="20" t="s">
        <v>9445</v>
      </c>
      <c r="D7" s="612">
        <v>56603836.400000006</v>
      </c>
      <c r="E7" s="612">
        <v>197090</v>
      </c>
      <c r="F7" s="612">
        <v>0</v>
      </c>
      <c r="G7" s="612">
        <v>0</v>
      </c>
      <c r="H7" s="612">
        <v>1026982</v>
      </c>
      <c r="I7" s="612">
        <v>0</v>
      </c>
      <c r="J7" s="612">
        <v>441085</v>
      </c>
      <c r="K7" s="612">
        <v>0</v>
      </c>
      <c r="L7" s="612">
        <v>525000</v>
      </c>
      <c r="M7" s="612">
        <v>149035.20000000001</v>
      </c>
      <c r="N7" s="612">
        <v>0</v>
      </c>
      <c r="O7" s="612">
        <v>938428.85</v>
      </c>
      <c r="P7" s="612">
        <v>475000</v>
      </c>
      <c r="Q7" s="612">
        <v>0</v>
      </c>
      <c r="R7" s="612">
        <v>0</v>
      </c>
      <c r="S7" s="612">
        <v>562000</v>
      </c>
      <c r="T7" s="612">
        <v>1112520</v>
      </c>
      <c r="U7" s="612">
        <v>0</v>
      </c>
      <c r="V7" s="612">
        <v>995000</v>
      </c>
      <c r="W7" s="612">
        <v>0</v>
      </c>
      <c r="X7" s="612">
        <v>243688.9</v>
      </c>
      <c r="Y7" s="612">
        <v>63269666.350000009</v>
      </c>
      <c r="Z7" s="1031">
        <f t="shared" si="0"/>
        <v>32.856478734504755</v>
      </c>
      <c r="AA7" s="1031">
        <f t="shared" si="1"/>
        <v>23.439902633579774</v>
      </c>
      <c r="AB7" s="1031">
        <f t="shared" si="2"/>
        <v>43.703618631915425</v>
      </c>
    </row>
    <row r="8" spans="1:28" ht="14.4">
      <c r="A8" s="478" t="s">
        <v>4871</v>
      </c>
      <c r="B8" s="611" t="s">
        <v>6241</v>
      </c>
      <c r="C8" s="20" t="s">
        <v>9446</v>
      </c>
      <c r="D8" s="612">
        <v>73302977</v>
      </c>
      <c r="E8" s="612">
        <v>21792449</v>
      </c>
      <c r="F8" s="612">
        <v>1334477</v>
      </c>
      <c r="G8" s="612">
        <v>31522498</v>
      </c>
      <c r="H8" s="612">
        <v>1665982</v>
      </c>
      <c r="I8" s="612">
        <v>14121366</v>
      </c>
      <c r="J8" s="612">
        <v>1233679</v>
      </c>
      <c r="K8" s="612">
        <v>5314831</v>
      </c>
      <c r="L8" s="612">
        <v>10073920</v>
      </c>
      <c r="M8" s="612">
        <v>9756573</v>
      </c>
      <c r="N8" s="612">
        <v>1865123</v>
      </c>
      <c r="O8" s="612">
        <v>5739495</v>
      </c>
      <c r="P8" s="612">
        <v>50012534</v>
      </c>
      <c r="Q8" s="612">
        <v>9590166</v>
      </c>
      <c r="R8" s="612">
        <v>4046739</v>
      </c>
      <c r="S8" s="612">
        <v>19938868</v>
      </c>
      <c r="T8" s="612">
        <v>10920602</v>
      </c>
      <c r="U8" s="612">
        <v>4722115</v>
      </c>
      <c r="V8" s="612">
        <v>12243700</v>
      </c>
      <c r="W8" s="612">
        <v>18811461</v>
      </c>
      <c r="X8" s="612">
        <v>7757025</v>
      </c>
      <c r="Y8" s="612">
        <v>315766580</v>
      </c>
      <c r="Z8" s="1031">
        <f t="shared" si="0"/>
        <v>35.906091026783926</v>
      </c>
      <c r="AA8" s="1031">
        <f t="shared" si="1"/>
        <v>27.787149974835607</v>
      </c>
      <c r="AB8" s="1031">
        <f t="shared" si="2"/>
        <v>36.306758998380474</v>
      </c>
    </row>
    <row r="9" spans="1:28" ht="14.4">
      <c r="A9" s="478" t="s">
        <v>4872</v>
      </c>
      <c r="B9" s="611" t="s">
        <v>6242</v>
      </c>
      <c r="C9" s="20" t="s">
        <v>9447</v>
      </c>
      <c r="D9" s="612">
        <v>28405140</v>
      </c>
      <c r="E9" s="612">
        <v>12890500.000000007</v>
      </c>
      <c r="F9" s="612">
        <v>899500</v>
      </c>
      <c r="G9" s="612">
        <v>17472000.000000007</v>
      </c>
      <c r="H9" s="612">
        <v>2622666.2000000002</v>
      </c>
      <c r="I9" s="612">
        <v>8726666.1999999993</v>
      </c>
      <c r="J9" s="612">
        <v>424667.6</v>
      </c>
      <c r="K9" s="612">
        <v>2576000</v>
      </c>
      <c r="L9" s="612">
        <v>5054000</v>
      </c>
      <c r="M9" s="612">
        <v>4088000</v>
      </c>
      <c r="N9" s="612">
        <v>1022000</v>
      </c>
      <c r="O9" s="612">
        <v>3486000</v>
      </c>
      <c r="P9" s="612">
        <v>41907276.000000015</v>
      </c>
      <c r="Q9" s="612">
        <v>4466000</v>
      </c>
      <c r="R9" s="612">
        <v>2086000</v>
      </c>
      <c r="S9" s="612">
        <v>7840000</v>
      </c>
      <c r="T9" s="612">
        <v>3653999.9999999991</v>
      </c>
      <c r="U9" s="612">
        <v>1666000</v>
      </c>
      <c r="V9" s="612">
        <v>5740000</v>
      </c>
      <c r="W9" s="612">
        <v>6160000</v>
      </c>
      <c r="X9" s="612">
        <v>5320000</v>
      </c>
      <c r="Y9" s="612">
        <v>166506416.00000003</v>
      </c>
      <c r="Z9" s="1031">
        <f t="shared" si="0"/>
        <v>36.68756833209855</v>
      </c>
      <c r="AA9" s="1031">
        <f t="shared" si="1"/>
        <v>36.569738863238314</v>
      </c>
      <c r="AB9" s="1031">
        <f t="shared" si="2"/>
        <v>26.74269280466315</v>
      </c>
    </row>
    <row r="10" spans="1:28" ht="14.4">
      <c r="A10" s="478" t="s">
        <v>4873</v>
      </c>
      <c r="B10" s="611" t="s">
        <v>6243</v>
      </c>
      <c r="C10" s="20" t="s">
        <v>4481</v>
      </c>
      <c r="D10" s="612">
        <v>38500000</v>
      </c>
      <c r="E10" s="612">
        <v>23089018</v>
      </c>
      <c r="F10" s="612">
        <v>1448786</v>
      </c>
      <c r="G10" s="612">
        <v>32073248</v>
      </c>
      <c r="H10" s="612">
        <v>5721791</v>
      </c>
      <c r="I10" s="612">
        <v>14696571</v>
      </c>
      <c r="J10" s="612">
        <v>4268076</v>
      </c>
      <c r="K10" s="612">
        <v>4815025</v>
      </c>
      <c r="L10" s="612">
        <v>8941561</v>
      </c>
      <c r="M10" s="612">
        <v>7731007</v>
      </c>
      <c r="N10" s="612">
        <v>2278567</v>
      </c>
      <c r="O10" s="612">
        <v>5213109</v>
      </c>
      <c r="P10" s="612">
        <v>9241847</v>
      </c>
      <c r="Q10" s="612">
        <v>7133019</v>
      </c>
      <c r="R10" s="612">
        <v>2925865</v>
      </c>
      <c r="S10" s="612">
        <v>15245933</v>
      </c>
      <c r="T10" s="612">
        <v>8571995</v>
      </c>
      <c r="U10" s="612">
        <v>3105296</v>
      </c>
      <c r="V10" s="612">
        <v>9096700</v>
      </c>
      <c r="W10" s="612">
        <v>10939551</v>
      </c>
      <c r="X10" s="612">
        <v>7073528</v>
      </c>
      <c r="Y10" s="612">
        <v>222110493</v>
      </c>
      <c r="Z10" s="1031">
        <f t="shared" si="0"/>
        <v>51.769413853706055</v>
      </c>
      <c r="AA10" s="1031">
        <f t="shared" si="1"/>
        <v>13.32414591359983</v>
      </c>
      <c r="AB10" s="1031">
        <f t="shared" si="2"/>
        <v>34.906440232694109</v>
      </c>
    </row>
    <row r="11" spans="1:28" ht="14.4">
      <c r="A11" s="478" t="s">
        <v>4874</v>
      </c>
      <c r="B11" s="611" t="s">
        <v>6259</v>
      </c>
      <c r="C11" s="20" t="s">
        <v>4482</v>
      </c>
      <c r="D11" s="612">
        <v>7000028.3499999996</v>
      </c>
      <c r="E11" s="612">
        <v>2300000</v>
      </c>
      <c r="F11" s="612">
        <v>0</v>
      </c>
      <c r="G11" s="612">
        <v>10300000</v>
      </c>
      <c r="H11" s="612">
        <v>2300000</v>
      </c>
      <c r="I11" s="612">
        <v>2300000</v>
      </c>
      <c r="J11" s="612">
        <v>0</v>
      </c>
      <c r="K11" s="612">
        <v>0</v>
      </c>
      <c r="L11" s="612">
        <v>2300000</v>
      </c>
      <c r="M11" s="612">
        <v>0</v>
      </c>
      <c r="N11" s="612">
        <v>0</v>
      </c>
      <c r="O11" s="612">
        <v>0</v>
      </c>
      <c r="P11" s="612">
        <v>3220000</v>
      </c>
      <c r="Q11" s="612">
        <v>2300000</v>
      </c>
      <c r="R11" s="612">
        <v>0</v>
      </c>
      <c r="S11" s="612">
        <v>5595000</v>
      </c>
      <c r="T11" s="612">
        <v>2300000</v>
      </c>
      <c r="U11" s="612">
        <v>0</v>
      </c>
      <c r="V11" s="612">
        <v>0</v>
      </c>
      <c r="W11" s="612">
        <v>0</v>
      </c>
      <c r="X11" s="612">
        <v>0</v>
      </c>
      <c r="Y11" s="612">
        <v>39915028.350000001</v>
      </c>
      <c r="Z11" s="1031">
        <f t="shared" si="0"/>
        <v>59.24350600030381</v>
      </c>
      <c r="AA11" s="1031">
        <f t="shared" si="1"/>
        <v>9.7827738113322198</v>
      </c>
      <c r="AB11" s="1031">
        <f t="shared" si="2"/>
        <v>30.973720188363966</v>
      </c>
    </row>
    <row r="12" spans="1:28" ht="14.4">
      <c r="A12" s="478" t="s">
        <v>4878</v>
      </c>
      <c r="B12" s="611" t="s">
        <v>6260</v>
      </c>
      <c r="C12" s="20" t="s">
        <v>734</v>
      </c>
      <c r="D12" s="612">
        <v>46023571.200000003</v>
      </c>
      <c r="E12" s="612">
        <v>4344328.8499999996</v>
      </c>
      <c r="F12" s="612">
        <v>1350000</v>
      </c>
      <c r="G12" s="612">
        <v>6237845.1299999999</v>
      </c>
      <c r="H12" s="612">
        <v>6701586.0399999991</v>
      </c>
      <c r="I12" s="612">
        <v>4751900</v>
      </c>
      <c r="J12" s="612">
        <v>3382107.95</v>
      </c>
      <c r="K12" s="612">
        <v>4121649.6</v>
      </c>
      <c r="L12" s="612">
        <v>5498692</v>
      </c>
      <c r="M12" s="612">
        <v>5487380</v>
      </c>
      <c r="N12" s="612">
        <v>3500000</v>
      </c>
      <c r="O12" s="612">
        <v>3687669.4</v>
      </c>
      <c r="P12" s="612">
        <v>342133391.08999997</v>
      </c>
      <c r="Q12" s="612">
        <v>3251751</v>
      </c>
      <c r="R12" s="612">
        <v>2500000</v>
      </c>
      <c r="S12" s="612">
        <v>27341788.91</v>
      </c>
      <c r="T12" s="612">
        <v>5513161.3900000006</v>
      </c>
      <c r="U12" s="612">
        <v>3499180</v>
      </c>
      <c r="V12" s="612">
        <v>4358104.37</v>
      </c>
      <c r="W12" s="612">
        <v>9266436.2100000009</v>
      </c>
      <c r="X12" s="612">
        <v>5497823.6299999999</v>
      </c>
      <c r="Y12" s="612">
        <v>498448366.76999998</v>
      </c>
      <c r="Z12" s="1031">
        <f t="shared" si="0"/>
        <v>8.0429078879629987</v>
      </c>
      <c r="AA12" s="1031">
        <f t="shared" si="1"/>
        <v>78.423738920627599</v>
      </c>
      <c r="AB12" s="1031">
        <f t="shared" si="2"/>
        <v>13.53335319140939</v>
      </c>
    </row>
    <row r="13" spans="1:28" ht="14.4">
      <c r="A13" s="478" t="s">
        <v>4879</v>
      </c>
      <c r="B13" s="611" t="s">
        <v>6244</v>
      </c>
      <c r="C13" s="20" t="s">
        <v>9448</v>
      </c>
      <c r="D13" s="612">
        <v>0</v>
      </c>
      <c r="E13" s="612">
        <v>0</v>
      </c>
      <c r="F13" s="612">
        <v>0</v>
      </c>
      <c r="G13" s="612">
        <v>0</v>
      </c>
      <c r="H13" s="612">
        <v>0</v>
      </c>
      <c r="I13" s="612">
        <v>0</v>
      </c>
      <c r="J13" s="612">
        <v>0</v>
      </c>
      <c r="K13" s="612">
        <v>0</v>
      </c>
      <c r="L13" s="612">
        <v>0</v>
      </c>
      <c r="M13" s="612">
        <v>0</v>
      </c>
      <c r="N13" s="612">
        <v>0</v>
      </c>
      <c r="O13" s="612">
        <v>0</v>
      </c>
      <c r="P13" s="612">
        <v>107000000</v>
      </c>
      <c r="Q13" s="612">
        <v>0</v>
      </c>
      <c r="R13" s="612">
        <v>0</v>
      </c>
      <c r="S13" s="612">
        <v>0</v>
      </c>
      <c r="T13" s="612">
        <v>0</v>
      </c>
      <c r="U13" s="612">
        <v>0</v>
      </c>
      <c r="V13" s="612">
        <v>0</v>
      </c>
      <c r="W13" s="612">
        <v>0</v>
      </c>
      <c r="X13" s="612">
        <v>0</v>
      </c>
      <c r="Y13" s="612">
        <v>107000000</v>
      </c>
      <c r="Z13" s="1031">
        <f t="shared" si="0"/>
        <v>0</v>
      </c>
      <c r="AA13" s="1031">
        <f t="shared" si="1"/>
        <v>100</v>
      </c>
      <c r="AB13" s="1031">
        <f t="shared" si="2"/>
        <v>0</v>
      </c>
    </row>
    <row r="14" spans="1:28" ht="14.4">
      <c r="A14" s="478" t="s">
        <v>4880</v>
      </c>
      <c r="B14" s="611" t="s">
        <v>6245</v>
      </c>
      <c r="C14" s="20" t="s">
        <v>9449</v>
      </c>
      <c r="D14" s="612">
        <v>81380000</v>
      </c>
      <c r="E14" s="612">
        <v>0</v>
      </c>
      <c r="F14" s="612">
        <v>0</v>
      </c>
      <c r="G14" s="612">
        <v>0</v>
      </c>
      <c r="H14" s="612">
        <v>0</v>
      </c>
      <c r="I14" s="612">
        <v>0</v>
      </c>
      <c r="J14" s="612">
        <v>0</v>
      </c>
      <c r="K14" s="612">
        <v>0</v>
      </c>
      <c r="L14" s="612">
        <v>0</v>
      </c>
      <c r="M14" s="612">
        <v>0</v>
      </c>
      <c r="N14" s="612">
        <v>0</v>
      </c>
      <c r="O14" s="612">
        <v>0</v>
      </c>
      <c r="P14" s="612">
        <v>51823200</v>
      </c>
      <c r="Q14" s="612">
        <v>0</v>
      </c>
      <c r="R14" s="612">
        <v>0</v>
      </c>
      <c r="S14" s="612">
        <v>0</v>
      </c>
      <c r="T14" s="612">
        <v>0</v>
      </c>
      <c r="U14" s="612">
        <v>0</v>
      </c>
      <c r="V14" s="612">
        <v>0</v>
      </c>
      <c r="W14" s="612">
        <v>0</v>
      </c>
      <c r="X14" s="612">
        <v>0</v>
      </c>
      <c r="Y14" s="612">
        <v>133203200</v>
      </c>
      <c r="Z14" s="1031">
        <f t="shared" si="0"/>
        <v>0</v>
      </c>
      <c r="AA14" s="1031">
        <f t="shared" si="1"/>
        <v>100</v>
      </c>
      <c r="AB14" s="1031">
        <f t="shared" si="2"/>
        <v>0</v>
      </c>
    </row>
    <row r="15" spans="1:28" ht="14.4">
      <c r="A15" s="478" t="s">
        <v>4881</v>
      </c>
      <c r="B15" s="611" t="s">
        <v>6247</v>
      </c>
      <c r="C15" s="20" t="s">
        <v>9450</v>
      </c>
      <c r="D15" s="612">
        <v>296000000</v>
      </c>
      <c r="E15" s="612">
        <v>0</v>
      </c>
      <c r="F15" s="612">
        <v>0</v>
      </c>
      <c r="G15" s="612">
        <v>0</v>
      </c>
      <c r="H15" s="612">
        <v>0</v>
      </c>
      <c r="I15" s="612">
        <v>0</v>
      </c>
      <c r="J15" s="612">
        <v>0</v>
      </c>
      <c r="K15" s="612">
        <v>0</v>
      </c>
      <c r="L15" s="612">
        <v>0</v>
      </c>
      <c r="M15" s="612">
        <v>0</v>
      </c>
      <c r="N15" s="612">
        <v>0</v>
      </c>
      <c r="O15" s="612">
        <v>0</v>
      </c>
      <c r="P15" s="612">
        <v>0</v>
      </c>
      <c r="Q15" s="612">
        <v>0</v>
      </c>
      <c r="R15" s="612">
        <v>0</v>
      </c>
      <c r="S15" s="612">
        <v>0</v>
      </c>
      <c r="T15" s="612">
        <v>0</v>
      </c>
      <c r="U15" s="612">
        <v>0</v>
      </c>
      <c r="V15" s="612">
        <v>0</v>
      </c>
      <c r="W15" s="612">
        <v>0</v>
      </c>
      <c r="X15" s="612">
        <v>0</v>
      </c>
      <c r="Y15" s="612">
        <v>296000000</v>
      </c>
      <c r="Z15" s="1031" t="str">
        <f t="shared" si="0"/>
        <v/>
      </c>
      <c r="AA15" s="1031" t="str">
        <f t="shared" si="1"/>
        <v/>
      </c>
      <c r="AB15" s="1031" t="str">
        <f t="shared" si="2"/>
        <v/>
      </c>
    </row>
    <row r="16" spans="1:28" ht="14.4">
      <c r="A16" s="478" t="s">
        <v>4882</v>
      </c>
      <c r="B16" s="611" t="s">
        <v>6250</v>
      </c>
      <c r="C16" s="20" t="s">
        <v>9451</v>
      </c>
      <c r="D16" s="612">
        <v>42500000</v>
      </c>
      <c r="E16" s="612">
        <v>0</v>
      </c>
      <c r="F16" s="612">
        <v>0</v>
      </c>
      <c r="G16" s="612">
        <v>0</v>
      </c>
      <c r="H16" s="612">
        <v>0</v>
      </c>
      <c r="I16" s="612">
        <v>0</v>
      </c>
      <c r="J16" s="612">
        <v>0</v>
      </c>
      <c r="K16" s="612">
        <v>0</v>
      </c>
      <c r="L16" s="612">
        <v>0</v>
      </c>
      <c r="M16" s="612">
        <v>0</v>
      </c>
      <c r="N16" s="612">
        <v>0</v>
      </c>
      <c r="O16" s="612">
        <v>0</v>
      </c>
      <c r="P16" s="612">
        <v>0</v>
      </c>
      <c r="Q16" s="612">
        <v>0</v>
      </c>
      <c r="R16" s="612">
        <v>0</v>
      </c>
      <c r="S16" s="612">
        <v>0</v>
      </c>
      <c r="T16" s="612">
        <v>0</v>
      </c>
      <c r="U16" s="612">
        <v>0</v>
      </c>
      <c r="V16" s="612">
        <v>0</v>
      </c>
      <c r="W16" s="612">
        <v>0</v>
      </c>
      <c r="X16" s="612">
        <v>0</v>
      </c>
      <c r="Y16" s="612">
        <v>42500000</v>
      </c>
      <c r="Z16" s="1031" t="str">
        <f t="shared" si="0"/>
        <v/>
      </c>
      <c r="AA16" s="1031" t="str">
        <f t="shared" si="1"/>
        <v/>
      </c>
      <c r="AB16" s="1031" t="str">
        <f t="shared" si="2"/>
        <v/>
      </c>
    </row>
    <row r="17" spans="1:28" ht="14.4">
      <c r="A17" s="478" t="s">
        <v>4883</v>
      </c>
      <c r="B17" s="611" t="s">
        <v>6251</v>
      </c>
      <c r="C17" s="20" t="s">
        <v>4483</v>
      </c>
      <c r="D17" s="612">
        <v>5243660</v>
      </c>
      <c r="E17" s="612">
        <v>0</v>
      </c>
      <c r="F17" s="612">
        <v>0</v>
      </c>
      <c r="G17" s="612">
        <v>0</v>
      </c>
      <c r="H17" s="612">
        <v>0</v>
      </c>
      <c r="I17" s="612">
        <v>0</v>
      </c>
      <c r="J17" s="612">
        <v>0</v>
      </c>
      <c r="K17" s="612">
        <v>0</v>
      </c>
      <c r="L17" s="612">
        <v>0</v>
      </c>
      <c r="M17" s="612">
        <v>0</v>
      </c>
      <c r="N17" s="612">
        <v>0</v>
      </c>
      <c r="O17" s="612">
        <v>0</v>
      </c>
      <c r="P17" s="612">
        <v>2226810</v>
      </c>
      <c r="Q17" s="612">
        <v>0</v>
      </c>
      <c r="R17" s="612">
        <v>0</v>
      </c>
      <c r="S17" s="612">
        <v>0</v>
      </c>
      <c r="T17" s="612">
        <v>0</v>
      </c>
      <c r="U17" s="612">
        <v>0</v>
      </c>
      <c r="V17" s="612">
        <v>0</v>
      </c>
      <c r="W17" s="612">
        <v>0</v>
      </c>
      <c r="X17" s="612">
        <v>0</v>
      </c>
      <c r="Y17" s="612">
        <v>7470470</v>
      </c>
      <c r="Z17" s="1031">
        <f t="shared" si="0"/>
        <v>0</v>
      </c>
      <c r="AA17" s="1031">
        <f t="shared" si="1"/>
        <v>100</v>
      </c>
      <c r="AB17" s="1031">
        <f t="shared" si="2"/>
        <v>0</v>
      </c>
    </row>
    <row r="18" spans="1:28" ht="14.4">
      <c r="A18" s="478" t="s">
        <v>4884</v>
      </c>
      <c r="B18" s="611" t="s">
        <v>6256</v>
      </c>
      <c r="C18" s="20" t="s">
        <v>4484</v>
      </c>
      <c r="D18" s="612">
        <v>25000000</v>
      </c>
      <c r="E18" s="612">
        <v>0</v>
      </c>
      <c r="F18" s="612">
        <v>0</v>
      </c>
      <c r="G18" s="612">
        <v>0</v>
      </c>
      <c r="H18" s="612">
        <v>0</v>
      </c>
      <c r="I18" s="612">
        <v>0</v>
      </c>
      <c r="J18" s="612">
        <v>0</v>
      </c>
      <c r="K18" s="612">
        <v>0</v>
      </c>
      <c r="L18" s="612">
        <v>0</v>
      </c>
      <c r="M18" s="612">
        <v>0</v>
      </c>
      <c r="N18" s="612">
        <v>0</v>
      </c>
      <c r="O18" s="612">
        <v>0</v>
      </c>
      <c r="P18" s="612">
        <v>0</v>
      </c>
      <c r="Q18" s="612">
        <v>0</v>
      </c>
      <c r="R18" s="612">
        <v>0</v>
      </c>
      <c r="S18" s="612">
        <v>0</v>
      </c>
      <c r="T18" s="612">
        <v>0</v>
      </c>
      <c r="U18" s="612">
        <v>0</v>
      </c>
      <c r="V18" s="612">
        <v>0</v>
      </c>
      <c r="W18" s="612">
        <v>0</v>
      </c>
      <c r="X18" s="612">
        <v>0</v>
      </c>
      <c r="Y18" s="612">
        <v>25000000</v>
      </c>
      <c r="Z18" s="1031" t="str">
        <f t="shared" si="0"/>
        <v/>
      </c>
      <c r="AA18" s="1031" t="str">
        <f t="shared" si="1"/>
        <v/>
      </c>
      <c r="AB18" s="1031" t="str">
        <f t="shared" si="2"/>
        <v/>
      </c>
    </row>
    <row r="19" spans="1:28" ht="14.4">
      <c r="A19" s="478" t="s">
        <v>4885</v>
      </c>
      <c r="B19" s="611" t="s">
        <v>6252</v>
      </c>
      <c r="C19" s="20" t="s">
        <v>9452</v>
      </c>
      <c r="D19" s="612">
        <v>4801976</v>
      </c>
      <c r="E19" s="612">
        <v>1285041.0615999992</v>
      </c>
      <c r="F19" s="612">
        <v>17865.107</v>
      </c>
      <c r="G19" s="612">
        <v>1654302.7032400013</v>
      </c>
      <c r="H19" s="612">
        <v>156048.32000000001</v>
      </c>
      <c r="I19" s="612">
        <v>699317.83160000015</v>
      </c>
      <c r="J19" s="612">
        <v>182272.79163999995</v>
      </c>
      <c r="K19" s="612">
        <v>618651.64387999999</v>
      </c>
      <c r="L19" s="612">
        <v>1898219.1343199986</v>
      </c>
      <c r="M19" s="612">
        <v>3485816.1969600013</v>
      </c>
      <c r="N19" s="612">
        <v>375570.36528000009</v>
      </c>
      <c r="O19" s="612">
        <v>638272.21155999997</v>
      </c>
      <c r="P19" s="612">
        <v>3447907.5968799987</v>
      </c>
      <c r="Q19" s="612">
        <v>479037.35832000006</v>
      </c>
      <c r="R19" s="612">
        <v>1666439.35864</v>
      </c>
      <c r="S19" s="612">
        <v>5118707.9138000039</v>
      </c>
      <c r="T19" s="612">
        <v>5244678.6832000101</v>
      </c>
      <c r="U19" s="612">
        <v>2545866.959359996</v>
      </c>
      <c r="V19" s="612">
        <v>3902810.6024399991</v>
      </c>
      <c r="W19" s="612">
        <v>7374170.8489199961</v>
      </c>
      <c r="X19" s="612">
        <v>1647381.4113599993</v>
      </c>
      <c r="Y19" s="612">
        <v>47240354.100000009</v>
      </c>
      <c r="Z19" s="1031">
        <f t="shared" si="0"/>
        <v>15.343938399191551</v>
      </c>
      <c r="AA19" s="1031">
        <f t="shared" si="1"/>
        <v>18.727309398942367</v>
      </c>
      <c r="AB19" s="1031">
        <f t="shared" si="2"/>
        <v>65.928752201866075</v>
      </c>
    </row>
    <row r="20" spans="1:28" ht="14.4">
      <c r="A20" s="478" t="s">
        <v>4886</v>
      </c>
      <c r="B20" s="611" t="s">
        <v>9247</v>
      </c>
      <c r="C20" s="20" t="s">
        <v>9453</v>
      </c>
      <c r="D20" s="612">
        <v>2440152</v>
      </c>
      <c r="E20" s="612">
        <v>8251768.2300000023</v>
      </c>
      <c r="F20" s="612">
        <v>235730</v>
      </c>
      <c r="G20" s="612">
        <v>18658505</v>
      </c>
      <c r="H20" s="612">
        <v>1937081</v>
      </c>
      <c r="I20" s="612">
        <v>6606179.9999999963</v>
      </c>
      <c r="J20" s="612">
        <v>1503635.9999999995</v>
      </c>
      <c r="K20" s="612">
        <v>3120854</v>
      </c>
      <c r="L20" s="612">
        <v>5861366.4400000013</v>
      </c>
      <c r="M20" s="612">
        <v>5771103</v>
      </c>
      <c r="N20" s="612">
        <v>1849964</v>
      </c>
      <c r="O20" s="612">
        <v>3259217</v>
      </c>
      <c r="P20" s="612">
        <v>7810029.9999999935</v>
      </c>
      <c r="Q20" s="612">
        <v>3007166</v>
      </c>
      <c r="R20" s="612">
        <v>0</v>
      </c>
      <c r="S20" s="612">
        <v>15275570</v>
      </c>
      <c r="T20" s="612">
        <v>10178000</v>
      </c>
      <c r="U20" s="612">
        <v>1412378</v>
      </c>
      <c r="V20" s="612">
        <v>5029316.3400000008</v>
      </c>
      <c r="W20" s="612">
        <v>12619999.999999994</v>
      </c>
      <c r="X20" s="612">
        <v>231713</v>
      </c>
      <c r="Y20" s="612">
        <v>115059730.01000001</v>
      </c>
      <c r="Z20" s="1031">
        <f t="shared" si="0"/>
        <v>41.000971133011973</v>
      </c>
      <c r="AA20" s="1031">
        <f t="shared" si="1"/>
        <v>16.595972325824551</v>
      </c>
      <c r="AB20" s="1031">
        <f t="shared" si="2"/>
        <v>42.403056541163465</v>
      </c>
    </row>
    <row r="21" spans="1:28" ht="14.4">
      <c r="A21" s="478" t="s">
        <v>8189</v>
      </c>
      <c r="B21" s="611" t="s">
        <v>10037</v>
      </c>
      <c r="C21" s="20" t="s">
        <v>10255</v>
      </c>
      <c r="D21" s="612">
        <v>8978483.5999999996</v>
      </c>
      <c r="E21" s="612">
        <v>0</v>
      </c>
      <c r="F21" s="612">
        <v>0</v>
      </c>
      <c r="G21" s="612">
        <v>0</v>
      </c>
      <c r="H21" s="612">
        <v>0</v>
      </c>
      <c r="I21" s="612">
        <v>0</v>
      </c>
      <c r="J21" s="612">
        <v>0</v>
      </c>
      <c r="K21" s="612">
        <v>0</v>
      </c>
      <c r="L21" s="612">
        <v>0</v>
      </c>
      <c r="M21" s="612">
        <v>0</v>
      </c>
      <c r="N21" s="612">
        <v>0</v>
      </c>
      <c r="O21" s="612">
        <v>0</v>
      </c>
      <c r="P21" s="612">
        <v>0</v>
      </c>
      <c r="Q21" s="612">
        <v>0</v>
      </c>
      <c r="R21" s="612">
        <v>0</v>
      </c>
      <c r="S21" s="612">
        <v>0</v>
      </c>
      <c r="T21" s="612">
        <v>0</v>
      </c>
      <c r="U21" s="612">
        <v>0</v>
      </c>
      <c r="V21" s="612">
        <v>0</v>
      </c>
      <c r="W21" s="612">
        <v>0</v>
      </c>
      <c r="X21" s="612">
        <v>0</v>
      </c>
      <c r="Y21" s="612">
        <v>8978483.5999999996</v>
      </c>
      <c r="Z21" s="1031" t="str">
        <f t="shared" ref="Z21:Z66" si="3">IF(Y21&gt;D21,SUM(E21:L21)/($Y21-$D21)*100,"")</f>
        <v/>
      </c>
      <c r="AA21" s="1031" t="str">
        <f t="shared" ref="AA21:AA66" si="4">IF(Y21&gt;D21,SUM(M21:P21)/($Y21-$D21)*100,"")</f>
        <v/>
      </c>
      <c r="AB21" s="1031" t="str">
        <f t="shared" ref="AB21:AB66" si="5">IF(Y21&gt;D21,SUM(Q21:X21)/($Y21-$D21)*100,"")</f>
        <v/>
      </c>
    </row>
    <row r="22" spans="1:28" ht="14.4">
      <c r="A22" s="478" t="s">
        <v>5126</v>
      </c>
      <c r="B22" s="611" t="s">
        <v>6266</v>
      </c>
      <c r="C22" s="20" t="s">
        <v>10038</v>
      </c>
      <c r="D22" s="612">
        <v>0</v>
      </c>
      <c r="E22" s="612">
        <v>0</v>
      </c>
      <c r="F22" s="612">
        <v>0</v>
      </c>
      <c r="G22" s="612">
        <v>0</v>
      </c>
      <c r="H22" s="612">
        <v>0</v>
      </c>
      <c r="I22" s="612">
        <v>0</v>
      </c>
      <c r="J22" s="612">
        <v>0</v>
      </c>
      <c r="K22" s="612">
        <v>0</v>
      </c>
      <c r="L22" s="612">
        <v>0</v>
      </c>
      <c r="M22" s="612">
        <v>0</v>
      </c>
      <c r="N22" s="612">
        <v>0</v>
      </c>
      <c r="O22" s="612">
        <v>0</v>
      </c>
      <c r="P22" s="612">
        <v>11500000</v>
      </c>
      <c r="Q22" s="612">
        <v>0</v>
      </c>
      <c r="R22" s="612">
        <v>0</v>
      </c>
      <c r="S22" s="612">
        <v>0</v>
      </c>
      <c r="T22" s="612">
        <v>0</v>
      </c>
      <c r="U22" s="612">
        <v>0</v>
      </c>
      <c r="V22" s="612">
        <v>0</v>
      </c>
      <c r="W22" s="612">
        <v>0</v>
      </c>
      <c r="X22" s="612">
        <v>0</v>
      </c>
      <c r="Y22" s="612">
        <v>11500000</v>
      </c>
      <c r="Z22" s="1031">
        <f t="shared" si="3"/>
        <v>0</v>
      </c>
      <c r="AA22" s="1031">
        <f t="shared" si="4"/>
        <v>100</v>
      </c>
      <c r="AB22" s="1031">
        <f t="shared" si="5"/>
        <v>0</v>
      </c>
    </row>
    <row r="23" spans="1:28" ht="14.4">
      <c r="A23" s="478" t="s">
        <v>5127</v>
      </c>
      <c r="B23" s="611" t="s">
        <v>6265</v>
      </c>
      <c r="C23" s="20" t="s">
        <v>10039</v>
      </c>
      <c r="D23" s="612">
        <v>0</v>
      </c>
      <c r="E23" s="612">
        <v>0</v>
      </c>
      <c r="F23" s="612">
        <v>0</v>
      </c>
      <c r="G23" s="612">
        <v>0</v>
      </c>
      <c r="H23" s="612">
        <v>0</v>
      </c>
      <c r="I23" s="612">
        <v>0</v>
      </c>
      <c r="J23" s="612">
        <v>0</v>
      </c>
      <c r="K23" s="612">
        <v>0</v>
      </c>
      <c r="L23" s="612">
        <v>0</v>
      </c>
      <c r="M23" s="612">
        <v>0</v>
      </c>
      <c r="N23" s="612">
        <v>0</v>
      </c>
      <c r="O23" s="612">
        <v>0</v>
      </c>
      <c r="P23" s="612">
        <v>9000000</v>
      </c>
      <c r="Q23" s="612">
        <v>0</v>
      </c>
      <c r="R23" s="612">
        <v>0</v>
      </c>
      <c r="S23" s="612">
        <v>0</v>
      </c>
      <c r="T23" s="612">
        <v>0</v>
      </c>
      <c r="U23" s="612">
        <v>0</v>
      </c>
      <c r="V23" s="612">
        <v>0</v>
      </c>
      <c r="W23" s="612">
        <v>0</v>
      </c>
      <c r="X23" s="612">
        <v>0</v>
      </c>
      <c r="Y23" s="612">
        <v>9000000</v>
      </c>
      <c r="Z23" s="1031">
        <f t="shared" si="3"/>
        <v>0</v>
      </c>
      <c r="AA23" s="1031">
        <f t="shared" si="4"/>
        <v>100</v>
      </c>
      <c r="AB23" s="1031">
        <f t="shared" si="5"/>
        <v>0</v>
      </c>
    </row>
    <row r="24" spans="1:28" ht="14.4">
      <c r="A24" s="478" t="s">
        <v>5128</v>
      </c>
      <c r="B24" s="611" t="s">
        <v>6264</v>
      </c>
      <c r="C24" s="20" t="s">
        <v>10040</v>
      </c>
      <c r="D24" s="612">
        <v>18100000</v>
      </c>
      <c r="E24" s="612">
        <v>20929785</v>
      </c>
      <c r="F24" s="612">
        <v>5316645</v>
      </c>
      <c r="G24" s="612">
        <v>42250096</v>
      </c>
      <c r="H24" s="612">
        <v>13721472</v>
      </c>
      <c r="I24" s="612">
        <v>23047933</v>
      </c>
      <c r="J24" s="612">
        <v>9349112</v>
      </c>
      <c r="K24" s="612">
        <v>10537428</v>
      </c>
      <c r="L24" s="612">
        <v>21500061</v>
      </c>
      <c r="M24" s="612">
        <v>18622371</v>
      </c>
      <c r="N24" s="612">
        <v>8095748</v>
      </c>
      <c r="O24" s="612">
        <v>10492096</v>
      </c>
      <c r="P24" s="612">
        <v>26317251</v>
      </c>
      <c r="Q24" s="612">
        <v>11539227</v>
      </c>
      <c r="R24" s="612">
        <v>6714119</v>
      </c>
      <c r="S24" s="612">
        <v>32998624</v>
      </c>
      <c r="T24" s="612">
        <v>24455872</v>
      </c>
      <c r="U24" s="612">
        <v>7941678</v>
      </c>
      <c r="V24" s="612">
        <v>14454274</v>
      </c>
      <c r="W24" s="612">
        <v>28933993</v>
      </c>
      <c r="X24" s="612">
        <v>13082212</v>
      </c>
      <c r="Y24" s="612">
        <v>368399997</v>
      </c>
      <c r="Z24" s="1031">
        <f t="shared" si="3"/>
        <v>41.86483963915078</v>
      </c>
      <c r="AA24" s="1031">
        <f t="shared" si="4"/>
        <v>18.135160303755299</v>
      </c>
      <c r="AB24" s="1031">
        <f t="shared" si="5"/>
        <v>40.000000057093921</v>
      </c>
    </row>
    <row r="25" spans="1:28" ht="14.4">
      <c r="A25" s="478" t="s">
        <v>5129</v>
      </c>
      <c r="B25" s="611" t="s">
        <v>10041</v>
      </c>
      <c r="C25" s="20" t="s">
        <v>10042</v>
      </c>
      <c r="D25" s="612">
        <v>4000000</v>
      </c>
      <c r="E25" s="612">
        <v>0</v>
      </c>
      <c r="F25" s="612">
        <v>0</v>
      </c>
      <c r="G25" s="612">
        <v>0</v>
      </c>
      <c r="H25" s="612">
        <v>0</v>
      </c>
      <c r="I25" s="612">
        <v>0</v>
      </c>
      <c r="J25" s="612">
        <v>0</v>
      </c>
      <c r="K25" s="612">
        <v>0</v>
      </c>
      <c r="L25" s="612">
        <v>0</v>
      </c>
      <c r="M25" s="612">
        <v>0</v>
      </c>
      <c r="N25" s="612">
        <v>0</v>
      </c>
      <c r="O25" s="612">
        <v>0</v>
      </c>
      <c r="P25" s="612">
        <v>0</v>
      </c>
      <c r="Q25" s="612">
        <v>0</v>
      </c>
      <c r="R25" s="612">
        <v>0</v>
      </c>
      <c r="S25" s="612">
        <v>0</v>
      </c>
      <c r="T25" s="612">
        <v>0</v>
      </c>
      <c r="U25" s="612">
        <v>0</v>
      </c>
      <c r="V25" s="612">
        <v>0</v>
      </c>
      <c r="W25" s="612">
        <v>0</v>
      </c>
      <c r="X25" s="612">
        <v>0</v>
      </c>
      <c r="Y25" s="612">
        <v>4000000</v>
      </c>
      <c r="Z25" s="1031" t="str">
        <f t="shared" si="3"/>
        <v/>
      </c>
      <c r="AA25" s="1031" t="str">
        <f t="shared" si="4"/>
        <v/>
      </c>
      <c r="AB25" s="1031" t="str">
        <f t="shared" si="5"/>
        <v/>
      </c>
    </row>
    <row r="26" spans="1:28" ht="14.4">
      <c r="A26" s="478" t="s">
        <v>5130</v>
      </c>
      <c r="B26" s="611" t="s">
        <v>6267</v>
      </c>
      <c r="C26" s="20" t="s">
        <v>10043</v>
      </c>
      <c r="D26" s="612">
        <v>83882651</v>
      </c>
      <c r="E26" s="612">
        <v>0</v>
      </c>
      <c r="F26" s="612">
        <v>0</v>
      </c>
      <c r="G26" s="612">
        <v>0</v>
      </c>
      <c r="H26" s="612">
        <v>0</v>
      </c>
      <c r="I26" s="612">
        <v>0</v>
      </c>
      <c r="J26" s="612">
        <v>0</v>
      </c>
      <c r="K26" s="612">
        <v>0</v>
      </c>
      <c r="L26" s="612">
        <v>0</v>
      </c>
      <c r="M26" s="612">
        <v>0</v>
      </c>
      <c r="N26" s="612">
        <v>0</v>
      </c>
      <c r="O26" s="612">
        <v>0</v>
      </c>
      <c r="P26" s="612">
        <v>0</v>
      </c>
      <c r="Q26" s="612">
        <v>0</v>
      </c>
      <c r="R26" s="612">
        <v>0</v>
      </c>
      <c r="S26" s="612">
        <v>0</v>
      </c>
      <c r="T26" s="612">
        <v>0</v>
      </c>
      <c r="U26" s="612">
        <v>0</v>
      </c>
      <c r="V26" s="612">
        <v>0</v>
      </c>
      <c r="W26" s="612">
        <v>0</v>
      </c>
      <c r="X26" s="612">
        <v>0</v>
      </c>
      <c r="Y26" s="612">
        <v>83882651</v>
      </c>
      <c r="Z26" s="1031" t="str">
        <f t="shared" si="3"/>
        <v/>
      </c>
      <c r="AA26" s="1031" t="str">
        <f t="shared" si="4"/>
        <v/>
      </c>
      <c r="AB26" s="1031" t="str">
        <f t="shared" si="5"/>
        <v/>
      </c>
    </row>
    <row r="27" spans="1:28" ht="14.4">
      <c r="A27" s="478" t="s">
        <v>5131</v>
      </c>
      <c r="B27" s="611" t="s">
        <v>6268</v>
      </c>
      <c r="C27" s="20" t="s">
        <v>10044</v>
      </c>
      <c r="D27" s="612">
        <v>21000000</v>
      </c>
      <c r="E27" s="612">
        <v>0</v>
      </c>
      <c r="F27" s="612">
        <v>0</v>
      </c>
      <c r="G27" s="612">
        <v>0</v>
      </c>
      <c r="H27" s="612">
        <v>0</v>
      </c>
      <c r="I27" s="612">
        <v>0</v>
      </c>
      <c r="J27" s="612">
        <v>0</v>
      </c>
      <c r="K27" s="612">
        <v>0</v>
      </c>
      <c r="L27" s="612">
        <v>0</v>
      </c>
      <c r="M27" s="612">
        <v>0</v>
      </c>
      <c r="N27" s="612">
        <v>0</v>
      </c>
      <c r="O27" s="612">
        <v>0</v>
      </c>
      <c r="P27" s="612">
        <v>0</v>
      </c>
      <c r="Q27" s="612">
        <v>0</v>
      </c>
      <c r="R27" s="612">
        <v>0</v>
      </c>
      <c r="S27" s="612">
        <v>0</v>
      </c>
      <c r="T27" s="612">
        <v>0</v>
      </c>
      <c r="U27" s="612">
        <v>0</v>
      </c>
      <c r="V27" s="612">
        <v>0</v>
      </c>
      <c r="W27" s="612">
        <v>0</v>
      </c>
      <c r="X27" s="612">
        <v>0</v>
      </c>
      <c r="Y27" s="612">
        <v>21000000</v>
      </c>
      <c r="Z27" s="1031" t="str">
        <f t="shared" si="3"/>
        <v/>
      </c>
      <c r="AA27" s="1031" t="str">
        <f t="shared" si="4"/>
        <v/>
      </c>
      <c r="AB27" s="1031" t="str">
        <f t="shared" si="5"/>
        <v/>
      </c>
    </row>
    <row r="28" spans="1:28" ht="14.4">
      <c r="A28" s="478" t="s">
        <v>5132</v>
      </c>
      <c r="B28" s="611" t="s">
        <v>6239</v>
      </c>
      <c r="C28" s="20" t="s">
        <v>9454</v>
      </c>
      <c r="D28" s="612">
        <v>16400000</v>
      </c>
      <c r="E28" s="612">
        <v>0</v>
      </c>
      <c r="F28" s="612">
        <v>0</v>
      </c>
      <c r="G28" s="612">
        <v>0</v>
      </c>
      <c r="H28" s="612">
        <v>0</v>
      </c>
      <c r="I28" s="612">
        <v>0</v>
      </c>
      <c r="J28" s="612">
        <v>0</v>
      </c>
      <c r="K28" s="612">
        <v>0</v>
      </c>
      <c r="L28" s="612">
        <v>0</v>
      </c>
      <c r="M28" s="612">
        <v>0</v>
      </c>
      <c r="N28" s="612">
        <v>0</v>
      </c>
      <c r="O28" s="612">
        <v>0</v>
      </c>
      <c r="P28" s="612">
        <v>0</v>
      </c>
      <c r="Q28" s="612">
        <v>0</v>
      </c>
      <c r="R28" s="612">
        <v>0</v>
      </c>
      <c r="S28" s="612">
        <v>0</v>
      </c>
      <c r="T28" s="612">
        <v>0</v>
      </c>
      <c r="U28" s="612">
        <v>0</v>
      </c>
      <c r="V28" s="612">
        <v>0</v>
      </c>
      <c r="W28" s="612">
        <v>0</v>
      </c>
      <c r="X28" s="612">
        <v>0</v>
      </c>
      <c r="Y28" s="612">
        <v>16400000</v>
      </c>
      <c r="Z28" s="1031" t="str">
        <f t="shared" si="3"/>
        <v/>
      </c>
      <c r="AA28" s="1031" t="str">
        <f t="shared" si="4"/>
        <v/>
      </c>
      <c r="AB28" s="1031" t="str">
        <f t="shared" si="5"/>
        <v/>
      </c>
    </row>
    <row r="29" spans="1:28" ht="14.4">
      <c r="A29" s="478" t="s">
        <v>5139</v>
      </c>
      <c r="B29" s="611" t="s">
        <v>6269</v>
      </c>
      <c r="C29" s="20" t="s">
        <v>10045</v>
      </c>
      <c r="D29" s="612">
        <v>132514586.34999999</v>
      </c>
      <c r="E29" s="612">
        <v>0</v>
      </c>
      <c r="F29" s="612">
        <v>0</v>
      </c>
      <c r="G29" s="612">
        <v>0</v>
      </c>
      <c r="H29" s="612">
        <v>0</v>
      </c>
      <c r="I29" s="612">
        <v>0</v>
      </c>
      <c r="J29" s="612">
        <v>0</v>
      </c>
      <c r="K29" s="612">
        <v>0</v>
      </c>
      <c r="L29" s="612">
        <v>0</v>
      </c>
      <c r="M29" s="612">
        <v>0</v>
      </c>
      <c r="N29" s="612">
        <v>0</v>
      </c>
      <c r="O29" s="612">
        <v>0</v>
      </c>
      <c r="P29" s="612">
        <v>0</v>
      </c>
      <c r="Q29" s="612">
        <v>0</v>
      </c>
      <c r="R29" s="612">
        <v>0</v>
      </c>
      <c r="S29" s="612">
        <v>0</v>
      </c>
      <c r="T29" s="612">
        <v>0</v>
      </c>
      <c r="U29" s="612">
        <v>0</v>
      </c>
      <c r="V29" s="612">
        <v>0</v>
      </c>
      <c r="W29" s="612">
        <v>0</v>
      </c>
      <c r="X29" s="612">
        <v>0</v>
      </c>
      <c r="Y29" s="612">
        <v>132514586.34999999</v>
      </c>
      <c r="Z29" s="1031" t="str">
        <f t="shared" si="3"/>
        <v/>
      </c>
      <c r="AA29" s="1031" t="str">
        <f t="shared" si="4"/>
        <v/>
      </c>
      <c r="AB29" s="1031" t="str">
        <f t="shared" si="5"/>
        <v/>
      </c>
    </row>
    <row r="30" spans="1:28" ht="14.4">
      <c r="A30" s="478" t="s">
        <v>5140</v>
      </c>
      <c r="B30" s="611" t="s">
        <v>9248</v>
      </c>
      <c r="C30" s="20" t="s">
        <v>10046</v>
      </c>
      <c r="D30" s="612">
        <v>30400000</v>
      </c>
      <c r="E30" s="612">
        <v>0</v>
      </c>
      <c r="F30" s="612">
        <v>0</v>
      </c>
      <c r="G30" s="612">
        <v>0</v>
      </c>
      <c r="H30" s="612">
        <v>0</v>
      </c>
      <c r="I30" s="612">
        <v>0</v>
      </c>
      <c r="J30" s="612">
        <v>0</v>
      </c>
      <c r="K30" s="612">
        <v>0</v>
      </c>
      <c r="L30" s="612">
        <v>0</v>
      </c>
      <c r="M30" s="612">
        <v>0</v>
      </c>
      <c r="N30" s="612">
        <v>0</v>
      </c>
      <c r="O30" s="612">
        <v>0</v>
      </c>
      <c r="P30" s="612">
        <v>16500000</v>
      </c>
      <c r="Q30" s="612">
        <v>0</v>
      </c>
      <c r="R30" s="612">
        <v>0</v>
      </c>
      <c r="S30" s="612">
        <v>0</v>
      </c>
      <c r="T30" s="612">
        <v>0</v>
      </c>
      <c r="U30" s="612">
        <v>0</v>
      </c>
      <c r="V30" s="612">
        <v>0</v>
      </c>
      <c r="W30" s="612">
        <v>0</v>
      </c>
      <c r="X30" s="612">
        <v>0</v>
      </c>
      <c r="Y30" s="612">
        <v>46900000</v>
      </c>
      <c r="Z30" s="1031">
        <f t="shared" si="3"/>
        <v>0</v>
      </c>
      <c r="AA30" s="1031">
        <f t="shared" si="4"/>
        <v>100</v>
      </c>
      <c r="AB30" s="1031">
        <f t="shared" si="5"/>
        <v>0</v>
      </c>
    </row>
    <row r="31" spans="1:28" ht="14.4">
      <c r="A31" s="478" t="s">
        <v>4890</v>
      </c>
      <c r="B31" s="611" t="s">
        <v>6261</v>
      </c>
      <c r="C31" s="20" t="s">
        <v>738</v>
      </c>
      <c r="D31" s="612">
        <v>0</v>
      </c>
      <c r="E31" s="612">
        <v>96618932.288897991</v>
      </c>
      <c r="F31" s="612">
        <v>1360830.0322380001</v>
      </c>
      <c r="G31" s="612">
        <v>228165835.40523806</v>
      </c>
      <c r="H31" s="612">
        <v>14515520.343872</v>
      </c>
      <c r="I31" s="612">
        <v>94577687.240540996</v>
      </c>
      <c r="J31" s="612">
        <v>31979505.757592998</v>
      </c>
      <c r="K31" s="612">
        <v>51711541.225044005</v>
      </c>
      <c r="L31" s="612">
        <v>117938602.79396001</v>
      </c>
      <c r="M31" s="612">
        <v>119979847.84231699</v>
      </c>
      <c r="N31" s="612">
        <v>30618675.725354999</v>
      </c>
      <c r="O31" s="612">
        <v>42639341.010123998</v>
      </c>
      <c r="P31" s="612">
        <v>278289741.59267104</v>
      </c>
      <c r="Q31" s="612">
        <v>54206396.284146994</v>
      </c>
      <c r="R31" s="612">
        <v>19505230.462078001</v>
      </c>
      <c r="S31" s="612">
        <v>337712653.00039697</v>
      </c>
      <c r="T31" s="612">
        <v>178495539.228551</v>
      </c>
      <c r="U31" s="612">
        <v>36969215.875799</v>
      </c>
      <c r="V31" s="612">
        <v>157175868.72348902</v>
      </c>
      <c r="W31" s="612">
        <v>300289827.11385196</v>
      </c>
      <c r="X31" s="612">
        <v>75299261.783835992</v>
      </c>
      <c r="Y31" s="612">
        <v>2268050053.73</v>
      </c>
      <c r="Z31" s="1031">
        <f t="shared" si="3"/>
        <v>28.08</v>
      </c>
      <c r="AA31" s="1031">
        <f t="shared" si="4"/>
        <v>20.79</v>
      </c>
      <c r="AB31" s="1031">
        <f t="shared" si="5"/>
        <v>51.129999999999995</v>
      </c>
    </row>
    <row r="32" spans="1:28" ht="14.4">
      <c r="A32" s="478" t="s">
        <v>4898</v>
      </c>
      <c r="B32" s="611" t="s">
        <v>6262</v>
      </c>
      <c r="C32" s="20" t="s">
        <v>740</v>
      </c>
      <c r="D32" s="612">
        <v>124397</v>
      </c>
      <c r="E32" s="612">
        <v>0</v>
      </c>
      <c r="F32" s="612">
        <v>0</v>
      </c>
      <c r="G32" s="612">
        <v>0</v>
      </c>
      <c r="H32" s="612">
        <v>0</v>
      </c>
      <c r="I32" s="612">
        <v>0</v>
      </c>
      <c r="J32" s="612">
        <v>0</v>
      </c>
      <c r="K32" s="612">
        <v>0</v>
      </c>
      <c r="L32" s="612">
        <v>0</v>
      </c>
      <c r="M32" s="612">
        <v>0</v>
      </c>
      <c r="N32" s="612">
        <v>0</v>
      </c>
      <c r="O32" s="612">
        <v>0</v>
      </c>
      <c r="P32" s="612">
        <v>41675603</v>
      </c>
      <c r="Q32" s="612">
        <v>0</v>
      </c>
      <c r="R32" s="612">
        <v>0</v>
      </c>
      <c r="S32" s="612">
        <v>0</v>
      </c>
      <c r="T32" s="612">
        <v>0</v>
      </c>
      <c r="U32" s="612">
        <v>0</v>
      </c>
      <c r="V32" s="612">
        <v>0</v>
      </c>
      <c r="W32" s="612">
        <v>0</v>
      </c>
      <c r="X32" s="612">
        <v>0</v>
      </c>
      <c r="Y32" s="612">
        <v>41800000</v>
      </c>
      <c r="Z32" s="1031">
        <f t="shared" si="3"/>
        <v>0</v>
      </c>
      <c r="AA32" s="1031">
        <f t="shared" si="4"/>
        <v>100</v>
      </c>
      <c r="AB32" s="1031">
        <f t="shared" si="5"/>
        <v>0</v>
      </c>
    </row>
    <row r="33" spans="1:28" ht="14.4">
      <c r="A33" s="478" t="s">
        <v>6740</v>
      </c>
      <c r="B33" s="611" t="s">
        <v>6254</v>
      </c>
      <c r="C33" s="20" t="s">
        <v>6255</v>
      </c>
      <c r="D33" s="612">
        <v>154276986</v>
      </c>
      <c r="E33" s="612">
        <v>0</v>
      </c>
      <c r="F33" s="612">
        <v>0</v>
      </c>
      <c r="G33" s="612">
        <v>0</v>
      </c>
      <c r="H33" s="612">
        <v>0</v>
      </c>
      <c r="I33" s="612">
        <v>0</v>
      </c>
      <c r="J33" s="612">
        <v>0</v>
      </c>
      <c r="K33" s="612">
        <v>0</v>
      </c>
      <c r="L33" s="612">
        <v>0</v>
      </c>
      <c r="M33" s="612">
        <v>0</v>
      </c>
      <c r="N33" s="612">
        <v>0</v>
      </c>
      <c r="O33" s="612">
        <v>0</v>
      </c>
      <c r="P33" s="612">
        <v>0</v>
      </c>
      <c r="Q33" s="612">
        <v>0</v>
      </c>
      <c r="R33" s="612">
        <v>0</v>
      </c>
      <c r="S33" s="612">
        <v>0</v>
      </c>
      <c r="T33" s="612">
        <v>0</v>
      </c>
      <c r="U33" s="612">
        <v>0</v>
      </c>
      <c r="V33" s="612">
        <v>0</v>
      </c>
      <c r="W33" s="612">
        <v>0</v>
      </c>
      <c r="X33" s="612">
        <v>0</v>
      </c>
      <c r="Y33" s="612">
        <v>154276986</v>
      </c>
      <c r="Z33" s="1031" t="str">
        <f t="shared" si="3"/>
        <v/>
      </c>
      <c r="AA33" s="1031" t="str">
        <f t="shared" si="4"/>
        <v/>
      </c>
      <c r="AB33" s="1031" t="str">
        <f t="shared" si="5"/>
        <v/>
      </c>
    </row>
    <row r="34" spans="1:28" ht="14.4">
      <c r="A34" s="478" t="s">
        <v>4895</v>
      </c>
      <c r="B34" s="611" t="s">
        <v>9249</v>
      </c>
      <c r="C34" s="20" t="s">
        <v>1825</v>
      </c>
      <c r="D34" s="612">
        <v>11480027.85</v>
      </c>
      <c r="E34" s="612">
        <v>0</v>
      </c>
      <c r="F34" s="612">
        <v>0</v>
      </c>
      <c r="G34" s="612">
        <v>0</v>
      </c>
      <c r="H34" s="612">
        <v>0</v>
      </c>
      <c r="I34" s="612">
        <v>0</v>
      </c>
      <c r="J34" s="612">
        <v>0</v>
      </c>
      <c r="K34" s="612">
        <v>0</v>
      </c>
      <c r="L34" s="612">
        <v>0</v>
      </c>
      <c r="M34" s="612">
        <v>0</v>
      </c>
      <c r="N34" s="612">
        <v>0</v>
      </c>
      <c r="O34" s="612">
        <v>0</v>
      </c>
      <c r="P34" s="612">
        <v>4266000</v>
      </c>
      <c r="Q34" s="612">
        <v>0</v>
      </c>
      <c r="R34" s="612">
        <v>0</v>
      </c>
      <c r="S34" s="612">
        <v>0</v>
      </c>
      <c r="T34" s="612">
        <v>0</v>
      </c>
      <c r="U34" s="612">
        <v>0</v>
      </c>
      <c r="V34" s="612">
        <v>0</v>
      </c>
      <c r="W34" s="612">
        <v>0</v>
      </c>
      <c r="X34" s="612">
        <v>0</v>
      </c>
      <c r="Y34" s="612">
        <v>15746027.85</v>
      </c>
      <c r="Z34" s="1031">
        <f t="shared" si="3"/>
        <v>0</v>
      </c>
      <c r="AA34" s="1031">
        <f t="shared" si="4"/>
        <v>100</v>
      </c>
      <c r="AB34" s="1031">
        <f t="shared" si="5"/>
        <v>0</v>
      </c>
    </row>
    <row r="35" spans="1:28" ht="14.4">
      <c r="A35" s="478" t="s">
        <v>4915</v>
      </c>
      <c r="B35" s="611" t="s">
        <v>9250</v>
      </c>
      <c r="C35" s="20" t="s">
        <v>744</v>
      </c>
      <c r="D35" s="612">
        <v>0</v>
      </c>
      <c r="E35" s="612">
        <v>0</v>
      </c>
      <c r="F35" s="612">
        <v>0</v>
      </c>
      <c r="G35" s="612">
        <v>0</v>
      </c>
      <c r="H35" s="612">
        <v>0</v>
      </c>
      <c r="I35" s="612">
        <v>0</v>
      </c>
      <c r="J35" s="612">
        <v>0</v>
      </c>
      <c r="K35" s="612">
        <v>0</v>
      </c>
      <c r="L35" s="612">
        <v>0</v>
      </c>
      <c r="M35" s="612">
        <v>0</v>
      </c>
      <c r="N35" s="612">
        <v>0</v>
      </c>
      <c r="O35" s="612">
        <v>0</v>
      </c>
      <c r="P35" s="612">
        <v>0</v>
      </c>
      <c r="Q35" s="612">
        <v>0</v>
      </c>
      <c r="R35" s="612">
        <v>0</v>
      </c>
      <c r="S35" s="612">
        <v>0</v>
      </c>
      <c r="T35" s="612">
        <v>0</v>
      </c>
      <c r="U35" s="612">
        <v>0</v>
      </c>
      <c r="V35" s="612">
        <v>0</v>
      </c>
      <c r="W35" s="612">
        <v>292500000</v>
      </c>
      <c r="X35" s="612">
        <v>0</v>
      </c>
      <c r="Y35" s="612">
        <v>292500000</v>
      </c>
      <c r="Z35" s="1031">
        <f t="shared" si="3"/>
        <v>0</v>
      </c>
      <c r="AA35" s="1031">
        <f t="shared" si="4"/>
        <v>0</v>
      </c>
      <c r="AB35" s="1031">
        <f t="shared" si="5"/>
        <v>100</v>
      </c>
    </row>
    <row r="36" spans="1:28" ht="14.4">
      <c r="A36" s="478" t="s">
        <v>4918</v>
      </c>
      <c r="B36" s="611" t="s">
        <v>6279</v>
      </c>
      <c r="C36" s="20" t="s">
        <v>9461</v>
      </c>
      <c r="D36" s="612">
        <v>63849425</v>
      </c>
      <c r="E36" s="612">
        <v>96898431.5211</v>
      </c>
      <c r="F36" s="612">
        <v>96898431.5211</v>
      </c>
      <c r="G36" s="612">
        <v>193140035</v>
      </c>
      <c r="H36" s="612">
        <v>65006640</v>
      </c>
      <c r="I36" s="612">
        <v>104795782.5</v>
      </c>
      <c r="J36" s="612">
        <v>104795782.5</v>
      </c>
      <c r="K36" s="612">
        <v>96927503.957800001</v>
      </c>
      <c r="L36" s="612">
        <v>222060483</v>
      </c>
      <c r="M36" s="612">
        <v>255510293</v>
      </c>
      <c r="N36" s="612">
        <v>76466754</v>
      </c>
      <c r="O36" s="612">
        <v>76466754</v>
      </c>
      <c r="P36" s="612">
        <v>242695375</v>
      </c>
      <c r="Q36" s="612">
        <v>76466754</v>
      </c>
      <c r="R36" s="612">
        <v>76466754</v>
      </c>
      <c r="S36" s="612">
        <v>194772949</v>
      </c>
      <c r="T36" s="612">
        <v>283730577</v>
      </c>
      <c r="U36" s="612">
        <v>90699499</v>
      </c>
      <c r="V36" s="612">
        <v>519257258</v>
      </c>
      <c r="W36" s="612">
        <v>226113015</v>
      </c>
      <c r="X36" s="612">
        <v>356268499</v>
      </c>
      <c r="Y36" s="612">
        <v>3519286996</v>
      </c>
      <c r="Z36" s="1031">
        <f t="shared" si="3"/>
        <v>28.376235132392729</v>
      </c>
      <c r="AA36" s="1031">
        <f t="shared" si="4"/>
        <v>18.843899292660669</v>
      </c>
      <c r="AB36" s="1031">
        <f t="shared" si="5"/>
        <v>52.779865574946605</v>
      </c>
    </row>
    <row r="37" spans="1:28" ht="14.4">
      <c r="A37" s="478" t="s">
        <v>4919</v>
      </c>
      <c r="B37" s="611" t="s">
        <v>6273</v>
      </c>
      <c r="C37" s="20" t="s">
        <v>9462</v>
      </c>
      <c r="D37" s="612">
        <v>45000000</v>
      </c>
      <c r="E37" s="612">
        <v>62399245.118100002</v>
      </c>
      <c r="F37" s="612">
        <v>62399245.118100002</v>
      </c>
      <c r="G37" s="612">
        <v>59290171.139200002</v>
      </c>
      <c r="H37" s="612">
        <v>64045089.280000001</v>
      </c>
      <c r="I37" s="612">
        <v>52491601.648200005</v>
      </c>
      <c r="J37" s="612">
        <v>52501759.808200002</v>
      </c>
      <c r="K37" s="612">
        <v>62441496.559200004</v>
      </c>
      <c r="L37" s="612">
        <v>60141533.245200001</v>
      </c>
      <c r="M37" s="612">
        <v>62453973.476099998</v>
      </c>
      <c r="N37" s="612">
        <v>49985222.763599999</v>
      </c>
      <c r="O37" s="612">
        <v>49901146.717500001</v>
      </c>
      <c r="P37" s="612">
        <v>49566944.124600001</v>
      </c>
      <c r="Q37" s="612">
        <v>38312377.799999997</v>
      </c>
      <c r="R37" s="612">
        <v>38312377.799999997</v>
      </c>
      <c r="S37" s="612">
        <v>38312377.799999997</v>
      </c>
      <c r="T37" s="612">
        <v>38312377.799999997</v>
      </c>
      <c r="U37" s="612">
        <v>38312377.799999997</v>
      </c>
      <c r="V37" s="612">
        <v>71420678.564999998</v>
      </c>
      <c r="W37" s="612">
        <v>73721331.937000006</v>
      </c>
      <c r="X37" s="612">
        <v>46439148.5</v>
      </c>
      <c r="Y37" s="612">
        <v>1115760476.9999998</v>
      </c>
      <c r="Z37" s="1031">
        <f t="shared" si="3"/>
        <v>44.427316111724593</v>
      </c>
      <c r="AA37" s="1031">
        <f t="shared" si="4"/>
        <v>19.790353831093078</v>
      </c>
      <c r="AB37" s="1031">
        <f t="shared" si="5"/>
        <v>35.782330057182342</v>
      </c>
    </row>
    <row r="38" spans="1:28" ht="14.4">
      <c r="A38" s="478" t="s">
        <v>4920</v>
      </c>
      <c r="B38" s="611" t="s">
        <v>6271</v>
      </c>
      <c r="C38" s="20" t="s">
        <v>9463</v>
      </c>
      <c r="D38" s="612">
        <v>261000000</v>
      </c>
      <c r="E38" s="612">
        <v>0</v>
      </c>
      <c r="F38" s="612">
        <v>0</v>
      </c>
      <c r="G38" s="612">
        <v>0</v>
      </c>
      <c r="H38" s="612">
        <v>0</v>
      </c>
      <c r="I38" s="612">
        <v>0</v>
      </c>
      <c r="J38" s="612">
        <v>0</v>
      </c>
      <c r="K38" s="612">
        <v>0</v>
      </c>
      <c r="L38" s="612">
        <v>0</v>
      </c>
      <c r="M38" s="612">
        <v>0</v>
      </c>
      <c r="N38" s="612">
        <v>0</v>
      </c>
      <c r="O38" s="612">
        <v>0</v>
      </c>
      <c r="P38" s="612">
        <v>0</v>
      </c>
      <c r="Q38" s="612">
        <v>0</v>
      </c>
      <c r="R38" s="612">
        <v>0</v>
      </c>
      <c r="S38" s="612">
        <v>0</v>
      </c>
      <c r="T38" s="612">
        <v>0</v>
      </c>
      <c r="U38" s="612">
        <v>0</v>
      </c>
      <c r="V38" s="612">
        <v>0</v>
      </c>
      <c r="W38" s="612">
        <v>0</v>
      </c>
      <c r="X38" s="612">
        <v>0</v>
      </c>
      <c r="Y38" s="612">
        <v>261000000</v>
      </c>
      <c r="Z38" s="1031" t="str">
        <f t="shared" si="3"/>
        <v/>
      </c>
      <c r="AA38" s="1031" t="str">
        <f t="shared" si="4"/>
        <v/>
      </c>
      <c r="AB38" s="1031" t="str">
        <f t="shared" si="5"/>
        <v/>
      </c>
    </row>
    <row r="39" spans="1:28" ht="14.4">
      <c r="A39" s="478" t="s">
        <v>4921</v>
      </c>
      <c r="B39" s="611" t="s">
        <v>6272</v>
      </c>
      <c r="C39" s="20" t="s">
        <v>9464</v>
      </c>
      <c r="D39" s="612">
        <v>335045412</v>
      </c>
      <c r="E39" s="612">
        <v>0</v>
      </c>
      <c r="F39" s="612">
        <v>0</v>
      </c>
      <c r="G39" s="612">
        <v>0</v>
      </c>
      <c r="H39" s="612">
        <v>0</v>
      </c>
      <c r="I39" s="612">
        <v>0</v>
      </c>
      <c r="J39" s="612">
        <v>0</v>
      </c>
      <c r="K39" s="612">
        <v>0</v>
      </c>
      <c r="L39" s="612">
        <v>0</v>
      </c>
      <c r="M39" s="612">
        <v>0</v>
      </c>
      <c r="N39" s="612">
        <v>0</v>
      </c>
      <c r="O39" s="612">
        <v>0</v>
      </c>
      <c r="P39" s="612">
        <v>0</v>
      </c>
      <c r="Q39" s="612">
        <v>0</v>
      </c>
      <c r="R39" s="612">
        <v>0</v>
      </c>
      <c r="S39" s="612">
        <v>0</v>
      </c>
      <c r="T39" s="612">
        <v>0</v>
      </c>
      <c r="U39" s="612">
        <v>0</v>
      </c>
      <c r="V39" s="612">
        <v>0</v>
      </c>
      <c r="W39" s="612">
        <v>0</v>
      </c>
      <c r="X39" s="612">
        <v>0</v>
      </c>
      <c r="Y39" s="612">
        <v>335045412</v>
      </c>
      <c r="Z39" s="1031" t="str">
        <f t="shared" si="3"/>
        <v/>
      </c>
      <c r="AA39" s="1031" t="str">
        <f t="shared" si="4"/>
        <v/>
      </c>
      <c r="AB39" s="1031" t="str">
        <f t="shared" si="5"/>
        <v/>
      </c>
    </row>
    <row r="40" spans="1:28" ht="14.4">
      <c r="A40" s="478" t="s">
        <v>4922</v>
      </c>
      <c r="B40" s="611" t="s">
        <v>9251</v>
      </c>
      <c r="C40" s="20" t="s">
        <v>9465</v>
      </c>
      <c r="D40" s="612">
        <v>60500000</v>
      </c>
      <c r="E40" s="612">
        <v>0</v>
      </c>
      <c r="F40" s="612">
        <v>0</v>
      </c>
      <c r="G40" s="612">
        <v>0</v>
      </c>
      <c r="H40" s="612">
        <v>0</v>
      </c>
      <c r="I40" s="612">
        <v>0</v>
      </c>
      <c r="J40" s="612">
        <v>0</v>
      </c>
      <c r="K40" s="612">
        <v>0</v>
      </c>
      <c r="L40" s="612">
        <v>0</v>
      </c>
      <c r="M40" s="612">
        <v>0</v>
      </c>
      <c r="N40" s="612">
        <v>0</v>
      </c>
      <c r="O40" s="612">
        <v>0</v>
      </c>
      <c r="P40" s="612">
        <v>0</v>
      </c>
      <c r="Q40" s="612">
        <v>0</v>
      </c>
      <c r="R40" s="612">
        <v>0</v>
      </c>
      <c r="S40" s="612">
        <v>0</v>
      </c>
      <c r="T40" s="612">
        <v>0</v>
      </c>
      <c r="U40" s="612">
        <v>0</v>
      </c>
      <c r="V40" s="612">
        <v>0</v>
      </c>
      <c r="W40" s="612">
        <v>0</v>
      </c>
      <c r="X40" s="612">
        <v>0</v>
      </c>
      <c r="Y40" s="612">
        <v>60500000</v>
      </c>
      <c r="Z40" s="1031" t="str">
        <f t="shared" si="3"/>
        <v/>
      </c>
      <c r="AA40" s="1031" t="str">
        <f t="shared" si="4"/>
        <v/>
      </c>
      <c r="AB40" s="1031" t="str">
        <f t="shared" si="5"/>
        <v/>
      </c>
    </row>
    <row r="41" spans="1:28" ht="14.4">
      <c r="A41" s="478" t="s">
        <v>4923</v>
      </c>
      <c r="B41" s="611" t="s">
        <v>9252</v>
      </c>
      <c r="C41" s="20" t="s">
        <v>9466</v>
      </c>
      <c r="D41" s="612">
        <v>210000000</v>
      </c>
      <c r="E41" s="612">
        <v>0</v>
      </c>
      <c r="F41" s="612">
        <v>0</v>
      </c>
      <c r="G41" s="612">
        <v>0</v>
      </c>
      <c r="H41" s="612">
        <v>0</v>
      </c>
      <c r="I41" s="612">
        <v>0</v>
      </c>
      <c r="J41" s="612">
        <v>0</v>
      </c>
      <c r="K41" s="612">
        <v>0</v>
      </c>
      <c r="L41" s="612">
        <v>0</v>
      </c>
      <c r="M41" s="612">
        <v>0</v>
      </c>
      <c r="N41" s="612">
        <v>0</v>
      </c>
      <c r="O41" s="612">
        <v>0</v>
      </c>
      <c r="P41" s="612">
        <v>0</v>
      </c>
      <c r="Q41" s="612">
        <v>0</v>
      </c>
      <c r="R41" s="612">
        <v>0</v>
      </c>
      <c r="S41" s="612">
        <v>0</v>
      </c>
      <c r="T41" s="612">
        <v>0</v>
      </c>
      <c r="U41" s="612">
        <v>0</v>
      </c>
      <c r="V41" s="612">
        <v>0</v>
      </c>
      <c r="W41" s="612">
        <v>0</v>
      </c>
      <c r="X41" s="612">
        <v>0</v>
      </c>
      <c r="Y41" s="612">
        <v>210000000</v>
      </c>
      <c r="Z41" s="1031" t="str">
        <f t="shared" si="3"/>
        <v/>
      </c>
      <c r="AA41" s="1031" t="str">
        <f t="shared" si="4"/>
        <v/>
      </c>
      <c r="AB41" s="1031" t="str">
        <f t="shared" si="5"/>
        <v/>
      </c>
    </row>
    <row r="42" spans="1:28" ht="14.4">
      <c r="A42" s="478" t="s">
        <v>4924</v>
      </c>
      <c r="B42" s="611" t="s">
        <v>6274</v>
      </c>
      <c r="C42" s="20" t="s">
        <v>9467</v>
      </c>
      <c r="D42" s="612">
        <v>797000000</v>
      </c>
      <c r="E42" s="612">
        <v>0</v>
      </c>
      <c r="F42" s="612">
        <v>0</v>
      </c>
      <c r="G42" s="612">
        <v>0</v>
      </c>
      <c r="H42" s="612">
        <v>0</v>
      </c>
      <c r="I42" s="612">
        <v>0</v>
      </c>
      <c r="J42" s="612">
        <v>0</v>
      </c>
      <c r="K42" s="612">
        <v>0</v>
      </c>
      <c r="L42" s="612">
        <v>0</v>
      </c>
      <c r="M42" s="612">
        <v>0</v>
      </c>
      <c r="N42" s="612">
        <v>0</v>
      </c>
      <c r="O42" s="612">
        <v>0</v>
      </c>
      <c r="P42" s="612">
        <v>0</v>
      </c>
      <c r="Q42" s="612">
        <v>0</v>
      </c>
      <c r="R42" s="612">
        <v>0</v>
      </c>
      <c r="S42" s="612">
        <v>0</v>
      </c>
      <c r="T42" s="612">
        <v>0</v>
      </c>
      <c r="U42" s="612">
        <v>0</v>
      </c>
      <c r="V42" s="612">
        <v>0</v>
      </c>
      <c r="W42" s="612">
        <v>0</v>
      </c>
      <c r="X42" s="612">
        <v>0</v>
      </c>
      <c r="Y42" s="612">
        <v>797000000</v>
      </c>
      <c r="Z42" s="1031" t="str">
        <f t="shared" si="3"/>
        <v/>
      </c>
      <c r="AA42" s="1031" t="str">
        <f t="shared" si="4"/>
        <v/>
      </c>
      <c r="AB42" s="1031" t="str">
        <f t="shared" si="5"/>
        <v/>
      </c>
    </row>
    <row r="43" spans="1:28" ht="14.4">
      <c r="A43" s="478" t="s">
        <v>4925</v>
      </c>
      <c r="B43" s="611" t="s">
        <v>6275</v>
      </c>
      <c r="C43" s="20" t="s">
        <v>4486</v>
      </c>
      <c r="D43" s="612">
        <v>120000000</v>
      </c>
      <c r="E43" s="612">
        <v>0</v>
      </c>
      <c r="F43" s="612">
        <v>0</v>
      </c>
      <c r="G43" s="612">
        <v>0</v>
      </c>
      <c r="H43" s="612">
        <v>0</v>
      </c>
      <c r="I43" s="612">
        <v>0</v>
      </c>
      <c r="J43" s="612">
        <v>0</v>
      </c>
      <c r="K43" s="612">
        <v>0</v>
      </c>
      <c r="L43" s="612">
        <v>0</v>
      </c>
      <c r="M43" s="612">
        <v>0</v>
      </c>
      <c r="N43" s="612">
        <v>0</v>
      </c>
      <c r="O43" s="612">
        <v>0</v>
      </c>
      <c r="P43" s="612">
        <v>60000000</v>
      </c>
      <c r="Q43" s="612">
        <v>0</v>
      </c>
      <c r="R43" s="612">
        <v>0</v>
      </c>
      <c r="S43" s="612">
        <v>0</v>
      </c>
      <c r="T43" s="612">
        <v>0</v>
      </c>
      <c r="U43" s="612">
        <v>0</v>
      </c>
      <c r="V43" s="612">
        <v>0</v>
      </c>
      <c r="W43" s="612">
        <v>0</v>
      </c>
      <c r="X43" s="612">
        <v>0</v>
      </c>
      <c r="Y43" s="612">
        <v>180000000</v>
      </c>
      <c r="Z43" s="1031">
        <f t="shared" si="3"/>
        <v>0</v>
      </c>
      <c r="AA43" s="1031">
        <f t="shared" si="4"/>
        <v>100</v>
      </c>
      <c r="AB43" s="1031">
        <f t="shared" si="5"/>
        <v>0</v>
      </c>
    </row>
    <row r="44" spans="1:28" ht="14.4">
      <c r="A44" s="478" t="s">
        <v>4926</v>
      </c>
      <c r="B44" s="611" t="s">
        <v>6276</v>
      </c>
      <c r="C44" s="20" t="s">
        <v>4487</v>
      </c>
      <c r="D44" s="612">
        <v>300000000</v>
      </c>
      <c r="E44" s="612">
        <v>0</v>
      </c>
      <c r="F44" s="612">
        <v>0</v>
      </c>
      <c r="G44" s="612">
        <v>0</v>
      </c>
      <c r="H44" s="612">
        <v>0</v>
      </c>
      <c r="I44" s="612">
        <v>0</v>
      </c>
      <c r="J44" s="612">
        <v>0</v>
      </c>
      <c r="K44" s="612">
        <v>0</v>
      </c>
      <c r="L44" s="612">
        <v>0</v>
      </c>
      <c r="M44" s="612">
        <v>0</v>
      </c>
      <c r="N44" s="612">
        <v>0</v>
      </c>
      <c r="O44" s="612">
        <v>0</v>
      </c>
      <c r="P44" s="612">
        <v>0</v>
      </c>
      <c r="Q44" s="612">
        <v>0</v>
      </c>
      <c r="R44" s="612">
        <v>0</v>
      </c>
      <c r="S44" s="612">
        <v>0</v>
      </c>
      <c r="T44" s="612">
        <v>0</v>
      </c>
      <c r="U44" s="612">
        <v>0</v>
      </c>
      <c r="V44" s="612">
        <v>0</v>
      </c>
      <c r="W44" s="612">
        <v>0</v>
      </c>
      <c r="X44" s="612">
        <v>0</v>
      </c>
      <c r="Y44" s="612">
        <v>300000000</v>
      </c>
      <c r="Z44" s="1031" t="str">
        <f t="shared" si="3"/>
        <v/>
      </c>
      <c r="AA44" s="1031" t="str">
        <f t="shared" si="4"/>
        <v/>
      </c>
      <c r="AB44" s="1031" t="str">
        <f t="shared" si="5"/>
        <v/>
      </c>
    </row>
    <row r="45" spans="1:28" ht="14.4">
      <c r="A45" s="478" t="s">
        <v>4928</v>
      </c>
      <c r="B45" s="611" t="s">
        <v>6278</v>
      </c>
      <c r="C45" s="20" t="s">
        <v>4488</v>
      </c>
      <c r="D45" s="612">
        <v>0</v>
      </c>
      <c r="E45" s="612">
        <v>71886008.729999989</v>
      </c>
      <c r="F45" s="612">
        <v>300000</v>
      </c>
      <c r="G45" s="612">
        <v>211692553.50000003</v>
      </c>
      <c r="H45" s="612">
        <v>4035030</v>
      </c>
      <c r="I45" s="612">
        <v>103595160.5</v>
      </c>
      <c r="J45" s="612">
        <v>19961959.329999998</v>
      </c>
      <c r="K45" s="612">
        <v>10775331</v>
      </c>
      <c r="L45" s="612">
        <v>76080116.75</v>
      </c>
      <c r="M45" s="612">
        <v>81588941.579999983</v>
      </c>
      <c r="N45" s="612">
        <v>8262020</v>
      </c>
      <c r="O45" s="612">
        <v>33053788.150000002</v>
      </c>
      <c r="P45" s="612">
        <v>66975307.079999998</v>
      </c>
      <c r="Q45" s="612">
        <v>38359205</v>
      </c>
      <c r="R45" s="612">
        <v>4975410</v>
      </c>
      <c r="S45" s="612">
        <v>141149683.18000001</v>
      </c>
      <c r="T45" s="612">
        <v>57268695.949999996</v>
      </c>
      <c r="U45" s="612">
        <v>4718190</v>
      </c>
      <c r="V45" s="612">
        <v>9335218.25</v>
      </c>
      <c r="W45" s="612">
        <v>40590748.369999997</v>
      </c>
      <c r="X45" s="612">
        <v>6504717</v>
      </c>
      <c r="Y45" s="612">
        <v>991108084.37</v>
      </c>
      <c r="Z45" s="1031">
        <f t="shared" si="3"/>
        <v>50.279698820816506</v>
      </c>
      <c r="AA45" s="1031">
        <f t="shared" si="4"/>
        <v>19.158360203539019</v>
      </c>
      <c r="AB45" s="1031">
        <f t="shared" si="5"/>
        <v>30.561940975644468</v>
      </c>
    </row>
    <row r="46" spans="1:28" ht="14.4">
      <c r="A46" s="478" t="s">
        <v>4929</v>
      </c>
      <c r="B46" s="611" t="s">
        <v>9253</v>
      </c>
      <c r="C46" s="20" t="s">
        <v>4489</v>
      </c>
      <c r="D46" s="612">
        <v>0</v>
      </c>
      <c r="E46" s="612">
        <v>74145479.705520004</v>
      </c>
      <c r="F46" s="612">
        <v>0</v>
      </c>
      <c r="G46" s="612">
        <v>47048410.578320004</v>
      </c>
      <c r="H46" s="612">
        <v>8838249</v>
      </c>
      <c r="I46" s="612">
        <v>15587126.665519999</v>
      </c>
      <c r="J46" s="612">
        <v>10782275.703920001</v>
      </c>
      <c r="K46" s="612">
        <v>0</v>
      </c>
      <c r="L46" s="612">
        <v>49873091.534119993</v>
      </c>
      <c r="M46" s="612">
        <v>24880697.5</v>
      </c>
      <c r="N46" s="612">
        <v>7886416.5</v>
      </c>
      <c r="O46" s="612">
        <v>18385617</v>
      </c>
      <c r="P46" s="612">
        <v>16528361.129999999</v>
      </c>
      <c r="Q46" s="612">
        <v>1252209.58</v>
      </c>
      <c r="R46" s="612">
        <v>0</v>
      </c>
      <c r="S46" s="612">
        <v>141330700.65000004</v>
      </c>
      <c r="T46" s="612">
        <v>3421471.8242000001</v>
      </c>
      <c r="U46" s="612">
        <v>13320451.310000001</v>
      </c>
      <c r="V46" s="612">
        <v>7389717.4900000002</v>
      </c>
      <c r="W46" s="612">
        <v>2698734.6584000001</v>
      </c>
      <c r="X46" s="612">
        <v>0</v>
      </c>
      <c r="Y46" s="612">
        <v>443369010.83000004</v>
      </c>
      <c r="Z46" s="1031">
        <f t="shared" si="3"/>
        <v>46.524368674582767</v>
      </c>
      <c r="AA46" s="1031">
        <f t="shared" si="4"/>
        <v>15.26518328452838</v>
      </c>
      <c r="AB46" s="1031">
        <f t="shared" si="5"/>
        <v>38.210448040888863</v>
      </c>
    </row>
    <row r="47" spans="1:28" ht="14.4">
      <c r="A47" s="478" t="s">
        <v>10112</v>
      </c>
      <c r="B47" s="611" t="s">
        <v>6277</v>
      </c>
      <c r="C47" s="20" t="s">
        <v>9469</v>
      </c>
      <c r="D47" s="612">
        <v>1000000</v>
      </c>
      <c r="E47" s="612">
        <v>1204560.6800000002</v>
      </c>
      <c r="F47" s="612">
        <v>0</v>
      </c>
      <c r="G47" s="612">
        <v>4127734.8600000003</v>
      </c>
      <c r="H47" s="612">
        <v>60980.4</v>
      </c>
      <c r="I47" s="612">
        <v>1333605.9100000001</v>
      </c>
      <c r="J47" s="612">
        <v>415244</v>
      </c>
      <c r="K47" s="612">
        <v>539417.86</v>
      </c>
      <c r="L47" s="612">
        <v>1940828.9399999997</v>
      </c>
      <c r="M47" s="612">
        <v>1645738.68</v>
      </c>
      <c r="N47" s="612">
        <v>114579.43</v>
      </c>
      <c r="O47" s="612">
        <v>1245686.6300000004</v>
      </c>
      <c r="P47" s="612">
        <v>7055461.5600000005</v>
      </c>
      <c r="Q47" s="612">
        <v>1039760.23</v>
      </c>
      <c r="R47" s="612">
        <v>140721.65</v>
      </c>
      <c r="S47" s="612">
        <v>2864349.97</v>
      </c>
      <c r="T47" s="612">
        <v>1785118.08</v>
      </c>
      <c r="U47" s="612">
        <v>33407.599999999999</v>
      </c>
      <c r="V47" s="612">
        <v>815192.4</v>
      </c>
      <c r="W47" s="612">
        <v>837120</v>
      </c>
      <c r="X47" s="612">
        <v>658973.6</v>
      </c>
      <c r="Y47" s="612">
        <v>28858482.480000004</v>
      </c>
      <c r="Z47" s="1031">
        <f t="shared" si="3"/>
        <v>34.540189534401378</v>
      </c>
      <c r="AA47" s="1031">
        <f t="shared" si="4"/>
        <v>36.116347353892195</v>
      </c>
      <c r="AB47" s="1031">
        <f t="shared" si="5"/>
        <v>29.343463111706431</v>
      </c>
    </row>
    <row r="48" spans="1:28" ht="14.4">
      <c r="A48" s="478" t="s">
        <v>5141</v>
      </c>
      <c r="B48" s="611" t="s">
        <v>6280</v>
      </c>
      <c r="C48" s="20" t="s">
        <v>9470</v>
      </c>
      <c r="D48" s="612">
        <v>0</v>
      </c>
      <c r="E48" s="612">
        <v>0</v>
      </c>
      <c r="F48" s="612">
        <v>0</v>
      </c>
      <c r="G48" s="612">
        <v>0</v>
      </c>
      <c r="H48" s="612">
        <v>0</v>
      </c>
      <c r="I48" s="612">
        <v>0</v>
      </c>
      <c r="J48" s="612">
        <v>0</v>
      </c>
      <c r="K48" s="612">
        <v>0</v>
      </c>
      <c r="L48" s="612">
        <v>0</v>
      </c>
      <c r="M48" s="612">
        <v>0</v>
      </c>
      <c r="N48" s="612">
        <v>0</v>
      </c>
      <c r="O48" s="612">
        <v>0</v>
      </c>
      <c r="P48" s="612">
        <v>2000000</v>
      </c>
      <c r="Q48" s="612">
        <v>0</v>
      </c>
      <c r="R48" s="612">
        <v>0</v>
      </c>
      <c r="S48" s="612">
        <v>0</v>
      </c>
      <c r="T48" s="612">
        <v>0</v>
      </c>
      <c r="U48" s="612">
        <v>0</v>
      </c>
      <c r="V48" s="612">
        <v>0</v>
      </c>
      <c r="W48" s="612">
        <v>0</v>
      </c>
      <c r="X48" s="612">
        <v>0</v>
      </c>
      <c r="Y48" s="612">
        <v>2000000</v>
      </c>
      <c r="Z48" s="1031">
        <f t="shared" si="3"/>
        <v>0</v>
      </c>
      <c r="AA48" s="1031">
        <f t="shared" si="4"/>
        <v>100</v>
      </c>
      <c r="AB48" s="1031">
        <f t="shared" si="5"/>
        <v>0</v>
      </c>
    </row>
    <row r="49" spans="1:28" ht="14.4">
      <c r="A49" s="478" t="s">
        <v>5142</v>
      </c>
      <c r="B49" s="611" t="s">
        <v>6281</v>
      </c>
      <c r="C49" s="20" t="s">
        <v>9472</v>
      </c>
      <c r="D49" s="612">
        <v>0</v>
      </c>
      <c r="E49" s="612">
        <v>0</v>
      </c>
      <c r="F49" s="612">
        <v>0</v>
      </c>
      <c r="G49" s="612">
        <v>0</v>
      </c>
      <c r="H49" s="612">
        <v>0</v>
      </c>
      <c r="I49" s="612">
        <v>0</v>
      </c>
      <c r="J49" s="612">
        <v>0</v>
      </c>
      <c r="K49" s="612">
        <v>0</v>
      </c>
      <c r="L49" s="612">
        <v>0</v>
      </c>
      <c r="M49" s="612">
        <v>0</v>
      </c>
      <c r="N49" s="612">
        <v>0</v>
      </c>
      <c r="O49" s="612">
        <v>0</v>
      </c>
      <c r="P49" s="612">
        <v>16000000</v>
      </c>
      <c r="Q49" s="612">
        <v>0</v>
      </c>
      <c r="R49" s="612">
        <v>0</v>
      </c>
      <c r="S49" s="612">
        <v>0</v>
      </c>
      <c r="T49" s="612">
        <v>0</v>
      </c>
      <c r="U49" s="612">
        <v>0</v>
      </c>
      <c r="V49" s="612">
        <v>0</v>
      </c>
      <c r="W49" s="612">
        <v>0</v>
      </c>
      <c r="X49" s="612">
        <v>0</v>
      </c>
      <c r="Y49" s="612">
        <v>16000000</v>
      </c>
      <c r="Z49" s="1031">
        <f t="shared" si="3"/>
        <v>0</v>
      </c>
      <c r="AA49" s="1031">
        <f t="shared" si="4"/>
        <v>100</v>
      </c>
      <c r="AB49" s="1031">
        <f t="shared" si="5"/>
        <v>0</v>
      </c>
    </row>
    <row r="50" spans="1:28" ht="14.4">
      <c r="A50" s="478" t="s">
        <v>5143</v>
      </c>
      <c r="B50" s="611" t="s">
        <v>6282</v>
      </c>
      <c r="C50" s="20" t="s">
        <v>9473</v>
      </c>
      <c r="D50" s="612">
        <v>0</v>
      </c>
      <c r="E50" s="612">
        <v>0</v>
      </c>
      <c r="F50" s="612">
        <v>0</v>
      </c>
      <c r="G50" s="612">
        <v>0</v>
      </c>
      <c r="H50" s="612">
        <v>0</v>
      </c>
      <c r="I50" s="612">
        <v>0</v>
      </c>
      <c r="J50" s="612">
        <v>0</v>
      </c>
      <c r="K50" s="612">
        <v>0</v>
      </c>
      <c r="L50" s="612">
        <v>0</v>
      </c>
      <c r="M50" s="612">
        <v>0</v>
      </c>
      <c r="N50" s="612">
        <v>0</v>
      </c>
      <c r="O50" s="612">
        <v>0</v>
      </c>
      <c r="P50" s="612">
        <v>25000000</v>
      </c>
      <c r="Q50" s="612">
        <v>0</v>
      </c>
      <c r="R50" s="612">
        <v>0</v>
      </c>
      <c r="S50" s="612">
        <v>0</v>
      </c>
      <c r="T50" s="612">
        <v>0</v>
      </c>
      <c r="U50" s="612">
        <v>0</v>
      </c>
      <c r="V50" s="612">
        <v>0</v>
      </c>
      <c r="W50" s="612">
        <v>0</v>
      </c>
      <c r="X50" s="612">
        <v>0</v>
      </c>
      <c r="Y50" s="612">
        <v>25000000</v>
      </c>
      <c r="Z50" s="1031">
        <f t="shared" si="3"/>
        <v>0</v>
      </c>
      <c r="AA50" s="1031">
        <f t="shared" si="4"/>
        <v>100</v>
      </c>
      <c r="AB50" s="1031">
        <f t="shared" si="5"/>
        <v>0</v>
      </c>
    </row>
    <row r="51" spans="1:28" ht="14.4">
      <c r="A51" s="478" t="s">
        <v>5144</v>
      </c>
      <c r="B51" s="611" t="s">
        <v>6283</v>
      </c>
      <c r="C51" s="20" t="s">
        <v>9474</v>
      </c>
      <c r="D51" s="612">
        <v>0</v>
      </c>
      <c r="E51" s="612">
        <v>0</v>
      </c>
      <c r="F51" s="612">
        <v>0</v>
      </c>
      <c r="G51" s="612">
        <v>0</v>
      </c>
      <c r="H51" s="612">
        <v>0</v>
      </c>
      <c r="I51" s="612">
        <v>0</v>
      </c>
      <c r="J51" s="612">
        <v>0</v>
      </c>
      <c r="K51" s="612">
        <v>0</v>
      </c>
      <c r="L51" s="612">
        <v>0</v>
      </c>
      <c r="M51" s="612">
        <v>0</v>
      </c>
      <c r="N51" s="612">
        <v>0</v>
      </c>
      <c r="O51" s="612">
        <v>0</v>
      </c>
      <c r="P51" s="612">
        <v>73000000</v>
      </c>
      <c r="Q51" s="612">
        <v>0</v>
      </c>
      <c r="R51" s="612">
        <v>0</v>
      </c>
      <c r="S51" s="612">
        <v>0</v>
      </c>
      <c r="T51" s="612">
        <v>0</v>
      </c>
      <c r="U51" s="612">
        <v>0</v>
      </c>
      <c r="V51" s="612">
        <v>0</v>
      </c>
      <c r="W51" s="612">
        <v>0</v>
      </c>
      <c r="X51" s="612">
        <v>0</v>
      </c>
      <c r="Y51" s="612">
        <v>73000000</v>
      </c>
      <c r="Z51" s="1031">
        <f t="shared" si="3"/>
        <v>0</v>
      </c>
      <c r="AA51" s="1031">
        <f t="shared" si="4"/>
        <v>100</v>
      </c>
      <c r="AB51" s="1031">
        <f t="shared" si="5"/>
        <v>0</v>
      </c>
    </row>
    <row r="52" spans="1:28" ht="14.4">
      <c r="A52" s="478" t="s">
        <v>5145</v>
      </c>
      <c r="B52" s="611" t="s">
        <v>6284</v>
      </c>
      <c r="C52" s="20" t="s">
        <v>9475</v>
      </c>
      <c r="D52" s="612">
        <v>0</v>
      </c>
      <c r="E52" s="612">
        <v>5406680.2699999996</v>
      </c>
      <c r="F52" s="612">
        <v>334596.74</v>
      </c>
      <c r="G52" s="612">
        <v>6742617.1299999999</v>
      </c>
      <c r="H52" s="612">
        <v>1417272.95</v>
      </c>
      <c r="I52" s="612">
        <v>5947712.4200000009</v>
      </c>
      <c r="J52" s="612">
        <v>1419956.58</v>
      </c>
      <c r="K52" s="612">
        <v>2090692.33</v>
      </c>
      <c r="L52" s="612">
        <v>3937943.71</v>
      </c>
      <c r="M52" s="612">
        <v>4445536.76</v>
      </c>
      <c r="N52" s="612">
        <v>1563612.19</v>
      </c>
      <c r="O52" s="612">
        <v>2119016.23</v>
      </c>
      <c r="P52" s="612">
        <v>136574362.69</v>
      </c>
      <c r="Q52" s="612">
        <v>638130.82999999996</v>
      </c>
      <c r="R52" s="612">
        <v>413251.21</v>
      </c>
      <c r="S52" s="612">
        <v>7159591.6199999992</v>
      </c>
      <c r="T52" s="612">
        <v>5562797.6499999994</v>
      </c>
      <c r="U52" s="612">
        <v>1009333.2</v>
      </c>
      <c r="V52" s="612">
        <v>3257927.81</v>
      </c>
      <c r="W52" s="612">
        <v>7571738.0999999996</v>
      </c>
      <c r="X52" s="612">
        <v>2387229.58</v>
      </c>
      <c r="Y52" s="612">
        <v>200000000.00000003</v>
      </c>
      <c r="Z52" s="1031">
        <f t="shared" si="3"/>
        <v>13.648736065</v>
      </c>
      <c r="AA52" s="1031">
        <f t="shared" si="4"/>
        <v>72.351263934999992</v>
      </c>
      <c r="AB52" s="1031">
        <f t="shared" si="5"/>
        <v>13.999999999999993</v>
      </c>
    </row>
    <row r="53" spans="1:28" ht="14.4">
      <c r="A53" s="478" t="s">
        <v>5146</v>
      </c>
      <c r="B53" s="611" t="s">
        <v>6285</v>
      </c>
      <c r="C53" s="20" t="s">
        <v>9476</v>
      </c>
      <c r="D53" s="612">
        <v>0</v>
      </c>
      <c r="E53" s="612">
        <v>0</v>
      </c>
      <c r="F53" s="612">
        <v>0</v>
      </c>
      <c r="G53" s="612">
        <v>0</v>
      </c>
      <c r="H53" s="612">
        <v>0</v>
      </c>
      <c r="I53" s="612">
        <v>0</v>
      </c>
      <c r="J53" s="612">
        <v>0</v>
      </c>
      <c r="K53" s="612">
        <v>0</v>
      </c>
      <c r="L53" s="612">
        <v>0</v>
      </c>
      <c r="M53" s="612">
        <v>0</v>
      </c>
      <c r="N53" s="612">
        <v>0</v>
      </c>
      <c r="O53" s="612">
        <v>0</v>
      </c>
      <c r="P53" s="612">
        <v>20000000</v>
      </c>
      <c r="Q53" s="612">
        <v>0</v>
      </c>
      <c r="R53" s="612">
        <v>0</v>
      </c>
      <c r="S53" s="612">
        <v>0</v>
      </c>
      <c r="T53" s="612">
        <v>0</v>
      </c>
      <c r="U53" s="612">
        <v>0</v>
      </c>
      <c r="V53" s="612">
        <v>0</v>
      </c>
      <c r="W53" s="612">
        <v>0</v>
      </c>
      <c r="X53" s="612">
        <v>0</v>
      </c>
      <c r="Y53" s="612">
        <v>20000000</v>
      </c>
      <c r="Z53" s="1031">
        <f t="shared" si="3"/>
        <v>0</v>
      </c>
      <c r="AA53" s="1031">
        <f t="shared" si="4"/>
        <v>100</v>
      </c>
      <c r="AB53" s="1031">
        <f t="shared" si="5"/>
        <v>0</v>
      </c>
    </row>
    <row r="54" spans="1:28" ht="14.4">
      <c r="A54" s="478" t="s">
        <v>5147</v>
      </c>
      <c r="B54" s="611" t="s">
        <v>6286</v>
      </c>
      <c r="C54" s="20" t="s">
        <v>9477</v>
      </c>
      <c r="D54" s="612">
        <v>0</v>
      </c>
      <c r="E54" s="612">
        <v>0</v>
      </c>
      <c r="F54" s="612">
        <v>0</v>
      </c>
      <c r="G54" s="612">
        <v>0</v>
      </c>
      <c r="H54" s="612">
        <v>0</v>
      </c>
      <c r="I54" s="612">
        <v>0</v>
      </c>
      <c r="J54" s="612">
        <v>0</v>
      </c>
      <c r="K54" s="612">
        <v>0</v>
      </c>
      <c r="L54" s="612">
        <v>0</v>
      </c>
      <c r="M54" s="612">
        <v>0</v>
      </c>
      <c r="N54" s="612">
        <v>0</v>
      </c>
      <c r="O54" s="612">
        <v>0</v>
      </c>
      <c r="P54" s="612">
        <v>5000000</v>
      </c>
      <c r="Q54" s="612">
        <v>0</v>
      </c>
      <c r="R54" s="612">
        <v>0</v>
      </c>
      <c r="S54" s="612">
        <v>0</v>
      </c>
      <c r="T54" s="612">
        <v>0</v>
      </c>
      <c r="U54" s="612">
        <v>0</v>
      </c>
      <c r="V54" s="612">
        <v>0</v>
      </c>
      <c r="W54" s="612">
        <v>0</v>
      </c>
      <c r="X54" s="612">
        <v>0</v>
      </c>
      <c r="Y54" s="612">
        <v>5000000</v>
      </c>
      <c r="Z54" s="1031">
        <f t="shared" si="3"/>
        <v>0</v>
      </c>
      <c r="AA54" s="1031">
        <f t="shared" si="4"/>
        <v>100</v>
      </c>
      <c r="AB54" s="1031">
        <f t="shared" si="5"/>
        <v>0</v>
      </c>
    </row>
    <row r="55" spans="1:28" ht="14.4">
      <c r="A55" s="478" t="s">
        <v>5148</v>
      </c>
      <c r="B55" s="611" t="s">
        <v>6287</v>
      </c>
      <c r="C55" s="20" t="s">
        <v>9478</v>
      </c>
      <c r="D55" s="612">
        <v>0</v>
      </c>
      <c r="E55" s="612">
        <v>0</v>
      </c>
      <c r="F55" s="612">
        <v>0</v>
      </c>
      <c r="G55" s="612">
        <v>0</v>
      </c>
      <c r="H55" s="612">
        <v>0</v>
      </c>
      <c r="I55" s="612">
        <v>0</v>
      </c>
      <c r="J55" s="612">
        <v>0</v>
      </c>
      <c r="K55" s="612">
        <v>0</v>
      </c>
      <c r="L55" s="612">
        <v>0</v>
      </c>
      <c r="M55" s="612">
        <v>0</v>
      </c>
      <c r="N55" s="612">
        <v>0</v>
      </c>
      <c r="O55" s="612">
        <v>0</v>
      </c>
      <c r="P55" s="612">
        <v>58000000</v>
      </c>
      <c r="Q55" s="612">
        <v>0</v>
      </c>
      <c r="R55" s="612">
        <v>0</v>
      </c>
      <c r="S55" s="612">
        <v>0</v>
      </c>
      <c r="T55" s="612">
        <v>0</v>
      </c>
      <c r="U55" s="612">
        <v>0</v>
      </c>
      <c r="V55" s="612">
        <v>0</v>
      </c>
      <c r="W55" s="612">
        <v>0</v>
      </c>
      <c r="X55" s="612">
        <v>0</v>
      </c>
      <c r="Y55" s="612">
        <v>58000000</v>
      </c>
      <c r="Z55" s="1031">
        <f t="shared" si="3"/>
        <v>0</v>
      </c>
      <c r="AA55" s="1031">
        <f t="shared" si="4"/>
        <v>100</v>
      </c>
      <c r="AB55" s="1031">
        <f t="shared" si="5"/>
        <v>0</v>
      </c>
    </row>
    <row r="56" spans="1:28" ht="14.4">
      <c r="A56" s="478" t="s">
        <v>5149</v>
      </c>
      <c r="B56" s="611" t="s">
        <v>6288</v>
      </c>
      <c r="C56" s="20" t="s">
        <v>9479</v>
      </c>
      <c r="D56" s="612">
        <v>0</v>
      </c>
      <c r="E56" s="612">
        <v>0</v>
      </c>
      <c r="F56" s="612">
        <v>0</v>
      </c>
      <c r="G56" s="612">
        <v>0</v>
      </c>
      <c r="H56" s="612">
        <v>0</v>
      </c>
      <c r="I56" s="612">
        <v>0</v>
      </c>
      <c r="J56" s="612">
        <v>0</v>
      </c>
      <c r="K56" s="612">
        <v>0</v>
      </c>
      <c r="L56" s="612">
        <v>0</v>
      </c>
      <c r="M56" s="612">
        <v>0</v>
      </c>
      <c r="N56" s="612">
        <v>0</v>
      </c>
      <c r="O56" s="612">
        <v>0</v>
      </c>
      <c r="P56" s="612">
        <v>10000000</v>
      </c>
      <c r="Q56" s="612">
        <v>0</v>
      </c>
      <c r="R56" s="612">
        <v>0</v>
      </c>
      <c r="S56" s="612">
        <v>0</v>
      </c>
      <c r="T56" s="612">
        <v>0</v>
      </c>
      <c r="U56" s="612">
        <v>0</v>
      </c>
      <c r="V56" s="612">
        <v>0</v>
      </c>
      <c r="W56" s="612">
        <v>0</v>
      </c>
      <c r="X56" s="612">
        <v>0</v>
      </c>
      <c r="Y56" s="612">
        <v>10000000</v>
      </c>
      <c r="Z56" s="1031">
        <f t="shared" si="3"/>
        <v>0</v>
      </c>
      <c r="AA56" s="1031">
        <f t="shared" si="4"/>
        <v>100</v>
      </c>
      <c r="AB56" s="1031">
        <f t="shared" si="5"/>
        <v>0</v>
      </c>
    </row>
    <row r="57" spans="1:28" ht="14.4">
      <c r="A57" s="478" t="s">
        <v>5150</v>
      </c>
      <c r="B57" s="611" t="s">
        <v>9480</v>
      </c>
      <c r="C57" s="20" t="s">
        <v>9481</v>
      </c>
      <c r="D57" s="612">
        <v>36000000</v>
      </c>
      <c r="E57" s="612">
        <v>0</v>
      </c>
      <c r="F57" s="612">
        <v>0</v>
      </c>
      <c r="G57" s="612">
        <v>0</v>
      </c>
      <c r="H57" s="612">
        <v>0</v>
      </c>
      <c r="I57" s="612">
        <v>0</v>
      </c>
      <c r="J57" s="612">
        <v>0</v>
      </c>
      <c r="K57" s="612">
        <v>0</v>
      </c>
      <c r="L57" s="612">
        <v>0</v>
      </c>
      <c r="M57" s="612">
        <v>0</v>
      </c>
      <c r="N57" s="612">
        <v>0</v>
      </c>
      <c r="O57" s="612">
        <v>0</v>
      </c>
      <c r="P57" s="612">
        <v>0</v>
      </c>
      <c r="Q57" s="612">
        <v>0</v>
      </c>
      <c r="R57" s="612">
        <v>0</v>
      </c>
      <c r="S57" s="612">
        <v>0</v>
      </c>
      <c r="T57" s="612">
        <v>0</v>
      </c>
      <c r="U57" s="612">
        <v>0</v>
      </c>
      <c r="V57" s="612">
        <v>0</v>
      </c>
      <c r="W57" s="612">
        <v>0</v>
      </c>
      <c r="X57" s="612">
        <v>0</v>
      </c>
      <c r="Y57" s="612">
        <v>36000000</v>
      </c>
      <c r="Z57" s="1031" t="str">
        <f t="shared" si="3"/>
        <v/>
      </c>
      <c r="AA57" s="1031" t="str">
        <f t="shared" si="4"/>
        <v/>
      </c>
      <c r="AB57" s="1031" t="str">
        <f t="shared" si="5"/>
        <v/>
      </c>
    </row>
    <row r="58" spans="1:28" ht="14.4">
      <c r="A58" s="478" t="s">
        <v>5151</v>
      </c>
      <c r="B58" s="611" t="s">
        <v>9482</v>
      </c>
      <c r="C58" s="20" t="s">
        <v>9483</v>
      </c>
      <c r="D58" s="612">
        <v>0</v>
      </c>
      <c r="E58" s="612">
        <v>0</v>
      </c>
      <c r="F58" s="612">
        <v>0</v>
      </c>
      <c r="G58" s="612">
        <v>0</v>
      </c>
      <c r="H58" s="612">
        <v>0</v>
      </c>
      <c r="I58" s="612">
        <v>0</v>
      </c>
      <c r="J58" s="612">
        <v>0</v>
      </c>
      <c r="K58" s="612">
        <v>0</v>
      </c>
      <c r="L58" s="612">
        <v>0</v>
      </c>
      <c r="M58" s="612">
        <v>0</v>
      </c>
      <c r="N58" s="612">
        <v>0</v>
      </c>
      <c r="O58" s="612">
        <v>0</v>
      </c>
      <c r="P58" s="612">
        <v>10000000</v>
      </c>
      <c r="Q58" s="612">
        <v>0</v>
      </c>
      <c r="R58" s="612">
        <v>0</v>
      </c>
      <c r="S58" s="612">
        <v>0</v>
      </c>
      <c r="T58" s="612">
        <v>0</v>
      </c>
      <c r="U58" s="612">
        <v>0</v>
      </c>
      <c r="V58" s="612">
        <v>0</v>
      </c>
      <c r="W58" s="612">
        <v>0</v>
      </c>
      <c r="X58" s="612">
        <v>0</v>
      </c>
      <c r="Y58" s="612">
        <v>10000000</v>
      </c>
      <c r="Z58" s="1031">
        <f t="shared" si="3"/>
        <v>0</v>
      </c>
      <c r="AA58" s="1031">
        <f t="shared" si="4"/>
        <v>100</v>
      </c>
      <c r="AB58" s="1031">
        <f t="shared" si="5"/>
        <v>0</v>
      </c>
    </row>
    <row r="59" spans="1:28" ht="14.4">
      <c r="A59" s="478" t="s">
        <v>5152</v>
      </c>
      <c r="B59" s="611" t="s">
        <v>9484</v>
      </c>
      <c r="C59" s="20" t="s">
        <v>9485</v>
      </c>
      <c r="D59" s="612">
        <v>0</v>
      </c>
      <c r="E59" s="612">
        <v>0</v>
      </c>
      <c r="F59" s="612">
        <v>0</v>
      </c>
      <c r="G59" s="612">
        <v>0</v>
      </c>
      <c r="H59" s="612">
        <v>0</v>
      </c>
      <c r="I59" s="612">
        <v>0</v>
      </c>
      <c r="J59" s="612">
        <v>0</v>
      </c>
      <c r="K59" s="612">
        <v>0</v>
      </c>
      <c r="L59" s="612">
        <v>0</v>
      </c>
      <c r="M59" s="612">
        <v>0</v>
      </c>
      <c r="N59" s="612">
        <v>0</v>
      </c>
      <c r="O59" s="612">
        <v>0</v>
      </c>
      <c r="P59" s="612">
        <v>45000000</v>
      </c>
      <c r="Q59" s="612">
        <v>0</v>
      </c>
      <c r="R59" s="612">
        <v>0</v>
      </c>
      <c r="S59" s="612">
        <v>0</v>
      </c>
      <c r="T59" s="612">
        <v>0</v>
      </c>
      <c r="U59" s="612">
        <v>0</v>
      </c>
      <c r="V59" s="612">
        <v>0</v>
      </c>
      <c r="W59" s="612">
        <v>0</v>
      </c>
      <c r="X59" s="612">
        <v>0</v>
      </c>
      <c r="Y59" s="612">
        <v>45000000</v>
      </c>
      <c r="Z59" s="1031">
        <f t="shared" si="3"/>
        <v>0</v>
      </c>
      <c r="AA59" s="1031">
        <f t="shared" si="4"/>
        <v>100</v>
      </c>
      <c r="AB59" s="1031">
        <f t="shared" si="5"/>
        <v>0</v>
      </c>
    </row>
    <row r="60" spans="1:28" ht="14.4">
      <c r="A60" s="478" t="s">
        <v>4936</v>
      </c>
      <c r="B60" s="611" t="s">
        <v>9254</v>
      </c>
      <c r="C60" s="20" t="s">
        <v>9486</v>
      </c>
      <c r="D60" s="612">
        <v>1085000</v>
      </c>
      <c r="E60" s="612">
        <v>14379428.26</v>
      </c>
      <c r="F60" s="612">
        <v>498370</v>
      </c>
      <c r="G60" s="612">
        <v>12194922.289999999</v>
      </c>
      <c r="H60" s="612">
        <v>963938.98</v>
      </c>
      <c r="I60" s="612">
        <v>13436828.41</v>
      </c>
      <c r="J60" s="612">
        <v>4176133</v>
      </c>
      <c r="K60" s="612">
        <v>7480859</v>
      </c>
      <c r="L60" s="612">
        <v>12285825.350000001</v>
      </c>
      <c r="M60" s="612">
        <v>17240519.16</v>
      </c>
      <c r="N60" s="612">
        <v>2565080.1</v>
      </c>
      <c r="O60" s="612">
        <v>10180261</v>
      </c>
      <c r="P60" s="612">
        <v>75565973.200000018</v>
      </c>
      <c r="Q60" s="612">
        <v>5619092.0999999996</v>
      </c>
      <c r="R60" s="612">
        <v>5312600</v>
      </c>
      <c r="S60" s="612">
        <v>32785079.010000002</v>
      </c>
      <c r="T60" s="612">
        <v>16104908.870000001</v>
      </c>
      <c r="U60" s="612">
        <v>9185149.5999999996</v>
      </c>
      <c r="V60" s="612">
        <v>12028641.77</v>
      </c>
      <c r="W60" s="612">
        <v>24188920.93</v>
      </c>
      <c r="X60" s="612">
        <v>17596441.969999999</v>
      </c>
      <c r="Y60" s="612">
        <v>294873973</v>
      </c>
      <c r="Z60" s="1031">
        <f t="shared" si="3"/>
        <v>22.266426347458591</v>
      </c>
      <c r="AA60" s="1031">
        <f t="shared" si="4"/>
        <v>35.927772367412857</v>
      </c>
      <c r="AB60" s="1031">
        <f t="shared" si="5"/>
        <v>41.805801285128567</v>
      </c>
    </row>
    <row r="61" spans="1:28" ht="14.4">
      <c r="A61" s="478" t="s">
        <v>4937</v>
      </c>
      <c r="B61" s="611" t="s">
        <v>6289</v>
      </c>
      <c r="C61" s="20" t="s">
        <v>9487</v>
      </c>
      <c r="D61" s="612">
        <v>0</v>
      </c>
      <c r="E61" s="612">
        <v>15281512.979999999</v>
      </c>
      <c r="F61" s="612">
        <v>250000</v>
      </c>
      <c r="G61" s="612">
        <v>20880564.080000006</v>
      </c>
      <c r="H61" s="612">
        <v>5126474.8600000003</v>
      </c>
      <c r="I61" s="612">
        <v>20299522.5</v>
      </c>
      <c r="J61" s="612">
        <v>6156421.4100000001</v>
      </c>
      <c r="K61" s="612">
        <v>8852329.6199999992</v>
      </c>
      <c r="L61" s="612">
        <v>28006957.890000001</v>
      </c>
      <c r="M61" s="612">
        <v>26795399.090000004</v>
      </c>
      <c r="N61" s="612">
        <v>4269522.4700000007</v>
      </c>
      <c r="O61" s="612">
        <v>17151490.07</v>
      </c>
      <c r="P61" s="612">
        <v>32257187.289999999</v>
      </c>
      <c r="Q61" s="612">
        <v>7254064.8300000001</v>
      </c>
      <c r="R61" s="612">
        <v>5390000</v>
      </c>
      <c r="S61" s="612">
        <v>26375306.679999996</v>
      </c>
      <c r="T61" s="612">
        <v>15725965.99</v>
      </c>
      <c r="U61" s="612">
        <v>13156464.76</v>
      </c>
      <c r="V61" s="612">
        <v>14375913.310000001</v>
      </c>
      <c r="W61" s="612">
        <v>13297910.59</v>
      </c>
      <c r="X61" s="612">
        <v>11955605.379999999</v>
      </c>
      <c r="Y61" s="612">
        <v>292858613.80000001</v>
      </c>
      <c r="Z61" s="1031">
        <f t="shared" si="3"/>
        <v>35.803551064954199</v>
      </c>
      <c r="AA61" s="1031">
        <f t="shared" si="4"/>
        <v>27.478651857225994</v>
      </c>
      <c r="AB61" s="1031">
        <f t="shared" si="5"/>
        <v>36.71779707781981</v>
      </c>
    </row>
    <row r="62" spans="1:28" ht="14.4">
      <c r="A62" s="478" t="s">
        <v>4933</v>
      </c>
      <c r="B62" s="611" t="s">
        <v>6290</v>
      </c>
      <c r="C62" s="20" t="s">
        <v>747</v>
      </c>
      <c r="D62" s="612">
        <v>20000000</v>
      </c>
      <c r="E62" s="612">
        <v>58311961.420000017</v>
      </c>
      <c r="F62" s="612">
        <v>21585268</v>
      </c>
      <c r="G62" s="612">
        <v>62559092.730000049</v>
      </c>
      <c r="H62" s="612">
        <v>50207363.039999992</v>
      </c>
      <c r="I62" s="612">
        <v>66363734.079999998</v>
      </c>
      <c r="J62" s="612">
        <v>29783548.579999994</v>
      </c>
      <c r="K62" s="612">
        <v>34644556.859999985</v>
      </c>
      <c r="L62" s="612">
        <v>50381576.440000005</v>
      </c>
      <c r="M62" s="612">
        <v>52593955.18000003</v>
      </c>
      <c r="N62" s="612">
        <v>32786974.769999988</v>
      </c>
      <c r="O62" s="612">
        <v>37691003.039999992</v>
      </c>
      <c r="P62" s="612">
        <v>69920426.889999956</v>
      </c>
      <c r="Q62" s="612">
        <v>24883304.370000001</v>
      </c>
      <c r="R62" s="612">
        <v>22432457.41</v>
      </c>
      <c r="S62" s="612">
        <v>78378323.86999999</v>
      </c>
      <c r="T62" s="612">
        <v>66084844.469999984</v>
      </c>
      <c r="U62" s="612">
        <v>28256752.610000003</v>
      </c>
      <c r="V62" s="612">
        <v>46891563.020000011</v>
      </c>
      <c r="W62" s="612">
        <v>82000700.939999998</v>
      </c>
      <c r="X62" s="612">
        <v>37599243.569999993</v>
      </c>
      <c r="Y62" s="612">
        <v>973356651.28999996</v>
      </c>
      <c r="Z62" s="1031">
        <f t="shared" si="3"/>
        <v>39.212722819330622</v>
      </c>
      <c r="AA62" s="1031">
        <f t="shared" si="4"/>
        <v>20.243458690812023</v>
      </c>
      <c r="AB62" s="1031">
        <f t="shared" si="5"/>
        <v>40.543818489857365</v>
      </c>
    </row>
    <row r="63" spans="1:28" ht="14.4">
      <c r="A63" s="478" t="s">
        <v>4940</v>
      </c>
      <c r="B63" s="611" t="s">
        <v>6291</v>
      </c>
      <c r="C63" s="20" t="s">
        <v>753</v>
      </c>
      <c r="D63" s="612">
        <v>10000000</v>
      </c>
      <c r="E63" s="612">
        <v>40853159.87000002</v>
      </c>
      <c r="F63" s="612">
        <v>2265181.1900000004</v>
      </c>
      <c r="G63" s="612">
        <v>25366055.599999987</v>
      </c>
      <c r="H63" s="612">
        <v>7740671.0699999994</v>
      </c>
      <c r="I63" s="612">
        <v>41941808.979999997</v>
      </c>
      <c r="J63" s="612">
        <v>6996834.4799999995</v>
      </c>
      <c r="K63" s="612">
        <v>10111207.76</v>
      </c>
      <c r="L63" s="612">
        <v>23095222.770000007</v>
      </c>
      <c r="M63" s="612">
        <v>23344668.260000002</v>
      </c>
      <c r="N63" s="612">
        <v>8991140.870000001</v>
      </c>
      <c r="O63" s="612">
        <v>8270824.3499999996</v>
      </c>
      <c r="P63" s="612">
        <v>26377335.470000006</v>
      </c>
      <c r="Q63" s="612">
        <v>5681331.7800000003</v>
      </c>
      <c r="R63" s="612">
        <v>3632850.5900000003</v>
      </c>
      <c r="S63" s="612">
        <v>68649662.039999917</v>
      </c>
      <c r="T63" s="612">
        <v>53144361.230000012</v>
      </c>
      <c r="U63" s="612">
        <v>5400556.6400000006</v>
      </c>
      <c r="V63" s="612">
        <v>8091408.6100000003</v>
      </c>
      <c r="W63" s="612">
        <v>70216352.99999997</v>
      </c>
      <c r="X63" s="612">
        <v>28757781.749999996</v>
      </c>
      <c r="Y63" s="612">
        <v>478928416.30999982</v>
      </c>
      <c r="Z63" s="1031">
        <f t="shared" si="3"/>
        <v>33.772775590401508</v>
      </c>
      <c r="AA63" s="1031">
        <f t="shared" si="4"/>
        <v>14.284476397719125</v>
      </c>
      <c r="AB63" s="1031">
        <f t="shared" si="5"/>
        <v>51.942748011879381</v>
      </c>
    </row>
    <row r="64" spans="1:28" ht="14.4">
      <c r="A64" s="478" t="s">
        <v>4942</v>
      </c>
      <c r="B64" s="611" t="s">
        <v>6292</v>
      </c>
      <c r="C64" s="20" t="s">
        <v>4491</v>
      </c>
      <c r="D64" s="612">
        <v>730000</v>
      </c>
      <c r="E64" s="612">
        <v>19049453.649999999</v>
      </c>
      <c r="F64" s="612">
        <v>7500</v>
      </c>
      <c r="G64" s="612">
        <v>17965073.810000002</v>
      </c>
      <c r="H64" s="612">
        <v>3112829.84</v>
      </c>
      <c r="I64" s="612">
        <v>34206552.450000003</v>
      </c>
      <c r="J64" s="612">
        <v>6343302</v>
      </c>
      <c r="K64" s="612">
        <v>11622916</v>
      </c>
      <c r="L64" s="612">
        <v>13592253.74</v>
      </c>
      <c r="M64" s="612">
        <v>23601272.260000002</v>
      </c>
      <c r="N64" s="612">
        <v>5821424.1500000004</v>
      </c>
      <c r="O64" s="612">
        <v>12108917</v>
      </c>
      <c r="P64" s="612">
        <v>24686767.34</v>
      </c>
      <c r="Q64" s="612">
        <v>45000</v>
      </c>
      <c r="R64" s="612">
        <v>2012000</v>
      </c>
      <c r="S64" s="612">
        <v>90209733.150000006</v>
      </c>
      <c r="T64" s="612">
        <v>6933800</v>
      </c>
      <c r="U64" s="612">
        <v>2306960</v>
      </c>
      <c r="V64" s="612">
        <v>2423592</v>
      </c>
      <c r="W64" s="612">
        <v>15531871.83</v>
      </c>
      <c r="X64" s="612">
        <v>1667920</v>
      </c>
      <c r="Y64" s="612">
        <v>293979139.21999997</v>
      </c>
      <c r="Z64" s="1031">
        <f t="shared" si="3"/>
        <v>36.112597558403159</v>
      </c>
      <c r="AA64" s="1031">
        <f t="shared" si="4"/>
        <v>22.580929282906421</v>
      </c>
      <c r="AB64" s="1031">
        <f t="shared" si="5"/>
        <v>41.306473158690423</v>
      </c>
    </row>
    <row r="65" spans="1:28" ht="14.4">
      <c r="A65" s="478" t="s">
        <v>4943</v>
      </c>
      <c r="B65" s="611" t="s">
        <v>6294</v>
      </c>
      <c r="C65" s="20" t="s">
        <v>9488</v>
      </c>
      <c r="D65" s="612">
        <v>0</v>
      </c>
      <c r="E65" s="612">
        <v>24700000</v>
      </c>
      <c r="F65" s="612">
        <v>0</v>
      </c>
      <c r="G65" s="612">
        <v>5740000</v>
      </c>
      <c r="H65" s="612">
        <v>0</v>
      </c>
      <c r="I65" s="612">
        <v>25557357</v>
      </c>
      <c r="J65" s="612">
        <v>31100000</v>
      </c>
      <c r="K65" s="612">
        <v>1171200</v>
      </c>
      <c r="L65" s="612">
        <v>48612799</v>
      </c>
      <c r="M65" s="612">
        <v>27487754.399999999</v>
      </c>
      <c r="N65" s="612">
        <v>2500000</v>
      </c>
      <c r="O65" s="612">
        <v>27238900</v>
      </c>
      <c r="P65" s="612">
        <v>101376540</v>
      </c>
      <c r="Q65" s="612">
        <v>17410272.740000002</v>
      </c>
      <c r="R65" s="612">
        <v>5485000</v>
      </c>
      <c r="S65" s="612">
        <v>86169421.810000002</v>
      </c>
      <c r="T65" s="612">
        <v>28366562</v>
      </c>
      <c r="U65" s="612">
        <v>39510000</v>
      </c>
      <c r="V65" s="612">
        <v>50558000</v>
      </c>
      <c r="W65" s="612">
        <v>103194602.09999996</v>
      </c>
      <c r="X65" s="612">
        <v>7000000</v>
      </c>
      <c r="Y65" s="612">
        <v>633178409.04999995</v>
      </c>
      <c r="Z65" s="1031">
        <f t="shared" si="3"/>
        <v>21.618133853517254</v>
      </c>
      <c r="AA65" s="1031">
        <f t="shared" si="4"/>
        <v>25.048736996254028</v>
      </c>
      <c r="AB65" s="1031">
        <f t="shared" si="5"/>
        <v>53.333129150228721</v>
      </c>
    </row>
    <row r="66" spans="1:28" ht="14.4">
      <c r="A66" s="478" t="s">
        <v>4944</v>
      </c>
      <c r="B66" s="611" t="s">
        <v>9255</v>
      </c>
      <c r="C66" s="20" t="s">
        <v>821</v>
      </c>
      <c r="D66" s="612">
        <v>4950000</v>
      </c>
      <c r="E66" s="612">
        <v>0</v>
      </c>
      <c r="F66" s="612">
        <v>0</v>
      </c>
      <c r="G66" s="612">
        <v>109500</v>
      </c>
      <c r="H66" s="612">
        <v>0</v>
      </c>
      <c r="I66" s="612">
        <v>0</v>
      </c>
      <c r="J66" s="612">
        <v>0</v>
      </c>
      <c r="K66" s="612">
        <v>0</v>
      </c>
      <c r="L66" s="612">
        <v>0</v>
      </c>
      <c r="M66" s="612">
        <v>0</v>
      </c>
      <c r="N66" s="612">
        <v>0</v>
      </c>
      <c r="O66" s="612">
        <v>0</v>
      </c>
      <c r="P66" s="612">
        <v>244092000</v>
      </c>
      <c r="Q66" s="612">
        <v>0</v>
      </c>
      <c r="R66" s="612">
        <v>0</v>
      </c>
      <c r="S66" s="612">
        <v>0</v>
      </c>
      <c r="T66" s="612">
        <v>0</v>
      </c>
      <c r="U66" s="612">
        <v>36500</v>
      </c>
      <c r="V66" s="612">
        <v>0</v>
      </c>
      <c r="W66" s="612">
        <v>0</v>
      </c>
      <c r="X66" s="612">
        <v>0</v>
      </c>
      <c r="Y66" s="612">
        <v>249188000</v>
      </c>
      <c r="Z66" s="1031">
        <f t="shared" si="3"/>
        <v>4.4833318320654444E-2</v>
      </c>
      <c r="AA66" s="1031">
        <f t="shared" si="4"/>
        <v>99.94022224223913</v>
      </c>
      <c r="AB66" s="1031">
        <f t="shared" si="5"/>
        <v>1.4944439440218147E-2</v>
      </c>
    </row>
    <row r="67" spans="1:28" ht="14.4">
      <c r="A67" s="478" t="s">
        <v>5159</v>
      </c>
      <c r="B67" s="611" t="s">
        <v>9256</v>
      </c>
      <c r="C67" s="20" t="s">
        <v>9489</v>
      </c>
      <c r="D67" s="612">
        <v>0</v>
      </c>
      <c r="E67" s="612">
        <v>747502</v>
      </c>
      <c r="F67" s="612">
        <v>0</v>
      </c>
      <c r="G67" s="612">
        <v>1913170.92</v>
      </c>
      <c r="H67" s="612">
        <v>0</v>
      </c>
      <c r="I67" s="612">
        <v>557024.6</v>
      </c>
      <c r="J67" s="612">
        <v>0</v>
      </c>
      <c r="K67" s="612">
        <v>0</v>
      </c>
      <c r="L67" s="612">
        <v>568000</v>
      </c>
      <c r="M67" s="612">
        <v>340000</v>
      </c>
      <c r="N67" s="612">
        <v>321400</v>
      </c>
      <c r="O67" s="612">
        <v>642266</v>
      </c>
      <c r="P67" s="612">
        <v>1214228.6099999999</v>
      </c>
      <c r="Q67" s="612">
        <v>0</v>
      </c>
      <c r="R67" s="612">
        <v>103824</v>
      </c>
      <c r="S67" s="612">
        <v>962320</v>
      </c>
      <c r="T67" s="612">
        <v>723853.9</v>
      </c>
      <c r="U67" s="612">
        <v>962350</v>
      </c>
      <c r="V67" s="612">
        <v>212500</v>
      </c>
      <c r="W67" s="612">
        <v>182400</v>
      </c>
      <c r="X67" s="612">
        <v>529926.39999999991</v>
      </c>
      <c r="Y67" s="612">
        <v>9980766.4299999997</v>
      </c>
      <c r="Z67" s="1031">
        <f t="shared" ref="Z67:Z130" si="6">IF(Y67&gt;D67,SUM(E67:L67)/($Y67-$D67)*100,"")</f>
        <v>37.929927992513903</v>
      </c>
      <c r="AA67" s="1031">
        <f t="shared" ref="AA67:AA130" si="7">IF(Y67&gt;D67,SUM(M67:P67)/($Y67-$D67)*100,"")</f>
        <v>25.227467526258902</v>
      </c>
      <c r="AB67" s="1031">
        <f t="shared" ref="AB67:AB130" si="8">IF(Y67&gt;D67,SUM(Q67:X67)/($Y67-$D67)*100,"")</f>
        <v>36.842604481227198</v>
      </c>
    </row>
    <row r="68" spans="1:28" ht="14.4">
      <c r="A68" s="478" t="s">
        <v>5160</v>
      </c>
      <c r="B68" s="611" t="s">
        <v>9257</v>
      </c>
      <c r="C68" s="20" t="s">
        <v>9490</v>
      </c>
      <c r="D68" s="612">
        <v>0</v>
      </c>
      <c r="E68" s="612">
        <v>6864841.9400000004</v>
      </c>
      <c r="F68" s="612">
        <v>52039.78</v>
      </c>
      <c r="G68" s="612">
        <v>11910309.539999999</v>
      </c>
      <c r="H68" s="612">
        <v>970755.61</v>
      </c>
      <c r="I68" s="612">
        <v>6358712.4800000004</v>
      </c>
      <c r="J68" s="612">
        <v>1673048.08</v>
      </c>
      <c r="K68" s="612">
        <v>1062576.9500000002</v>
      </c>
      <c r="L68" s="612">
        <v>7597214.3400000008</v>
      </c>
      <c r="M68" s="612">
        <v>7266794.9800000023</v>
      </c>
      <c r="N68" s="612">
        <v>2570070.19</v>
      </c>
      <c r="O68" s="612">
        <v>3798978.19</v>
      </c>
      <c r="P68" s="612">
        <v>17846530.499999996</v>
      </c>
      <c r="Q68" s="612">
        <v>2645500.5500000003</v>
      </c>
      <c r="R68" s="612">
        <v>366910.35</v>
      </c>
      <c r="S68" s="612">
        <v>11892039.409999998</v>
      </c>
      <c r="T68" s="612">
        <v>6010325.9999999991</v>
      </c>
      <c r="U68" s="612">
        <v>1618537.15</v>
      </c>
      <c r="V68" s="612">
        <v>2508532.71</v>
      </c>
      <c r="W68" s="612">
        <v>7127850.0599999987</v>
      </c>
      <c r="X68" s="612">
        <v>3589738.2999999993</v>
      </c>
      <c r="Y68" s="612">
        <v>103731307.10999998</v>
      </c>
      <c r="Z68" s="1031">
        <f t="shared" si="6"/>
        <v>35.176939090630924</v>
      </c>
      <c r="AA68" s="1031">
        <f t="shared" si="7"/>
        <v>30.349924952372465</v>
      </c>
      <c r="AB68" s="1031">
        <f t="shared" si="8"/>
        <v>34.473135956996622</v>
      </c>
    </row>
    <row r="69" spans="1:28" ht="14.4">
      <c r="A69" s="478" t="s">
        <v>5161</v>
      </c>
      <c r="B69" s="611" t="s">
        <v>9491</v>
      </c>
      <c r="C69" s="20" t="s">
        <v>9492</v>
      </c>
      <c r="D69" s="612">
        <v>0</v>
      </c>
      <c r="E69" s="612">
        <v>1120460.8</v>
      </c>
      <c r="F69" s="612">
        <v>0</v>
      </c>
      <c r="G69" s="612">
        <v>291700</v>
      </c>
      <c r="H69" s="612">
        <v>0</v>
      </c>
      <c r="I69" s="612">
        <v>258070</v>
      </c>
      <c r="J69" s="612">
        <v>0</v>
      </c>
      <c r="K69" s="612">
        <v>0</v>
      </c>
      <c r="L69" s="612">
        <v>531200</v>
      </c>
      <c r="M69" s="612">
        <v>664328</v>
      </c>
      <c r="N69" s="612">
        <v>198322</v>
      </c>
      <c r="O69" s="612">
        <v>960000</v>
      </c>
      <c r="P69" s="612">
        <v>1819964.6099999999</v>
      </c>
      <c r="Q69" s="612">
        <v>0</v>
      </c>
      <c r="R69" s="612">
        <v>0</v>
      </c>
      <c r="S69" s="612">
        <v>3125812.6</v>
      </c>
      <c r="T69" s="612">
        <v>493840</v>
      </c>
      <c r="U69" s="612">
        <v>0</v>
      </c>
      <c r="V69" s="612">
        <v>0</v>
      </c>
      <c r="W69" s="612">
        <v>500948.1</v>
      </c>
      <c r="X69" s="612">
        <v>0</v>
      </c>
      <c r="Y69" s="612">
        <v>9964646.1099999994</v>
      </c>
      <c r="Z69" s="1031">
        <f t="shared" si="6"/>
        <v>22.092413274875447</v>
      </c>
      <c r="AA69" s="1031">
        <f t="shared" si="7"/>
        <v>36.55538360107402</v>
      </c>
      <c r="AB69" s="1031">
        <f t="shared" si="8"/>
        <v>41.35220312405054</v>
      </c>
    </row>
    <row r="70" spans="1:28" ht="14.4">
      <c r="A70" s="478" t="s">
        <v>5162</v>
      </c>
      <c r="B70" s="611" t="s">
        <v>9258</v>
      </c>
      <c r="C70" s="20" t="s">
        <v>9493</v>
      </c>
      <c r="D70" s="612">
        <v>0</v>
      </c>
      <c r="E70" s="612">
        <v>981392.64000000013</v>
      </c>
      <c r="F70" s="612">
        <v>0</v>
      </c>
      <c r="G70" s="612">
        <v>2211776.25</v>
      </c>
      <c r="H70" s="612">
        <v>0</v>
      </c>
      <c r="I70" s="612">
        <v>1291620.06</v>
      </c>
      <c r="J70" s="612">
        <v>199711.78</v>
      </c>
      <c r="K70" s="612">
        <v>91105.789999999979</v>
      </c>
      <c r="L70" s="612">
        <v>1135364.6399999999</v>
      </c>
      <c r="M70" s="612">
        <v>1319905.97</v>
      </c>
      <c r="N70" s="612">
        <v>675852.72</v>
      </c>
      <c r="O70" s="612">
        <v>684872.89000000013</v>
      </c>
      <c r="P70" s="612">
        <v>3568087.5399999996</v>
      </c>
      <c r="Q70" s="612">
        <v>659669.52</v>
      </c>
      <c r="R70" s="612">
        <v>55221.03</v>
      </c>
      <c r="S70" s="612">
        <v>2637681.3899999997</v>
      </c>
      <c r="T70" s="612">
        <v>1518966.29</v>
      </c>
      <c r="U70" s="612">
        <v>203626.53999999998</v>
      </c>
      <c r="V70" s="612">
        <v>912541.32</v>
      </c>
      <c r="W70" s="612">
        <v>876799.3600000001</v>
      </c>
      <c r="X70" s="612">
        <v>774781.95</v>
      </c>
      <c r="Y70" s="612">
        <v>19798977.679999996</v>
      </c>
      <c r="Z70" s="1031">
        <f t="shared" si="6"/>
        <v>29.854931176426287</v>
      </c>
      <c r="AA70" s="1031">
        <f t="shared" si="7"/>
        <v>31.560817033054008</v>
      </c>
      <c r="AB70" s="1031">
        <f t="shared" si="8"/>
        <v>38.58425179051973</v>
      </c>
    </row>
    <row r="71" spans="1:28" ht="14.4">
      <c r="A71" s="478" t="s">
        <v>4946</v>
      </c>
      <c r="B71" s="611" t="s">
        <v>6293</v>
      </c>
      <c r="C71" s="20" t="s">
        <v>750</v>
      </c>
      <c r="D71" s="612">
        <v>114000000</v>
      </c>
      <c r="E71" s="612">
        <v>0</v>
      </c>
      <c r="F71" s="612">
        <v>0</v>
      </c>
      <c r="G71" s="612">
        <v>0</v>
      </c>
      <c r="H71" s="612">
        <v>0</v>
      </c>
      <c r="I71" s="612">
        <v>0</v>
      </c>
      <c r="J71" s="612">
        <v>0</v>
      </c>
      <c r="K71" s="612">
        <v>0</v>
      </c>
      <c r="L71" s="612">
        <v>0</v>
      </c>
      <c r="M71" s="612">
        <v>0</v>
      </c>
      <c r="N71" s="612">
        <v>0</v>
      </c>
      <c r="O71" s="612">
        <v>0</v>
      </c>
      <c r="P71" s="612">
        <v>0</v>
      </c>
      <c r="Q71" s="612">
        <v>0</v>
      </c>
      <c r="R71" s="612">
        <v>0</v>
      </c>
      <c r="S71" s="612">
        <v>0</v>
      </c>
      <c r="T71" s="612">
        <v>0</v>
      </c>
      <c r="U71" s="612">
        <v>0</v>
      </c>
      <c r="V71" s="612">
        <v>0</v>
      </c>
      <c r="W71" s="612">
        <v>0</v>
      </c>
      <c r="X71" s="612">
        <v>0</v>
      </c>
      <c r="Y71" s="612">
        <v>114000000</v>
      </c>
      <c r="Z71" s="1031" t="str">
        <f t="shared" si="6"/>
        <v/>
      </c>
      <c r="AA71" s="1031" t="str">
        <f t="shared" si="7"/>
        <v/>
      </c>
      <c r="AB71" s="1031" t="str">
        <f t="shared" si="8"/>
        <v/>
      </c>
    </row>
    <row r="72" spans="1:28" ht="14.4">
      <c r="A72" s="478" t="s">
        <v>5163</v>
      </c>
      <c r="B72" s="611" t="s">
        <v>9259</v>
      </c>
      <c r="C72" s="20" t="s">
        <v>9495</v>
      </c>
      <c r="D72" s="612">
        <v>0</v>
      </c>
      <c r="E72" s="612">
        <v>21316732.899999984</v>
      </c>
      <c r="F72" s="612">
        <v>5419888.8699999992</v>
      </c>
      <c r="G72" s="612">
        <v>42938951.43999999</v>
      </c>
      <c r="H72" s="612">
        <v>47746270.270000033</v>
      </c>
      <c r="I72" s="612">
        <v>45872776.100000016</v>
      </c>
      <c r="J72" s="612">
        <v>4965836.21</v>
      </c>
      <c r="K72" s="612">
        <v>18045073.009999998</v>
      </c>
      <c r="L72" s="612">
        <v>39781560.689999998</v>
      </c>
      <c r="M72" s="612">
        <v>52795534.890000038</v>
      </c>
      <c r="N72" s="612">
        <v>14393724.579999998</v>
      </c>
      <c r="O72" s="612">
        <v>16880876.800000004</v>
      </c>
      <c r="P72" s="612">
        <v>30193640.529999983</v>
      </c>
      <c r="Q72" s="612">
        <v>26907679.629999999</v>
      </c>
      <c r="R72" s="612">
        <v>1814278.0699999998</v>
      </c>
      <c r="S72" s="612">
        <v>51870974.210000001</v>
      </c>
      <c r="T72" s="612">
        <v>30881290.179999981</v>
      </c>
      <c r="U72" s="612">
        <v>10452194.220000001</v>
      </c>
      <c r="V72" s="612">
        <v>18011676.860000003</v>
      </c>
      <c r="W72" s="612">
        <v>48860459.110000014</v>
      </c>
      <c r="X72" s="612">
        <v>29387085.719999999</v>
      </c>
      <c r="Y72" s="612">
        <v>558536504.29000008</v>
      </c>
      <c r="Z72" s="1031">
        <f t="shared" si="6"/>
        <v>40.478480413271683</v>
      </c>
      <c r="AA72" s="1031">
        <f t="shared" si="7"/>
        <v>20.457709732911685</v>
      </c>
      <c r="AB72" s="1031">
        <f t="shared" si="8"/>
        <v>39.063809853816636</v>
      </c>
    </row>
    <row r="73" spans="1:28" ht="14.4">
      <c r="A73" s="478" t="s">
        <v>5165</v>
      </c>
      <c r="B73" s="611" t="s">
        <v>9260</v>
      </c>
      <c r="C73" s="20" t="s">
        <v>10050</v>
      </c>
      <c r="D73" s="612">
        <v>500000000</v>
      </c>
      <c r="E73" s="612">
        <v>0</v>
      </c>
      <c r="F73" s="612">
        <v>0</v>
      </c>
      <c r="G73" s="612">
        <v>0</v>
      </c>
      <c r="H73" s="612">
        <v>0</v>
      </c>
      <c r="I73" s="612">
        <v>0</v>
      </c>
      <c r="J73" s="612">
        <v>0</v>
      </c>
      <c r="K73" s="612">
        <v>0</v>
      </c>
      <c r="L73" s="612">
        <v>0</v>
      </c>
      <c r="M73" s="612">
        <v>0</v>
      </c>
      <c r="N73" s="612">
        <v>0</v>
      </c>
      <c r="O73" s="612">
        <v>0</v>
      </c>
      <c r="P73" s="612">
        <v>0</v>
      </c>
      <c r="Q73" s="612">
        <v>0</v>
      </c>
      <c r="R73" s="612">
        <v>0</v>
      </c>
      <c r="S73" s="612">
        <v>0</v>
      </c>
      <c r="T73" s="612">
        <v>0</v>
      </c>
      <c r="U73" s="612">
        <v>0</v>
      </c>
      <c r="V73" s="612">
        <v>0</v>
      </c>
      <c r="W73" s="612">
        <v>0</v>
      </c>
      <c r="X73" s="612">
        <v>0</v>
      </c>
      <c r="Y73" s="612">
        <v>500000000</v>
      </c>
      <c r="Z73" s="1031" t="str">
        <f t="shared" si="6"/>
        <v/>
      </c>
      <c r="AA73" s="1031" t="str">
        <f t="shared" si="7"/>
        <v/>
      </c>
      <c r="AB73" s="1031" t="str">
        <f t="shared" si="8"/>
        <v/>
      </c>
    </row>
    <row r="74" spans="1:28" ht="14.4">
      <c r="A74" s="478" t="s">
        <v>5166</v>
      </c>
      <c r="B74" s="611" t="s">
        <v>9261</v>
      </c>
      <c r="C74" s="20" t="s">
        <v>10051</v>
      </c>
      <c r="D74" s="612">
        <v>53000000</v>
      </c>
      <c r="E74" s="612">
        <v>0</v>
      </c>
      <c r="F74" s="612">
        <v>0</v>
      </c>
      <c r="G74" s="612">
        <v>0</v>
      </c>
      <c r="H74" s="612">
        <v>0</v>
      </c>
      <c r="I74" s="612">
        <v>0</v>
      </c>
      <c r="J74" s="612">
        <v>0</v>
      </c>
      <c r="K74" s="612">
        <v>0</v>
      </c>
      <c r="L74" s="612">
        <v>0</v>
      </c>
      <c r="M74" s="612">
        <v>0</v>
      </c>
      <c r="N74" s="612">
        <v>0</v>
      </c>
      <c r="O74" s="612">
        <v>0</v>
      </c>
      <c r="P74" s="612">
        <v>0</v>
      </c>
      <c r="Q74" s="612">
        <v>0</v>
      </c>
      <c r="R74" s="612">
        <v>0</v>
      </c>
      <c r="S74" s="612">
        <v>0</v>
      </c>
      <c r="T74" s="612">
        <v>0</v>
      </c>
      <c r="U74" s="612">
        <v>0</v>
      </c>
      <c r="V74" s="612">
        <v>0</v>
      </c>
      <c r="W74" s="612">
        <v>0</v>
      </c>
      <c r="X74" s="612">
        <v>0</v>
      </c>
      <c r="Y74" s="612">
        <v>53000000</v>
      </c>
      <c r="Z74" s="1031" t="str">
        <f t="shared" si="6"/>
        <v/>
      </c>
      <c r="AA74" s="1031" t="str">
        <f t="shared" si="7"/>
        <v/>
      </c>
      <c r="AB74" s="1031" t="str">
        <f t="shared" si="8"/>
        <v/>
      </c>
    </row>
    <row r="75" spans="1:28" ht="14.4">
      <c r="A75" s="478" t="s">
        <v>5167</v>
      </c>
      <c r="B75" s="611" t="s">
        <v>10052</v>
      </c>
      <c r="C75" s="20" t="s">
        <v>10053</v>
      </c>
      <c r="D75" s="612">
        <v>0</v>
      </c>
      <c r="E75" s="612">
        <v>1774097.22</v>
      </c>
      <c r="F75" s="612">
        <v>0</v>
      </c>
      <c r="G75" s="612">
        <v>1771959.7999999998</v>
      </c>
      <c r="H75" s="612">
        <v>509004.78</v>
      </c>
      <c r="I75" s="612">
        <v>1525645.8599999999</v>
      </c>
      <c r="J75" s="612">
        <v>0</v>
      </c>
      <c r="K75" s="612">
        <v>340541</v>
      </c>
      <c r="L75" s="612">
        <v>1019606.3400000001</v>
      </c>
      <c r="M75" s="612">
        <v>3771894.5100000002</v>
      </c>
      <c r="N75" s="612">
        <v>2439808.7000000002</v>
      </c>
      <c r="O75" s="612">
        <v>957641.7</v>
      </c>
      <c r="P75" s="612">
        <v>2549040.7400000002</v>
      </c>
      <c r="Q75" s="612">
        <v>1104298</v>
      </c>
      <c r="R75" s="612">
        <v>188424.26</v>
      </c>
      <c r="S75" s="612">
        <v>7142349.1999999993</v>
      </c>
      <c r="T75" s="612">
        <v>0</v>
      </c>
      <c r="U75" s="612">
        <v>137530.79999999999</v>
      </c>
      <c r="V75" s="612">
        <v>3007823.4400000004</v>
      </c>
      <c r="W75" s="612">
        <v>4478305.0399999991</v>
      </c>
      <c r="X75" s="612">
        <v>4913136.5199999996</v>
      </c>
      <c r="Y75" s="612">
        <v>37631107.909999996</v>
      </c>
      <c r="Z75" s="1031">
        <f t="shared" si="6"/>
        <v>18.44446094066647</v>
      </c>
      <c r="AA75" s="1031">
        <f t="shared" si="7"/>
        <v>25.825404006820278</v>
      </c>
      <c r="AB75" s="1031">
        <f t="shared" si="8"/>
        <v>55.730135052513262</v>
      </c>
    </row>
    <row r="76" spans="1:28" ht="14.4">
      <c r="A76" s="478" t="s">
        <v>5168</v>
      </c>
      <c r="B76" s="611" t="s">
        <v>6295</v>
      </c>
      <c r="C76" s="20" t="s">
        <v>11158</v>
      </c>
      <c r="D76" s="612">
        <v>150000000</v>
      </c>
      <c r="E76" s="612">
        <v>0</v>
      </c>
      <c r="F76" s="612">
        <v>0</v>
      </c>
      <c r="G76" s="612">
        <v>0</v>
      </c>
      <c r="H76" s="612">
        <v>0</v>
      </c>
      <c r="I76" s="612">
        <v>0</v>
      </c>
      <c r="J76" s="612">
        <v>0</v>
      </c>
      <c r="K76" s="612">
        <v>0</v>
      </c>
      <c r="L76" s="612">
        <v>0</v>
      </c>
      <c r="M76" s="612">
        <v>0</v>
      </c>
      <c r="N76" s="612">
        <v>0</v>
      </c>
      <c r="O76" s="612">
        <v>0</v>
      </c>
      <c r="P76" s="612">
        <v>0</v>
      </c>
      <c r="Q76" s="612">
        <v>0</v>
      </c>
      <c r="R76" s="612">
        <v>0</v>
      </c>
      <c r="S76" s="612">
        <v>0</v>
      </c>
      <c r="T76" s="612">
        <v>0</v>
      </c>
      <c r="U76" s="612">
        <v>0</v>
      </c>
      <c r="V76" s="612">
        <v>0</v>
      </c>
      <c r="W76" s="612">
        <v>0</v>
      </c>
      <c r="X76" s="612">
        <v>0</v>
      </c>
      <c r="Y76" s="612">
        <v>150000000</v>
      </c>
      <c r="Z76" s="1031" t="str">
        <f t="shared" si="6"/>
        <v/>
      </c>
      <c r="AA76" s="1031" t="str">
        <f t="shared" si="7"/>
        <v/>
      </c>
      <c r="AB76" s="1031" t="str">
        <f t="shared" si="8"/>
        <v/>
      </c>
    </row>
    <row r="77" spans="1:28" ht="14.4">
      <c r="A77" s="478" t="s">
        <v>5169</v>
      </c>
      <c r="B77" s="611" t="s">
        <v>6296</v>
      </c>
      <c r="C77" s="20" t="s">
        <v>10055</v>
      </c>
      <c r="D77" s="612">
        <v>0</v>
      </c>
      <c r="E77" s="612">
        <v>0</v>
      </c>
      <c r="F77" s="612">
        <v>0</v>
      </c>
      <c r="G77" s="612">
        <v>0</v>
      </c>
      <c r="H77" s="612">
        <v>0</v>
      </c>
      <c r="I77" s="612">
        <v>0</v>
      </c>
      <c r="J77" s="612">
        <v>0</v>
      </c>
      <c r="K77" s="612">
        <v>0</v>
      </c>
      <c r="L77" s="612">
        <v>0</v>
      </c>
      <c r="M77" s="612">
        <v>0</v>
      </c>
      <c r="N77" s="612">
        <v>0</v>
      </c>
      <c r="O77" s="612">
        <v>0</v>
      </c>
      <c r="P77" s="612">
        <v>163081650.19999999</v>
      </c>
      <c r="Q77" s="612">
        <v>0</v>
      </c>
      <c r="R77" s="612">
        <v>0</v>
      </c>
      <c r="S77" s="612">
        <v>0</v>
      </c>
      <c r="T77" s="612">
        <v>0</v>
      </c>
      <c r="U77" s="612">
        <v>0</v>
      </c>
      <c r="V77" s="612">
        <v>0</v>
      </c>
      <c r="W77" s="612">
        <v>0</v>
      </c>
      <c r="X77" s="612">
        <v>0</v>
      </c>
      <c r="Y77" s="612">
        <v>163081650.19999999</v>
      </c>
      <c r="Z77" s="1031">
        <f t="shared" si="6"/>
        <v>0</v>
      </c>
      <c r="AA77" s="1031">
        <f t="shared" si="7"/>
        <v>100</v>
      </c>
      <c r="AB77" s="1031">
        <f t="shared" si="8"/>
        <v>0</v>
      </c>
    </row>
    <row r="78" spans="1:28" ht="14.4">
      <c r="A78" s="478" t="s">
        <v>5170</v>
      </c>
      <c r="B78" s="611" t="s">
        <v>6297</v>
      </c>
      <c r="C78" s="20" t="s">
        <v>10056</v>
      </c>
      <c r="D78" s="612">
        <v>0</v>
      </c>
      <c r="E78" s="612">
        <v>0</v>
      </c>
      <c r="F78" s="612">
        <v>0</v>
      </c>
      <c r="G78" s="612">
        <v>0</v>
      </c>
      <c r="H78" s="612">
        <v>0</v>
      </c>
      <c r="I78" s="612">
        <v>0</v>
      </c>
      <c r="J78" s="612">
        <v>0</v>
      </c>
      <c r="K78" s="612">
        <v>0</v>
      </c>
      <c r="L78" s="612">
        <v>0</v>
      </c>
      <c r="M78" s="612">
        <v>0</v>
      </c>
      <c r="N78" s="612">
        <v>0</v>
      </c>
      <c r="O78" s="612">
        <v>0</v>
      </c>
      <c r="P78" s="612">
        <v>164812613.59999999</v>
      </c>
      <c r="Q78" s="612">
        <v>0</v>
      </c>
      <c r="R78" s="612">
        <v>0</v>
      </c>
      <c r="S78" s="612">
        <v>0</v>
      </c>
      <c r="T78" s="612">
        <v>0</v>
      </c>
      <c r="U78" s="612">
        <v>0</v>
      </c>
      <c r="V78" s="612">
        <v>0</v>
      </c>
      <c r="W78" s="612">
        <v>0</v>
      </c>
      <c r="X78" s="612">
        <v>0</v>
      </c>
      <c r="Y78" s="612">
        <v>164812613.59999999</v>
      </c>
      <c r="Z78" s="1031">
        <f t="shared" si="6"/>
        <v>0</v>
      </c>
      <c r="AA78" s="1031">
        <f t="shared" si="7"/>
        <v>100</v>
      </c>
      <c r="AB78" s="1031">
        <f t="shared" si="8"/>
        <v>0</v>
      </c>
    </row>
    <row r="79" spans="1:28" ht="14.4">
      <c r="A79" s="478" t="s">
        <v>5171</v>
      </c>
      <c r="B79" s="611" t="s">
        <v>6298</v>
      </c>
      <c r="C79" s="20" t="s">
        <v>10057</v>
      </c>
      <c r="D79" s="612">
        <v>0</v>
      </c>
      <c r="E79" s="612">
        <v>0</v>
      </c>
      <c r="F79" s="612">
        <v>0</v>
      </c>
      <c r="G79" s="612">
        <v>0</v>
      </c>
      <c r="H79" s="612">
        <v>0</v>
      </c>
      <c r="I79" s="612">
        <v>0</v>
      </c>
      <c r="J79" s="612">
        <v>0</v>
      </c>
      <c r="K79" s="612">
        <v>0</v>
      </c>
      <c r="L79" s="612">
        <v>0</v>
      </c>
      <c r="M79" s="612">
        <v>0</v>
      </c>
      <c r="N79" s="612">
        <v>0</v>
      </c>
      <c r="O79" s="612">
        <v>0</v>
      </c>
      <c r="P79" s="612">
        <v>75689202.799999997</v>
      </c>
      <c r="Q79" s="612">
        <v>0</v>
      </c>
      <c r="R79" s="612">
        <v>0</v>
      </c>
      <c r="S79" s="612">
        <v>0</v>
      </c>
      <c r="T79" s="612">
        <v>0</v>
      </c>
      <c r="U79" s="612">
        <v>0</v>
      </c>
      <c r="V79" s="612">
        <v>0</v>
      </c>
      <c r="W79" s="612">
        <v>0</v>
      </c>
      <c r="X79" s="612">
        <v>0</v>
      </c>
      <c r="Y79" s="612">
        <v>75689202.799999997</v>
      </c>
      <c r="Z79" s="1031">
        <f t="shared" si="6"/>
        <v>0</v>
      </c>
      <c r="AA79" s="1031">
        <f t="shared" si="7"/>
        <v>100</v>
      </c>
      <c r="AB79" s="1031">
        <f t="shared" si="8"/>
        <v>0</v>
      </c>
    </row>
    <row r="80" spans="1:28" ht="14.4">
      <c r="A80" s="478" t="s">
        <v>5172</v>
      </c>
      <c r="B80" s="611" t="s">
        <v>6299</v>
      </c>
      <c r="C80" s="20" t="s">
        <v>10058</v>
      </c>
      <c r="D80" s="612">
        <v>0</v>
      </c>
      <c r="E80" s="612">
        <v>0</v>
      </c>
      <c r="F80" s="612">
        <v>0</v>
      </c>
      <c r="G80" s="612">
        <v>0</v>
      </c>
      <c r="H80" s="612">
        <v>0</v>
      </c>
      <c r="I80" s="612">
        <v>0</v>
      </c>
      <c r="J80" s="612">
        <v>0</v>
      </c>
      <c r="K80" s="612">
        <v>0</v>
      </c>
      <c r="L80" s="612">
        <v>0</v>
      </c>
      <c r="M80" s="612">
        <v>0</v>
      </c>
      <c r="N80" s="612">
        <v>0</v>
      </c>
      <c r="O80" s="612">
        <v>0</v>
      </c>
      <c r="P80" s="612">
        <v>55194600.600000001</v>
      </c>
      <c r="Q80" s="612">
        <v>0</v>
      </c>
      <c r="R80" s="612">
        <v>0</v>
      </c>
      <c r="S80" s="612">
        <v>0</v>
      </c>
      <c r="T80" s="612">
        <v>0</v>
      </c>
      <c r="U80" s="612">
        <v>0</v>
      </c>
      <c r="V80" s="612">
        <v>0</v>
      </c>
      <c r="W80" s="612">
        <v>0</v>
      </c>
      <c r="X80" s="612">
        <v>0</v>
      </c>
      <c r="Y80" s="612">
        <v>55194600.600000001</v>
      </c>
      <c r="Z80" s="1031">
        <f t="shared" si="6"/>
        <v>0</v>
      </c>
      <c r="AA80" s="1031">
        <f t="shared" si="7"/>
        <v>100</v>
      </c>
      <c r="AB80" s="1031">
        <f t="shared" si="8"/>
        <v>0</v>
      </c>
    </row>
    <row r="81" spans="1:28" ht="14.4">
      <c r="A81" s="478" t="s">
        <v>5173</v>
      </c>
      <c r="B81" s="611" t="s">
        <v>6300</v>
      </c>
      <c r="C81" s="20" t="s">
        <v>10059</v>
      </c>
      <c r="D81" s="612">
        <v>0</v>
      </c>
      <c r="E81" s="612">
        <v>0</v>
      </c>
      <c r="F81" s="612">
        <v>0</v>
      </c>
      <c r="G81" s="612">
        <v>0</v>
      </c>
      <c r="H81" s="612">
        <v>0</v>
      </c>
      <c r="I81" s="612">
        <v>0</v>
      </c>
      <c r="J81" s="612">
        <v>0</v>
      </c>
      <c r="K81" s="612">
        <v>0</v>
      </c>
      <c r="L81" s="612">
        <v>0</v>
      </c>
      <c r="M81" s="612">
        <v>0</v>
      </c>
      <c r="N81" s="612">
        <v>0</v>
      </c>
      <c r="O81" s="612">
        <v>0</v>
      </c>
      <c r="P81" s="612">
        <v>22961029.199999999</v>
      </c>
      <c r="Q81" s="612">
        <v>0</v>
      </c>
      <c r="R81" s="612">
        <v>0</v>
      </c>
      <c r="S81" s="612">
        <v>0</v>
      </c>
      <c r="T81" s="612">
        <v>0</v>
      </c>
      <c r="U81" s="612">
        <v>0</v>
      </c>
      <c r="V81" s="612">
        <v>0</v>
      </c>
      <c r="W81" s="612">
        <v>0</v>
      </c>
      <c r="X81" s="612">
        <v>0</v>
      </c>
      <c r="Y81" s="612">
        <v>22961029.199999999</v>
      </c>
      <c r="Z81" s="1031">
        <f t="shared" si="6"/>
        <v>0</v>
      </c>
      <c r="AA81" s="1031">
        <f t="shared" si="7"/>
        <v>100</v>
      </c>
      <c r="AB81" s="1031">
        <f t="shared" si="8"/>
        <v>0</v>
      </c>
    </row>
    <row r="82" spans="1:28" ht="14.4">
      <c r="A82" s="478" t="s">
        <v>5174</v>
      </c>
      <c r="B82" s="611" t="s">
        <v>6301</v>
      </c>
      <c r="C82" s="20" t="s">
        <v>10060</v>
      </c>
      <c r="D82" s="612">
        <v>0</v>
      </c>
      <c r="E82" s="612">
        <v>0</v>
      </c>
      <c r="F82" s="612">
        <v>0</v>
      </c>
      <c r="G82" s="612">
        <v>0</v>
      </c>
      <c r="H82" s="612">
        <v>0</v>
      </c>
      <c r="I82" s="612">
        <v>0</v>
      </c>
      <c r="J82" s="612">
        <v>0</v>
      </c>
      <c r="K82" s="612">
        <v>0</v>
      </c>
      <c r="L82" s="612">
        <v>0</v>
      </c>
      <c r="M82" s="612">
        <v>0</v>
      </c>
      <c r="N82" s="612">
        <v>0</v>
      </c>
      <c r="O82" s="612">
        <v>0</v>
      </c>
      <c r="P82" s="612">
        <v>17030000</v>
      </c>
      <c r="Q82" s="612">
        <v>0</v>
      </c>
      <c r="R82" s="612">
        <v>0</v>
      </c>
      <c r="S82" s="612">
        <v>0</v>
      </c>
      <c r="T82" s="612">
        <v>0</v>
      </c>
      <c r="U82" s="612">
        <v>0</v>
      </c>
      <c r="V82" s="612">
        <v>0</v>
      </c>
      <c r="W82" s="612">
        <v>0</v>
      </c>
      <c r="X82" s="612">
        <v>0</v>
      </c>
      <c r="Y82" s="612">
        <v>17030000</v>
      </c>
      <c r="Z82" s="1031">
        <f t="shared" si="6"/>
        <v>0</v>
      </c>
      <c r="AA82" s="1031">
        <f t="shared" si="7"/>
        <v>100</v>
      </c>
      <c r="AB82" s="1031">
        <f t="shared" si="8"/>
        <v>0</v>
      </c>
    </row>
    <row r="83" spans="1:28" ht="14.4">
      <c r="A83" s="478" t="s">
        <v>4935</v>
      </c>
      <c r="B83" s="611" t="s">
        <v>6302</v>
      </c>
      <c r="C83" s="20" t="s">
        <v>759</v>
      </c>
      <c r="D83" s="612">
        <v>0</v>
      </c>
      <c r="E83" s="612">
        <v>92144919.030000046</v>
      </c>
      <c r="F83" s="612">
        <v>10770903.609999996</v>
      </c>
      <c r="G83" s="612">
        <v>123573349.68999991</v>
      </c>
      <c r="H83" s="612">
        <v>12127025.597600004</v>
      </c>
      <c r="I83" s="612">
        <v>130633202.80000001</v>
      </c>
      <c r="J83" s="612">
        <v>20187051.189999998</v>
      </c>
      <c r="K83" s="612">
        <v>90355872.419999972</v>
      </c>
      <c r="L83" s="612">
        <v>70481840.000000015</v>
      </c>
      <c r="M83" s="612">
        <v>72571689.73999998</v>
      </c>
      <c r="N83" s="612">
        <v>20311944.579999998</v>
      </c>
      <c r="O83" s="612">
        <v>52159919.930000007</v>
      </c>
      <c r="P83" s="612">
        <v>50973862.500000007</v>
      </c>
      <c r="Q83" s="612">
        <v>100848203.57999998</v>
      </c>
      <c r="R83" s="612">
        <v>6067664.8499999996</v>
      </c>
      <c r="S83" s="612">
        <v>115202483.99999997</v>
      </c>
      <c r="T83" s="612">
        <v>44442594.649999991</v>
      </c>
      <c r="U83" s="612">
        <v>59697992.109999992</v>
      </c>
      <c r="V83" s="612">
        <v>74942875.310000017</v>
      </c>
      <c r="W83" s="612">
        <v>173899323.36999997</v>
      </c>
      <c r="X83" s="612">
        <v>98852410.689999968</v>
      </c>
      <c r="Y83" s="612">
        <v>1420245129.6475999</v>
      </c>
      <c r="Z83" s="1031">
        <f t="shared" si="6"/>
        <v>38.745013297397293</v>
      </c>
      <c r="AA83" s="1031">
        <f t="shared" si="7"/>
        <v>13.801660900512086</v>
      </c>
      <c r="AB83" s="1031">
        <f t="shared" si="8"/>
        <v>47.45332580209061</v>
      </c>
    </row>
    <row r="84" spans="1:28" ht="14.4">
      <c r="A84" s="478" t="s">
        <v>4938</v>
      </c>
      <c r="B84" s="611" t="s">
        <v>9262</v>
      </c>
      <c r="C84" s="20" t="s">
        <v>9497</v>
      </c>
      <c r="D84" s="612">
        <v>0</v>
      </c>
      <c r="E84" s="612">
        <v>26680443.360799998</v>
      </c>
      <c r="F84" s="612">
        <v>0</v>
      </c>
      <c r="G84" s="612">
        <v>113992522.60019998</v>
      </c>
      <c r="H84" s="612">
        <v>1084541.8189999999</v>
      </c>
      <c r="I84" s="612">
        <v>15605751.034000002</v>
      </c>
      <c r="J84" s="612">
        <v>10991898.4</v>
      </c>
      <c r="K84" s="612">
        <v>2748641.88</v>
      </c>
      <c r="L84" s="612">
        <v>44321182.019999996</v>
      </c>
      <c r="M84" s="612">
        <v>15564458.475</v>
      </c>
      <c r="N84" s="612">
        <v>5676000</v>
      </c>
      <c r="O84" s="612">
        <v>2121750</v>
      </c>
      <c r="P84" s="612">
        <v>47567558.469999999</v>
      </c>
      <c r="Q84" s="612">
        <v>6067336.6500000004</v>
      </c>
      <c r="R84" s="612">
        <v>9600000</v>
      </c>
      <c r="S84" s="612">
        <v>41926311.990000002</v>
      </c>
      <c r="T84" s="612">
        <v>23294000.273999996</v>
      </c>
      <c r="U84" s="612">
        <v>13617820.247</v>
      </c>
      <c r="V84" s="612">
        <v>2475467.1</v>
      </c>
      <c r="W84" s="612">
        <v>35105552.950000003</v>
      </c>
      <c r="X84" s="612">
        <v>11608017.6</v>
      </c>
      <c r="Y84" s="612">
        <v>430049254.86999995</v>
      </c>
      <c r="Z84" s="1031">
        <f t="shared" si="6"/>
        <v>50.09309484308281</v>
      </c>
      <c r="AA84" s="1031">
        <f t="shared" si="7"/>
        <v>16.493405381307177</v>
      </c>
      <c r="AB84" s="1031">
        <f t="shared" si="8"/>
        <v>33.41349977561002</v>
      </c>
    </row>
    <row r="85" spans="1:28" ht="14.4">
      <c r="A85" s="478" t="s">
        <v>4951</v>
      </c>
      <c r="B85" s="611" t="s">
        <v>9263</v>
      </c>
      <c r="C85" s="20" t="s">
        <v>9498</v>
      </c>
      <c r="D85" s="612">
        <v>0</v>
      </c>
      <c r="E85" s="612">
        <v>15286708.800000001</v>
      </c>
      <c r="F85" s="612">
        <v>0</v>
      </c>
      <c r="G85" s="612">
        <v>73261499.609999999</v>
      </c>
      <c r="H85" s="612">
        <v>15399736.390000001</v>
      </c>
      <c r="I85" s="612">
        <v>51600317.93</v>
      </c>
      <c r="J85" s="612">
        <v>20000000</v>
      </c>
      <c r="K85" s="612">
        <v>20211578.18</v>
      </c>
      <c r="L85" s="612">
        <v>105670599.65000001</v>
      </c>
      <c r="M85" s="612">
        <v>40655978.509999998</v>
      </c>
      <c r="N85" s="612">
        <v>0</v>
      </c>
      <c r="O85" s="612">
        <v>35368616.36727</v>
      </c>
      <c r="P85" s="612">
        <v>41841055.200000003</v>
      </c>
      <c r="Q85" s="612">
        <v>12598081.672730001</v>
      </c>
      <c r="R85" s="612">
        <v>2399738.65</v>
      </c>
      <c r="S85" s="612">
        <v>88719757.75999999</v>
      </c>
      <c r="T85" s="612">
        <v>52592816.800000004</v>
      </c>
      <c r="U85" s="612">
        <v>6145136.4000000004</v>
      </c>
      <c r="V85" s="612">
        <v>26061437.66</v>
      </c>
      <c r="W85" s="612">
        <v>28442771.720000003</v>
      </c>
      <c r="X85" s="612">
        <v>16647972.380000001</v>
      </c>
      <c r="Y85" s="612">
        <v>652903803.67999995</v>
      </c>
      <c r="Z85" s="1031">
        <f t="shared" si="6"/>
        <v>46.16766495478047</v>
      </c>
      <c r="AA85" s="1031">
        <f t="shared" si="7"/>
        <v>18.052529241357906</v>
      </c>
      <c r="AB85" s="1031">
        <f t="shared" si="8"/>
        <v>35.779805803861635</v>
      </c>
    </row>
    <row r="86" spans="1:28" ht="14.4">
      <c r="A86" s="478" t="s">
        <v>4941</v>
      </c>
      <c r="B86" s="611" t="s">
        <v>6303</v>
      </c>
      <c r="C86" s="20" t="s">
        <v>832</v>
      </c>
      <c r="D86" s="612">
        <v>0</v>
      </c>
      <c r="E86" s="612">
        <v>132335382.66999994</v>
      </c>
      <c r="F86" s="612">
        <v>1213006.9000000001</v>
      </c>
      <c r="G86" s="612">
        <v>281785365.50999975</v>
      </c>
      <c r="H86" s="612">
        <v>55501505.830000043</v>
      </c>
      <c r="I86" s="612">
        <v>174267791.89999992</v>
      </c>
      <c r="J86" s="612">
        <v>45410205.420000039</v>
      </c>
      <c r="K86" s="612">
        <v>5600813.3999999994</v>
      </c>
      <c r="L86" s="612">
        <v>180365065.15000004</v>
      </c>
      <c r="M86" s="612">
        <v>66515893.020000003</v>
      </c>
      <c r="N86" s="612">
        <v>21717282.509999994</v>
      </c>
      <c r="O86" s="612">
        <v>25897754.329999998</v>
      </c>
      <c r="P86" s="612">
        <v>44957926.769999996</v>
      </c>
      <c r="Q86" s="612">
        <v>31188735.250000004</v>
      </c>
      <c r="R86" s="612">
        <v>19799525.720000003</v>
      </c>
      <c r="S86" s="612">
        <v>76865911.969999999</v>
      </c>
      <c r="T86" s="612">
        <v>109491215.72999988</v>
      </c>
      <c r="U86" s="612">
        <v>22744778.410000004</v>
      </c>
      <c r="V86" s="612">
        <v>41585376.670000017</v>
      </c>
      <c r="W86" s="612">
        <v>92607926.180000022</v>
      </c>
      <c r="X86" s="612">
        <v>40314391.400000006</v>
      </c>
      <c r="Y86" s="612">
        <v>1470165854.7399998</v>
      </c>
      <c r="Z86" s="1031">
        <f t="shared" si="6"/>
        <v>59.617704625238076</v>
      </c>
      <c r="AA86" s="1031">
        <f t="shared" si="7"/>
        <v>10.821150288389401</v>
      </c>
      <c r="AB86" s="1031">
        <f t="shared" si="8"/>
        <v>29.561145086372516</v>
      </c>
    </row>
    <row r="87" spans="1:28" ht="14.4">
      <c r="A87" s="478" t="s">
        <v>4953</v>
      </c>
      <c r="B87" s="611" t="s">
        <v>9500</v>
      </c>
      <c r="C87" s="20" t="s">
        <v>826</v>
      </c>
      <c r="D87" s="612">
        <v>0</v>
      </c>
      <c r="E87" s="612">
        <v>0</v>
      </c>
      <c r="F87" s="612">
        <v>0</v>
      </c>
      <c r="G87" s="612">
        <v>344532.63</v>
      </c>
      <c r="H87" s="612">
        <v>0</v>
      </c>
      <c r="I87" s="612">
        <v>804642.8</v>
      </c>
      <c r="J87" s="612">
        <v>125817.9</v>
      </c>
      <c r="K87" s="612">
        <v>0</v>
      </c>
      <c r="L87" s="612">
        <v>0</v>
      </c>
      <c r="M87" s="612">
        <v>7888835.7400000002</v>
      </c>
      <c r="N87" s="612">
        <v>0</v>
      </c>
      <c r="O87" s="612">
        <v>2450659.6099999994</v>
      </c>
      <c r="P87" s="612">
        <v>406708.86</v>
      </c>
      <c r="Q87" s="612">
        <v>0</v>
      </c>
      <c r="R87" s="612">
        <v>0</v>
      </c>
      <c r="S87" s="612">
        <v>5546200.9700000007</v>
      </c>
      <c r="T87" s="612">
        <v>0</v>
      </c>
      <c r="U87" s="612">
        <v>1826080.2499999998</v>
      </c>
      <c r="V87" s="612">
        <v>0</v>
      </c>
      <c r="W87" s="612">
        <v>0</v>
      </c>
      <c r="X87" s="612">
        <v>0</v>
      </c>
      <c r="Y87" s="612">
        <v>19393478.759999998</v>
      </c>
      <c r="Z87" s="1031">
        <f t="shared" si="6"/>
        <v>6.5743405078501764</v>
      </c>
      <c r="AA87" s="1031">
        <f t="shared" si="7"/>
        <v>55.411431558965965</v>
      </c>
      <c r="AB87" s="1031">
        <f t="shared" si="8"/>
        <v>38.014227933183875</v>
      </c>
    </row>
    <row r="88" spans="1:28" ht="14.4">
      <c r="A88" s="478" t="s">
        <v>4956</v>
      </c>
      <c r="B88" s="611" t="s">
        <v>9264</v>
      </c>
      <c r="C88" s="20" t="s">
        <v>831</v>
      </c>
      <c r="D88" s="612">
        <v>0</v>
      </c>
      <c r="E88" s="612">
        <v>0</v>
      </c>
      <c r="F88" s="612">
        <v>0</v>
      </c>
      <c r="G88" s="612">
        <v>0</v>
      </c>
      <c r="H88" s="612">
        <v>0</v>
      </c>
      <c r="I88" s="612">
        <v>0</v>
      </c>
      <c r="J88" s="612">
        <v>0</v>
      </c>
      <c r="K88" s="612">
        <v>0</v>
      </c>
      <c r="L88" s="612">
        <v>0</v>
      </c>
      <c r="M88" s="612">
        <v>11631353.6</v>
      </c>
      <c r="N88" s="612">
        <v>0</v>
      </c>
      <c r="O88" s="612">
        <v>0</v>
      </c>
      <c r="P88" s="612">
        <v>26773100</v>
      </c>
      <c r="Q88" s="612">
        <v>0</v>
      </c>
      <c r="R88" s="612">
        <v>0</v>
      </c>
      <c r="S88" s="612">
        <v>0</v>
      </c>
      <c r="T88" s="612">
        <v>8308268.2599999998</v>
      </c>
      <c r="U88" s="612">
        <v>0</v>
      </c>
      <c r="V88" s="612">
        <v>0</v>
      </c>
      <c r="W88" s="612">
        <v>153274640.63999999</v>
      </c>
      <c r="X88" s="612">
        <v>0</v>
      </c>
      <c r="Y88" s="612">
        <v>199987362.5</v>
      </c>
      <c r="Z88" s="1031">
        <f t="shared" si="6"/>
        <v>0</v>
      </c>
      <c r="AA88" s="1031">
        <f t="shared" si="7"/>
        <v>19.203440217378738</v>
      </c>
      <c r="AB88" s="1031">
        <f t="shared" si="8"/>
        <v>80.796559782621259</v>
      </c>
    </row>
    <row r="89" spans="1:28" ht="14.4">
      <c r="A89" s="478" t="s">
        <v>4969</v>
      </c>
      <c r="B89" s="611" t="s">
        <v>6305</v>
      </c>
      <c r="C89" s="20" t="s">
        <v>10062</v>
      </c>
      <c r="D89" s="612">
        <v>0</v>
      </c>
      <c r="E89" s="612">
        <v>14591217.110000003</v>
      </c>
      <c r="F89" s="612">
        <v>1999999.9999999991</v>
      </c>
      <c r="G89" s="612">
        <v>9058927.8599999994</v>
      </c>
      <c r="H89" s="612">
        <v>7840200.0000000065</v>
      </c>
      <c r="I89" s="612">
        <v>4299950</v>
      </c>
      <c r="J89" s="612">
        <v>3581597.879999999</v>
      </c>
      <c r="K89" s="612">
        <v>2598899.0000000005</v>
      </c>
      <c r="L89" s="612">
        <v>6292882</v>
      </c>
      <c r="M89" s="612">
        <v>10277826</v>
      </c>
      <c r="N89" s="612">
        <v>4000000</v>
      </c>
      <c r="O89" s="612">
        <v>4169999</v>
      </c>
      <c r="P89" s="612">
        <v>6022100.2200000007</v>
      </c>
      <c r="Q89" s="612">
        <v>7655986.9999999963</v>
      </c>
      <c r="R89" s="612">
        <v>2631000</v>
      </c>
      <c r="S89" s="612">
        <v>4420717.9699999988</v>
      </c>
      <c r="T89" s="612">
        <v>2388007.2400000002</v>
      </c>
      <c r="U89" s="612">
        <v>4291926.4700000007</v>
      </c>
      <c r="V89" s="612">
        <v>6117900</v>
      </c>
      <c r="W89" s="612">
        <v>4299999.9999999981</v>
      </c>
      <c r="X89" s="612">
        <v>12589022</v>
      </c>
      <c r="Y89" s="612">
        <v>119128159.75</v>
      </c>
      <c r="Z89" s="1031">
        <f t="shared" si="6"/>
        <v>42.192940741704028</v>
      </c>
      <c r="AA89" s="1031">
        <f t="shared" si="7"/>
        <v>20.540840445577352</v>
      </c>
      <c r="AB89" s="1031">
        <f t="shared" si="8"/>
        <v>37.26621881271862</v>
      </c>
    </row>
    <row r="90" spans="1:28" ht="14.4">
      <c r="A90" s="478" t="s">
        <v>4970</v>
      </c>
      <c r="B90" s="611" t="s">
        <v>6304</v>
      </c>
      <c r="C90" s="20" t="s">
        <v>10064</v>
      </c>
      <c r="D90" s="612">
        <v>3985591.76</v>
      </c>
      <c r="E90" s="612">
        <v>0</v>
      </c>
      <c r="F90" s="612">
        <v>0</v>
      </c>
      <c r="G90" s="612">
        <v>0</v>
      </c>
      <c r="H90" s="612">
        <v>0</v>
      </c>
      <c r="I90" s="612">
        <v>0</v>
      </c>
      <c r="J90" s="612">
        <v>0</v>
      </c>
      <c r="K90" s="612">
        <v>0</v>
      </c>
      <c r="L90" s="612">
        <v>0</v>
      </c>
      <c r="M90" s="612">
        <v>0</v>
      </c>
      <c r="N90" s="612">
        <v>0</v>
      </c>
      <c r="O90" s="612">
        <v>0</v>
      </c>
      <c r="P90" s="612">
        <v>10175147</v>
      </c>
      <c r="Q90" s="612">
        <v>0</v>
      </c>
      <c r="R90" s="612">
        <v>0</v>
      </c>
      <c r="S90" s="612">
        <v>0</v>
      </c>
      <c r="T90" s="612">
        <v>0</v>
      </c>
      <c r="U90" s="612">
        <v>0</v>
      </c>
      <c r="V90" s="612">
        <v>0</v>
      </c>
      <c r="W90" s="612">
        <v>0</v>
      </c>
      <c r="X90" s="612">
        <v>0</v>
      </c>
      <c r="Y90" s="612">
        <v>14160738.76</v>
      </c>
      <c r="Z90" s="1031">
        <f t="shared" si="6"/>
        <v>0</v>
      </c>
      <c r="AA90" s="1031">
        <f t="shared" si="7"/>
        <v>100</v>
      </c>
      <c r="AB90" s="1031">
        <f t="shared" si="8"/>
        <v>0</v>
      </c>
    </row>
    <row r="91" spans="1:28" ht="14.4">
      <c r="A91" s="478" t="s">
        <v>4954</v>
      </c>
      <c r="B91" s="611" t="s">
        <v>10071</v>
      </c>
      <c r="C91" s="20" t="s">
        <v>772</v>
      </c>
      <c r="D91" s="612">
        <v>0</v>
      </c>
      <c r="E91" s="612">
        <v>163669321.75</v>
      </c>
      <c r="F91" s="612">
        <v>18235000</v>
      </c>
      <c r="G91" s="612">
        <v>362534550.00000006</v>
      </c>
      <c r="H91" s="612">
        <v>13247723.000000002</v>
      </c>
      <c r="I91" s="612">
        <v>164059324.296</v>
      </c>
      <c r="J91" s="612">
        <v>84120036.703999996</v>
      </c>
      <c r="K91" s="612">
        <v>74395146.25</v>
      </c>
      <c r="L91" s="612">
        <v>348866232.00000006</v>
      </c>
      <c r="M91" s="612">
        <v>269979659.31299996</v>
      </c>
      <c r="N91" s="612">
        <v>77484509.687000006</v>
      </c>
      <c r="O91" s="612">
        <v>125942310</v>
      </c>
      <c r="P91" s="612">
        <v>282966186.39999998</v>
      </c>
      <c r="Q91" s="612">
        <v>132326936.37799998</v>
      </c>
      <c r="R91" s="612">
        <v>75407657.622000009</v>
      </c>
      <c r="S91" s="612">
        <v>375287865.00000006</v>
      </c>
      <c r="T91" s="612">
        <v>294181332.74950004</v>
      </c>
      <c r="U91" s="612">
        <v>107612628.25049999</v>
      </c>
      <c r="V91" s="612">
        <v>35092822</v>
      </c>
      <c r="W91" s="612">
        <v>412499387.99999982</v>
      </c>
      <c r="X91" s="612">
        <v>192091369.99999997</v>
      </c>
      <c r="Y91" s="612">
        <v>3609999999.4000001</v>
      </c>
      <c r="Z91" s="1031">
        <f t="shared" si="6"/>
        <v>34.047848592916537</v>
      </c>
      <c r="AA91" s="1031">
        <f t="shared" si="7"/>
        <v>20.952151399604237</v>
      </c>
      <c r="AB91" s="1031">
        <f t="shared" si="8"/>
        <v>45.000000007479215</v>
      </c>
    </row>
    <row r="92" spans="1:28" ht="14.4">
      <c r="A92" s="478" t="s">
        <v>4955</v>
      </c>
      <c r="B92" s="611" t="s">
        <v>9265</v>
      </c>
      <c r="C92" s="20" t="s">
        <v>10072</v>
      </c>
      <c r="D92" s="612">
        <v>0</v>
      </c>
      <c r="E92" s="612">
        <v>61234613.408</v>
      </c>
      <c r="F92" s="612">
        <v>1368673.9779999999</v>
      </c>
      <c r="G92" s="612">
        <v>51526931.978</v>
      </c>
      <c r="H92" s="612">
        <v>98477904.198000014</v>
      </c>
      <c r="I92" s="612">
        <v>20562947.978</v>
      </c>
      <c r="J92" s="612">
        <v>20562947.978</v>
      </c>
      <c r="K92" s="612">
        <v>16220809.478</v>
      </c>
      <c r="L92" s="612">
        <v>20046305.978000008</v>
      </c>
      <c r="M92" s="612">
        <v>5169666.9780000001</v>
      </c>
      <c r="N92" s="612">
        <v>5169666.9780000001</v>
      </c>
      <c r="O92" s="612">
        <v>9273780.8780000005</v>
      </c>
      <c r="P92" s="612">
        <v>21542389.792000003</v>
      </c>
      <c r="Q92" s="612">
        <v>27372099.659999996</v>
      </c>
      <c r="R92" s="612">
        <v>9506969</v>
      </c>
      <c r="S92" s="612">
        <v>38686135</v>
      </c>
      <c r="T92" s="612">
        <v>14055925.5</v>
      </c>
      <c r="U92" s="612">
        <v>14055925.5</v>
      </c>
      <c r="V92" s="612">
        <v>29768867.5</v>
      </c>
      <c r="W92" s="612">
        <v>22049593</v>
      </c>
      <c r="X92" s="612">
        <v>13347845</v>
      </c>
      <c r="Y92" s="612">
        <v>499999999.75999999</v>
      </c>
      <c r="Z92" s="1031">
        <f t="shared" si="6"/>
        <v>58.000227022640104</v>
      </c>
      <c r="AA92" s="1031">
        <f t="shared" si="7"/>
        <v>8.2311009291509301</v>
      </c>
      <c r="AB92" s="1031">
        <f t="shared" si="8"/>
        <v>33.768672048208963</v>
      </c>
    </row>
    <row r="93" spans="1:28" ht="14.4">
      <c r="A93" s="478" t="s">
        <v>4961</v>
      </c>
      <c r="B93" s="611" t="s">
        <v>9266</v>
      </c>
      <c r="C93" s="20" t="s">
        <v>9501</v>
      </c>
      <c r="D93" s="612">
        <v>0</v>
      </c>
      <c r="E93" s="612">
        <v>21277583.780000001</v>
      </c>
      <c r="F93" s="612">
        <v>14000000</v>
      </c>
      <c r="G93" s="612">
        <v>33500000</v>
      </c>
      <c r="H93" s="612">
        <v>27003761.609999999</v>
      </c>
      <c r="I93" s="612">
        <v>17348241.600000001</v>
      </c>
      <c r="J93" s="612">
        <v>14000000</v>
      </c>
      <c r="K93" s="612">
        <v>280000</v>
      </c>
      <c r="L93" s="612">
        <v>19500000</v>
      </c>
      <c r="M93" s="612">
        <v>16014480</v>
      </c>
      <c r="N93" s="612">
        <v>7383000</v>
      </c>
      <c r="O93" s="612">
        <v>13507000</v>
      </c>
      <c r="P93" s="612">
        <v>17000000</v>
      </c>
      <c r="Q93" s="612">
        <v>16400000</v>
      </c>
      <c r="R93" s="612">
        <v>8674090</v>
      </c>
      <c r="S93" s="612">
        <v>40000000</v>
      </c>
      <c r="T93" s="612">
        <v>49660000</v>
      </c>
      <c r="U93" s="612">
        <v>8500000</v>
      </c>
      <c r="V93" s="612">
        <v>6852792.4699999997</v>
      </c>
      <c r="W93" s="612">
        <v>40000000</v>
      </c>
      <c r="X93" s="612">
        <v>21000000</v>
      </c>
      <c r="Y93" s="612">
        <v>391900949.46000004</v>
      </c>
      <c r="Z93" s="1031">
        <f t="shared" si="6"/>
        <v>37.486407520172278</v>
      </c>
      <c r="AA93" s="1031">
        <f t="shared" si="7"/>
        <v>13.754618373411684</v>
      </c>
      <c r="AB93" s="1031">
        <f t="shared" si="8"/>
        <v>48.758974106416034</v>
      </c>
    </row>
    <row r="94" spans="1:28" ht="14.4">
      <c r="A94" s="478" t="s">
        <v>4962</v>
      </c>
      <c r="B94" s="611" t="s">
        <v>9502</v>
      </c>
      <c r="C94" s="20" t="s">
        <v>839</v>
      </c>
      <c r="D94" s="612">
        <v>0</v>
      </c>
      <c r="E94" s="612">
        <v>0</v>
      </c>
      <c r="F94" s="612">
        <v>0</v>
      </c>
      <c r="G94" s="612">
        <v>1255393.75</v>
      </c>
      <c r="H94" s="612">
        <v>0</v>
      </c>
      <c r="I94" s="612">
        <v>877969.02</v>
      </c>
      <c r="J94" s="612">
        <v>0</v>
      </c>
      <c r="K94" s="612">
        <v>0</v>
      </c>
      <c r="L94" s="612">
        <v>0</v>
      </c>
      <c r="M94" s="612">
        <v>0</v>
      </c>
      <c r="N94" s="612">
        <v>0</v>
      </c>
      <c r="O94" s="612">
        <v>0</v>
      </c>
      <c r="P94" s="612">
        <v>0</v>
      </c>
      <c r="Q94" s="612">
        <v>0</v>
      </c>
      <c r="R94" s="612">
        <v>0</v>
      </c>
      <c r="S94" s="612">
        <v>0</v>
      </c>
      <c r="T94" s="612">
        <v>0</v>
      </c>
      <c r="U94" s="612">
        <v>0</v>
      </c>
      <c r="V94" s="612">
        <v>0</v>
      </c>
      <c r="W94" s="612">
        <v>0</v>
      </c>
      <c r="X94" s="612">
        <v>7988580.4100000001</v>
      </c>
      <c r="Y94" s="612">
        <v>10121943.18</v>
      </c>
      <c r="Z94" s="1031">
        <f t="shared" si="6"/>
        <v>21.076612781380977</v>
      </c>
      <c r="AA94" s="1031">
        <f t="shared" si="7"/>
        <v>0</v>
      </c>
      <c r="AB94" s="1031">
        <f t="shared" si="8"/>
        <v>78.923387218619027</v>
      </c>
    </row>
    <row r="95" spans="1:28" ht="14.4">
      <c r="A95" s="478" t="s">
        <v>4963</v>
      </c>
      <c r="B95" s="611" t="s">
        <v>9267</v>
      </c>
      <c r="C95" s="20" t="s">
        <v>768</v>
      </c>
      <c r="D95" s="612">
        <v>0</v>
      </c>
      <c r="E95" s="612">
        <v>20596858.667226002</v>
      </c>
      <c r="F95" s="612">
        <v>0</v>
      </c>
      <c r="G95" s="612">
        <v>22507642.322774</v>
      </c>
      <c r="H95" s="612">
        <v>20721367.02</v>
      </c>
      <c r="I95" s="612">
        <v>22407838</v>
      </c>
      <c r="J95" s="612">
        <v>5129772.78</v>
      </c>
      <c r="K95" s="612">
        <v>0</v>
      </c>
      <c r="L95" s="612">
        <v>1800000</v>
      </c>
      <c r="M95" s="612">
        <v>2128238</v>
      </c>
      <c r="N95" s="612">
        <v>0</v>
      </c>
      <c r="O95" s="612">
        <v>5866493.0600000005</v>
      </c>
      <c r="P95" s="612">
        <v>4939500</v>
      </c>
      <c r="Q95" s="612">
        <v>1893700</v>
      </c>
      <c r="R95" s="612">
        <v>1181000</v>
      </c>
      <c r="S95" s="612">
        <v>1071123.96</v>
      </c>
      <c r="T95" s="612">
        <v>10124380</v>
      </c>
      <c r="U95" s="612">
        <v>0</v>
      </c>
      <c r="V95" s="612">
        <v>0</v>
      </c>
      <c r="W95" s="612">
        <v>2849100</v>
      </c>
      <c r="X95" s="612">
        <v>1568250</v>
      </c>
      <c r="Y95" s="612">
        <v>124785263.81</v>
      </c>
      <c r="Z95" s="1031">
        <f t="shared" si="6"/>
        <v>74.659039012693185</v>
      </c>
      <c r="AA95" s="1031">
        <f t="shared" si="7"/>
        <v>10.36519110116549</v>
      </c>
      <c r="AB95" s="1031">
        <f t="shared" si="8"/>
        <v>14.975769886141336</v>
      </c>
    </row>
    <row r="96" spans="1:28" ht="14.4">
      <c r="A96" s="478" t="s">
        <v>4964</v>
      </c>
      <c r="B96" s="611" t="s">
        <v>9268</v>
      </c>
      <c r="C96" s="20" t="s">
        <v>767</v>
      </c>
      <c r="D96" s="612">
        <v>0</v>
      </c>
      <c r="E96" s="612">
        <v>0</v>
      </c>
      <c r="F96" s="612">
        <v>0</v>
      </c>
      <c r="G96" s="612">
        <v>97206466.370000005</v>
      </c>
      <c r="H96" s="612">
        <v>0</v>
      </c>
      <c r="I96" s="612">
        <v>0</v>
      </c>
      <c r="J96" s="612">
        <v>0</v>
      </c>
      <c r="K96" s="612">
        <v>0</v>
      </c>
      <c r="L96" s="612">
        <v>0</v>
      </c>
      <c r="M96" s="612">
        <v>0</v>
      </c>
      <c r="N96" s="612">
        <v>0</v>
      </c>
      <c r="O96" s="612">
        <v>0</v>
      </c>
      <c r="P96" s="612">
        <v>0</v>
      </c>
      <c r="Q96" s="612">
        <v>0</v>
      </c>
      <c r="R96" s="612">
        <v>0</v>
      </c>
      <c r="S96" s="612">
        <v>29068094.57</v>
      </c>
      <c r="T96" s="612">
        <v>37396574.200000003</v>
      </c>
      <c r="U96" s="612">
        <v>0</v>
      </c>
      <c r="V96" s="612">
        <v>45123215.289999999</v>
      </c>
      <c r="W96" s="612">
        <v>15420649.57</v>
      </c>
      <c r="X96" s="612">
        <v>75785000</v>
      </c>
      <c r="Y96" s="612">
        <v>300000000</v>
      </c>
      <c r="Z96" s="1031">
        <f t="shared" si="6"/>
        <v>32.402155456666669</v>
      </c>
      <c r="AA96" s="1031">
        <f t="shared" si="7"/>
        <v>0</v>
      </c>
      <c r="AB96" s="1031">
        <f t="shared" si="8"/>
        <v>67.597844543333323</v>
      </c>
    </row>
    <row r="97" spans="1:28" ht="14.4">
      <c r="A97" s="478" t="s">
        <v>4965</v>
      </c>
      <c r="B97" s="611" t="s">
        <v>10536</v>
      </c>
      <c r="C97" s="20" t="s">
        <v>11427</v>
      </c>
      <c r="D97" s="612">
        <v>1136631</v>
      </c>
      <c r="E97" s="612">
        <v>6542221.7650779998</v>
      </c>
      <c r="F97" s="612">
        <v>0</v>
      </c>
      <c r="G97" s="612">
        <v>23691407.818999998</v>
      </c>
      <c r="H97" s="612">
        <v>434141.57500000001</v>
      </c>
      <c r="I97" s="612">
        <v>1052000</v>
      </c>
      <c r="J97" s="612">
        <v>1052000</v>
      </c>
      <c r="K97" s="612">
        <v>4691605.1431999998</v>
      </c>
      <c r="L97" s="612">
        <v>7619314.7712520007</v>
      </c>
      <c r="M97" s="612">
        <v>3776591.8454599995</v>
      </c>
      <c r="N97" s="612">
        <v>1052000</v>
      </c>
      <c r="O97" s="612">
        <v>306262.62503599998</v>
      </c>
      <c r="P97" s="612">
        <v>78725386.846815005</v>
      </c>
      <c r="Q97" s="612">
        <v>1058721.6284670001</v>
      </c>
      <c r="R97" s="612">
        <v>58280.454043999998</v>
      </c>
      <c r="S97" s="612">
        <v>7470701.074</v>
      </c>
      <c r="T97" s="612">
        <v>4523447.6093960004</v>
      </c>
      <c r="U97" s="612">
        <v>0</v>
      </c>
      <c r="V97" s="612">
        <v>3192462.2645770004</v>
      </c>
      <c r="W97" s="612">
        <v>8932298.7857750002</v>
      </c>
      <c r="X97" s="612">
        <v>1708592.4628999999</v>
      </c>
      <c r="Y97" s="612">
        <v>157024067.67000002</v>
      </c>
      <c r="Z97" s="1031">
        <f t="shared" si="6"/>
        <v>28.920028474755206</v>
      </c>
      <c r="AA97" s="1031">
        <f t="shared" si="7"/>
        <v>53.795381532147303</v>
      </c>
      <c r="AB97" s="1031">
        <f t="shared" si="8"/>
        <v>17.284589993097487</v>
      </c>
    </row>
    <row r="98" spans="1:28" ht="14.4">
      <c r="A98" s="478" t="s">
        <v>5175</v>
      </c>
      <c r="B98" s="611" t="s">
        <v>6308</v>
      </c>
      <c r="C98" s="20" t="s">
        <v>10073</v>
      </c>
      <c r="D98" s="612">
        <v>0</v>
      </c>
      <c r="E98" s="612">
        <v>7703886.6100000003</v>
      </c>
      <c r="F98" s="612">
        <v>0</v>
      </c>
      <c r="G98" s="612">
        <v>32648255.620000016</v>
      </c>
      <c r="H98" s="612">
        <v>5752555.9499999993</v>
      </c>
      <c r="I98" s="612">
        <v>30810758.460000001</v>
      </c>
      <c r="J98" s="612">
        <v>16521666.810000006</v>
      </c>
      <c r="K98" s="612">
        <v>15055899.718367998</v>
      </c>
      <c r="L98" s="612">
        <v>18892498.379999995</v>
      </c>
      <c r="M98" s="612">
        <v>19770946.101631999</v>
      </c>
      <c r="N98" s="612">
        <v>0</v>
      </c>
      <c r="O98" s="612">
        <v>0</v>
      </c>
      <c r="P98" s="612">
        <v>14000000</v>
      </c>
      <c r="Q98" s="612">
        <v>0</v>
      </c>
      <c r="R98" s="612">
        <v>18638989.34</v>
      </c>
      <c r="S98" s="612">
        <v>0</v>
      </c>
      <c r="T98" s="612">
        <v>42191363.43999999</v>
      </c>
      <c r="U98" s="612">
        <v>0</v>
      </c>
      <c r="V98" s="612">
        <v>17337109.34</v>
      </c>
      <c r="W98" s="612">
        <v>0</v>
      </c>
      <c r="X98" s="612">
        <v>27248474.43</v>
      </c>
      <c r="Y98" s="612">
        <v>266572404.20000002</v>
      </c>
      <c r="Z98" s="1031">
        <f t="shared" si="6"/>
        <v>47.786462342439265</v>
      </c>
      <c r="AA98" s="1031">
        <f t="shared" si="7"/>
        <v>12.668582932648508</v>
      </c>
      <c r="AB98" s="1031">
        <f t="shared" si="8"/>
        <v>39.544954724912209</v>
      </c>
    </row>
    <row r="99" spans="1:28" ht="14.4">
      <c r="A99" s="478" t="s">
        <v>5176</v>
      </c>
      <c r="B99" s="611" t="s">
        <v>6309</v>
      </c>
      <c r="C99" s="20" t="s">
        <v>10074</v>
      </c>
      <c r="D99" s="612">
        <v>0</v>
      </c>
      <c r="E99" s="612">
        <v>10655261.309999999</v>
      </c>
      <c r="F99" s="612">
        <v>0</v>
      </c>
      <c r="G99" s="612">
        <v>21040541.940000001</v>
      </c>
      <c r="H99" s="612">
        <v>1730072</v>
      </c>
      <c r="I99" s="612">
        <v>11743063.460000001</v>
      </c>
      <c r="J99" s="612">
        <v>4017024.32</v>
      </c>
      <c r="K99" s="612">
        <v>6424426.0299999993</v>
      </c>
      <c r="L99" s="612">
        <v>19132421.239999998</v>
      </c>
      <c r="M99" s="612">
        <v>8508672.8000000007</v>
      </c>
      <c r="N99" s="612">
        <v>3473260.5300000003</v>
      </c>
      <c r="O99" s="612">
        <v>1572470</v>
      </c>
      <c r="P99" s="612">
        <v>25957072.530000005</v>
      </c>
      <c r="Q99" s="612">
        <v>14516795.809999999</v>
      </c>
      <c r="R99" s="612">
        <v>0</v>
      </c>
      <c r="S99" s="612">
        <v>17362695.109999999</v>
      </c>
      <c r="T99" s="612">
        <v>18306486.490000002</v>
      </c>
      <c r="U99" s="612">
        <v>0</v>
      </c>
      <c r="V99" s="612">
        <v>7720116</v>
      </c>
      <c r="W99" s="612">
        <v>18469898.09</v>
      </c>
      <c r="X99" s="612">
        <v>9369722</v>
      </c>
      <c r="Y99" s="612">
        <v>199999999.66</v>
      </c>
      <c r="Z99" s="1031">
        <f t="shared" si="6"/>
        <v>37.371405213531389</v>
      </c>
      <c r="AA99" s="1031">
        <f t="shared" si="7"/>
        <v>19.755737963584757</v>
      </c>
      <c r="AB99" s="1031">
        <f t="shared" si="8"/>
        <v>42.872856822883861</v>
      </c>
    </row>
    <row r="100" spans="1:28" ht="14.4">
      <c r="A100" s="478" t="s">
        <v>4967</v>
      </c>
      <c r="B100" s="611" t="s">
        <v>6310</v>
      </c>
      <c r="C100" s="20" t="s">
        <v>838</v>
      </c>
      <c r="D100" s="612">
        <v>0</v>
      </c>
      <c r="E100" s="612">
        <v>0</v>
      </c>
      <c r="F100" s="612">
        <v>0</v>
      </c>
      <c r="G100" s="612">
        <v>336471472.20999998</v>
      </c>
      <c r="H100" s="612">
        <v>0</v>
      </c>
      <c r="I100" s="612">
        <v>252700136.75999999</v>
      </c>
      <c r="J100" s="612">
        <v>48768102.539999999</v>
      </c>
      <c r="K100" s="612">
        <v>393899106.51999998</v>
      </c>
      <c r="L100" s="612">
        <v>669940679.29999995</v>
      </c>
      <c r="M100" s="612">
        <v>379687383.56</v>
      </c>
      <c r="N100" s="612">
        <v>86711742.760000005</v>
      </c>
      <c r="O100" s="612">
        <v>0</v>
      </c>
      <c r="P100" s="612">
        <v>220000000</v>
      </c>
      <c r="Q100" s="612">
        <v>0</v>
      </c>
      <c r="R100" s="612">
        <v>0</v>
      </c>
      <c r="S100" s="612">
        <v>332877656.57000005</v>
      </c>
      <c r="T100" s="612">
        <v>423730147.24000001</v>
      </c>
      <c r="U100" s="612">
        <v>0</v>
      </c>
      <c r="V100" s="612">
        <v>0</v>
      </c>
      <c r="W100" s="612">
        <v>455213572.53999996</v>
      </c>
      <c r="X100" s="612">
        <v>0</v>
      </c>
      <c r="Y100" s="612">
        <v>3600000000</v>
      </c>
      <c r="Z100" s="1031">
        <f t="shared" si="6"/>
        <v>47.27165270361111</v>
      </c>
      <c r="AA100" s="1031">
        <f t="shared" si="7"/>
        <v>19.066642397777773</v>
      </c>
      <c r="AB100" s="1031">
        <f t="shared" si="8"/>
        <v>33.661704898611113</v>
      </c>
    </row>
    <row r="101" spans="1:28" ht="14.4">
      <c r="A101" s="478" t="s">
        <v>4974</v>
      </c>
      <c r="B101" s="611" t="s">
        <v>6312</v>
      </c>
      <c r="C101" s="20" t="s">
        <v>10076</v>
      </c>
      <c r="D101" s="612">
        <v>0</v>
      </c>
      <c r="E101" s="612">
        <v>240927854.67000002</v>
      </c>
      <c r="F101" s="612">
        <v>1115971</v>
      </c>
      <c r="G101" s="612">
        <v>370372914.32999998</v>
      </c>
      <c r="H101" s="612">
        <v>8173636</v>
      </c>
      <c r="I101" s="612">
        <v>151901935.11000001</v>
      </c>
      <c r="J101" s="612">
        <v>10408125</v>
      </c>
      <c r="K101" s="612">
        <v>51453275</v>
      </c>
      <c r="L101" s="612">
        <v>168529063.81999999</v>
      </c>
      <c r="M101" s="612">
        <v>69137267</v>
      </c>
      <c r="N101" s="612">
        <v>14917659</v>
      </c>
      <c r="O101" s="612">
        <v>3836349</v>
      </c>
      <c r="P101" s="612">
        <v>297980418</v>
      </c>
      <c r="Q101" s="612">
        <v>13175998</v>
      </c>
      <c r="R101" s="612">
        <v>3977928</v>
      </c>
      <c r="S101" s="612">
        <v>185797349</v>
      </c>
      <c r="T101" s="612">
        <v>95779468</v>
      </c>
      <c r="U101" s="612">
        <v>7352496</v>
      </c>
      <c r="V101" s="612">
        <v>46219864</v>
      </c>
      <c r="W101" s="612">
        <v>222887909</v>
      </c>
      <c r="X101" s="612">
        <v>108514772</v>
      </c>
      <c r="Y101" s="612">
        <v>2072460251.9300001</v>
      </c>
      <c r="Z101" s="1031">
        <f t="shared" si="6"/>
        <v>48.390929283013037</v>
      </c>
      <c r="AA101" s="1031">
        <f t="shared" si="7"/>
        <v>18.619015377527891</v>
      </c>
      <c r="AB101" s="1031">
        <f t="shared" si="8"/>
        <v>32.990055339459076</v>
      </c>
    </row>
    <row r="102" spans="1:28" ht="14.4">
      <c r="A102" s="478" t="s">
        <v>4975</v>
      </c>
      <c r="B102" s="611" t="s">
        <v>6313</v>
      </c>
      <c r="C102" s="20" t="s">
        <v>10555</v>
      </c>
      <c r="D102" s="612">
        <v>362000000</v>
      </c>
      <c r="E102" s="612">
        <v>23133265.489999998</v>
      </c>
      <c r="F102" s="612">
        <v>2739938.71</v>
      </c>
      <c r="G102" s="612">
        <v>94825213.020000011</v>
      </c>
      <c r="H102" s="612">
        <v>11558304.109999999</v>
      </c>
      <c r="I102" s="612">
        <v>21904979.800000001</v>
      </c>
      <c r="J102" s="612">
        <v>5484592.8399999999</v>
      </c>
      <c r="K102" s="612">
        <v>16752777.17</v>
      </c>
      <c r="L102" s="612">
        <v>28754028.739999998</v>
      </c>
      <c r="M102" s="612">
        <v>27955544</v>
      </c>
      <c r="N102" s="612">
        <v>6394964.0700000003</v>
      </c>
      <c r="O102" s="612">
        <v>7048999</v>
      </c>
      <c r="P102" s="612">
        <v>41010687.920000002</v>
      </c>
      <c r="Q102" s="612">
        <v>16983956.07</v>
      </c>
      <c r="R102" s="612">
        <v>6745688.29</v>
      </c>
      <c r="S102" s="612">
        <v>94147319.640000001</v>
      </c>
      <c r="T102" s="612">
        <v>75461173.150000006</v>
      </c>
      <c r="U102" s="612">
        <v>9136207.3000000007</v>
      </c>
      <c r="V102" s="612">
        <v>21025911.98</v>
      </c>
      <c r="W102" s="612">
        <v>61434667.5</v>
      </c>
      <c r="X102" s="612">
        <v>15187061.27</v>
      </c>
      <c r="Y102" s="612">
        <v>949685280.06999993</v>
      </c>
      <c r="Z102" s="1031">
        <f t="shared" si="6"/>
        <v>34.90866741728906</v>
      </c>
      <c r="AA102" s="1031">
        <f t="shared" si="7"/>
        <v>14.022844843107867</v>
      </c>
      <c r="AB102" s="1031">
        <f t="shared" si="8"/>
        <v>51.068487739603086</v>
      </c>
    </row>
    <row r="103" spans="1:28" ht="14.4">
      <c r="A103" s="478" t="s">
        <v>4976</v>
      </c>
      <c r="B103" s="611" t="s">
        <v>6311</v>
      </c>
      <c r="C103" s="20" t="s">
        <v>10078</v>
      </c>
      <c r="D103" s="612">
        <v>361552413</v>
      </c>
      <c r="E103" s="612">
        <v>0</v>
      </c>
      <c r="F103" s="612">
        <v>0</v>
      </c>
      <c r="G103" s="612">
        <v>0</v>
      </c>
      <c r="H103" s="612">
        <v>0</v>
      </c>
      <c r="I103" s="612">
        <v>0</v>
      </c>
      <c r="J103" s="612">
        <v>0</v>
      </c>
      <c r="K103" s="612">
        <v>0</v>
      </c>
      <c r="L103" s="612">
        <v>0</v>
      </c>
      <c r="M103" s="612">
        <v>0</v>
      </c>
      <c r="N103" s="612">
        <v>0</v>
      </c>
      <c r="O103" s="612">
        <v>0</v>
      </c>
      <c r="P103" s="612">
        <v>85369</v>
      </c>
      <c r="Q103" s="612">
        <v>0</v>
      </c>
      <c r="R103" s="612">
        <v>0</v>
      </c>
      <c r="S103" s="612">
        <v>0</v>
      </c>
      <c r="T103" s="612">
        <v>0</v>
      </c>
      <c r="U103" s="612">
        <v>0</v>
      </c>
      <c r="V103" s="612">
        <v>0</v>
      </c>
      <c r="W103" s="612">
        <v>0</v>
      </c>
      <c r="X103" s="612">
        <v>0</v>
      </c>
      <c r="Y103" s="612">
        <v>361637782</v>
      </c>
      <c r="Z103" s="1031">
        <f t="shared" si="6"/>
        <v>0</v>
      </c>
      <c r="AA103" s="1031">
        <f t="shared" si="7"/>
        <v>100</v>
      </c>
      <c r="AB103" s="1031">
        <f t="shared" si="8"/>
        <v>0</v>
      </c>
    </row>
    <row r="104" spans="1:28" ht="14.4">
      <c r="A104" s="478" t="s">
        <v>4981</v>
      </c>
      <c r="B104" s="611" t="s">
        <v>9269</v>
      </c>
      <c r="C104" s="20" t="s">
        <v>9505</v>
      </c>
      <c r="D104" s="612">
        <v>0</v>
      </c>
      <c r="E104" s="612">
        <v>0</v>
      </c>
      <c r="F104" s="612">
        <v>0</v>
      </c>
      <c r="G104" s="612">
        <v>0</v>
      </c>
      <c r="H104" s="612">
        <v>0</v>
      </c>
      <c r="I104" s="612">
        <v>16267566.120000001</v>
      </c>
      <c r="J104" s="612">
        <v>0</v>
      </c>
      <c r="K104" s="612">
        <v>0</v>
      </c>
      <c r="L104" s="612">
        <v>0</v>
      </c>
      <c r="M104" s="612">
        <v>0</v>
      </c>
      <c r="N104" s="612">
        <v>6930944.0700000003</v>
      </c>
      <c r="O104" s="612">
        <v>0</v>
      </c>
      <c r="P104" s="612">
        <v>0</v>
      </c>
      <c r="Q104" s="612">
        <v>5030400</v>
      </c>
      <c r="R104" s="612">
        <v>256621777</v>
      </c>
      <c r="S104" s="612">
        <v>0</v>
      </c>
      <c r="T104" s="612">
        <v>0</v>
      </c>
      <c r="U104" s="612">
        <v>0</v>
      </c>
      <c r="V104" s="612">
        <v>0</v>
      </c>
      <c r="W104" s="612">
        <v>0</v>
      </c>
      <c r="X104" s="612">
        <v>0</v>
      </c>
      <c r="Y104" s="612">
        <v>284850687.19</v>
      </c>
      <c r="Z104" s="1031">
        <f t="shared" si="6"/>
        <v>5.7109099087934698</v>
      </c>
      <c r="AA104" s="1031">
        <f t="shared" si="7"/>
        <v>2.4331849567829722</v>
      </c>
      <c r="AB104" s="1031">
        <f t="shared" si="8"/>
        <v>91.855905134423551</v>
      </c>
    </row>
    <row r="105" spans="1:28" ht="14.4">
      <c r="A105" s="478" t="s">
        <v>4984</v>
      </c>
      <c r="B105" s="611" t="s">
        <v>6307</v>
      </c>
      <c r="C105" s="20" t="s">
        <v>837</v>
      </c>
      <c r="D105" s="612">
        <v>236700000</v>
      </c>
      <c r="E105" s="612">
        <v>2000000</v>
      </c>
      <c r="F105" s="612">
        <v>0</v>
      </c>
      <c r="G105" s="612">
        <v>5300000</v>
      </c>
      <c r="H105" s="612">
        <v>5000000</v>
      </c>
      <c r="I105" s="612">
        <v>0</v>
      </c>
      <c r="J105" s="612">
        <v>0</v>
      </c>
      <c r="K105" s="612">
        <v>0</v>
      </c>
      <c r="L105" s="612">
        <v>0</v>
      </c>
      <c r="M105" s="612">
        <v>0</v>
      </c>
      <c r="N105" s="612">
        <v>0</v>
      </c>
      <c r="O105" s="612">
        <v>0</v>
      </c>
      <c r="P105" s="612">
        <v>1000000</v>
      </c>
      <c r="Q105" s="612">
        <v>0</v>
      </c>
      <c r="R105" s="612">
        <v>0</v>
      </c>
      <c r="S105" s="612">
        <v>0</v>
      </c>
      <c r="T105" s="612">
        <v>0</v>
      </c>
      <c r="U105" s="612">
        <v>0</v>
      </c>
      <c r="V105" s="612">
        <v>0</v>
      </c>
      <c r="W105" s="612">
        <v>0</v>
      </c>
      <c r="X105" s="612">
        <v>0</v>
      </c>
      <c r="Y105" s="612">
        <v>250000000</v>
      </c>
      <c r="Z105" s="1031">
        <f t="shared" si="6"/>
        <v>92.481203007518801</v>
      </c>
      <c r="AA105" s="1031">
        <f t="shared" si="7"/>
        <v>7.518796992481203</v>
      </c>
      <c r="AB105" s="1031">
        <f t="shared" si="8"/>
        <v>0</v>
      </c>
    </row>
    <row r="106" spans="1:28" ht="14.4">
      <c r="A106" s="478" t="s">
        <v>4990</v>
      </c>
      <c r="B106" s="611" t="s">
        <v>6315</v>
      </c>
      <c r="C106" s="20" t="s">
        <v>9507</v>
      </c>
      <c r="D106" s="612">
        <v>0</v>
      </c>
      <c r="E106" s="612">
        <v>55498953</v>
      </c>
      <c r="F106" s="612">
        <v>4372595.2</v>
      </c>
      <c r="G106" s="612">
        <v>112228929.94</v>
      </c>
      <c r="H106" s="612">
        <v>9588608.2300000004</v>
      </c>
      <c r="I106" s="612">
        <v>85217099.039999992</v>
      </c>
      <c r="J106" s="612">
        <v>29206524</v>
      </c>
      <c r="K106" s="612">
        <v>11487360</v>
      </c>
      <c r="L106" s="612">
        <v>146252813</v>
      </c>
      <c r="M106" s="612">
        <v>80845032.420000002</v>
      </c>
      <c r="N106" s="612">
        <v>25814170.530000001</v>
      </c>
      <c r="O106" s="612">
        <v>62593304.68</v>
      </c>
      <c r="P106" s="612">
        <v>59644490.93</v>
      </c>
      <c r="Q106" s="612">
        <v>33895035.230000004</v>
      </c>
      <c r="R106" s="612">
        <v>15650260</v>
      </c>
      <c r="S106" s="612">
        <v>211504468.20000002</v>
      </c>
      <c r="T106" s="612">
        <v>80237331.520000011</v>
      </c>
      <c r="U106" s="612">
        <v>20742549</v>
      </c>
      <c r="V106" s="612">
        <v>49483857.329999998</v>
      </c>
      <c r="W106" s="612">
        <v>55988356.219999999</v>
      </c>
      <c r="X106" s="612">
        <v>27505742.510000002</v>
      </c>
      <c r="Y106" s="612">
        <v>1177757480.98</v>
      </c>
      <c r="Z106" s="1031">
        <f t="shared" si="6"/>
        <v>38.535342779767667</v>
      </c>
      <c r="AA106" s="1031">
        <f t="shared" si="7"/>
        <v>19.434985746771666</v>
      </c>
      <c r="AB106" s="1031">
        <f t="shared" si="8"/>
        <v>42.029671473460667</v>
      </c>
    </row>
    <row r="107" spans="1:28" ht="14.4">
      <c r="A107" s="478" t="s">
        <v>4991</v>
      </c>
      <c r="B107" s="611" t="s">
        <v>6314</v>
      </c>
      <c r="C107" s="20" t="s">
        <v>9509</v>
      </c>
      <c r="D107" s="612">
        <v>0</v>
      </c>
      <c r="E107" s="612">
        <v>25310000</v>
      </c>
      <c r="F107" s="612">
        <v>0</v>
      </c>
      <c r="G107" s="612">
        <v>58787500</v>
      </c>
      <c r="H107" s="612">
        <v>0</v>
      </c>
      <c r="I107" s="612">
        <v>34114978.510000005</v>
      </c>
      <c r="J107" s="612">
        <v>0</v>
      </c>
      <c r="K107" s="612">
        <v>8875000</v>
      </c>
      <c r="L107" s="612">
        <v>11359786</v>
      </c>
      <c r="M107" s="612">
        <v>2907500</v>
      </c>
      <c r="N107" s="612">
        <v>1595000</v>
      </c>
      <c r="O107" s="612">
        <v>2000000</v>
      </c>
      <c r="P107" s="612">
        <v>182610250</v>
      </c>
      <c r="Q107" s="612">
        <v>6000000</v>
      </c>
      <c r="R107" s="612">
        <v>0</v>
      </c>
      <c r="S107" s="612">
        <v>21700000</v>
      </c>
      <c r="T107" s="612">
        <v>13483117.720000001</v>
      </c>
      <c r="U107" s="612">
        <v>0</v>
      </c>
      <c r="V107" s="612">
        <v>11884000</v>
      </c>
      <c r="W107" s="612">
        <v>17463867.77</v>
      </c>
      <c r="X107" s="612">
        <v>13648000</v>
      </c>
      <c r="Y107" s="612">
        <v>411739000</v>
      </c>
      <c r="Z107" s="1031">
        <f t="shared" si="6"/>
        <v>33.625006256390577</v>
      </c>
      <c r="AA107" s="1031">
        <f t="shared" si="7"/>
        <v>45.930249502718958</v>
      </c>
      <c r="AB107" s="1031">
        <f t="shared" si="8"/>
        <v>20.444744240890465</v>
      </c>
    </row>
    <row r="108" spans="1:28" ht="14.4">
      <c r="A108" s="478" t="s">
        <v>4992</v>
      </c>
      <c r="B108" s="611" t="s">
        <v>9511</v>
      </c>
      <c r="C108" s="20" t="s">
        <v>8080</v>
      </c>
      <c r="D108" s="612">
        <v>0</v>
      </c>
      <c r="E108" s="612">
        <v>1037663720.4199985</v>
      </c>
      <c r="F108" s="612">
        <v>37343160.510000005</v>
      </c>
      <c r="G108" s="612">
        <v>2915246898.4099903</v>
      </c>
      <c r="H108" s="612">
        <v>501856497.31999934</v>
      </c>
      <c r="I108" s="612">
        <v>1545843095.4499981</v>
      </c>
      <c r="J108" s="612">
        <v>271695874.38999975</v>
      </c>
      <c r="K108" s="612">
        <v>133893488.58000007</v>
      </c>
      <c r="L108" s="612">
        <v>1485417681.8999977</v>
      </c>
      <c r="M108" s="612">
        <v>791385134.28000319</v>
      </c>
      <c r="N108" s="612">
        <v>239397410.79000008</v>
      </c>
      <c r="O108" s="612">
        <v>355417464.10000026</v>
      </c>
      <c r="P108" s="612">
        <v>794237659.4300009</v>
      </c>
      <c r="Q108" s="612">
        <v>422531310.14999992</v>
      </c>
      <c r="R108" s="612">
        <v>91844319.829999968</v>
      </c>
      <c r="S108" s="612">
        <v>647943270.06000018</v>
      </c>
      <c r="T108" s="612">
        <v>682016568.61000013</v>
      </c>
      <c r="U108" s="612">
        <v>235279867.73999989</v>
      </c>
      <c r="V108" s="612">
        <v>439271574.05000079</v>
      </c>
      <c r="W108" s="612">
        <v>783401296.99000108</v>
      </c>
      <c r="X108" s="612">
        <v>314708320.75999999</v>
      </c>
      <c r="Y108" s="612">
        <v>13726394613.769991</v>
      </c>
      <c r="Z108" s="1031">
        <f t="shared" si="6"/>
        <v>57.764333898909179</v>
      </c>
      <c r="AA108" s="1031">
        <f t="shared" si="7"/>
        <v>15.884999156389117</v>
      </c>
      <c r="AB108" s="1031">
        <f t="shared" si="8"/>
        <v>26.350666944701683</v>
      </c>
    </row>
    <row r="109" spans="1:28" ht="14.4">
      <c r="A109" s="478" t="s">
        <v>4993</v>
      </c>
      <c r="B109" s="611" t="s">
        <v>9270</v>
      </c>
      <c r="C109" s="20" t="s">
        <v>777</v>
      </c>
      <c r="D109" s="612">
        <v>0</v>
      </c>
      <c r="E109" s="612">
        <v>10087153</v>
      </c>
      <c r="F109" s="612">
        <v>0</v>
      </c>
      <c r="G109" s="612">
        <v>29099221</v>
      </c>
      <c r="H109" s="612">
        <v>29541478</v>
      </c>
      <c r="I109" s="612">
        <v>13081722</v>
      </c>
      <c r="J109" s="612">
        <v>0</v>
      </c>
      <c r="K109" s="612">
        <v>0</v>
      </c>
      <c r="L109" s="612">
        <v>30722413</v>
      </c>
      <c r="M109" s="612">
        <v>34030908</v>
      </c>
      <c r="N109" s="612">
        <v>0</v>
      </c>
      <c r="O109" s="612">
        <v>0</v>
      </c>
      <c r="P109" s="612">
        <v>0</v>
      </c>
      <c r="Q109" s="612">
        <v>0</v>
      </c>
      <c r="R109" s="612">
        <v>0</v>
      </c>
      <c r="S109" s="612">
        <v>0</v>
      </c>
      <c r="T109" s="612">
        <v>0</v>
      </c>
      <c r="U109" s="612">
        <v>0</v>
      </c>
      <c r="V109" s="612">
        <v>0</v>
      </c>
      <c r="W109" s="612">
        <v>0</v>
      </c>
      <c r="X109" s="612">
        <v>0</v>
      </c>
      <c r="Y109" s="612">
        <v>146562895</v>
      </c>
      <c r="Z109" s="1031">
        <f t="shared" si="6"/>
        <v>76.780679721153149</v>
      </c>
      <c r="AA109" s="1031">
        <f t="shared" si="7"/>
        <v>23.21932027884684</v>
      </c>
      <c r="AB109" s="1031">
        <f t="shared" si="8"/>
        <v>0</v>
      </c>
    </row>
    <row r="110" spans="1:28" ht="14.4">
      <c r="A110" s="478" t="s">
        <v>4994</v>
      </c>
      <c r="B110" s="611" t="s">
        <v>6318</v>
      </c>
      <c r="C110" s="20" t="s">
        <v>834</v>
      </c>
      <c r="D110" s="612">
        <v>491934622.54000002</v>
      </c>
      <c r="E110" s="612">
        <v>0</v>
      </c>
      <c r="F110" s="612">
        <v>0</v>
      </c>
      <c r="G110" s="612">
        <v>0</v>
      </c>
      <c r="H110" s="612">
        <v>0</v>
      </c>
      <c r="I110" s="612">
        <v>0</v>
      </c>
      <c r="J110" s="612">
        <v>0</v>
      </c>
      <c r="K110" s="612">
        <v>0</v>
      </c>
      <c r="L110" s="612">
        <v>0</v>
      </c>
      <c r="M110" s="612">
        <v>0</v>
      </c>
      <c r="N110" s="612">
        <v>0</v>
      </c>
      <c r="O110" s="612">
        <v>0</v>
      </c>
      <c r="P110" s="612">
        <v>0</v>
      </c>
      <c r="Q110" s="612">
        <v>0</v>
      </c>
      <c r="R110" s="612">
        <v>0</v>
      </c>
      <c r="S110" s="612">
        <v>0</v>
      </c>
      <c r="T110" s="612">
        <v>0</v>
      </c>
      <c r="U110" s="612">
        <v>0</v>
      </c>
      <c r="V110" s="612">
        <v>0</v>
      </c>
      <c r="W110" s="612">
        <v>0</v>
      </c>
      <c r="X110" s="612">
        <v>0</v>
      </c>
      <c r="Y110" s="612">
        <v>491934622.54000002</v>
      </c>
      <c r="Z110" s="1031" t="str">
        <f t="shared" ref="Z110" si="9">IF(Y110&gt;D110,SUM(E110:L110)/($Y110-$D110)*100,"")</f>
        <v/>
      </c>
      <c r="AA110" s="1031" t="str">
        <f t="shared" ref="AA110" si="10">IF(Y110&gt;D110,SUM(M110:P110)/($Y110-$D110)*100,"")</f>
        <v/>
      </c>
      <c r="AB110" s="1031" t="str">
        <f t="shared" ref="AB110" si="11">IF(Y110&gt;D110,SUM(Q110:X110)/($Y110-$D110)*100,"")</f>
        <v/>
      </c>
    </row>
    <row r="111" spans="1:28" ht="14.4">
      <c r="A111" s="1045" t="s">
        <v>5511</v>
      </c>
      <c r="B111" s="611" t="s">
        <v>11429</v>
      </c>
      <c r="C111" s="20" t="s">
        <v>779</v>
      </c>
      <c r="D111" s="612">
        <v>0</v>
      </c>
      <c r="E111" s="612">
        <v>0</v>
      </c>
      <c r="F111" s="612">
        <v>0</v>
      </c>
      <c r="G111" s="612">
        <v>2452768.0320000001</v>
      </c>
      <c r="H111" s="612">
        <v>0</v>
      </c>
      <c r="I111" s="612">
        <v>0</v>
      </c>
      <c r="J111" s="612">
        <v>0</v>
      </c>
      <c r="K111" s="612">
        <v>0</v>
      </c>
      <c r="L111" s="612">
        <v>145354383.03200001</v>
      </c>
      <c r="M111" s="612">
        <v>4093503.9359999998</v>
      </c>
      <c r="N111" s="612">
        <v>0</v>
      </c>
      <c r="O111" s="612">
        <v>0</v>
      </c>
      <c r="P111" s="612">
        <v>0</v>
      </c>
      <c r="Q111" s="612">
        <v>0</v>
      </c>
      <c r="R111" s="612">
        <v>0</v>
      </c>
      <c r="S111" s="612">
        <v>0</v>
      </c>
      <c r="T111" s="612">
        <v>0</v>
      </c>
      <c r="U111" s="612">
        <v>0</v>
      </c>
      <c r="V111" s="612">
        <v>0</v>
      </c>
      <c r="W111" s="612">
        <v>0</v>
      </c>
      <c r="X111" s="612">
        <v>0</v>
      </c>
      <c r="Y111" s="612">
        <v>151900655</v>
      </c>
      <c r="Z111" s="1031">
        <f t="shared" si="6"/>
        <v>97.305143986377146</v>
      </c>
      <c r="AA111" s="1031">
        <f t="shared" si="7"/>
        <v>2.6948560136228505</v>
      </c>
      <c r="AB111" s="1031">
        <f t="shared" si="8"/>
        <v>0</v>
      </c>
    </row>
    <row r="112" spans="1:28" ht="14.4">
      <c r="A112" s="1045" t="s">
        <v>5511</v>
      </c>
      <c r="B112" s="611" t="s">
        <v>11430</v>
      </c>
      <c r="C112" s="20" t="s">
        <v>11431</v>
      </c>
      <c r="D112" s="612">
        <v>0</v>
      </c>
      <c r="E112" s="612">
        <v>0</v>
      </c>
      <c r="F112" s="612">
        <v>0</v>
      </c>
      <c r="G112" s="612">
        <v>0</v>
      </c>
      <c r="H112" s="612">
        <v>0</v>
      </c>
      <c r="I112" s="612">
        <v>0</v>
      </c>
      <c r="J112" s="612">
        <v>0</v>
      </c>
      <c r="K112" s="612">
        <v>0</v>
      </c>
      <c r="L112" s="612">
        <v>348136584.97999996</v>
      </c>
      <c r="M112" s="612">
        <v>8290000</v>
      </c>
      <c r="N112" s="612">
        <v>0</v>
      </c>
      <c r="O112" s="612">
        <v>67409636.599999994</v>
      </c>
      <c r="P112" s="612">
        <v>0</v>
      </c>
      <c r="Q112" s="612">
        <v>0</v>
      </c>
      <c r="R112" s="612">
        <v>0</v>
      </c>
      <c r="S112" s="612">
        <v>0</v>
      </c>
      <c r="T112" s="612">
        <v>0</v>
      </c>
      <c r="U112" s="612">
        <v>0</v>
      </c>
      <c r="V112" s="612">
        <v>0</v>
      </c>
      <c r="W112" s="612">
        <v>0</v>
      </c>
      <c r="X112" s="612">
        <v>0</v>
      </c>
      <c r="Y112" s="612">
        <v>423836221.57999992</v>
      </c>
      <c r="Z112" s="1031">
        <f t="shared" si="6"/>
        <v>82.139413116273374</v>
      </c>
      <c r="AA112" s="1031">
        <f t="shared" si="7"/>
        <v>17.860586883726629</v>
      </c>
      <c r="AB112" s="1031">
        <f t="shared" si="8"/>
        <v>0</v>
      </c>
    </row>
    <row r="113" spans="1:28" ht="14.4">
      <c r="A113" s="478" t="s">
        <v>5512</v>
      </c>
      <c r="B113" s="611" t="s">
        <v>6319</v>
      </c>
      <c r="C113" s="20" t="s">
        <v>779</v>
      </c>
      <c r="D113" s="612">
        <v>0</v>
      </c>
      <c r="E113" s="612">
        <v>63411529.400000006</v>
      </c>
      <c r="F113" s="612">
        <v>10493150.640000001</v>
      </c>
      <c r="G113" s="612">
        <v>137919085.27999997</v>
      </c>
      <c r="H113" s="612">
        <v>52141480.279999994</v>
      </c>
      <c r="I113" s="612">
        <v>84365526.849999994</v>
      </c>
      <c r="J113" s="612">
        <v>37629355.449999996</v>
      </c>
      <c r="K113" s="612">
        <v>31640154.18</v>
      </c>
      <c r="L113" s="612">
        <v>100450248.16000007</v>
      </c>
      <c r="M113" s="612">
        <v>104186767.07000001</v>
      </c>
      <c r="N113" s="612">
        <v>22786662.079999998</v>
      </c>
      <c r="O113" s="612">
        <v>31071747.039999999</v>
      </c>
      <c r="P113" s="612">
        <v>76519814.050000012</v>
      </c>
      <c r="Q113" s="612">
        <v>53749178.370000005</v>
      </c>
      <c r="R113" s="612">
        <v>20502804.030000001</v>
      </c>
      <c r="S113" s="612">
        <v>50229372.210000008</v>
      </c>
      <c r="T113" s="612">
        <v>50639316.269999996</v>
      </c>
      <c r="U113" s="612">
        <v>33555375.829999983</v>
      </c>
      <c r="V113" s="612">
        <v>58170867.330000006</v>
      </c>
      <c r="W113" s="612">
        <v>99309123.420000002</v>
      </c>
      <c r="X113" s="612">
        <v>66907645.060000002</v>
      </c>
      <c r="Y113" s="612">
        <v>1185679203</v>
      </c>
      <c r="Z113" s="1031">
        <f>IF(Y113&gt;D113,SUM(E113:L113)/($Y113-$D113)*100,"")</f>
        <v>43.692301334899945</v>
      </c>
      <c r="AA113" s="1031">
        <f>IF(Y113&gt;D113,SUM(M113:P113)/($Y113-$D113)*100,"")</f>
        <v>19.783174879554668</v>
      </c>
      <c r="AB113" s="1031">
        <f>IF(Y113&gt;D113,SUM(Q113:X113)/($Y113-$D113)*100,"")</f>
        <v>36.524523785545391</v>
      </c>
    </row>
    <row r="114" spans="1:28" ht="14.4">
      <c r="A114" s="478" t="s">
        <v>5976</v>
      </c>
      <c r="B114" s="611" t="s">
        <v>6320</v>
      </c>
      <c r="C114" s="20" t="s">
        <v>782</v>
      </c>
      <c r="D114" s="612">
        <v>8647749</v>
      </c>
      <c r="E114" s="612">
        <v>29740507</v>
      </c>
      <c r="F114" s="612">
        <v>0</v>
      </c>
      <c r="G114" s="612">
        <v>2688256.8</v>
      </c>
      <c r="H114" s="612">
        <v>0</v>
      </c>
      <c r="I114" s="612">
        <v>1348699</v>
      </c>
      <c r="J114" s="612">
        <v>0</v>
      </c>
      <c r="K114" s="612">
        <v>4741233.54</v>
      </c>
      <c r="L114" s="612">
        <v>0</v>
      </c>
      <c r="M114" s="612">
        <v>2118368.09</v>
      </c>
      <c r="N114" s="612">
        <v>0</v>
      </c>
      <c r="O114" s="612">
        <v>0</v>
      </c>
      <c r="P114" s="612">
        <v>40213238.519999996</v>
      </c>
      <c r="Q114" s="612">
        <v>0</v>
      </c>
      <c r="R114" s="612">
        <v>0</v>
      </c>
      <c r="S114" s="612">
        <v>10467308.229999997</v>
      </c>
      <c r="T114" s="612">
        <v>15726060.93</v>
      </c>
      <c r="U114" s="612">
        <v>0</v>
      </c>
      <c r="V114" s="612">
        <v>17832083.530000009</v>
      </c>
      <c r="W114" s="612">
        <v>56799371.180000007</v>
      </c>
      <c r="X114" s="612">
        <v>11224746.200000001</v>
      </c>
      <c r="Y114" s="612">
        <v>201547622.01999998</v>
      </c>
      <c r="Z114" s="1031">
        <f t="shared" si="6"/>
        <v>19.96823312372339</v>
      </c>
      <c r="AA114" s="1031">
        <f t="shared" si="7"/>
        <v>21.944859759244647</v>
      </c>
      <c r="AB114" s="1031">
        <f t="shared" si="8"/>
        <v>58.08690711703197</v>
      </c>
    </row>
    <row r="115" spans="1:28" ht="14.4">
      <c r="A115" s="478" t="s">
        <v>6790</v>
      </c>
      <c r="B115" s="611" t="s">
        <v>9515</v>
      </c>
      <c r="C115" s="20" t="s">
        <v>9516</v>
      </c>
      <c r="D115" s="612">
        <v>82000000</v>
      </c>
      <c r="E115" s="612">
        <v>0</v>
      </c>
      <c r="F115" s="612">
        <v>0</v>
      </c>
      <c r="G115" s="612">
        <v>0</v>
      </c>
      <c r="H115" s="612">
        <v>0</v>
      </c>
      <c r="I115" s="612">
        <v>0</v>
      </c>
      <c r="J115" s="612">
        <v>0</v>
      </c>
      <c r="K115" s="612">
        <v>0</v>
      </c>
      <c r="L115" s="612">
        <v>0</v>
      </c>
      <c r="M115" s="612">
        <v>0</v>
      </c>
      <c r="N115" s="612">
        <v>0</v>
      </c>
      <c r="O115" s="612">
        <v>0</v>
      </c>
      <c r="P115" s="612">
        <v>0</v>
      </c>
      <c r="Q115" s="612">
        <v>0</v>
      </c>
      <c r="R115" s="612">
        <v>0</v>
      </c>
      <c r="S115" s="612">
        <v>0</v>
      </c>
      <c r="T115" s="612">
        <v>0</v>
      </c>
      <c r="U115" s="612">
        <v>0</v>
      </c>
      <c r="V115" s="612">
        <v>0</v>
      </c>
      <c r="W115" s="612">
        <v>0</v>
      </c>
      <c r="X115" s="612">
        <v>0</v>
      </c>
      <c r="Y115" s="612">
        <v>82000000</v>
      </c>
      <c r="Z115" s="1031" t="str">
        <f t="shared" si="6"/>
        <v/>
      </c>
      <c r="AA115" s="1031" t="str">
        <f t="shared" si="7"/>
        <v/>
      </c>
      <c r="AB115" s="1031" t="str">
        <f t="shared" si="8"/>
        <v/>
      </c>
    </row>
    <row r="116" spans="1:28" ht="14.4">
      <c r="A116" s="478" t="s">
        <v>6791</v>
      </c>
      <c r="B116" s="611" t="s">
        <v>9517</v>
      </c>
      <c r="C116" s="20" t="s">
        <v>9518</v>
      </c>
      <c r="D116" s="612">
        <v>0</v>
      </c>
      <c r="E116" s="612">
        <v>0</v>
      </c>
      <c r="F116" s="612">
        <v>0</v>
      </c>
      <c r="G116" s="612">
        <v>0</v>
      </c>
      <c r="H116" s="612">
        <v>0</v>
      </c>
      <c r="I116" s="612">
        <v>0</v>
      </c>
      <c r="J116" s="612">
        <v>0</v>
      </c>
      <c r="K116" s="612">
        <v>0</v>
      </c>
      <c r="L116" s="612">
        <v>0</v>
      </c>
      <c r="M116" s="612">
        <v>0</v>
      </c>
      <c r="N116" s="612">
        <v>0</v>
      </c>
      <c r="O116" s="612">
        <v>0</v>
      </c>
      <c r="P116" s="612">
        <v>11453335.689999999</v>
      </c>
      <c r="Q116" s="612">
        <v>0</v>
      </c>
      <c r="R116" s="612">
        <v>0</v>
      </c>
      <c r="S116" s="612">
        <v>0</v>
      </c>
      <c r="T116" s="612">
        <v>0</v>
      </c>
      <c r="U116" s="612">
        <v>0</v>
      </c>
      <c r="V116" s="612">
        <v>0</v>
      </c>
      <c r="W116" s="612">
        <v>0</v>
      </c>
      <c r="X116" s="612">
        <v>0</v>
      </c>
      <c r="Y116" s="612">
        <v>11453335.689999999</v>
      </c>
      <c r="Z116" s="1031">
        <f t="shared" si="6"/>
        <v>0</v>
      </c>
      <c r="AA116" s="1031">
        <f t="shared" si="7"/>
        <v>100</v>
      </c>
      <c r="AB116" s="1031">
        <f t="shared" si="8"/>
        <v>0</v>
      </c>
    </row>
    <row r="117" spans="1:28" ht="14.4">
      <c r="A117" s="478" t="s">
        <v>6792</v>
      </c>
      <c r="B117" s="611" t="s">
        <v>9519</v>
      </c>
      <c r="C117" s="20" t="s">
        <v>9520</v>
      </c>
      <c r="D117" s="612">
        <v>0</v>
      </c>
      <c r="E117" s="612">
        <v>0</v>
      </c>
      <c r="F117" s="612">
        <v>0</v>
      </c>
      <c r="G117" s="612">
        <v>0</v>
      </c>
      <c r="H117" s="612">
        <v>0</v>
      </c>
      <c r="I117" s="612">
        <v>0</v>
      </c>
      <c r="J117" s="612">
        <v>0</v>
      </c>
      <c r="K117" s="612">
        <v>0</v>
      </c>
      <c r="L117" s="612">
        <v>0</v>
      </c>
      <c r="M117" s="612">
        <v>0</v>
      </c>
      <c r="N117" s="612">
        <v>0</v>
      </c>
      <c r="O117" s="612">
        <v>0</v>
      </c>
      <c r="P117" s="612">
        <v>3272381.62</v>
      </c>
      <c r="Q117" s="612">
        <v>0</v>
      </c>
      <c r="R117" s="612">
        <v>0</v>
      </c>
      <c r="S117" s="612">
        <v>0</v>
      </c>
      <c r="T117" s="612">
        <v>0</v>
      </c>
      <c r="U117" s="612">
        <v>0</v>
      </c>
      <c r="V117" s="612">
        <v>0</v>
      </c>
      <c r="W117" s="612">
        <v>0</v>
      </c>
      <c r="X117" s="612">
        <v>0</v>
      </c>
      <c r="Y117" s="612">
        <v>3272381.62</v>
      </c>
      <c r="Z117" s="1031">
        <f t="shared" si="6"/>
        <v>0</v>
      </c>
      <c r="AA117" s="1031">
        <f t="shared" si="7"/>
        <v>100</v>
      </c>
      <c r="AB117" s="1031">
        <f t="shared" si="8"/>
        <v>0</v>
      </c>
    </row>
    <row r="118" spans="1:28" ht="14.4">
      <c r="A118" s="478" t="s">
        <v>5978</v>
      </c>
      <c r="B118" s="611" t="s">
        <v>9271</v>
      </c>
      <c r="C118" s="20" t="s">
        <v>9521</v>
      </c>
      <c r="D118" s="612">
        <v>0</v>
      </c>
      <c r="E118" s="612">
        <v>89214300</v>
      </c>
      <c r="F118" s="612">
        <v>0</v>
      </c>
      <c r="G118" s="612">
        <v>118952400</v>
      </c>
      <c r="H118" s="612">
        <v>0</v>
      </c>
      <c r="I118" s="612">
        <v>29738100</v>
      </c>
      <c r="J118" s="612">
        <v>0</v>
      </c>
      <c r="K118" s="612">
        <v>0</v>
      </c>
      <c r="L118" s="612">
        <v>119095200</v>
      </c>
      <c r="M118" s="612">
        <v>0</v>
      </c>
      <c r="N118" s="612">
        <v>0</v>
      </c>
      <c r="O118" s="612">
        <v>0</v>
      </c>
      <c r="P118" s="612">
        <v>0</v>
      </c>
      <c r="Q118" s="612">
        <v>0</v>
      </c>
      <c r="R118" s="612">
        <v>0</v>
      </c>
      <c r="S118" s="612">
        <v>0</v>
      </c>
      <c r="T118" s="612">
        <v>0</v>
      </c>
      <c r="U118" s="612">
        <v>0</v>
      </c>
      <c r="V118" s="612">
        <v>0</v>
      </c>
      <c r="W118" s="612">
        <v>0</v>
      </c>
      <c r="X118" s="612">
        <v>0</v>
      </c>
      <c r="Y118" s="612">
        <v>357000000</v>
      </c>
      <c r="Z118" s="1031">
        <f t="shared" si="6"/>
        <v>100</v>
      </c>
      <c r="AA118" s="1031">
        <f t="shared" si="7"/>
        <v>0</v>
      </c>
      <c r="AB118" s="1031">
        <f t="shared" si="8"/>
        <v>0</v>
      </c>
    </row>
    <row r="119" spans="1:28" ht="14.4">
      <c r="A119" s="478" t="s">
        <v>5979</v>
      </c>
      <c r="B119" s="611" t="s">
        <v>9523</v>
      </c>
      <c r="C119" s="20" t="s">
        <v>9522</v>
      </c>
      <c r="D119" s="612">
        <v>0</v>
      </c>
      <c r="E119" s="612">
        <v>31372391.830000002</v>
      </c>
      <c r="F119" s="612">
        <v>2100000</v>
      </c>
      <c r="G119" s="612">
        <v>40032673.560000002</v>
      </c>
      <c r="H119" s="612">
        <v>6361645.04</v>
      </c>
      <c r="I119" s="612">
        <v>31363466.009999998</v>
      </c>
      <c r="J119" s="612">
        <v>9659038.4499999993</v>
      </c>
      <c r="K119" s="612">
        <v>12471523.17</v>
      </c>
      <c r="L119" s="612">
        <v>27158943.399999999</v>
      </c>
      <c r="M119" s="612">
        <v>31278239.199999999</v>
      </c>
      <c r="N119" s="612">
        <v>1350000</v>
      </c>
      <c r="O119" s="612">
        <v>1848534</v>
      </c>
      <c r="P119" s="612">
        <v>38000000</v>
      </c>
      <c r="Q119" s="612">
        <v>11000000</v>
      </c>
      <c r="R119" s="612">
        <v>6025000</v>
      </c>
      <c r="S119" s="612">
        <v>59775000</v>
      </c>
      <c r="T119" s="612">
        <v>0</v>
      </c>
      <c r="U119" s="612">
        <v>10950000</v>
      </c>
      <c r="V119" s="612">
        <v>25775000</v>
      </c>
      <c r="W119" s="612">
        <v>25000000</v>
      </c>
      <c r="X119" s="612">
        <v>26725000</v>
      </c>
      <c r="Y119" s="612">
        <v>398246454.65999997</v>
      </c>
      <c r="Z119" s="1031">
        <f t="shared" si="6"/>
        <v>40.306619075125859</v>
      </c>
      <c r="AA119" s="1031">
        <f t="shared" si="7"/>
        <v>18.198975120036291</v>
      </c>
      <c r="AB119" s="1031">
        <f t="shared" si="8"/>
        <v>41.494405804837861</v>
      </c>
    </row>
    <row r="120" spans="1:28" ht="14.4">
      <c r="A120" s="478" t="s">
        <v>5980</v>
      </c>
      <c r="B120" s="611" t="s">
        <v>6321</v>
      </c>
      <c r="C120" s="20" t="s">
        <v>781</v>
      </c>
      <c r="D120" s="612">
        <v>0</v>
      </c>
      <c r="E120" s="612">
        <v>0</v>
      </c>
      <c r="F120" s="612">
        <v>0</v>
      </c>
      <c r="G120" s="612">
        <v>0</v>
      </c>
      <c r="H120" s="612">
        <v>0</v>
      </c>
      <c r="I120" s="612">
        <v>0</v>
      </c>
      <c r="J120" s="612">
        <v>0</v>
      </c>
      <c r="K120" s="612">
        <v>0</v>
      </c>
      <c r="L120" s="612">
        <v>0</v>
      </c>
      <c r="M120" s="612">
        <v>0</v>
      </c>
      <c r="N120" s="612">
        <v>0</v>
      </c>
      <c r="O120" s="612">
        <v>0</v>
      </c>
      <c r="P120" s="612">
        <v>400000000</v>
      </c>
      <c r="Q120" s="612">
        <v>0</v>
      </c>
      <c r="R120" s="612">
        <v>0</v>
      </c>
      <c r="S120" s="612">
        <v>0</v>
      </c>
      <c r="T120" s="612">
        <v>0</v>
      </c>
      <c r="U120" s="612">
        <v>0</v>
      </c>
      <c r="V120" s="612">
        <v>0</v>
      </c>
      <c r="W120" s="612">
        <v>0</v>
      </c>
      <c r="X120" s="612">
        <v>0</v>
      </c>
      <c r="Y120" s="612">
        <v>400000000</v>
      </c>
      <c r="Z120" s="1031">
        <f t="shared" si="6"/>
        <v>0</v>
      </c>
      <c r="AA120" s="1031">
        <f t="shared" si="7"/>
        <v>100</v>
      </c>
      <c r="AB120" s="1031">
        <f t="shared" si="8"/>
        <v>0</v>
      </c>
    </row>
    <row r="121" spans="1:28" ht="14.4">
      <c r="A121" s="478" t="s">
        <v>5981</v>
      </c>
      <c r="B121" s="611" t="s">
        <v>6322</v>
      </c>
      <c r="C121" s="20" t="s">
        <v>730</v>
      </c>
      <c r="D121" s="612">
        <v>0</v>
      </c>
      <c r="E121" s="612">
        <v>144850000</v>
      </c>
      <c r="F121" s="612">
        <v>0</v>
      </c>
      <c r="G121" s="612">
        <v>117070000.00000001</v>
      </c>
      <c r="H121" s="612">
        <v>13370000</v>
      </c>
      <c r="I121" s="612">
        <v>126100000</v>
      </c>
      <c r="J121" s="612">
        <v>16060000</v>
      </c>
      <c r="K121" s="612">
        <v>27500000</v>
      </c>
      <c r="L121" s="612">
        <v>250680000</v>
      </c>
      <c r="M121" s="612">
        <v>56074778.130000003</v>
      </c>
      <c r="N121" s="612">
        <v>49750590</v>
      </c>
      <c r="O121" s="612">
        <v>30250000</v>
      </c>
      <c r="P121" s="612">
        <v>160110928</v>
      </c>
      <c r="Q121" s="612">
        <v>84905000</v>
      </c>
      <c r="R121" s="612">
        <v>36205000</v>
      </c>
      <c r="S121" s="612">
        <v>251165355.19999999</v>
      </c>
      <c r="T121" s="612">
        <v>105100000</v>
      </c>
      <c r="U121" s="612">
        <v>77997000</v>
      </c>
      <c r="V121" s="612">
        <v>13970000</v>
      </c>
      <c r="W121" s="612">
        <v>239552039.88</v>
      </c>
      <c r="X121" s="612">
        <v>193837186.15000001</v>
      </c>
      <c r="Y121" s="612">
        <v>1994547877.3600001</v>
      </c>
      <c r="Z121" s="1031">
        <f t="shared" si="6"/>
        <v>34.876575683946051</v>
      </c>
      <c r="AA121" s="1031">
        <f t="shared" si="7"/>
        <v>14.849796261698897</v>
      </c>
      <c r="AB121" s="1031">
        <f t="shared" si="8"/>
        <v>50.273628054355044</v>
      </c>
    </row>
    <row r="122" spans="1:28" ht="14.4">
      <c r="A122" s="478" t="s">
        <v>5982</v>
      </c>
      <c r="B122" s="611" t="s">
        <v>6323</v>
      </c>
      <c r="C122" s="20" t="s">
        <v>9524</v>
      </c>
      <c r="D122" s="612">
        <v>0</v>
      </c>
      <c r="E122" s="612">
        <v>104414836.71999988</v>
      </c>
      <c r="F122" s="612">
        <v>0</v>
      </c>
      <c r="G122" s="612">
        <v>313864666.27000093</v>
      </c>
      <c r="H122" s="612">
        <v>117933602.45</v>
      </c>
      <c r="I122" s="612">
        <v>155266555.68999997</v>
      </c>
      <c r="J122" s="612">
        <v>37383514.100000001</v>
      </c>
      <c r="K122" s="612">
        <v>29203749.999999978</v>
      </c>
      <c r="L122" s="612">
        <v>91916086.12000002</v>
      </c>
      <c r="M122" s="612">
        <v>170376046.29999959</v>
      </c>
      <c r="N122" s="612">
        <v>81543607.649999991</v>
      </c>
      <c r="O122" s="612">
        <v>88971366.450000003</v>
      </c>
      <c r="P122" s="612">
        <v>157563536.40999988</v>
      </c>
      <c r="Q122" s="612">
        <v>65063307.260000013</v>
      </c>
      <c r="R122" s="612">
        <v>49993794.840000004</v>
      </c>
      <c r="S122" s="612">
        <v>130316725.95000024</v>
      </c>
      <c r="T122" s="612">
        <v>50000000</v>
      </c>
      <c r="U122" s="612">
        <v>49500000</v>
      </c>
      <c r="V122" s="612">
        <v>32897844.739999987</v>
      </c>
      <c r="W122" s="612">
        <v>115285974.65999989</v>
      </c>
      <c r="X122" s="612">
        <v>50000000</v>
      </c>
      <c r="Y122" s="612">
        <v>1891495215.6100004</v>
      </c>
      <c r="Z122" s="1031">
        <f t="shared" si="6"/>
        <v>44.937095496479188</v>
      </c>
      <c r="AA122" s="1031">
        <f t="shared" si="7"/>
        <v>26.352409072800626</v>
      </c>
      <c r="AB122" s="1031">
        <f t="shared" si="8"/>
        <v>28.71049543072019</v>
      </c>
    </row>
    <row r="123" spans="1:28" ht="14.4">
      <c r="A123" s="478" t="s">
        <v>5983</v>
      </c>
      <c r="B123" s="611" t="s">
        <v>6324</v>
      </c>
      <c r="C123" s="20" t="s">
        <v>4492</v>
      </c>
      <c r="D123" s="612">
        <v>0</v>
      </c>
      <c r="E123" s="612">
        <v>94664068.549999997</v>
      </c>
      <c r="F123" s="612">
        <v>15000000</v>
      </c>
      <c r="G123" s="612">
        <v>50304467.624306001</v>
      </c>
      <c r="H123" s="612">
        <v>14380992</v>
      </c>
      <c r="I123" s="612">
        <v>62100943.36999999</v>
      </c>
      <c r="J123" s="612">
        <v>22245700.000000007</v>
      </c>
      <c r="K123" s="612">
        <v>0</v>
      </c>
      <c r="L123" s="612">
        <v>168553449.68569398</v>
      </c>
      <c r="M123" s="612">
        <v>23674867.159999996</v>
      </c>
      <c r="N123" s="612">
        <v>2268465.58</v>
      </c>
      <c r="O123" s="612">
        <v>3500000</v>
      </c>
      <c r="P123" s="612">
        <v>13558114.73</v>
      </c>
      <c r="Q123" s="612">
        <v>9504850</v>
      </c>
      <c r="R123" s="612">
        <v>9942369.4299999997</v>
      </c>
      <c r="S123" s="612">
        <v>100037222.45999993</v>
      </c>
      <c r="T123" s="612">
        <v>20444728.410000008</v>
      </c>
      <c r="U123" s="612">
        <v>61056579.909999996</v>
      </c>
      <c r="V123" s="612">
        <v>181186686.56999993</v>
      </c>
      <c r="W123" s="612">
        <v>13247926</v>
      </c>
      <c r="X123" s="612">
        <v>17944681</v>
      </c>
      <c r="Y123" s="612">
        <v>883616112.47999978</v>
      </c>
      <c r="Z123" s="1031">
        <f t="shared" si="6"/>
        <v>48.3524027228137</v>
      </c>
      <c r="AA123" s="1031">
        <f t="shared" si="7"/>
        <v>4.8665304833917133</v>
      </c>
      <c r="AB123" s="1031">
        <f t="shared" si="8"/>
        <v>46.781066793794594</v>
      </c>
    </row>
    <row r="124" spans="1:28" ht="14.4">
      <c r="A124" s="478" t="s">
        <v>5984</v>
      </c>
      <c r="B124" s="611" t="s">
        <v>9525</v>
      </c>
      <c r="C124" s="20" t="s">
        <v>829</v>
      </c>
      <c r="D124" s="612">
        <v>0</v>
      </c>
      <c r="E124" s="612">
        <v>46476000</v>
      </c>
      <c r="F124" s="612">
        <v>0</v>
      </c>
      <c r="G124" s="612">
        <v>65443070.410000004</v>
      </c>
      <c r="H124" s="612">
        <v>13891000</v>
      </c>
      <c r="I124" s="612">
        <v>38563305.420000002</v>
      </c>
      <c r="J124" s="612">
        <v>12240000</v>
      </c>
      <c r="K124" s="612">
        <v>15344316.52</v>
      </c>
      <c r="L124" s="612">
        <v>33829409.780000001</v>
      </c>
      <c r="M124" s="612">
        <v>39636000</v>
      </c>
      <c r="N124" s="612">
        <v>14048000</v>
      </c>
      <c r="O124" s="612">
        <v>15558000</v>
      </c>
      <c r="P124" s="612">
        <v>55403531.909999996</v>
      </c>
      <c r="Q124" s="612">
        <v>11520000</v>
      </c>
      <c r="R124" s="612">
        <v>5259832</v>
      </c>
      <c r="S124" s="612">
        <v>57384000.149999969</v>
      </c>
      <c r="T124" s="612">
        <v>42767999.75</v>
      </c>
      <c r="U124" s="612">
        <v>10512000</v>
      </c>
      <c r="V124" s="612">
        <v>20862497.900000002</v>
      </c>
      <c r="W124" s="612">
        <v>0</v>
      </c>
      <c r="X124" s="612">
        <v>25169095.710000001</v>
      </c>
      <c r="Y124" s="612">
        <v>523908059.54999989</v>
      </c>
      <c r="Z124" s="1031">
        <f t="shared" si="6"/>
        <v>43.09670332690343</v>
      </c>
      <c r="AA124" s="1031">
        <f t="shared" si="7"/>
        <v>23.791489677990775</v>
      </c>
      <c r="AB124" s="1031">
        <f t="shared" si="8"/>
        <v>33.111806995105816</v>
      </c>
    </row>
    <row r="125" spans="1:28" ht="14.4">
      <c r="A125" s="478" t="s">
        <v>5004</v>
      </c>
      <c r="B125" s="611" t="s">
        <v>6325</v>
      </c>
      <c r="C125" s="20" t="s">
        <v>9526</v>
      </c>
      <c r="D125" s="612">
        <v>0</v>
      </c>
      <c r="E125" s="612">
        <v>0</v>
      </c>
      <c r="F125" s="612">
        <v>0</v>
      </c>
      <c r="G125" s="612">
        <v>0</v>
      </c>
      <c r="H125" s="612">
        <v>0</v>
      </c>
      <c r="I125" s="612">
        <v>0</v>
      </c>
      <c r="J125" s="612">
        <v>0</v>
      </c>
      <c r="K125" s="612">
        <v>0</v>
      </c>
      <c r="L125" s="612">
        <v>0</v>
      </c>
      <c r="M125" s="612">
        <v>0</v>
      </c>
      <c r="N125" s="612">
        <v>0</v>
      </c>
      <c r="O125" s="612">
        <v>0</v>
      </c>
      <c r="P125" s="612">
        <v>0</v>
      </c>
      <c r="Q125" s="612">
        <v>0</v>
      </c>
      <c r="R125" s="612">
        <v>0</v>
      </c>
      <c r="S125" s="612">
        <v>627170498.81500006</v>
      </c>
      <c r="T125" s="612">
        <v>627170498.81500006</v>
      </c>
      <c r="U125" s="612">
        <v>0</v>
      </c>
      <c r="V125" s="612">
        <v>0</v>
      </c>
      <c r="W125" s="612">
        <v>0</v>
      </c>
      <c r="X125" s="612">
        <v>0</v>
      </c>
      <c r="Y125" s="612">
        <v>1254340997.6300001</v>
      </c>
      <c r="Z125" s="1031">
        <f t="shared" si="6"/>
        <v>0</v>
      </c>
      <c r="AA125" s="1031">
        <f t="shared" si="7"/>
        <v>0</v>
      </c>
      <c r="AB125" s="1031">
        <f t="shared" si="8"/>
        <v>100</v>
      </c>
    </row>
    <row r="126" spans="1:28" ht="14.4">
      <c r="A126" s="478" t="s">
        <v>5005</v>
      </c>
      <c r="B126" s="611" t="s">
        <v>6326</v>
      </c>
      <c r="C126" s="20" t="s">
        <v>9527</v>
      </c>
      <c r="D126" s="612">
        <v>0</v>
      </c>
      <c r="E126" s="612">
        <v>0</v>
      </c>
      <c r="F126" s="612">
        <v>0</v>
      </c>
      <c r="G126" s="612">
        <v>0</v>
      </c>
      <c r="H126" s="612">
        <v>0</v>
      </c>
      <c r="I126" s="612">
        <v>0</v>
      </c>
      <c r="J126" s="612">
        <v>0</v>
      </c>
      <c r="K126" s="612">
        <v>0</v>
      </c>
      <c r="L126" s="612">
        <v>0</v>
      </c>
      <c r="M126" s="612">
        <v>0</v>
      </c>
      <c r="N126" s="612">
        <v>0</v>
      </c>
      <c r="O126" s="612">
        <v>0</v>
      </c>
      <c r="P126" s="612">
        <v>0</v>
      </c>
      <c r="Q126" s="612">
        <v>0</v>
      </c>
      <c r="R126" s="612">
        <v>0</v>
      </c>
      <c r="S126" s="612">
        <v>0</v>
      </c>
      <c r="T126" s="612">
        <v>0</v>
      </c>
      <c r="U126" s="612">
        <v>0</v>
      </c>
      <c r="V126" s="612">
        <v>0</v>
      </c>
      <c r="W126" s="612">
        <v>798781720.94000006</v>
      </c>
      <c r="X126" s="612">
        <v>0</v>
      </c>
      <c r="Y126" s="612">
        <v>798781720.94000006</v>
      </c>
      <c r="Z126" s="1031">
        <f t="shared" si="6"/>
        <v>0</v>
      </c>
      <c r="AA126" s="1031">
        <f t="shared" si="7"/>
        <v>0</v>
      </c>
      <c r="AB126" s="1031">
        <f t="shared" si="8"/>
        <v>100</v>
      </c>
    </row>
    <row r="127" spans="1:28" ht="14.4">
      <c r="A127" s="478" t="s">
        <v>5006</v>
      </c>
      <c r="B127" s="611" t="s">
        <v>6327</v>
      </c>
      <c r="C127" s="20" t="s">
        <v>9528</v>
      </c>
      <c r="D127" s="612">
        <v>0</v>
      </c>
      <c r="E127" s="612">
        <v>0</v>
      </c>
      <c r="F127" s="612">
        <v>0</v>
      </c>
      <c r="G127" s="612">
        <v>0</v>
      </c>
      <c r="H127" s="612">
        <v>0</v>
      </c>
      <c r="I127" s="612">
        <v>0</v>
      </c>
      <c r="J127" s="612">
        <v>0</v>
      </c>
      <c r="K127" s="612">
        <v>0</v>
      </c>
      <c r="L127" s="612">
        <v>0</v>
      </c>
      <c r="M127" s="612">
        <v>0</v>
      </c>
      <c r="N127" s="612">
        <v>0</v>
      </c>
      <c r="O127" s="612">
        <v>0</v>
      </c>
      <c r="P127" s="612">
        <v>0</v>
      </c>
      <c r="Q127" s="612">
        <v>0</v>
      </c>
      <c r="R127" s="612">
        <v>0</v>
      </c>
      <c r="S127" s="612">
        <v>900000000</v>
      </c>
      <c r="T127" s="612">
        <v>0</v>
      </c>
      <c r="U127" s="612">
        <v>0</v>
      </c>
      <c r="V127" s="612">
        <v>900000000</v>
      </c>
      <c r="W127" s="612">
        <v>0</v>
      </c>
      <c r="X127" s="612">
        <v>0</v>
      </c>
      <c r="Y127" s="612">
        <v>1800000000</v>
      </c>
      <c r="Z127" s="1031">
        <f t="shared" si="6"/>
        <v>0</v>
      </c>
      <c r="AA127" s="1031">
        <f t="shared" si="7"/>
        <v>0</v>
      </c>
      <c r="AB127" s="1031">
        <f t="shared" si="8"/>
        <v>100</v>
      </c>
    </row>
    <row r="128" spans="1:28" ht="14.4">
      <c r="A128" s="478" t="s">
        <v>5007</v>
      </c>
      <c r="B128" s="611" t="s">
        <v>6328</v>
      </c>
      <c r="C128" s="20" t="s">
        <v>9529</v>
      </c>
      <c r="D128" s="612">
        <v>0</v>
      </c>
      <c r="E128" s="612">
        <v>0</v>
      </c>
      <c r="F128" s="612">
        <v>0</v>
      </c>
      <c r="G128" s="612">
        <v>1036513849.72</v>
      </c>
      <c r="H128" s="612">
        <v>0</v>
      </c>
      <c r="I128" s="612">
        <v>3433486150.2799997</v>
      </c>
      <c r="J128" s="612">
        <v>0</v>
      </c>
      <c r="K128" s="612">
        <v>0</v>
      </c>
      <c r="L128" s="612">
        <v>0</v>
      </c>
      <c r="M128" s="612">
        <v>0</v>
      </c>
      <c r="N128" s="612">
        <v>0</v>
      </c>
      <c r="O128" s="612">
        <v>0</v>
      </c>
      <c r="P128" s="612">
        <v>0</v>
      </c>
      <c r="Q128" s="612">
        <v>0</v>
      </c>
      <c r="R128" s="612">
        <v>0</v>
      </c>
      <c r="S128" s="612">
        <v>0</v>
      </c>
      <c r="T128" s="612">
        <v>0</v>
      </c>
      <c r="U128" s="612">
        <v>0</v>
      </c>
      <c r="V128" s="612">
        <v>0</v>
      </c>
      <c r="W128" s="612">
        <v>0</v>
      </c>
      <c r="X128" s="612">
        <v>0</v>
      </c>
      <c r="Y128" s="612">
        <v>4470000000</v>
      </c>
      <c r="Z128" s="1031">
        <f t="shared" si="6"/>
        <v>100</v>
      </c>
      <c r="AA128" s="1031">
        <f t="shared" si="7"/>
        <v>0</v>
      </c>
      <c r="AB128" s="1031">
        <f t="shared" si="8"/>
        <v>0</v>
      </c>
    </row>
    <row r="129" spans="1:28" ht="14.4">
      <c r="A129" s="478" t="s">
        <v>5008</v>
      </c>
      <c r="B129" s="611" t="s">
        <v>6329</v>
      </c>
      <c r="C129" s="20" t="s">
        <v>9530</v>
      </c>
      <c r="D129" s="612">
        <v>0</v>
      </c>
      <c r="E129" s="612">
        <v>2092570000.0000002</v>
      </c>
      <c r="F129" s="612">
        <v>0</v>
      </c>
      <c r="G129" s="612">
        <v>284894167.96500003</v>
      </c>
      <c r="H129" s="612">
        <v>0</v>
      </c>
      <c r="I129" s="612">
        <v>0</v>
      </c>
      <c r="J129" s="612">
        <v>0</v>
      </c>
      <c r="K129" s="612">
        <v>1882675832.0350001</v>
      </c>
      <c r="L129" s="612">
        <v>0</v>
      </c>
      <c r="M129" s="612">
        <v>0</v>
      </c>
      <c r="N129" s="612">
        <v>0</v>
      </c>
      <c r="O129" s="612">
        <v>0</v>
      </c>
      <c r="P129" s="612">
        <v>0</v>
      </c>
      <c r="Q129" s="612">
        <v>0</v>
      </c>
      <c r="R129" s="612">
        <v>0</v>
      </c>
      <c r="S129" s="612">
        <v>0</v>
      </c>
      <c r="T129" s="612">
        <v>0</v>
      </c>
      <c r="U129" s="612">
        <v>0</v>
      </c>
      <c r="V129" s="612">
        <v>0</v>
      </c>
      <c r="W129" s="612">
        <v>0</v>
      </c>
      <c r="X129" s="612">
        <v>0</v>
      </c>
      <c r="Y129" s="612">
        <v>4260140000</v>
      </c>
      <c r="Z129" s="1031">
        <f t="shared" si="6"/>
        <v>100</v>
      </c>
      <c r="AA129" s="1031">
        <f t="shared" si="7"/>
        <v>0</v>
      </c>
      <c r="AB129" s="1031">
        <f t="shared" si="8"/>
        <v>0</v>
      </c>
    </row>
    <row r="130" spans="1:28" ht="14.4">
      <c r="A130" s="478" t="s">
        <v>5011</v>
      </c>
      <c r="B130" s="611" t="s">
        <v>6330</v>
      </c>
      <c r="C130" s="20" t="s">
        <v>9531</v>
      </c>
      <c r="D130" s="612">
        <v>0</v>
      </c>
      <c r="E130" s="612">
        <v>0</v>
      </c>
      <c r="F130" s="612">
        <v>0</v>
      </c>
      <c r="G130" s="612">
        <v>0</v>
      </c>
      <c r="H130" s="612">
        <v>0</v>
      </c>
      <c r="I130" s="612">
        <v>0</v>
      </c>
      <c r="J130" s="612">
        <v>0</v>
      </c>
      <c r="K130" s="612">
        <v>0</v>
      </c>
      <c r="L130" s="612">
        <v>0</v>
      </c>
      <c r="M130" s="612">
        <v>0</v>
      </c>
      <c r="N130" s="612">
        <v>219220000</v>
      </c>
      <c r="O130" s="612">
        <v>254780000</v>
      </c>
      <c r="P130" s="612">
        <v>0</v>
      </c>
      <c r="Q130" s="612">
        <v>0</v>
      </c>
      <c r="R130" s="612">
        <v>0</v>
      </c>
      <c r="S130" s="612">
        <v>0</v>
      </c>
      <c r="T130" s="612">
        <v>0</v>
      </c>
      <c r="U130" s="612">
        <v>0</v>
      </c>
      <c r="V130" s="612">
        <v>0</v>
      </c>
      <c r="W130" s="612">
        <v>0</v>
      </c>
      <c r="X130" s="612">
        <v>0</v>
      </c>
      <c r="Y130" s="612">
        <v>474000000</v>
      </c>
      <c r="Z130" s="1031">
        <f t="shared" si="6"/>
        <v>0</v>
      </c>
      <c r="AA130" s="1031">
        <f t="shared" si="7"/>
        <v>100</v>
      </c>
      <c r="AB130" s="1031">
        <f t="shared" si="8"/>
        <v>0</v>
      </c>
    </row>
    <row r="131" spans="1:28" ht="14.4">
      <c r="A131" s="478" t="s">
        <v>5012</v>
      </c>
      <c r="B131" s="611" t="s">
        <v>6331</v>
      </c>
      <c r="C131" s="20" t="s">
        <v>9532</v>
      </c>
      <c r="D131" s="612">
        <v>0</v>
      </c>
      <c r="E131" s="612">
        <v>0</v>
      </c>
      <c r="F131" s="612">
        <v>0</v>
      </c>
      <c r="G131" s="612">
        <v>0</v>
      </c>
      <c r="H131" s="612">
        <v>0</v>
      </c>
      <c r="I131" s="612">
        <v>0</v>
      </c>
      <c r="J131" s="612">
        <v>0</v>
      </c>
      <c r="K131" s="612">
        <v>0</v>
      </c>
      <c r="L131" s="612">
        <v>0</v>
      </c>
      <c r="M131" s="612">
        <v>0</v>
      </c>
      <c r="N131" s="612">
        <v>0</v>
      </c>
      <c r="O131" s="612">
        <v>0</v>
      </c>
      <c r="P131" s="612">
        <v>0</v>
      </c>
      <c r="Q131" s="612">
        <v>0</v>
      </c>
      <c r="R131" s="612">
        <v>0</v>
      </c>
      <c r="S131" s="612">
        <v>158298593.44603902</v>
      </c>
      <c r="T131" s="612">
        <v>97118593.446039006</v>
      </c>
      <c r="U131" s="612">
        <v>97147731.937922001</v>
      </c>
      <c r="V131" s="612">
        <v>61180000</v>
      </c>
      <c r="W131" s="612">
        <v>0</v>
      </c>
      <c r="X131" s="612">
        <v>0</v>
      </c>
      <c r="Y131" s="612">
        <v>413744918.83000004</v>
      </c>
      <c r="Z131" s="1031">
        <f t="shared" ref="Z131:Z194" si="12">IF(Y131&gt;D131,SUM(E131:L131)/($Y131-$D131)*100,"")</f>
        <v>0</v>
      </c>
      <c r="AA131" s="1031">
        <f t="shared" ref="AA131:AA194" si="13">IF(Y131&gt;D131,SUM(M131:P131)/($Y131-$D131)*100,"")</f>
        <v>0</v>
      </c>
      <c r="AB131" s="1031">
        <f t="shared" ref="AB131:AB194" si="14">IF(Y131&gt;D131,SUM(Q131:X131)/($Y131-$D131)*100,"")</f>
        <v>100</v>
      </c>
    </row>
    <row r="132" spans="1:28" ht="14.4">
      <c r="A132" s="478" t="s">
        <v>5013</v>
      </c>
      <c r="B132" s="611" t="s">
        <v>6332</v>
      </c>
      <c r="C132" s="20" t="s">
        <v>9533</v>
      </c>
      <c r="D132" s="612">
        <v>458407978.52999997</v>
      </c>
      <c r="E132" s="612">
        <v>82297457.919865996</v>
      </c>
      <c r="F132" s="612">
        <v>73297457.919865996</v>
      </c>
      <c r="G132" s="612">
        <v>83797457.919865996</v>
      </c>
      <c r="H132" s="612">
        <v>66021681.107161999</v>
      </c>
      <c r="I132" s="612">
        <v>66021681.107161999</v>
      </c>
      <c r="J132" s="612">
        <v>66034482.932773992</v>
      </c>
      <c r="K132" s="612">
        <v>73297457.919865996</v>
      </c>
      <c r="L132" s="612">
        <v>105734217.27472399</v>
      </c>
      <c r="M132" s="612">
        <v>180810792.726769</v>
      </c>
      <c r="N132" s="612">
        <v>92007651.845556006</v>
      </c>
      <c r="O132" s="612">
        <v>95276803.716355994</v>
      </c>
      <c r="P132" s="612">
        <v>230007651.84555602</v>
      </c>
      <c r="Q132" s="612">
        <v>92028977.342121005</v>
      </c>
      <c r="R132" s="612">
        <v>95129947.344411001</v>
      </c>
      <c r="S132" s="612">
        <v>106449029.036742</v>
      </c>
      <c r="T132" s="612">
        <v>95129947.344411001</v>
      </c>
      <c r="U132" s="612">
        <v>95129947.344411001</v>
      </c>
      <c r="V132" s="612">
        <v>106449029.036742</v>
      </c>
      <c r="W132" s="612">
        <v>95129947.344411001</v>
      </c>
      <c r="X132" s="612">
        <v>106497712.431228</v>
      </c>
      <c r="Y132" s="612">
        <v>2464957309.9899998</v>
      </c>
      <c r="Z132" s="1031">
        <f t="shared" si="12"/>
        <v>30.724482295818202</v>
      </c>
      <c r="AA132" s="1031">
        <f t="shared" si="13"/>
        <v>29.807535292394089</v>
      </c>
      <c r="AB132" s="1031">
        <f t="shared" si="14"/>
        <v>39.46798241178773</v>
      </c>
    </row>
    <row r="133" spans="1:28" ht="14.4">
      <c r="A133" s="478" t="s">
        <v>5014</v>
      </c>
      <c r="B133" s="611" t="s">
        <v>6333</v>
      </c>
      <c r="C133" s="20" t="s">
        <v>788</v>
      </c>
      <c r="D133" s="612">
        <v>0</v>
      </c>
      <c r="E133" s="612">
        <v>156033089.61163199</v>
      </c>
      <c r="F133" s="612">
        <v>55242849.734999999</v>
      </c>
      <c r="G133" s="612">
        <v>705642064.24858093</v>
      </c>
      <c r="H133" s="612">
        <v>129916606.50999999</v>
      </c>
      <c r="I133" s="612">
        <v>631568695.66673601</v>
      </c>
      <c r="J133" s="612">
        <v>147092441.23499998</v>
      </c>
      <c r="K133" s="612">
        <v>95661692.460000008</v>
      </c>
      <c r="L133" s="612">
        <v>140044784.99694902</v>
      </c>
      <c r="M133" s="612">
        <v>176556789.77616298</v>
      </c>
      <c r="N133" s="612">
        <v>26840545.587009002</v>
      </c>
      <c r="O133" s="612">
        <v>48336552.152500004</v>
      </c>
      <c r="P133" s="612">
        <v>277523425.13182598</v>
      </c>
      <c r="Q133" s="612">
        <v>31056084.508603998</v>
      </c>
      <c r="R133" s="612">
        <v>54527973.852499999</v>
      </c>
      <c r="S133" s="612">
        <v>43480388.004999995</v>
      </c>
      <c r="T133" s="612">
        <v>38952530.592500001</v>
      </c>
      <c r="U133" s="612">
        <v>0</v>
      </c>
      <c r="V133" s="612">
        <v>0</v>
      </c>
      <c r="W133" s="612">
        <v>169244978.09</v>
      </c>
      <c r="X133" s="612">
        <v>33033768.350000001</v>
      </c>
      <c r="Y133" s="612">
        <v>2960755260.5100002</v>
      </c>
      <c r="Z133" s="1031">
        <f t="shared" si="12"/>
        <v>69.617447006033473</v>
      </c>
      <c r="AA133" s="1031">
        <f t="shared" si="13"/>
        <v>17.875753518253703</v>
      </c>
      <c r="AB133" s="1031">
        <f t="shared" si="14"/>
        <v>12.506799475712807</v>
      </c>
    </row>
    <row r="134" spans="1:28" ht="14.4">
      <c r="A134" s="478" t="s">
        <v>5016</v>
      </c>
      <c r="B134" s="611" t="s">
        <v>6334</v>
      </c>
      <c r="C134" s="20" t="s">
        <v>9534</v>
      </c>
      <c r="D134" s="612">
        <v>0</v>
      </c>
      <c r="E134" s="612">
        <v>140500000</v>
      </c>
      <c r="F134" s="612">
        <v>0</v>
      </c>
      <c r="G134" s="612">
        <v>0</v>
      </c>
      <c r="H134" s="612">
        <v>0</v>
      </c>
      <c r="I134" s="612">
        <v>0</v>
      </c>
      <c r="J134" s="612">
        <v>41090000</v>
      </c>
      <c r="K134" s="612">
        <v>0</v>
      </c>
      <c r="L134" s="612">
        <v>0</v>
      </c>
      <c r="M134" s="612">
        <v>0</v>
      </c>
      <c r="N134" s="612">
        <v>163000000</v>
      </c>
      <c r="O134" s="612">
        <v>0</v>
      </c>
      <c r="P134" s="612">
        <v>0</v>
      </c>
      <c r="Q134" s="612">
        <v>0</v>
      </c>
      <c r="R134" s="612">
        <v>0</v>
      </c>
      <c r="S134" s="612">
        <v>109000000</v>
      </c>
      <c r="T134" s="612">
        <v>422410000</v>
      </c>
      <c r="U134" s="612">
        <v>0</v>
      </c>
      <c r="V134" s="612">
        <v>60000000</v>
      </c>
      <c r="W134" s="612">
        <v>0</v>
      </c>
      <c r="X134" s="612">
        <v>0</v>
      </c>
      <c r="Y134" s="612">
        <v>936000000</v>
      </c>
      <c r="Z134" s="1031">
        <f t="shared" si="12"/>
        <v>19.400641025641026</v>
      </c>
      <c r="AA134" s="1031">
        <f t="shared" si="13"/>
        <v>17.414529914529915</v>
      </c>
      <c r="AB134" s="1031">
        <f t="shared" si="14"/>
        <v>63.184829059829063</v>
      </c>
    </row>
    <row r="135" spans="1:28" ht="14.4">
      <c r="A135" s="478" t="s">
        <v>5018</v>
      </c>
      <c r="B135" s="611" t="s">
        <v>6335</v>
      </c>
      <c r="C135" s="20" t="s">
        <v>9535</v>
      </c>
      <c r="D135" s="612">
        <v>13500000</v>
      </c>
      <c r="E135" s="612">
        <v>0</v>
      </c>
      <c r="F135" s="612">
        <v>0</v>
      </c>
      <c r="G135" s="612">
        <v>0</v>
      </c>
      <c r="H135" s="612">
        <v>0</v>
      </c>
      <c r="I135" s="612">
        <v>0</v>
      </c>
      <c r="J135" s="612">
        <v>0</v>
      </c>
      <c r="K135" s="612">
        <v>0</v>
      </c>
      <c r="L135" s="612">
        <v>0</v>
      </c>
      <c r="M135" s="612">
        <v>0</v>
      </c>
      <c r="N135" s="612">
        <v>0</v>
      </c>
      <c r="O135" s="612">
        <v>0</v>
      </c>
      <c r="P135" s="612">
        <v>69051541.192000002</v>
      </c>
      <c r="Q135" s="612">
        <v>29997000</v>
      </c>
      <c r="R135" s="612">
        <v>359339854.39838898</v>
      </c>
      <c r="S135" s="612">
        <v>205058159.56400001</v>
      </c>
      <c r="T135" s="612">
        <v>298863010.83838898</v>
      </c>
      <c r="U135" s="612">
        <v>359894641.48122197</v>
      </c>
      <c r="V135" s="612">
        <v>366655934.426</v>
      </c>
      <c r="W135" s="612">
        <v>370280000</v>
      </c>
      <c r="X135" s="612">
        <v>305704000</v>
      </c>
      <c r="Y135" s="612">
        <v>2378344141.9000001</v>
      </c>
      <c r="Z135" s="1031">
        <f t="shared" si="12"/>
        <v>0</v>
      </c>
      <c r="AA135" s="1031">
        <f t="shared" si="13"/>
        <v>2.9199193286590774</v>
      </c>
      <c r="AB135" s="1031">
        <f t="shared" si="14"/>
        <v>97.080080671340909</v>
      </c>
    </row>
    <row r="136" spans="1:28" ht="14.4">
      <c r="A136" s="478" t="s">
        <v>5019</v>
      </c>
      <c r="B136" s="611" t="s">
        <v>6336</v>
      </c>
      <c r="C136" s="20" t="s">
        <v>9536</v>
      </c>
      <c r="D136" s="612">
        <v>32197713.880000003</v>
      </c>
      <c r="E136" s="612">
        <v>0</v>
      </c>
      <c r="F136" s="612">
        <v>0</v>
      </c>
      <c r="G136" s="612">
        <v>0</v>
      </c>
      <c r="H136" s="612">
        <v>0</v>
      </c>
      <c r="I136" s="612">
        <v>0</v>
      </c>
      <c r="J136" s="612">
        <v>0</v>
      </c>
      <c r="K136" s="612">
        <v>0</v>
      </c>
      <c r="L136" s="612">
        <v>0</v>
      </c>
      <c r="M136" s="612">
        <v>0</v>
      </c>
      <c r="N136" s="612">
        <v>21867640.44125</v>
      </c>
      <c r="O136" s="612">
        <v>46064113.991246998</v>
      </c>
      <c r="P136" s="612">
        <v>0</v>
      </c>
      <c r="Q136" s="612">
        <v>21867640.44125</v>
      </c>
      <c r="R136" s="612">
        <v>0</v>
      </c>
      <c r="S136" s="612">
        <v>67931754.432496995</v>
      </c>
      <c r="T136" s="612">
        <v>67945575.048756003</v>
      </c>
      <c r="U136" s="612">
        <v>21867640.44125</v>
      </c>
      <c r="V136" s="612">
        <v>21867640.44125</v>
      </c>
      <c r="W136" s="612">
        <v>21867640.44125</v>
      </c>
      <c r="X136" s="612">
        <v>21867640.44125</v>
      </c>
      <c r="Y136" s="612">
        <v>345345000.00000012</v>
      </c>
      <c r="Z136" s="1031">
        <f t="shared" si="12"/>
        <v>0</v>
      </c>
      <c r="AA136" s="1031">
        <f t="shared" si="13"/>
        <v>21.693227897387906</v>
      </c>
      <c r="AB136" s="1031">
        <f t="shared" si="14"/>
        <v>78.306772102612044</v>
      </c>
    </row>
    <row r="137" spans="1:28" ht="14.4">
      <c r="A137" s="478" t="s">
        <v>5180</v>
      </c>
      <c r="B137" s="611" t="s">
        <v>10082</v>
      </c>
      <c r="C137" s="20" t="s">
        <v>8083</v>
      </c>
      <c r="D137" s="612">
        <v>0</v>
      </c>
      <c r="E137" s="612">
        <v>20170729.865286</v>
      </c>
      <c r="F137" s="612">
        <v>0</v>
      </c>
      <c r="G137" s="612">
        <v>20170729.865286</v>
      </c>
      <c r="H137" s="612">
        <v>0</v>
      </c>
      <c r="I137" s="612">
        <v>0</v>
      </c>
      <c r="J137" s="612">
        <v>0</v>
      </c>
      <c r="K137" s="612">
        <v>20176781.689428002</v>
      </c>
      <c r="L137" s="612">
        <v>0</v>
      </c>
      <c r="M137" s="612">
        <v>0</v>
      </c>
      <c r="N137" s="612">
        <v>0</v>
      </c>
      <c r="O137" s="612">
        <v>18000000</v>
      </c>
      <c r="P137" s="612">
        <v>18000000</v>
      </c>
      <c r="Q137" s="612">
        <v>0</v>
      </c>
      <c r="R137" s="612">
        <v>0</v>
      </c>
      <c r="S137" s="612">
        <v>18127540.585000001</v>
      </c>
      <c r="T137" s="612">
        <v>0</v>
      </c>
      <c r="U137" s="612">
        <v>18127540.585000001</v>
      </c>
      <c r="V137" s="612">
        <v>0</v>
      </c>
      <c r="W137" s="612">
        <v>70000000</v>
      </c>
      <c r="X137" s="612">
        <v>0</v>
      </c>
      <c r="Y137" s="612">
        <v>202773322.59</v>
      </c>
      <c r="Z137" s="1031">
        <f t="shared" si="12"/>
        <v>29.84526793120888</v>
      </c>
      <c r="AA137" s="1031">
        <f t="shared" si="13"/>
        <v>17.753814722852194</v>
      </c>
      <c r="AB137" s="1031">
        <f t="shared" si="14"/>
        <v>52.400917345938922</v>
      </c>
    </row>
    <row r="138" spans="1:28" ht="14.4">
      <c r="A138" s="478" t="s">
        <v>5015</v>
      </c>
      <c r="B138" s="611" t="s">
        <v>9272</v>
      </c>
      <c r="C138" s="20" t="s">
        <v>9537</v>
      </c>
      <c r="D138" s="612">
        <v>0</v>
      </c>
      <c r="E138" s="612">
        <v>0</v>
      </c>
      <c r="F138" s="612">
        <v>0</v>
      </c>
      <c r="G138" s="612">
        <v>0</v>
      </c>
      <c r="H138" s="612">
        <v>0</v>
      </c>
      <c r="I138" s="612">
        <v>7987221.6799999997</v>
      </c>
      <c r="J138" s="612">
        <v>24000000</v>
      </c>
      <c r="K138" s="612">
        <v>54504800</v>
      </c>
      <c r="L138" s="612">
        <v>12384378</v>
      </c>
      <c r="M138" s="612">
        <v>22716000</v>
      </c>
      <c r="N138" s="612">
        <v>0</v>
      </c>
      <c r="O138" s="612">
        <v>7770400</v>
      </c>
      <c r="P138" s="612">
        <v>18371608.809999999</v>
      </c>
      <c r="Q138" s="612">
        <v>2735000</v>
      </c>
      <c r="R138" s="612">
        <v>0</v>
      </c>
      <c r="S138" s="612">
        <v>0</v>
      </c>
      <c r="T138" s="612">
        <v>0</v>
      </c>
      <c r="U138" s="612">
        <v>0</v>
      </c>
      <c r="V138" s="612">
        <v>0</v>
      </c>
      <c r="W138" s="612">
        <v>0</v>
      </c>
      <c r="X138" s="612">
        <v>4365800</v>
      </c>
      <c r="Y138" s="612">
        <v>154835208.49000001</v>
      </c>
      <c r="Z138" s="1031">
        <f t="shared" si="12"/>
        <v>63.859118765216706</v>
      </c>
      <c r="AA138" s="1031">
        <f t="shared" si="13"/>
        <v>31.554844202735378</v>
      </c>
      <c r="AB138" s="1031">
        <f t="shared" si="14"/>
        <v>4.5860370320479165</v>
      </c>
    </row>
    <row r="139" spans="1:28" ht="14.4">
      <c r="A139" s="478" t="s">
        <v>5030</v>
      </c>
      <c r="B139" s="611" t="s">
        <v>9538</v>
      </c>
      <c r="C139" s="20" t="s">
        <v>9539</v>
      </c>
      <c r="D139" s="612">
        <v>29999962.060000002</v>
      </c>
      <c r="E139" s="612">
        <v>0</v>
      </c>
      <c r="F139" s="612">
        <v>0</v>
      </c>
      <c r="G139" s="612">
        <v>0</v>
      </c>
      <c r="H139" s="612">
        <v>0</v>
      </c>
      <c r="I139" s="612">
        <v>0</v>
      </c>
      <c r="J139" s="612">
        <v>0</v>
      </c>
      <c r="K139" s="612">
        <v>0</v>
      </c>
      <c r="L139" s="612">
        <v>0</v>
      </c>
      <c r="M139" s="612">
        <v>0</v>
      </c>
      <c r="N139" s="612">
        <v>0</v>
      </c>
      <c r="O139" s="612">
        <v>0</v>
      </c>
      <c r="P139" s="612">
        <v>0</v>
      </c>
      <c r="Q139" s="612">
        <v>0</v>
      </c>
      <c r="R139" s="612">
        <v>0</v>
      </c>
      <c r="S139" s="612">
        <v>0</v>
      </c>
      <c r="T139" s="612">
        <v>0</v>
      </c>
      <c r="U139" s="612">
        <v>0</v>
      </c>
      <c r="V139" s="612">
        <v>0</v>
      </c>
      <c r="W139" s="612">
        <v>0</v>
      </c>
      <c r="X139" s="612">
        <v>0</v>
      </c>
      <c r="Y139" s="612">
        <v>29999962.060000002</v>
      </c>
      <c r="Z139" s="1031" t="str">
        <f t="shared" si="12"/>
        <v/>
      </c>
      <c r="AA139" s="1031" t="str">
        <f t="shared" si="13"/>
        <v/>
      </c>
      <c r="AB139" s="1031" t="str">
        <f t="shared" si="14"/>
        <v/>
      </c>
    </row>
    <row r="140" spans="1:28" ht="14.4">
      <c r="A140" s="478" t="s">
        <v>5031</v>
      </c>
      <c r="B140" s="611" t="s">
        <v>9540</v>
      </c>
      <c r="C140" s="20" t="s">
        <v>9541</v>
      </c>
      <c r="D140" s="612">
        <v>19212304.100000001</v>
      </c>
      <c r="E140" s="612">
        <v>841997</v>
      </c>
      <c r="F140" s="612">
        <v>0</v>
      </c>
      <c r="G140" s="612">
        <v>0</v>
      </c>
      <c r="H140" s="612">
        <v>117149</v>
      </c>
      <c r="I140" s="612">
        <v>4940198</v>
      </c>
      <c r="J140" s="612">
        <v>1414350</v>
      </c>
      <c r="K140" s="612">
        <v>1500000</v>
      </c>
      <c r="L140" s="612">
        <v>2213998</v>
      </c>
      <c r="M140" s="612">
        <v>2048222</v>
      </c>
      <c r="N140" s="612">
        <v>0</v>
      </c>
      <c r="O140" s="612">
        <v>500100</v>
      </c>
      <c r="P140" s="612">
        <v>1000000</v>
      </c>
      <c r="Q140" s="612">
        <v>824348</v>
      </c>
      <c r="R140" s="612">
        <v>166700</v>
      </c>
      <c r="S140" s="612">
        <v>1373994</v>
      </c>
      <c r="T140" s="612">
        <v>1833300</v>
      </c>
      <c r="U140" s="612">
        <v>0</v>
      </c>
      <c r="V140" s="612">
        <v>1000000</v>
      </c>
      <c r="W140" s="612">
        <v>2000000</v>
      </c>
      <c r="X140" s="612">
        <v>1000000</v>
      </c>
      <c r="Y140" s="612">
        <v>41986660.100000001</v>
      </c>
      <c r="Z140" s="1031">
        <f t="shared" si="12"/>
        <v>48.421531656043314</v>
      </c>
      <c r="AA140" s="1031">
        <f t="shared" si="13"/>
        <v>15.580339571402153</v>
      </c>
      <c r="AB140" s="1031">
        <f t="shared" si="14"/>
        <v>35.99812877255453</v>
      </c>
    </row>
    <row r="141" spans="1:28" ht="14.4">
      <c r="A141" s="478" t="s">
        <v>5034</v>
      </c>
      <c r="B141" s="611" t="s">
        <v>6337</v>
      </c>
      <c r="C141" s="20" t="s">
        <v>9544</v>
      </c>
      <c r="D141" s="612">
        <v>30000000</v>
      </c>
      <c r="E141" s="612">
        <v>0</v>
      </c>
      <c r="F141" s="612">
        <v>0</v>
      </c>
      <c r="G141" s="612">
        <v>0</v>
      </c>
      <c r="H141" s="612">
        <v>0</v>
      </c>
      <c r="I141" s="612">
        <v>0</v>
      </c>
      <c r="J141" s="612">
        <v>0</v>
      </c>
      <c r="K141" s="612">
        <v>0</v>
      </c>
      <c r="L141" s="612">
        <v>0</v>
      </c>
      <c r="M141" s="612">
        <v>0</v>
      </c>
      <c r="N141" s="612">
        <v>0</v>
      </c>
      <c r="O141" s="612">
        <v>0</v>
      </c>
      <c r="P141" s="612">
        <v>0</v>
      </c>
      <c r="Q141" s="612">
        <v>0</v>
      </c>
      <c r="R141" s="612">
        <v>0</v>
      </c>
      <c r="S141" s="612">
        <v>0</v>
      </c>
      <c r="T141" s="612">
        <v>0</v>
      </c>
      <c r="U141" s="612">
        <v>0</v>
      </c>
      <c r="V141" s="612">
        <v>0</v>
      </c>
      <c r="W141" s="612">
        <v>0</v>
      </c>
      <c r="X141" s="612">
        <v>0</v>
      </c>
      <c r="Y141" s="612">
        <v>30000000</v>
      </c>
      <c r="Z141" s="1031" t="str">
        <f t="shared" si="12"/>
        <v/>
      </c>
      <c r="AA141" s="1031" t="str">
        <f t="shared" si="13"/>
        <v/>
      </c>
      <c r="AB141" s="1031" t="str">
        <f t="shared" si="14"/>
        <v/>
      </c>
    </row>
    <row r="142" spans="1:28" ht="14.4">
      <c r="A142" s="478" t="s">
        <v>5035</v>
      </c>
      <c r="B142" s="611" t="s">
        <v>6338</v>
      </c>
      <c r="C142" s="20" t="s">
        <v>9545</v>
      </c>
      <c r="D142" s="612">
        <v>23500000</v>
      </c>
      <c r="E142" s="612">
        <v>6474528</v>
      </c>
      <c r="F142" s="612">
        <v>0</v>
      </c>
      <c r="G142" s="612">
        <v>3805000</v>
      </c>
      <c r="H142" s="612">
        <v>0</v>
      </c>
      <c r="I142" s="612">
        <v>4719528</v>
      </c>
      <c r="J142" s="612">
        <v>4719528</v>
      </c>
      <c r="K142" s="612">
        <v>4719528</v>
      </c>
      <c r="L142" s="612">
        <v>0</v>
      </c>
      <c r="M142" s="612">
        <v>4719528</v>
      </c>
      <c r="N142" s="612">
        <v>0</v>
      </c>
      <c r="O142" s="612">
        <v>0</v>
      </c>
      <c r="P142" s="612">
        <v>5560000</v>
      </c>
      <c r="Q142" s="612">
        <v>0</v>
      </c>
      <c r="R142" s="612">
        <v>0</v>
      </c>
      <c r="S142" s="612">
        <v>4719528</v>
      </c>
      <c r="T142" s="612">
        <v>4719528</v>
      </c>
      <c r="U142" s="612">
        <v>0</v>
      </c>
      <c r="V142" s="612">
        <v>4719528</v>
      </c>
      <c r="W142" s="612">
        <v>4723776</v>
      </c>
      <c r="X142" s="612">
        <v>0</v>
      </c>
      <c r="Y142" s="612">
        <v>77100000</v>
      </c>
      <c r="Z142" s="1031">
        <f t="shared" si="12"/>
        <v>45.593492537313438</v>
      </c>
      <c r="AA142" s="1031">
        <f t="shared" si="13"/>
        <v>19.178223880597013</v>
      </c>
      <c r="AB142" s="1031">
        <f t="shared" si="14"/>
        <v>35.228283582089553</v>
      </c>
    </row>
    <row r="143" spans="1:28" ht="14.4">
      <c r="A143" s="478" t="s">
        <v>5027</v>
      </c>
      <c r="B143" s="611" t="s">
        <v>6339</v>
      </c>
      <c r="C143" s="20" t="s">
        <v>9546</v>
      </c>
      <c r="D143" s="612">
        <v>0</v>
      </c>
      <c r="E143" s="612">
        <v>184100410.85999998</v>
      </c>
      <c r="F143" s="612">
        <v>2683504.75</v>
      </c>
      <c r="G143" s="612">
        <v>387694683.47000015</v>
      </c>
      <c r="H143" s="612">
        <v>86426785.010000005</v>
      </c>
      <c r="I143" s="612">
        <v>218785077.69</v>
      </c>
      <c r="J143" s="612">
        <v>48501569.75</v>
      </c>
      <c r="K143" s="612">
        <v>79941747.149999991</v>
      </c>
      <c r="L143" s="612">
        <v>204650058.07999998</v>
      </c>
      <c r="M143" s="612">
        <v>167113895.16</v>
      </c>
      <c r="N143" s="612">
        <v>43464258.32</v>
      </c>
      <c r="O143" s="612">
        <v>132868480.53</v>
      </c>
      <c r="P143" s="612">
        <v>263325210.72999999</v>
      </c>
      <c r="Q143" s="612">
        <v>214104594.50999999</v>
      </c>
      <c r="R143" s="612">
        <v>64752426.810000002</v>
      </c>
      <c r="S143" s="612">
        <v>635306135.02000022</v>
      </c>
      <c r="T143" s="612">
        <v>411222382.45999998</v>
      </c>
      <c r="U143" s="612">
        <v>71497960.290000007</v>
      </c>
      <c r="V143" s="612">
        <v>287912064.92000008</v>
      </c>
      <c r="W143" s="612">
        <v>364894381.82999992</v>
      </c>
      <c r="X143" s="612">
        <v>102609031.76000001</v>
      </c>
      <c r="Y143" s="612">
        <v>3971854659.1000004</v>
      </c>
      <c r="Z143" s="1031">
        <f t="shared" si="12"/>
        <v>30.534446520628983</v>
      </c>
      <c r="AA143" s="1031">
        <f t="shared" si="13"/>
        <v>15.276788725131524</v>
      </c>
      <c r="AB143" s="1031">
        <f t="shared" si="14"/>
        <v>54.188764754239493</v>
      </c>
    </row>
    <row r="144" spans="1:28" ht="14.4">
      <c r="A144" s="478" t="s">
        <v>5043</v>
      </c>
      <c r="B144" s="611" t="s">
        <v>6340</v>
      </c>
      <c r="C144" s="20" t="s">
        <v>9547</v>
      </c>
      <c r="D144" s="612">
        <v>0</v>
      </c>
      <c r="E144" s="612">
        <v>27077524.729999997</v>
      </c>
      <c r="F144" s="612">
        <v>625275</v>
      </c>
      <c r="G144" s="612">
        <v>69101393.23999998</v>
      </c>
      <c r="H144" s="612">
        <v>5785704.1699999999</v>
      </c>
      <c r="I144" s="612">
        <v>32781918.34</v>
      </c>
      <c r="J144" s="612">
        <v>5652100</v>
      </c>
      <c r="K144" s="612">
        <v>2948314.54</v>
      </c>
      <c r="L144" s="612">
        <v>36905062.980000004</v>
      </c>
      <c r="M144" s="612">
        <v>16602138.15</v>
      </c>
      <c r="N144" s="612">
        <v>8404169.9299999997</v>
      </c>
      <c r="O144" s="612">
        <v>11118583.359999999</v>
      </c>
      <c r="P144" s="612">
        <v>27289318.82</v>
      </c>
      <c r="Q144" s="612">
        <v>24278194.449999999</v>
      </c>
      <c r="R144" s="612">
        <v>3418612</v>
      </c>
      <c r="S144" s="612">
        <v>50457923.100000009</v>
      </c>
      <c r="T144" s="612">
        <v>34213385.219999999</v>
      </c>
      <c r="U144" s="612">
        <v>11610675.379999999</v>
      </c>
      <c r="V144" s="612">
        <v>31617581.899999995</v>
      </c>
      <c r="W144" s="612">
        <v>19829702.959999997</v>
      </c>
      <c r="X144" s="612">
        <v>10499769</v>
      </c>
      <c r="Y144" s="612">
        <v>430217347.26999992</v>
      </c>
      <c r="Z144" s="1031">
        <f t="shared" si="12"/>
        <v>42.04323562212921</v>
      </c>
      <c r="AA144" s="1031">
        <f t="shared" si="13"/>
        <v>14.740040275549815</v>
      </c>
      <c r="AB144" s="1031">
        <f t="shared" si="14"/>
        <v>43.216724102320988</v>
      </c>
    </row>
    <row r="145" spans="1:28" ht="14.4">
      <c r="A145" s="478" t="s">
        <v>5044</v>
      </c>
      <c r="B145" s="611" t="s">
        <v>6341</v>
      </c>
      <c r="C145" s="20" t="s">
        <v>795</v>
      </c>
      <c r="D145" s="612">
        <v>0</v>
      </c>
      <c r="E145" s="612">
        <v>13170634.01</v>
      </c>
      <c r="F145" s="612">
        <v>0</v>
      </c>
      <c r="G145" s="612">
        <v>34771812.210000001</v>
      </c>
      <c r="H145" s="612">
        <v>7174605.8700000001</v>
      </c>
      <c r="I145" s="612">
        <v>12347265.240000002</v>
      </c>
      <c r="J145" s="612">
        <v>1401288</v>
      </c>
      <c r="K145" s="612">
        <v>4267200</v>
      </c>
      <c r="L145" s="612">
        <v>25157181.68</v>
      </c>
      <c r="M145" s="612">
        <v>18798278.309999999</v>
      </c>
      <c r="N145" s="612">
        <v>7981560</v>
      </c>
      <c r="O145" s="612">
        <v>9760533.9399999995</v>
      </c>
      <c r="P145" s="612">
        <v>17965676.899999999</v>
      </c>
      <c r="Q145" s="612">
        <v>5384659.9699999997</v>
      </c>
      <c r="R145" s="612">
        <v>1279500</v>
      </c>
      <c r="S145" s="612">
        <v>43206665.559999995</v>
      </c>
      <c r="T145" s="612">
        <v>11369243.98</v>
      </c>
      <c r="U145" s="612">
        <v>31271017.910000004</v>
      </c>
      <c r="V145" s="612">
        <v>22552148.349999998</v>
      </c>
      <c r="W145" s="612">
        <v>33185640.879999995</v>
      </c>
      <c r="X145" s="612">
        <v>12831913.469999999</v>
      </c>
      <c r="Y145" s="612">
        <v>313876826.27999997</v>
      </c>
      <c r="Z145" s="1031">
        <f t="shared" si="12"/>
        <v>31.314827594923649</v>
      </c>
      <c r="AA145" s="1031">
        <f t="shared" si="13"/>
        <v>17.365426366767455</v>
      </c>
      <c r="AB145" s="1031">
        <f t="shared" si="14"/>
        <v>51.319746038308892</v>
      </c>
    </row>
    <row r="146" spans="1:28" ht="14.4">
      <c r="A146" s="478" t="s">
        <v>5045</v>
      </c>
      <c r="B146" s="611" t="s">
        <v>9273</v>
      </c>
      <c r="C146" s="20" t="s">
        <v>9548</v>
      </c>
      <c r="D146" s="612">
        <v>1369749.52</v>
      </c>
      <c r="E146" s="612">
        <v>26954231.850000013</v>
      </c>
      <c r="F146" s="612">
        <v>2467954.96</v>
      </c>
      <c r="G146" s="612">
        <v>57557652.469999984</v>
      </c>
      <c r="H146" s="612">
        <v>4470540.22</v>
      </c>
      <c r="I146" s="612">
        <v>26063096.479999993</v>
      </c>
      <c r="J146" s="612">
        <v>5924666.4199999999</v>
      </c>
      <c r="K146" s="612">
        <v>11653148.129999997</v>
      </c>
      <c r="L146" s="612">
        <v>30894200.380000006</v>
      </c>
      <c r="M146" s="612">
        <v>27811307.91</v>
      </c>
      <c r="N146" s="612">
        <v>7275054.9899999993</v>
      </c>
      <c r="O146" s="612">
        <v>8582308.2199999988</v>
      </c>
      <c r="P146" s="612">
        <v>33815021.769999988</v>
      </c>
      <c r="Q146" s="612">
        <v>8763076.7600000016</v>
      </c>
      <c r="R146" s="612">
        <v>2997634.01</v>
      </c>
      <c r="S146" s="612">
        <v>78835115.710000008</v>
      </c>
      <c r="T146" s="612">
        <v>43131439.890000001</v>
      </c>
      <c r="U146" s="612">
        <v>5339515.6099999994</v>
      </c>
      <c r="V146" s="612">
        <v>25587293.130000025</v>
      </c>
      <c r="W146" s="612">
        <v>74170621.779999956</v>
      </c>
      <c r="X146" s="612">
        <v>16253251.950000007</v>
      </c>
      <c r="Y146" s="612">
        <v>499916882.15999991</v>
      </c>
      <c r="Z146" s="1031">
        <f t="shared" si="12"/>
        <v>33.293841252489528</v>
      </c>
      <c r="AA146" s="1031">
        <f t="shared" si="13"/>
        <v>15.541899214161328</v>
      </c>
      <c r="AB146" s="1031">
        <f t="shared" si="14"/>
        <v>51.164259533349153</v>
      </c>
    </row>
    <row r="147" spans="1:28" ht="14.4">
      <c r="A147" s="478" t="s">
        <v>5046</v>
      </c>
      <c r="B147" s="611" t="s">
        <v>9274</v>
      </c>
      <c r="C147" s="20" t="s">
        <v>9549</v>
      </c>
      <c r="D147" s="612">
        <v>0</v>
      </c>
      <c r="E147" s="612">
        <v>72802825.439999998</v>
      </c>
      <c r="F147" s="612">
        <v>0</v>
      </c>
      <c r="G147" s="612">
        <v>200587979.03699997</v>
      </c>
      <c r="H147" s="612">
        <v>0</v>
      </c>
      <c r="I147" s="612">
        <v>112460194.663</v>
      </c>
      <c r="J147" s="612">
        <v>41029180.359999999</v>
      </c>
      <c r="K147" s="612">
        <v>36942703.670000002</v>
      </c>
      <c r="L147" s="612">
        <v>69183883.290000007</v>
      </c>
      <c r="M147" s="612">
        <v>68876790.620000005</v>
      </c>
      <c r="N147" s="612">
        <v>19612008.919999998</v>
      </c>
      <c r="O147" s="612">
        <v>29562358.139999997</v>
      </c>
      <c r="P147" s="612">
        <v>57617069.159999996</v>
      </c>
      <c r="Q147" s="612">
        <v>20347056.900000002</v>
      </c>
      <c r="R147" s="612">
        <v>6615396.5600000005</v>
      </c>
      <c r="S147" s="612">
        <v>68765538.969999999</v>
      </c>
      <c r="T147" s="612">
        <v>157367484.80000007</v>
      </c>
      <c r="U147" s="612">
        <v>4142513.9499999997</v>
      </c>
      <c r="V147" s="612">
        <v>36498023.569999993</v>
      </c>
      <c r="W147" s="612">
        <v>95389106.900000006</v>
      </c>
      <c r="X147" s="612">
        <v>47970014.479999997</v>
      </c>
      <c r="Y147" s="612">
        <v>1145770129.4300001</v>
      </c>
      <c r="Z147" s="1031">
        <f t="shared" si="12"/>
        <v>46.519520169823352</v>
      </c>
      <c r="AA147" s="1031">
        <f t="shared" si="13"/>
        <v>15.331890955072444</v>
      </c>
      <c r="AB147" s="1031">
        <f t="shared" si="14"/>
        <v>38.14858887510421</v>
      </c>
    </row>
    <row r="148" spans="1:28" ht="14.4">
      <c r="A148" s="478" t="s">
        <v>5047</v>
      </c>
      <c r="B148" s="611" t="s">
        <v>6342</v>
      </c>
      <c r="C148" s="20" t="s">
        <v>800</v>
      </c>
      <c r="D148" s="612">
        <v>26011654.219999999</v>
      </c>
      <c r="E148" s="612">
        <v>13616003.860000001</v>
      </c>
      <c r="F148" s="612">
        <v>210518.22</v>
      </c>
      <c r="G148" s="612">
        <v>18237478.865000006</v>
      </c>
      <c r="H148" s="612">
        <v>1479364.605</v>
      </c>
      <c r="I148" s="612">
        <v>15016424.184999999</v>
      </c>
      <c r="J148" s="612">
        <v>3990969.4499999997</v>
      </c>
      <c r="K148" s="612">
        <v>1169350.78</v>
      </c>
      <c r="L148" s="612">
        <v>16416036.979999999</v>
      </c>
      <c r="M148" s="612">
        <v>11116066.369999999</v>
      </c>
      <c r="N148" s="612">
        <v>2071536.43</v>
      </c>
      <c r="O148" s="612">
        <v>7062988.2800000003</v>
      </c>
      <c r="P148" s="612">
        <v>25621582.555</v>
      </c>
      <c r="Q148" s="612">
        <v>7979842.1700000009</v>
      </c>
      <c r="R148" s="612">
        <v>1503625.0899999999</v>
      </c>
      <c r="S148" s="612">
        <v>31371794.820411999</v>
      </c>
      <c r="T148" s="612">
        <v>18322303.545412008</v>
      </c>
      <c r="U148" s="612">
        <v>879475.72917599999</v>
      </c>
      <c r="V148" s="612">
        <v>6557404</v>
      </c>
      <c r="W148" s="612">
        <v>24635743.674999997</v>
      </c>
      <c r="X148" s="612">
        <v>5529693.8799999999</v>
      </c>
      <c r="Y148" s="612">
        <v>238799857.71000004</v>
      </c>
      <c r="Z148" s="1031">
        <f t="shared" si="12"/>
        <v>32.960542828350938</v>
      </c>
      <c r="AA148" s="1031">
        <f t="shared" si="13"/>
        <v>21.557667616266968</v>
      </c>
      <c r="AB148" s="1031">
        <f t="shared" si="14"/>
        <v>45.481789555382072</v>
      </c>
    </row>
    <row r="149" spans="1:28" ht="14.4">
      <c r="A149" s="478" t="s">
        <v>5048</v>
      </c>
      <c r="B149" s="611" t="s">
        <v>9275</v>
      </c>
      <c r="C149" s="20" t="s">
        <v>798</v>
      </c>
      <c r="D149" s="612">
        <v>0</v>
      </c>
      <c r="E149" s="612">
        <v>32111557.23</v>
      </c>
      <c r="F149" s="612">
        <v>240745.72</v>
      </c>
      <c r="G149" s="612">
        <v>43480134.309999995</v>
      </c>
      <c r="H149" s="612">
        <v>5937451.3499999996</v>
      </c>
      <c r="I149" s="612">
        <v>35007190.030000001</v>
      </c>
      <c r="J149" s="612">
        <v>11928499.58</v>
      </c>
      <c r="K149" s="612">
        <v>6627240.0700000003</v>
      </c>
      <c r="L149" s="612">
        <v>56862671.609999999</v>
      </c>
      <c r="M149" s="612">
        <v>36110543.629999995</v>
      </c>
      <c r="N149" s="612">
        <v>12121322.73</v>
      </c>
      <c r="O149" s="612">
        <v>18093985.219999999</v>
      </c>
      <c r="P149" s="612">
        <v>51174929.890000001</v>
      </c>
      <c r="Q149" s="612">
        <v>13355853.6</v>
      </c>
      <c r="R149" s="612">
        <v>1917276.38</v>
      </c>
      <c r="S149" s="612">
        <v>41085295.210000001</v>
      </c>
      <c r="T149" s="612">
        <v>43983679.689999998</v>
      </c>
      <c r="U149" s="612">
        <v>2254213.3200000003</v>
      </c>
      <c r="V149" s="612">
        <v>35760160.149999999</v>
      </c>
      <c r="W149" s="612">
        <v>46434740.469999999</v>
      </c>
      <c r="X149" s="612">
        <v>25509756.890000001</v>
      </c>
      <c r="Y149" s="612">
        <v>519997247.07999992</v>
      </c>
      <c r="Z149" s="1031">
        <f t="shared" si="12"/>
        <v>36.960866808287413</v>
      </c>
      <c r="AA149" s="1031">
        <f t="shared" si="13"/>
        <v>22.59642375605171</v>
      </c>
      <c r="AB149" s="1031">
        <f t="shared" si="14"/>
        <v>40.442709435660888</v>
      </c>
    </row>
    <row r="150" spans="1:28" ht="14.4">
      <c r="A150" s="478" t="s">
        <v>5029</v>
      </c>
      <c r="B150" s="611" t="s">
        <v>6344</v>
      </c>
      <c r="C150" s="20" t="s">
        <v>799</v>
      </c>
      <c r="D150" s="612">
        <v>400000</v>
      </c>
      <c r="E150" s="612">
        <v>36072211.32</v>
      </c>
      <c r="F150" s="612">
        <v>1057035.1000000001</v>
      </c>
      <c r="G150" s="612">
        <v>69916660.909999937</v>
      </c>
      <c r="H150" s="612">
        <v>5122162.0499999989</v>
      </c>
      <c r="I150" s="612">
        <v>34496661.960000046</v>
      </c>
      <c r="J150" s="612">
        <v>9415363.1899999995</v>
      </c>
      <c r="K150" s="612">
        <v>11696457.720000012</v>
      </c>
      <c r="L150" s="612">
        <v>33090269.449999966</v>
      </c>
      <c r="M150" s="612">
        <v>30900958.230000015</v>
      </c>
      <c r="N150" s="612">
        <v>8873654.1600000001</v>
      </c>
      <c r="O150" s="612">
        <v>13885455.050000001</v>
      </c>
      <c r="P150" s="612">
        <v>47727173.979999997</v>
      </c>
      <c r="Q150" s="612">
        <v>12669632.489999998</v>
      </c>
      <c r="R150" s="612">
        <v>3788148.82</v>
      </c>
      <c r="S150" s="612">
        <v>59104001.64000006</v>
      </c>
      <c r="T150" s="612">
        <v>40995297.530000106</v>
      </c>
      <c r="U150" s="612">
        <v>5286093.1299999971</v>
      </c>
      <c r="V150" s="612">
        <v>21412931.950000022</v>
      </c>
      <c r="W150" s="612">
        <v>48700399.290000089</v>
      </c>
      <c r="X150" s="612">
        <v>14998502.560000004</v>
      </c>
      <c r="Y150" s="612">
        <v>509609070.53000021</v>
      </c>
      <c r="Z150" s="1031">
        <f t="shared" si="12"/>
        <v>39.446827113847689</v>
      </c>
      <c r="AA150" s="1031">
        <f t="shared" si="13"/>
        <v>19.910729656577622</v>
      </c>
      <c r="AB150" s="1031">
        <f t="shared" si="14"/>
        <v>40.642443229574688</v>
      </c>
    </row>
    <row r="151" spans="1:28" ht="14.4">
      <c r="A151" s="478" t="s">
        <v>5049</v>
      </c>
      <c r="B151" s="611" t="s">
        <v>9551</v>
      </c>
      <c r="C151" s="20" t="s">
        <v>853</v>
      </c>
      <c r="D151" s="612">
        <v>126864087.93000001</v>
      </c>
      <c r="E151" s="612">
        <v>50413943.320500046</v>
      </c>
      <c r="F151" s="612">
        <v>1534052.23</v>
      </c>
      <c r="G151" s="612">
        <v>114012449.11520715</v>
      </c>
      <c r="H151" s="612">
        <v>8711452.6399999931</v>
      </c>
      <c r="I151" s="612">
        <v>54862520.711460002</v>
      </c>
      <c r="J151" s="612">
        <v>13400380.235000005</v>
      </c>
      <c r="K151" s="612">
        <v>16170173.348538015</v>
      </c>
      <c r="L151" s="612">
        <v>52195785.404616021</v>
      </c>
      <c r="M151" s="612">
        <v>44556630.460737973</v>
      </c>
      <c r="N151" s="612">
        <v>10985894.539999999</v>
      </c>
      <c r="O151" s="612">
        <v>18992262.829999998</v>
      </c>
      <c r="P151" s="612">
        <v>69539629.950440884</v>
      </c>
      <c r="Q151" s="612">
        <v>18048694.399999999</v>
      </c>
      <c r="R151" s="612">
        <v>3904109.2700000019</v>
      </c>
      <c r="S151" s="612">
        <v>88459126.937500164</v>
      </c>
      <c r="T151" s="612">
        <v>57951508.723500006</v>
      </c>
      <c r="U151" s="612">
        <v>7506839.799999998</v>
      </c>
      <c r="V151" s="612">
        <v>28182592.062500007</v>
      </c>
      <c r="W151" s="612">
        <v>74092138.700000048</v>
      </c>
      <c r="X151" s="612">
        <v>21155498.34999999</v>
      </c>
      <c r="Y151" s="612">
        <v>881539770.96000016</v>
      </c>
      <c r="Z151" s="1031">
        <f t="shared" si="12"/>
        <v>41.249607481117984</v>
      </c>
      <c r="AA151" s="1031">
        <f t="shared" si="13"/>
        <v>19.09090501004675</v>
      </c>
      <c r="AB151" s="1031">
        <f t="shared" si="14"/>
        <v>39.659487508835269</v>
      </c>
    </row>
    <row r="152" spans="1:28" ht="14.4">
      <c r="A152" s="478" t="s">
        <v>5050</v>
      </c>
      <c r="B152" s="611" t="s">
        <v>6348</v>
      </c>
      <c r="C152" s="20" t="s">
        <v>10086</v>
      </c>
      <c r="D152" s="612">
        <v>0</v>
      </c>
      <c r="E152" s="612">
        <v>117424183.2399998</v>
      </c>
      <c r="F152" s="612">
        <v>4025557.74</v>
      </c>
      <c r="G152" s="612">
        <v>253898295.13999864</v>
      </c>
      <c r="H152" s="612">
        <v>42276100.980000027</v>
      </c>
      <c r="I152" s="612">
        <v>134223836.79999971</v>
      </c>
      <c r="J152" s="612">
        <v>35716812.459999993</v>
      </c>
      <c r="K152" s="612">
        <v>39521898.969999991</v>
      </c>
      <c r="L152" s="612">
        <v>119135205.1999999</v>
      </c>
      <c r="M152" s="612">
        <v>103639188.55999987</v>
      </c>
      <c r="N152" s="612">
        <v>28637343.230000012</v>
      </c>
      <c r="O152" s="612">
        <v>47678057.069999956</v>
      </c>
      <c r="P152" s="612">
        <v>162364198.77999958</v>
      </c>
      <c r="Q152" s="612">
        <v>43488409.519999973</v>
      </c>
      <c r="R152" s="612">
        <v>11799226.540000003</v>
      </c>
      <c r="S152" s="612">
        <v>214621202.91999829</v>
      </c>
      <c r="T152" s="612">
        <v>139385682.72999996</v>
      </c>
      <c r="U152" s="612">
        <v>22447967.650000006</v>
      </c>
      <c r="V152" s="612">
        <v>77439325.59999989</v>
      </c>
      <c r="W152" s="612">
        <v>174188688.10999933</v>
      </c>
      <c r="X152" s="612">
        <v>56253406.79999996</v>
      </c>
      <c r="Y152" s="612">
        <v>1828164588.0399952</v>
      </c>
      <c r="Z152" s="1031">
        <f t="shared" si="12"/>
        <v>40.818091292865198</v>
      </c>
      <c r="AA152" s="1031">
        <f t="shared" si="13"/>
        <v>18.724724780223696</v>
      </c>
      <c r="AB152" s="1031">
        <f t="shared" si="14"/>
        <v>40.457183926911092</v>
      </c>
    </row>
    <row r="153" spans="1:28" ht="14.4">
      <c r="A153" s="478" t="s">
        <v>5051</v>
      </c>
      <c r="B153" s="611" t="s">
        <v>6345</v>
      </c>
      <c r="C153" s="20" t="s">
        <v>9552</v>
      </c>
      <c r="D153" s="612">
        <v>1541530.05</v>
      </c>
      <c r="E153" s="612">
        <v>352431370.86000007</v>
      </c>
      <c r="F153" s="612">
        <v>9144914.8800000008</v>
      </c>
      <c r="G153" s="612">
        <v>641149625.06999862</v>
      </c>
      <c r="H153" s="612">
        <v>11667698.74</v>
      </c>
      <c r="I153" s="612">
        <v>367244522.56999993</v>
      </c>
      <c r="J153" s="612">
        <v>106063079.88999999</v>
      </c>
      <c r="K153" s="612">
        <v>111494062.46999998</v>
      </c>
      <c r="L153" s="612">
        <v>328469556.07999992</v>
      </c>
      <c r="M153" s="612">
        <v>330657543.70999998</v>
      </c>
      <c r="N153" s="612">
        <v>105287046.09</v>
      </c>
      <c r="O153" s="612">
        <v>226096088.10000005</v>
      </c>
      <c r="P153" s="612">
        <v>439268485.88999993</v>
      </c>
      <c r="Q153" s="612">
        <v>154694396.13999996</v>
      </c>
      <c r="R153" s="612">
        <v>37159488.879999995</v>
      </c>
      <c r="S153" s="612">
        <v>519186748.70000017</v>
      </c>
      <c r="T153" s="612">
        <v>362344302.30000001</v>
      </c>
      <c r="U153" s="612">
        <v>73209353.680000007</v>
      </c>
      <c r="V153" s="612">
        <v>222268247.43999997</v>
      </c>
      <c r="W153" s="612">
        <v>446113793.19999987</v>
      </c>
      <c r="X153" s="612">
        <v>162923772.76000005</v>
      </c>
      <c r="Y153" s="612">
        <v>5008415627.4999981</v>
      </c>
      <c r="Z153" s="1031">
        <f t="shared" si="12"/>
        <v>38.500365558258373</v>
      </c>
      <c r="AA153" s="1031">
        <f t="shared" si="13"/>
        <v>21.995942824903405</v>
      </c>
      <c r="AB153" s="1031">
        <f t="shared" si="14"/>
        <v>39.503691616838239</v>
      </c>
    </row>
    <row r="154" spans="1:28" ht="14.4">
      <c r="A154" s="478" t="s">
        <v>5052</v>
      </c>
      <c r="B154" s="611" t="s">
        <v>6346</v>
      </c>
      <c r="C154" s="20" t="s">
        <v>850</v>
      </c>
      <c r="D154" s="612">
        <v>3903333.3499999996</v>
      </c>
      <c r="E154" s="612">
        <v>12280380.973786002</v>
      </c>
      <c r="F154" s="612">
        <v>62248.455247999998</v>
      </c>
      <c r="G154" s="612">
        <v>38229153.577273004</v>
      </c>
      <c r="H154" s="612">
        <v>1074373.6074339999</v>
      </c>
      <c r="I154" s="612">
        <v>12619185.501789002</v>
      </c>
      <c r="J154" s="612">
        <v>6061500.1156120002</v>
      </c>
      <c r="K154" s="612">
        <v>2391935.2071789992</v>
      </c>
      <c r="L154" s="612">
        <v>33822182.932365</v>
      </c>
      <c r="M154" s="612">
        <v>22436347.099789999</v>
      </c>
      <c r="N154" s="612">
        <v>2732114.923101</v>
      </c>
      <c r="O154" s="612">
        <v>11434598.319044</v>
      </c>
      <c r="P154" s="612">
        <v>21892314.794483006</v>
      </c>
      <c r="Q154" s="612">
        <v>11424881.922041999</v>
      </c>
      <c r="R154" s="612">
        <v>3520072.8145459997</v>
      </c>
      <c r="S154" s="612">
        <v>24788807.539763998</v>
      </c>
      <c r="T154" s="612">
        <v>16345447.129074002</v>
      </c>
      <c r="U154" s="612">
        <v>3297906.2407219997</v>
      </c>
      <c r="V154" s="612">
        <v>10576728.025502004</v>
      </c>
      <c r="W154" s="612">
        <v>22923205.562273003</v>
      </c>
      <c r="X154" s="612">
        <v>5686743.7789730001</v>
      </c>
      <c r="Y154" s="612">
        <v>267503461.87</v>
      </c>
      <c r="Z154" s="1031">
        <f t="shared" si="12"/>
        <v>40.417643560671664</v>
      </c>
      <c r="AA154" s="1031">
        <f t="shared" si="13"/>
        <v>22.19095091677082</v>
      </c>
      <c r="AB154" s="1031">
        <f t="shared" si="14"/>
        <v>37.391405522557513</v>
      </c>
    </row>
    <row r="155" spans="1:28" ht="14.4">
      <c r="A155" s="478" t="s">
        <v>5053</v>
      </c>
      <c r="B155" s="611" t="s">
        <v>6347</v>
      </c>
      <c r="C155" s="20" t="s">
        <v>9553</v>
      </c>
      <c r="D155" s="612">
        <v>20950000.329999998</v>
      </c>
      <c r="E155" s="612">
        <v>15963333.609999996</v>
      </c>
      <c r="F155" s="612">
        <v>0</v>
      </c>
      <c r="G155" s="612">
        <v>53723334.210000068</v>
      </c>
      <c r="H155" s="612">
        <v>7953333.4999999991</v>
      </c>
      <c r="I155" s="612">
        <v>22476666.940000005</v>
      </c>
      <c r="J155" s="612">
        <v>6170000.129999999</v>
      </c>
      <c r="K155" s="612">
        <v>11376666.84</v>
      </c>
      <c r="L155" s="612">
        <v>30443333.76000002</v>
      </c>
      <c r="M155" s="612">
        <v>29096667.110000029</v>
      </c>
      <c r="N155" s="612">
        <v>5673333.4699999988</v>
      </c>
      <c r="O155" s="612">
        <v>15410000.27</v>
      </c>
      <c r="P155" s="612">
        <v>52846667.440000251</v>
      </c>
      <c r="Q155" s="612">
        <v>14330000.229999995</v>
      </c>
      <c r="R155" s="612">
        <v>2466666.7199999997</v>
      </c>
      <c r="S155" s="612">
        <v>64376667.600000203</v>
      </c>
      <c r="T155" s="612">
        <v>38613333.990000032</v>
      </c>
      <c r="U155" s="612">
        <v>2193333.38</v>
      </c>
      <c r="V155" s="612">
        <v>11280000.199999997</v>
      </c>
      <c r="W155" s="612">
        <v>37126667.200000018</v>
      </c>
      <c r="X155" s="612">
        <v>9160000.1499999985</v>
      </c>
      <c r="Y155" s="612">
        <v>451630007.08000064</v>
      </c>
      <c r="Z155" s="1031">
        <f t="shared" si="12"/>
        <v>34.389028203942715</v>
      </c>
      <c r="AA155" s="1031">
        <f t="shared" si="13"/>
        <v>23.921860006332906</v>
      </c>
      <c r="AB155" s="1031">
        <f t="shared" si="14"/>
        <v>41.689111789724372</v>
      </c>
    </row>
    <row r="156" spans="1:28" ht="14.4">
      <c r="A156" s="478" t="s">
        <v>5054</v>
      </c>
      <c r="B156" s="611" t="s">
        <v>6343</v>
      </c>
      <c r="C156" s="20" t="s">
        <v>9554</v>
      </c>
      <c r="D156" s="612">
        <v>0</v>
      </c>
      <c r="E156" s="612">
        <v>7966697.3399999999</v>
      </c>
      <c r="F156" s="612">
        <v>0</v>
      </c>
      <c r="G156" s="612">
        <v>21803592.720000003</v>
      </c>
      <c r="H156" s="612">
        <v>0</v>
      </c>
      <c r="I156" s="612">
        <v>14356028.539999997</v>
      </c>
      <c r="J156" s="612">
        <v>7846897.379999999</v>
      </c>
      <c r="K156" s="612">
        <v>0</v>
      </c>
      <c r="L156" s="612">
        <v>14675495.1</v>
      </c>
      <c r="M156" s="612">
        <v>0</v>
      </c>
      <c r="N156" s="612">
        <v>0</v>
      </c>
      <c r="O156" s="612">
        <v>1257899.58</v>
      </c>
      <c r="P156" s="612">
        <v>15114761.620000001</v>
      </c>
      <c r="Q156" s="612">
        <v>9763696.7400000002</v>
      </c>
      <c r="R156" s="612">
        <v>1078199.6400000001</v>
      </c>
      <c r="S156" s="612">
        <v>15713761.419999998</v>
      </c>
      <c r="T156" s="612">
        <v>698833.1</v>
      </c>
      <c r="U156" s="612">
        <v>0</v>
      </c>
      <c r="V156" s="612">
        <v>878533.04</v>
      </c>
      <c r="W156" s="612">
        <v>11121429.619999999</v>
      </c>
      <c r="X156" s="612">
        <v>0</v>
      </c>
      <c r="Y156" s="612">
        <v>122275825.84000002</v>
      </c>
      <c r="Z156" s="1031">
        <f t="shared" si="12"/>
        <v>54.506858262573473</v>
      </c>
      <c r="AA156" s="1031">
        <f t="shared" si="13"/>
        <v>13.389941214892225</v>
      </c>
      <c r="AB156" s="1031">
        <f t="shared" si="14"/>
        <v>32.10320052253428</v>
      </c>
    </row>
    <row r="157" spans="1:28" ht="14.4">
      <c r="A157" s="478" t="s">
        <v>5056</v>
      </c>
      <c r="B157" s="611" t="s">
        <v>6349</v>
      </c>
      <c r="C157" s="20" t="s">
        <v>10800</v>
      </c>
      <c r="D157" s="612">
        <v>35825374.289999999</v>
      </c>
      <c r="E157" s="612">
        <v>119824714.43000001</v>
      </c>
      <c r="F157" s="612">
        <v>129204.46</v>
      </c>
      <c r="G157" s="612">
        <v>273670146.77999991</v>
      </c>
      <c r="H157" s="612">
        <v>32670754.629999995</v>
      </c>
      <c r="I157" s="612">
        <v>136398085.56999996</v>
      </c>
      <c r="J157" s="612">
        <v>45660216.560000032</v>
      </c>
      <c r="K157" s="612">
        <v>38650811.460000016</v>
      </c>
      <c r="L157" s="612">
        <v>175826791.53000021</v>
      </c>
      <c r="M157" s="612">
        <v>151126126.76000011</v>
      </c>
      <c r="N157" s="612">
        <v>30625892.890000004</v>
      </c>
      <c r="O157" s="612">
        <v>42381323.17999997</v>
      </c>
      <c r="P157" s="612">
        <v>261724612.6399999</v>
      </c>
      <c r="Q157" s="612">
        <v>51770918.56000001</v>
      </c>
      <c r="R157" s="612">
        <v>9168592.4800000004</v>
      </c>
      <c r="S157" s="612">
        <v>216258847.77000013</v>
      </c>
      <c r="T157" s="612">
        <v>94894753.800000042</v>
      </c>
      <c r="U157" s="612">
        <v>10101722.150000002</v>
      </c>
      <c r="V157" s="612">
        <v>46723245.140000008</v>
      </c>
      <c r="W157" s="612">
        <v>114947787.09999998</v>
      </c>
      <c r="X157" s="612">
        <v>43738193.860000037</v>
      </c>
      <c r="Y157" s="612">
        <v>1932118116.0400004</v>
      </c>
      <c r="Z157" s="1031">
        <f t="shared" si="12"/>
        <v>43.391545371873754</v>
      </c>
      <c r="AA157" s="1031">
        <f t="shared" si="13"/>
        <v>25.621463647096192</v>
      </c>
      <c r="AB157" s="1031">
        <f t="shared" si="14"/>
        <v>30.986990981030051</v>
      </c>
    </row>
    <row r="158" spans="1:28" ht="14.4">
      <c r="A158" s="478" t="s">
        <v>5057</v>
      </c>
      <c r="B158" s="611" t="s">
        <v>6350</v>
      </c>
      <c r="C158" s="20" t="s">
        <v>802</v>
      </c>
      <c r="D158" s="612">
        <v>4392383.6400000006</v>
      </c>
      <c r="E158" s="612">
        <v>4599308.7299999986</v>
      </c>
      <c r="F158" s="612">
        <v>0</v>
      </c>
      <c r="G158" s="612">
        <v>10812234.059999999</v>
      </c>
      <c r="H158" s="612">
        <v>865502.78</v>
      </c>
      <c r="I158" s="612">
        <v>10827056.879999997</v>
      </c>
      <c r="J158" s="612">
        <v>1649600</v>
      </c>
      <c r="K158" s="612">
        <v>1049216.01</v>
      </c>
      <c r="L158" s="612">
        <v>3779707.4000000004</v>
      </c>
      <c r="M158" s="612">
        <v>5122171.6499999994</v>
      </c>
      <c r="N158" s="612">
        <v>0.01</v>
      </c>
      <c r="O158" s="612">
        <v>0</v>
      </c>
      <c r="P158" s="612">
        <v>4547920.459999999</v>
      </c>
      <c r="Q158" s="612">
        <v>150000</v>
      </c>
      <c r="R158" s="612">
        <v>0</v>
      </c>
      <c r="S158" s="612">
        <v>1199510.32</v>
      </c>
      <c r="T158" s="612">
        <v>450000</v>
      </c>
      <c r="U158" s="612">
        <v>0</v>
      </c>
      <c r="V158" s="612">
        <v>639536.39</v>
      </c>
      <c r="W158" s="612">
        <v>1521910.97</v>
      </c>
      <c r="X158" s="612">
        <v>300000</v>
      </c>
      <c r="Y158" s="612">
        <v>51906059.29999999</v>
      </c>
      <c r="Z158" s="1031">
        <f t="shared" si="12"/>
        <v>70.679915610637494</v>
      </c>
      <c r="AA158" s="1031">
        <f t="shared" si="13"/>
        <v>20.352229091256966</v>
      </c>
      <c r="AB158" s="1031">
        <f t="shared" si="14"/>
        <v>8.9678552981055581</v>
      </c>
    </row>
    <row r="159" spans="1:28" ht="14.4">
      <c r="A159" s="478" t="s">
        <v>5060</v>
      </c>
      <c r="B159" s="611" t="s">
        <v>6351</v>
      </c>
      <c r="C159" s="20" t="s">
        <v>9556</v>
      </c>
      <c r="D159" s="612">
        <v>303543153.76000005</v>
      </c>
      <c r="E159" s="612">
        <v>66627240.929999992</v>
      </c>
      <c r="F159" s="612">
        <v>0</v>
      </c>
      <c r="G159" s="612">
        <v>219852525.58999997</v>
      </c>
      <c r="H159" s="612">
        <v>25657152.859999999</v>
      </c>
      <c r="I159" s="612">
        <v>76214905.789999992</v>
      </c>
      <c r="J159" s="612">
        <v>12146753.07</v>
      </c>
      <c r="K159" s="612">
        <v>45990593.006000005</v>
      </c>
      <c r="L159" s="612">
        <v>169380691.50599998</v>
      </c>
      <c r="M159" s="612">
        <v>89744477.162000015</v>
      </c>
      <c r="N159" s="612">
        <v>0</v>
      </c>
      <c r="O159" s="612">
        <v>17376403.57</v>
      </c>
      <c r="P159" s="612">
        <v>124591735.55600001</v>
      </c>
      <c r="Q159" s="612">
        <v>0</v>
      </c>
      <c r="R159" s="612">
        <v>8941836.9899999984</v>
      </c>
      <c r="S159" s="612">
        <v>164839471.44999999</v>
      </c>
      <c r="T159" s="612">
        <v>109180370.92</v>
      </c>
      <c r="U159" s="612">
        <v>1072955.47</v>
      </c>
      <c r="V159" s="612">
        <v>33964800.379999995</v>
      </c>
      <c r="W159" s="612">
        <v>106844696.09999999</v>
      </c>
      <c r="X159" s="612">
        <v>34025847.039999999</v>
      </c>
      <c r="Y159" s="612">
        <v>1609995611.1500001</v>
      </c>
      <c r="Z159" s="1031">
        <f t="shared" si="12"/>
        <v>47.140625689691774</v>
      </c>
      <c r="AA159" s="1031">
        <f t="shared" si="13"/>
        <v>17.736015955062769</v>
      </c>
      <c r="AB159" s="1031">
        <f t="shared" si="14"/>
        <v>35.12335835524545</v>
      </c>
    </row>
    <row r="160" spans="1:28" ht="14.4">
      <c r="A160" s="478" t="s">
        <v>5061</v>
      </c>
      <c r="B160" s="611" t="s">
        <v>6352</v>
      </c>
      <c r="C160" s="20" t="s">
        <v>9557</v>
      </c>
      <c r="D160" s="612">
        <v>148778312.38</v>
      </c>
      <c r="E160" s="612">
        <v>74423574.017499998</v>
      </c>
      <c r="F160" s="612">
        <v>0</v>
      </c>
      <c r="G160" s="612">
        <v>227152547.973447</v>
      </c>
      <c r="H160" s="612">
        <v>11140585.609999999</v>
      </c>
      <c r="I160" s="612">
        <v>103718517.31</v>
      </c>
      <c r="J160" s="612">
        <v>18558869.695512</v>
      </c>
      <c r="K160" s="612">
        <v>35478175.465512</v>
      </c>
      <c r="L160" s="612">
        <v>115457750.493012</v>
      </c>
      <c r="M160" s="612">
        <v>89839217.321971014</v>
      </c>
      <c r="N160" s="612">
        <v>1590507</v>
      </c>
      <c r="O160" s="612">
        <v>9592652.5899999999</v>
      </c>
      <c r="P160" s="612">
        <v>314890385.14861804</v>
      </c>
      <c r="Q160" s="612">
        <v>4934589.8849999998</v>
      </c>
      <c r="R160" s="612">
        <v>4950000</v>
      </c>
      <c r="S160" s="612">
        <v>227802531.70442796</v>
      </c>
      <c r="T160" s="612">
        <v>114488482.26499999</v>
      </c>
      <c r="U160" s="612">
        <v>4120731.25</v>
      </c>
      <c r="V160" s="612">
        <v>14374714.32</v>
      </c>
      <c r="W160" s="612">
        <v>59358251.789999999</v>
      </c>
      <c r="X160" s="612">
        <v>17945457.530000001</v>
      </c>
      <c r="Y160" s="612">
        <v>1598595853.75</v>
      </c>
      <c r="Z160" s="1031">
        <f t="shared" si="12"/>
        <v>40.414052378709016</v>
      </c>
      <c r="AA160" s="1031">
        <f t="shared" si="13"/>
        <v>28.687248580781677</v>
      </c>
      <c r="AB160" s="1031">
        <f t="shared" si="14"/>
        <v>30.898699040509314</v>
      </c>
    </row>
    <row r="161" spans="1:28" ht="14.4">
      <c r="A161" s="478" t="s">
        <v>5062</v>
      </c>
      <c r="B161" s="611" t="s">
        <v>6353</v>
      </c>
      <c r="C161" s="20" t="s">
        <v>9558</v>
      </c>
      <c r="D161" s="612">
        <v>3623409</v>
      </c>
      <c r="E161" s="612">
        <v>77717862.379999995</v>
      </c>
      <c r="F161" s="612">
        <v>8086872.4000000004</v>
      </c>
      <c r="G161" s="612">
        <v>154584941.97</v>
      </c>
      <c r="H161" s="612">
        <v>19063333.302564003</v>
      </c>
      <c r="I161" s="612">
        <v>12054642.202564001</v>
      </c>
      <c r="J161" s="612">
        <v>28142457.962564003</v>
      </c>
      <c r="K161" s="612">
        <v>103851700.65000001</v>
      </c>
      <c r="L161" s="612">
        <v>91103837.710000008</v>
      </c>
      <c r="M161" s="612">
        <v>96251041.469999999</v>
      </c>
      <c r="N161" s="612">
        <v>23798691.790601</v>
      </c>
      <c r="O161" s="612">
        <v>33521169.630600996</v>
      </c>
      <c r="P161" s="612">
        <v>160719311.08500004</v>
      </c>
      <c r="Q161" s="612">
        <v>61512063.331361994</v>
      </c>
      <c r="R161" s="612">
        <v>7300290.8225640003</v>
      </c>
      <c r="S161" s="612">
        <v>7298990.5375640001</v>
      </c>
      <c r="T161" s="612">
        <v>8081440.252564</v>
      </c>
      <c r="U161" s="612">
        <v>24239978.822564002</v>
      </c>
      <c r="V161" s="612">
        <v>91138562.612563968</v>
      </c>
      <c r="W161" s="612">
        <v>111329412.50256397</v>
      </c>
      <c r="X161" s="612">
        <v>118072822.26436001</v>
      </c>
      <c r="Y161" s="612">
        <v>1241492832.7</v>
      </c>
      <c r="Z161" s="1031">
        <f t="shared" si="12"/>
        <v>39.956205324089225</v>
      </c>
      <c r="AA161" s="1031">
        <f t="shared" si="13"/>
        <v>25.389609595233921</v>
      </c>
      <c r="AB161" s="1031">
        <f t="shared" si="14"/>
        <v>34.654185080676854</v>
      </c>
    </row>
    <row r="162" spans="1:28" ht="14.4">
      <c r="A162" s="478" t="s">
        <v>5064</v>
      </c>
      <c r="B162" s="611" t="s">
        <v>9560</v>
      </c>
      <c r="C162" s="20" t="s">
        <v>9559</v>
      </c>
      <c r="D162" s="612">
        <v>0</v>
      </c>
      <c r="E162" s="612">
        <v>118956032.27250001</v>
      </c>
      <c r="F162" s="612">
        <v>0</v>
      </c>
      <c r="G162" s="612">
        <v>381035154.76249999</v>
      </c>
      <c r="H162" s="612">
        <v>39582779.849999994</v>
      </c>
      <c r="I162" s="612">
        <v>0</v>
      </c>
      <c r="J162" s="612">
        <v>90063973.788557991</v>
      </c>
      <c r="K162" s="612">
        <v>90063973.788557991</v>
      </c>
      <c r="L162" s="612">
        <v>59182979.064999998</v>
      </c>
      <c r="M162" s="612">
        <v>0</v>
      </c>
      <c r="N162" s="612">
        <v>7686844.5899999999</v>
      </c>
      <c r="O162" s="612">
        <v>0</v>
      </c>
      <c r="P162" s="612">
        <v>232531490.74999997</v>
      </c>
      <c r="Q162" s="612">
        <v>0</v>
      </c>
      <c r="R162" s="612">
        <v>0</v>
      </c>
      <c r="S162" s="612">
        <v>7686844.5899999999</v>
      </c>
      <c r="T162" s="612">
        <v>99680452.272883996</v>
      </c>
      <c r="U162" s="612">
        <v>0</v>
      </c>
      <c r="V162" s="612">
        <v>15373689.18</v>
      </c>
      <c r="W162" s="612">
        <v>1902612</v>
      </c>
      <c r="X162" s="612">
        <v>81648303.590000004</v>
      </c>
      <c r="Y162" s="612">
        <v>1225395130.5</v>
      </c>
      <c r="Z162" s="1031">
        <f t="shared" si="12"/>
        <v>63.56193803457554</v>
      </c>
      <c r="AA162" s="1031">
        <f t="shared" si="13"/>
        <v>19.603336863431416</v>
      </c>
      <c r="AB162" s="1031">
        <f t="shared" si="14"/>
        <v>16.834725101993051</v>
      </c>
    </row>
    <row r="163" spans="1:28" ht="14.4">
      <c r="A163" s="478" t="s">
        <v>5066</v>
      </c>
      <c r="B163" s="611" t="s">
        <v>9276</v>
      </c>
      <c r="C163" s="20" t="s">
        <v>860</v>
      </c>
      <c r="D163" s="612">
        <v>12770415.554</v>
      </c>
      <c r="E163" s="612">
        <v>19057827.420000002</v>
      </c>
      <c r="F163" s="612">
        <v>161705</v>
      </c>
      <c r="G163" s="612">
        <v>31317176.541499998</v>
      </c>
      <c r="H163" s="612">
        <v>8056480.4400000004</v>
      </c>
      <c r="I163" s="612">
        <v>17002205.784499999</v>
      </c>
      <c r="J163" s="612">
        <v>12650757.710000001</v>
      </c>
      <c r="K163" s="612">
        <v>10762328.379999997</v>
      </c>
      <c r="L163" s="612">
        <v>22302152.809999999</v>
      </c>
      <c r="M163" s="612">
        <v>5308839.75</v>
      </c>
      <c r="N163" s="612">
        <v>5218317</v>
      </c>
      <c r="O163" s="612">
        <v>67055</v>
      </c>
      <c r="P163" s="612">
        <v>58299711.539999999</v>
      </c>
      <c r="Q163" s="612">
        <v>3650934.15</v>
      </c>
      <c r="R163" s="612">
        <v>393497</v>
      </c>
      <c r="S163" s="612">
        <v>9009790.0199999996</v>
      </c>
      <c r="T163" s="612">
        <v>11311146.5</v>
      </c>
      <c r="U163" s="612">
        <v>265838</v>
      </c>
      <c r="V163" s="612">
        <v>15707.35</v>
      </c>
      <c r="W163" s="612">
        <v>200789</v>
      </c>
      <c r="X163" s="612">
        <v>0</v>
      </c>
      <c r="Y163" s="612">
        <v>227822674.94999999</v>
      </c>
      <c r="Z163" s="1031">
        <f t="shared" si="12"/>
        <v>56.409839369609706</v>
      </c>
      <c r="AA163" s="1031">
        <f t="shared" si="13"/>
        <v>32.035898382791615</v>
      </c>
      <c r="AB163" s="1031">
        <f t="shared" si="14"/>
        <v>11.554262247598675</v>
      </c>
    </row>
    <row r="164" spans="1:28" ht="14.4">
      <c r="A164" s="478" t="s">
        <v>5067</v>
      </c>
      <c r="B164" s="611" t="s">
        <v>6354</v>
      </c>
      <c r="C164" s="20" t="s">
        <v>857</v>
      </c>
      <c r="D164" s="612">
        <v>718177299.86999989</v>
      </c>
      <c r="E164" s="612">
        <v>104756197.94213</v>
      </c>
      <c r="F164" s="612">
        <v>0</v>
      </c>
      <c r="G164" s="612">
        <v>75082346.608860001</v>
      </c>
      <c r="H164" s="612">
        <v>30784080.34</v>
      </c>
      <c r="I164" s="612">
        <v>9922647</v>
      </c>
      <c r="J164" s="612">
        <v>15022081.855</v>
      </c>
      <c r="K164" s="612">
        <v>12399558.421250001</v>
      </c>
      <c r="L164" s="612">
        <v>113045829.14733998</v>
      </c>
      <c r="M164" s="612">
        <v>23241533.111089997</v>
      </c>
      <c r="N164" s="612">
        <v>0</v>
      </c>
      <c r="O164" s="612">
        <v>0</v>
      </c>
      <c r="P164" s="612">
        <v>119784322.44588001</v>
      </c>
      <c r="Q164" s="612">
        <v>20058826.530000001</v>
      </c>
      <c r="R164" s="612">
        <v>0</v>
      </c>
      <c r="S164" s="612">
        <v>175149712.53603998</v>
      </c>
      <c r="T164" s="612">
        <v>36288361.49216</v>
      </c>
      <c r="U164" s="612">
        <v>3725843.0196000002</v>
      </c>
      <c r="V164" s="612">
        <v>0</v>
      </c>
      <c r="W164" s="612">
        <v>75936909.110649988</v>
      </c>
      <c r="X164" s="612">
        <v>0</v>
      </c>
      <c r="Y164" s="612">
        <v>1533375549.4299998</v>
      </c>
      <c r="Z164" s="1031">
        <f t="shared" si="12"/>
        <v>44.285269443283909</v>
      </c>
      <c r="AA164" s="1031">
        <f t="shared" si="13"/>
        <v>17.544916912440335</v>
      </c>
      <c r="AB164" s="1031">
        <f t="shared" si="14"/>
        <v>38.169813644275756</v>
      </c>
    </row>
    <row r="165" spans="1:28" ht="14.4">
      <c r="A165" s="478" t="s">
        <v>5068</v>
      </c>
      <c r="B165" s="611" t="s">
        <v>6355</v>
      </c>
      <c r="C165" s="20" t="s">
        <v>856</v>
      </c>
      <c r="D165" s="612">
        <v>390520000</v>
      </c>
      <c r="E165" s="612">
        <v>0</v>
      </c>
      <c r="F165" s="612">
        <v>0</v>
      </c>
      <c r="G165" s="612">
        <v>5920000</v>
      </c>
      <c r="H165" s="612">
        <v>400000</v>
      </c>
      <c r="I165" s="612">
        <v>0</v>
      </c>
      <c r="J165" s="612">
        <v>320000</v>
      </c>
      <c r="K165" s="612">
        <v>0</v>
      </c>
      <c r="L165" s="612">
        <v>0</v>
      </c>
      <c r="M165" s="612">
        <v>200000</v>
      </c>
      <c r="N165" s="612">
        <v>0</v>
      </c>
      <c r="O165" s="612">
        <v>0</v>
      </c>
      <c r="P165" s="612">
        <v>2000000</v>
      </c>
      <c r="Q165" s="612">
        <v>0</v>
      </c>
      <c r="R165" s="612">
        <v>0</v>
      </c>
      <c r="S165" s="612">
        <v>360000</v>
      </c>
      <c r="T165" s="612">
        <v>280000</v>
      </c>
      <c r="U165" s="612">
        <v>0</v>
      </c>
      <c r="V165" s="612">
        <v>0</v>
      </c>
      <c r="W165" s="612">
        <v>0</v>
      </c>
      <c r="X165" s="612">
        <v>0</v>
      </c>
      <c r="Y165" s="612">
        <v>400000000</v>
      </c>
      <c r="Z165" s="1031">
        <f t="shared" si="12"/>
        <v>70.042194092827003</v>
      </c>
      <c r="AA165" s="1031">
        <f t="shared" si="13"/>
        <v>23.206751054852319</v>
      </c>
      <c r="AB165" s="1031">
        <f t="shared" si="14"/>
        <v>6.7510548523206744</v>
      </c>
    </row>
    <row r="166" spans="1:28" ht="14.4">
      <c r="A166" s="478" t="s">
        <v>5069</v>
      </c>
      <c r="B166" s="611" t="s">
        <v>6356</v>
      </c>
      <c r="C166" s="20" t="s">
        <v>4493</v>
      </c>
      <c r="D166" s="612">
        <v>2230000</v>
      </c>
      <c r="E166" s="612">
        <v>17830000</v>
      </c>
      <c r="F166" s="612">
        <v>0</v>
      </c>
      <c r="G166" s="612">
        <v>36194992</v>
      </c>
      <c r="H166" s="612">
        <v>4470000</v>
      </c>
      <c r="I166" s="612">
        <v>10350000</v>
      </c>
      <c r="J166" s="612">
        <v>3200000</v>
      </c>
      <c r="K166" s="612">
        <v>4529996</v>
      </c>
      <c r="L166" s="612">
        <v>22550000</v>
      </c>
      <c r="M166" s="612">
        <v>11223325</v>
      </c>
      <c r="N166" s="612">
        <v>3520000</v>
      </c>
      <c r="O166" s="612">
        <v>3950000</v>
      </c>
      <c r="P166" s="612">
        <v>13953325</v>
      </c>
      <c r="Q166" s="612">
        <v>5205000</v>
      </c>
      <c r="R166" s="612">
        <v>560000</v>
      </c>
      <c r="S166" s="612">
        <v>18100000</v>
      </c>
      <c r="T166" s="612">
        <v>14390000</v>
      </c>
      <c r="U166" s="612">
        <v>950000</v>
      </c>
      <c r="V166" s="612">
        <v>2529996</v>
      </c>
      <c r="W166" s="612">
        <v>9453366</v>
      </c>
      <c r="X166" s="612">
        <v>2690000</v>
      </c>
      <c r="Y166" s="612">
        <v>187880000</v>
      </c>
      <c r="Z166" s="1031">
        <f t="shared" si="12"/>
        <v>53.393475895502284</v>
      </c>
      <c r="AA166" s="1031">
        <f t="shared" si="13"/>
        <v>17.585052518179371</v>
      </c>
      <c r="AB166" s="1031">
        <f t="shared" si="14"/>
        <v>29.021471586318341</v>
      </c>
    </row>
    <row r="167" spans="1:28" ht="14.4">
      <c r="A167" s="478" t="s">
        <v>5073</v>
      </c>
      <c r="B167" s="611" t="s">
        <v>6357</v>
      </c>
      <c r="C167" s="20" t="s">
        <v>9562</v>
      </c>
      <c r="D167" s="612">
        <v>0</v>
      </c>
      <c r="E167" s="612">
        <v>24668349.920000009</v>
      </c>
      <c r="F167" s="612">
        <v>1121304.2900000003</v>
      </c>
      <c r="G167" s="612">
        <v>57975251.399999931</v>
      </c>
      <c r="H167" s="612">
        <v>0</v>
      </c>
      <c r="I167" s="612">
        <v>25470219.510000002</v>
      </c>
      <c r="J167" s="612">
        <v>7151312.2599999998</v>
      </c>
      <c r="K167" s="612">
        <v>9806324.2800000012</v>
      </c>
      <c r="L167" s="612">
        <v>14780994.23</v>
      </c>
      <c r="M167" s="612">
        <v>17981885.800000001</v>
      </c>
      <c r="N167" s="612">
        <v>559489.72</v>
      </c>
      <c r="O167" s="612">
        <v>3233431.67</v>
      </c>
      <c r="P167" s="612">
        <v>8846937</v>
      </c>
      <c r="Q167" s="612">
        <v>5673016.9000000004</v>
      </c>
      <c r="R167" s="612">
        <v>0</v>
      </c>
      <c r="S167" s="612">
        <v>0</v>
      </c>
      <c r="T167" s="612">
        <v>33121513.90000001</v>
      </c>
      <c r="U167" s="612">
        <v>3208638.2800000003</v>
      </c>
      <c r="V167" s="612">
        <v>8082875.5099999988</v>
      </c>
      <c r="W167" s="612">
        <v>0</v>
      </c>
      <c r="X167" s="612">
        <v>9241947.4800000004</v>
      </c>
      <c r="Y167" s="612">
        <v>230923492.14999995</v>
      </c>
      <c r="Z167" s="1031">
        <f t="shared" si="12"/>
        <v>61.047819161866933</v>
      </c>
      <c r="AA167" s="1031">
        <f t="shared" si="13"/>
        <v>13.260558250223051</v>
      </c>
      <c r="AB167" s="1031">
        <f t="shared" si="14"/>
        <v>25.691622587910018</v>
      </c>
    </row>
    <row r="168" spans="1:28" ht="14.4">
      <c r="A168" s="478" t="s">
        <v>5074</v>
      </c>
      <c r="B168" s="611" t="s">
        <v>6358</v>
      </c>
      <c r="C168" s="20" t="s">
        <v>809</v>
      </c>
      <c r="D168" s="612">
        <v>45150827.859999999</v>
      </c>
      <c r="E168" s="612">
        <v>16140659.560000001</v>
      </c>
      <c r="F168" s="612">
        <v>620179.41</v>
      </c>
      <c r="G168" s="612">
        <v>39682087.414999984</v>
      </c>
      <c r="H168" s="612">
        <v>2532192.9700000002</v>
      </c>
      <c r="I168" s="612">
        <v>21149183.609999999</v>
      </c>
      <c r="J168" s="612">
        <v>1819664.06</v>
      </c>
      <c r="K168" s="612">
        <v>4603438.16</v>
      </c>
      <c r="L168" s="612">
        <v>21886674.699999996</v>
      </c>
      <c r="M168" s="612">
        <v>19117549.344999995</v>
      </c>
      <c r="N168" s="612">
        <v>5208993.3900000006</v>
      </c>
      <c r="O168" s="612">
        <v>8338577.839999998</v>
      </c>
      <c r="P168" s="612">
        <v>37100143.240000002</v>
      </c>
      <c r="Q168" s="612">
        <v>12349528.129999999</v>
      </c>
      <c r="R168" s="612">
        <v>1305674.8599999999</v>
      </c>
      <c r="S168" s="612">
        <v>40647731.919999987</v>
      </c>
      <c r="T168" s="612">
        <v>9459825.5999999996</v>
      </c>
      <c r="U168" s="612">
        <v>2378533.59</v>
      </c>
      <c r="V168" s="612">
        <v>12452791.689999999</v>
      </c>
      <c r="W168" s="612">
        <v>24063030.880000006</v>
      </c>
      <c r="X168" s="612">
        <v>10313095.069999995</v>
      </c>
      <c r="Y168" s="612">
        <v>336320383.29999995</v>
      </c>
      <c r="Z168" s="1031">
        <f t="shared" si="12"/>
        <v>37.240871464442819</v>
      </c>
      <c r="AA168" s="1031">
        <f t="shared" si="13"/>
        <v>23.960356607192139</v>
      </c>
      <c r="AB168" s="1031">
        <f t="shared" si="14"/>
        <v>38.798771928365042</v>
      </c>
    </row>
    <row r="169" spans="1:28" ht="14.4">
      <c r="A169" s="478" t="s">
        <v>5075</v>
      </c>
      <c r="B169" s="611" t="s">
        <v>6362</v>
      </c>
      <c r="C169" s="20" t="s">
        <v>810</v>
      </c>
      <c r="D169" s="612">
        <v>1749950.62</v>
      </c>
      <c r="E169" s="612">
        <v>412803.5</v>
      </c>
      <c r="F169" s="612">
        <v>0</v>
      </c>
      <c r="G169" s="612">
        <v>345953.64</v>
      </c>
      <c r="H169" s="612">
        <v>99355.78</v>
      </c>
      <c r="I169" s="612">
        <v>552555.6</v>
      </c>
      <c r="J169" s="612">
        <v>90563</v>
      </c>
      <c r="K169" s="612">
        <v>175838</v>
      </c>
      <c r="L169" s="612">
        <v>423285.3</v>
      </c>
      <c r="M169" s="612">
        <v>358816</v>
      </c>
      <c r="N169" s="612">
        <v>76210</v>
      </c>
      <c r="O169" s="612">
        <v>149209</v>
      </c>
      <c r="P169" s="612">
        <v>835793.07000000007</v>
      </c>
      <c r="Q169" s="612">
        <v>209934.5</v>
      </c>
      <c r="R169" s="612">
        <v>47388</v>
      </c>
      <c r="S169" s="612">
        <v>473799.95999999996</v>
      </c>
      <c r="T169" s="612">
        <v>397667.03</v>
      </c>
      <c r="U169" s="612">
        <v>68962.8</v>
      </c>
      <c r="V169" s="612">
        <v>126410.5</v>
      </c>
      <c r="W169" s="612">
        <v>378768.08</v>
      </c>
      <c r="X169" s="612">
        <v>112185</v>
      </c>
      <c r="Y169" s="612">
        <v>7085449.3799999999</v>
      </c>
      <c r="Z169" s="1031">
        <f t="shared" si="12"/>
        <v>39.365669724192756</v>
      </c>
      <c r="AA169" s="1031">
        <f t="shared" si="13"/>
        <v>26.614720270312652</v>
      </c>
      <c r="AB169" s="1031">
        <f t="shared" si="14"/>
        <v>34.019610005494599</v>
      </c>
    </row>
    <row r="170" spans="1:28" ht="14.4">
      <c r="A170" s="478" t="s">
        <v>5076</v>
      </c>
      <c r="B170" s="611" t="s">
        <v>6359</v>
      </c>
      <c r="C170" s="20" t="s">
        <v>808</v>
      </c>
      <c r="D170" s="612">
        <v>0</v>
      </c>
      <c r="E170" s="612">
        <v>33150405</v>
      </c>
      <c r="F170" s="612">
        <v>1127073</v>
      </c>
      <c r="G170" s="612">
        <v>45221048</v>
      </c>
      <c r="H170" s="612">
        <v>0</v>
      </c>
      <c r="I170" s="612">
        <v>38873405.979999952</v>
      </c>
      <c r="J170" s="612">
        <v>19742869</v>
      </c>
      <c r="K170" s="612">
        <v>5317357</v>
      </c>
      <c r="L170" s="612">
        <v>32915359.959999979</v>
      </c>
      <c r="M170" s="612">
        <v>4402278.2300000004</v>
      </c>
      <c r="N170" s="612">
        <v>2236826</v>
      </c>
      <c r="O170" s="612">
        <v>3336201.1599999992</v>
      </c>
      <c r="P170" s="612">
        <v>7638629.3999999976</v>
      </c>
      <c r="Q170" s="612">
        <v>2512129.1999999988</v>
      </c>
      <c r="R170" s="612">
        <v>1274639.8800000001</v>
      </c>
      <c r="S170" s="612">
        <v>2948261.4999999991</v>
      </c>
      <c r="T170" s="612">
        <v>6997270.6400000034</v>
      </c>
      <c r="U170" s="612">
        <v>61937</v>
      </c>
      <c r="V170" s="612">
        <v>1365599</v>
      </c>
      <c r="W170" s="612">
        <v>17680989.130000006</v>
      </c>
      <c r="X170" s="612">
        <v>774825.33000000007</v>
      </c>
      <c r="Y170" s="612">
        <v>227577104.40999994</v>
      </c>
      <c r="Z170" s="1031">
        <f t="shared" si="12"/>
        <v>77.489129847743627</v>
      </c>
      <c r="AA170" s="1031">
        <f t="shared" si="13"/>
        <v>7.7397657535298299</v>
      </c>
      <c r="AB170" s="1031">
        <f t="shared" si="14"/>
        <v>14.771104398726548</v>
      </c>
    </row>
    <row r="171" spans="1:28" ht="14.4">
      <c r="A171" s="478" t="s">
        <v>5077</v>
      </c>
      <c r="B171" s="611" t="s">
        <v>6360</v>
      </c>
      <c r="C171" s="20" t="s">
        <v>861</v>
      </c>
      <c r="D171" s="612">
        <v>0</v>
      </c>
      <c r="E171" s="612">
        <v>20742863.018513858</v>
      </c>
      <c r="F171" s="612">
        <v>454331.43134499999</v>
      </c>
      <c r="G171" s="612">
        <v>26408437.524193998</v>
      </c>
      <c r="H171" s="612">
        <v>788105.17414099991</v>
      </c>
      <c r="I171" s="612">
        <v>12759652.922880923</v>
      </c>
      <c r="J171" s="612">
        <v>5309523.6660050089</v>
      </c>
      <c r="K171" s="612">
        <v>7324997.3444879968</v>
      </c>
      <c r="L171" s="612">
        <v>15097330.996694995</v>
      </c>
      <c r="M171" s="612">
        <v>19019936.440508906</v>
      </c>
      <c r="N171" s="612">
        <v>6789757.2458669962</v>
      </c>
      <c r="O171" s="612">
        <v>10448570.489816021</v>
      </c>
      <c r="P171" s="612">
        <v>35269470.203551918</v>
      </c>
      <c r="Q171" s="612">
        <v>12842694.75180096</v>
      </c>
      <c r="R171" s="612">
        <v>5682064.4296600074</v>
      </c>
      <c r="S171" s="612">
        <v>75430918.757268697</v>
      </c>
      <c r="T171" s="612">
        <v>27722506.391231027</v>
      </c>
      <c r="U171" s="612">
        <v>9992680.0479880162</v>
      </c>
      <c r="V171" s="612">
        <v>23586425.156247869</v>
      </c>
      <c r="W171" s="612">
        <v>60569094.051152766</v>
      </c>
      <c r="X171" s="612">
        <v>9497053.4366439637</v>
      </c>
      <c r="Y171" s="612">
        <v>385736413.4799999</v>
      </c>
      <c r="Z171" s="1031">
        <f t="shared" si="12"/>
        <v>23.043000082975421</v>
      </c>
      <c r="AA171" s="1031">
        <f t="shared" si="13"/>
        <v>18.543163642354056</v>
      </c>
      <c r="AB171" s="1031">
        <f t="shared" si="14"/>
        <v>58.413836274670537</v>
      </c>
    </row>
    <row r="172" spans="1:28" ht="14.4">
      <c r="A172" s="478" t="s">
        <v>5071</v>
      </c>
      <c r="B172" s="611" t="s">
        <v>6361</v>
      </c>
      <c r="C172" s="20" t="s">
        <v>10088</v>
      </c>
      <c r="D172" s="612">
        <v>0</v>
      </c>
      <c r="E172" s="612">
        <v>131840673.19139998</v>
      </c>
      <c r="F172" s="612">
        <v>3370964.3200000003</v>
      </c>
      <c r="G172" s="612">
        <v>101288936.30250001</v>
      </c>
      <c r="H172" s="612">
        <v>10008184.480000004</v>
      </c>
      <c r="I172" s="612">
        <v>110193488.79500003</v>
      </c>
      <c r="J172" s="612">
        <v>41296494</v>
      </c>
      <c r="K172" s="612">
        <v>39919883.039999999</v>
      </c>
      <c r="L172" s="612">
        <v>50724380.519199997</v>
      </c>
      <c r="M172" s="612">
        <v>87989083.739999935</v>
      </c>
      <c r="N172" s="612">
        <v>11264000</v>
      </c>
      <c r="O172" s="612">
        <v>27448117.959999997</v>
      </c>
      <c r="P172" s="612">
        <v>50000062.193699993</v>
      </c>
      <c r="Q172" s="612">
        <v>32514830.870000001</v>
      </c>
      <c r="R172" s="612">
        <v>2022463.6999999993</v>
      </c>
      <c r="S172" s="612">
        <v>131244086.9382</v>
      </c>
      <c r="T172" s="612">
        <v>8783421.4499999899</v>
      </c>
      <c r="U172" s="612">
        <v>16274779.800000001</v>
      </c>
      <c r="V172" s="612">
        <v>17991376.57</v>
      </c>
      <c r="W172" s="612">
        <v>91382464.540000021</v>
      </c>
      <c r="X172" s="612">
        <v>33051435.609999999</v>
      </c>
      <c r="Y172" s="612">
        <v>998609128.0200001</v>
      </c>
      <c r="Z172" s="1031">
        <f t="shared" si="12"/>
        <v>48.932359112014197</v>
      </c>
      <c r="AA172" s="1031">
        <f t="shared" si="13"/>
        <v>17.6947375039577</v>
      </c>
      <c r="AB172" s="1031">
        <f t="shared" si="14"/>
        <v>33.372903384028092</v>
      </c>
    </row>
    <row r="173" spans="1:28" ht="14.4">
      <c r="A173" s="478" t="s">
        <v>5079</v>
      </c>
      <c r="B173" s="611" t="s">
        <v>6363</v>
      </c>
      <c r="C173" s="20" t="s">
        <v>10870</v>
      </c>
      <c r="D173" s="612">
        <v>0</v>
      </c>
      <c r="E173" s="612">
        <v>5287500.0000000391</v>
      </c>
      <c r="F173" s="612">
        <v>211500</v>
      </c>
      <c r="G173" s="612">
        <v>12688499.99999998</v>
      </c>
      <c r="H173" s="612">
        <v>2114999.9999999967</v>
      </c>
      <c r="I173" s="612">
        <v>4440000.0000000047</v>
      </c>
      <c r="J173" s="612">
        <v>1692000.0000000007</v>
      </c>
      <c r="K173" s="612">
        <v>2114499.9999999972</v>
      </c>
      <c r="L173" s="612">
        <v>4864499.9999999935</v>
      </c>
      <c r="M173" s="612">
        <v>4230000.0000000009</v>
      </c>
      <c r="N173" s="612">
        <v>1480500.0000000012</v>
      </c>
      <c r="O173" s="612">
        <v>2749499.9999999939</v>
      </c>
      <c r="P173" s="612">
        <v>6554999.999999986</v>
      </c>
      <c r="Q173" s="612">
        <v>2537999.9999999991</v>
      </c>
      <c r="R173" s="612">
        <v>634500.00000000047</v>
      </c>
      <c r="S173" s="612">
        <v>9345468.0000000037</v>
      </c>
      <c r="T173" s="612">
        <v>6979499.9999999963</v>
      </c>
      <c r="U173" s="612">
        <v>1057500.0000000005</v>
      </c>
      <c r="V173" s="612">
        <v>4864500.0000000056</v>
      </c>
      <c r="W173" s="612">
        <v>7249588.0000000093</v>
      </c>
      <c r="X173" s="612">
        <v>3172500.0000000019</v>
      </c>
      <c r="Y173" s="612">
        <v>84270056</v>
      </c>
      <c r="Z173" s="1031">
        <f t="shared" si="12"/>
        <v>39.650501715579736</v>
      </c>
      <c r="AA173" s="1031">
        <f t="shared" si="13"/>
        <v>17.817716888665629</v>
      </c>
      <c r="AB173" s="1031">
        <f t="shared" si="14"/>
        <v>42.531781395754635</v>
      </c>
    </row>
    <row r="174" spans="1:28" ht="14.4">
      <c r="A174" s="478" t="s">
        <v>5080</v>
      </c>
      <c r="B174" s="611" t="s">
        <v>9277</v>
      </c>
      <c r="C174" s="20" t="s">
        <v>10873</v>
      </c>
      <c r="D174" s="612">
        <v>0</v>
      </c>
      <c r="E174" s="612">
        <v>20482746.93</v>
      </c>
      <c r="F174" s="612">
        <v>0</v>
      </c>
      <c r="G174" s="612">
        <v>45917478.439999871</v>
      </c>
      <c r="H174" s="612">
        <v>2459982</v>
      </c>
      <c r="I174" s="612">
        <v>24599987.999999978</v>
      </c>
      <c r="J174" s="612">
        <v>7379986.1600000001</v>
      </c>
      <c r="K174" s="612">
        <v>9379988.3599999975</v>
      </c>
      <c r="L174" s="612">
        <v>22139870.349999994</v>
      </c>
      <c r="M174" s="612">
        <v>19679958.329999998</v>
      </c>
      <c r="N174" s="612">
        <v>4919999.6999999993</v>
      </c>
      <c r="O174" s="612">
        <v>7380000</v>
      </c>
      <c r="P174" s="612">
        <v>28528492.460000001</v>
      </c>
      <c r="Q174" s="612">
        <v>9838915.4400000013</v>
      </c>
      <c r="R174" s="612">
        <v>2460000</v>
      </c>
      <c r="S174" s="612">
        <v>29726553.159999985</v>
      </c>
      <c r="T174" s="612">
        <v>17420000</v>
      </c>
      <c r="U174" s="612">
        <v>2460000</v>
      </c>
      <c r="V174" s="612">
        <v>9840000</v>
      </c>
      <c r="W174" s="612">
        <v>22929298.560000006</v>
      </c>
      <c r="X174" s="612">
        <v>9839217.5000000279</v>
      </c>
      <c r="Y174" s="612">
        <v>297382475.38999987</v>
      </c>
      <c r="Z174" s="1031">
        <f t="shared" si="12"/>
        <v>44.508352439536772</v>
      </c>
      <c r="AA174" s="1031">
        <f t="shared" si="13"/>
        <v>20.34701285294188</v>
      </c>
      <c r="AB174" s="1031">
        <f t="shared" si="14"/>
        <v>35.144634707521348</v>
      </c>
    </row>
    <row r="175" spans="1:28" ht="14.4">
      <c r="A175" s="478" t="s">
        <v>5081</v>
      </c>
      <c r="B175" s="611" t="s">
        <v>9278</v>
      </c>
      <c r="C175" s="20" t="s">
        <v>10875</v>
      </c>
      <c r="D175" s="612">
        <v>0</v>
      </c>
      <c r="E175" s="612">
        <v>4949930.7300000023</v>
      </c>
      <c r="F175" s="612">
        <v>329987</v>
      </c>
      <c r="G175" s="612">
        <v>10761948.78999998</v>
      </c>
      <c r="H175" s="612">
        <v>660000</v>
      </c>
      <c r="I175" s="612">
        <v>5279958.5000000009</v>
      </c>
      <c r="J175" s="612">
        <v>1319988.7999999996</v>
      </c>
      <c r="K175" s="612">
        <v>1979877.7000000023</v>
      </c>
      <c r="L175" s="612">
        <v>4949771.3200000059</v>
      </c>
      <c r="M175" s="612">
        <v>4289442.4000000022</v>
      </c>
      <c r="N175" s="612">
        <v>989973.37999999989</v>
      </c>
      <c r="O175" s="612">
        <v>1650000</v>
      </c>
      <c r="P175" s="612">
        <v>6043494.3200000003</v>
      </c>
      <c r="Q175" s="612">
        <v>1319991.54</v>
      </c>
      <c r="R175" s="612">
        <v>330000</v>
      </c>
      <c r="S175" s="612">
        <v>6109924.6400000025</v>
      </c>
      <c r="T175" s="612">
        <v>4289989.62</v>
      </c>
      <c r="U175" s="612">
        <v>660000</v>
      </c>
      <c r="V175" s="612">
        <v>1978768.46</v>
      </c>
      <c r="W175" s="612">
        <v>5573929.3799999906</v>
      </c>
      <c r="X175" s="612">
        <v>1977861.0000000014</v>
      </c>
      <c r="Y175" s="612">
        <v>65444837.579999983</v>
      </c>
      <c r="Z175" s="1031">
        <f t="shared" si="12"/>
        <v>46.193808339802139</v>
      </c>
      <c r="AA175" s="1031">
        <f t="shared" si="13"/>
        <v>19.822663757308394</v>
      </c>
      <c r="AB175" s="1031">
        <f t="shared" si="14"/>
        <v>33.983527902889477</v>
      </c>
    </row>
    <row r="176" spans="1:28" ht="14.4">
      <c r="A176" s="478" t="s">
        <v>5082</v>
      </c>
      <c r="B176" s="611" t="s">
        <v>6364</v>
      </c>
      <c r="C176" s="20" t="s">
        <v>10877</v>
      </c>
      <c r="D176" s="612">
        <v>0</v>
      </c>
      <c r="E176" s="612">
        <v>2651695.4900000165</v>
      </c>
      <c r="F176" s="612">
        <v>199533.6</v>
      </c>
      <c r="G176" s="612">
        <v>6092842.0299999686</v>
      </c>
      <c r="H176" s="612">
        <v>731507.9</v>
      </c>
      <c r="I176" s="612">
        <v>3142098.0200000065</v>
      </c>
      <c r="J176" s="612">
        <v>839495.57000000018</v>
      </c>
      <c r="K176" s="612">
        <v>901949.55000000133</v>
      </c>
      <c r="L176" s="612">
        <v>3127013.4400000069</v>
      </c>
      <c r="M176" s="612">
        <v>2360805.7700000023</v>
      </c>
      <c r="N176" s="612">
        <v>629988.83999999985</v>
      </c>
      <c r="O176" s="612">
        <v>1049756.629999999</v>
      </c>
      <c r="P176" s="612">
        <v>3911797.9400000032</v>
      </c>
      <c r="Q176" s="612">
        <v>838778.19000000006</v>
      </c>
      <c r="R176" s="612">
        <v>210000</v>
      </c>
      <c r="S176" s="612">
        <v>5190555.4000000022</v>
      </c>
      <c r="T176" s="612">
        <v>2862014.23</v>
      </c>
      <c r="U176" s="612">
        <v>414475.19999999995</v>
      </c>
      <c r="V176" s="612">
        <v>1094917.2000000004</v>
      </c>
      <c r="W176" s="612">
        <v>3684470.7000000016</v>
      </c>
      <c r="X176" s="612">
        <v>1309857.600000001</v>
      </c>
      <c r="Y176" s="612">
        <v>41243553.300000019</v>
      </c>
      <c r="Z176" s="1031">
        <f t="shared" si="12"/>
        <v>42.882182025766419</v>
      </c>
      <c r="AA176" s="1031">
        <f t="shared" si="13"/>
        <v>19.281435627419622</v>
      </c>
      <c r="AB176" s="1031">
        <f t="shared" si="14"/>
        <v>37.836382346813942</v>
      </c>
    </row>
    <row r="177" spans="1:28" ht="14.4">
      <c r="A177" s="478" t="s">
        <v>5083</v>
      </c>
      <c r="B177" s="611" t="s">
        <v>6365</v>
      </c>
      <c r="C177" s="20" t="s">
        <v>864</v>
      </c>
      <c r="D177" s="612">
        <v>0</v>
      </c>
      <c r="E177" s="612">
        <v>24732408.519999959</v>
      </c>
      <c r="F177" s="612">
        <v>1429857</v>
      </c>
      <c r="G177" s="612">
        <v>48695064.509999864</v>
      </c>
      <c r="H177" s="612">
        <v>4109988.76</v>
      </c>
      <c r="I177" s="612">
        <v>27970485.300000072</v>
      </c>
      <c r="J177" s="612">
        <v>3392986.94</v>
      </c>
      <c r="K177" s="612">
        <v>11513510.629999971</v>
      </c>
      <c r="L177" s="612">
        <v>29653415.24000001</v>
      </c>
      <c r="M177" s="612">
        <v>25196980.25</v>
      </c>
      <c r="N177" s="612">
        <v>7090402.2899999954</v>
      </c>
      <c r="O177" s="612">
        <v>13108047.219999999</v>
      </c>
      <c r="P177" s="612">
        <v>51656184.989999928</v>
      </c>
      <c r="Q177" s="612">
        <v>11439926.5</v>
      </c>
      <c r="R177" s="612">
        <v>2859992.66</v>
      </c>
      <c r="S177" s="612">
        <v>38021331.049999945</v>
      </c>
      <c r="T177" s="612">
        <v>32835170.33999997</v>
      </c>
      <c r="U177" s="612">
        <v>5004672.5000000009</v>
      </c>
      <c r="V177" s="612">
        <v>11745080.170000004</v>
      </c>
      <c r="W177" s="612">
        <v>24895789.929999989</v>
      </c>
      <c r="X177" s="612">
        <v>12846904.67</v>
      </c>
      <c r="Y177" s="612">
        <v>388198199.46999973</v>
      </c>
      <c r="Z177" s="1031">
        <f t="shared" si="12"/>
        <v>39.025867999088369</v>
      </c>
      <c r="AA177" s="1031">
        <f t="shared" si="13"/>
        <v>25.000531914496975</v>
      </c>
      <c r="AB177" s="1031">
        <f t="shared" si="14"/>
        <v>35.973600086414642</v>
      </c>
    </row>
    <row r="178" spans="1:28" ht="14.4">
      <c r="A178" s="478" t="s">
        <v>5084</v>
      </c>
      <c r="B178" s="611" t="s">
        <v>9279</v>
      </c>
      <c r="C178" s="20" t="s">
        <v>9570</v>
      </c>
      <c r="D178" s="612">
        <v>0</v>
      </c>
      <c r="E178" s="612">
        <v>28839353.39999998</v>
      </c>
      <c r="F178" s="612">
        <v>1800000</v>
      </c>
      <c r="G178" s="612">
        <v>66559309.260000199</v>
      </c>
      <c r="H178" s="612">
        <v>2510000</v>
      </c>
      <c r="I178" s="612">
        <v>27629905.399999995</v>
      </c>
      <c r="J178" s="612">
        <v>7050000</v>
      </c>
      <c r="K178" s="612">
        <v>14304999.959999992</v>
      </c>
      <c r="L178" s="612">
        <v>36179999.979999997</v>
      </c>
      <c r="M178" s="612">
        <v>33571465.369999997</v>
      </c>
      <c r="N178" s="612">
        <v>1800000</v>
      </c>
      <c r="O178" s="612">
        <v>8290000</v>
      </c>
      <c r="P178" s="612">
        <v>58634330.209999993</v>
      </c>
      <c r="Q178" s="612">
        <v>9187930</v>
      </c>
      <c r="R178" s="612">
        <v>1310000</v>
      </c>
      <c r="S178" s="612">
        <v>36523329.200000003</v>
      </c>
      <c r="T178" s="612">
        <v>30810000</v>
      </c>
      <c r="U178" s="612">
        <v>1800000</v>
      </c>
      <c r="V178" s="612">
        <v>6819999.9800000004</v>
      </c>
      <c r="W178" s="612">
        <v>27184373.199999996</v>
      </c>
      <c r="X178" s="612">
        <v>10719927.999999972</v>
      </c>
      <c r="Y178" s="612">
        <v>411524923.96000016</v>
      </c>
      <c r="Z178" s="1031">
        <f t="shared" si="12"/>
        <v>44.924027011780623</v>
      </c>
      <c r="AA178" s="1031">
        <f t="shared" si="13"/>
        <v>24.857739987078652</v>
      </c>
      <c r="AB178" s="1031">
        <f t="shared" si="14"/>
        <v>30.218233001140703</v>
      </c>
    </row>
    <row r="179" spans="1:28" ht="14.4">
      <c r="A179" s="478" t="s">
        <v>5087</v>
      </c>
      <c r="B179" s="611" t="s">
        <v>6366</v>
      </c>
      <c r="C179" s="20" t="s">
        <v>9571</v>
      </c>
      <c r="D179" s="612">
        <v>0</v>
      </c>
      <c r="E179" s="612">
        <v>111254643.62000003</v>
      </c>
      <c r="F179" s="612">
        <v>5133511.88</v>
      </c>
      <c r="G179" s="612">
        <v>208413119.83999982</v>
      </c>
      <c r="H179" s="612">
        <v>21491623.249999996</v>
      </c>
      <c r="I179" s="612">
        <v>131024534.48999999</v>
      </c>
      <c r="J179" s="612">
        <v>27184273.809999995</v>
      </c>
      <c r="K179" s="612">
        <v>48554267.359999999</v>
      </c>
      <c r="L179" s="612">
        <v>150728194.73999992</v>
      </c>
      <c r="M179" s="612">
        <v>149742007.5200001</v>
      </c>
      <c r="N179" s="612">
        <v>41589451.93999999</v>
      </c>
      <c r="O179" s="612">
        <v>79761670.070000008</v>
      </c>
      <c r="P179" s="612">
        <v>156148966.05000001</v>
      </c>
      <c r="Q179" s="612">
        <v>69262805.699999988</v>
      </c>
      <c r="R179" s="612">
        <v>20304991.589999996</v>
      </c>
      <c r="S179" s="612">
        <v>228628925.80000013</v>
      </c>
      <c r="T179" s="612">
        <v>184176314.68999997</v>
      </c>
      <c r="U179" s="612">
        <v>18577389.18</v>
      </c>
      <c r="V179" s="612">
        <v>77763376.050000042</v>
      </c>
      <c r="W179" s="612">
        <v>198865658.13999981</v>
      </c>
      <c r="X179" s="612">
        <v>71394274.440000042</v>
      </c>
      <c r="Y179" s="612">
        <v>2000000000.1600001</v>
      </c>
      <c r="Z179" s="1031">
        <f t="shared" si="12"/>
        <v>35.189208446684852</v>
      </c>
      <c r="AA179" s="1031">
        <f t="shared" si="13"/>
        <v>21.362104777291037</v>
      </c>
      <c r="AB179" s="1031">
        <f t="shared" si="14"/>
        <v>43.448686776024097</v>
      </c>
    </row>
    <row r="180" spans="1:28" ht="14.4">
      <c r="A180" s="478" t="s">
        <v>5090</v>
      </c>
      <c r="B180" s="611" t="s">
        <v>9280</v>
      </c>
      <c r="C180" s="20" t="s">
        <v>9575</v>
      </c>
      <c r="D180" s="612">
        <v>272000000</v>
      </c>
      <c r="E180" s="612">
        <v>0</v>
      </c>
      <c r="F180" s="612">
        <v>0</v>
      </c>
      <c r="G180" s="612">
        <v>0</v>
      </c>
      <c r="H180" s="612">
        <v>0</v>
      </c>
      <c r="I180" s="612">
        <v>0</v>
      </c>
      <c r="J180" s="612">
        <v>0</v>
      </c>
      <c r="K180" s="612">
        <v>0</v>
      </c>
      <c r="L180" s="612">
        <v>0</v>
      </c>
      <c r="M180" s="612">
        <v>0</v>
      </c>
      <c r="N180" s="612">
        <v>0</v>
      </c>
      <c r="O180" s="612">
        <v>0</v>
      </c>
      <c r="P180" s="612">
        <v>0</v>
      </c>
      <c r="Q180" s="612">
        <v>0</v>
      </c>
      <c r="R180" s="612">
        <v>0</v>
      </c>
      <c r="S180" s="612">
        <v>0</v>
      </c>
      <c r="T180" s="612">
        <v>0</v>
      </c>
      <c r="U180" s="612">
        <v>0</v>
      </c>
      <c r="V180" s="612">
        <v>0</v>
      </c>
      <c r="W180" s="612">
        <v>0</v>
      </c>
      <c r="X180" s="612">
        <v>0</v>
      </c>
      <c r="Y180" s="612">
        <v>272000000</v>
      </c>
      <c r="Z180" s="1031" t="str">
        <f t="shared" si="12"/>
        <v/>
      </c>
      <c r="AA180" s="1031" t="str">
        <f t="shared" si="13"/>
        <v/>
      </c>
      <c r="AB180" s="1031" t="str">
        <f t="shared" si="14"/>
        <v/>
      </c>
    </row>
    <row r="181" spans="1:28" ht="14.4">
      <c r="A181" s="478" t="s">
        <v>5137</v>
      </c>
      <c r="B181" s="611" t="s">
        <v>6367</v>
      </c>
      <c r="C181" s="20" t="s">
        <v>9576</v>
      </c>
      <c r="D181" s="612">
        <v>0</v>
      </c>
      <c r="E181" s="612">
        <v>103706787.54000002</v>
      </c>
      <c r="F181" s="612">
        <v>0</v>
      </c>
      <c r="G181" s="612">
        <v>136527011.47000009</v>
      </c>
      <c r="H181" s="612">
        <v>0</v>
      </c>
      <c r="I181" s="612">
        <v>26023763.680000003</v>
      </c>
      <c r="J181" s="612">
        <v>0</v>
      </c>
      <c r="K181" s="612">
        <v>71005054.649999991</v>
      </c>
      <c r="L181" s="612">
        <v>31370757.870000001</v>
      </c>
      <c r="M181" s="612">
        <v>17000280.260000002</v>
      </c>
      <c r="N181" s="612">
        <v>0</v>
      </c>
      <c r="O181" s="612">
        <v>0</v>
      </c>
      <c r="P181" s="612">
        <v>150892476.75</v>
      </c>
      <c r="Q181" s="612">
        <v>0</v>
      </c>
      <c r="R181" s="612">
        <v>0</v>
      </c>
      <c r="S181" s="612">
        <v>103700272.54000011</v>
      </c>
      <c r="T181" s="612">
        <v>86342577.270000011</v>
      </c>
      <c r="U181" s="612">
        <v>0</v>
      </c>
      <c r="V181" s="612">
        <v>52861199.159999952</v>
      </c>
      <c r="W181" s="612">
        <v>208885365.52999997</v>
      </c>
      <c r="X181" s="612">
        <v>34494631.259999998</v>
      </c>
      <c r="Y181" s="612">
        <v>1022810177.9800001</v>
      </c>
      <c r="Z181" s="1031">
        <f t="shared" si="12"/>
        <v>36.041230635584107</v>
      </c>
      <c r="AA181" s="1031">
        <f t="shared" si="13"/>
        <v>16.414850049847953</v>
      </c>
      <c r="AB181" s="1031">
        <f t="shared" si="14"/>
        <v>47.543919314567944</v>
      </c>
    </row>
    <row r="182" spans="1:28" ht="14.4">
      <c r="A182" s="478" t="s">
        <v>5092</v>
      </c>
      <c r="B182" s="611" t="s">
        <v>6368</v>
      </c>
      <c r="C182" s="20" t="s">
        <v>11159</v>
      </c>
      <c r="D182" s="612">
        <v>0</v>
      </c>
      <c r="E182" s="612">
        <v>162172002.77999997</v>
      </c>
      <c r="F182" s="612">
        <v>14957988.09</v>
      </c>
      <c r="G182" s="612">
        <v>197994126.96000004</v>
      </c>
      <c r="H182" s="612">
        <v>0</v>
      </c>
      <c r="I182" s="612">
        <v>114244736.7</v>
      </c>
      <c r="J182" s="612">
        <v>44883600.68</v>
      </c>
      <c r="K182" s="612">
        <v>89803840.540000007</v>
      </c>
      <c r="L182" s="612">
        <v>161583881.68000001</v>
      </c>
      <c r="M182" s="612">
        <v>162194434.63999999</v>
      </c>
      <c r="N182" s="612">
        <v>58847631.800000034</v>
      </c>
      <c r="O182" s="612">
        <v>119564026.69</v>
      </c>
      <c r="P182" s="612">
        <v>202499190.46000001</v>
      </c>
      <c r="Q182" s="612">
        <v>66590000</v>
      </c>
      <c r="R182" s="612">
        <v>57378430</v>
      </c>
      <c r="S182" s="612">
        <v>133933046.81</v>
      </c>
      <c r="T182" s="612">
        <v>294192041.29000002</v>
      </c>
      <c r="U182" s="612">
        <v>15000000</v>
      </c>
      <c r="V182" s="612">
        <v>89283984.559999987</v>
      </c>
      <c r="W182" s="612">
        <v>116013793.24000002</v>
      </c>
      <c r="X182" s="612">
        <v>56528139.420000002</v>
      </c>
      <c r="Y182" s="612">
        <v>2157664896.3400002</v>
      </c>
      <c r="Z182" s="1031">
        <f t="shared" si="12"/>
        <v>36.411593791170461</v>
      </c>
      <c r="AA182" s="1031">
        <f t="shared" si="13"/>
        <v>25.170974626841158</v>
      </c>
      <c r="AB182" s="1031">
        <f t="shared" si="14"/>
        <v>38.417431581988374</v>
      </c>
    </row>
    <row r="183" spans="1:28" ht="14.4">
      <c r="A183" s="478" t="s">
        <v>5093</v>
      </c>
      <c r="B183" s="611" t="s">
        <v>6369</v>
      </c>
      <c r="C183" s="20" t="s">
        <v>9424</v>
      </c>
      <c r="D183" s="612">
        <v>0</v>
      </c>
      <c r="E183" s="612">
        <v>0</v>
      </c>
      <c r="F183" s="612">
        <v>0</v>
      </c>
      <c r="G183" s="612">
        <v>177325037.97</v>
      </c>
      <c r="H183" s="612">
        <v>0</v>
      </c>
      <c r="I183" s="612">
        <v>0</v>
      </c>
      <c r="J183" s="612">
        <v>0</v>
      </c>
      <c r="K183" s="612">
        <v>87000000</v>
      </c>
      <c r="L183" s="612">
        <v>0</v>
      </c>
      <c r="M183" s="612">
        <v>0</v>
      </c>
      <c r="N183" s="612">
        <v>0</v>
      </c>
      <c r="O183" s="612">
        <v>75087853.999999985</v>
      </c>
      <c r="P183" s="612">
        <v>0</v>
      </c>
      <c r="Q183" s="612">
        <v>0</v>
      </c>
      <c r="R183" s="612">
        <v>0</v>
      </c>
      <c r="S183" s="612">
        <v>0</v>
      </c>
      <c r="T183" s="612">
        <v>100000000</v>
      </c>
      <c r="U183" s="612">
        <v>0</v>
      </c>
      <c r="V183" s="612">
        <v>98887004.99999997</v>
      </c>
      <c r="W183" s="612">
        <v>99607907.239999995</v>
      </c>
      <c r="X183" s="612">
        <v>0</v>
      </c>
      <c r="Y183" s="612">
        <v>637907804.20999992</v>
      </c>
      <c r="Z183" s="1031">
        <f t="shared" si="12"/>
        <v>41.436244583548614</v>
      </c>
      <c r="AA183" s="1031">
        <f t="shared" si="13"/>
        <v>11.770957104528696</v>
      </c>
      <c r="AB183" s="1031">
        <f t="shared" si="14"/>
        <v>46.792798311922688</v>
      </c>
    </row>
    <row r="184" spans="1:28" ht="14.4">
      <c r="A184" s="478" t="s">
        <v>5094</v>
      </c>
      <c r="B184" s="611" t="s">
        <v>6370</v>
      </c>
      <c r="C184" s="20" t="s">
        <v>4494</v>
      </c>
      <c r="D184" s="612">
        <v>0</v>
      </c>
      <c r="E184" s="612">
        <v>42400000</v>
      </c>
      <c r="F184" s="612">
        <v>0</v>
      </c>
      <c r="G184" s="612">
        <v>63579394.969999999</v>
      </c>
      <c r="H184" s="612">
        <v>9683851.5999999996</v>
      </c>
      <c r="I184" s="612">
        <v>29500000</v>
      </c>
      <c r="J184" s="612">
        <v>14788870.370000001</v>
      </c>
      <c r="K184" s="612">
        <v>24495000</v>
      </c>
      <c r="L184" s="612">
        <v>76400000</v>
      </c>
      <c r="M184" s="612">
        <v>44112422.129999995</v>
      </c>
      <c r="N184" s="612">
        <v>16800000</v>
      </c>
      <c r="O184" s="612">
        <v>20000000</v>
      </c>
      <c r="P184" s="612">
        <v>53431327</v>
      </c>
      <c r="Q184" s="612">
        <v>17874500</v>
      </c>
      <c r="R184" s="612">
        <v>5464000</v>
      </c>
      <c r="S184" s="612">
        <v>60834983.939999998</v>
      </c>
      <c r="T184" s="612">
        <v>65254000</v>
      </c>
      <c r="U184" s="612">
        <v>7588610</v>
      </c>
      <c r="V184" s="612">
        <v>34021937.359999999</v>
      </c>
      <c r="W184" s="612">
        <v>64157425</v>
      </c>
      <c r="X184" s="612">
        <v>38447052.620000005</v>
      </c>
      <c r="Y184" s="612">
        <v>688833374.99000001</v>
      </c>
      <c r="Z184" s="1031">
        <f t="shared" si="12"/>
        <v>37.867955649475718</v>
      </c>
      <c r="AA184" s="1031">
        <f t="shared" si="13"/>
        <v>19.503083620469216</v>
      </c>
      <c r="AB184" s="1031">
        <f t="shared" si="14"/>
        <v>42.628960730055063</v>
      </c>
    </row>
    <row r="185" spans="1:28" ht="14.4">
      <c r="A185" s="478" t="s">
        <v>5099</v>
      </c>
      <c r="B185" s="611" t="s">
        <v>6372</v>
      </c>
      <c r="C185" s="20" t="s">
        <v>10089</v>
      </c>
      <c r="D185" s="612">
        <v>0</v>
      </c>
      <c r="E185" s="612">
        <v>979890</v>
      </c>
      <c r="F185" s="612">
        <v>106156</v>
      </c>
      <c r="G185" s="612">
        <v>1743145.83</v>
      </c>
      <c r="H185" s="612">
        <v>375217</v>
      </c>
      <c r="I185" s="612">
        <v>470472</v>
      </c>
      <c r="J185" s="612">
        <v>251455</v>
      </c>
      <c r="K185" s="612">
        <v>405137</v>
      </c>
      <c r="L185" s="612">
        <v>1611554</v>
      </c>
      <c r="M185" s="612">
        <v>1591248</v>
      </c>
      <c r="N185" s="612">
        <v>372695</v>
      </c>
      <c r="O185" s="612">
        <v>677188</v>
      </c>
      <c r="P185" s="612">
        <v>967691</v>
      </c>
      <c r="Q185" s="612">
        <v>828045</v>
      </c>
      <c r="R185" s="612">
        <v>391483</v>
      </c>
      <c r="S185" s="612">
        <v>2045288</v>
      </c>
      <c r="T185" s="612">
        <v>526958</v>
      </c>
      <c r="U185" s="612">
        <v>827960</v>
      </c>
      <c r="V185" s="612">
        <v>2330495</v>
      </c>
      <c r="W185" s="612">
        <v>1264383</v>
      </c>
      <c r="X185" s="612">
        <v>864060</v>
      </c>
      <c r="Y185" s="612">
        <v>18630520.829999998</v>
      </c>
      <c r="Z185" s="1031">
        <f t="shared" si="12"/>
        <v>31.899413248985375</v>
      </c>
      <c r="AA185" s="1031">
        <f t="shared" si="13"/>
        <v>19.370483696778113</v>
      </c>
      <c r="AB185" s="1031">
        <f t="shared" si="14"/>
        <v>48.730103054236515</v>
      </c>
    </row>
    <row r="186" spans="1:28" ht="14.4">
      <c r="A186" s="478" t="s">
        <v>5107</v>
      </c>
      <c r="B186" s="611" t="s">
        <v>9281</v>
      </c>
      <c r="C186" s="20" t="s">
        <v>1887</v>
      </c>
      <c r="D186" s="612">
        <v>0</v>
      </c>
      <c r="E186" s="612">
        <v>424018.83999999997</v>
      </c>
      <c r="F186" s="612">
        <v>0</v>
      </c>
      <c r="G186" s="612">
        <v>524795.53</v>
      </c>
      <c r="H186" s="612">
        <v>0</v>
      </c>
      <c r="I186" s="612">
        <v>0</v>
      </c>
      <c r="J186" s="612">
        <v>0</v>
      </c>
      <c r="K186" s="612">
        <v>0</v>
      </c>
      <c r="L186" s="612">
        <v>0</v>
      </c>
      <c r="M186" s="612">
        <v>12497.072</v>
      </c>
      <c r="N186" s="612">
        <v>0</v>
      </c>
      <c r="O186" s="612">
        <v>0</v>
      </c>
      <c r="P186" s="612">
        <v>1801725.0399999998</v>
      </c>
      <c r="Q186" s="612">
        <v>5160712.7000000011</v>
      </c>
      <c r="R186" s="612">
        <v>2043405.88</v>
      </c>
      <c r="S186" s="612">
        <v>34650724.200000048</v>
      </c>
      <c r="T186" s="612">
        <v>14178794.000000004</v>
      </c>
      <c r="U186" s="612">
        <v>3595527.8399999985</v>
      </c>
      <c r="V186" s="612">
        <v>9873529.9099999983</v>
      </c>
      <c r="W186" s="612">
        <v>29881030.907999992</v>
      </c>
      <c r="X186" s="612">
        <v>4787544.47</v>
      </c>
      <c r="Y186" s="612">
        <v>106934306.39000005</v>
      </c>
      <c r="Z186" s="1031">
        <f t="shared" si="12"/>
        <v>0.88728715978161365</v>
      </c>
      <c r="AA186" s="1031">
        <f t="shared" si="13"/>
        <v>1.6965763123607418</v>
      </c>
      <c r="AB186" s="1031">
        <f t="shared" si="14"/>
        <v>97.416136527857631</v>
      </c>
    </row>
    <row r="187" spans="1:28" ht="14.4">
      <c r="A187" s="478" t="s">
        <v>5155</v>
      </c>
      <c r="B187" s="611" t="s">
        <v>6373</v>
      </c>
      <c r="C187" s="20" t="s">
        <v>6374</v>
      </c>
      <c r="D187" s="612">
        <v>0</v>
      </c>
      <c r="E187" s="612">
        <v>0</v>
      </c>
      <c r="F187" s="612">
        <v>0</v>
      </c>
      <c r="G187" s="612">
        <v>0</v>
      </c>
      <c r="H187" s="612">
        <v>0</v>
      </c>
      <c r="I187" s="612">
        <v>0</v>
      </c>
      <c r="J187" s="612">
        <v>0</v>
      </c>
      <c r="K187" s="612">
        <v>0</v>
      </c>
      <c r="L187" s="612">
        <v>0</v>
      </c>
      <c r="M187" s="612">
        <v>0</v>
      </c>
      <c r="N187" s="612">
        <v>0</v>
      </c>
      <c r="O187" s="612">
        <v>0</v>
      </c>
      <c r="P187" s="612">
        <v>0</v>
      </c>
      <c r="Q187" s="612">
        <v>0</v>
      </c>
      <c r="R187" s="612">
        <v>0</v>
      </c>
      <c r="S187" s="612">
        <v>12000000</v>
      </c>
      <c r="T187" s="612">
        <v>0</v>
      </c>
      <c r="U187" s="612">
        <v>0</v>
      </c>
      <c r="V187" s="612">
        <v>57700000</v>
      </c>
      <c r="W187" s="612">
        <v>0</v>
      </c>
      <c r="X187" s="612">
        <v>0</v>
      </c>
      <c r="Y187" s="612">
        <v>69700000</v>
      </c>
      <c r="Z187" s="1031">
        <f t="shared" si="12"/>
        <v>0</v>
      </c>
      <c r="AA187" s="1031">
        <f t="shared" si="13"/>
        <v>0</v>
      </c>
      <c r="AB187" s="1031">
        <f t="shared" si="14"/>
        <v>100</v>
      </c>
    </row>
    <row r="188" spans="1:28" ht="14.4">
      <c r="A188" s="478" t="s">
        <v>5156</v>
      </c>
      <c r="B188" s="611" t="s">
        <v>6375</v>
      </c>
      <c r="C188" s="20" t="s">
        <v>4525</v>
      </c>
      <c r="D188" s="612">
        <v>0</v>
      </c>
      <c r="E188" s="612">
        <v>0</v>
      </c>
      <c r="F188" s="612">
        <v>0</v>
      </c>
      <c r="G188" s="612">
        <v>0</v>
      </c>
      <c r="H188" s="612">
        <v>0</v>
      </c>
      <c r="I188" s="612">
        <v>0</v>
      </c>
      <c r="J188" s="612">
        <v>0</v>
      </c>
      <c r="K188" s="612">
        <v>0</v>
      </c>
      <c r="L188" s="612">
        <v>0</v>
      </c>
      <c r="M188" s="612">
        <v>0</v>
      </c>
      <c r="N188" s="612">
        <v>0</v>
      </c>
      <c r="O188" s="612">
        <v>0</v>
      </c>
      <c r="P188" s="612">
        <v>0</v>
      </c>
      <c r="Q188" s="612">
        <v>0</v>
      </c>
      <c r="R188" s="612">
        <v>0</v>
      </c>
      <c r="S188" s="612">
        <v>0</v>
      </c>
      <c r="T188" s="612">
        <v>0</v>
      </c>
      <c r="U188" s="612">
        <v>0</v>
      </c>
      <c r="V188" s="612">
        <v>17000000</v>
      </c>
      <c r="W188" s="612">
        <v>0</v>
      </c>
      <c r="X188" s="612">
        <v>0</v>
      </c>
      <c r="Y188" s="612">
        <v>17000000</v>
      </c>
      <c r="Z188" s="1031">
        <f t="shared" si="12"/>
        <v>0</v>
      </c>
      <c r="AA188" s="1031">
        <f t="shared" si="13"/>
        <v>0</v>
      </c>
      <c r="AB188" s="1031">
        <f t="shared" si="14"/>
        <v>100</v>
      </c>
    </row>
    <row r="189" spans="1:28" ht="14.4">
      <c r="A189" s="478" t="s">
        <v>5157</v>
      </c>
      <c r="B189" s="611" t="s">
        <v>6376</v>
      </c>
      <c r="C189" s="20" t="s">
        <v>6377</v>
      </c>
      <c r="D189" s="612">
        <v>0</v>
      </c>
      <c r="E189" s="612">
        <v>0</v>
      </c>
      <c r="F189" s="612">
        <v>0</v>
      </c>
      <c r="G189" s="612">
        <v>0</v>
      </c>
      <c r="H189" s="612">
        <v>0</v>
      </c>
      <c r="I189" s="612">
        <v>0</v>
      </c>
      <c r="J189" s="612">
        <v>0</v>
      </c>
      <c r="K189" s="612">
        <v>0</v>
      </c>
      <c r="L189" s="612">
        <v>0</v>
      </c>
      <c r="M189" s="612">
        <v>0</v>
      </c>
      <c r="N189" s="612">
        <v>0</v>
      </c>
      <c r="O189" s="612">
        <v>0</v>
      </c>
      <c r="P189" s="612">
        <v>0</v>
      </c>
      <c r="Q189" s="612">
        <v>13000000</v>
      </c>
      <c r="R189" s="612">
        <v>0</v>
      </c>
      <c r="S189" s="612">
        <v>0</v>
      </c>
      <c r="T189" s="612">
        <v>91000000</v>
      </c>
      <c r="U189" s="612">
        <v>0</v>
      </c>
      <c r="V189" s="612">
        <v>20500000</v>
      </c>
      <c r="W189" s="612">
        <v>62208000</v>
      </c>
      <c r="X189" s="612">
        <v>10000000</v>
      </c>
      <c r="Y189" s="612">
        <v>196708000</v>
      </c>
      <c r="Z189" s="1031">
        <f t="shared" si="12"/>
        <v>0</v>
      </c>
      <c r="AA189" s="1031">
        <f t="shared" si="13"/>
        <v>0</v>
      </c>
      <c r="AB189" s="1031">
        <f t="shared" si="14"/>
        <v>100</v>
      </c>
    </row>
    <row r="190" spans="1:28" ht="14.4">
      <c r="A190" s="478" t="s">
        <v>5158</v>
      </c>
      <c r="B190" s="611" t="s">
        <v>6378</v>
      </c>
      <c r="C190" s="20" t="s">
        <v>10927</v>
      </c>
      <c r="D190" s="612">
        <v>0</v>
      </c>
      <c r="E190" s="612">
        <v>0</v>
      </c>
      <c r="F190" s="612">
        <v>0</v>
      </c>
      <c r="G190" s="612">
        <v>0</v>
      </c>
      <c r="H190" s="612">
        <v>0</v>
      </c>
      <c r="I190" s="612">
        <v>0</v>
      </c>
      <c r="J190" s="612">
        <v>0</v>
      </c>
      <c r="K190" s="612">
        <v>0</v>
      </c>
      <c r="L190" s="612">
        <v>0</v>
      </c>
      <c r="M190" s="612">
        <v>0</v>
      </c>
      <c r="N190" s="612">
        <v>0</v>
      </c>
      <c r="O190" s="612">
        <v>0</v>
      </c>
      <c r="P190" s="612">
        <v>0</v>
      </c>
      <c r="Q190" s="612">
        <v>49900000</v>
      </c>
      <c r="R190" s="612">
        <v>24350000</v>
      </c>
      <c r="S190" s="612">
        <v>98000000</v>
      </c>
      <c r="T190" s="612">
        <v>25842000</v>
      </c>
      <c r="U190" s="612">
        <v>50000000</v>
      </c>
      <c r="V190" s="612">
        <v>0</v>
      </c>
      <c r="W190" s="612">
        <v>53000000</v>
      </c>
      <c r="X190" s="612">
        <v>0</v>
      </c>
      <c r="Y190" s="612">
        <v>301092000</v>
      </c>
      <c r="Z190" s="1031">
        <f t="shared" si="12"/>
        <v>0</v>
      </c>
      <c r="AA190" s="1031">
        <f t="shared" si="13"/>
        <v>0</v>
      </c>
      <c r="AB190" s="1031">
        <f t="shared" si="14"/>
        <v>100</v>
      </c>
    </row>
    <row r="191" spans="1:28" ht="14.4">
      <c r="A191" s="478" t="s">
        <v>5103</v>
      </c>
      <c r="B191" s="611" t="s">
        <v>6379</v>
      </c>
      <c r="C191" s="20" t="s">
        <v>9580</v>
      </c>
      <c r="D191" s="612">
        <v>0</v>
      </c>
      <c r="E191" s="612">
        <v>121794277.00000001</v>
      </c>
      <c r="F191" s="612">
        <v>3490032</v>
      </c>
      <c r="G191" s="612">
        <v>277202872</v>
      </c>
      <c r="H191" s="612">
        <v>29373210</v>
      </c>
      <c r="I191" s="612">
        <v>135401849.69</v>
      </c>
      <c r="J191" s="612">
        <v>34256085</v>
      </c>
      <c r="K191" s="612">
        <v>44030437</v>
      </c>
      <c r="L191" s="612">
        <v>124671950.69000001</v>
      </c>
      <c r="M191" s="612">
        <v>104214655</v>
      </c>
      <c r="N191" s="612">
        <v>24570823.57</v>
      </c>
      <c r="O191" s="612">
        <v>42494802.810000002</v>
      </c>
      <c r="P191" s="612">
        <v>158494374.81</v>
      </c>
      <c r="Q191" s="612">
        <v>58901493.000000007</v>
      </c>
      <c r="R191" s="612">
        <v>13775508</v>
      </c>
      <c r="S191" s="612">
        <v>249679318</v>
      </c>
      <c r="T191" s="612">
        <v>177224470</v>
      </c>
      <c r="U191" s="612">
        <v>25046297</v>
      </c>
      <c r="V191" s="612">
        <v>84677260</v>
      </c>
      <c r="W191" s="612">
        <v>216997973</v>
      </c>
      <c r="X191" s="612">
        <v>73655396</v>
      </c>
      <c r="Y191" s="612">
        <v>1999953084.5700002</v>
      </c>
      <c r="Z191" s="1031">
        <f t="shared" si="12"/>
        <v>38.511939071090829</v>
      </c>
      <c r="AA191" s="1031">
        <f t="shared" si="13"/>
        <v>16.48911960656833</v>
      </c>
      <c r="AB191" s="1031">
        <f t="shared" si="14"/>
        <v>44.998941322340833</v>
      </c>
    </row>
    <row r="192" spans="1:28" ht="14.4">
      <c r="A192" s="478" t="s">
        <v>5189</v>
      </c>
      <c r="B192" s="611" t="s">
        <v>9282</v>
      </c>
      <c r="C192" s="20" t="s">
        <v>9582</v>
      </c>
      <c r="D192" s="612">
        <v>0</v>
      </c>
      <c r="E192" s="612">
        <v>184692167</v>
      </c>
      <c r="F192" s="612">
        <v>9332810</v>
      </c>
      <c r="G192" s="612">
        <v>488676472</v>
      </c>
      <c r="H192" s="612">
        <v>58369758</v>
      </c>
      <c r="I192" s="612">
        <v>74168392</v>
      </c>
      <c r="J192" s="612">
        <v>51449191</v>
      </c>
      <c r="K192" s="612">
        <v>80236742</v>
      </c>
      <c r="L192" s="612">
        <v>52999785</v>
      </c>
      <c r="M192" s="612">
        <v>52403789</v>
      </c>
      <c r="N192" s="612">
        <v>41311187</v>
      </c>
      <c r="O192" s="612">
        <v>74081720</v>
      </c>
      <c r="P192" s="612">
        <v>383175903</v>
      </c>
      <c r="Q192" s="612">
        <v>73539182</v>
      </c>
      <c r="R192" s="612">
        <v>13327095</v>
      </c>
      <c r="S192" s="612">
        <v>314073732</v>
      </c>
      <c r="T192" s="612">
        <v>251732410</v>
      </c>
      <c r="U192" s="612">
        <v>30298785</v>
      </c>
      <c r="V192" s="612">
        <v>128698975</v>
      </c>
      <c r="W192" s="612">
        <v>251243883</v>
      </c>
      <c r="X192" s="612">
        <v>106188022</v>
      </c>
      <c r="Y192" s="612">
        <v>2720000000</v>
      </c>
      <c r="Z192" s="1031">
        <f t="shared" si="12"/>
        <v>36.761960183823525</v>
      </c>
      <c r="AA192" s="1031">
        <f t="shared" si="13"/>
        <v>20.256345551470588</v>
      </c>
      <c r="AB192" s="1031">
        <f t="shared" si="14"/>
        <v>42.98169426470588</v>
      </c>
    </row>
    <row r="193" spans="1:28" ht="14.4">
      <c r="A193" s="478" t="s">
        <v>5114</v>
      </c>
      <c r="B193" s="611" t="s">
        <v>6380</v>
      </c>
      <c r="C193" s="20" t="s">
        <v>9583</v>
      </c>
      <c r="D193" s="612">
        <v>0</v>
      </c>
      <c r="E193" s="612">
        <v>14657055.059999999</v>
      </c>
      <c r="F193" s="612">
        <v>335861.46</v>
      </c>
      <c r="G193" s="612">
        <v>33722795.310000002</v>
      </c>
      <c r="H193" s="612">
        <v>3389070.58</v>
      </c>
      <c r="I193" s="612">
        <v>16702269.689999988</v>
      </c>
      <c r="J193" s="612">
        <v>4090348.9999999995</v>
      </c>
      <c r="K193" s="612">
        <v>5109928.4400000013</v>
      </c>
      <c r="L193" s="612">
        <v>15338819.110000001</v>
      </c>
      <c r="M193" s="612">
        <v>12611912.970000001</v>
      </c>
      <c r="N193" s="612">
        <v>3067763.83</v>
      </c>
      <c r="O193" s="612">
        <v>5112939.7100000009</v>
      </c>
      <c r="P193" s="612">
        <v>95276784.00999999</v>
      </c>
      <c r="Q193" s="612">
        <v>4431213.96</v>
      </c>
      <c r="R193" s="612">
        <v>1022588.38</v>
      </c>
      <c r="S193" s="612">
        <v>19761491.620000008</v>
      </c>
      <c r="T193" s="612">
        <v>13627452.84</v>
      </c>
      <c r="U193" s="612">
        <v>2045175.8400000003</v>
      </c>
      <c r="V193" s="612">
        <v>6473022.8600000003</v>
      </c>
      <c r="W193" s="612">
        <v>16701672.690000001</v>
      </c>
      <c r="X193" s="612">
        <v>5453303.3300000001</v>
      </c>
      <c r="Y193" s="612">
        <v>278931470.69</v>
      </c>
      <c r="Z193" s="1031">
        <f t="shared" si="12"/>
        <v>33.465620935166328</v>
      </c>
      <c r="AA193" s="1031">
        <f t="shared" si="13"/>
        <v>41.612156646532611</v>
      </c>
      <c r="AB193" s="1031">
        <f t="shared" si="14"/>
        <v>24.922222418301054</v>
      </c>
    </row>
    <row r="194" spans="1:28" ht="14.4">
      <c r="A194" s="478" t="s">
        <v>5190</v>
      </c>
      <c r="B194" s="611" t="s">
        <v>6382</v>
      </c>
      <c r="C194" s="20" t="s">
        <v>10090</v>
      </c>
      <c r="D194" s="612">
        <v>0</v>
      </c>
      <c r="E194" s="612">
        <v>38888919</v>
      </c>
      <c r="F194" s="612">
        <v>269888</v>
      </c>
      <c r="G194" s="612">
        <v>75077748</v>
      </c>
      <c r="H194" s="612">
        <v>9523923</v>
      </c>
      <c r="I194" s="612">
        <v>49519014</v>
      </c>
      <c r="J194" s="612">
        <v>10324371</v>
      </c>
      <c r="K194" s="612">
        <v>11679792</v>
      </c>
      <c r="L194" s="612">
        <v>50995087</v>
      </c>
      <c r="M194" s="612">
        <v>34459672</v>
      </c>
      <c r="N194" s="612">
        <v>13270758</v>
      </c>
      <c r="O194" s="612">
        <v>21653042</v>
      </c>
      <c r="P194" s="612">
        <v>333907397</v>
      </c>
      <c r="Q194" s="612">
        <v>15751708</v>
      </c>
      <c r="R194" s="612">
        <v>5791112</v>
      </c>
      <c r="S194" s="612">
        <v>46690321</v>
      </c>
      <c r="T194" s="612">
        <v>38835811</v>
      </c>
      <c r="U194" s="612">
        <v>1596419</v>
      </c>
      <c r="V194" s="612">
        <v>14269133</v>
      </c>
      <c r="W194" s="612">
        <v>38395237</v>
      </c>
      <c r="X194" s="612">
        <v>16202266</v>
      </c>
      <c r="Y194" s="612">
        <v>827101618</v>
      </c>
      <c r="Z194" s="1031">
        <f t="shared" si="12"/>
        <v>29.776116578700734</v>
      </c>
      <c r="AA194" s="1031">
        <f t="shared" si="13"/>
        <v>48.759530899623996</v>
      </c>
      <c r="AB194" s="1031">
        <f t="shared" si="14"/>
        <v>21.464352521675277</v>
      </c>
    </row>
    <row r="195" spans="1:28" ht="14.4">
      <c r="A195" s="478" t="s">
        <v>5105</v>
      </c>
      <c r="B195" s="611" t="s">
        <v>6381</v>
      </c>
      <c r="C195" s="20" t="s">
        <v>10947</v>
      </c>
      <c r="D195" s="612">
        <v>0</v>
      </c>
      <c r="E195" s="612">
        <v>66432948</v>
      </c>
      <c r="F195" s="612">
        <v>1905585</v>
      </c>
      <c r="G195" s="612">
        <v>151201672</v>
      </c>
      <c r="H195" s="612">
        <v>16021770</v>
      </c>
      <c r="I195" s="612">
        <v>73855554.379999995</v>
      </c>
      <c r="J195" s="612">
        <v>18685142</v>
      </c>
      <c r="K195" s="612">
        <v>24016869</v>
      </c>
      <c r="L195" s="612">
        <v>68002882.189999998</v>
      </c>
      <c r="M195" s="612">
        <v>56844357</v>
      </c>
      <c r="N195" s="612">
        <v>13402267.4</v>
      </c>
      <c r="O195" s="612">
        <v>23178983.350000001</v>
      </c>
      <c r="P195" s="612">
        <v>86451477.170000002</v>
      </c>
      <c r="Q195" s="612">
        <v>26178441</v>
      </c>
      <c r="R195" s="612">
        <v>6122448</v>
      </c>
      <c r="S195" s="612">
        <v>110986975</v>
      </c>
      <c r="T195" s="612">
        <v>78766431</v>
      </c>
      <c r="U195" s="612">
        <v>11131688</v>
      </c>
      <c r="V195" s="612">
        <v>37631958</v>
      </c>
      <c r="W195" s="612">
        <v>96443699</v>
      </c>
      <c r="X195" s="612">
        <v>32735730</v>
      </c>
      <c r="Y195" s="612">
        <v>999996877.49000001</v>
      </c>
      <c r="Z195" s="1031">
        <f t="shared" ref="Z195:Z199" si="15">IF(Y195&gt;D195,SUM(E195:L195)/($Y195-$D195)*100,"")</f>
        <v>42.012373441056198</v>
      </c>
      <c r="AA195" s="1031">
        <f t="shared" ref="AA195:AA199" si="16">IF(Y195&gt;D195,SUM(M195:P195)/($Y195-$D195)*100,"")</f>
        <v>17.987764658975028</v>
      </c>
      <c r="AB195" s="1031">
        <f t="shared" ref="AB195:AB199" si="17">IF(Y195&gt;D195,SUM(Q195:X195)/($Y195-$D195)*100,"")</f>
        <v>39.999861899968778</v>
      </c>
    </row>
    <row r="196" spans="1:28" ht="14.4">
      <c r="A196" s="478" t="s">
        <v>5192</v>
      </c>
      <c r="B196" s="611" t="s">
        <v>6389</v>
      </c>
      <c r="C196" s="20" t="s">
        <v>9584</v>
      </c>
      <c r="D196" s="612">
        <v>0</v>
      </c>
      <c r="E196" s="612">
        <v>207596236.52999997</v>
      </c>
      <c r="F196" s="612">
        <v>2763313.0300000003</v>
      </c>
      <c r="G196" s="612">
        <v>438656010.54999995</v>
      </c>
      <c r="H196" s="612">
        <v>50462300.280000001</v>
      </c>
      <c r="I196" s="612">
        <v>208642949.96999991</v>
      </c>
      <c r="J196" s="612">
        <v>52677723.979999989</v>
      </c>
      <c r="K196" s="612">
        <v>63419707.040000007</v>
      </c>
      <c r="L196" s="612">
        <v>191394582.31000006</v>
      </c>
      <c r="M196" s="612">
        <v>161046093.78999999</v>
      </c>
      <c r="N196" s="612">
        <v>43065269.980000004</v>
      </c>
      <c r="O196" s="612">
        <v>73402683.550000012</v>
      </c>
      <c r="P196" s="612">
        <v>243569390.40999991</v>
      </c>
      <c r="Q196" s="612">
        <v>60002614.50999999</v>
      </c>
      <c r="R196" s="612">
        <v>15848791.890000001</v>
      </c>
      <c r="S196" s="612">
        <v>311271713.3300001</v>
      </c>
      <c r="T196" s="612">
        <v>211625385.92000002</v>
      </c>
      <c r="U196" s="612">
        <v>29007494</v>
      </c>
      <c r="V196" s="612">
        <v>105142310.43000004</v>
      </c>
      <c r="W196" s="612">
        <v>268452304.40000004</v>
      </c>
      <c r="X196" s="612">
        <v>89586623.069999993</v>
      </c>
      <c r="Y196" s="612">
        <v>2827633498.9699998</v>
      </c>
      <c r="Z196" s="1031">
        <f t="shared" si="15"/>
        <v>42.99046620196011</v>
      </c>
      <c r="AA196" s="1031">
        <f t="shared" si="16"/>
        <v>18.428252385601279</v>
      </c>
      <c r="AB196" s="1031">
        <f t="shared" si="17"/>
        <v>38.581281412438614</v>
      </c>
    </row>
    <row r="197" spans="1:28" ht="14.4">
      <c r="A197" s="478" t="s">
        <v>5193</v>
      </c>
      <c r="B197" s="611" t="s">
        <v>6383</v>
      </c>
      <c r="C197" s="20" t="s">
        <v>10961</v>
      </c>
      <c r="D197" s="612">
        <v>0</v>
      </c>
      <c r="E197" s="612">
        <v>78999659.00000003</v>
      </c>
      <c r="F197" s="612">
        <v>2266000</v>
      </c>
      <c r="G197" s="612">
        <v>179800399.99999994</v>
      </c>
      <c r="H197" s="612">
        <v>19052367</v>
      </c>
      <c r="I197" s="612">
        <v>87825701.769999996</v>
      </c>
      <c r="J197" s="612">
        <v>22219526.999999996</v>
      </c>
      <c r="K197" s="612">
        <v>28559778.999999996</v>
      </c>
      <c r="L197" s="612">
        <v>80865967.36999996</v>
      </c>
      <c r="M197" s="612">
        <v>67596753.989999995</v>
      </c>
      <c r="N197" s="612">
        <v>15937373.290000003</v>
      </c>
      <c r="O197" s="612">
        <v>27563403.950000007</v>
      </c>
      <c r="P197" s="612">
        <v>102804206.33000006</v>
      </c>
      <c r="Q197" s="612">
        <v>31130223.879999992</v>
      </c>
      <c r="R197" s="612">
        <v>7280540</v>
      </c>
      <c r="S197" s="612">
        <v>131613351.15000001</v>
      </c>
      <c r="T197" s="612">
        <v>93665496</v>
      </c>
      <c r="U197" s="612">
        <v>13237300.800000001</v>
      </c>
      <c r="V197" s="612">
        <v>44753062</v>
      </c>
      <c r="W197" s="612">
        <v>114686534.02000004</v>
      </c>
      <c r="X197" s="612">
        <v>38927859</v>
      </c>
      <c r="Y197" s="612">
        <v>1188785505.55</v>
      </c>
      <c r="Z197" s="1031">
        <f t="shared" si="15"/>
        <v>42.025192838203509</v>
      </c>
      <c r="AA197" s="1031">
        <f t="shared" si="16"/>
        <v>17.993299595374602</v>
      </c>
      <c r="AB197" s="1031">
        <f t="shared" si="17"/>
        <v>39.981507566421897</v>
      </c>
    </row>
    <row r="198" spans="1:28" ht="14.4">
      <c r="A198" s="478" t="s">
        <v>5122</v>
      </c>
      <c r="B198" s="611" t="s">
        <v>6386</v>
      </c>
      <c r="C198" s="20" t="s">
        <v>5929</v>
      </c>
      <c r="D198" s="612">
        <v>0</v>
      </c>
      <c r="E198" s="612">
        <v>42889777</v>
      </c>
      <c r="F198" s="612">
        <v>1175192</v>
      </c>
      <c r="G198" s="612">
        <v>96595343</v>
      </c>
      <c r="H198" s="612">
        <v>10235525</v>
      </c>
      <c r="I198" s="612">
        <v>177216044.41999999</v>
      </c>
      <c r="J198" s="612">
        <v>12891326.949999999</v>
      </c>
      <c r="K198" s="612">
        <v>15343202.84</v>
      </c>
      <c r="L198" s="612">
        <v>43443714.980000004</v>
      </c>
      <c r="M198" s="612">
        <v>87495080</v>
      </c>
      <c r="N198" s="612">
        <v>15511043.809999999</v>
      </c>
      <c r="O198" s="612">
        <v>14807918.629999999</v>
      </c>
      <c r="P198" s="612">
        <v>172902716.96000001</v>
      </c>
      <c r="Q198" s="612">
        <v>16724126</v>
      </c>
      <c r="R198" s="612">
        <v>3911332</v>
      </c>
      <c r="S198" s="612">
        <v>221767821.57999998</v>
      </c>
      <c r="T198" s="612">
        <v>50320020</v>
      </c>
      <c r="U198" s="612">
        <v>7111491</v>
      </c>
      <c r="V198" s="612">
        <v>24042738</v>
      </c>
      <c r="W198" s="612">
        <v>61613174</v>
      </c>
      <c r="X198" s="612">
        <v>20892406</v>
      </c>
      <c r="Y198" s="612">
        <v>1096889994.1699998</v>
      </c>
      <c r="Z198" s="1031">
        <f t="shared" si="15"/>
        <v>36.447604437536611</v>
      </c>
      <c r="AA198" s="1031">
        <f t="shared" si="16"/>
        <v>26.503729721774054</v>
      </c>
      <c r="AB198" s="1031">
        <f t="shared" si="17"/>
        <v>37.048665840689338</v>
      </c>
    </row>
    <row r="199" spans="1:28" ht="14.4">
      <c r="A199" s="478" t="s">
        <v>5194</v>
      </c>
      <c r="B199" s="611" t="s">
        <v>6385</v>
      </c>
      <c r="C199" s="20" t="s">
        <v>9586</v>
      </c>
      <c r="D199" s="612">
        <v>515605005.85000002</v>
      </c>
      <c r="E199" s="612">
        <v>41340394</v>
      </c>
      <c r="F199" s="612">
        <v>1302304</v>
      </c>
      <c r="G199" s="612">
        <v>87225813</v>
      </c>
      <c r="H199" s="612">
        <v>9695766.9399999995</v>
      </c>
      <c r="I199" s="612">
        <v>43680159</v>
      </c>
      <c r="J199" s="612">
        <v>11356396.890000001</v>
      </c>
      <c r="K199" s="612">
        <v>17049597</v>
      </c>
      <c r="L199" s="612">
        <v>39348347.849999994</v>
      </c>
      <c r="M199" s="612">
        <v>30358679.800000001</v>
      </c>
      <c r="N199" s="612">
        <v>8700035.5300000012</v>
      </c>
      <c r="O199" s="612">
        <v>14117901</v>
      </c>
      <c r="P199" s="612">
        <v>55484349</v>
      </c>
      <c r="Q199" s="612">
        <v>15893703</v>
      </c>
      <c r="R199" s="612">
        <v>3759561.41</v>
      </c>
      <c r="S199" s="612">
        <v>68726135.99000001</v>
      </c>
      <c r="T199" s="612">
        <v>47570856.770000003</v>
      </c>
      <c r="U199" s="612">
        <v>7190460</v>
      </c>
      <c r="V199" s="612">
        <v>12764041.439999999</v>
      </c>
      <c r="W199" s="612">
        <v>59716779.020000003</v>
      </c>
      <c r="X199" s="612">
        <v>20385482.649999999</v>
      </c>
      <c r="Y199" s="612">
        <v>1111271770.1400001</v>
      </c>
      <c r="Z199" s="1031">
        <f t="shared" si="15"/>
        <v>42.137448944155182</v>
      </c>
      <c r="AA199" s="1031">
        <f t="shared" si="16"/>
        <v>18.241905012027573</v>
      </c>
      <c r="AB199" s="1031">
        <f t="shared" si="17"/>
        <v>39.620646043817231</v>
      </c>
    </row>
    <row r="200" spans="1:28" ht="14.4">
      <c r="A200" s="478" t="s">
        <v>5195</v>
      </c>
      <c r="B200" s="611" t="s">
        <v>6384</v>
      </c>
      <c r="C200" s="20" t="s">
        <v>11160</v>
      </c>
      <c r="D200" s="612">
        <v>26439306</v>
      </c>
      <c r="E200" s="612">
        <v>2012933.5</v>
      </c>
      <c r="F200" s="612">
        <v>57739</v>
      </c>
      <c r="G200" s="612">
        <v>4581410.2699999996</v>
      </c>
      <c r="H200" s="612">
        <v>485458</v>
      </c>
      <c r="I200" s="612">
        <v>2237823</v>
      </c>
      <c r="J200" s="612">
        <v>566156</v>
      </c>
      <c r="K200" s="612">
        <v>727711</v>
      </c>
      <c r="L200" s="612">
        <v>2060487.3300000003</v>
      </c>
      <c r="M200" s="612">
        <v>1722383</v>
      </c>
      <c r="N200" s="612">
        <v>406088</v>
      </c>
      <c r="O200" s="612">
        <v>702000</v>
      </c>
      <c r="P200" s="612">
        <v>210088105</v>
      </c>
      <c r="Q200" s="612">
        <v>793206</v>
      </c>
      <c r="R200" s="612">
        <v>185510</v>
      </c>
      <c r="S200" s="612">
        <v>3300000</v>
      </c>
      <c r="T200" s="612">
        <v>2386622</v>
      </c>
      <c r="U200" s="612">
        <v>337290</v>
      </c>
      <c r="V200" s="612">
        <v>1140320</v>
      </c>
      <c r="W200" s="612">
        <v>2922244</v>
      </c>
      <c r="X200" s="612">
        <v>991892.67</v>
      </c>
      <c r="Y200" s="612">
        <v>264144684.76999998</v>
      </c>
      <c r="Z200" s="1031">
        <f t="shared" ref="Z200:Z211" si="18">IF(Y200&gt;D200,SUM(E200:L200)/($Y200-$D200)*100,"")</f>
        <v>5.3552503379896494</v>
      </c>
      <c r="AA200" s="1031">
        <f t="shared" ref="AA200:AA211" si="19">IF(Y200&gt;D200,SUM(M200:P200)/($Y200-$D200)*100,"")</f>
        <v>89.572468701272726</v>
      </c>
      <c r="AB200" s="1031">
        <f t="shared" ref="AB200:AB211" si="20">IF(Y200&gt;D200,SUM(Q200:X200)/($Y200-$D200)*100,"")</f>
        <v>5.0722809607376389</v>
      </c>
    </row>
    <row r="201" spans="1:28" ht="14.4">
      <c r="A201" s="478" t="s">
        <v>5123</v>
      </c>
      <c r="B201" s="611" t="s">
        <v>9283</v>
      </c>
      <c r="C201" s="20" t="s">
        <v>9587</v>
      </c>
      <c r="D201" s="612">
        <v>46358045.400000006</v>
      </c>
      <c r="E201" s="612">
        <v>9202773.3000000007</v>
      </c>
      <c r="F201" s="612">
        <v>0</v>
      </c>
      <c r="G201" s="612">
        <v>102101428.875</v>
      </c>
      <c r="H201" s="612">
        <v>1862330</v>
      </c>
      <c r="I201" s="612">
        <v>16559886.98</v>
      </c>
      <c r="J201" s="612">
        <v>3251884.06</v>
      </c>
      <c r="K201" s="612">
        <v>7997431.5099730007</v>
      </c>
      <c r="L201" s="612">
        <v>24196756.439999998</v>
      </c>
      <c r="M201" s="612">
        <v>11546461.118171999</v>
      </c>
      <c r="N201" s="612">
        <v>2663028</v>
      </c>
      <c r="O201" s="612">
        <v>2508590.2000000002</v>
      </c>
      <c r="P201" s="612">
        <v>42686829.628500998</v>
      </c>
      <c r="Q201" s="612">
        <v>13533296.075000001</v>
      </c>
      <c r="R201" s="612">
        <v>9186247.8641560003</v>
      </c>
      <c r="S201" s="612">
        <v>91587998.142898008</v>
      </c>
      <c r="T201" s="612">
        <v>50742966.789999999</v>
      </c>
      <c r="U201" s="612">
        <v>1638445.25</v>
      </c>
      <c r="V201" s="612">
        <v>13492119.2587</v>
      </c>
      <c r="W201" s="612">
        <v>55238171.632600009</v>
      </c>
      <c r="X201" s="612">
        <v>13810048.305</v>
      </c>
      <c r="Y201" s="612">
        <v>520164738.82999998</v>
      </c>
      <c r="Z201" s="1031">
        <f t="shared" si="18"/>
        <v>34.860734019869966</v>
      </c>
      <c r="AA201" s="1031">
        <f t="shared" si="19"/>
        <v>12.537794372769758</v>
      </c>
      <c r="AB201" s="1031">
        <f t="shared" si="20"/>
        <v>52.601471607360295</v>
      </c>
    </row>
    <row r="202" spans="1:28" ht="14.4">
      <c r="A202" s="478" t="s">
        <v>5196</v>
      </c>
      <c r="B202" s="611" t="s">
        <v>6387</v>
      </c>
      <c r="C202" s="20" t="s">
        <v>9588</v>
      </c>
      <c r="D202" s="612">
        <v>0</v>
      </c>
      <c r="E202" s="612">
        <v>6798200.3999999994</v>
      </c>
      <c r="F202" s="612">
        <v>151071.12</v>
      </c>
      <c r="G202" s="612">
        <v>15522557.58</v>
      </c>
      <c r="H202" s="612">
        <v>1019730.06</v>
      </c>
      <c r="I202" s="612">
        <v>7478020.4399999995</v>
      </c>
      <c r="J202" s="612">
        <v>1926156.78</v>
      </c>
      <c r="K202" s="612">
        <v>2530441.2599999998</v>
      </c>
      <c r="L202" s="612">
        <v>7289181.5399999991</v>
      </c>
      <c r="M202" s="612">
        <v>5816238.1200000001</v>
      </c>
      <c r="N202" s="612">
        <v>1359640.08</v>
      </c>
      <c r="O202" s="612">
        <v>2379370.14</v>
      </c>
      <c r="P202" s="612">
        <v>8837660.5199999996</v>
      </c>
      <c r="Q202" s="612">
        <v>2719280.1599999997</v>
      </c>
      <c r="R202" s="612">
        <v>566516.69999999995</v>
      </c>
      <c r="S202" s="612">
        <v>11368101.779999999</v>
      </c>
      <c r="T202" s="612">
        <v>8044537.1399999997</v>
      </c>
      <c r="U202" s="612">
        <v>1133033.3999999999</v>
      </c>
      <c r="V202" s="612">
        <v>3852313.56</v>
      </c>
      <c r="W202" s="612">
        <v>9895158.3599999994</v>
      </c>
      <c r="X202" s="612">
        <v>3285796.8600000003</v>
      </c>
      <c r="Y202" s="612">
        <v>101973006</v>
      </c>
      <c r="Z202" s="1031">
        <f t="shared" si="18"/>
        <v>41.888888888888886</v>
      </c>
      <c r="AA202" s="1031">
        <f t="shared" si="19"/>
        <v>18.037037037037038</v>
      </c>
      <c r="AB202" s="1031">
        <f t="shared" si="20"/>
        <v>40.074074074074069</v>
      </c>
    </row>
    <row r="203" spans="1:28" ht="14.4">
      <c r="A203" s="478" t="s">
        <v>5197</v>
      </c>
      <c r="B203" s="611" t="s">
        <v>6388</v>
      </c>
      <c r="C203" s="20" t="s">
        <v>9589</v>
      </c>
      <c r="D203" s="612">
        <v>0</v>
      </c>
      <c r="E203" s="612">
        <v>5742722.1000000006</v>
      </c>
      <c r="F203" s="612">
        <v>228098.78</v>
      </c>
      <c r="G203" s="612">
        <v>10405923.039999999</v>
      </c>
      <c r="H203" s="612">
        <v>1789010</v>
      </c>
      <c r="I203" s="612">
        <v>6131415.7400000002</v>
      </c>
      <c r="J203" s="612">
        <v>2055801.3199999998</v>
      </c>
      <c r="K203" s="612">
        <v>2447719.33</v>
      </c>
      <c r="L203" s="612">
        <v>6165531.7400000002</v>
      </c>
      <c r="M203" s="612">
        <v>5315647.9800000004</v>
      </c>
      <c r="N203" s="612">
        <v>1196036.3999999999</v>
      </c>
      <c r="O203" s="612">
        <v>1991729.8000000003</v>
      </c>
      <c r="P203" s="612">
        <v>4502272.5000000009</v>
      </c>
      <c r="Q203" s="612">
        <v>2435609.73</v>
      </c>
      <c r="R203" s="612">
        <v>482745.78</v>
      </c>
      <c r="S203" s="612">
        <v>7171270.6500000004</v>
      </c>
      <c r="T203" s="612">
        <v>6378945.3300000001</v>
      </c>
      <c r="U203" s="612">
        <v>1214556.93</v>
      </c>
      <c r="V203" s="612">
        <v>3193404.38</v>
      </c>
      <c r="W203" s="612">
        <v>7509739.7199999997</v>
      </c>
      <c r="X203" s="612">
        <v>3624525.08</v>
      </c>
      <c r="Y203" s="612">
        <v>79982706.329999983</v>
      </c>
      <c r="Z203" s="1031">
        <f t="shared" si="18"/>
        <v>43.717227953919384</v>
      </c>
      <c r="AA203" s="1031">
        <f t="shared" si="19"/>
        <v>16.260623423193447</v>
      </c>
      <c r="AB203" s="1031">
        <f t="shared" si="20"/>
        <v>40.022148622887201</v>
      </c>
    </row>
    <row r="204" spans="1:28" ht="14.4">
      <c r="A204" s="478" t="s">
        <v>5198</v>
      </c>
      <c r="B204" s="611" t="s">
        <v>9590</v>
      </c>
      <c r="C204" s="20" t="s">
        <v>9591</v>
      </c>
      <c r="D204" s="612">
        <v>0</v>
      </c>
      <c r="E204" s="612">
        <v>1208000</v>
      </c>
      <c r="F204" s="612">
        <v>36000</v>
      </c>
      <c r="G204" s="612">
        <v>2476000</v>
      </c>
      <c r="H204" s="612">
        <v>332000</v>
      </c>
      <c r="I204" s="612">
        <v>1348000</v>
      </c>
      <c r="J204" s="612">
        <v>380000</v>
      </c>
      <c r="K204" s="612">
        <v>452000</v>
      </c>
      <c r="L204" s="612">
        <v>1332000</v>
      </c>
      <c r="M204" s="612">
        <v>1108000</v>
      </c>
      <c r="N204" s="612">
        <v>248000</v>
      </c>
      <c r="O204" s="612">
        <v>420000</v>
      </c>
      <c r="P204" s="612">
        <v>1548000</v>
      </c>
      <c r="Q204" s="612">
        <v>492000</v>
      </c>
      <c r="R204" s="612">
        <v>100000</v>
      </c>
      <c r="S204" s="612">
        <v>1832000</v>
      </c>
      <c r="T204" s="612">
        <v>1424000</v>
      </c>
      <c r="U204" s="612">
        <v>228000</v>
      </c>
      <c r="V204" s="612">
        <v>680000</v>
      </c>
      <c r="W204" s="612">
        <v>1684000</v>
      </c>
      <c r="X204" s="612">
        <v>672000</v>
      </c>
      <c r="Y204" s="612">
        <v>18000000</v>
      </c>
      <c r="Z204" s="1031">
        <f t="shared" si="18"/>
        <v>42.022222222222219</v>
      </c>
      <c r="AA204" s="1031">
        <f t="shared" si="19"/>
        <v>18.466666666666669</v>
      </c>
      <c r="AB204" s="1031">
        <f t="shared" si="20"/>
        <v>39.511111111111113</v>
      </c>
    </row>
    <row r="205" spans="1:28" ht="14.4">
      <c r="A205" s="478" t="s">
        <v>5199</v>
      </c>
      <c r="B205" s="611" t="s">
        <v>9284</v>
      </c>
      <c r="C205" s="20" t="s">
        <v>9592</v>
      </c>
      <c r="D205" s="612">
        <v>0</v>
      </c>
      <c r="E205" s="612">
        <v>34048000</v>
      </c>
      <c r="F205" s="612">
        <v>0</v>
      </c>
      <c r="G205" s="612">
        <v>95047680</v>
      </c>
      <c r="H205" s="612">
        <v>0</v>
      </c>
      <c r="I205" s="612">
        <v>49664000</v>
      </c>
      <c r="J205" s="612">
        <v>11392000</v>
      </c>
      <c r="K205" s="612">
        <v>12928000</v>
      </c>
      <c r="L205" s="612">
        <v>61568000</v>
      </c>
      <c r="M205" s="612">
        <v>42112000</v>
      </c>
      <c r="N205" s="612">
        <v>7296000</v>
      </c>
      <c r="O205" s="612">
        <v>10880000</v>
      </c>
      <c r="P205" s="612">
        <v>73528320</v>
      </c>
      <c r="Q205" s="612">
        <v>10880000</v>
      </c>
      <c r="R205" s="612">
        <v>0</v>
      </c>
      <c r="S205" s="612">
        <v>41984000</v>
      </c>
      <c r="T205" s="612">
        <v>24448000</v>
      </c>
      <c r="U205" s="612">
        <v>0</v>
      </c>
      <c r="V205" s="612">
        <v>8192000</v>
      </c>
      <c r="W205" s="612">
        <v>39808000</v>
      </c>
      <c r="X205" s="612">
        <v>13824000</v>
      </c>
      <c r="Y205" s="612">
        <v>537600000</v>
      </c>
      <c r="Z205" s="1031">
        <f t="shared" si="18"/>
        <v>49.227619047619051</v>
      </c>
      <c r="AA205" s="1031">
        <f t="shared" si="19"/>
        <v>24.891428571428573</v>
      </c>
      <c r="AB205" s="1031">
        <f t="shared" si="20"/>
        <v>25.880952380952383</v>
      </c>
    </row>
    <row r="206" spans="1:28" ht="14.4">
      <c r="A206" s="478" t="s">
        <v>7964</v>
      </c>
      <c r="B206" s="611" t="s">
        <v>10095</v>
      </c>
      <c r="C206" s="20" t="s">
        <v>8004</v>
      </c>
      <c r="D206" s="612">
        <v>0</v>
      </c>
      <c r="E206" s="612">
        <v>0</v>
      </c>
      <c r="F206" s="612">
        <v>0</v>
      </c>
      <c r="G206" s="612">
        <v>0</v>
      </c>
      <c r="H206" s="612">
        <v>0</v>
      </c>
      <c r="I206" s="612">
        <v>0</v>
      </c>
      <c r="J206" s="612">
        <v>0</v>
      </c>
      <c r="K206" s="612">
        <v>0</v>
      </c>
      <c r="L206" s="612">
        <v>0</v>
      </c>
      <c r="M206" s="612">
        <v>0</v>
      </c>
      <c r="N206" s="612">
        <v>0</v>
      </c>
      <c r="O206" s="612">
        <v>0</v>
      </c>
      <c r="P206" s="612">
        <v>0</v>
      </c>
      <c r="Q206" s="612">
        <v>0</v>
      </c>
      <c r="R206" s="612">
        <v>0</v>
      </c>
      <c r="S206" s="612">
        <v>166650000</v>
      </c>
      <c r="T206" s="612">
        <v>0</v>
      </c>
      <c r="U206" s="612">
        <v>0</v>
      </c>
      <c r="V206" s="612">
        <v>0</v>
      </c>
      <c r="W206" s="612">
        <v>166650000</v>
      </c>
      <c r="X206" s="612">
        <v>166700000</v>
      </c>
      <c r="Y206" s="612">
        <v>500000000</v>
      </c>
      <c r="Z206" s="1031">
        <f t="shared" si="18"/>
        <v>0</v>
      </c>
      <c r="AA206" s="1031">
        <f t="shared" si="19"/>
        <v>0</v>
      </c>
      <c r="AB206" s="1031">
        <f t="shared" si="20"/>
        <v>100</v>
      </c>
    </row>
    <row r="207" spans="1:28" ht="14.4">
      <c r="A207" s="478" t="s">
        <v>7965</v>
      </c>
      <c r="B207" s="611" t="s">
        <v>10096</v>
      </c>
      <c r="C207" s="20" t="s">
        <v>8010</v>
      </c>
      <c r="D207" s="612">
        <v>0</v>
      </c>
      <c r="E207" s="612">
        <v>0</v>
      </c>
      <c r="F207" s="612">
        <v>0</v>
      </c>
      <c r="G207" s="612">
        <v>0</v>
      </c>
      <c r="H207" s="612">
        <v>0</v>
      </c>
      <c r="I207" s="612">
        <v>0</v>
      </c>
      <c r="J207" s="612">
        <v>0</v>
      </c>
      <c r="K207" s="612">
        <v>0</v>
      </c>
      <c r="L207" s="612">
        <v>0</v>
      </c>
      <c r="M207" s="612">
        <v>100000000</v>
      </c>
      <c r="N207" s="612">
        <v>0</v>
      </c>
      <c r="O207" s="612">
        <v>0</v>
      </c>
      <c r="P207" s="612">
        <v>0</v>
      </c>
      <c r="Q207" s="612">
        <v>0</v>
      </c>
      <c r="R207" s="612">
        <v>0</v>
      </c>
      <c r="S207" s="612">
        <v>0</v>
      </c>
      <c r="T207" s="612">
        <v>0</v>
      </c>
      <c r="U207" s="612">
        <v>0</v>
      </c>
      <c r="V207" s="612">
        <v>0</v>
      </c>
      <c r="W207" s="612">
        <v>0</v>
      </c>
      <c r="X207" s="612">
        <v>100000000</v>
      </c>
      <c r="Y207" s="612">
        <v>200000000</v>
      </c>
      <c r="Z207" s="1031">
        <f t="shared" si="18"/>
        <v>0</v>
      </c>
      <c r="AA207" s="1031">
        <f t="shared" si="19"/>
        <v>50</v>
      </c>
      <c r="AB207" s="1031">
        <f t="shared" si="20"/>
        <v>50</v>
      </c>
    </row>
    <row r="208" spans="1:28" ht="14.4">
      <c r="A208" s="478" t="s">
        <v>7971</v>
      </c>
      <c r="B208" s="611" t="s">
        <v>10103</v>
      </c>
      <c r="C208" s="20" t="s">
        <v>8043</v>
      </c>
      <c r="D208" s="612">
        <v>225600000</v>
      </c>
      <c r="E208" s="612">
        <v>17624940.789999999</v>
      </c>
      <c r="F208" s="612">
        <v>25231630.329999998</v>
      </c>
      <c r="G208" s="612">
        <v>169000000</v>
      </c>
      <c r="H208" s="612">
        <v>21747464.149999999</v>
      </c>
      <c r="I208" s="612">
        <v>9313826.0700000003</v>
      </c>
      <c r="J208" s="612">
        <v>0</v>
      </c>
      <c r="K208" s="612">
        <v>22356816.460000001</v>
      </c>
      <c r="L208" s="612">
        <v>12179956.4</v>
      </c>
      <c r="M208" s="612">
        <v>22468108.039999999</v>
      </c>
      <c r="N208" s="612">
        <v>0</v>
      </c>
      <c r="O208" s="612">
        <v>0</v>
      </c>
      <c r="P208" s="612">
        <v>0</v>
      </c>
      <c r="Q208" s="612">
        <v>37190221.609999999</v>
      </c>
      <c r="R208" s="612">
        <v>33567729.609999999</v>
      </c>
      <c r="S208" s="612">
        <v>0</v>
      </c>
      <c r="T208" s="612">
        <v>36411288.269999996</v>
      </c>
      <c r="U208" s="612">
        <v>9011288.2699999996</v>
      </c>
      <c r="V208" s="612">
        <v>0</v>
      </c>
      <c r="W208" s="612">
        <v>0</v>
      </c>
      <c r="X208" s="612">
        <v>0</v>
      </c>
      <c r="Y208" s="612">
        <v>641703269.99999988</v>
      </c>
      <c r="Z208" s="1031">
        <f t="shared" si="18"/>
        <v>66.67927271996686</v>
      </c>
      <c r="AA208" s="1031">
        <f t="shared" si="19"/>
        <v>5.3996470731893087</v>
      </c>
      <c r="AB208" s="1031">
        <f t="shared" si="20"/>
        <v>27.92108020684385</v>
      </c>
    </row>
    <row r="209" spans="1:28" ht="14.4">
      <c r="A209" s="478" t="s">
        <v>7986</v>
      </c>
      <c r="B209" s="611" t="s">
        <v>10106</v>
      </c>
      <c r="C209" s="20" t="s">
        <v>8027</v>
      </c>
      <c r="D209" s="612">
        <v>0</v>
      </c>
      <c r="E209" s="612">
        <v>0</v>
      </c>
      <c r="F209" s="612">
        <v>0</v>
      </c>
      <c r="G209" s="612">
        <v>0</v>
      </c>
      <c r="H209" s="612">
        <v>0</v>
      </c>
      <c r="I209" s="612">
        <v>0</v>
      </c>
      <c r="J209" s="612">
        <v>0</v>
      </c>
      <c r="K209" s="612">
        <v>0</v>
      </c>
      <c r="L209" s="612">
        <v>140000000</v>
      </c>
      <c r="M209" s="612">
        <v>140000000</v>
      </c>
      <c r="N209" s="612">
        <v>0</v>
      </c>
      <c r="O209" s="612">
        <v>0</v>
      </c>
      <c r="P209" s="612">
        <v>0</v>
      </c>
      <c r="Q209" s="612">
        <v>95000000</v>
      </c>
      <c r="R209" s="612">
        <v>0</v>
      </c>
      <c r="S209" s="612">
        <v>0</v>
      </c>
      <c r="T209" s="612">
        <v>0</v>
      </c>
      <c r="U209" s="612">
        <v>0</v>
      </c>
      <c r="V209" s="612">
        <v>0</v>
      </c>
      <c r="W209" s="612">
        <v>0</v>
      </c>
      <c r="X209" s="612">
        <v>0</v>
      </c>
      <c r="Y209" s="612">
        <v>375000000</v>
      </c>
      <c r="Z209" s="1031">
        <f t="shared" si="18"/>
        <v>37.333333333333336</v>
      </c>
      <c r="AA209" s="1031">
        <f t="shared" si="19"/>
        <v>37.333333333333336</v>
      </c>
      <c r="AB209" s="1031">
        <f t="shared" si="20"/>
        <v>25.333333333333336</v>
      </c>
    </row>
    <row r="210" spans="1:28" ht="14.4">
      <c r="A210" s="478" t="s">
        <v>7987</v>
      </c>
      <c r="B210" s="611" t="s">
        <v>10107</v>
      </c>
      <c r="C210" s="20" t="s">
        <v>8033</v>
      </c>
      <c r="D210" s="612">
        <v>0</v>
      </c>
      <c r="E210" s="612">
        <v>0</v>
      </c>
      <c r="F210" s="612">
        <v>0</v>
      </c>
      <c r="G210" s="612">
        <v>0</v>
      </c>
      <c r="H210" s="612">
        <v>0</v>
      </c>
      <c r="I210" s="612">
        <v>0</v>
      </c>
      <c r="J210" s="612">
        <v>0</v>
      </c>
      <c r="K210" s="612">
        <v>0</v>
      </c>
      <c r="L210" s="612">
        <v>45000000</v>
      </c>
      <c r="M210" s="612">
        <v>0</v>
      </c>
      <c r="N210" s="612">
        <v>0</v>
      </c>
      <c r="O210" s="612">
        <v>0</v>
      </c>
      <c r="P210" s="612">
        <v>0</v>
      </c>
      <c r="Q210" s="612">
        <v>0</v>
      </c>
      <c r="R210" s="612">
        <v>0</v>
      </c>
      <c r="S210" s="612">
        <v>0</v>
      </c>
      <c r="T210" s="612">
        <v>0</v>
      </c>
      <c r="U210" s="612">
        <v>0</v>
      </c>
      <c r="V210" s="612">
        <v>0</v>
      </c>
      <c r="W210" s="612">
        <v>0</v>
      </c>
      <c r="X210" s="612">
        <v>0</v>
      </c>
      <c r="Y210" s="612">
        <v>45000000</v>
      </c>
      <c r="Z210" s="1031">
        <f t="shared" si="18"/>
        <v>100</v>
      </c>
      <c r="AA210" s="1031">
        <f t="shared" si="19"/>
        <v>0</v>
      </c>
      <c r="AB210" s="1031">
        <f t="shared" si="20"/>
        <v>0</v>
      </c>
    </row>
    <row r="211" spans="1:28" ht="14.4">
      <c r="B211" s="1044" t="s">
        <v>11443</v>
      </c>
      <c r="C211" s="1044"/>
      <c r="D211" s="1032">
        <v>9490817870.2240028</v>
      </c>
      <c r="E211" s="1032">
        <v>9128692252.6094322</v>
      </c>
      <c r="F211" s="1032">
        <v>573902986.66789711</v>
      </c>
      <c r="G211" s="1032">
        <v>16508989560.148479</v>
      </c>
      <c r="H211" s="1032">
        <v>2257666416.9497719</v>
      </c>
      <c r="I211" s="1032">
        <v>11345282890.023951</v>
      </c>
      <c r="J211" s="1032">
        <v>2349430761.1293778</v>
      </c>
      <c r="K211" s="1032">
        <v>4960639012.0812836</v>
      </c>
      <c r="L211" s="1032">
        <v>9316803586.4404411</v>
      </c>
      <c r="M211" s="1032">
        <v>6632548083.9086714</v>
      </c>
      <c r="N211" s="1032">
        <v>2208601454.3226194</v>
      </c>
      <c r="O211" s="1032">
        <v>3221895848.9190545</v>
      </c>
      <c r="P211" s="1032">
        <v>12633664917.553522</v>
      </c>
      <c r="Q211" s="1032">
        <v>3161742071.4588432</v>
      </c>
      <c r="R211" s="1032">
        <v>1815778589.5529883</v>
      </c>
      <c r="S211" s="1032">
        <v>12478581358.076551</v>
      </c>
      <c r="T211" s="1032">
        <v>8984958755.7657681</v>
      </c>
      <c r="U211" s="1032">
        <v>2260987913.4825139</v>
      </c>
      <c r="V211" s="1032">
        <v>5872197584.695013</v>
      </c>
      <c r="W211" s="1032">
        <v>10713850455.581852</v>
      </c>
      <c r="X211" s="1032">
        <v>4439136297.3055515</v>
      </c>
      <c r="Y211" s="1032">
        <v>140356168666.89761</v>
      </c>
      <c r="Z211" s="1033">
        <f t="shared" si="18"/>
        <v>43.129374675917106</v>
      </c>
      <c r="AA211" s="1033">
        <f t="shared" si="19"/>
        <v>18.871848166345657</v>
      </c>
      <c r="AB211" s="1033">
        <f t="shared" si="20"/>
        <v>37.998777157737202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D63"/>
  <sheetViews>
    <sheetView topLeftCell="A31" workbookViewId="0">
      <selection activeCell="C61" sqref="C61"/>
    </sheetView>
  </sheetViews>
  <sheetFormatPr defaultRowHeight="13.2"/>
  <cols>
    <col min="1" max="1" width="8.77734375" style="484"/>
    <col min="2" max="2" width="57.44140625" bestFit="1" customWidth="1"/>
    <col min="3" max="3" width="65.109375" bestFit="1" customWidth="1"/>
    <col min="4" max="4" width="54.44140625" bestFit="1" customWidth="1"/>
  </cols>
  <sheetData>
    <row r="1" spans="1:4">
      <c r="A1" s="5" t="s">
        <v>7083</v>
      </c>
    </row>
    <row r="2" spans="1:4" s="484" customFormat="1">
      <c r="A2" s="484" t="s">
        <v>1159</v>
      </c>
      <c r="B2" s="478" t="s">
        <v>7091</v>
      </c>
      <c r="C2" s="234" t="s">
        <v>7090</v>
      </c>
    </row>
    <row r="3" spans="1:4" s="484" customFormat="1" ht="13.8">
      <c r="A3" s="484" t="s">
        <v>1159</v>
      </c>
      <c r="B3" s="478" t="s">
        <v>7251</v>
      </c>
      <c r="C3" s="234" t="s">
        <v>7377</v>
      </c>
      <c r="D3" s="5" t="s">
        <v>7252</v>
      </c>
    </row>
    <row r="4" spans="1:4">
      <c r="A4" s="484" t="s">
        <v>1159</v>
      </c>
      <c r="B4" t="s">
        <v>6708</v>
      </c>
      <c r="C4" s="234" t="s">
        <v>7046</v>
      </c>
      <c r="D4" s="478" t="s">
        <v>7098</v>
      </c>
    </row>
    <row r="5" spans="1:4">
      <c r="A5" s="484" t="s">
        <v>1159</v>
      </c>
      <c r="B5" s="478" t="s">
        <v>7114</v>
      </c>
      <c r="C5" s="234" t="s">
        <v>7113</v>
      </c>
      <c r="D5" s="478" t="s">
        <v>7115</v>
      </c>
    </row>
    <row r="6" spans="1:4" s="484" customFormat="1">
      <c r="A6" s="484" t="s">
        <v>1159</v>
      </c>
      <c r="B6" s="478" t="s">
        <v>7088</v>
      </c>
      <c r="C6" s="234" t="s">
        <v>7089</v>
      </c>
      <c r="D6" s="478" t="s">
        <v>7099</v>
      </c>
    </row>
    <row r="7" spans="1:4" s="484" customFormat="1">
      <c r="A7" s="484" t="s">
        <v>1159</v>
      </c>
      <c r="B7" s="478" t="s">
        <v>7121</v>
      </c>
      <c r="C7" s="234" t="s">
        <v>7193</v>
      </c>
      <c r="D7" s="478"/>
    </row>
    <row r="8" spans="1:4" s="484" customFormat="1">
      <c r="A8" s="484" t="s">
        <v>1159</v>
      </c>
      <c r="B8" s="478" t="s">
        <v>6880</v>
      </c>
      <c r="C8" s="234" t="s">
        <v>7158</v>
      </c>
    </row>
    <row r="9" spans="1:4" s="484" customFormat="1">
      <c r="A9" s="484" t="s">
        <v>1159</v>
      </c>
      <c r="B9" s="478" t="s">
        <v>7116</v>
      </c>
      <c r="C9" s="234" t="s">
        <v>7238</v>
      </c>
      <c r="D9" s="478" t="s">
        <v>7117</v>
      </c>
    </row>
    <row r="10" spans="1:4" s="484" customFormat="1">
      <c r="A10" s="484" t="s">
        <v>1159</v>
      </c>
      <c r="B10" s="478" t="s">
        <v>7118</v>
      </c>
      <c r="C10" s="234" t="s">
        <v>7194</v>
      </c>
    </row>
    <row r="11" spans="1:4" s="484" customFormat="1">
      <c r="A11" s="484" t="s">
        <v>1159</v>
      </c>
      <c r="B11" s="478" t="s">
        <v>5731</v>
      </c>
      <c r="C11" s="234" t="s">
        <v>7195</v>
      </c>
    </row>
    <row r="12" spans="1:4" s="484" customFormat="1">
      <c r="A12" s="484" t="s">
        <v>1159</v>
      </c>
      <c r="B12" s="478" t="s">
        <v>7196</v>
      </c>
      <c r="C12" s="234" t="s">
        <v>7197</v>
      </c>
      <c r="D12" s="478" t="s">
        <v>7120</v>
      </c>
    </row>
    <row r="13" spans="1:4" s="484" customFormat="1">
      <c r="A13" s="484" t="s">
        <v>1159</v>
      </c>
      <c r="B13" s="478" t="s">
        <v>7152</v>
      </c>
      <c r="C13" s="234" t="s">
        <v>7150</v>
      </c>
      <c r="D13" s="478" t="s">
        <v>7151</v>
      </c>
    </row>
    <row r="14" spans="1:4" s="484" customFormat="1">
      <c r="A14" s="484" t="s">
        <v>1159</v>
      </c>
      <c r="B14" s="478" t="s">
        <v>7153</v>
      </c>
      <c r="C14" s="234" t="s">
        <v>7198</v>
      </c>
    </row>
    <row r="15" spans="1:4" s="484" customFormat="1">
      <c r="A15" s="484" t="s">
        <v>1159</v>
      </c>
      <c r="B15" s="478" t="s">
        <v>7119</v>
      </c>
      <c r="C15" s="234" t="s">
        <v>7087</v>
      </c>
      <c r="D15" s="478"/>
    </row>
    <row r="16" spans="1:4" s="484" customFormat="1">
      <c r="A16" s="484" t="s">
        <v>1159</v>
      </c>
      <c r="B16" s="478" t="s">
        <v>7086</v>
      </c>
      <c r="C16" s="234" t="s">
        <v>9370</v>
      </c>
    </row>
    <row r="17" spans="1:4" s="484" customFormat="1">
      <c r="A17" s="484" t="s">
        <v>1159</v>
      </c>
      <c r="B17" s="478" t="s">
        <v>5722</v>
      </c>
      <c r="C17" s="234" t="s">
        <v>7085</v>
      </c>
    </row>
    <row r="18" spans="1:4" s="484" customFormat="1">
      <c r="A18" s="484" t="s">
        <v>7190</v>
      </c>
      <c r="B18" s="478" t="s">
        <v>7097</v>
      </c>
      <c r="C18" s="234" t="s">
        <v>7096</v>
      </c>
      <c r="D18" s="478" t="s">
        <v>7173</v>
      </c>
    </row>
    <row r="19" spans="1:4" s="484" customFormat="1">
      <c r="A19" s="484" t="s">
        <v>7190</v>
      </c>
      <c r="B19" s="478" t="s">
        <v>7122</v>
      </c>
      <c r="C19" s="234" t="s">
        <v>7087</v>
      </c>
      <c r="D19" s="478"/>
    </row>
    <row r="20" spans="1:4" s="484" customFormat="1">
      <c r="A20" s="484" t="s">
        <v>7190</v>
      </c>
      <c r="B20" s="478" t="s">
        <v>7123</v>
      </c>
      <c r="C20" s="234" t="s">
        <v>7199</v>
      </c>
      <c r="D20" s="478"/>
    </row>
    <row r="21" spans="1:4" s="484" customFormat="1">
      <c r="A21" s="484" t="s">
        <v>7190</v>
      </c>
      <c r="B21" s="478" t="s">
        <v>7191</v>
      </c>
      <c r="C21" s="234" t="s">
        <v>7192</v>
      </c>
      <c r="D21" s="478"/>
    </row>
    <row r="22" spans="1:4" s="484" customFormat="1">
      <c r="A22" s="484" t="s">
        <v>7190</v>
      </c>
      <c r="B22" s="478" t="s">
        <v>6479</v>
      </c>
      <c r="C22" s="234" t="s">
        <v>11545</v>
      </c>
      <c r="D22" s="478"/>
    </row>
    <row r="23" spans="1:4" s="484" customFormat="1">
      <c r="A23" s="5" t="s">
        <v>7841</v>
      </c>
    </row>
    <row r="24" spans="1:4" s="484" customFormat="1">
      <c r="A24" s="478" t="s">
        <v>7842</v>
      </c>
      <c r="B24" s="478" t="s">
        <v>7843</v>
      </c>
      <c r="C24" s="234" t="s">
        <v>7844</v>
      </c>
      <c r="D24" s="478"/>
    </row>
    <row r="25" spans="1:4" s="484" customFormat="1">
      <c r="A25" s="478" t="s">
        <v>7126</v>
      </c>
      <c r="B25" s="478" t="s">
        <v>6936</v>
      </c>
      <c r="C25" s="606"/>
      <c r="D25" s="478"/>
    </row>
    <row r="26" spans="1:4" s="484" customFormat="1">
      <c r="A26" s="5" t="s">
        <v>7188</v>
      </c>
      <c r="B26" s="478"/>
    </row>
    <row r="27" spans="1:4" s="484" customFormat="1">
      <c r="A27" s="484" t="s">
        <v>7186</v>
      </c>
      <c r="B27" s="478" t="s">
        <v>7219</v>
      </c>
      <c r="C27" s="234" t="s">
        <v>7218</v>
      </c>
    </row>
    <row r="28" spans="1:4" s="484" customFormat="1">
      <c r="A28" s="484" t="s">
        <v>7186</v>
      </c>
      <c r="B28" s="484" t="s">
        <v>9369</v>
      </c>
      <c r="C28" s="234" t="s">
        <v>7821</v>
      </c>
    </row>
    <row r="29" spans="1:4">
      <c r="A29" s="484" t="s">
        <v>7186</v>
      </c>
      <c r="B29" t="s">
        <v>7187</v>
      </c>
      <c r="C29" s="234" t="s">
        <v>7185</v>
      </c>
    </row>
    <row r="30" spans="1:4">
      <c r="A30" s="484" t="s">
        <v>7186</v>
      </c>
      <c r="B30" s="478" t="s">
        <v>7216</v>
      </c>
      <c r="C30" s="234" t="s">
        <v>7217</v>
      </c>
    </row>
    <row r="31" spans="1:4">
      <c r="A31" s="5" t="s">
        <v>7084</v>
      </c>
    </row>
    <row r="32" spans="1:4" s="484" customFormat="1">
      <c r="A32" s="478" t="s">
        <v>7047</v>
      </c>
      <c r="B32" s="478" t="s">
        <v>6095</v>
      </c>
      <c r="C32" s="234" t="s">
        <v>7200</v>
      </c>
    </row>
    <row r="33" spans="1:3" s="484" customFormat="1">
      <c r="A33" s="478" t="s">
        <v>7047</v>
      </c>
      <c r="B33" s="478" t="s">
        <v>6102</v>
      </c>
      <c r="C33" s="234" t="s">
        <v>7201</v>
      </c>
    </row>
    <row r="34" spans="1:3" s="484" customFormat="1">
      <c r="A34" s="478" t="s">
        <v>7047</v>
      </c>
      <c r="B34" s="478" t="s">
        <v>5704</v>
      </c>
      <c r="C34" s="234" t="s">
        <v>7242</v>
      </c>
    </row>
    <row r="35" spans="1:3" s="484" customFormat="1">
      <c r="A35" s="478" t="s">
        <v>7047</v>
      </c>
      <c r="B35" s="478" t="s">
        <v>6104</v>
      </c>
      <c r="C35" s="234" t="s">
        <v>7087</v>
      </c>
    </row>
    <row r="36" spans="1:3" s="484" customFormat="1">
      <c r="A36" s="478" t="s">
        <v>7047</v>
      </c>
      <c r="B36" s="478" t="s">
        <v>6105</v>
      </c>
      <c r="C36" s="234" t="s">
        <v>7239</v>
      </c>
    </row>
    <row r="37" spans="1:3">
      <c r="A37" s="484" t="s">
        <v>7047</v>
      </c>
      <c r="B37" t="s">
        <v>6094</v>
      </c>
      <c r="C37" s="234" t="s">
        <v>7082</v>
      </c>
    </row>
    <row r="38" spans="1:3" s="484" customFormat="1">
      <c r="A38" s="484" t="s">
        <v>7047</v>
      </c>
      <c r="B38" s="478" t="s">
        <v>6860</v>
      </c>
      <c r="C38" s="234" t="s">
        <v>7240</v>
      </c>
    </row>
    <row r="39" spans="1:3" s="484" customFormat="1">
      <c r="A39" s="484" t="s">
        <v>7047</v>
      </c>
      <c r="B39" s="478" t="s">
        <v>6100</v>
      </c>
      <c r="C39" s="234" t="s">
        <v>7241</v>
      </c>
    </row>
    <row r="40" spans="1:3" s="484" customFormat="1">
      <c r="A40" s="484" t="s">
        <v>7047</v>
      </c>
      <c r="B40" s="478" t="s">
        <v>6097</v>
      </c>
      <c r="C40" s="234" t="s">
        <v>7243</v>
      </c>
    </row>
    <row r="41" spans="1:3" s="484" customFormat="1">
      <c r="A41" s="484" t="s">
        <v>7047</v>
      </c>
      <c r="B41" s="478" t="s">
        <v>6015</v>
      </c>
      <c r="C41" s="234" t="s">
        <v>7244</v>
      </c>
    </row>
    <row r="42" spans="1:3" s="484" customFormat="1">
      <c r="A42" s="484" t="s">
        <v>7047</v>
      </c>
      <c r="B42" s="478" t="s">
        <v>6014</v>
      </c>
      <c r="C42" s="234" t="s">
        <v>7245</v>
      </c>
    </row>
    <row r="43" spans="1:3">
      <c r="A43" s="484" t="s">
        <v>7047</v>
      </c>
      <c r="B43" t="s">
        <v>6103</v>
      </c>
      <c r="C43" s="234" t="s">
        <v>7048</v>
      </c>
    </row>
    <row r="44" spans="1:3" s="484" customFormat="1">
      <c r="A44" s="484" t="s">
        <v>7047</v>
      </c>
      <c r="B44" s="478" t="s">
        <v>6005</v>
      </c>
      <c r="C44" s="234" t="s">
        <v>7087</v>
      </c>
    </row>
    <row r="45" spans="1:3" s="484" customFormat="1">
      <c r="A45" s="484" t="s">
        <v>7047</v>
      </c>
      <c r="B45" s="478" t="s">
        <v>6099</v>
      </c>
      <c r="C45" s="234" t="s">
        <v>7087</v>
      </c>
    </row>
    <row r="46" spans="1:3" s="484" customFormat="1">
      <c r="A46" s="484" t="s">
        <v>7047</v>
      </c>
      <c r="B46" s="478" t="s">
        <v>6096</v>
      </c>
      <c r="C46" s="234" t="s">
        <v>7087</v>
      </c>
    </row>
    <row r="47" spans="1:3" s="484" customFormat="1">
      <c r="A47" s="484" t="s">
        <v>7047</v>
      </c>
      <c r="B47" s="478" t="s">
        <v>6093</v>
      </c>
      <c r="C47" s="234" t="s">
        <v>7246</v>
      </c>
    </row>
    <row r="48" spans="1:3" s="484" customFormat="1">
      <c r="A48" s="484" t="s">
        <v>7047</v>
      </c>
      <c r="B48" s="478" t="s">
        <v>6090</v>
      </c>
      <c r="C48" s="234" t="s">
        <v>7087</v>
      </c>
    </row>
    <row r="49" spans="1:3" s="484" customFormat="1">
      <c r="A49" s="484" t="s">
        <v>7047</v>
      </c>
      <c r="B49" s="478" t="s">
        <v>6098</v>
      </c>
      <c r="C49" s="234" t="s">
        <v>7087</v>
      </c>
    </row>
    <row r="50" spans="1:3">
      <c r="A50" s="484" t="s">
        <v>7047</v>
      </c>
      <c r="B50" t="s">
        <v>6101</v>
      </c>
      <c r="C50" s="234" t="s">
        <v>6987</v>
      </c>
    </row>
    <row r="51" spans="1:3" s="484" customFormat="1">
      <c r="A51" s="484" t="s">
        <v>7047</v>
      </c>
      <c r="B51" s="478" t="s">
        <v>3226</v>
      </c>
      <c r="C51" s="234" t="s">
        <v>7087</v>
      </c>
    </row>
    <row r="52" spans="1:3" s="484" customFormat="1">
      <c r="A52" s="484" t="s">
        <v>7047</v>
      </c>
      <c r="B52" s="478" t="s">
        <v>3280</v>
      </c>
      <c r="C52" s="234" t="s">
        <v>7247</v>
      </c>
    </row>
    <row r="53" spans="1:3">
      <c r="A53" s="478" t="s">
        <v>7250</v>
      </c>
      <c r="B53" s="478" t="s">
        <v>7124</v>
      </c>
      <c r="C53" s="234" t="s">
        <v>7248</v>
      </c>
    </row>
    <row r="54" spans="1:3">
      <c r="A54" s="478" t="s">
        <v>7250</v>
      </c>
      <c r="B54" s="478" t="s">
        <v>7125</v>
      </c>
      <c r="C54" s="234" t="s">
        <v>7249</v>
      </c>
    </row>
    <row r="55" spans="1:3" s="484" customFormat="1">
      <c r="A55" s="478" t="s">
        <v>9429</v>
      </c>
      <c r="B55" s="478" t="s">
        <v>11640</v>
      </c>
      <c r="C55" s="234" t="s">
        <v>11639</v>
      </c>
    </row>
    <row r="56" spans="1:3" s="484" customFormat="1">
      <c r="A56" s="478" t="s">
        <v>9429</v>
      </c>
      <c r="B56" s="478" t="s">
        <v>11694</v>
      </c>
      <c r="C56" s="234" t="s">
        <v>11695</v>
      </c>
    </row>
    <row r="57" spans="1:3" s="484" customFormat="1">
      <c r="A57" s="478" t="s">
        <v>9429</v>
      </c>
      <c r="B57" s="478" t="s">
        <v>11696</v>
      </c>
      <c r="C57" s="234" t="s">
        <v>11697</v>
      </c>
    </row>
    <row r="58" spans="1:3" s="484" customFormat="1">
      <c r="A58" s="478" t="s">
        <v>9429</v>
      </c>
      <c r="B58" s="478" t="s">
        <v>9430</v>
      </c>
      <c r="C58" s="234" t="s">
        <v>9431</v>
      </c>
    </row>
    <row r="59" spans="1:3" s="484" customFormat="1">
      <c r="A59" s="478" t="s">
        <v>7845</v>
      </c>
      <c r="B59" s="478" t="s">
        <v>7846</v>
      </c>
      <c r="C59" s="234" t="s">
        <v>7847</v>
      </c>
    </row>
    <row r="60" spans="1:3" s="484" customFormat="1">
      <c r="A60" s="478" t="s">
        <v>7845</v>
      </c>
      <c r="B60" s="478" t="s">
        <v>7125</v>
      </c>
      <c r="C60" s="234" t="s">
        <v>11698</v>
      </c>
    </row>
    <row r="61" spans="1:3">
      <c r="A61" s="484" t="s">
        <v>7845</v>
      </c>
      <c r="B61" t="s">
        <v>9432</v>
      </c>
      <c r="C61" s="234" t="s">
        <v>9433</v>
      </c>
    </row>
    <row r="62" spans="1:3">
      <c r="A62" s="484" t="s">
        <v>7845</v>
      </c>
      <c r="B62" t="s">
        <v>9435</v>
      </c>
      <c r="C62" s="234" t="s">
        <v>9434</v>
      </c>
    </row>
    <row r="63" spans="1:3">
      <c r="A63" s="484" t="s">
        <v>7845</v>
      </c>
      <c r="B63" t="s">
        <v>9437</v>
      </c>
      <c r="C63" s="234" t="s">
        <v>9436</v>
      </c>
    </row>
  </sheetData>
  <hyperlinks>
    <hyperlink ref="C50" r:id="rId1"/>
    <hyperlink ref="C4" r:id="rId2"/>
    <hyperlink ref="C43" r:id="rId3"/>
    <hyperlink ref="C37" r:id="rId4"/>
    <hyperlink ref="C6" r:id="rId5"/>
    <hyperlink ref="C2" r:id="rId6"/>
    <hyperlink ref="C18" r:id="rId7"/>
    <hyperlink ref="C5" r:id="rId8"/>
    <hyperlink ref="C13" r:id="rId9"/>
    <hyperlink ref="C8" r:id="rId10"/>
    <hyperlink ref="C29" r:id="rId11"/>
    <hyperlink ref="C21" r:id="rId12"/>
    <hyperlink ref="C7" r:id="rId13"/>
    <hyperlink ref="C10" r:id="rId14"/>
    <hyperlink ref="C11" r:id="rId15"/>
    <hyperlink ref="C12" r:id="rId16"/>
    <hyperlink ref="C14" r:id="rId17"/>
    <hyperlink ref="C19" r:id="rId18"/>
    <hyperlink ref="C20" r:id="rId19"/>
    <hyperlink ref="C32" r:id="rId20"/>
    <hyperlink ref="C33" r:id="rId21"/>
    <hyperlink ref="C51" r:id="rId22"/>
    <hyperlink ref="C44" r:id="rId23"/>
    <hyperlink ref="C30" r:id="rId24"/>
    <hyperlink ref="C27" r:id="rId25"/>
    <hyperlink ref="C9" r:id="rId26"/>
    <hyperlink ref="C15" r:id="rId27"/>
    <hyperlink ref="C35" r:id="rId28"/>
    <hyperlink ref="C36" r:id="rId29"/>
    <hyperlink ref="C45" r:id="rId30"/>
    <hyperlink ref="C46" r:id="rId31"/>
    <hyperlink ref="C47" r:id="rId32"/>
    <hyperlink ref="C48" r:id="rId33"/>
    <hyperlink ref="C49" r:id="rId34"/>
    <hyperlink ref="C53" r:id="rId35"/>
    <hyperlink ref="C54" r:id="rId36"/>
    <hyperlink ref="C3" r:id="rId37"/>
    <hyperlink ref="C24" r:id="rId38"/>
    <hyperlink ref="C28" r:id="rId39"/>
    <hyperlink ref="C61" r:id="rId40"/>
    <hyperlink ref="C62" r:id="rId41"/>
    <hyperlink ref="C63" r:id="rId42"/>
  </hyperlinks>
  <pageMargins left="0.7" right="0.7" top="0.75" bottom="0.75" header="0.3" footer="0.3"/>
  <pageSetup paperSize="9" orientation="portrait" r:id="rId4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A1:H120"/>
  <sheetViews>
    <sheetView topLeftCell="A37" workbookViewId="0">
      <selection activeCell="C54" sqref="C54"/>
    </sheetView>
  </sheetViews>
  <sheetFormatPr defaultRowHeight="13.2"/>
  <cols>
    <col min="1" max="1" width="75.6640625" style="484" customWidth="1"/>
    <col min="2" max="2" width="20.44140625" style="484" customWidth="1"/>
    <col min="3" max="3" width="17" bestFit="1" customWidth="1"/>
    <col min="4" max="4" width="5.33203125" customWidth="1"/>
    <col min="5" max="5" width="6.109375" customWidth="1"/>
    <col min="6" max="6" width="4.77734375" customWidth="1"/>
    <col min="8" max="8" width="70.44140625" customWidth="1"/>
  </cols>
  <sheetData>
    <row r="1" spans="1:8" ht="39.6">
      <c r="A1" s="5" t="s">
        <v>7319</v>
      </c>
      <c r="B1" s="5" t="s">
        <v>7321</v>
      </c>
      <c r="C1" s="623" t="s">
        <v>4552</v>
      </c>
      <c r="D1" s="624" t="s">
        <v>7208</v>
      </c>
      <c r="E1" s="624" t="s">
        <v>7209</v>
      </c>
      <c r="F1" s="624" t="s">
        <v>7210</v>
      </c>
      <c r="G1" s="624" t="s">
        <v>5274</v>
      </c>
      <c r="H1" s="624" t="s">
        <v>7211</v>
      </c>
    </row>
    <row r="2" spans="1:8">
      <c r="A2" t="s">
        <v>7371</v>
      </c>
      <c r="B2" s="148"/>
      <c r="C2" s="478" t="s">
        <v>4875</v>
      </c>
      <c r="D2" s="29" t="s">
        <v>1027</v>
      </c>
      <c r="E2" s="40" t="s">
        <v>5296</v>
      </c>
      <c r="F2" s="66" t="s">
        <v>3338</v>
      </c>
      <c r="G2" s="43" t="s">
        <v>944</v>
      </c>
      <c r="H2" s="160" t="s">
        <v>741</v>
      </c>
    </row>
    <row r="3" spans="1:8" s="484" customFormat="1">
      <c r="A3" s="484" t="s">
        <v>7384</v>
      </c>
      <c r="B3" s="148">
        <v>245000000</v>
      </c>
      <c r="C3" s="478" t="s">
        <v>7378</v>
      </c>
      <c r="D3" s="29" t="s">
        <v>1027</v>
      </c>
      <c r="E3" s="40" t="s">
        <v>5296</v>
      </c>
      <c r="F3" s="66" t="s">
        <v>3338</v>
      </c>
      <c r="G3" s="35" t="s">
        <v>947</v>
      </c>
      <c r="H3" s="517" t="s">
        <v>7381</v>
      </c>
    </row>
    <row r="4" spans="1:8" s="484" customFormat="1">
      <c r="A4" s="484" t="s">
        <v>7385</v>
      </c>
      <c r="B4" s="148">
        <v>45000000</v>
      </c>
      <c r="C4" s="478" t="s">
        <v>7379</v>
      </c>
      <c r="D4" s="29" t="s">
        <v>1027</v>
      </c>
      <c r="E4" s="40" t="s">
        <v>5296</v>
      </c>
      <c r="F4" s="66" t="s">
        <v>3338</v>
      </c>
      <c r="G4" s="35" t="s">
        <v>947</v>
      </c>
      <c r="H4" s="517" t="s">
        <v>7382</v>
      </c>
    </row>
    <row r="5" spans="1:8" s="484" customFormat="1">
      <c r="A5" s="484" t="s">
        <v>7386</v>
      </c>
      <c r="B5" s="148">
        <v>60000000</v>
      </c>
      <c r="C5" s="478" t="s">
        <v>7380</v>
      </c>
      <c r="D5" s="29" t="s">
        <v>1027</v>
      </c>
      <c r="E5" s="40" t="s">
        <v>5296</v>
      </c>
      <c r="F5" s="66" t="s">
        <v>3338</v>
      </c>
      <c r="G5" s="35" t="s">
        <v>947</v>
      </c>
      <c r="H5" s="517" t="s">
        <v>7383</v>
      </c>
    </row>
    <row r="6" spans="1:8">
      <c r="A6" t="s">
        <v>7372</v>
      </c>
      <c r="B6" s="148">
        <v>250000000</v>
      </c>
      <c r="C6" s="478" t="s">
        <v>4876</v>
      </c>
      <c r="D6" s="29" t="s">
        <v>1027</v>
      </c>
      <c r="E6" s="40" t="s">
        <v>5296</v>
      </c>
      <c r="F6" s="66" t="s">
        <v>3338</v>
      </c>
      <c r="G6" s="43" t="s">
        <v>944</v>
      </c>
      <c r="H6" s="160" t="s">
        <v>1837</v>
      </c>
    </row>
    <row r="7" spans="1:8">
      <c r="A7" t="s">
        <v>7290</v>
      </c>
      <c r="B7" s="148">
        <v>800000000</v>
      </c>
      <c r="C7" s="478" t="s">
        <v>4877</v>
      </c>
      <c r="D7" s="29" t="s">
        <v>1027</v>
      </c>
      <c r="E7" s="40" t="s">
        <v>5296</v>
      </c>
      <c r="F7" s="66" t="s">
        <v>3338</v>
      </c>
      <c r="G7" s="43" t="s">
        <v>944</v>
      </c>
      <c r="H7" s="20" t="s">
        <v>1838</v>
      </c>
    </row>
    <row r="8" spans="1:8" ht="14.4">
      <c r="A8" s="484" t="s">
        <v>7374</v>
      </c>
      <c r="B8" s="148">
        <v>5080000000</v>
      </c>
      <c r="C8" s="478" t="s">
        <v>4914</v>
      </c>
      <c r="D8" s="40" t="s">
        <v>1027</v>
      </c>
      <c r="E8" s="40" t="s">
        <v>5297</v>
      </c>
      <c r="F8" s="42" t="s">
        <v>3338</v>
      </c>
      <c r="G8" s="43" t="s">
        <v>944</v>
      </c>
      <c r="H8" s="517" t="s">
        <v>746</v>
      </c>
    </row>
    <row r="9" spans="1:8" ht="14.4">
      <c r="A9" s="484" t="s">
        <v>7373</v>
      </c>
      <c r="B9" s="148"/>
      <c r="C9" s="478" t="s">
        <v>4927</v>
      </c>
      <c r="D9" s="40" t="s">
        <v>1027</v>
      </c>
      <c r="E9" s="40" t="s">
        <v>5297</v>
      </c>
      <c r="F9" s="42" t="s">
        <v>3338</v>
      </c>
      <c r="G9" s="43" t="s">
        <v>944</v>
      </c>
      <c r="H9" s="517" t="s">
        <v>754</v>
      </c>
    </row>
    <row r="10" spans="1:8" s="484" customFormat="1" ht="14.4">
      <c r="A10" s="484" t="s">
        <v>7802</v>
      </c>
      <c r="B10" s="151">
        <v>110000000</v>
      </c>
      <c r="C10" s="478" t="s">
        <v>7459</v>
      </c>
      <c r="D10" s="40" t="s">
        <v>1027</v>
      </c>
      <c r="E10" s="40" t="s">
        <v>5297</v>
      </c>
      <c r="F10" s="42" t="s">
        <v>3338</v>
      </c>
      <c r="G10" s="35" t="s">
        <v>947</v>
      </c>
      <c r="H10" s="51" t="s">
        <v>7463</v>
      </c>
    </row>
    <row r="11" spans="1:8" s="484" customFormat="1" ht="14.4">
      <c r="A11" s="484" t="s">
        <v>7803</v>
      </c>
      <c r="B11" s="151">
        <v>430000000</v>
      </c>
      <c r="C11" s="478" t="s">
        <v>7460</v>
      </c>
      <c r="D11" s="40" t="s">
        <v>1027</v>
      </c>
      <c r="E11" s="40" t="s">
        <v>5297</v>
      </c>
      <c r="F11" s="42" t="s">
        <v>3338</v>
      </c>
      <c r="G11" s="35" t="s">
        <v>947</v>
      </c>
      <c r="H11" s="51" t="s">
        <v>7464</v>
      </c>
    </row>
    <row r="12" spans="1:8" s="484" customFormat="1" ht="14.4">
      <c r="A12" s="484" t="s">
        <v>7804</v>
      </c>
      <c r="B12" s="151">
        <v>100000000</v>
      </c>
      <c r="C12" s="478" t="s">
        <v>7461</v>
      </c>
      <c r="D12" s="40" t="s">
        <v>1027</v>
      </c>
      <c r="E12" s="40" t="s">
        <v>5297</v>
      </c>
      <c r="F12" s="42" t="s">
        <v>3338</v>
      </c>
      <c r="G12" s="35" t="s">
        <v>947</v>
      </c>
      <c r="H12" s="51" t="s">
        <v>7465</v>
      </c>
    </row>
    <row r="13" spans="1:8" s="484" customFormat="1" ht="14.4">
      <c r="A13" s="484" t="s">
        <v>7805</v>
      </c>
      <c r="B13" s="151">
        <v>160000000</v>
      </c>
      <c r="C13" s="478" t="s">
        <v>7462</v>
      </c>
      <c r="D13" s="40" t="s">
        <v>1027</v>
      </c>
      <c r="E13" s="40" t="s">
        <v>5297</v>
      </c>
      <c r="F13" s="42" t="s">
        <v>3338</v>
      </c>
      <c r="G13" s="35" t="s">
        <v>947</v>
      </c>
      <c r="H13" s="51" t="s">
        <v>7466</v>
      </c>
    </row>
    <row r="14" spans="1:8" ht="14.4">
      <c r="A14" s="484" t="s">
        <v>7318</v>
      </c>
      <c r="B14" s="148">
        <v>1455240000</v>
      </c>
      <c r="C14" s="478" t="s">
        <v>4939</v>
      </c>
      <c r="D14" s="40" t="s">
        <v>1027</v>
      </c>
      <c r="E14" s="40" t="s">
        <v>5298</v>
      </c>
      <c r="F14" s="42" t="s">
        <v>3338</v>
      </c>
      <c r="G14" s="43" t="s">
        <v>944</v>
      </c>
      <c r="H14" s="518" t="s">
        <v>1839</v>
      </c>
    </row>
    <row r="15" spans="1:8">
      <c r="A15" t="s">
        <v>7295</v>
      </c>
      <c r="B15" s="148">
        <v>1203300000</v>
      </c>
      <c r="C15" s="478" t="s">
        <v>4952</v>
      </c>
      <c r="D15" s="40" t="s">
        <v>943</v>
      </c>
      <c r="E15" s="40" t="s">
        <v>5299</v>
      </c>
      <c r="F15" s="66" t="s">
        <v>3338</v>
      </c>
      <c r="G15" s="43" t="s">
        <v>944</v>
      </c>
      <c r="H15" s="20" t="s">
        <v>823</v>
      </c>
    </row>
    <row r="16" spans="1:8" ht="14.4">
      <c r="A16" s="484" t="s">
        <v>7277</v>
      </c>
      <c r="B16" s="148">
        <v>600000000</v>
      </c>
      <c r="C16" s="478" t="s">
        <v>4977</v>
      </c>
      <c r="D16" s="40" t="s">
        <v>943</v>
      </c>
      <c r="E16" s="40" t="s">
        <v>5300</v>
      </c>
      <c r="F16" s="42" t="s">
        <v>3338</v>
      </c>
      <c r="G16" s="43" t="s">
        <v>944</v>
      </c>
      <c r="H16" s="518" t="s">
        <v>1840</v>
      </c>
    </row>
    <row r="17" spans="1:8" ht="14.4">
      <c r="A17" s="484" t="s">
        <v>7278</v>
      </c>
      <c r="B17" s="148"/>
      <c r="C17" s="478" t="s">
        <v>4978</v>
      </c>
      <c r="D17" s="40" t="s">
        <v>943</v>
      </c>
      <c r="E17" s="40" t="s">
        <v>5300</v>
      </c>
      <c r="F17" s="42" t="s">
        <v>3338</v>
      </c>
      <c r="G17" s="43" t="s">
        <v>944</v>
      </c>
      <c r="H17" s="518" t="s">
        <v>1841</v>
      </c>
    </row>
    <row r="18" spans="1:8" ht="14.4">
      <c r="A18" s="484" t="s">
        <v>7279</v>
      </c>
      <c r="B18" s="148">
        <v>500000000</v>
      </c>
      <c r="C18" s="478" t="s">
        <v>5177</v>
      </c>
      <c r="D18" s="40" t="s">
        <v>943</v>
      </c>
      <c r="E18" s="40" t="s">
        <v>5300</v>
      </c>
      <c r="F18" s="42" t="s">
        <v>3338</v>
      </c>
      <c r="G18" s="43" t="s">
        <v>944</v>
      </c>
      <c r="H18" s="518" t="s">
        <v>4594</v>
      </c>
    </row>
    <row r="19" spans="1:8">
      <c r="A19" t="s">
        <v>7280</v>
      </c>
      <c r="B19" s="148"/>
      <c r="C19" s="478"/>
      <c r="D19" s="40"/>
      <c r="E19" s="29"/>
      <c r="F19" s="66"/>
      <c r="G19" s="43"/>
      <c r="H19" s="20"/>
    </row>
    <row r="20" spans="1:8">
      <c r="A20" t="s">
        <v>7281</v>
      </c>
      <c r="B20" s="148"/>
      <c r="C20" s="478"/>
      <c r="D20" s="40"/>
      <c r="E20" s="29"/>
      <c r="F20" s="66"/>
      <c r="G20" s="43"/>
      <c r="H20" s="20"/>
    </row>
    <row r="21" spans="1:8" ht="14.4">
      <c r="A21" s="484" t="s">
        <v>7282</v>
      </c>
      <c r="B21" s="148"/>
      <c r="C21" s="478" t="s">
        <v>5178</v>
      </c>
      <c r="D21" s="40" t="s">
        <v>943</v>
      </c>
      <c r="E21" s="40" t="s">
        <v>5300</v>
      </c>
      <c r="F21" s="42" t="s">
        <v>3338</v>
      </c>
      <c r="G21" s="43" t="s">
        <v>944</v>
      </c>
      <c r="H21" s="518" t="s">
        <v>4593</v>
      </c>
    </row>
    <row r="22" spans="1:8">
      <c r="A22" t="s">
        <v>7283</v>
      </c>
      <c r="B22" s="148">
        <v>60000000</v>
      </c>
      <c r="C22" s="478"/>
      <c r="D22" s="40"/>
      <c r="E22" s="29"/>
      <c r="F22" s="66"/>
      <c r="G22" s="43"/>
      <c r="H22" s="20"/>
    </row>
    <row r="23" spans="1:8">
      <c r="A23" t="s">
        <v>7284</v>
      </c>
      <c r="B23" s="148">
        <v>20000000</v>
      </c>
      <c r="C23" s="478"/>
      <c r="D23" s="40"/>
      <c r="E23" s="29"/>
      <c r="F23" s="66"/>
      <c r="G23" s="43"/>
      <c r="H23" s="20"/>
    </row>
    <row r="24" spans="1:8" ht="14.4">
      <c r="A24" s="484" t="s">
        <v>7285</v>
      </c>
      <c r="B24" s="148"/>
      <c r="C24" s="478" t="s">
        <v>5179</v>
      </c>
      <c r="D24" s="40" t="s">
        <v>943</v>
      </c>
      <c r="E24" s="40" t="s">
        <v>5300</v>
      </c>
      <c r="F24" s="42" t="s">
        <v>3338</v>
      </c>
      <c r="G24" s="43" t="s">
        <v>944</v>
      </c>
      <c r="H24" s="518" t="s">
        <v>4595</v>
      </c>
    </row>
    <row r="25" spans="1:8">
      <c r="A25" s="484" t="s">
        <v>7333</v>
      </c>
      <c r="B25" s="148">
        <v>130000000</v>
      </c>
      <c r="C25" s="478" t="s">
        <v>7335</v>
      </c>
      <c r="D25" s="40"/>
      <c r="E25" s="40"/>
      <c r="F25" s="42"/>
      <c r="G25" s="43"/>
      <c r="H25" s="518"/>
    </row>
    <row r="26" spans="1:8">
      <c r="A26" s="484" t="s">
        <v>7334</v>
      </c>
      <c r="B26" s="148">
        <v>90000000</v>
      </c>
      <c r="C26" s="478" t="s">
        <v>7336</v>
      </c>
      <c r="D26" s="40"/>
      <c r="E26" s="40"/>
      <c r="F26" s="42"/>
      <c r="G26" s="43"/>
      <c r="H26" s="518"/>
    </row>
    <row r="27" spans="1:8" ht="14.4">
      <c r="A27" s="484" t="s">
        <v>7287</v>
      </c>
      <c r="B27" s="148">
        <v>2000000000</v>
      </c>
      <c r="C27" s="478" t="s">
        <v>4995</v>
      </c>
      <c r="D27" s="40" t="s">
        <v>943</v>
      </c>
      <c r="E27" s="40" t="s">
        <v>5301</v>
      </c>
      <c r="F27" s="42" t="s">
        <v>3338</v>
      </c>
      <c r="G27" s="43" t="s">
        <v>944</v>
      </c>
      <c r="H27" s="518" t="s">
        <v>836</v>
      </c>
    </row>
    <row r="28" spans="1:8" ht="14.4">
      <c r="A28" s="484" t="s">
        <v>7376</v>
      </c>
      <c r="B28" s="148">
        <v>4563610000</v>
      </c>
      <c r="C28" s="478" t="s">
        <v>4997</v>
      </c>
      <c r="D28" s="40" t="s">
        <v>943</v>
      </c>
      <c r="E28" s="40" t="s">
        <v>5301</v>
      </c>
      <c r="F28" s="42" t="s">
        <v>3338</v>
      </c>
      <c r="G28" s="43" t="s">
        <v>944</v>
      </c>
      <c r="H28" s="517" t="s">
        <v>1842</v>
      </c>
    </row>
    <row r="29" spans="1:8">
      <c r="A29" s="484" t="s">
        <v>7304</v>
      </c>
      <c r="B29" s="148">
        <v>1550000000</v>
      </c>
      <c r="C29" s="478" t="s">
        <v>5017</v>
      </c>
      <c r="D29" s="40" t="s">
        <v>955</v>
      </c>
      <c r="E29" s="40" t="s">
        <v>5303</v>
      </c>
      <c r="F29" s="42" t="s">
        <v>3338</v>
      </c>
      <c r="G29" s="43" t="s">
        <v>944</v>
      </c>
      <c r="H29" s="518" t="s">
        <v>1843</v>
      </c>
    </row>
    <row r="30" spans="1:8">
      <c r="A30" s="484" t="s">
        <v>7298</v>
      </c>
      <c r="B30" s="148"/>
      <c r="C30" s="478" t="s">
        <v>7901</v>
      </c>
      <c r="D30" s="40" t="s">
        <v>955</v>
      </c>
      <c r="E30" s="40" t="s">
        <v>5303</v>
      </c>
      <c r="F30" s="42" t="s">
        <v>3338</v>
      </c>
      <c r="G30" s="43" t="s">
        <v>944</v>
      </c>
      <c r="H30" s="518" t="s">
        <v>1844</v>
      </c>
    </row>
    <row r="31" spans="1:8">
      <c r="A31" s="484" t="s">
        <v>7299</v>
      </c>
      <c r="C31" s="478" t="s">
        <v>7902</v>
      </c>
      <c r="D31" s="40" t="s">
        <v>955</v>
      </c>
      <c r="E31" s="40" t="s">
        <v>5303</v>
      </c>
      <c r="F31" s="42" t="s">
        <v>3338</v>
      </c>
      <c r="G31" s="43" t="s">
        <v>944</v>
      </c>
      <c r="H31" s="518" t="s">
        <v>4629</v>
      </c>
    </row>
    <row r="32" spans="1:8">
      <c r="A32" s="484" t="s">
        <v>7300</v>
      </c>
      <c r="B32" s="148">
        <v>115000000</v>
      </c>
      <c r="C32" s="478" t="s">
        <v>7903</v>
      </c>
      <c r="D32" s="40" t="s">
        <v>955</v>
      </c>
      <c r="E32" s="40" t="s">
        <v>5303</v>
      </c>
      <c r="F32" s="42" t="s">
        <v>3338</v>
      </c>
      <c r="G32" s="35" t="s">
        <v>947</v>
      </c>
      <c r="H32" s="518" t="s">
        <v>7395</v>
      </c>
    </row>
    <row r="33" spans="1:8">
      <c r="A33" s="484" t="s">
        <v>7301</v>
      </c>
      <c r="B33" s="148">
        <v>30000000</v>
      </c>
      <c r="C33" s="478" t="s">
        <v>7904</v>
      </c>
      <c r="D33" s="40" t="s">
        <v>955</v>
      </c>
      <c r="E33" s="40" t="s">
        <v>5303</v>
      </c>
      <c r="F33" s="42" t="s">
        <v>3338</v>
      </c>
      <c r="G33" s="35" t="s">
        <v>947</v>
      </c>
      <c r="H33" s="518" t="s">
        <v>7396</v>
      </c>
    </row>
    <row r="34" spans="1:8">
      <c r="A34" s="484" t="s">
        <v>7302</v>
      </c>
      <c r="B34" s="148">
        <v>55000000</v>
      </c>
      <c r="C34" s="478" t="s">
        <v>7905</v>
      </c>
      <c r="D34" s="40" t="s">
        <v>955</v>
      </c>
      <c r="E34" s="40" t="s">
        <v>5303</v>
      </c>
      <c r="F34" s="42" t="s">
        <v>3338</v>
      </c>
      <c r="G34" s="43" t="s">
        <v>944</v>
      </c>
      <c r="H34" s="518" t="s">
        <v>4630</v>
      </c>
    </row>
    <row r="35" spans="1:8">
      <c r="A35" s="484" t="s">
        <v>7303</v>
      </c>
      <c r="C35" s="478"/>
      <c r="D35" s="40"/>
      <c r="E35" s="40"/>
      <c r="F35" s="42"/>
      <c r="G35" s="43"/>
      <c r="H35" s="518"/>
    </row>
    <row r="36" spans="1:8">
      <c r="A36" s="484" t="s">
        <v>7274</v>
      </c>
      <c r="B36" s="148">
        <v>1000000000</v>
      </c>
      <c r="C36" s="478" t="s">
        <v>7906</v>
      </c>
      <c r="D36" s="40" t="s">
        <v>955</v>
      </c>
      <c r="E36" s="40" t="s">
        <v>5303</v>
      </c>
      <c r="F36" s="42" t="s">
        <v>3338</v>
      </c>
      <c r="G36" s="43" t="s">
        <v>944</v>
      </c>
      <c r="H36" s="518" t="s">
        <v>791</v>
      </c>
    </row>
    <row r="37" spans="1:8">
      <c r="A37" s="484" t="s">
        <v>7275</v>
      </c>
      <c r="B37" s="478"/>
      <c r="C37" s="478"/>
      <c r="D37" s="40"/>
      <c r="E37" s="40"/>
      <c r="F37" s="42"/>
      <c r="G37" s="43"/>
      <c r="H37" s="518"/>
    </row>
    <row r="38" spans="1:8" s="484" customFormat="1">
      <c r="A38" s="484" t="s">
        <v>7674</v>
      </c>
      <c r="B38" s="648" t="s">
        <v>7676</v>
      </c>
      <c r="C38" s="478"/>
      <c r="D38" s="40"/>
      <c r="E38" s="40"/>
      <c r="F38" s="42"/>
      <c r="G38" s="43"/>
      <c r="H38" s="518"/>
    </row>
    <row r="39" spans="1:8" s="484" customFormat="1">
      <c r="A39" s="484" t="s">
        <v>7675</v>
      </c>
      <c r="B39" s="648" t="s">
        <v>7672</v>
      </c>
      <c r="C39" s="478"/>
      <c r="D39" s="40"/>
      <c r="E39" s="40"/>
      <c r="F39" s="42"/>
      <c r="G39" s="43"/>
      <c r="H39" s="518"/>
    </row>
    <row r="40" spans="1:8">
      <c r="A40" s="484" t="s">
        <v>7276</v>
      </c>
      <c r="B40" s="648" t="s">
        <v>7672</v>
      </c>
      <c r="C40" s="478"/>
      <c r="D40" s="40"/>
      <c r="E40" s="40"/>
      <c r="F40" s="42"/>
      <c r="G40" s="43"/>
      <c r="H40" s="518"/>
    </row>
    <row r="41" spans="1:8">
      <c r="A41" s="484" t="s">
        <v>7677</v>
      </c>
      <c r="B41" s="648" t="s">
        <v>7673</v>
      </c>
      <c r="C41" s="478"/>
      <c r="D41" s="40"/>
      <c r="E41" s="40"/>
      <c r="F41" s="42"/>
      <c r="G41" s="43"/>
      <c r="H41" s="518"/>
    </row>
    <row r="42" spans="1:8">
      <c r="A42" s="484" t="s">
        <v>7286</v>
      </c>
      <c r="B42" s="148">
        <v>450000000</v>
      </c>
      <c r="C42" s="478" t="s">
        <v>7907</v>
      </c>
      <c r="D42" s="40" t="s">
        <v>955</v>
      </c>
      <c r="E42" s="40" t="s">
        <v>5303</v>
      </c>
      <c r="F42" s="42" t="s">
        <v>3338</v>
      </c>
      <c r="G42" s="43" t="s">
        <v>944</v>
      </c>
      <c r="H42" s="518" t="s">
        <v>792</v>
      </c>
    </row>
    <row r="43" spans="1:8" ht="14.4">
      <c r="C43" s="478" t="s">
        <v>5944</v>
      </c>
      <c r="D43" s="665" t="s">
        <v>541</v>
      </c>
      <c r="E43" s="40" t="s">
        <v>5304</v>
      </c>
      <c r="F43" s="364" t="s">
        <v>3338</v>
      </c>
      <c r="G43" s="47" t="s">
        <v>755</v>
      </c>
      <c r="H43" s="34" t="s">
        <v>786</v>
      </c>
    </row>
    <row r="44" spans="1:8" ht="14.4">
      <c r="A44" s="484" t="s">
        <v>7305</v>
      </c>
      <c r="B44" s="148">
        <v>1470000000</v>
      </c>
      <c r="C44" s="478" t="s">
        <v>5036</v>
      </c>
      <c r="D44" s="40" t="s">
        <v>955</v>
      </c>
      <c r="E44" s="40" t="s">
        <v>5304</v>
      </c>
      <c r="F44" s="42" t="s">
        <v>3338</v>
      </c>
      <c r="G44" s="43" t="s">
        <v>944</v>
      </c>
      <c r="H44" s="518" t="s">
        <v>1849</v>
      </c>
    </row>
    <row r="45" spans="1:8">
      <c r="A45" s="484" t="s">
        <v>7306</v>
      </c>
      <c r="B45" s="148">
        <v>390000000</v>
      </c>
      <c r="C45" s="478" t="s">
        <v>5037</v>
      </c>
      <c r="D45" s="40" t="s">
        <v>955</v>
      </c>
      <c r="E45" s="665" t="s">
        <v>558</v>
      </c>
      <c r="F45" s="42" t="s">
        <v>3338</v>
      </c>
      <c r="G45" s="43" t="s">
        <v>944</v>
      </c>
      <c r="H45" s="518" t="s">
        <v>1846</v>
      </c>
    </row>
    <row r="46" spans="1:8" ht="14.4">
      <c r="A46" s="484" t="s">
        <v>7307</v>
      </c>
      <c r="B46" s="148">
        <v>250000000</v>
      </c>
      <c r="C46" s="478" t="s">
        <v>5038</v>
      </c>
      <c r="D46" s="40" t="s">
        <v>955</v>
      </c>
      <c r="E46" s="40" t="s">
        <v>5304</v>
      </c>
      <c r="F46" s="42" t="s">
        <v>3338</v>
      </c>
      <c r="G46" s="43" t="s">
        <v>944</v>
      </c>
      <c r="H46" s="518" t="s">
        <v>1850</v>
      </c>
    </row>
    <row r="47" spans="1:8" ht="14.4">
      <c r="A47" s="484" t="s">
        <v>7288</v>
      </c>
      <c r="B47" s="148">
        <v>50000000</v>
      </c>
      <c r="C47" s="478" t="s">
        <v>5039</v>
      </c>
      <c r="D47" s="40" t="s">
        <v>955</v>
      </c>
      <c r="E47" s="40" t="s">
        <v>5304</v>
      </c>
      <c r="F47" s="42" t="s">
        <v>3338</v>
      </c>
      <c r="G47" s="43" t="s">
        <v>944</v>
      </c>
      <c r="H47" s="518" t="s">
        <v>1847</v>
      </c>
    </row>
    <row r="48" spans="1:8" ht="14.4">
      <c r="A48" s="484" t="s">
        <v>7289</v>
      </c>
      <c r="B48" s="148">
        <v>700000000</v>
      </c>
      <c r="C48" s="478" t="s">
        <v>5040</v>
      </c>
      <c r="D48" s="40" t="s">
        <v>955</v>
      </c>
      <c r="E48" s="40" t="s">
        <v>5304</v>
      </c>
      <c r="F48" s="42" t="s">
        <v>3338</v>
      </c>
      <c r="G48" s="43" t="s">
        <v>944</v>
      </c>
      <c r="H48" s="518" t="s">
        <v>1848</v>
      </c>
    </row>
    <row r="49" spans="1:8" ht="14.4">
      <c r="A49" s="484" t="s">
        <v>7291</v>
      </c>
      <c r="B49" s="148">
        <v>1000000000</v>
      </c>
      <c r="C49" s="478" t="s">
        <v>5063</v>
      </c>
      <c r="D49" s="40" t="s">
        <v>1015</v>
      </c>
      <c r="E49" s="40" t="s">
        <v>5306</v>
      </c>
      <c r="F49" s="42" t="s">
        <v>3338</v>
      </c>
      <c r="G49" s="43" t="s">
        <v>944</v>
      </c>
      <c r="H49" s="518" t="s">
        <v>1851</v>
      </c>
    </row>
    <row r="50" spans="1:8" ht="14.4">
      <c r="A50" s="484" t="s">
        <v>7292</v>
      </c>
      <c r="B50" s="148">
        <v>132900000</v>
      </c>
      <c r="C50" s="478" t="s">
        <v>5187</v>
      </c>
      <c r="D50" s="54" t="s">
        <v>544</v>
      </c>
      <c r="E50" s="40" t="s">
        <v>5308</v>
      </c>
      <c r="F50" s="42" t="s">
        <v>3338</v>
      </c>
      <c r="G50" s="43" t="s">
        <v>944</v>
      </c>
      <c r="H50" s="518" t="s">
        <v>1853</v>
      </c>
    </row>
    <row r="51" spans="1:8">
      <c r="A51" s="484" t="s">
        <v>7293</v>
      </c>
      <c r="C51" s="478"/>
      <c r="D51" s="54"/>
      <c r="E51" s="40"/>
      <c r="F51" s="42"/>
      <c r="G51" s="43"/>
      <c r="H51" s="518"/>
    </row>
    <row r="52" spans="1:8">
      <c r="A52" s="484" t="s">
        <v>7294</v>
      </c>
      <c r="C52" s="478"/>
      <c r="D52" s="54"/>
      <c r="E52" s="40"/>
      <c r="F52" s="42"/>
      <c r="G52" s="43"/>
      <c r="H52" s="518"/>
    </row>
    <row r="53" spans="1:8">
      <c r="A53" s="484" t="s">
        <v>7375</v>
      </c>
      <c r="B53" s="148">
        <v>210000000</v>
      </c>
      <c r="C53" s="478" t="s">
        <v>10116</v>
      </c>
      <c r="D53" s="54" t="s">
        <v>544</v>
      </c>
      <c r="E53" s="38" t="s">
        <v>5946</v>
      </c>
      <c r="F53" s="42" t="s">
        <v>3338</v>
      </c>
      <c r="G53" s="43" t="s">
        <v>944</v>
      </c>
      <c r="H53" s="517" t="s">
        <v>1855</v>
      </c>
    </row>
    <row r="54" spans="1:8" ht="14.4">
      <c r="A54" s="484" t="s">
        <v>7317</v>
      </c>
      <c r="B54" s="148">
        <v>300000000</v>
      </c>
      <c r="C54" s="478" t="s">
        <v>7908</v>
      </c>
      <c r="D54" s="54" t="s">
        <v>544</v>
      </c>
      <c r="E54" s="40" t="s">
        <v>5309</v>
      </c>
      <c r="F54" s="42" t="s">
        <v>3338</v>
      </c>
      <c r="G54" s="43" t="s">
        <v>944</v>
      </c>
      <c r="H54" s="518" t="s">
        <v>876</v>
      </c>
    </row>
    <row r="55" spans="1:8" ht="14.4">
      <c r="A55" s="484" t="s">
        <v>7273</v>
      </c>
      <c r="B55" s="148">
        <v>350000000</v>
      </c>
      <c r="C55" s="478" t="s">
        <v>5109</v>
      </c>
      <c r="D55" s="54" t="s">
        <v>544</v>
      </c>
      <c r="E55" s="40" t="s">
        <v>5309</v>
      </c>
      <c r="F55" s="42" t="s">
        <v>3338</v>
      </c>
      <c r="G55" s="43" t="s">
        <v>944</v>
      </c>
      <c r="H55" s="518" t="s">
        <v>1856</v>
      </c>
    </row>
    <row r="56" spans="1:8" ht="14.4">
      <c r="A56" s="484" t="s">
        <v>7314</v>
      </c>
      <c r="B56" s="148"/>
      <c r="C56" s="478" t="s">
        <v>5188</v>
      </c>
      <c r="D56" s="54" t="s">
        <v>544</v>
      </c>
      <c r="E56" s="40" t="s">
        <v>5309</v>
      </c>
      <c r="F56" s="42" t="s">
        <v>3338</v>
      </c>
      <c r="G56" s="43" t="s">
        <v>944</v>
      </c>
      <c r="H56" s="518" t="s">
        <v>1857</v>
      </c>
    </row>
    <row r="57" spans="1:8" ht="14.4">
      <c r="A57" s="484" t="s">
        <v>7315</v>
      </c>
      <c r="B57" s="148">
        <v>1080000000</v>
      </c>
      <c r="C57" s="478" t="s">
        <v>5101</v>
      </c>
      <c r="D57" s="54" t="s">
        <v>544</v>
      </c>
      <c r="E57" s="40" t="s">
        <v>5309</v>
      </c>
      <c r="F57" s="42" t="s">
        <v>3338</v>
      </c>
      <c r="G57" s="35" t="s">
        <v>947</v>
      </c>
      <c r="H57" s="517" t="s">
        <v>4565</v>
      </c>
    </row>
    <row r="58" spans="1:8" s="484" customFormat="1">
      <c r="A58" s="484" t="s">
        <v>7550</v>
      </c>
      <c r="B58" s="648" t="s">
        <v>7571</v>
      </c>
      <c r="C58" s="478"/>
      <c r="D58" s="54"/>
      <c r="E58" s="40"/>
      <c r="F58" s="42"/>
      <c r="G58" s="35"/>
      <c r="H58" s="517"/>
    </row>
    <row r="59" spans="1:8" s="484" customFormat="1">
      <c r="A59" s="484" t="s">
        <v>7551</v>
      </c>
      <c r="B59" s="648" t="s">
        <v>7570</v>
      </c>
      <c r="C59" s="478"/>
      <c r="D59" s="54"/>
      <c r="E59" s="40"/>
      <c r="F59" s="42"/>
      <c r="G59" s="35"/>
      <c r="H59" s="517"/>
    </row>
    <row r="60" spans="1:8" s="484" customFormat="1">
      <c r="A60" s="484" t="s">
        <v>7552</v>
      </c>
      <c r="B60" s="649"/>
      <c r="C60" s="478"/>
      <c r="D60" s="54"/>
      <c r="E60" s="40"/>
      <c r="F60" s="42"/>
      <c r="G60" s="35"/>
      <c r="H60" s="517"/>
    </row>
    <row r="61" spans="1:8" s="484" customFormat="1">
      <c r="A61" s="484" t="s">
        <v>7553</v>
      </c>
      <c r="B61" s="648" t="s">
        <v>7569</v>
      </c>
      <c r="C61" s="478"/>
      <c r="D61" s="54"/>
      <c r="E61" s="40"/>
      <c r="F61" s="42"/>
      <c r="G61" s="35"/>
      <c r="H61" s="517"/>
    </row>
    <row r="62" spans="1:8" s="484" customFormat="1">
      <c r="A62" s="484" t="s">
        <v>7554</v>
      </c>
      <c r="B62" s="648" t="s">
        <v>7568</v>
      </c>
      <c r="C62" s="478"/>
      <c r="D62" s="54"/>
      <c r="E62" s="40"/>
      <c r="F62" s="42"/>
      <c r="G62" s="35"/>
      <c r="H62" s="517"/>
    </row>
    <row r="63" spans="1:8" s="484" customFormat="1">
      <c r="A63" s="484" t="s">
        <v>7555</v>
      </c>
      <c r="B63" s="648" t="s">
        <v>7567</v>
      </c>
      <c r="C63" s="478"/>
      <c r="D63" s="54"/>
      <c r="E63" s="40"/>
      <c r="F63" s="42"/>
      <c r="G63" s="35"/>
      <c r="H63" s="517"/>
    </row>
    <row r="64" spans="1:8" s="484" customFormat="1">
      <c r="A64" s="484" t="s">
        <v>7556</v>
      </c>
      <c r="B64" s="648" t="s">
        <v>7566</v>
      </c>
      <c r="C64" s="478"/>
      <c r="D64" s="54"/>
      <c r="E64" s="40"/>
      <c r="F64" s="42"/>
      <c r="G64" s="35"/>
      <c r="H64" s="517"/>
    </row>
    <row r="65" spans="1:8" ht="14.4">
      <c r="A65" s="484" t="s">
        <v>7316</v>
      </c>
      <c r="B65" s="647">
        <v>700000000</v>
      </c>
      <c r="C65" s="478" t="s">
        <v>5102</v>
      </c>
      <c r="D65" s="54" t="s">
        <v>544</v>
      </c>
      <c r="E65" s="40" t="s">
        <v>5309</v>
      </c>
      <c r="F65" s="42" t="s">
        <v>3338</v>
      </c>
      <c r="G65" s="35" t="s">
        <v>947</v>
      </c>
      <c r="H65" s="517" t="s">
        <v>4566</v>
      </c>
    </row>
    <row r="66" spans="1:8" s="484" customFormat="1">
      <c r="A66" s="484" t="s">
        <v>7557</v>
      </c>
      <c r="B66" s="648" t="s">
        <v>7565</v>
      </c>
      <c r="C66" s="478"/>
      <c r="D66" s="54"/>
      <c r="E66" s="40"/>
      <c r="F66" s="42"/>
      <c r="G66" s="35"/>
      <c r="H66" s="517"/>
    </row>
    <row r="67" spans="1:8" s="484" customFormat="1">
      <c r="A67" s="484" t="s">
        <v>7558</v>
      </c>
      <c r="B67" s="648" t="s">
        <v>7564</v>
      </c>
      <c r="C67" s="478"/>
      <c r="D67" s="54"/>
      <c r="E67" s="40"/>
      <c r="F67" s="42"/>
      <c r="G67" s="35"/>
      <c r="H67" s="517"/>
    </row>
    <row r="68" spans="1:8" s="484" customFormat="1">
      <c r="A68" s="484" t="s">
        <v>7559</v>
      </c>
      <c r="B68" s="648" t="s">
        <v>7563</v>
      </c>
      <c r="C68" s="478"/>
      <c r="D68" s="54"/>
      <c r="E68" s="40"/>
      <c r="F68" s="42"/>
      <c r="G68" s="35"/>
      <c r="H68" s="517"/>
    </row>
    <row r="69" spans="1:8" s="484" customFormat="1">
      <c r="A69" s="484" t="s">
        <v>7560</v>
      </c>
      <c r="B69" s="648" t="s">
        <v>7563</v>
      </c>
      <c r="C69" s="478"/>
      <c r="D69" s="54"/>
      <c r="E69" s="40"/>
      <c r="F69" s="42"/>
      <c r="G69" s="35"/>
      <c r="H69" s="517"/>
    </row>
    <row r="70" spans="1:8" s="484" customFormat="1">
      <c r="A70" s="484" t="s">
        <v>7561</v>
      </c>
      <c r="B70" s="648" t="s">
        <v>7562</v>
      </c>
      <c r="C70" s="478"/>
      <c r="D70" s="54"/>
      <c r="E70" s="40"/>
      <c r="F70" s="42"/>
      <c r="G70" s="35"/>
      <c r="H70" s="517"/>
    </row>
    <row r="71" spans="1:8">
      <c r="A71" s="484" t="s">
        <v>7308</v>
      </c>
      <c r="B71" s="148">
        <v>500010000</v>
      </c>
      <c r="C71" s="478" t="s">
        <v>5191</v>
      </c>
      <c r="D71" s="40" t="s">
        <v>997</v>
      </c>
      <c r="E71" s="40" t="s">
        <v>5310</v>
      </c>
      <c r="F71" s="42" t="s">
        <v>3338</v>
      </c>
      <c r="G71" s="43" t="s">
        <v>944</v>
      </c>
      <c r="H71" s="518" t="s">
        <v>1859</v>
      </c>
    </row>
    <row r="72" spans="1:8">
      <c r="A72" s="484" t="s">
        <v>7309</v>
      </c>
      <c r="C72" s="478" t="s">
        <v>5116</v>
      </c>
      <c r="D72" s="40" t="s">
        <v>997</v>
      </c>
      <c r="E72" s="40" t="s">
        <v>5310</v>
      </c>
      <c r="F72" s="42" t="s">
        <v>3338</v>
      </c>
      <c r="G72" s="43" t="s">
        <v>944</v>
      </c>
      <c r="H72" s="518" t="s">
        <v>4744</v>
      </c>
    </row>
    <row r="73" spans="1:8">
      <c r="A73" s="484" t="s">
        <v>7310</v>
      </c>
      <c r="C73" s="478" t="s">
        <v>5117</v>
      </c>
      <c r="D73" s="40" t="s">
        <v>997</v>
      </c>
      <c r="E73" s="40" t="s">
        <v>5310</v>
      </c>
      <c r="F73" s="42" t="s">
        <v>3338</v>
      </c>
      <c r="G73" s="43" t="s">
        <v>944</v>
      </c>
      <c r="H73" s="518" t="s">
        <v>4745</v>
      </c>
    </row>
    <row r="74" spans="1:8">
      <c r="A74" s="484" t="s">
        <v>7311</v>
      </c>
      <c r="C74" s="478" t="s">
        <v>5118</v>
      </c>
      <c r="D74" s="40" t="s">
        <v>997</v>
      </c>
      <c r="E74" s="40" t="s">
        <v>5310</v>
      </c>
      <c r="F74" s="42" t="s">
        <v>3338</v>
      </c>
      <c r="G74" s="43" t="s">
        <v>944</v>
      </c>
      <c r="H74" s="517" t="s">
        <v>4753</v>
      </c>
    </row>
    <row r="75" spans="1:8">
      <c r="A75" s="484" t="s">
        <v>7312</v>
      </c>
      <c r="C75" s="478" t="s">
        <v>5119</v>
      </c>
      <c r="D75" s="40" t="s">
        <v>997</v>
      </c>
      <c r="E75" s="40" t="s">
        <v>5310</v>
      </c>
      <c r="F75" s="42" t="s">
        <v>3338</v>
      </c>
      <c r="G75" s="43" t="s">
        <v>944</v>
      </c>
      <c r="H75" s="517" t="s">
        <v>4754</v>
      </c>
    </row>
    <row r="76" spans="1:8">
      <c r="A76" s="478" t="s">
        <v>7320</v>
      </c>
      <c r="B76" s="478"/>
      <c r="C76" s="478" t="s">
        <v>5120</v>
      </c>
      <c r="D76" s="40" t="s">
        <v>997</v>
      </c>
      <c r="E76" s="40" t="s">
        <v>5310</v>
      </c>
      <c r="F76" s="42" t="s">
        <v>3338</v>
      </c>
      <c r="G76" s="43" t="s">
        <v>944</v>
      </c>
      <c r="H76" s="517" t="s">
        <v>4755</v>
      </c>
    </row>
    <row r="77" spans="1:8" ht="14.4">
      <c r="A77" s="484" t="s">
        <v>7296</v>
      </c>
      <c r="B77" s="148">
        <v>1450000000</v>
      </c>
      <c r="C77" s="478" t="s">
        <v>5115</v>
      </c>
      <c r="D77" s="40" t="s">
        <v>997</v>
      </c>
      <c r="E77" s="40" t="s">
        <v>5311</v>
      </c>
      <c r="F77" s="42" t="s">
        <v>3338</v>
      </c>
      <c r="G77" s="43" t="s">
        <v>944</v>
      </c>
      <c r="H77" s="518" t="s">
        <v>812</v>
      </c>
    </row>
    <row r="78" spans="1:8" ht="14.4">
      <c r="A78" s="484" t="s">
        <v>7297</v>
      </c>
      <c r="B78" s="148">
        <v>437400000</v>
      </c>
      <c r="C78" s="478" t="s">
        <v>5124</v>
      </c>
      <c r="D78" s="40" t="s">
        <v>997</v>
      </c>
      <c r="E78" s="40" t="s">
        <v>5311</v>
      </c>
      <c r="F78" s="42" t="s">
        <v>3338</v>
      </c>
      <c r="G78" s="43" t="s">
        <v>944</v>
      </c>
      <c r="H78" s="518" t="s">
        <v>814</v>
      </c>
    </row>
    <row r="79" spans="1:8" ht="14.4">
      <c r="A79" s="484" t="s">
        <v>7313</v>
      </c>
      <c r="B79" s="148">
        <v>500000000</v>
      </c>
      <c r="C79" s="478" t="s">
        <v>5125</v>
      </c>
      <c r="D79" s="40" t="s">
        <v>997</v>
      </c>
      <c r="E79" s="40" t="s">
        <v>5311</v>
      </c>
      <c r="F79" s="42" t="s">
        <v>3338</v>
      </c>
      <c r="G79" s="43" t="s">
        <v>944</v>
      </c>
      <c r="H79" s="517" t="s">
        <v>1860</v>
      </c>
    </row>
    <row r="80" spans="1:8">
      <c r="B80" s="53"/>
    </row>
    <row r="85" spans="1:1">
      <c r="A85"/>
    </row>
    <row r="95" spans="1:1">
      <c r="A95"/>
    </row>
    <row r="96" spans="1:1">
      <c r="A96"/>
    </row>
    <row r="98" spans="1:1">
      <c r="A98"/>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3" spans="1:1">
      <c r="A113"/>
    </row>
    <row r="114" spans="1:1">
      <c r="A114"/>
    </row>
    <row r="115" spans="1:1">
      <c r="A115"/>
    </row>
    <row r="116" spans="1:1">
      <c r="A116"/>
    </row>
    <row r="117" spans="1:1">
      <c r="A117"/>
    </row>
    <row r="118" spans="1:1">
      <c r="A118"/>
    </row>
    <row r="119" spans="1:1">
      <c r="A119"/>
    </row>
    <row r="120" spans="1:1">
      <c r="A120"/>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A1:K30"/>
  <sheetViews>
    <sheetView topLeftCell="A7" workbookViewId="0">
      <selection activeCell="J24" sqref="J24"/>
    </sheetView>
  </sheetViews>
  <sheetFormatPr defaultRowHeight="13.2"/>
  <cols>
    <col min="1" max="1" width="12.44140625" style="252" customWidth="1"/>
    <col min="2" max="11" width="8.77734375" style="252"/>
  </cols>
  <sheetData>
    <row r="1" spans="1:11" ht="15.6">
      <c r="A1" s="1199" t="s">
        <v>3813</v>
      </c>
      <c r="B1" s="1201" t="s">
        <v>1240</v>
      </c>
      <c r="C1" s="1201"/>
      <c r="D1" s="1202"/>
      <c r="E1" s="1203" t="s">
        <v>1241</v>
      </c>
      <c r="F1" s="1201"/>
      <c r="G1" s="1202"/>
      <c r="H1" s="1203" t="s">
        <v>3709</v>
      </c>
      <c r="I1" s="1201"/>
      <c r="J1" s="1202"/>
      <c r="K1" s="1199" t="s">
        <v>3213</v>
      </c>
    </row>
    <row r="2" spans="1:11" s="252" customFormat="1" ht="13.8">
      <c r="A2" s="1200"/>
      <c r="B2" s="314" t="s">
        <v>924</v>
      </c>
      <c r="C2" s="315" t="s">
        <v>923</v>
      </c>
      <c r="D2" s="316" t="s">
        <v>3213</v>
      </c>
      <c r="E2" s="317" t="s">
        <v>924</v>
      </c>
      <c r="F2" s="315" t="s">
        <v>923</v>
      </c>
      <c r="G2" s="316" t="s">
        <v>3213</v>
      </c>
      <c r="H2" s="317" t="s">
        <v>924</v>
      </c>
      <c r="I2" s="315" t="s">
        <v>923</v>
      </c>
      <c r="J2" s="316" t="s">
        <v>3213</v>
      </c>
      <c r="K2" s="1200"/>
    </row>
    <row r="3" spans="1:11">
      <c r="A3" s="251" t="s">
        <v>3814</v>
      </c>
      <c r="B3" s="309">
        <v>1</v>
      </c>
      <c r="C3" s="310">
        <v>1</v>
      </c>
      <c r="D3" s="312">
        <v>2</v>
      </c>
      <c r="E3" s="313">
        <v>21</v>
      </c>
      <c r="F3" s="310">
        <v>28</v>
      </c>
      <c r="G3" s="312">
        <v>49</v>
      </c>
      <c r="H3" s="313">
        <v>0</v>
      </c>
      <c r="I3" s="310">
        <v>9</v>
      </c>
      <c r="J3" s="312">
        <v>9</v>
      </c>
      <c r="K3" s="311">
        <f>D3+G3+J3</f>
        <v>60</v>
      </c>
    </row>
    <row r="4" spans="1:11">
      <c r="A4" s="251" t="s">
        <v>3803</v>
      </c>
      <c r="B4" s="309">
        <v>0</v>
      </c>
      <c r="C4" s="310">
        <v>1</v>
      </c>
      <c r="D4" s="312">
        <v>1</v>
      </c>
      <c r="E4" s="313">
        <v>24</v>
      </c>
      <c r="F4" s="310">
        <v>20</v>
      </c>
      <c r="G4" s="312">
        <v>44</v>
      </c>
      <c r="H4" s="313">
        <v>9</v>
      </c>
      <c r="I4" s="310">
        <v>14</v>
      </c>
      <c r="J4" s="312">
        <v>23</v>
      </c>
      <c r="K4" s="311">
        <f t="shared" ref="K4:K13" si="0">D4+G4+J4</f>
        <v>68</v>
      </c>
    </row>
    <row r="5" spans="1:11">
      <c r="A5" s="251" t="s">
        <v>3805</v>
      </c>
      <c r="B5" s="309">
        <v>7</v>
      </c>
      <c r="C5" s="310">
        <v>9</v>
      </c>
      <c r="D5" s="312">
        <v>16</v>
      </c>
      <c r="E5" s="313">
        <v>10</v>
      </c>
      <c r="F5" s="310">
        <v>29</v>
      </c>
      <c r="G5" s="312">
        <v>39</v>
      </c>
      <c r="H5" s="313">
        <v>14</v>
      </c>
      <c r="I5" s="310">
        <v>34</v>
      </c>
      <c r="J5" s="312">
        <v>48</v>
      </c>
      <c r="K5" s="311">
        <f t="shared" si="0"/>
        <v>103</v>
      </c>
    </row>
    <row r="6" spans="1:11">
      <c r="A6" s="251" t="s">
        <v>3804</v>
      </c>
      <c r="B6" s="309">
        <v>3</v>
      </c>
      <c r="C6" s="310">
        <v>4</v>
      </c>
      <c r="D6" s="312">
        <v>7</v>
      </c>
      <c r="E6" s="313">
        <v>8</v>
      </c>
      <c r="F6" s="310">
        <v>12</v>
      </c>
      <c r="G6" s="312">
        <v>20</v>
      </c>
      <c r="H6" s="313">
        <v>10</v>
      </c>
      <c r="I6" s="310">
        <v>11</v>
      </c>
      <c r="J6" s="312">
        <v>21</v>
      </c>
      <c r="K6" s="311">
        <f t="shared" si="0"/>
        <v>48</v>
      </c>
    </row>
    <row r="7" spans="1:11">
      <c r="A7" s="251" t="s">
        <v>3806</v>
      </c>
      <c r="B7" s="309">
        <v>21</v>
      </c>
      <c r="C7" s="310">
        <v>24</v>
      </c>
      <c r="D7" s="312">
        <v>45</v>
      </c>
      <c r="E7" s="313">
        <v>11</v>
      </c>
      <c r="F7" s="310">
        <v>13</v>
      </c>
      <c r="G7" s="312">
        <v>24</v>
      </c>
      <c r="H7" s="313">
        <v>5</v>
      </c>
      <c r="I7" s="310">
        <v>20</v>
      </c>
      <c r="J7" s="312">
        <v>25</v>
      </c>
      <c r="K7" s="311">
        <f t="shared" si="0"/>
        <v>94</v>
      </c>
    </row>
    <row r="8" spans="1:11">
      <c r="A8" s="251" t="s">
        <v>3807</v>
      </c>
      <c r="B8" s="309">
        <v>6</v>
      </c>
      <c r="C8" s="310">
        <v>12</v>
      </c>
      <c r="D8" s="312">
        <v>18</v>
      </c>
      <c r="E8" s="313">
        <v>4</v>
      </c>
      <c r="F8" s="310">
        <v>9</v>
      </c>
      <c r="G8" s="312">
        <v>13</v>
      </c>
      <c r="H8" s="313">
        <v>8</v>
      </c>
      <c r="I8" s="310">
        <v>11</v>
      </c>
      <c r="J8" s="312">
        <v>19</v>
      </c>
      <c r="K8" s="311">
        <f t="shared" si="0"/>
        <v>50</v>
      </c>
    </row>
    <row r="9" spans="1:11">
      <c r="A9" s="251" t="s">
        <v>3808</v>
      </c>
      <c r="B9" s="309">
        <v>18</v>
      </c>
      <c r="C9" s="310">
        <v>32</v>
      </c>
      <c r="D9" s="312">
        <v>50</v>
      </c>
      <c r="E9" s="313">
        <v>1</v>
      </c>
      <c r="F9" s="310">
        <v>7</v>
      </c>
      <c r="G9" s="312">
        <v>8</v>
      </c>
      <c r="H9" s="313">
        <v>13</v>
      </c>
      <c r="I9" s="310">
        <v>16</v>
      </c>
      <c r="J9" s="312">
        <v>29</v>
      </c>
      <c r="K9" s="311">
        <f t="shared" si="0"/>
        <v>87</v>
      </c>
    </row>
    <row r="10" spans="1:11">
      <c r="A10" s="251" t="s">
        <v>3809</v>
      </c>
      <c r="B10" s="309">
        <v>9</v>
      </c>
      <c r="C10" s="310">
        <v>6</v>
      </c>
      <c r="D10" s="312">
        <v>15</v>
      </c>
      <c r="E10" s="313">
        <v>0</v>
      </c>
      <c r="F10" s="310">
        <v>5</v>
      </c>
      <c r="G10" s="312">
        <v>5</v>
      </c>
      <c r="H10" s="313">
        <v>7</v>
      </c>
      <c r="I10" s="310">
        <v>6</v>
      </c>
      <c r="J10" s="312">
        <v>13</v>
      </c>
      <c r="K10" s="311">
        <f t="shared" si="0"/>
        <v>33</v>
      </c>
    </row>
    <row r="11" spans="1:11">
      <c r="A11" s="251" t="s">
        <v>3810</v>
      </c>
      <c r="B11" s="309">
        <v>24</v>
      </c>
      <c r="C11" s="310">
        <v>22</v>
      </c>
      <c r="D11" s="312">
        <v>46</v>
      </c>
      <c r="E11" s="313">
        <v>5</v>
      </c>
      <c r="F11" s="310">
        <v>1</v>
      </c>
      <c r="G11" s="312">
        <v>6</v>
      </c>
      <c r="H11" s="313">
        <v>1</v>
      </c>
      <c r="I11" s="310">
        <v>11</v>
      </c>
      <c r="J11" s="312">
        <v>12</v>
      </c>
      <c r="K11" s="311">
        <f t="shared" si="0"/>
        <v>64</v>
      </c>
    </row>
    <row r="12" spans="1:11">
      <c r="A12" s="251" t="s">
        <v>3811</v>
      </c>
      <c r="B12" s="309">
        <v>63</v>
      </c>
      <c r="C12" s="310">
        <v>50</v>
      </c>
      <c r="D12" s="312">
        <v>113</v>
      </c>
      <c r="E12" s="313">
        <v>1</v>
      </c>
      <c r="F12" s="310">
        <v>6</v>
      </c>
      <c r="G12" s="312">
        <v>7</v>
      </c>
      <c r="H12" s="313">
        <v>0</v>
      </c>
      <c r="I12" s="310">
        <v>3</v>
      </c>
      <c r="J12" s="312">
        <v>3</v>
      </c>
      <c r="K12" s="311">
        <f t="shared" si="0"/>
        <v>123</v>
      </c>
    </row>
    <row r="13" spans="1:11">
      <c r="A13" s="318" t="s">
        <v>3812</v>
      </c>
      <c r="B13" s="319">
        <v>0</v>
      </c>
      <c r="C13" s="320">
        <v>0</v>
      </c>
      <c r="D13" s="321">
        <v>0</v>
      </c>
      <c r="E13" s="322">
        <v>0</v>
      </c>
      <c r="F13" s="320">
        <v>0</v>
      </c>
      <c r="G13" s="321">
        <v>0</v>
      </c>
      <c r="H13" s="322">
        <v>1</v>
      </c>
      <c r="I13" s="320">
        <v>3</v>
      </c>
      <c r="J13" s="321">
        <v>4</v>
      </c>
      <c r="K13" s="323">
        <f t="shared" si="0"/>
        <v>4</v>
      </c>
    </row>
    <row r="14" spans="1:11">
      <c r="A14" s="324" t="s">
        <v>3213</v>
      </c>
      <c r="B14" s="325">
        <f>SUM(B3:B13)</f>
        <v>152</v>
      </c>
      <c r="C14" s="326">
        <f t="shared" ref="C14:K14" si="1">SUM(C3:C13)</f>
        <v>161</v>
      </c>
      <c r="D14" s="327">
        <f t="shared" si="1"/>
        <v>313</v>
      </c>
      <c r="E14" s="328">
        <f t="shared" si="1"/>
        <v>85</v>
      </c>
      <c r="F14" s="326">
        <f t="shared" si="1"/>
        <v>130</v>
      </c>
      <c r="G14" s="327">
        <f t="shared" si="1"/>
        <v>215</v>
      </c>
      <c r="H14" s="328">
        <f t="shared" si="1"/>
        <v>68</v>
      </c>
      <c r="I14" s="326">
        <f t="shared" si="1"/>
        <v>138</v>
      </c>
      <c r="J14" s="327">
        <f t="shared" si="1"/>
        <v>206</v>
      </c>
      <c r="K14" s="329">
        <f t="shared" si="1"/>
        <v>734</v>
      </c>
    </row>
    <row r="16" spans="1:11" s="484" customFormat="1">
      <c r="A16" s="1198" t="s">
        <v>7911</v>
      </c>
      <c r="B16" s="1198"/>
      <c r="C16" s="1198"/>
      <c r="D16" s="1198"/>
      <c r="E16" s="1198"/>
      <c r="F16" s="1198"/>
      <c r="G16" s="1198"/>
      <c r="H16" s="1198"/>
    </row>
    <row r="17" spans="1:10" s="484" customFormat="1" ht="15.6">
      <c r="A17" s="1199" t="s">
        <v>3813</v>
      </c>
      <c r="B17" s="1201" t="s">
        <v>1240</v>
      </c>
      <c r="C17" s="1201"/>
      <c r="D17" s="1202"/>
      <c r="E17" s="1203" t="s">
        <v>1241</v>
      </c>
      <c r="F17" s="1201"/>
      <c r="G17" s="1202"/>
      <c r="H17" s="1199" t="s">
        <v>3213</v>
      </c>
    </row>
    <row r="18" spans="1:10" s="484" customFormat="1" ht="13.95" customHeight="1">
      <c r="A18" s="1200"/>
      <c r="B18" s="314" t="s">
        <v>924</v>
      </c>
      <c r="C18" s="315" t="s">
        <v>923</v>
      </c>
      <c r="D18" s="316" t="s">
        <v>3213</v>
      </c>
      <c r="E18" s="317" t="s">
        <v>924</v>
      </c>
      <c r="F18" s="315" t="s">
        <v>923</v>
      </c>
      <c r="G18" s="316" t="s">
        <v>3213</v>
      </c>
      <c r="H18" s="1200"/>
    </row>
    <row r="19" spans="1:10" s="484" customFormat="1">
      <c r="A19" s="478" t="s">
        <v>3814</v>
      </c>
      <c r="B19" s="309">
        <v>1</v>
      </c>
      <c r="C19" s="310">
        <v>1</v>
      </c>
      <c r="D19" s="312">
        <f>SUM(B19:C19)</f>
        <v>2</v>
      </c>
      <c r="E19" s="313">
        <v>21</v>
      </c>
      <c r="F19" s="310">
        <v>28</v>
      </c>
      <c r="G19" s="312">
        <f>SUM(E19:F19)</f>
        <v>49</v>
      </c>
      <c r="H19" s="311">
        <f t="shared" ref="H19:H30" si="2">D19+G19</f>
        <v>51</v>
      </c>
      <c r="J19" s="64"/>
    </row>
    <row r="20" spans="1:10" s="484" customFormat="1">
      <c r="A20" s="478" t="s">
        <v>3803</v>
      </c>
      <c r="B20" s="309">
        <v>0</v>
      </c>
      <c r="C20" s="310">
        <v>1</v>
      </c>
      <c r="D20" s="312">
        <f t="shared" ref="D20:D30" si="3">SUM(B20:C20)</f>
        <v>1</v>
      </c>
      <c r="E20" s="313">
        <v>24</v>
      </c>
      <c r="F20" s="310">
        <v>20</v>
      </c>
      <c r="G20" s="312">
        <f t="shared" ref="G20:G30" si="4">SUM(E20:F20)</f>
        <v>44</v>
      </c>
      <c r="H20" s="311">
        <f t="shared" si="2"/>
        <v>45</v>
      </c>
      <c r="J20" s="64"/>
    </row>
    <row r="21" spans="1:10" s="484" customFormat="1">
      <c r="A21" s="478" t="s">
        <v>3805</v>
      </c>
      <c r="B21" s="309">
        <v>6</v>
      </c>
      <c r="C21" s="310">
        <v>9</v>
      </c>
      <c r="D21" s="312">
        <f t="shared" si="3"/>
        <v>15</v>
      </c>
      <c r="E21" s="313">
        <v>10</v>
      </c>
      <c r="F21" s="310">
        <v>29</v>
      </c>
      <c r="G21" s="312">
        <f t="shared" si="4"/>
        <v>39</v>
      </c>
      <c r="H21" s="311">
        <f t="shared" si="2"/>
        <v>54</v>
      </c>
      <c r="J21" s="64"/>
    </row>
    <row r="22" spans="1:10" s="484" customFormat="1">
      <c r="A22" s="478" t="s">
        <v>3804</v>
      </c>
      <c r="B22" s="309">
        <v>3</v>
      </c>
      <c r="C22" s="310">
        <v>4</v>
      </c>
      <c r="D22" s="312">
        <f t="shared" si="3"/>
        <v>7</v>
      </c>
      <c r="E22" s="313">
        <v>9</v>
      </c>
      <c r="F22" s="310">
        <v>12</v>
      </c>
      <c r="G22" s="312">
        <f t="shared" si="4"/>
        <v>21</v>
      </c>
      <c r="H22" s="311">
        <f t="shared" si="2"/>
        <v>28</v>
      </c>
      <c r="J22" s="64"/>
    </row>
    <row r="23" spans="1:10" s="484" customFormat="1">
      <c r="A23" s="478" t="s">
        <v>3806</v>
      </c>
      <c r="B23" s="309">
        <v>19</v>
      </c>
      <c r="C23" s="310">
        <v>13</v>
      </c>
      <c r="D23" s="312">
        <f t="shared" si="3"/>
        <v>32</v>
      </c>
      <c r="E23" s="313">
        <v>11</v>
      </c>
      <c r="F23" s="310">
        <v>11</v>
      </c>
      <c r="G23" s="312">
        <f t="shared" si="4"/>
        <v>22</v>
      </c>
      <c r="H23" s="311">
        <f t="shared" si="2"/>
        <v>54</v>
      </c>
      <c r="J23" s="64"/>
    </row>
    <row r="24" spans="1:10" s="484" customFormat="1">
      <c r="A24" s="478" t="s">
        <v>3807</v>
      </c>
      <c r="B24" s="309">
        <v>4</v>
      </c>
      <c r="C24" s="310">
        <v>10</v>
      </c>
      <c r="D24" s="312">
        <f t="shared" si="3"/>
        <v>14</v>
      </c>
      <c r="E24" s="313">
        <v>8</v>
      </c>
      <c r="F24" s="310">
        <v>15</v>
      </c>
      <c r="G24" s="312">
        <f t="shared" si="4"/>
        <v>23</v>
      </c>
      <c r="H24" s="311">
        <f t="shared" si="2"/>
        <v>37</v>
      </c>
      <c r="J24" s="64"/>
    </row>
    <row r="25" spans="1:10" s="484" customFormat="1">
      <c r="A25" s="478" t="s">
        <v>3808</v>
      </c>
      <c r="B25" s="309">
        <v>20</v>
      </c>
      <c r="C25" s="310">
        <v>14</v>
      </c>
      <c r="D25" s="312">
        <f t="shared" si="3"/>
        <v>34</v>
      </c>
      <c r="E25" s="313">
        <v>13</v>
      </c>
      <c r="F25" s="828">
        <v>22</v>
      </c>
      <c r="G25" s="312">
        <f t="shared" si="4"/>
        <v>35</v>
      </c>
      <c r="H25" s="311">
        <f t="shared" si="2"/>
        <v>69</v>
      </c>
      <c r="J25" s="64"/>
    </row>
    <row r="26" spans="1:10" s="484" customFormat="1">
      <c r="A26" s="478" t="s">
        <v>3809</v>
      </c>
      <c r="B26" s="309">
        <v>13</v>
      </c>
      <c r="C26" s="310">
        <v>14</v>
      </c>
      <c r="D26" s="312">
        <f t="shared" si="3"/>
        <v>27</v>
      </c>
      <c r="E26" s="313">
        <v>3</v>
      </c>
      <c r="F26" s="310">
        <v>10</v>
      </c>
      <c r="G26" s="312">
        <f t="shared" si="4"/>
        <v>13</v>
      </c>
      <c r="H26" s="311">
        <f t="shared" si="2"/>
        <v>40</v>
      </c>
      <c r="J26" s="64"/>
    </row>
    <row r="27" spans="1:10" s="484" customFormat="1">
      <c r="A27" s="478" t="s">
        <v>3810</v>
      </c>
      <c r="B27" s="309">
        <v>22</v>
      </c>
      <c r="C27" s="310">
        <v>33</v>
      </c>
      <c r="D27" s="312">
        <f t="shared" si="3"/>
        <v>55</v>
      </c>
      <c r="E27" s="313">
        <v>2</v>
      </c>
      <c r="F27" s="310">
        <v>10</v>
      </c>
      <c r="G27" s="312">
        <f t="shared" si="4"/>
        <v>12</v>
      </c>
      <c r="H27" s="311">
        <f t="shared" si="2"/>
        <v>67</v>
      </c>
      <c r="J27" s="64"/>
    </row>
    <row r="28" spans="1:10" s="484" customFormat="1">
      <c r="A28" s="478" t="s">
        <v>3811</v>
      </c>
      <c r="B28" s="309">
        <v>97</v>
      </c>
      <c r="C28" s="310">
        <v>62</v>
      </c>
      <c r="D28" s="312">
        <f t="shared" si="3"/>
        <v>159</v>
      </c>
      <c r="E28" s="313">
        <v>5</v>
      </c>
      <c r="F28" s="310">
        <v>9</v>
      </c>
      <c r="G28" s="312">
        <f t="shared" si="4"/>
        <v>14</v>
      </c>
      <c r="H28" s="311">
        <f t="shared" si="2"/>
        <v>173</v>
      </c>
      <c r="J28" s="64"/>
    </row>
    <row r="29" spans="1:10" s="484" customFormat="1">
      <c r="A29" s="318" t="s">
        <v>3812</v>
      </c>
      <c r="B29" s="319">
        <v>0</v>
      </c>
      <c r="C29" s="320">
        <v>0</v>
      </c>
      <c r="D29" s="321">
        <f t="shared" si="3"/>
        <v>0</v>
      </c>
      <c r="E29" s="322">
        <v>0</v>
      </c>
      <c r="F29" s="320">
        <v>0</v>
      </c>
      <c r="G29" s="321">
        <f t="shared" si="4"/>
        <v>0</v>
      </c>
      <c r="H29" s="323">
        <f t="shared" si="2"/>
        <v>0</v>
      </c>
      <c r="J29" s="64"/>
    </row>
    <row r="30" spans="1:10" s="484" customFormat="1">
      <c r="A30" s="324" t="s">
        <v>3213</v>
      </c>
      <c r="B30" s="325">
        <f>SUM(B19:B29)</f>
        <v>185</v>
      </c>
      <c r="C30" s="326">
        <f>SUM(C19:C29)</f>
        <v>161</v>
      </c>
      <c r="D30" s="327">
        <f t="shared" si="3"/>
        <v>346</v>
      </c>
      <c r="E30" s="328">
        <f>SUM(E19:E29)</f>
        <v>106</v>
      </c>
      <c r="F30" s="326">
        <f>SUM(F19:F29)</f>
        <v>166</v>
      </c>
      <c r="G30" s="327">
        <f t="shared" si="4"/>
        <v>272</v>
      </c>
      <c r="H30" s="329">
        <f t="shared" si="2"/>
        <v>618</v>
      </c>
      <c r="J30" s="64"/>
    </row>
  </sheetData>
  <mergeCells count="10">
    <mergeCell ref="B1:D1"/>
    <mergeCell ref="E1:G1"/>
    <mergeCell ref="H1:J1"/>
    <mergeCell ref="K1:K2"/>
    <mergeCell ref="A1:A2"/>
    <mergeCell ref="A16:H16"/>
    <mergeCell ref="A17:A18"/>
    <mergeCell ref="B17:D17"/>
    <mergeCell ref="E17:G17"/>
    <mergeCell ref="H17:H1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A1:K25"/>
  <sheetViews>
    <sheetView topLeftCell="C1" workbookViewId="0">
      <selection activeCell="D20" sqref="D20"/>
    </sheetView>
  </sheetViews>
  <sheetFormatPr defaultRowHeight="13.2"/>
  <cols>
    <col min="1" max="1" width="61.33203125" style="172" customWidth="1"/>
    <col min="2" max="2" width="62" style="172" bestFit="1" customWidth="1"/>
    <col min="3" max="3" width="10.33203125" style="484" customWidth="1"/>
    <col min="4" max="4" width="18.33203125" style="172" bestFit="1" customWidth="1"/>
    <col min="5" max="5" width="15.6640625" bestFit="1" customWidth="1"/>
    <col min="6" max="6" width="17.33203125" customWidth="1"/>
    <col min="7" max="7" width="17.33203125" style="484" customWidth="1"/>
    <col min="8" max="8" width="16.77734375" bestFit="1" customWidth="1"/>
    <col min="9" max="9" width="16.77734375" style="172" bestFit="1" customWidth="1"/>
    <col min="10" max="10" width="18.44140625" style="172" bestFit="1" customWidth="1"/>
    <col min="11" max="11" width="14.109375" style="172" bestFit="1" customWidth="1"/>
  </cols>
  <sheetData>
    <row r="1" spans="1:11">
      <c r="A1" s="5" t="s">
        <v>535</v>
      </c>
      <c r="B1" s="5" t="s">
        <v>536</v>
      </c>
      <c r="C1" s="5"/>
      <c r="D1" s="5" t="s">
        <v>906</v>
      </c>
      <c r="E1" s="5" t="s">
        <v>7812</v>
      </c>
      <c r="F1" s="1204" t="s">
        <v>9375</v>
      </c>
      <c r="G1" s="1204"/>
      <c r="H1" s="5" t="s">
        <v>9371</v>
      </c>
      <c r="I1" s="1204" t="s">
        <v>905</v>
      </c>
      <c r="J1" s="1204"/>
    </row>
    <row r="2" spans="1:11">
      <c r="A2" s="5"/>
      <c r="B2" s="5"/>
      <c r="C2" s="5"/>
      <c r="D2" s="202" t="s">
        <v>3214</v>
      </c>
      <c r="F2" s="5" t="s">
        <v>9373</v>
      </c>
      <c r="G2" s="5" t="s">
        <v>9374</v>
      </c>
      <c r="I2" s="202" t="s">
        <v>6798</v>
      </c>
      <c r="J2" s="202" t="s">
        <v>9372</v>
      </c>
      <c r="K2" s="4" t="s">
        <v>3215</v>
      </c>
    </row>
    <row r="3" spans="1:11" ht="14.4">
      <c r="A3" s="11" t="s">
        <v>883</v>
      </c>
      <c r="B3" s="456" t="s">
        <v>884</v>
      </c>
      <c r="C3" s="456" t="s">
        <v>538</v>
      </c>
      <c r="D3" s="10">
        <f>SUMIF(ElencoUnico!D$2:D$425,C3,ElencoUnico!I$2:I$425)</f>
        <v>9777931737.3299999</v>
      </c>
      <c r="E3" s="10">
        <f>SUMIF(ElencoUnico!D$2:D$425,C3,ElencoUnico!J$2:J$425)</f>
        <v>1400000000</v>
      </c>
      <c r="F3" s="10">
        <v>209058484</v>
      </c>
      <c r="G3" s="10">
        <v>-189000000</v>
      </c>
      <c r="H3" s="10">
        <v>9721953253.7299995</v>
      </c>
      <c r="I3" s="10">
        <v>9551708484</v>
      </c>
      <c r="J3" s="10"/>
      <c r="K3" s="10">
        <f t="shared" ref="K3:K20" si="0">I3-D3</f>
        <v>-226223253.32999992</v>
      </c>
    </row>
    <row r="4" spans="1:11" ht="14.4">
      <c r="B4" s="17" t="s">
        <v>885</v>
      </c>
      <c r="C4" s="17" t="s">
        <v>540</v>
      </c>
      <c r="D4" s="10">
        <f>SUMIF(ElencoUnico!D$2:D$425,C4,ElencoUnico!I$2:I$425)</f>
        <v>24989862394.25</v>
      </c>
      <c r="E4" s="10">
        <f>SUMIF(ElencoUnico!D$2:D$425,C4,ElencoUnico!J$2:J$425)</f>
        <v>5880000000</v>
      </c>
      <c r="F4" s="10">
        <v>2890000000</v>
      </c>
      <c r="G4" s="10">
        <v>-1794637605.75</v>
      </c>
      <c r="H4" s="10">
        <v>23894500000</v>
      </c>
      <c r="I4" s="10">
        <v>24979862394.25</v>
      </c>
      <c r="J4" s="10"/>
      <c r="K4" s="10">
        <f t="shared" si="0"/>
        <v>-10000000</v>
      </c>
    </row>
    <row r="5" spans="1:11" ht="14.4">
      <c r="B5" s="15" t="s">
        <v>886</v>
      </c>
      <c r="C5" s="17" t="s">
        <v>542</v>
      </c>
      <c r="D5" s="10">
        <f>SUMIF(ElencoUnico!D$2:D$425,C5,ElencoUnico!I$2:I$425)</f>
        <v>6605000000.000001</v>
      </c>
      <c r="E5" s="10">
        <f>SUMIF(ElencoUnico!D$2:D$425,C5,ElencoUnico!J$2:J$425)</f>
        <v>1455240000</v>
      </c>
      <c r="F5" s="10">
        <v>403000000</v>
      </c>
      <c r="G5" s="10">
        <v>-473000000</v>
      </c>
      <c r="H5" s="10">
        <v>6675000000</v>
      </c>
      <c r="I5" s="10">
        <v>6605000000</v>
      </c>
      <c r="J5" s="10"/>
      <c r="K5" s="10">
        <f t="shared" si="0"/>
        <v>0</v>
      </c>
    </row>
    <row r="6" spans="1:11" ht="14.4">
      <c r="A6" s="12" t="s">
        <v>887</v>
      </c>
      <c r="B6" s="16" t="s">
        <v>888</v>
      </c>
      <c r="C6" s="17" t="s">
        <v>546</v>
      </c>
      <c r="D6" s="10">
        <f>SUMIF(ElencoUnico!D$2:D$425,C6,ElencoUnico!I$2:I$425)</f>
        <v>8115000000</v>
      </c>
      <c r="E6" s="10">
        <f>SUMIF(ElencoUnico!D$2:D$425,C6,ElencoUnico!J$2:J$425)</f>
        <v>1203300000</v>
      </c>
      <c r="F6" s="10">
        <v>2850000000</v>
      </c>
      <c r="G6" s="10">
        <v>0</v>
      </c>
      <c r="H6" s="10">
        <v>5265000000</v>
      </c>
      <c r="I6" s="10">
        <v>8115000000</v>
      </c>
      <c r="J6" s="10"/>
      <c r="K6" s="10">
        <f t="shared" si="0"/>
        <v>0</v>
      </c>
    </row>
    <row r="7" spans="1:11" ht="14.4">
      <c r="B7" s="15" t="s">
        <v>889</v>
      </c>
      <c r="C7" s="17" t="s">
        <v>547</v>
      </c>
      <c r="D7" s="10">
        <f>SUMIF(ElencoUnico!D$2:D$425,C7,ElencoUnico!I$2:I$425)</f>
        <v>21971284455.16</v>
      </c>
      <c r="E7" s="10">
        <f>SUMIF(ElencoUnico!D$2:D$425,C7,ElencoUnico!J$2:J$425)</f>
        <v>1400000000</v>
      </c>
      <c r="F7" s="10">
        <v>302000000</v>
      </c>
      <c r="G7" s="10">
        <v>-2108400000</v>
      </c>
      <c r="H7" s="10">
        <v>23777712050.959999</v>
      </c>
      <c r="I7" s="10">
        <v>21970710000</v>
      </c>
      <c r="J7" s="10">
        <v>800000000</v>
      </c>
      <c r="K7" s="10">
        <f t="shared" si="0"/>
        <v>-574455.15999984741</v>
      </c>
    </row>
    <row r="8" spans="1:11" ht="14.4">
      <c r="B8" s="15" t="s">
        <v>890</v>
      </c>
      <c r="C8" s="17" t="s">
        <v>548</v>
      </c>
      <c r="D8" s="10">
        <f>SUMIF(ElencoUnico!D$2:D$425,C8,ElencoUnico!I$2:I$425)</f>
        <v>15567738113.93</v>
      </c>
      <c r="E8" s="10">
        <f>SUMIF(ElencoUnico!D$2:D$425,C8,ElencoUnico!J$2:J$425)</f>
        <v>6563610000</v>
      </c>
      <c r="F8" s="10">
        <v>205999113.92999995</v>
      </c>
      <c r="G8" s="10">
        <v>0</v>
      </c>
      <c r="H8" s="10">
        <v>15361739000</v>
      </c>
      <c r="I8" s="10">
        <v>15567738114</v>
      </c>
      <c r="J8" s="10">
        <v>2000000000</v>
      </c>
      <c r="K8" s="10">
        <f t="shared" si="0"/>
        <v>6.999969482421875E-2</v>
      </c>
    </row>
    <row r="9" spans="1:11" ht="14.4">
      <c r="B9" s="17" t="s">
        <v>891</v>
      </c>
      <c r="C9" s="17" t="s">
        <v>549</v>
      </c>
      <c r="D9" s="10">
        <f>SUMIF(ElencoUnico!D$2:D$425,C9,ElencoUnico!I$2:I$425)</f>
        <v>9871000000</v>
      </c>
      <c r="E9" s="10">
        <f>SUMIF(ElencoUnico!D$2:D$425,C9,ElencoUnico!J$2:J$425)</f>
        <v>0</v>
      </c>
      <c r="F9" s="10">
        <v>1024000000</v>
      </c>
      <c r="G9" s="10">
        <v>-6207100000</v>
      </c>
      <c r="H9" s="10">
        <v>15054100000</v>
      </c>
      <c r="I9" s="10">
        <v>9871000000</v>
      </c>
      <c r="J9" s="10"/>
      <c r="K9" s="10">
        <f t="shared" si="0"/>
        <v>0</v>
      </c>
    </row>
    <row r="10" spans="1:11" ht="14.4">
      <c r="A10" s="13" t="s">
        <v>892</v>
      </c>
      <c r="B10" s="17" t="s">
        <v>893</v>
      </c>
      <c r="C10" s="17" t="s">
        <v>557</v>
      </c>
      <c r="D10" s="10">
        <f>SUMIF(ElencoUnico!D$2:D$425,C10,ElencoUnico!I$2:I$425)</f>
        <v>22791422500.810001</v>
      </c>
      <c r="E10" s="10">
        <f>SUMIF(ElencoUnico!D$2:D$425,C10,ElencoUnico!J$2:J$425)</f>
        <v>3200000000</v>
      </c>
      <c r="F10" s="10">
        <v>1292860000</v>
      </c>
      <c r="G10" s="10">
        <v>-3268192100.8099999</v>
      </c>
      <c r="H10" s="10">
        <v>24766732500.810001</v>
      </c>
      <c r="I10" s="10">
        <v>22791400400</v>
      </c>
      <c r="J10" s="10">
        <v>1650000000</v>
      </c>
      <c r="K10" s="10">
        <f t="shared" si="0"/>
        <v>-22100.810001373291</v>
      </c>
    </row>
    <row r="11" spans="1:11" ht="14.4">
      <c r="B11" s="16" t="s">
        <v>894</v>
      </c>
      <c r="C11" s="17" t="s">
        <v>558</v>
      </c>
      <c r="D11" s="10">
        <f>SUMIF(ElencoUnico!D$2:D$425,C11,ElencoUnico!I$2:I$425)</f>
        <v>954000000</v>
      </c>
      <c r="E11" s="10">
        <f>SUMIF(ElencoUnico!D$2:D$425,C11,ElencoUnico!J$2:J$425)</f>
        <v>2860000000</v>
      </c>
      <c r="F11" s="10">
        <v>400000000</v>
      </c>
      <c r="G11" s="10">
        <v>-76000000</v>
      </c>
      <c r="H11" s="10">
        <v>630000000</v>
      </c>
      <c r="I11" s="10">
        <v>954000000</v>
      </c>
      <c r="J11" s="10">
        <v>2860000000</v>
      </c>
      <c r="K11" s="10">
        <f t="shared" si="0"/>
        <v>0</v>
      </c>
    </row>
    <row r="12" spans="1:11" ht="14.4">
      <c r="A12" s="13" t="s">
        <v>895</v>
      </c>
      <c r="B12" s="17" t="s">
        <v>896</v>
      </c>
      <c r="C12" s="17" t="s">
        <v>559</v>
      </c>
      <c r="D12" s="10">
        <f>SUMIF(ElencoUnico!D$2:D$425,C12,ElencoUnico!I$2:I$425)</f>
        <v>19084750571.630001</v>
      </c>
      <c r="E12" s="10">
        <f>SUMIF(ElencoUnico!D$2:D$425,C12,ElencoUnico!J$2:J$425)</f>
        <v>0</v>
      </c>
      <c r="F12" s="10">
        <v>1231752186.5899999</v>
      </c>
      <c r="G12" s="10">
        <v>-1583001614.96</v>
      </c>
      <c r="H12" s="10">
        <v>19436000000</v>
      </c>
      <c r="I12" s="10">
        <v>17852750572</v>
      </c>
      <c r="J12" s="10"/>
      <c r="K12" s="10">
        <f t="shared" si="0"/>
        <v>-1231999999.6300011</v>
      </c>
    </row>
    <row r="13" spans="1:11" ht="14.4">
      <c r="B13" s="17" t="s">
        <v>897</v>
      </c>
      <c r="C13" s="17" t="s">
        <v>560</v>
      </c>
      <c r="D13" s="10">
        <f>SUMIF(ElencoUnico!D$2:D$425,C13,ElencoUnico!I$2:I$425)</f>
        <v>10964870609.34</v>
      </c>
      <c r="E13" s="10">
        <f>SUMIF(ElencoUnico!D$2:D$425,C13,ElencoUnico!J$2:J$425)</f>
        <v>1000000000</v>
      </c>
      <c r="F13" s="10">
        <v>100000000</v>
      </c>
      <c r="G13" s="10">
        <v>-539129390.65999985</v>
      </c>
      <c r="H13" s="10">
        <v>11440000000</v>
      </c>
      <c r="I13" s="10">
        <v>11292800752</v>
      </c>
      <c r="J13" s="10">
        <v>1000000000</v>
      </c>
      <c r="K13" s="10">
        <f t="shared" si="0"/>
        <v>327930142.65999985</v>
      </c>
    </row>
    <row r="14" spans="1:11" ht="14.4">
      <c r="A14" s="13" t="s">
        <v>898</v>
      </c>
      <c r="B14" s="17" t="s">
        <v>899</v>
      </c>
      <c r="C14" s="17" t="s">
        <v>561</v>
      </c>
      <c r="D14" s="10">
        <f>SUMIF(ElencoUnico!D$2:D$425,C14,ElencoUnico!I$2:I$425)</f>
        <v>7714000000</v>
      </c>
      <c r="E14" s="10">
        <f>SUMIF(ElencoUnico!D$2:D$425,C14,ElencoUnico!J$2:J$425)</f>
        <v>0</v>
      </c>
      <c r="F14" s="10">
        <v>1054000000</v>
      </c>
      <c r="G14" s="10">
        <v>0</v>
      </c>
      <c r="H14" s="10">
        <v>6660000000</v>
      </c>
      <c r="I14" s="10">
        <v>2260000000</v>
      </c>
      <c r="J14" s="10"/>
      <c r="K14" s="10">
        <f t="shared" si="0"/>
        <v>-5454000000</v>
      </c>
    </row>
    <row r="15" spans="1:11" ht="14.4">
      <c r="B15" s="17" t="s">
        <v>900</v>
      </c>
      <c r="C15" s="17" t="s">
        <v>562</v>
      </c>
      <c r="D15" s="10">
        <f>SUMIF(ElencoUnico!D$2:D$425,C15,ElencoUnico!I$2:I$425)</f>
        <v>8322100000</v>
      </c>
      <c r="E15" s="10">
        <f>SUMIF(ElencoUnico!D$2:D$425,C15,ElencoUnico!J$2:J$425)</f>
        <v>342900000</v>
      </c>
      <c r="F15" s="10">
        <v>0</v>
      </c>
      <c r="G15" s="10">
        <v>-2893800000</v>
      </c>
      <c r="H15" s="10">
        <v>11215900000</v>
      </c>
      <c r="I15" s="10">
        <v>11215900000</v>
      </c>
      <c r="J15" s="10">
        <v>132900000</v>
      </c>
      <c r="K15" s="10">
        <f t="shared" si="0"/>
        <v>2893800000</v>
      </c>
    </row>
    <row r="16" spans="1:11" ht="14.4">
      <c r="B16" s="15" t="s">
        <v>901</v>
      </c>
      <c r="C16" s="17" t="s">
        <v>563</v>
      </c>
      <c r="D16" s="10">
        <f>SUMIF(ElencoUnico!D$2:D$425,C16,ElencoUnico!I$2:I$425)</f>
        <v>883500000</v>
      </c>
      <c r="E16" s="10">
        <f>SUMIF(ElencoUnico!D$2:D$425,C16,ElencoUnico!J$2:J$425)</f>
        <v>2430000000</v>
      </c>
      <c r="F16" s="10">
        <v>85208000</v>
      </c>
      <c r="G16" s="10">
        <v>-1176708000</v>
      </c>
      <c r="H16" s="10">
        <v>1975000000</v>
      </c>
      <c r="I16" s="10">
        <v>883500000</v>
      </c>
      <c r="J16" s="10">
        <v>2130000000</v>
      </c>
      <c r="K16" s="10">
        <f t="shared" si="0"/>
        <v>0</v>
      </c>
    </row>
    <row r="17" spans="1:11" ht="14.4">
      <c r="A17" s="14" t="s">
        <v>902</v>
      </c>
      <c r="B17" s="15" t="s">
        <v>903</v>
      </c>
      <c r="C17" s="17" t="s">
        <v>564</v>
      </c>
      <c r="D17" s="10">
        <f>SUMIF(ElencoUnico!D$2:D$425,C17,ElencoUnico!I$2:I$425)</f>
        <v>7750000000</v>
      </c>
      <c r="E17" s="10">
        <f>SUMIF(ElencoUnico!D$2:D$425,C17,ElencoUnico!J$2:J$425)</f>
        <v>500010000</v>
      </c>
      <c r="F17" s="10">
        <v>750000000</v>
      </c>
      <c r="G17" s="10">
        <v>0</v>
      </c>
      <c r="H17" s="10">
        <v>7000000000</v>
      </c>
      <c r="I17" s="10">
        <v>7750000000</v>
      </c>
      <c r="J17" s="10">
        <v>500000000</v>
      </c>
      <c r="K17" s="10">
        <f t="shared" si="0"/>
        <v>0</v>
      </c>
    </row>
    <row r="18" spans="1:11" ht="14.4">
      <c r="B18" s="456" t="s">
        <v>904</v>
      </c>
      <c r="C18" s="17" t="s">
        <v>565</v>
      </c>
      <c r="D18" s="10">
        <f>SUMIF(ElencoUnico!D$2:D$425,C18,ElencoUnico!I$2:I$425)</f>
        <v>7875541083.5100002</v>
      </c>
      <c r="E18" s="10">
        <f>SUMIF(ElencoUnico!D$2:D$425,C18,ElencoUnico!J$2:J$425)</f>
        <v>2387400000</v>
      </c>
      <c r="F18" s="10">
        <v>268943706</v>
      </c>
      <c r="G18" s="10">
        <v>-1018943705.9999999</v>
      </c>
      <c r="H18" s="10">
        <v>8625541083.5100002</v>
      </c>
      <c r="I18" s="10">
        <v>7319941083</v>
      </c>
      <c r="J18" s="10">
        <v>937000000</v>
      </c>
      <c r="K18" s="10">
        <f t="shared" si="0"/>
        <v>-555600000.51000023</v>
      </c>
    </row>
    <row r="19" spans="1:11" s="484" customFormat="1" ht="14.4">
      <c r="A19" s="14" t="s">
        <v>7910</v>
      </c>
      <c r="B19" s="15" t="s">
        <v>7999</v>
      </c>
      <c r="C19" s="17" t="s">
        <v>7925</v>
      </c>
      <c r="D19" s="10">
        <f>SUMIF(ElencoUnico!D$2:D$425,C19,ElencoUnico!I$2:I$425)</f>
        <v>11177950000</v>
      </c>
      <c r="E19" s="10">
        <f>SUMIF(ElencoUnico!D$2:D$425,C19,ElencoUnico!J$2:J$425)</f>
        <v>0</v>
      </c>
      <c r="F19" s="10">
        <v>11177950000</v>
      </c>
      <c r="G19" s="10">
        <v>0</v>
      </c>
      <c r="H19" s="10">
        <v>0</v>
      </c>
      <c r="I19" s="10">
        <v>11177950000</v>
      </c>
      <c r="J19" s="10"/>
      <c r="K19" s="10">
        <f t="shared" si="0"/>
        <v>0</v>
      </c>
    </row>
    <row r="20" spans="1:11">
      <c r="D20" s="18">
        <f t="shared" ref="D20:J20" si="1">SUM(D3:D19)</f>
        <v>194415951465.96002</v>
      </c>
      <c r="E20" s="18">
        <f t="shared" si="1"/>
        <v>30622460000</v>
      </c>
      <c r="F20" s="18">
        <f t="shared" si="1"/>
        <v>24244771490.52</v>
      </c>
      <c r="G20" s="18">
        <f t="shared" si="1"/>
        <v>-21327912418.18</v>
      </c>
      <c r="H20" s="18">
        <f t="shared" si="1"/>
        <v>191499177889.01001</v>
      </c>
      <c r="I20" s="18">
        <f t="shared" si="1"/>
        <v>190159261799.25</v>
      </c>
      <c r="J20" s="18">
        <f t="shared" si="1"/>
        <v>12009900000</v>
      </c>
      <c r="K20" s="10">
        <f t="shared" si="0"/>
        <v>-4256689666.710022</v>
      </c>
    </row>
    <row r="22" spans="1:11">
      <c r="A22" s="21" t="s">
        <v>3216</v>
      </c>
      <c r="B22" s="21"/>
      <c r="C22" s="21"/>
      <c r="I22" s="171"/>
      <c r="J22" s="171"/>
    </row>
    <row r="25" spans="1:11">
      <c r="I25" s="53"/>
    </row>
  </sheetData>
  <mergeCells count="2">
    <mergeCell ref="I1:J1"/>
    <mergeCell ref="F1:G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A1:AA49"/>
  <sheetViews>
    <sheetView topLeftCell="A28" workbookViewId="0">
      <selection activeCell="H46" sqref="H46"/>
    </sheetView>
  </sheetViews>
  <sheetFormatPr defaultRowHeight="13.2"/>
  <cols>
    <col min="2" max="2" width="10.44140625" bestFit="1" customWidth="1"/>
    <col min="3" max="3" width="16.109375" bestFit="1" customWidth="1"/>
    <col min="4" max="4" width="14.6640625" style="484" bestFit="1" customWidth="1"/>
    <col min="5" max="5" width="17.44140625" bestFit="1" customWidth="1"/>
    <col min="6" max="6" width="14.77734375" style="484" bestFit="1" customWidth="1"/>
    <col min="7" max="7" width="17.44140625" bestFit="1" customWidth="1"/>
    <col min="8" max="8" width="14.77734375" style="484" bestFit="1" customWidth="1"/>
    <col min="9" max="9" width="17.44140625" bestFit="1" customWidth="1"/>
    <col min="10" max="10" width="10.6640625" bestFit="1" customWidth="1"/>
    <col min="11" max="11" width="9.33203125" bestFit="1" customWidth="1"/>
    <col min="12" max="12" width="8" bestFit="1" customWidth="1"/>
    <col min="13" max="14" width="6.44140625" bestFit="1" customWidth="1"/>
    <col min="15" max="18" width="8" bestFit="1" customWidth="1"/>
    <col min="19" max="19" width="6.44140625" bestFit="1" customWidth="1"/>
    <col min="20" max="21" width="8" bestFit="1" customWidth="1"/>
    <col min="22" max="22" width="6.77734375" bestFit="1" customWidth="1"/>
    <col min="23" max="23" width="8" bestFit="1" customWidth="1"/>
    <col min="24" max="25" width="6.77734375" bestFit="1" customWidth="1"/>
    <col min="26" max="26" width="9.109375" bestFit="1" customWidth="1"/>
  </cols>
  <sheetData>
    <row r="1" spans="1:26" ht="39.6">
      <c r="A1" s="4" t="s">
        <v>921</v>
      </c>
      <c r="B1" s="4" t="s">
        <v>922</v>
      </c>
      <c r="C1" s="4" t="s">
        <v>923</v>
      </c>
      <c r="D1" s="625" t="s">
        <v>7213</v>
      </c>
      <c r="E1" s="4" t="s">
        <v>924</v>
      </c>
      <c r="F1" s="625" t="s">
        <v>7214</v>
      </c>
      <c r="G1" s="7" t="s">
        <v>926</v>
      </c>
      <c r="H1" s="498" t="s">
        <v>7212</v>
      </c>
      <c r="I1" s="7" t="s">
        <v>925</v>
      </c>
      <c r="J1" s="7" t="s">
        <v>927</v>
      </c>
      <c r="K1" s="1" t="s">
        <v>538</v>
      </c>
      <c r="L1" s="1" t="s">
        <v>540</v>
      </c>
      <c r="M1" s="1" t="s">
        <v>542</v>
      </c>
      <c r="N1" s="1" t="s">
        <v>546</v>
      </c>
      <c r="O1" s="1" t="s">
        <v>547</v>
      </c>
      <c r="P1" s="1" t="s">
        <v>548</v>
      </c>
      <c r="Q1" s="1" t="s">
        <v>549</v>
      </c>
      <c r="R1" s="1" t="s">
        <v>557</v>
      </c>
      <c r="S1" s="1" t="s">
        <v>558</v>
      </c>
      <c r="T1" s="1" t="s">
        <v>559</v>
      </c>
      <c r="U1" s="1" t="s">
        <v>560</v>
      </c>
      <c r="V1" s="1" t="s">
        <v>561</v>
      </c>
      <c r="W1" s="1" t="s">
        <v>562</v>
      </c>
      <c r="X1" s="1" t="s">
        <v>563</v>
      </c>
      <c r="Y1" s="1" t="s">
        <v>564</v>
      </c>
      <c r="Z1" s="1" t="s">
        <v>565</v>
      </c>
    </row>
    <row r="2" spans="1:26">
      <c r="A2" s="4"/>
      <c r="B2" s="4">
        <v>2020</v>
      </c>
      <c r="C2" s="4"/>
      <c r="D2" s="620"/>
      <c r="E2" s="4"/>
      <c r="F2" s="620"/>
      <c r="G2" s="7"/>
      <c r="H2" s="478"/>
      <c r="I2" s="7"/>
      <c r="J2" s="25">
        <f>SUM(K2:Z2)</f>
        <v>1635.4600000000003</v>
      </c>
      <c r="K2" s="26">
        <v>0</v>
      </c>
      <c r="L2" s="26">
        <v>0</v>
      </c>
      <c r="M2" s="26">
        <v>0</v>
      </c>
      <c r="N2" s="26">
        <v>0</v>
      </c>
      <c r="O2" s="26">
        <v>0</v>
      </c>
      <c r="P2" s="26">
        <v>1.1000000000000001</v>
      </c>
      <c r="Q2" s="26">
        <v>566.56000000000006</v>
      </c>
      <c r="R2" s="26">
        <v>816.6</v>
      </c>
      <c r="S2" s="26">
        <v>0</v>
      </c>
      <c r="T2" s="26">
        <v>0</v>
      </c>
      <c r="U2" s="26">
        <v>0</v>
      </c>
      <c r="V2" s="26">
        <v>0</v>
      </c>
      <c r="W2" s="26">
        <v>0</v>
      </c>
      <c r="X2" s="26">
        <v>0</v>
      </c>
      <c r="Y2" s="26">
        <v>0</v>
      </c>
      <c r="Z2" s="26">
        <v>251.2</v>
      </c>
    </row>
    <row r="3" spans="1:26" s="484" customFormat="1">
      <c r="A3" s="620">
        <v>0</v>
      </c>
      <c r="B3" s="457">
        <v>44439</v>
      </c>
      <c r="C3" s="10">
        <f>C14*0.13</f>
        <v>8954466787.2399998</v>
      </c>
      <c r="D3" s="10"/>
      <c r="E3" s="10">
        <f>E14*0.13</f>
        <v>15938235352</v>
      </c>
      <c r="F3" s="10"/>
      <c r="G3" s="10">
        <f>SUM(C3:E3)</f>
        <v>24892702139.239998</v>
      </c>
      <c r="H3" s="10"/>
      <c r="I3" s="478"/>
      <c r="J3" s="25"/>
      <c r="K3" s="26"/>
      <c r="L3" s="26"/>
      <c r="M3" s="26"/>
      <c r="N3" s="26"/>
      <c r="O3" s="26"/>
      <c r="P3" s="26"/>
      <c r="Q3" s="26"/>
      <c r="R3" s="26"/>
      <c r="S3" s="26"/>
      <c r="T3" s="26"/>
      <c r="U3" s="26"/>
      <c r="V3" s="26"/>
      <c r="W3" s="26"/>
      <c r="X3" s="26"/>
      <c r="Y3" s="26"/>
      <c r="Z3" s="26"/>
    </row>
    <row r="4" spans="1:26">
      <c r="A4" s="4">
        <v>1</v>
      </c>
      <c r="B4" s="24">
        <v>44561</v>
      </c>
      <c r="C4" s="10">
        <v>11494252874</v>
      </c>
      <c r="D4" s="10">
        <f>C4*0.87</f>
        <v>10000000000.379999</v>
      </c>
      <c r="E4" s="10">
        <v>12643678161</v>
      </c>
      <c r="F4" s="10">
        <f>E4*0.87</f>
        <v>11000000000.07</v>
      </c>
      <c r="G4" s="10">
        <f>C4+E4</f>
        <v>24137931035</v>
      </c>
      <c r="H4" s="10">
        <f>D4+F4</f>
        <v>21000000000.449997</v>
      </c>
      <c r="I4" s="10">
        <f>G4</f>
        <v>24137931035</v>
      </c>
      <c r="J4" s="25">
        <f t="shared" ref="J4:J13" si="0">SUM(K4:Z4)</f>
        <v>12382.458000000002</v>
      </c>
      <c r="K4" s="26">
        <v>986.43000000000006</v>
      </c>
      <c r="L4" s="26">
        <v>3054.5</v>
      </c>
      <c r="M4" s="26">
        <v>638.99</v>
      </c>
      <c r="N4" s="26">
        <v>230.3</v>
      </c>
      <c r="O4" s="26">
        <v>179.6</v>
      </c>
      <c r="P4" s="26">
        <v>95.6</v>
      </c>
      <c r="Q4" s="26">
        <v>1481.4399999999998</v>
      </c>
      <c r="R4" s="26">
        <v>1443.7</v>
      </c>
      <c r="S4" s="26">
        <v>38.158000000000001</v>
      </c>
      <c r="T4" s="26">
        <v>1155</v>
      </c>
      <c r="U4" s="26">
        <v>775</v>
      </c>
      <c r="V4" s="26">
        <v>1062.2</v>
      </c>
      <c r="W4" s="26">
        <v>30</v>
      </c>
      <c r="X4" s="26">
        <v>128.4</v>
      </c>
      <c r="Y4" s="26">
        <v>41.11</v>
      </c>
      <c r="Z4" s="26">
        <v>1042.03</v>
      </c>
    </row>
    <row r="5" spans="1:26">
      <c r="A5" s="4">
        <v>2</v>
      </c>
      <c r="B5" s="24">
        <v>44742</v>
      </c>
      <c r="C5" s="10">
        <v>11494252874</v>
      </c>
      <c r="D5" s="10">
        <f t="shared" ref="D5:F13" si="1">C5*0.87</f>
        <v>10000000000.379999</v>
      </c>
      <c r="E5" s="10">
        <v>12643678161</v>
      </c>
      <c r="F5" s="10">
        <f t="shared" si="1"/>
        <v>11000000000.07</v>
      </c>
      <c r="G5" s="10">
        <f t="shared" ref="G5:G13" si="2">C5+E5</f>
        <v>24137931035</v>
      </c>
      <c r="H5" s="10">
        <f t="shared" ref="H5:H13" si="3">D5+F5</f>
        <v>21000000000.449997</v>
      </c>
      <c r="I5" s="2"/>
      <c r="J5" s="25"/>
      <c r="K5" s="26"/>
      <c r="L5" s="26"/>
      <c r="M5" s="26"/>
      <c r="N5" s="26"/>
      <c r="O5" s="26"/>
      <c r="P5" s="26"/>
      <c r="Q5" s="26"/>
      <c r="R5" s="26"/>
      <c r="S5" s="26"/>
      <c r="T5" s="26"/>
      <c r="U5" s="26"/>
      <c r="V5" s="26"/>
      <c r="W5" s="26"/>
      <c r="X5" s="26"/>
      <c r="Y5" s="26"/>
      <c r="Z5" s="26"/>
    </row>
    <row r="6" spans="1:26">
      <c r="A6" s="4">
        <v>3</v>
      </c>
      <c r="B6" s="24">
        <v>44926</v>
      </c>
      <c r="C6" s="10">
        <v>11494252874</v>
      </c>
      <c r="D6" s="10">
        <f t="shared" si="1"/>
        <v>10000000000.379999</v>
      </c>
      <c r="E6" s="10">
        <v>10344827586</v>
      </c>
      <c r="F6" s="10">
        <f t="shared" si="1"/>
        <v>8999999999.8199997</v>
      </c>
      <c r="G6" s="10">
        <f t="shared" si="2"/>
        <v>21839080460</v>
      </c>
      <c r="H6" s="10">
        <f t="shared" si="3"/>
        <v>19000000000.199997</v>
      </c>
      <c r="I6" s="10">
        <f>G5+G6</f>
        <v>45977011495</v>
      </c>
      <c r="J6" s="25">
        <f t="shared" si="0"/>
        <v>26612.131000000001</v>
      </c>
      <c r="K6" s="26">
        <v>1927.1600000000003</v>
      </c>
      <c r="L6" s="26">
        <v>4675.05</v>
      </c>
      <c r="M6" s="26">
        <v>897.78</v>
      </c>
      <c r="N6" s="26">
        <v>786.7</v>
      </c>
      <c r="O6" s="26">
        <v>1640.7</v>
      </c>
      <c r="P6" s="26">
        <v>1321.6000000000001</v>
      </c>
      <c r="Q6" s="26">
        <v>2365.87</v>
      </c>
      <c r="R6" s="26">
        <v>2824.6</v>
      </c>
      <c r="S6" s="26">
        <v>90.728000000000009</v>
      </c>
      <c r="T6" s="26">
        <v>4092</v>
      </c>
      <c r="U6" s="26">
        <v>1715</v>
      </c>
      <c r="V6" s="26">
        <v>1588.7</v>
      </c>
      <c r="W6" s="26">
        <v>1195.3130000000001</v>
      </c>
      <c r="X6" s="26">
        <v>212.2</v>
      </c>
      <c r="Y6" s="26">
        <v>291.68</v>
      </c>
      <c r="Z6" s="26">
        <v>987.05</v>
      </c>
    </row>
    <row r="7" spans="1:26">
      <c r="A7" s="4">
        <v>4</v>
      </c>
      <c r="B7" s="24">
        <v>45107</v>
      </c>
      <c r="C7" s="10">
        <v>2298850575</v>
      </c>
      <c r="D7" s="10">
        <f t="shared" si="1"/>
        <v>2000000000.25</v>
      </c>
      <c r="E7" s="10">
        <v>16091954023</v>
      </c>
      <c r="F7" s="10">
        <f t="shared" si="1"/>
        <v>14000000000.01</v>
      </c>
      <c r="G7" s="10">
        <f t="shared" si="2"/>
        <v>18390804598</v>
      </c>
      <c r="H7" s="10">
        <f t="shared" si="3"/>
        <v>16000000000.26</v>
      </c>
      <c r="I7" s="2"/>
      <c r="J7" s="25"/>
      <c r="K7" s="26"/>
      <c r="L7" s="26"/>
      <c r="M7" s="26"/>
      <c r="N7" s="26"/>
      <c r="O7" s="26"/>
      <c r="P7" s="26"/>
      <c r="Q7" s="26"/>
      <c r="R7" s="26"/>
      <c r="S7" s="26"/>
      <c r="T7" s="26"/>
      <c r="U7" s="26"/>
      <c r="V7" s="26"/>
      <c r="W7" s="26"/>
      <c r="X7" s="26"/>
      <c r="Y7" s="26"/>
      <c r="Z7" s="26"/>
    </row>
    <row r="8" spans="1:26">
      <c r="A8" s="4">
        <v>5</v>
      </c>
      <c r="B8" s="24">
        <v>45291</v>
      </c>
      <c r="C8" s="10">
        <v>8045977011</v>
      </c>
      <c r="D8" s="10">
        <f t="shared" si="1"/>
        <v>6999999999.5699997</v>
      </c>
      <c r="E8" s="10">
        <v>12643678161</v>
      </c>
      <c r="F8" s="10">
        <f t="shared" si="1"/>
        <v>11000000000.07</v>
      </c>
      <c r="G8" s="10">
        <f t="shared" si="2"/>
        <v>20689655172</v>
      </c>
      <c r="H8" s="10">
        <f t="shared" si="3"/>
        <v>17999999999.639999</v>
      </c>
      <c r="I8" s="10">
        <f>G7+G8</f>
        <v>39080459770</v>
      </c>
      <c r="J8" s="25">
        <f t="shared" si="0"/>
        <v>34840.012000000002</v>
      </c>
      <c r="K8" s="26">
        <v>2058.39</v>
      </c>
      <c r="L8" s="26">
        <v>5277.8499999999995</v>
      </c>
      <c r="M8" s="26">
        <v>1236.77</v>
      </c>
      <c r="N8" s="26">
        <v>1444.65</v>
      </c>
      <c r="O8" s="26">
        <v>3306.8500000000004</v>
      </c>
      <c r="P8" s="26">
        <v>3492.2</v>
      </c>
      <c r="Q8" s="26">
        <v>2137.89</v>
      </c>
      <c r="R8" s="26">
        <v>3043.7</v>
      </c>
      <c r="S8" s="26">
        <v>148.46200000000002</v>
      </c>
      <c r="T8" s="26">
        <v>4813</v>
      </c>
      <c r="U8" s="26">
        <v>2005</v>
      </c>
      <c r="V8" s="26">
        <v>1713.2</v>
      </c>
      <c r="W8" s="26">
        <v>1636.575</v>
      </c>
      <c r="X8" s="26">
        <v>447.5</v>
      </c>
      <c r="Y8" s="26">
        <v>495.02000000000004</v>
      </c>
      <c r="Z8" s="26">
        <v>1582.9549999999999</v>
      </c>
    </row>
    <row r="9" spans="1:26">
      <c r="A9" s="4">
        <v>6</v>
      </c>
      <c r="B9" s="24">
        <v>45473</v>
      </c>
      <c r="C9" s="10">
        <v>2298850575</v>
      </c>
      <c r="D9" s="10">
        <f t="shared" si="1"/>
        <v>2000000000.25</v>
      </c>
      <c r="E9" s="10">
        <v>10344827586</v>
      </c>
      <c r="F9" s="10">
        <f t="shared" si="1"/>
        <v>8999999999.8199997</v>
      </c>
      <c r="G9" s="10">
        <f t="shared" si="2"/>
        <v>12643678161</v>
      </c>
      <c r="H9" s="10">
        <f t="shared" si="3"/>
        <v>11000000000.07</v>
      </c>
      <c r="I9" s="2"/>
      <c r="J9" s="25"/>
      <c r="K9" s="26"/>
      <c r="L9" s="26"/>
      <c r="M9" s="26"/>
      <c r="N9" s="26"/>
      <c r="O9" s="26"/>
      <c r="P9" s="26"/>
      <c r="Q9" s="26"/>
      <c r="R9" s="26"/>
      <c r="S9" s="26"/>
      <c r="T9" s="26"/>
      <c r="U9" s="26"/>
      <c r="V9" s="26"/>
      <c r="W9" s="26"/>
      <c r="X9" s="26"/>
      <c r="Y9" s="26"/>
      <c r="Z9" s="26"/>
    </row>
    <row r="10" spans="1:26">
      <c r="A10" s="4">
        <v>7</v>
      </c>
      <c r="B10" s="24">
        <v>45657</v>
      </c>
      <c r="C10" s="10">
        <v>6321839080</v>
      </c>
      <c r="D10" s="10">
        <f t="shared" si="1"/>
        <v>5499999999.6000004</v>
      </c>
      <c r="E10" s="10">
        <v>14942528736</v>
      </c>
      <c r="F10" s="10">
        <f t="shared" si="1"/>
        <v>13000000000.32</v>
      </c>
      <c r="G10" s="10">
        <f t="shared" si="2"/>
        <v>21264367816</v>
      </c>
      <c r="H10" s="10">
        <f t="shared" si="3"/>
        <v>18499999999.919998</v>
      </c>
      <c r="I10" s="10">
        <f>G9+G10</f>
        <v>33908045977</v>
      </c>
      <c r="J10" s="25">
        <f t="shared" si="0"/>
        <v>43462.817999999999</v>
      </c>
      <c r="K10" s="26">
        <v>2144.17</v>
      </c>
      <c r="L10" s="26">
        <v>4465.45</v>
      </c>
      <c r="M10" s="26">
        <v>1522.4099999999999</v>
      </c>
      <c r="N10" s="26">
        <v>1073.75</v>
      </c>
      <c r="O10" s="26">
        <v>6302.65</v>
      </c>
      <c r="P10" s="26">
        <v>3475.6</v>
      </c>
      <c r="Q10" s="26">
        <v>3544.49</v>
      </c>
      <c r="R10" s="26">
        <v>5463.7</v>
      </c>
      <c r="S10" s="26">
        <v>196.178</v>
      </c>
      <c r="T10" s="26">
        <v>4123</v>
      </c>
      <c r="U10" s="26">
        <v>3305</v>
      </c>
      <c r="V10" s="26">
        <v>1122</v>
      </c>
      <c r="W10" s="26">
        <v>2782.2750000000005</v>
      </c>
      <c r="X10" s="26">
        <v>461.5</v>
      </c>
      <c r="Y10" s="26">
        <v>1586.3600000000001</v>
      </c>
      <c r="Z10" s="26">
        <v>1894.2849999999999</v>
      </c>
    </row>
    <row r="11" spans="1:26">
      <c r="A11" s="4">
        <v>8</v>
      </c>
      <c r="B11" s="24">
        <v>45838</v>
      </c>
      <c r="C11" s="10">
        <v>2298850575</v>
      </c>
      <c r="D11" s="10">
        <f t="shared" si="1"/>
        <v>2000000000.25</v>
      </c>
      <c r="E11" s="10">
        <v>10344827586</v>
      </c>
      <c r="F11" s="10">
        <f t="shared" si="1"/>
        <v>8999999999.8199997</v>
      </c>
      <c r="G11" s="10">
        <f t="shared" si="2"/>
        <v>12643678161</v>
      </c>
      <c r="H11" s="10">
        <f t="shared" si="3"/>
        <v>11000000000.07</v>
      </c>
      <c r="I11" s="2"/>
      <c r="J11" s="25"/>
      <c r="K11" s="26"/>
      <c r="L11" s="26"/>
      <c r="M11" s="26"/>
      <c r="N11" s="26"/>
      <c r="O11" s="26"/>
      <c r="P11" s="26"/>
      <c r="Q11" s="26"/>
      <c r="R11" s="26"/>
      <c r="S11" s="26"/>
      <c r="T11" s="26"/>
      <c r="U11" s="26"/>
      <c r="V11" s="26"/>
      <c r="W11" s="26"/>
      <c r="X11" s="26"/>
      <c r="Y11" s="26"/>
      <c r="Z11" s="26"/>
    </row>
    <row r="12" spans="1:26">
      <c r="A12" s="4">
        <v>9</v>
      </c>
      <c r="B12" s="24">
        <v>46022</v>
      </c>
      <c r="C12" s="10">
        <v>4597701149</v>
      </c>
      <c r="D12" s="10">
        <f t="shared" si="1"/>
        <v>3999999999.6300001</v>
      </c>
      <c r="E12" s="10">
        <v>10344827586</v>
      </c>
      <c r="F12" s="10">
        <f t="shared" si="1"/>
        <v>8999999999.8199997</v>
      </c>
      <c r="G12" s="10">
        <f t="shared" si="2"/>
        <v>14942528735</v>
      </c>
      <c r="H12" s="10">
        <f t="shared" si="3"/>
        <v>12999999999.450001</v>
      </c>
      <c r="I12" s="10">
        <f>G11+G12</f>
        <v>27586206896</v>
      </c>
      <c r="J12" s="25">
        <f t="shared" si="0"/>
        <v>40280.04</v>
      </c>
      <c r="K12" s="26">
        <v>1601.5300000000002</v>
      </c>
      <c r="L12" s="26">
        <v>3697.5499999999997</v>
      </c>
      <c r="M12" s="26">
        <v>1321.47</v>
      </c>
      <c r="N12" s="26">
        <v>916.25</v>
      </c>
      <c r="O12" s="26">
        <v>6779.1699999999992</v>
      </c>
      <c r="P12" s="26">
        <v>3344.7</v>
      </c>
      <c r="Q12" s="26">
        <v>2972.27</v>
      </c>
      <c r="R12" s="26">
        <v>5850.99</v>
      </c>
      <c r="S12" s="26">
        <v>143.75</v>
      </c>
      <c r="T12" s="26">
        <v>3387</v>
      </c>
      <c r="U12" s="26">
        <v>2185</v>
      </c>
      <c r="V12" s="26">
        <v>1122.5</v>
      </c>
      <c r="W12" s="26">
        <v>2936.5550000000003</v>
      </c>
      <c r="X12" s="26">
        <v>397.8</v>
      </c>
      <c r="Y12" s="26">
        <v>2185.1999999999998</v>
      </c>
      <c r="Z12" s="26">
        <v>1438.3050000000001</v>
      </c>
    </row>
    <row r="13" spans="1:26">
      <c r="A13" s="4">
        <v>10</v>
      </c>
      <c r="B13" s="24">
        <v>46203</v>
      </c>
      <c r="C13" s="10">
        <v>8535686161</v>
      </c>
      <c r="D13" s="10">
        <f t="shared" si="1"/>
        <v>7426046960.0699997</v>
      </c>
      <c r="E13" s="10">
        <v>12256982814</v>
      </c>
      <c r="F13" s="10">
        <f t="shared" si="1"/>
        <v>10663575048.18</v>
      </c>
      <c r="G13" s="10">
        <f t="shared" si="2"/>
        <v>20792668975</v>
      </c>
      <c r="H13" s="10">
        <f t="shared" si="3"/>
        <v>18089622008.25</v>
      </c>
      <c r="I13" s="10">
        <f>G13</f>
        <v>20792668975</v>
      </c>
      <c r="J13" s="25">
        <f t="shared" si="0"/>
        <v>32366.901999999995</v>
      </c>
      <c r="K13" s="26">
        <v>1004.6500000000001</v>
      </c>
      <c r="L13" s="26">
        <v>2724.2</v>
      </c>
      <c r="M13" s="26">
        <v>1057.5999999999999</v>
      </c>
      <c r="N13" s="26">
        <v>813.34999999999991</v>
      </c>
      <c r="O13" s="26">
        <v>5648.3499999999995</v>
      </c>
      <c r="P13" s="26">
        <v>3631</v>
      </c>
      <c r="Q13" s="26">
        <v>1985.59</v>
      </c>
      <c r="R13" s="26">
        <v>5323.2</v>
      </c>
      <c r="S13" s="26">
        <v>12.724</v>
      </c>
      <c r="T13" s="26">
        <v>1866</v>
      </c>
      <c r="U13" s="26">
        <v>1455</v>
      </c>
      <c r="V13" s="26">
        <v>51.5</v>
      </c>
      <c r="W13" s="26">
        <v>2635.183</v>
      </c>
      <c r="X13" s="26">
        <v>328.1</v>
      </c>
      <c r="Y13" s="26">
        <v>2400.66</v>
      </c>
      <c r="Z13" s="26">
        <v>1429.7950000000001</v>
      </c>
    </row>
    <row r="14" spans="1:26">
      <c r="C14" s="27">
        <f>SUM(C4:C13)</f>
        <v>68880513748</v>
      </c>
      <c r="D14" s="27"/>
      <c r="E14" s="27">
        <f>SUM(E4:E13)</f>
        <v>122601810400</v>
      </c>
      <c r="F14" s="27"/>
      <c r="G14" s="27">
        <f>SUM(G4:G13)</f>
        <v>191482324148</v>
      </c>
      <c r="H14" s="27"/>
      <c r="I14" s="27">
        <f>SUM(I4:I13)</f>
        <v>191482324148</v>
      </c>
      <c r="J14" s="27">
        <f>SUM(K14:Z14)</f>
        <v>191579.821</v>
      </c>
      <c r="K14" s="27">
        <f>SUM(K2:K13)</f>
        <v>9722.33</v>
      </c>
      <c r="L14" s="27">
        <f t="shared" ref="L14:Z14" si="4">SUM(L2:L13)</f>
        <v>23894.6</v>
      </c>
      <c r="M14" s="27">
        <f t="shared" si="4"/>
        <v>6675.02</v>
      </c>
      <c r="N14" s="27">
        <f t="shared" si="4"/>
        <v>5265</v>
      </c>
      <c r="O14" s="27">
        <f t="shared" si="4"/>
        <v>23857.319999999996</v>
      </c>
      <c r="P14" s="27">
        <f t="shared" si="4"/>
        <v>15361.8</v>
      </c>
      <c r="Q14" s="27">
        <f t="shared" si="4"/>
        <v>15054.11</v>
      </c>
      <c r="R14" s="27">
        <f t="shared" si="4"/>
        <v>24766.49</v>
      </c>
      <c r="S14" s="27">
        <f t="shared" si="4"/>
        <v>630.00000000000011</v>
      </c>
      <c r="T14" s="27">
        <f t="shared" si="4"/>
        <v>19436</v>
      </c>
      <c r="U14" s="27">
        <f t="shared" si="4"/>
        <v>11440</v>
      </c>
      <c r="V14" s="27">
        <f t="shared" si="4"/>
        <v>6660.1</v>
      </c>
      <c r="W14" s="27">
        <f t="shared" si="4"/>
        <v>11215.901000000002</v>
      </c>
      <c r="X14" s="27">
        <f t="shared" si="4"/>
        <v>1975.5</v>
      </c>
      <c r="Y14" s="27">
        <f t="shared" si="4"/>
        <v>7000.03</v>
      </c>
      <c r="Z14" s="27">
        <f t="shared" si="4"/>
        <v>8625.619999999999</v>
      </c>
    </row>
    <row r="16" spans="1:26">
      <c r="A16" s="21" t="s">
        <v>8830</v>
      </c>
      <c r="B16" s="21"/>
      <c r="C16" s="21"/>
    </row>
    <row r="17" spans="1:27" s="484" customFormat="1" ht="39.6">
      <c r="A17" s="674" t="s">
        <v>921</v>
      </c>
      <c r="B17" s="674" t="s">
        <v>922</v>
      </c>
      <c r="C17" s="674" t="s">
        <v>923</v>
      </c>
      <c r="D17" s="625" t="s">
        <v>7213</v>
      </c>
      <c r="E17" s="674" t="s">
        <v>924</v>
      </c>
      <c r="F17" s="625" t="s">
        <v>7214</v>
      </c>
      <c r="G17" s="478" t="s">
        <v>926</v>
      </c>
      <c r="H17" s="498" t="s">
        <v>7212</v>
      </c>
      <c r="I17" s="478" t="s">
        <v>925</v>
      </c>
      <c r="J17" s="478" t="s">
        <v>927</v>
      </c>
      <c r="K17" s="1" t="s">
        <v>538</v>
      </c>
      <c r="L17" s="1" t="s">
        <v>540</v>
      </c>
      <c r="M17" s="1" t="s">
        <v>542</v>
      </c>
      <c r="N17" s="1" t="s">
        <v>546</v>
      </c>
      <c r="O17" s="1" t="s">
        <v>547</v>
      </c>
      <c r="P17" s="1" t="s">
        <v>548</v>
      </c>
      <c r="Q17" s="1" t="s">
        <v>549</v>
      </c>
      <c r="R17" s="1" t="s">
        <v>557</v>
      </c>
      <c r="S17" s="1" t="s">
        <v>558</v>
      </c>
      <c r="T17" s="1" t="s">
        <v>559</v>
      </c>
      <c r="U17" s="1" t="s">
        <v>560</v>
      </c>
      <c r="V17" s="1" t="s">
        <v>561</v>
      </c>
      <c r="W17" s="1" t="s">
        <v>562</v>
      </c>
      <c r="X17" s="1" t="s">
        <v>563</v>
      </c>
      <c r="Y17" s="1" t="s">
        <v>564</v>
      </c>
      <c r="Z17" s="1" t="s">
        <v>565</v>
      </c>
      <c r="AA17" s="1" t="s">
        <v>7925</v>
      </c>
    </row>
    <row r="18" spans="1:27" s="484" customFormat="1">
      <c r="A18" s="674"/>
      <c r="B18" s="674">
        <v>2020</v>
      </c>
      <c r="C18" s="674"/>
      <c r="D18" s="674"/>
      <c r="E18" s="674"/>
      <c r="F18" s="674"/>
      <c r="G18" s="478"/>
      <c r="H18" s="478"/>
      <c r="I18" s="478"/>
      <c r="J18" s="25">
        <f>SUM(K18:AA18)</f>
        <v>1155.1600000000001</v>
      </c>
      <c r="K18" s="26">
        <v>0</v>
      </c>
      <c r="L18" s="26">
        <v>0</v>
      </c>
      <c r="M18" s="26">
        <v>0</v>
      </c>
      <c r="N18" s="26">
        <v>0</v>
      </c>
      <c r="O18" s="26">
        <v>0</v>
      </c>
      <c r="P18" s="26">
        <v>1.1000000000000001</v>
      </c>
      <c r="Q18" s="26">
        <v>116.56</v>
      </c>
      <c r="R18" s="26">
        <v>816.6</v>
      </c>
      <c r="S18" s="26">
        <v>0</v>
      </c>
      <c r="T18" s="26">
        <v>0</v>
      </c>
      <c r="U18" s="26">
        <v>0</v>
      </c>
      <c r="V18" s="26">
        <v>0</v>
      </c>
      <c r="W18" s="26">
        <v>0</v>
      </c>
      <c r="X18" s="26">
        <v>0</v>
      </c>
      <c r="Y18" s="26">
        <v>0</v>
      </c>
      <c r="Z18" s="26">
        <v>220.9</v>
      </c>
      <c r="AA18" s="2">
        <v>0</v>
      </c>
    </row>
    <row r="19" spans="1:27" s="484" customFormat="1">
      <c r="A19" s="674">
        <v>0</v>
      </c>
      <c r="B19" s="457">
        <v>44439</v>
      </c>
      <c r="C19" s="10">
        <f>C30*0.13</f>
        <v>9331351092.4400005</v>
      </c>
      <c r="D19" s="10"/>
      <c r="E19" s="10">
        <f>E30*0.13</f>
        <v>15938235352</v>
      </c>
      <c r="F19" s="10"/>
      <c r="G19" s="10">
        <f>SUM(C19:E19)</f>
        <v>25269586444.440002</v>
      </c>
      <c r="H19" s="10"/>
      <c r="I19" s="478"/>
      <c r="J19" s="25"/>
      <c r="K19" s="26"/>
      <c r="L19" s="26"/>
      <c r="M19" s="26"/>
      <c r="N19" s="26"/>
      <c r="O19" s="26"/>
      <c r="P19" s="26"/>
      <c r="Q19" s="26"/>
      <c r="R19" s="26"/>
      <c r="S19" s="26"/>
      <c r="T19" s="26"/>
      <c r="U19" s="26"/>
      <c r="V19" s="26"/>
      <c r="W19" s="26"/>
      <c r="X19" s="26"/>
      <c r="Y19" s="26"/>
      <c r="Z19" s="26"/>
    </row>
    <row r="20" spans="1:27" s="484" customFormat="1">
      <c r="A20" s="674">
        <v>1</v>
      </c>
      <c r="B20" s="24">
        <v>44561</v>
      </c>
      <c r="C20" s="10">
        <v>11494252874</v>
      </c>
      <c r="D20" s="10">
        <f>C20*0.87</f>
        <v>10000000000.379999</v>
      </c>
      <c r="E20" s="10">
        <v>12643678161</v>
      </c>
      <c r="F20" s="10">
        <f>E20*0.87</f>
        <v>11000000000.07</v>
      </c>
      <c r="G20" s="10">
        <f>C20+E20</f>
        <v>24137931035</v>
      </c>
      <c r="H20" s="10">
        <f>D20+F20</f>
        <v>21000000000.449997</v>
      </c>
      <c r="I20" s="10">
        <f>G20</f>
        <v>24137931035</v>
      </c>
      <c r="J20" s="25">
        <f>SUM(K20:AA20)</f>
        <v>11292.2</v>
      </c>
      <c r="K20" s="26">
        <v>986.42999999999984</v>
      </c>
      <c r="L20" s="26">
        <v>3054.5</v>
      </c>
      <c r="M20" s="26">
        <v>591.99</v>
      </c>
      <c r="N20" s="26">
        <v>230.3</v>
      </c>
      <c r="O20" s="26">
        <v>179.6</v>
      </c>
      <c r="P20" s="26">
        <v>95.6</v>
      </c>
      <c r="Q20" s="26">
        <v>531.44000000000005</v>
      </c>
      <c r="R20" s="26">
        <v>1433.7</v>
      </c>
      <c r="S20" s="26">
        <v>24.9</v>
      </c>
      <c r="T20" s="26">
        <v>1155</v>
      </c>
      <c r="U20" s="26">
        <v>775</v>
      </c>
      <c r="V20" s="26">
        <v>1062.2</v>
      </c>
      <c r="W20" s="26">
        <v>30</v>
      </c>
      <c r="X20" s="26">
        <v>58.4</v>
      </c>
      <c r="Y20" s="26">
        <v>41.11</v>
      </c>
      <c r="Z20" s="26">
        <v>1042.03</v>
      </c>
      <c r="AA20" s="2">
        <v>0</v>
      </c>
    </row>
    <row r="21" spans="1:27" s="484" customFormat="1">
      <c r="A21" s="674">
        <v>2</v>
      </c>
      <c r="B21" s="24">
        <v>44742</v>
      </c>
      <c r="C21" s="10">
        <v>11494252874</v>
      </c>
      <c r="D21" s="10">
        <f t="shared" ref="D21:D29" si="5">C21*0.87</f>
        <v>10000000000.379999</v>
      </c>
      <c r="E21" s="10">
        <v>12643678161</v>
      </c>
      <c r="F21" s="10">
        <f t="shared" ref="F21:F29" si="6">E21*0.87</f>
        <v>11000000000.07</v>
      </c>
      <c r="G21" s="10">
        <f t="shared" ref="G21:G29" si="7">C21+E21</f>
        <v>24137931035</v>
      </c>
      <c r="H21" s="10">
        <f t="shared" ref="H21:H29" si="8">D21+F21</f>
        <v>21000000000.449997</v>
      </c>
      <c r="I21" s="2"/>
      <c r="J21" s="25"/>
      <c r="K21" s="26"/>
      <c r="L21" s="26"/>
      <c r="M21" s="26"/>
      <c r="N21" s="26"/>
      <c r="O21" s="26"/>
      <c r="P21" s="26"/>
      <c r="Q21" s="26"/>
      <c r="R21" s="26"/>
      <c r="S21" s="26"/>
      <c r="T21" s="26"/>
      <c r="U21" s="26"/>
      <c r="V21" s="26"/>
      <c r="W21" s="26"/>
      <c r="X21" s="26"/>
      <c r="Y21" s="26"/>
      <c r="Z21" s="26"/>
      <c r="AA21" s="2"/>
    </row>
    <row r="22" spans="1:27" s="484" customFormat="1">
      <c r="A22" s="674">
        <v>3</v>
      </c>
      <c r="B22" s="24">
        <v>44926</v>
      </c>
      <c r="C22" s="10">
        <v>11494252874</v>
      </c>
      <c r="D22" s="10">
        <f t="shared" si="5"/>
        <v>10000000000.379999</v>
      </c>
      <c r="E22" s="10">
        <v>9825328389</v>
      </c>
      <c r="F22" s="10">
        <f t="shared" si="6"/>
        <v>8548035698.4300003</v>
      </c>
      <c r="G22" s="10">
        <f t="shared" si="7"/>
        <v>21319581263</v>
      </c>
      <c r="H22" s="10">
        <f t="shared" si="8"/>
        <v>18548035698.809998</v>
      </c>
      <c r="I22" s="10">
        <f>G21+G22</f>
        <v>45457512298</v>
      </c>
      <c r="J22" s="25">
        <f>SUM(K22:AA22)</f>
        <v>25402.103000000003</v>
      </c>
      <c r="K22" s="26">
        <v>1927.1600000000003</v>
      </c>
      <c r="L22" s="26">
        <v>4675.05</v>
      </c>
      <c r="M22" s="26">
        <v>839.78</v>
      </c>
      <c r="N22" s="26">
        <v>786.7</v>
      </c>
      <c r="O22" s="26">
        <v>1625.7</v>
      </c>
      <c r="P22" s="26">
        <v>1321.6000000000001</v>
      </c>
      <c r="Q22" s="26">
        <v>1365.8700000000001</v>
      </c>
      <c r="R22" s="26">
        <v>2788.6</v>
      </c>
      <c r="S22" s="26">
        <v>65.7</v>
      </c>
      <c r="T22" s="26">
        <v>4092</v>
      </c>
      <c r="U22" s="26">
        <v>1715</v>
      </c>
      <c r="V22" s="26">
        <v>1588.7</v>
      </c>
      <c r="W22" s="26">
        <v>1195.3130000000001</v>
      </c>
      <c r="X22" s="26">
        <v>136.19999999999999</v>
      </c>
      <c r="Y22" s="26">
        <v>291.68</v>
      </c>
      <c r="Z22" s="26">
        <v>987.05</v>
      </c>
      <c r="AA22" s="2">
        <v>0</v>
      </c>
    </row>
    <row r="23" spans="1:27" s="484" customFormat="1">
      <c r="A23" s="674">
        <v>4</v>
      </c>
      <c r="B23" s="24">
        <v>45107</v>
      </c>
      <c r="C23" s="10">
        <v>2315646882</v>
      </c>
      <c r="D23" s="10">
        <f t="shared" si="5"/>
        <v>2014612787.3399999</v>
      </c>
      <c r="E23" s="10">
        <v>16611453220</v>
      </c>
      <c r="F23" s="10">
        <f t="shared" si="6"/>
        <v>14451964301.4</v>
      </c>
      <c r="G23" s="10">
        <f t="shared" si="7"/>
        <v>18927100102</v>
      </c>
      <c r="H23" s="10">
        <f t="shared" si="8"/>
        <v>16466577088.74</v>
      </c>
      <c r="I23" s="2"/>
      <c r="J23" s="25"/>
      <c r="K23" s="26"/>
      <c r="L23" s="26"/>
      <c r="M23" s="26"/>
      <c r="N23" s="26"/>
      <c r="O23" s="26"/>
      <c r="P23" s="26"/>
      <c r="Q23" s="26"/>
      <c r="R23" s="26"/>
      <c r="S23" s="26"/>
      <c r="T23" s="26"/>
      <c r="U23" s="26"/>
      <c r="V23" s="26"/>
      <c r="W23" s="26"/>
      <c r="X23" s="26"/>
      <c r="Y23" s="26"/>
      <c r="Z23" s="26"/>
      <c r="AA23" s="2"/>
    </row>
    <row r="24" spans="1:27" s="484" customFormat="1">
      <c r="A24" s="674">
        <v>5</v>
      </c>
      <c r="B24" s="24">
        <v>45291</v>
      </c>
      <c r="C24" s="10">
        <v>3548098403</v>
      </c>
      <c r="D24" s="10">
        <f t="shared" si="5"/>
        <v>3086845610.6100001</v>
      </c>
      <c r="E24" s="10">
        <v>8610723872</v>
      </c>
      <c r="F24" s="10">
        <f t="shared" si="6"/>
        <v>7491329768.6400003</v>
      </c>
      <c r="G24" s="10">
        <f t="shared" si="7"/>
        <v>12158822275</v>
      </c>
      <c r="H24" s="10">
        <f t="shared" si="8"/>
        <v>10578175379.25</v>
      </c>
      <c r="I24" s="10">
        <f>G23+G24</f>
        <v>31085922377</v>
      </c>
      <c r="J24" s="25">
        <f>SUM(K24:AA24)</f>
        <v>32867.630000000005</v>
      </c>
      <c r="K24" s="26">
        <v>2058.3900000000003</v>
      </c>
      <c r="L24" s="26">
        <v>5277.8499999999995</v>
      </c>
      <c r="M24" s="26">
        <v>1136.77</v>
      </c>
      <c r="N24" s="26">
        <v>1444.65</v>
      </c>
      <c r="O24" s="26">
        <v>2992.8500000000004</v>
      </c>
      <c r="P24" s="26">
        <v>3492.2</v>
      </c>
      <c r="Q24" s="26">
        <v>1150.57</v>
      </c>
      <c r="R24" s="26">
        <v>2930.7</v>
      </c>
      <c r="S24" s="26">
        <v>134.4</v>
      </c>
      <c r="T24" s="26">
        <v>4735.1000000000004</v>
      </c>
      <c r="U24" s="26">
        <v>1940</v>
      </c>
      <c r="V24" s="26">
        <v>1713.1</v>
      </c>
      <c r="W24" s="26">
        <v>1636.575</v>
      </c>
      <c r="X24" s="26">
        <v>146.5</v>
      </c>
      <c r="Y24" s="26">
        <v>495.02000000000004</v>
      </c>
      <c r="Z24" s="26">
        <v>1582.9549999999999</v>
      </c>
      <c r="AA24" s="2">
        <v>0</v>
      </c>
    </row>
    <row r="25" spans="1:27" s="484" customFormat="1">
      <c r="A25" s="674">
        <v>6</v>
      </c>
      <c r="B25" s="24">
        <v>45473</v>
      </c>
      <c r="C25" s="10">
        <v>2200368263</v>
      </c>
      <c r="D25" s="10">
        <f t="shared" si="5"/>
        <v>1914320388.8099999</v>
      </c>
      <c r="E25" s="10">
        <v>8328350441</v>
      </c>
      <c r="F25" s="10">
        <f t="shared" si="6"/>
        <v>7245664883.6700001</v>
      </c>
      <c r="G25" s="10">
        <f t="shared" si="7"/>
        <v>10528718704</v>
      </c>
      <c r="H25" s="10">
        <f t="shared" si="8"/>
        <v>9159985272.4799995</v>
      </c>
      <c r="I25" s="2"/>
      <c r="J25" s="25"/>
      <c r="K25" s="26"/>
      <c r="L25" s="26"/>
      <c r="M25" s="26"/>
      <c r="N25" s="26"/>
      <c r="O25" s="26"/>
      <c r="P25" s="26"/>
      <c r="Q25" s="26"/>
      <c r="R25" s="26"/>
      <c r="S25" s="26"/>
      <c r="T25" s="26"/>
      <c r="U25" s="26"/>
      <c r="V25" s="26"/>
      <c r="W25" s="26"/>
      <c r="X25" s="26"/>
      <c r="Y25" s="26"/>
      <c r="Z25" s="26"/>
      <c r="AA25" s="2"/>
    </row>
    <row r="26" spans="1:27" s="484" customFormat="1">
      <c r="A26" s="674">
        <v>7</v>
      </c>
      <c r="B26" s="24">
        <v>45657</v>
      </c>
      <c r="C26" s="10">
        <v>5991809595</v>
      </c>
      <c r="D26" s="10">
        <f t="shared" si="5"/>
        <v>5212874347.6499996</v>
      </c>
      <c r="E26" s="10">
        <v>16555710452</v>
      </c>
      <c r="F26" s="10">
        <f t="shared" si="6"/>
        <v>14403468093.24</v>
      </c>
      <c r="G26" s="10">
        <f t="shared" si="7"/>
        <v>22547520047</v>
      </c>
      <c r="H26" s="10">
        <f t="shared" si="8"/>
        <v>19616342440.889999</v>
      </c>
      <c r="I26" s="10">
        <f>G25+G26</f>
        <v>33076238751</v>
      </c>
      <c r="J26" s="25">
        <f>SUM(K26:AA26)</f>
        <v>40400.817999999999</v>
      </c>
      <c r="K26" s="26">
        <v>2153.1480000000001</v>
      </c>
      <c r="L26" s="26">
        <v>4387.6499999999996</v>
      </c>
      <c r="M26" s="26">
        <v>1472.4099999999999</v>
      </c>
      <c r="N26" s="26">
        <v>1073.75</v>
      </c>
      <c r="O26" s="26">
        <v>5787.65</v>
      </c>
      <c r="P26" s="26">
        <v>3475.6</v>
      </c>
      <c r="Q26" s="26">
        <v>1961.49</v>
      </c>
      <c r="R26" s="26">
        <v>5056.7</v>
      </c>
      <c r="S26" s="26">
        <v>184</v>
      </c>
      <c r="T26" s="26">
        <v>4073</v>
      </c>
      <c r="U26" s="26">
        <v>3155</v>
      </c>
      <c r="V26" s="26">
        <v>1122</v>
      </c>
      <c r="W26" s="26">
        <v>2782.2750000000005</v>
      </c>
      <c r="X26" s="26">
        <v>235.5</v>
      </c>
      <c r="Y26" s="26">
        <v>1586.3600000000001</v>
      </c>
      <c r="Z26" s="26">
        <v>1894.2849999999999</v>
      </c>
      <c r="AA26" s="2">
        <v>0</v>
      </c>
    </row>
    <row r="27" spans="1:27" s="484" customFormat="1">
      <c r="A27" s="674">
        <v>8</v>
      </c>
      <c r="B27" s="24">
        <v>45838</v>
      </c>
      <c r="C27" s="10">
        <v>3358104131</v>
      </c>
      <c r="D27" s="10">
        <f t="shared" si="5"/>
        <v>2921550593.9699998</v>
      </c>
      <c r="E27" s="10">
        <v>10344827586</v>
      </c>
      <c r="F27" s="10">
        <f t="shared" si="6"/>
        <v>8999999999.8199997</v>
      </c>
      <c r="G27" s="10">
        <f t="shared" si="7"/>
        <v>13702931717</v>
      </c>
      <c r="H27" s="10">
        <f t="shared" si="8"/>
        <v>11921550593.789999</v>
      </c>
      <c r="I27" s="2"/>
      <c r="J27" s="25"/>
      <c r="K27" s="26"/>
      <c r="L27" s="26"/>
      <c r="M27" s="26"/>
      <c r="N27" s="26"/>
      <c r="O27" s="26"/>
      <c r="P27" s="26"/>
      <c r="Q27" s="26"/>
      <c r="R27" s="26"/>
      <c r="S27" s="26"/>
      <c r="T27" s="26"/>
      <c r="U27" s="26"/>
      <c r="V27" s="26"/>
      <c r="W27" s="26"/>
      <c r="X27" s="26"/>
      <c r="Y27" s="26"/>
      <c r="Z27" s="26"/>
      <c r="AA27" s="2"/>
    </row>
    <row r="28" spans="1:27" s="484" customFormat="1">
      <c r="A28" s="674">
        <v>9</v>
      </c>
      <c r="B28" s="24">
        <v>46022</v>
      </c>
      <c r="C28" s="10">
        <v>7046237746</v>
      </c>
      <c r="D28" s="10">
        <f t="shared" si="5"/>
        <v>6130226839.0199995</v>
      </c>
      <c r="E28" s="10">
        <v>7118464154</v>
      </c>
      <c r="F28" s="10">
        <f t="shared" si="6"/>
        <v>6193063813.9799995</v>
      </c>
      <c r="G28" s="10">
        <f t="shared" si="7"/>
        <v>14164701900</v>
      </c>
      <c r="H28" s="10">
        <f t="shared" si="8"/>
        <v>12323290653</v>
      </c>
      <c r="I28" s="10">
        <f>G27+G28</f>
        <v>27867633617</v>
      </c>
      <c r="J28" s="25">
        <f>SUM(K28:AA28)</f>
        <v>40241.96</v>
      </c>
      <c r="K28" s="26">
        <v>1601.4300000000003</v>
      </c>
      <c r="L28" s="26">
        <v>3528.95</v>
      </c>
      <c r="M28" s="26">
        <v>1271.47</v>
      </c>
      <c r="N28" s="26">
        <v>1916.25</v>
      </c>
      <c r="O28" s="26">
        <v>6149.1699999999992</v>
      </c>
      <c r="P28" s="26">
        <v>3344.7</v>
      </c>
      <c r="Q28" s="26">
        <v>2572.27</v>
      </c>
      <c r="R28" s="26">
        <v>4953.99</v>
      </c>
      <c r="S28" s="26">
        <v>335</v>
      </c>
      <c r="T28" s="26">
        <v>2981.9</v>
      </c>
      <c r="U28" s="26">
        <v>2045</v>
      </c>
      <c r="V28" s="26">
        <v>1122.5</v>
      </c>
      <c r="W28" s="26">
        <v>1697.3249999999998</v>
      </c>
      <c r="X28" s="26">
        <v>171.8</v>
      </c>
      <c r="Y28" s="26">
        <v>2185.1999999999998</v>
      </c>
      <c r="Z28" s="26">
        <v>1115.0050000000001</v>
      </c>
      <c r="AA28" s="2">
        <v>3250</v>
      </c>
    </row>
    <row r="29" spans="1:27" s="484" customFormat="1">
      <c r="A29" s="674">
        <v>10</v>
      </c>
      <c r="B29" s="24">
        <v>46203</v>
      </c>
      <c r="C29" s="10">
        <v>12836600146</v>
      </c>
      <c r="D29" s="10">
        <f t="shared" si="5"/>
        <v>11167842127.02</v>
      </c>
      <c r="E29" s="10">
        <v>19919595964</v>
      </c>
      <c r="F29" s="10">
        <f t="shared" si="6"/>
        <v>17330048488.68</v>
      </c>
      <c r="G29" s="10">
        <f t="shared" si="7"/>
        <v>32756196110</v>
      </c>
      <c r="H29" s="10">
        <f t="shared" si="8"/>
        <v>28497890615.700001</v>
      </c>
      <c r="I29" s="10">
        <f>G29</f>
        <v>32756196110</v>
      </c>
      <c r="J29" s="25">
        <f>SUM(K29:AA29)</f>
        <v>43054.247999999992</v>
      </c>
      <c r="K29" s="26">
        <v>1013.9500000000002</v>
      </c>
      <c r="L29" s="26">
        <v>4065.9</v>
      </c>
      <c r="M29" s="26">
        <v>1292.5999999999999</v>
      </c>
      <c r="N29" s="26">
        <v>2663.35</v>
      </c>
      <c r="O29" s="26">
        <v>5235.75</v>
      </c>
      <c r="P29" s="26">
        <v>3836.9</v>
      </c>
      <c r="Q29" s="26">
        <v>2172.59</v>
      </c>
      <c r="R29" s="26">
        <v>4811.1000000000004</v>
      </c>
      <c r="S29" s="26">
        <v>210</v>
      </c>
      <c r="T29" s="26">
        <v>2047.8</v>
      </c>
      <c r="U29" s="26">
        <v>1370.9</v>
      </c>
      <c r="V29" s="26">
        <v>1105.5</v>
      </c>
      <c r="W29" s="26">
        <v>980.66300000000001</v>
      </c>
      <c r="X29" s="26">
        <v>135</v>
      </c>
      <c r="Y29" s="26">
        <v>3151</v>
      </c>
      <c r="Z29" s="26">
        <v>1033.2950000000001</v>
      </c>
      <c r="AA29" s="2">
        <v>7927.95</v>
      </c>
    </row>
    <row r="30" spans="1:27" s="484" customFormat="1">
      <c r="C30" s="27">
        <f>SUM(C20:C29)</f>
        <v>71779623788</v>
      </c>
      <c r="D30" s="27"/>
      <c r="E30" s="27">
        <f>SUM(E20:E29)</f>
        <v>122601810400</v>
      </c>
      <c r="F30" s="27"/>
      <c r="G30" s="27">
        <f>SUM(G20:G29)</f>
        <v>194381434188</v>
      </c>
      <c r="H30" s="27"/>
      <c r="I30" s="27">
        <f>SUM(I20:I29)</f>
        <v>194381434188</v>
      </c>
      <c r="J30" s="27">
        <f>SUM(K30:AA30)</f>
        <v>194414.11900000001</v>
      </c>
      <c r="K30" s="27">
        <f>SUM(K18:K29)</f>
        <v>9740.5080000000016</v>
      </c>
      <c r="L30" s="27">
        <f t="shared" ref="L30:AA30" si="9">SUM(L18:L29)</f>
        <v>24989.9</v>
      </c>
      <c r="M30" s="27">
        <f t="shared" si="9"/>
        <v>6605.02</v>
      </c>
      <c r="N30" s="27">
        <f t="shared" si="9"/>
        <v>8115</v>
      </c>
      <c r="O30" s="27">
        <f t="shared" si="9"/>
        <v>21970.719999999998</v>
      </c>
      <c r="P30" s="27">
        <f t="shared" si="9"/>
        <v>15567.699999999999</v>
      </c>
      <c r="Q30" s="27">
        <f t="shared" si="9"/>
        <v>9870.7900000000009</v>
      </c>
      <c r="R30" s="27">
        <f t="shared" si="9"/>
        <v>22791.39</v>
      </c>
      <c r="S30" s="27">
        <f t="shared" si="9"/>
        <v>954</v>
      </c>
      <c r="T30" s="27">
        <f t="shared" si="9"/>
        <v>19084.8</v>
      </c>
      <c r="U30" s="27">
        <f t="shared" si="9"/>
        <v>11000.9</v>
      </c>
      <c r="V30" s="27">
        <f t="shared" si="9"/>
        <v>7714</v>
      </c>
      <c r="W30" s="27">
        <f t="shared" si="9"/>
        <v>8322.1509999999998</v>
      </c>
      <c r="X30" s="27">
        <f t="shared" si="9"/>
        <v>883.40000000000009</v>
      </c>
      <c r="Y30" s="27">
        <f t="shared" si="9"/>
        <v>7750.37</v>
      </c>
      <c r="Z30" s="27">
        <f t="shared" si="9"/>
        <v>7875.5199999999995</v>
      </c>
      <c r="AA30" s="27">
        <f t="shared" si="9"/>
        <v>11177.95</v>
      </c>
    </row>
    <row r="31" spans="1:27">
      <c r="K31" s="19" t="s">
        <v>8832</v>
      </c>
      <c r="L31" s="21"/>
      <c r="M31" s="21"/>
      <c r="N31" s="21"/>
      <c r="O31" s="21"/>
      <c r="P31" s="21"/>
      <c r="Q31" s="21"/>
      <c r="R31" s="21"/>
      <c r="S31" s="21"/>
      <c r="T31" s="21"/>
      <c r="U31" s="21"/>
      <c r="V31" s="21"/>
      <c r="W31" s="21"/>
      <c r="X31" s="21"/>
      <c r="Y31" s="21"/>
      <c r="Z31" s="21"/>
    </row>
    <row r="33" spans="1:27" s="484" customFormat="1">
      <c r="A33" s="19" t="s">
        <v>11149</v>
      </c>
      <c r="B33" s="21"/>
      <c r="C33" s="21"/>
    </row>
    <row r="34" spans="1:27" s="484" customFormat="1" ht="39.6">
      <c r="A34" s="674" t="s">
        <v>921</v>
      </c>
      <c r="B34" s="674" t="s">
        <v>922</v>
      </c>
      <c r="C34" s="674" t="s">
        <v>923</v>
      </c>
      <c r="D34" s="625" t="s">
        <v>7213</v>
      </c>
      <c r="E34" s="674" t="s">
        <v>924</v>
      </c>
      <c r="F34" s="625" t="s">
        <v>7214</v>
      </c>
      <c r="G34" s="478" t="s">
        <v>926</v>
      </c>
      <c r="H34" s="498" t="s">
        <v>7212</v>
      </c>
      <c r="I34" s="478" t="s">
        <v>925</v>
      </c>
      <c r="J34" s="478" t="s">
        <v>927</v>
      </c>
      <c r="K34" s="1" t="s">
        <v>538</v>
      </c>
      <c r="L34" s="1" t="s">
        <v>540</v>
      </c>
      <c r="M34" s="1" t="s">
        <v>542</v>
      </c>
      <c r="N34" s="1" t="s">
        <v>546</v>
      </c>
      <c r="O34" s="1" t="s">
        <v>547</v>
      </c>
      <c r="P34" s="1" t="s">
        <v>548</v>
      </c>
      <c r="Q34" s="1" t="s">
        <v>549</v>
      </c>
      <c r="R34" s="1" t="s">
        <v>557</v>
      </c>
      <c r="S34" s="1" t="s">
        <v>558</v>
      </c>
      <c r="T34" s="1" t="s">
        <v>559</v>
      </c>
      <c r="U34" s="1" t="s">
        <v>560</v>
      </c>
      <c r="V34" s="1" t="s">
        <v>561</v>
      </c>
      <c r="W34" s="1" t="s">
        <v>562</v>
      </c>
      <c r="X34" s="1" t="s">
        <v>563</v>
      </c>
      <c r="Y34" s="1" t="s">
        <v>564</v>
      </c>
      <c r="Z34" s="1" t="s">
        <v>565</v>
      </c>
      <c r="AA34" s="1" t="s">
        <v>7925</v>
      </c>
    </row>
    <row r="35" spans="1:27" s="484" customFormat="1">
      <c r="A35" s="674"/>
      <c r="B35" s="674">
        <v>2020</v>
      </c>
      <c r="C35" s="674"/>
      <c r="D35" s="674"/>
      <c r="E35" s="674"/>
      <c r="F35" s="674"/>
      <c r="G35" s="478"/>
      <c r="H35" s="478"/>
      <c r="I35" s="478"/>
      <c r="J35" s="25">
        <f>SUM(K35:AA35)</f>
        <v>1155.1600000000001</v>
      </c>
      <c r="K35" s="26">
        <v>0</v>
      </c>
      <c r="L35" s="26">
        <v>0</v>
      </c>
      <c r="M35" s="26">
        <v>0</v>
      </c>
      <c r="N35" s="26">
        <v>0</v>
      </c>
      <c r="O35" s="26">
        <v>0</v>
      </c>
      <c r="P35" s="26">
        <v>1.1000000000000001</v>
      </c>
      <c r="Q35" s="26">
        <v>116.56</v>
      </c>
      <c r="R35" s="26">
        <v>816.6</v>
      </c>
      <c r="S35" s="26">
        <v>0</v>
      </c>
      <c r="T35" s="26">
        <v>0</v>
      </c>
      <c r="U35" s="26">
        <v>0</v>
      </c>
      <c r="V35" s="26">
        <v>0</v>
      </c>
      <c r="W35" s="26">
        <v>0</v>
      </c>
      <c r="X35" s="26">
        <v>0</v>
      </c>
      <c r="Y35" s="26">
        <v>0</v>
      </c>
      <c r="Z35" s="26">
        <v>220.9</v>
      </c>
      <c r="AA35" s="2">
        <v>0</v>
      </c>
    </row>
    <row r="36" spans="1:27" s="484" customFormat="1">
      <c r="A36" s="674">
        <v>0</v>
      </c>
      <c r="B36" s="457">
        <v>44439</v>
      </c>
      <c r="C36" s="10">
        <f>C47*0.13</f>
        <v>9331351092.4400005</v>
      </c>
      <c r="D36" s="10"/>
      <c r="E36" s="10">
        <f>E47*0.13</f>
        <v>15938235352</v>
      </c>
      <c r="F36" s="10"/>
      <c r="G36" s="10">
        <f>SUM(C36:E36)</f>
        <v>25269586444.440002</v>
      </c>
      <c r="H36" s="10"/>
      <c r="I36" s="478"/>
      <c r="J36" s="25"/>
      <c r="K36" s="26"/>
      <c r="L36" s="26"/>
      <c r="M36" s="26"/>
      <c r="N36" s="26"/>
      <c r="O36" s="26"/>
      <c r="P36" s="26"/>
      <c r="Q36" s="26"/>
      <c r="R36" s="26"/>
      <c r="S36" s="26"/>
      <c r="T36" s="26"/>
      <c r="U36" s="26"/>
      <c r="V36" s="26"/>
      <c r="W36" s="26"/>
      <c r="X36" s="26"/>
      <c r="Y36" s="26"/>
      <c r="Z36" s="26"/>
    </row>
    <row r="37" spans="1:27" s="484" customFormat="1">
      <c r="A37" s="674">
        <v>1</v>
      </c>
      <c r="B37" s="24">
        <v>44561</v>
      </c>
      <c r="C37" s="10">
        <v>11494252874</v>
      </c>
      <c r="D37" s="10">
        <f>C37*0.87</f>
        <v>10000000000.379999</v>
      </c>
      <c r="E37" s="10">
        <v>12643678161</v>
      </c>
      <c r="F37" s="10">
        <f>E37*0.87</f>
        <v>11000000000.07</v>
      </c>
      <c r="G37" s="10">
        <f>C37+E37</f>
        <v>24137931035</v>
      </c>
      <c r="H37" s="10">
        <f>D37+F37</f>
        <v>21000000000.449997</v>
      </c>
      <c r="I37" s="10">
        <f>G37</f>
        <v>24137931035</v>
      </c>
      <c r="J37" s="25">
        <f>SUM(K37:AA37)</f>
        <v>11292.2</v>
      </c>
      <c r="K37" s="26">
        <v>986.42999999999984</v>
      </c>
      <c r="L37" s="26">
        <v>3054.5</v>
      </c>
      <c r="M37" s="26">
        <v>591.99</v>
      </c>
      <c r="N37" s="26">
        <v>230.3</v>
      </c>
      <c r="O37" s="26">
        <v>179.6</v>
      </c>
      <c r="P37" s="26">
        <v>95.6</v>
      </c>
      <c r="Q37" s="26">
        <v>531.44000000000005</v>
      </c>
      <c r="R37" s="26">
        <v>1433.7</v>
      </c>
      <c r="S37" s="26">
        <v>24.9</v>
      </c>
      <c r="T37" s="26">
        <v>1155</v>
      </c>
      <c r="U37" s="26">
        <v>775</v>
      </c>
      <c r="V37" s="26">
        <v>1062.2</v>
      </c>
      <c r="W37" s="26">
        <v>30</v>
      </c>
      <c r="X37" s="26">
        <v>58.4</v>
      </c>
      <c r="Y37" s="26">
        <v>41.11</v>
      </c>
      <c r="Z37" s="26">
        <v>1042.03</v>
      </c>
      <c r="AA37" s="2">
        <v>0</v>
      </c>
    </row>
    <row r="38" spans="1:27" s="484" customFormat="1">
      <c r="A38" s="674">
        <v>2</v>
      </c>
      <c r="B38" s="24">
        <v>44742</v>
      </c>
      <c r="C38" s="10">
        <v>11494252874</v>
      </c>
      <c r="D38" s="10">
        <f t="shared" ref="D38:D46" si="10">C38*0.87</f>
        <v>10000000000.379999</v>
      </c>
      <c r="E38" s="10">
        <v>12643678161</v>
      </c>
      <c r="F38" s="10">
        <f t="shared" ref="F38:F46" si="11">E38*0.87</f>
        <v>11000000000.07</v>
      </c>
      <c r="G38" s="10">
        <f t="shared" ref="G38:G46" si="12">C38+E38</f>
        <v>24137931035</v>
      </c>
      <c r="H38" s="10">
        <f t="shared" ref="H38:H46" si="13">D38+F38</f>
        <v>21000000000.449997</v>
      </c>
      <c r="I38" s="2"/>
      <c r="J38" s="25"/>
      <c r="K38" s="26"/>
      <c r="L38" s="26"/>
      <c r="M38" s="26"/>
      <c r="N38" s="26"/>
      <c r="O38" s="26"/>
      <c r="P38" s="26"/>
      <c r="Q38" s="26"/>
      <c r="R38" s="26"/>
      <c r="S38" s="26"/>
      <c r="T38" s="26"/>
      <c r="U38" s="26"/>
      <c r="V38" s="26"/>
      <c r="W38" s="26"/>
      <c r="X38" s="26"/>
      <c r="Y38" s="26"/>
      <c r="Z38" s="26"/>
      <c r="AA38" s="2"/>
    </row>
    <row r="39" spans="1:27" s="484" customFormat="1">
      <c r="A39" s="674">
        <v>3</v>
      </c>
      <c r="B39" s="24">
        <v>44926</v>
      </c>
      <c r="C39" s="10">
        <v>11494252874</v>
      </c>
      <c r="D39" s="10">
        <f t="shared" si="10"/>
        <v>10000000000.379999</v>
      </c>
      <c r="E39" s="10">
        <v>9825328389</v>
      </c>
      <c r="F39" s="10">
        <f t="shared" si="11"/>
        <v>8548035698.4300003</v>
      </c>
      <c r="G39" s="10">
        <f t="shared" si="12"/>
        <v>21319581263</v>
      </c>
      <c r="H39" s="10">
        <f t="shared" si="13"/>
        <v>18548035698.809998</v>
      </c>
      <c r="I39" s="10">
        <f>G38+G39</f>
        <v>45457512298</v>
      </c>
      <c r="J39" s="25">
        <f>SUM(K39:AA39)</f>
        <v>25402.103000000003</v>
      </c>
      <c r="K39" s="26">
        <v>1927.1600000000003</v>
      </c>
      <c r="L39" s="26">
        <v>4675.05</v>
      </c>
      <c r="M39" s="26">
        <v>839.78</v>
      </c>
      <c r="N39" s="26">
        <v>786.7</v>
      </c>
      <c r="O39" s="26">
        <v>1625.7</v>
      </c>
      <c r="P39" s="26">
        <v>1321.6000000000001</v>
      </c>
      <c r="Q39" s="26">
        <v>1365.8700000000001</v>
      </c>
      <c r="R39" s="26">
        <v>2788.6</v>
      </c>
      <c r="S39" s="26">
        <v>65.7</v>
      </c>
      <c r="T39" s="26">
        <v>4092</v>
      </c>
      <c r="U39" s="26">
        <v>1715</v>
      </c>
      <c r="V39" s="26">
        <v>1588.7</v>
      </c>
      <c r="W39" s="26">
        <v>1195.3130000000001</v>
      </c>
      <c r="X39" s="26">
        <v>136.19999999999999</v>
      </c>
      <c r="Y39" s="26">
        <v>291.68</v>
      </c>
      <c r="Z39" s="26">
        <v>987.05</v>
      </c>
      <c r="AA39" s="2">
        <v>0</v>
      </c>
    </row>
    <row r="40" spans="1:27" s="484" customFormat="1">
      <c r="A40" s="674">
        <v>4</v>
      </c>
      <c r="B40" s="24">
        <v>45107</v>
      </c>
      <c r="C40" s="10">
        <v>2315646882</v>
      </c>
      <c r="D40" s="10">
        <f t="shared" si="10"/>
        <v>2014612787.3399999</v>
      </c>
      <c r="E40" s="10">
        <v>16611453220</v>
      </c>
      <c r="F40" s="10">
        <f t="shared" si="11"/>
        <v>14451964301.4</v>
      </c>
      <c r="G40" s="10">
        <f t="shared" si="12"/>
        <v>18927100102</v>
      </c>
      <c r="H40" s="10">
        <f t="shared" si="13"/>
        <v>16466577088.74</v>
      </c>
      <c r="I40" s="2"/>
      <c r="J40" s="25"/>
      <c r="K40" s="26"/>
      <c r="L40" s="26"/>
      <c r="M40" s="26"/>
      <c r="N40" s="26"/>
      <c r="O40" s="26"/>
      <c r="P40" s="26"/>
      <c r="Q40" s="26"/>
      <c r="R40" s="26"/>
      <c r="S40" s="26"/>
      <c r="T40" s="26"/>
      <c r="U40" s="26"/>
      <c r="V40" s="26"/>
      <c r="W40" s="26"/>
      <c r="X40" s="26"/>
      <c r="Y40" s="26"/>
      <c r="Z40" s="26"/>
      <c r="AA40" s="2"/>
    </row>
    <row r="41" spans="1:27" s="484" customFormat="1">
      <c r="A41" s="674">
        <v>5</v>
      </c>
      <c r="B41" s="24">
        <v>45291</v>
      </c>
      <c r="C41" s="10">
        <v>3731584149</v>
      </c>
      <c r="D41" s="10">
        <f t="shared" si="10"/>
        <v>3246478209.6300001</v>
      </c>
      <c r="E41" s="10">
        <v>9030593086</v>
      </c>
      <c r="F41" s="10">
        <f t="shared" si="11"/>
        <v>7856615984.8199997</v>
      </c>
      <c r="G41" s="10">
        <f t="shared" si="12"/>
        <v>12762177235</v>
      </c>
      <c r="H41" s="10">
        <f t="shared" si="13"/>
        <v>11103094194.450001</v>
      </c>
      <c r="I41" s="10">
        <f>G40+G41</f>
        <v>31689277337</v>
      </c>
      <c r="J41" s="25">
        <f>SUM(K41:AA41)</f>
        <v>32867.630000000005</v>
      </c>
      <c r="K41" s="26">
        <v>2058.3900000000003</v>
      </c>
      <c r="L41" s="26">
        <v>5277.8499999999995</v>
      </c>
      <c r="M41" s="26">
        <v>1136.77</v>
      </c>
      <c r="N41" s="26">
        <v>1444.65</v>
      </c>
      <c r="O41" s="26">
        <v>2992.8500000000004</v>
      </c>
      <c r="P41" s="26">
        <v>3492.2</v>
      </c>
      <c r="Q41" s="26">
        <v>1150.57</v>
      </c>
      <c r="R41" s="26">
        <v>2930.7</v>
      </c>
      <c r="S41" s="26">
        <v>134.4</v>
      </c>
      <c r="T41" s="26">
        <v>4735.1000000000004</v>
      </c>
      <c r="U41" s="26">
        <v>1940</v>
      </c>
      <c r="V41" s="26">
        <v>1713.1</v>
      </c>
      <c r="W41" s="26">
        <v>1636.575</v>
      </c>
      <c r="X41" s="26">
        <v>146.5</v>
      </c>
      <c r="Y41" s="26">
        <v>495.02000000000004</v>
      </c>
      <c r="Z41" s="26">
        <v>1582.9549999999999</v>
      </c>
      <c r="AA41" s="2">
        <v>0</v>
      </c>
    </row>
    <row r="42" spans="1:27" s="484" customFormat="1">
      <c r="A42" s="674">
        <v>6</v>
      </c>
      <c r="B42" s="24">
        <v>45473</v>
      </c>
      <c r="C42" s="10">
        <v>1943488219</v>
      </c>
      <c r="D42" s="10">
        <f t="shared" si="10"/>
        <v>1690834750.53</v>
      </c>
      <c r="E42" s="10">
        <v>7908481227</v>
      </c>
      <c r="F42" s="10">
        <f t="shared" si="11"/>
        <v>6880378667.4899998</v>
      </c>
      <c r="G42" s="10">
        <f t="shared" si="12"/>
        <v>9851969446</v>
      </c>
      <c r="H42" s="10">
        <f t="shared" si="13"/>
        <v>8571213418.0199995</v>
      </c>
      <c r="I42" s="2"/>
      <c r="J42" s="25"/>
      <c r="K42" s="26"/>
      <c r="L42" s="26"/>
      <c r="M42" s="26"/>
      <c r="N42" s="26"/>
      <c r="O42" s="26"/>
      <c r="P42" s="26"/>
      <c r="Q42" s="26"/>
      <c r="R42" s="26"/>
      <c r="S42" s="26"/>
      <c r="T42" s="26"/>
      <c r="U42" s="26"/>
      <c r="V42" s="26"/>
      <c r="W42" s="26"/>
      <c r="X42" s="26"/>
      <c r="Y42" s="26"/>
      <c r="Z42" s="26"/>
      <c r="AA42" s="2"/>
    </row>
    <row r="43" spans="1:27" s="484" customFormat="1">
      <c r="A43" s="674">
        <v>7</v>
      </c>
      <c r="B43" s="24">
        <v>45657</v>
      </c>
      <c r="C43" s="10">
        <v>5294563760</v>
      </c>
      <c r="D43" s="10">
        <f t="shared" si="10"/>
        <v>4606270471.1999998</v>
      </c>
      <c r="E43" s="10">
        <v>15715972025</v>
      </c>
      <c r="F43" s="10">
        <f t="shared" si="11"/>
        <v>13672895661.75</v>
      </c>
      <c r="G43" s="10">
        <f t="shared" si="12"/>
        <v>21010535785</v>
      </c>
      <c r="H43" s="10">
        <f t="shared" si="13"/>
        <v>18279166132.950001</v>
      </c>
      <c r="I43" s="10">
        <f>G42+G43</f>
        <v>30862505231</v>
      </c>
      <c r="J43" s="25">
        <f>SUM(K43:AA43)</f>
        <v>40400.817999999999</v>
      </c>
      <c r="K43" s="26">
        <v>2153.1480000000001</v>
      </c>
      <c r="L43" s="26">
        <v>4387.6499999999996</v>
      </c>
      <c r="M43" s="26">
        <v>1472.4099999999999</v>
      </c>
      <c r="N43" s="26">
        <v>1073.75</v>
      </c>
      <c r="O43" s="26">
        <v>5787.65</v>
      </c>
      <c r="P43" s="26">
        <v>3475.6</v>
      </c>
      <c r="Q43" s="26">
        <v>1961.49</v>
      </c>
      <c r="R43" s="26">
        <v>5056.7</v>
      </c>
      <c r="S43" s="26">
        <v>184</v>
      </c>
      <c r="T43" s="26">
        <v>4073</v>
      </c>
      <c r="U43" s="26">
        <v>3155</v>
      </c>
      <c r="V43" s="26">
        <v>1122</v>
      </c>
      <c r="W43" s="26">
        <v>2782.2750000000005</v>
      </c>
      <c r="X43" s="26">
        <v>235.5</v>
      </c>
      <c r="Y43" s="26">
        <v>1586.3600000000001</v>
      </c>
      <c r="Z43" s="26">
        <v>1894.2849999999999</v>
      </c>
      <c r="AA43" s="2">
        <v>0</v>
      </c>
    </row>
    <row r="44" spans="1:27" s="484" customFormat="1">
      <c r="A44" s="674">
        <v>8</v>
      </c>
      <c r="B44" s="24">
        <v>45838</v>
      </c>
      <c r="C44" s="10">
        <v>3541589877</v>
      </c>
      <c r="D44" s="10">
        <f t="shared" si="10"/>
        <v>3081183192.9899998</v>
      </c>
      <c r="E44" s="10">
        <v>11184566013</v>
      </c>
      <c r="F44" s="10">
        <f t="shared" si="11"/>
        <v>9730572431.3099995</v>
      </c>
      <c r="G44" s="10">
        <f t="shared" si="12"/>
        <v>14726155890</v>
      </c>
      <c r="H44" s="10">
        <f t="shared" si="13"/>
        <v>12811755624.299999</v>
      </c>
      <c r="I44" s="2"/>
      <c r="J44" s="25"/>
      <c r="K44" s="26"/>
      <c r="L44" s="26"/>
      <c r="M44" s="26"/>
      <c r="N44" s="26"/>
      <c r="O44" s="26"/>
      <c r="P44" s="26"/>
      <c r="Q44" s="26"/>
      <c r="R44" s="26"/>
      <c r="S44" s="26"/>
      <c r="T44" s="26"/>
      <c r="U44" s="26"/>
      <c r="V44" s="26"/>
      <c r="W44" s="26"/>
      <c r="X44" s="26"/>
      <c r="Y44" s="26"/>
      <c r="Z44" s="26"/>
      <c r="AA44" s="2"/>
    </row>
    <row r="45" spans="1:27" s="484" customFormat="1">
      <c r="A45" s="674">
        <v>9</v>
      </c>
      <c r="B45" s="24">
        <v>46022</v>
      </c>
      <c r="C45" s="10">
        <v>7670089282</v>
      </c>
      <c r="D45" s="10">
        <f t="shared" si="10"/>
        <v>6672977675.3400002</v>
      </c>
      <c r="E45" s="10">
        <v>7118464154</v>
      </c>
      <c r="F45" s="10">
        <f t="shared" si="11"/>
        <v>6193063813.9799995</v>
      </c>
      <c r="G45" s="10">
        <f t="shared" si="12"/>
        <v>14788553436</v>
      </c>
      <c r="H45" s="10">
        <f t="shared" si="13"/>
        <v>12866041489.32</v>
      </c>
      <c r="I45" s="10">
        <f>G44+G45</f>
        <v>29514709326</v>
      </c>
      <c r="J45" s="25">
        <f>SUM(K45:AA45)</f>
        <v>40241.96</v>
      </c>
      <c r="K45" s="26">
        <v>1601.4300000000003</v>
      </c>
      <c r="L45" s="26">
        <v>3528.95</v>
      </c>
      <c r="M45" s="26">
        <v>1271.47</v>
      </c>
      <c r="N45" s="26">
        <v>1916.25</v>
      </c>
      <c r="O45" s="26">
        <v>6149.1699999999992</v>
      </c>
      <c r="P45" s="26">
        <v>3344.7</v>
      </c>
      <c r="Q45" s="26">
        <v>2572.27</v>
      </c>
      <c r="R45" s="26">
        <v>4953.99</v>
      </c>
      <c r="S45" s="26">
        <v>335</v>
      </c>
      <c r="T45" s="26">
        <v>2981.9</v>
      </c>
      <c r="U45" s="26">
        <v>2045</v>
      </c>
      <c r="V45" s="26">
        <v>1122.5</v>
      </c>
      <c r="W45" s="26">
        <v>1697.3249999999998</v>
      </c>
      <c r="X45" s="26">
        <v>171.8</v>
      </c>
      <c r="Y45" s="26">
        <v>2185.1999999999998</v>
      </c>
      <c r="Z45" s="26">
        <v>1115.0050000000001</v>
      </c>
      <c r="AA45" s="2">
        <v>3250</v>
      </c>
    </row>
    <row r="46" spans="1:27" s="484" customFormat="1">
      <c r="A46" s="674">
        <v>10</v>
      </c>
      <c r="B46" s="24">
        <v>46203</v>
      </c>
      <c r="C46" s="10">
        <v>12799902997</v>
      </c>
      <c r="D46" s="10">
        <f t="shared" si="10"/>
        <v>11135915607.389999</v>
      </c>
      <c r="E46" s="10">
        <v>19919595964</v>
      </c>
      <c r="F46" s="10">
        <f t="shared" si="11"/>
        <v>17330048488.68</v>
      </c>
      <c r="G46" s="10">
        <f t="shared" si="12"/>
        <v>32719498961</v>
      </c>
      <c r="H46" s="10">
        <f t="shared" si="13"/>
        <v>28465964096.07</v>
      </c>
      <c r="I46" s="10">
        <f>G46</f>
        <v>32719498961</v>
      </c>
      <c r="J46" s="25">
        <f>SUM(K46:AA46)</f>
        <v>43054.247999999992</v>
      </c>
      <c r="K46" s="26">
        <v>1013.9500000000002</v>
      </c>
      <c r="L46" s="26">
        <v>4065.9</v>
      </c>
      <c r="M46" s="26">
        <v>1292.5999999999999</v>
      </c>
      <c r="N46" s="26">
        <v>2663.35</v>
      </c>
      <c r="O46" s="26">
        <v>5235.75</v>
      </c>
      <c r="P46" s="26">
        <v>3836.9</v>
      </c>
      <c r="Q46" s="26">
        <v>2172.59</v>
      </c>
      <c r="R46" s="26">
        <v>4811.1000000000004</v>
      </c>
      <c r="S46" s="26">
        <v>210</v>
      </c>
      <c r="T46" s="26">
        <v>2047.8</v>
      </c>
      <c r="U46" s="26">
        <v>1370.9</v>
      </c>
      <c r="V46" s="26">
        <v>1105.5</v>
      </c>
      <c r="W46" s="26">
        <v>980.66300000000001</v>
      </c>
      <c r="X46" s="26">
        <v>135</v>
      </c>
      <c r="Y46" s="26">
        <v>3151</v>
      </c>
      <c r="Z46" s="26">
        <v>1033.2950000000001</v>
      </c>
      <c r="AA46" s="2">
        <v>7927.95</v>
      </c>
    </row>
    <row r="47" spans="1:27" s="484" customFormat="1">
      <c r="C47" s="27">
        <f>SUM(C37:C46)</f>
        <v>71779623788</v>
      </c>
      <c r="D47" s="27"/>
      <c r="E47" s="27">
        <f>SUM(E37:E46)</f>
        <v>122601810400</v>
      </c>
      <c r="F47" s="27"/>
      <c r="G47" s="27">
        <f>SUM(G37:G46)</f>
        <v>194381434188</v>
      </c>
      <c r="H47" s="27"/>
      <c r="I47" s="27">
        <f>SUM(I37:I46)</f>
        <v>194381434188</v>
      </c>
      <c r="J47" s="27">
        <f>SUM(K47:AA47)</f>
        <v>194414.11900000001</v>
      </c>
      <c r="K47" s="27">
        <f>SUM(K35:K46)</f>
        <v>9740.5080000000016</v>
      </c>
      <c r="L47" s="27">
        <f t="shared" ref="L47:AA47" si="14">SUM(L35:L46)</f>
        <v>24989.9</v>
      </c>
      <c r="M47" s="27">
        <f t="shared" si="14"/>
        <v>6605.02</v>
      </c>
      <c r="N47" s="27">
        <f t="shared" si="14"/>
        <v>8115</v>
      </c>
      <c r="O47" s="27">
        <f t="shared" si="14"/>
        <v>21970.719999999998</v>
      </c>
      <c r="P47" s="27">
        <f t="shared" si="14"/>
        <v>15567.699999999999</v>
      </c>
      <c r="Q47" s="27">
        <f t="shared" si="14"/>
        <v>9870.7900000000009</v>
      </c>
      <c r="R47" s="27">
        <f t="shared" si="14"/>
        <v>22791.39</v>
      </c>
      <c r="S47" s="27">
        <f t="shared" si="14"/>
        <v>954</v>
      </c>
      <c r="T47" s="27">
        <f t="shared" si="14"/>
        <v>19084.8</v>
      </c>
      <c r="U47" s="27">
        <f t="shared" si="14"/>
        <v>11000.9</v>
      </c>
      <c r="V47" s="27">
        <f t="shared" si="14"/>
        <v>7714</v>
      </c>
      <c r="W47" s="27">
        <f t="shared" si="14"/>
        <v>8322.1509999999998</v>
      </c>
      <c r="X47" s="27">
        <f t="shared" si="14"/>
        <v>883.40000000000009</v>
      </c>
      <c r="Y47" s="27">
        <f t="shared" si="14"/>
        <v>7750.37</v>
      </c>
      <c r="Z47" s="27">
        <f t="shared" si="14"/>
        <v>7875.5199999999995</v>
      </c>
      <c r="AA47" s="27">
        <f t="shared" si="14"/>
        <v>11177.95</v>
      </c>
    </row>
    <row r="48" spans="1:27" s="484" customFormat="1">
      <c r="K48" s="19" t="s">
        <v>8832</v>
      </c>
      <c r="L48" s="21"/>
      <c r="M48" s="21"/>
      <c r="N48" s="21"/>
      <c r="O48" s="21"/>
      <c r="P48" s="21"/>
      <c r="Q48" s="21"/>
      <c r="R48" s="21"/>
      <c r="S48" s="21"/>
      <c r="T48" s="21"/>
      <c r="U48" s="21"/>
      <c r="V48" s="21"/>
      <c r="W48" s="21"/>
      <c r="X48" s="21"/>
      <c r="Y48" s="21"/>
      <c r="Z48" s="21"/>
    </row>
    <row r="49" s="484" customFormat="1"/>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filterMode="1"/>
  <dimension ref="A1:Y529"/>
  <sheetViews>
    <sheetView workbookViewId="0">
      <pane ySplit="1" topLeftCell="A39" activePane="bottomLeft" state="frozen"/>
      <selection pane="bottomLeft" activeCell="Y240" sqref="Y240"/>
    </sheetView>
  </sheetViews>
  <sheetFormatPr defaultRowHeight="13.2"/>
  <cols>
    <col min="1" max="1" width="5" customWidth="1"/>
    <col min="2" max="2" width="5.33203125" customWidth="1"/>
    <col min="3" max="3" width="7.33203125" customWidth="1"/>
    <col min="4" max="4" width="15.33203125" style="377" bestFit="1" customWidth="1"/>
    <col min="5" max="5" width="14" bestFit="1" customWidth="1"/>
    <col min="6" max="6" width="17.109375" customWidth="1"/>
    <col min="7" max="7" width="11" customWidth="1"/>
    <col min="8" max="8" width="19.77734375" customWidth="1"/>
    <col min="9" max="9" width="21.33203125" customWidth="1"/>
    <col min="10" max="10" width="11.109375" customWidth="1"/>
    <col min="11" max="11" width="11.6640625" customWidth="1"/>
    <col min="12" max="12" width="14" customWidth="1"/>
    <col min="13" max="13" width="9" customWidth="1"/>
    <col min="14" max="14" width="7.77734375" customWidth="1"/>
    <col min="15" max="15" width="47.44140625" customWidth="1"/>
    <col min="16" max="16" width="5.44140625" style="63" customWidth="1"/>
    <col min="17" max="17" width="5.77734375" customWidth="1"/>
    <col min="18" max="18" width="7.44140625" style="63" customWidth="1"/>
    <col min="19" max="19" width="6" style="63" customWidth="1"/>
    <col min="20" max="20" width="21.77734375" style="172" customWidth="1"/>
    <col min="21" max="21" width="20.33203125" style="172" customWidth="1"/>
    <col min="22" max="22" width="16.6640625" style="172" customWidth="1"/>
    <col min="23" max="23" width="32" style="172" customWidth="1"/>
    <col min="24" max="24" width="29.6640625" style="172" customWidth="1"/>
  </cols>
  <sheetData>
    <row r="1" spans="1:25" ht="44.1" customHeight="1">
      <c r="A1" s="110" t="s">
        <v>568</v>
      </c>
      <c r="B1" s="110" t="s">
        <v>535</v>
      </c>
      <c r="C1" s="110" t="s">
        <v>536</v>
      </c>
      <c r="D1" s="110" t="s">
        <v>4552</v>
      </c>
      <c r="E1" s="79" t="s">
        <v>0</v>
      </c>
      <c r="F1" s="80" t="s">
        <v>1</v>
      </c>
      <c r="G1" s="357" t="s">
        <v>4555</v>
      </c>
      <c r="H1" s="81" t="s">
        <v>3</v>
      </c>
      <c r="I1" s="82" t="s">
        <v>62</v>
      </c>
      <c r="J1" s="69" t="s">
        <v>63</v>
      </c>
      <c r="K1" s="69" t="s">
        <v>64</v>
      </c>
      <c r="L1" s="69" t="s">
        <v>65</v>
      </c>
      <c r="M1" s="69" t="s">
        <v>5</v>
      </c>
      <c r="N1" s="70" t="s">
        <v>6</v>
      </c>
      <c r="O1" s="79" t="s">
        <v>4</v>
      </c>
      <c r="P1" s="70" t="s">
        <v>1830</v>
      </c>
      <c r="Q1" s="70" t="s">
        <v>248</v>
      </c>
      <c r="R1" s="123" t="s">
        <v>1159</v>
      </c>
      <c r="S1" s="124" t="s">
        <v>1186</v>
      </c>
      <c r="T1" s="125" t="s">
        <v>1239</v>
      </c>
      <c r="U1" s="174" t="s">
        <v>3212</v>
      </c>
      <c r="V1" s="175" t="s">
        <v>1904</v>
      </c>
      <c r="W1" s="176" t="s">
        <v>1905</v>
      </c>
      <c r="X1" s="176" t="s">
        <v>1906</v>
      </c>
      <c r="Y1" s="111" t="s">
        <v>567</v>
      </c>
    </row>
    <row r="2" spans="1:25" ht="30.6" hidden="1" customHeight="1">
      <c r="A2" s="83">
        <v>51</v>
      </c>
      <c r="B2" s="107" t="s">
        <v>537</v>
      </c>
      <c r="C2" s="107" t="s">
        <v>538</v>
      </c>
      <c r="D2" s="170" t="s">
        <v>4893</v>
      </c>
      <c r="E2" s="73" t="s">
        <v>3976</v>
      </c>
      <c r="F2" s="75" t="s">
        <v>639</v>
      </c>
      <c r="G2" s="98" t="s">
        <v>445</v>
      </c>
      <c r="H2" s="99" t="s">
        <v>1397</v>
      </c>
      <c r="I2" s="75" t="s">
        <v>3842</v>
      </c>
      <c r="J2" s="71" t="s">
        <v>517</v>
      </c>
      <c r="K2" s="71" t="s">
        <v>517</v>
      </c>
      <c r="L2" s="71" t="s">
        <v>517</v>
      </c>
      <c r="M2" s="71" t="s">
        <v>1421</v>
      </c>
      <c r="N2" s="332">
        <v>2021</v>
      </c>
      <c r="O2" s="78" t="s">
        <v>74</v>
      </c>
      <c r="P2" s="86" t="str">
        <f t="shared" ref="P2:P65" si="0">LEFT(F2,1)</f>
        <v>R</v>
      </c>
      <c r="Q2" s="83" t="s">
        <v>66</v>
      </c>
      <c r="R2" s="128"/>
      <c r="S2" s="128"/>
      <c r="T2" s="168"/>
      <c r="U2" s="190" t="s">
        <v>2027</v>
      </c>
      <c r="V2" s="187"/>
      <c r="W2" s="185" t="s">
        <v>2028</v>
      </c>
      <c r="X2" s="186" t="s">
        <v>2029</v>
      </c>
      <c r="Y2" s="83">
        <v>1</v>
      </c>
    </row>
    <row r="3" spans="1:25" ht="30.6" hidden="1" customHeight="1">
      <c r="A3" s="83">
        <v>52</v>
      </c>
      <c r="B3" s="107" t="s">
        <v>537</v>
      </c>
      <c r="C3" s="107" t="s">
        <v>538</v>
      </c>
      <c r="D3" s="170" t="s">
        <v>4893</v>
      </c>
      <c r="E3" s="73" t="s">
        <v>3977</v>
      </c>
      <c r="F3" s="75" t="s">
        <v>639</v>
      </c>
      <c r="G3" s="98" t="s">
        <v>445</v>
      </c>
      <c r="H3" s="99" t="s">
        <v>1398</v>
      </c>
      <c r="I3" s="99" t="s">
        <v>3842</v>
      </c>
      <c r="J3" s="71" t="s">
        <v>517</v>
      </c>
      <c r="K3" s="71" t="s">
        <v>517</v>
      </c>
      <c r="L3" s="71" t="s">
        <v>517</v>
      </c>
      <c r="M3" s="71" t="s">
        <v>1421</v>
      </c>
      <c r="N3" s="332">
        <v>2021</v>
      </c>
      <c r="O3" s="78" t="s">
        <v>75</v>
      </c>
      <c r="P3" s="86" t="str">
        <f t="shared" si="0"/>
        <v>R</v>
      </c>
      <c r="Q3" s="83" t="s">
        <v>66</v>
      </c>
      <c r="R3" s="136"/>
      <c r="S3" s="136"/>
      <c r="T3" s="168"/>
      <c r="U3" s="190" t="s">
        <v>2030</v>
      </c>
      <c r="V3" s="187"/>
      <c r="W3" s="185" t="s">
        <v>2028</v>
      </c>
      <c r="X3" s="184" t="s">
        <v>2031</v>
      </c>
      <c r="Y3" s="83">
        <v>1</v>
      </c>
    </row>
    <row r="4" spans="1:25" ht="30.6" hidden="1" customHeight="1">
      <c r="A4" s="83">
        <v>53</v>
      </c>
      <c r="B4" s="107" t="s">
        <v>537</v>
      </c>
      <c r="C4" s="107" t="s">
        <v>538</v>
      </c>
      <c r="D4" s="170" t="s">
        <v>4896</v>
      </c>
      <c r="E4" s="73" t="s">
        <v>3978</v>
      </c>
      <c r="F4" s="75" t="s">
        <v>583</v>
      </c>
      <c r="G4" s="98" t="s">
        <v>445</v>
      </c>
      <c r="H4" s="99" t="s">
        <v>1344</v>
      </c>
      <c r="I4" s="99" t="s">
        <v>3842</v>
      </c>
      <c r="J4" s="71" t="s">
        <v>517</v>
      </c>
      <c r="K4" s="71" t="s">
        <v>517</v>
      </c>
      <c r="L4" s="71" t="s">
        <v>517</v>
      </c>
      <c r="M4" s="71" t="s">
        <v>1421</v>
      </c>
      <c r="N4" s="332">
        <v>2021</v>
      </c>
      <c r="O4" s="78" t="s">
        <v>571</v>
      </c>
      <c r="P4" s="86" t="str">
        <f t="shared" si="0"/>
        <v>I</v>
      </c>
      <c r="Q4" s="83" t="s">
        <v>66</v>
      </c>
      <c r="R4" s="45" t="s">
        <v>1176</v>
      </c>
      <c r="S4" s="126"/>
      <c r="T4" s="168" t="s">
        <v>742</v>
      </c>
      <c r="U4" s="190" t="s">
        <v>2030</v>
      </c>
      <c r="V4" s="187"/>
      <c r="W4" s="185" t="s">
        <v>2032</v>
      </c>
      <c r="X4" s="184" t="s">
        <v>2033</v>
      </c>
      <c r="Y4" s="83">
        <v>1</v>
      </c>
    </row>
    <row r="5" spans="1:25" ht="30.6" hidden="1" customHeight="1">
      <c r="A5" s="83">
        <v>69</v>
      </c>
      <c r="B5" s="107" t="s">
        <v>537</v>
      </c>
      <c r="C5" s="107" t="s">
        <v>538</v>
      </c>
      <c r="D5" s="170" t="s">
        <v>4902</v>
      </c>
      <c r="E5" s="73" t="s">
        <v>4000</v>
      </c>
      <c r="F5" s="75" t="s">
        <v>641</v>
      </c>
      <c r="G5" s="98" t="s">
        <v>445</v>
      </c>
      <c r="H5" s="99" t="s">
        <v>1347</v>
      </c>
      <c r="I5" s="99" t="s">
        <v>4001</v>
      </c>
      <c r="J5" s="71" t="s">
        <v>517</v>
      </c>
      <c r="K5" s="71" t="s">
        <v>517</v>
      </c>
      <c r="L5" s="71" t="s">
        <v>517</v>
      </c>
      <c r="M5" s="71" t="s">
        <v>1421</v>
      </c>
      <c r="N5" s="332">
        <v>2021</v>
      </c>
      <c r="O5" s="97" t="s">
        <v>70</v>
      </c>
      <c r="P5" s="86" t="str">
        <f t="shared" si="0"/>
        <v>R</v>
      </c>
      <c r="Q5" s="83" t="s">
        <v>66</v>
      </c>
      <c r="R5" s="136"/>
      <c r="S5" s="128"/>
      <c r="T5" s="168"/>
      <c r="U5" s="190" t="s">
        <v>1981</v>
      </c>
      <c r="V5" s="189" t="s">
        <v>2076</v>
      </c>
      <c r="W5" s="189" t="s">
        <v>2077</v>
      </c>
      <c r="X5" s="189" t="s">
        <v>2078</v>
      </c>
      <c r="Y5" s="83">
        <v>1</v>
      </c>
    </row>
    <row r="6" spans="1:25" ht="30.6" hidden="1" customHeight="1">
      <c r="A6" s="83">
        <v>434</v>
      </c>
      <c r="B6" s="107" t="s">
        <v>543</v>
      </c>
      <c r="C6" s="107" t="s">
        <v>560</v>
      </c>
      <c r="D6" s="170" t="s">
        <v>5064</v>
      </c>
      <c r="E6" s="73" t="s">
        <v>4296</v>
      </c>
      <c r="F6" s="99" t="s">
        <v>606</v>
      </c>
      <c r="G6" s="98" t="s">
        <v>445</v>
      </c>
      <c r="H6" s="99" t="s">
        <v>1737</v>
      </c>
      <c r="I6" s="99" t="s">
        <v>4297</v>
      </c>
      <c r="J6" s="71" t="s">
        <v>517</v>
      </c>
      <c r="K6" s="71" t="s">
        <v>517</v>
      </c>
      <c r="L6" s="71" t="s">
        <v>517</v>
      </c>
      <c r="M6" s="71" t="s">
        <v>1421</v>
      </c>
      <c r="N6" s="332">
        <v>2021</v>
      </c>
      <c r="O6" s="78" t="s">
        <v>444</v>
      </c>
      <c r="P6" s="86" t="str">
        <f t="shared" si="0"/>
        <v>I</v>
      </c>
      <c r="Q6" s="86" t="s">
        <v>98</v>
      </c>
      <c r="R6" s="138" t="s">
        <v>1164</v>
      </c>
      <c r="S6" s="132"/>
      <c r="T6" s="168" t="s">
        <v>858</v>
      </c>
      <c r="U6" s="193" t="s">
        <v>2737</v>
      </c>
      <c r="V6" s="187"/>
      <c r="W6" s="200" t="s">
        <v>3080</v>
      </c>
      <c r="X6" s="200" t="s">
        <v>3081</v>
      </c>
      <c r="Y6" s="83">
        <v>1</v>
      </c>
    </row>
    <row r="7" spans="1:25" ht="30.6" hidden="1" customHeight="1">
      <c r="A7" s="83">
        <v>181</v>
      </c>
      <c r="B7" s="107" t="s">
        <v>537</v>
      </c>
      <c r="C7" s="107" t="s">
        <v>540</v>
      </c>
      <c r="D7" s="170" t="s">
        <v>4928</v>
      </c>
      <c r="E7" s="73" t="s">
        <v>1443</v>
      </c>
      <c r="F7" s="99" t="s">
        <v>607</v>
      </c>
      <c r="G7" s="98" t="s">
        <v>445</v>
      </c>
      <c r="H7" s="99" t="s">
        <v>225</v>
      </c>
      <c r="I7" s="99" t="s">
        <v>226</v>
      </c>
      <c r="J7" s="71" t="s">
        <v>517</v>
      </c>
      <c r="K7" s="332" t="s">
        <v>517</v>
      </c>
      <c r="L7" s="332" t="s">
        <v>517</v>
      </c>
      <c r="M7" s="71" t="s">
        <v>1444</v>
      </c>
      <c r="N7" s="332">
        <v>2021</v>
      </c>
      <c r="O7" s="118" t="s">
        <v>227</v>
      </c>
      <c r="P7" s="86" t="str">
        <f t="shared" si="0"/>
        <v>I</v>
      </c>
      <c r="Q7" s="83" t="s">
        <v>98</v>
      </c>
      <c r="R7" s="45" t="s">
        <v>1172</v>
      </c>
      <c r="S7" s="126"/>
      <c r="T7" s="168" t="s">
        <v>745</v>
      </c>
      <c r="U7" s="188" t="s">
        <v>3378</v>
      </c>
      <c r="V7" s="184"/>
      <c r="W7" s="187" t="s">
        <v>2732</v>
      </c>
      <c r="X7" s="187" t="s">
        <v>2733</v>
      </c>
      <c r="Y7" s="83">
        <v>1</v>
      </c>
    </row>
    <row r="8" spans="1:25" ht="30.6" hidden="1" customHeight="1">
      <c r="A8" s="83">
        <v>234</v>
      </c>
      <c r="B8" s="107" t="s">
        <v>539</v>
      </c>
      <c r="C8" s="107" t="s">
        <v>546</v>
      </c>
      <c r="D8" s="170" t="s">
        <v>4935</v>
      </c>
      <c r="E8" s="73" t="s">
        <v>4051</v>
      </c>
      <c r="F8" s="339" t="s">
        <v>636</v>
      </c>
      <c r="G8" s="95" t="s">
        <v>445</v>
      </c>
      <c r="H8" s="106" t="s">
        <v>300</v>
      </c>
      <c r="I8" s="106" t="s">
        <v>4052</v>
      </c>
      <c r="J8" s="85" t="s">
        <v>4053</v>
      </c>
      <c r="K8" s="85" t="s">
        <v>517</v>
      </c>
      <c r="L8" s="85" t="s">
        <v>517</v>
      </c>
      <c r="M8" s="85" t="s">
        <v>1444</v>
      </c>
      <c r="N8" s="335">
        <v>2021</v>
      </c>
      <c r="O8" s="558" t="s">
        <v>103</v>
      </c>
      <c r="P8" s="86" t="str">
        <f t="shared" si="0"/>
        <v>I</v>
      </c>
      <c r="Q8" s="86" t="s">
        <v>98</v>
      </c>
      <c r="R8" s="30" t="s">
        <v>1161</v>
      </c>
      <c r="S8" s="126"/>
      <c r="T8" s="168" t="s">
        <v>759</v>
      </c>
      <c r="U8" s="194" t="s">
        <v>2816</v>
      </c>
      <c r="V8" s="187" t="s">
        <v>2817</v>
      </c>
      <c r="W8" s="187" t="s">
        <v>2818</v>
      </c>
      <c r="X8" s="187" t="s">
        <v>2819</v>
      </c>
      <c r="Y8" s="83">
        <v>1</v>
      </c>
    </row>
    <row r="9" spans="1:25" ht="30.6" hidden="1" customHeight="1">
      <c r="A9" s="83">
        <v>330</v>
      </c>
      <c r="B9" s="107" t="s">
        <v>539</v>
      </c>
      <c r="C9" s="107" t="s">
        <v>549</v>
      </c>
      <c r="D9" s="170" t="s">
        <v>4994</v>
      </c>
      <c r="E9" s="73" t="s">
        <v>4214</v>
      </c>
      <c r="F9" s="308" t="s">
        <v>728</v>
      </c>
      <c r="G9" s="98" t="s">
        <v>445</v>
      </c>
      <c r="H9" s="99" t="s">
        <v>1649</v>
      </c>
      <c r="I9" s="99" t="s">
        <v>347</v>
      </c>
      <c r="J9" s="71" t="s">
        <v>517</v>
      </c>
      <c r="K9" s="71" t="s">
        <v>517</v>
      </c>
      <c r="L9" s="71" t="s">
        <v>517</v>
      </c>
      <c r="M9" s="71" t="s">
        <v>1444</v>
      </c>
      <c r="N9" s="332">
        <v>2021</v>
      </c>
      <c r="O9" s="100" t="s">
        <v>351</v>
      </c>
      <c r="P9" s="86" t="str">
        <f t="shared" si="0"/>
        <v>I</v>
      </c>
      <c r="Q9" s="86" t="s">
        <v>98</v>
      </c>
      <c r="R9" s="30" t="s">
        <v>1161</v>
      </c>
      <c r="S9" s="126"/>
      <c r="T9" s="168" t="s">
        <v>834</v>
      </c>
      <c r="U9" s="183" t="s">
        <v>2240</v>
      </c>
      <c r="V9" s="184"/>
      <c r="W9" s="200" t="s">
        <v>2902</v>
      </c>
      <c r="X9" s="187" t="s">
        <v>2903</v>
      </c>
      <c r="Y9" s="83">
        <v>1</v>
      </c>
    </row>
    <row r="10" spans="1:25" ht="30.6" hidden="1" customHeight="1">
      <c r="A10" s="83">
        <v>463</v>
      </c>
      <c r="B10" s="107" t="s">
        <v>544</v>
      </c>
      <c r="C10" s="107" t="s">
        <v>561</v>
      </c>
      <c r="D10" s="170" t="s">
        <v>5074</v>
      </c>
      <c r="E10" s="73" t="s">
        <v>4338</v>
      </c>
      <c r="F10" s="308" t="s">
        <v>719</v>
      </c>
      <c r="G10" s="98" t="s">
        <v>445</v>
      </c>
      <c r="H10" s="99" t="s">
        <v>1752</v>
      </c>
      <c r="I10" s="99" t="s">
        <v>4339</v>
      </c>
      <c r="J10" s="71" t="s">
        <v>517</v>
      </c>
      <c r="K10" s="71" t="s">
        <v>517</v>
      </c>
      <c r="L10" s="71" t="s">
        <v>517</v>
      </c>
      <c r="M10" s="71" t="s">
        <v>1444</v>
      </c>
      <c r="N10" s="332">
        <v>2021</v>
      </c>
      <c r="O10" s="100" t="s">
        <v>470</v>
      </c>
      <c r="P10" s="86" t="str">
        <f t="shared" si="0"/>
        <v>I</v>
      </c>
      <c r="Q10" s="86" t="s">
        <v>98</v>
      </c>
      <c r="R10" s="45" t="s">
        <v>1164</v>
      </c>
      <c r="S10" s="127" t="s">
        <v>1158</v>
      </c>
      <c r="T10" s="168" t="s">
        <v>809</v>
      </c>
      <c r="U10" s="194" t="s">
        <v>3402</v>
      </c>
      <c r="V10" s="187"/>
      <c r="W10" s="577" t="s">
        <v>3111</v>
      </c>
      <c r="X10" s="200" t="s">
        <v>3112</v>
      </c>
      <c r="Y10" s="83">
        <v>1</v>
      </c>
    </row>
    <row r="11" spans="1:25" ht="30.6" hidden="1" customHeight="1">
      <c r="A11" s="83">
        <v>1</v>
      </c>
      <c r="B11" s="107" t="s">
        <v>537</v>
      </c>
      <c r="C11" s="107" t="s">
        <v>538</v>
      </c>
      <c r="D11" s="170" t="s">
        <v>4887</v>
      </c>
      <c r="E11" s="73" t="s">
        <v>3839</v>
      </c>
      <c r="F11" s="75" t="s">
        <v>642</v>
      </c>
      <c r="G11" s="98" t="s">
        <v>445</v>
      </c>
      <c r="H11" s="99" t="s">
        <v>1346</v>
      </c>
      <c r="I11" s="99" t="s">
        <v>3840</v>
      </c>
      <c r="J11" s="71" t="s">
        <v>517</v>
      </c>
      <c r="K11" s="71" t="s">
        <v>517</v>
      </c>
      <c r="L11" s="71" t="s">
        <v>517</v>
      </c>
      <c r="M11" s="71" t="s">
        <v>1424</v>
      </c>
      <c r="N11" s="332">
        <v>2021</v>
      </c>
      <c r="O11" s="78" t="s">
        <v>5661</v>
      </c>
      <c r="P11" s="86" t="str">
        <f t="shared" si="0"/>
        <v>R</v>
      </c>
      <c r="Q11" s="83" t="s">
        <v>66</v>
      </c>
      <c r="R11" s="138"/>
      <c r="S11" s="132"/>
      <c r="T11" s="168"/>
      <c r="U11" s="183" t="s">
        <v>1907</v>
      </c>
      <c r="V11" s="184"/>
      <c r="W11" s="185" t="s">
        <v>1908</v>
      </c>
      <c r="X11" s="184" t="s">
        <v>1909</v>
      </c>
      <c r="Y11" s="83">
        <v>1</v>
      </c>
    </row>
    <row r="12" spans="1:25" ht="30.6" hidden="1" customHeight="1">
      <c r="A12" s="83">
        <v>2</v>
      </c>
      <c r="B12" s="107" t="s">
        <v>537</v>
      </c>
      <c r="C12" s="107" t="s">
        <v>538</v>
      </c>
      <c r="D12" s="170" t="s">
        <v>4894</v>
      </c>
      <c r="E12" s="73" t="s">
        <v>3932</v>
      </c>
      <c r="F12" s="75" t="s">
        <v>643</v>
      </c>
      <c r="G12" s="98" t="s">
        <v>445</v>
      </c>
      <c r="H12" s="98" t="s">
        <v>1388</v>
      </c>
      <c r="I12" s="99" t="s">
        <v>3933</v>
      </c>
      <c r="J12" s="71" t="s">
        <v>517</v>
      </c>
      <c r="K12" s="71" t="s">
        <v>517</v>
      </c>
      <c r="L12" s="71" t="s">
        <v>517</v>
      </c>
      <c r="M12" s="71" t="s">
        <v>1424</v>
      </c>
      <c r="N12" s="332">
        <v>2021</v>
      </c>
      <c r="O12" s="97" t="s">
        <v>5662</v>
      </c>
      <c r="P12" s="86" t="str">
        <f t="shared" si="0"/>
        <v>R</v>
      </c>
      <c r="Q12" s="83" t="s">
        <v>66</v>
      </c>
      <c r="R12" s="45"/>
      <c r="S12" s="126"/>
      <c r="T12" s="168"/>
      <c r="U12" s="183" t="s">
        <v>1910</v>
      </c>
      <c r="V12" s="184"/>
      <c r="W12" s="185" t="s">
        <v>1908</v>
      </c>
      <c r="X12" s="184" t="s">
        <v>1911</v>
      </c>
      <c r="Y12" s="83">
        <v>1</v>
      </c>
    </row>
    <row r="13" spans="1:25" ht="30.6" hidden="1" customHeight="1">
      <c r="A13" s="83">
        <v>29</v>
      </c>
      <c r="B13" s="107" t="s">
        <v>537</v>
      </c>
      <c r="C13" s="107" t="s">
        <v>538</v>
      </c>
      <c r="D13" s="170" t="s">
        <v>4899</v>
      </c>
      <c r="E13" s="73" t="s">
        <v>3950</v>
      </c>
      <c r="F13" s="75" t="s">
        <v>644</v>
      </c>
      <c r="G13" s="98" t="s">
        <v>445</v>
      </c>
      <c r="H13" s="99" t="s">
        <v>1389</v>
      </c>
      <c r="I13" s="99" t="s">
        <v>3951</v>
      </c>
      <c r="J13" s="71" t="s">
        <v>517</v>
      </c>
      <c r="K13" s="71" t="s">
        <v>517</v>
      </c>
      <c r="L13" s="71" t="s">
        <v>517</v>
      </c>
      <c r="M13" s="71" t="s">
        <v>1424</v>
      </c>
      <c r="N13" s="332">
        <v>2021</v>
      </c>
      <c r="O13" s="78" t="s">
        <v>6009</v>
      </c>
      <c r="P13" s="86" t="str">
        <f t="shared" si="0"/>
        <v>R</v>
      </c>
      <c r="Q13" s="83" t="s">
        <v>66</v>
      </c>
      <c r="R13" s="136"/>
      <c r="S13" s="136"/>
      <c r="T13" s="168"/>
      <c r="U13" s="183" t="s">
        <v>1973</v>
      </c>
      <c r="V13" s="187"/>
      <c r="W13" s="185" t="s">
        <v>1974</v>
      </c>
      <c r="X13" s="186" t="s">
        <v>1975</v>
      </c>
      <c r="Y13" s="83">
        <v>1</v>
      </c>
    </row>
    <row r="14" spans="1:25" ht="30.6" hidden="1" customHeight="1">
      <c r="A14" s="83">
        <v>30</v>
      </c>
      <c r="B14" s="107" t="s">
        <v>537</v>
      </c>
      <c r="C14" s="107" t="s">
        <v>538</v>
      </c>
      <c r="D14" s="170" t="s">
        <v>4900</v>
      </c>
      <c r="E14" s="73" t="s">
        <v>3953</v>
      </c>
      <c r="F14" s="75" t="s">
        <v>645</v>
      </c>
      <c r="G14" s="98" t="s">
        <v>445</v>
      </c>
      <c r="H14" s="99" t="s">
        <v>1393</v>
      </c>
      <c r="I14" s="99" t="s">
        <v>3951</v>
      </c>
      <c r="J14" s="71" t="s">
        <v>517</v>
      </c>
      <c r="K14" s="71" t="s">
        <v>517</v>
      </c>
      <c r="L14" s="71" t="s">
        <v>517</v>
      </c>
      <c r="M14" s="71" t="s">
        <v>1424</v>
      </c>
      <c r="N14" s="332">
        <v>2021</v>
      </c>
      <c r="O14" s="78" t="s">
        <v>73</v>
      </c>
      <c r="P14" s="86" t="str">
        <f t="shared" si="0"/>
        <v>R</v>
      </c>
      <c r="Q14" s="83" t="s">
        <v>66</v>
      </c>
      <c r="R14" s="136"/>
      <c r="S14" s="136"/>
      <c r="T14" s="168"/>
      <c r="U14" s="183" t="s">
        <v>1973</v>
      </c>
      <c r="V14" s="187"/>
      <c r="W14" s="185" t="s">
        <v>1976</v>
      </c>
      <c r="X14" s="184" t="s">
        <v>1977</v>
      </c>
      <c r="Y14" s="83">
        <v>1</v>
      </c>
    </row>
    <row r="15" spans="1:25" ht="30.6" hidden="1" customHeight="1">
      <c r="A15" s="83">
        <v>31</v>
      </c>
      <c r="B15" s="107" t="s">
        <v>537</v>
      </c>
      <c r="C15" s="107" t="s">
        <v>538</v>
      </c>
      <c r="D15" s="170" t="s">
        <v>4901</v>
      </c>
      <c r="E15" s="73" t="s">
        <v>3954</v>
      </c>
      <c r="F15" s="75" t="s">
        <v>646</v>
      </c>
      <c r="G15" s="98" t="s">
        <v>445</v>
      </c>
      <c r="H15" s="99" t="s">
        <v>1243</v>
      </c>
      <c r="I15" s="99" t="s">
        <v>3951</v>
      </c>
      <c r="J15" s="71" t="s">
        <v>517</v>
      </c>
      <c r="K15" s="71" t="s">
        <v>517</v>
      </c>
      <c r="L15" s="71" t="s">
        <v>517</v>
      </c>
      <c r="M15" s="71" t="s">
        <v>1424</v>
      </c>
      <c r="N15" s="332">
        <v>2021</v>
      </c>
      <c r="O15" s="78" t="s">
        <v>1242</v>
      </c>
      <c r="P15" s="86" t="str">
        <f t="shared" si="0"/>
        <v>R</v>
      </c>
      <c r="Q15" s="83" t="s">
        <v>66</v>
      </c>
      <c r="R15" s="128"/>
      <c r="S15" s="128"/>
      <c r="T15" s="168"/>
      <c r="U15" s="183" t="s">
        <v>1973</v>
      </c>
      <c r="V15" s="187"/>
      <c r="W15" s="185" t="s">
        <v>1976</v>
      </c>
      <c r="X15" s="186" t="s">
        <v>1978</v>
      </c>
      <c r="Y15" s="83">
        <v>1</v>
      </c>
    </row>
    <row r="16" spans="1:25" ht="30.6" hidden="1" customHeight="1">
      <c r="A16" s="83">
        <v>32</v>
      </c>
      <c r="B16" s="107" t="s">
        <v>537</v>
      </c>
      <c r="C16" s="107" t="s">
        <v>538</v>
      </c>
      <c r="D16" s="170" t="s">
        <v>4890</v>
      </c>
      <c r="E16" s="73" t="s">
        <v>3955</v>
      </c>
      <c r="F16" s="75" t="s">
        <v>584</v>
      </c>
      <c r="G16" s="98" t="s">
        <v>445</v>
      </c>
      <c r="H16" s="99" t="s">
        <v>1336</v>
      </c>
      <c r="I16" s="99" t="s">
        <v>3219</v>
      </c>
      <c r="J16" s="71" t="s">
        <v>517</v>
      </c>
      <c r="K16" s="71" t="s">
        <v>517</v>
      </c>
      <c r="L16" s="71" t="s">
        <v>517</v>
      </c>
      <c r="M16" s="71" t="s">
        <v>1424</v>
      </c>
      <c r="N16" s="332">
        <v>2021</v>
      </c>
      <c r="O16" s="75" t="s">
        <v>13</v>
      </c>
      <c r="P16" s="86" t="str">
        <f t="shared" si="0"/>
        <v>I</v>
      </c>
      <c r="Q16" s="83" t="s">
        <v>66</v>
      </c>
      <c r="R16" s="45" t="s">
        <v>1170</v>
      </c>
      <c r="S16" s="126"/>
      <c r="T16" s="168" t="s">
        <v>738</v>
      </c>
      <c r="U16" s="183" t="s">
        <v>1973</v>
      </c>
      <c r="V16" s="187"/>
      <c r="W16" s="186" t="s">
        <v>1979</v>
      </c>
      <c r="X16" s="185" t="s">
        <v>1980</v>
      </c>
      <c r="Y16" s="83">
        <v>1</v>
      </c>
    </row>
    <row r="17" spans="1:25" ht="30.6" hidden="1" customHeight="1">
      <c r="A17" s="83">
        <v>54</v>
      </c>
      <c r="B17" s="107" t="s">
        <v>537</v>
      </c>
      <c r="C17" s="107" t="s">
        <v>538</v>
      </c>
      <c r="D17" s="170" t="s">
        <v>4896</v>
      </c>
      <c r="E17" s="73" t="s">
        <v>3979</v>
      </c>
      <c r="F17" s="75" t="s">
        <v>583</v>
      </c>
      <c r="G17" s="98" t="s">
        <v>566</v>
      </c>
      <c r="H17" s="99" t="s">
        <v>1345</v>
      </c>
      <c r="I17" s="99" t="s">
        <v>517</v>
      </c>
      <c r="J17" s="71" t="s">
        <v>1423</v>
      </c>
      <c r="K17" s="332">
        <v>0</v>
      </c>
      <c r="L17" s="342">
        <v>1000</v>
      </c>
      <c r="M17" s="71" t="s">
        <v>1424</v>
      </c>
      <c r="N17" s="332">
        <v>2021</v>
      </c>
      <c r="O17" s="72" t="s">
        <v>22</v>
      </c>
      <c r="P17" s="86" t="str">
        <f t="shared" si="0"/>
        <v>I</v>
      </c>
      <c r="Q17" s="83" t="s">
        <v>66</v>
      </c>
      <c r="R17" s="45" t="s">
        <v>1176</v>
      </c>
      <c r="S17" s="126"/>
      <c r="T17" s="168" t="s">
        <v>742</v>
      </c>
      <c r="U17" s="190" t="s">
        <v>2034</v>
      </c>
      <c r="V17" s="191" t="s">
        <v>2035</v>
      </c>
      <c r="W17" s="184" t="s">
        <v>2036</v>
      </c>
      <c r="X17" s="185" t="s">
        <v>2037</v>
      </c>
      <c r="Y17" s="83">
        <v>1</v>
      </c>
    </row>
    <row r="18" spans="1:25" ht="30.6" hidden="1" customHeight="1">
      <c r="A18" s="83">
        <v>55</v>
      </c>
      <c r="B18" s="107" t="s">
        <v>537</v>
      </c>
      <c r="C18" s="107" t="s">
        <v>538</v>
      </c>
      <c r="D18" s="170" t="s">
        <v>4893</v>
      </c>
      <c r="E18" s="73" t="s">
        <v>3980</v>
      </c>
      <c r="F18" s="75" t="s">
        <v>639</v>
      </c>
      <c r="G18" s="98" t="s">
        <v>445</v>
      </c>
      <c r="H18" s="99" t="s">
        <v>572</v>
      </c>
      <c r="I18" s="99" t="s">
        <v>3981</v>
      </c>
      <c r="J18" s="71" t="s">
        <v>517</v>
      </c>
      <c r="K18" s="71" t="s">
        <v>517</v>
      </c>
      <c r="L18" s="71" t="s">
        <v>517</v>
      </c>
      <c r="M18" s="71" t="s">
        <v>1424</v>
      </c>
      <c r="N18" s="332">
        <v>2021</v>
      </c>
      <c r="O18" s="75" t="s">
        <v>23</v>
      </c>
      <c r="P18" s="86" t="str">
        <f t="shared" si="0"/>
        <v>R</v>
      </c>
      <c r="Q18" s="83" t="s">
        <v>66</v>
      </c>
      <c r="R18" s="136"/>
      <c r="S18" s="136"/>
      <c r="T18" s="168"/>
      <c r="U18" s="190" t="s">
        <v>2038</v>
      </c>
      <c r="V18" s="191" t="s">
        <v>2039</v>
      </c>
      <c r="W18" s="185" t="s">
        <v>2040</v>
      </c>
      <c r="X18" s="185" t="s">
        <v>2041</v>
      </c>
      <c r="Y18" s="83">
        <v>1</v>
      </c>
    </row>
    <row r="19" spans="1:25" ht="30.6" hidden="1" customHeight="1">
      <c r="A19" s="83">
        <v>68</v>
      </c>
      <c r="B19" s="107" t="s">
        <v>537</v>
      </c>
      <c r="C19" s="107" t="s">
        <v>538</v>
      </c>
      <c r="D19" s="170" t="s">
        <v>4893</v>
      </c>
      <c r="E19" s="296" t="s">
        <v>3998</v>
      </c>
      <c r="F19" s="113" t="s">
        <v>639</v>
      </c>
      <c r="G19" s="94" t="s">
        <v>445</v>
      </c>
      <c r="H19" s="96" t="s">
        <v>1399</v>
      </c>
      <c r="I19" s="96" t="s">
        <v>3999</v>
      </c>
      <c r="J19" s="90" t="s">
        <v>517</v>
      </c>
      <c r="K19" s="90" t="s">
        <v>517</v>
      </c>
      <c r="L19" s="90" t="s">
        <v>517</v>
      </c>
      <c r="M19" s="90" t="s">
        <v>1424</v>
      </c>
      <c r="N19" s="337">
        <v>2021</v>
      </c>
      <c r="O19" s="566" t="s">
        <v>3691</v>
      </c>
      <c r="P19" s="86" t="str">
        <f t="shared" si="0"/>
        <v>R</v>
      </c>
      <c r="Q19" s="83" t="s">
        <v>66</v>
      </c>
      <c r="R19" s="136"/>
      <c r="S19" s="136"/>
      <c r="T19" s="168"/>
      <c r="U19" s="190" t="s">
        <v>2073</v>
      </c>
      <c r="V19" s="187"/>
      <c r="W19" s="189" t="s">
        <v>2074</v>
      </c>
      <c r="X19" s="187" t="s">
        <v>2075</v>
      </c>
      <c r="Y19" s="83">
        <v>1</v>
      </c>
    </row>
    <row r="20" spans="1:25" ht="30.6" hidden="1" customHeight="1">
      <c r="A20" s="83">
        <v>71</v>
      </c>
      <c r="B20" s="107" t="s">
        <v>537</v>
      </c>
      <c r="C20" s="107" t="s">
        <v>538</v>
      </c>
      <c r="D20" s="170" t="s">
        <v>4902</v>
      </c>
      <c r="E20" s="73" t="s">
        <v>4002</v>
      </c>
      <c r="F20" s="75" t="s">
        <v>641</v>
      </c>
      <c r="G20" s="98" t="s">
        <v>445</v>
      </c>
      <c r="H20" s="98" t="s">
        <v>1348</v>
      </c>
      <c r="I20" s="99" t="s">
        <v>4003</v>
      </c>
      <c r="J20" s="71" t="s">
        <v>517</v>
      </c>
      <c r="K20" s="71" t="s">
        <v>517</v>
      </c>
      <c r="L20" s="71" t="s">
        <v>517</v>
      </c>
      <c r="M20" s="71" t="s">
        <v>1424</v>
      </c>
      <c r="N20" s="332">
        <v>2021</v>
      </c>
      <c r="O20" s="78" t="s">
        <v>3697</v>
      </c>
      <c r="P20" s="86" t="str">
        <f t="shared" si="0"/>
        <v>R</v>
      </c>
      <c r="Q20" s="83" t="s">
        <v>66</v>
      </c>
      <c r="R20" s="136"/>
      <c r="S20" s="136"/>
      <c r="T20" s="168"/>
      <c r="U20" s="194" t="s">
        <v>2081</v>
      </c>
      <c r="V20" s="189" t="s">
        <v>2082</v>
      </c>
      <c r="W20" s="191" t="s">
        <v>2083</v>
      </c>
      <c r="X20" s="189" t="s">
        <v>2084</v>
      </c>
      <c r="Y20" s="83">
        <v>1</v>
      </c>
    </row>
    <row r="21" spans="1:25" ht="30.6" hidden="1" customHeight="1">
      <c r="A21" s="83">
        <v>100</v>
      </c>
      <c r="B21" s="107" t="s">
        <v>537</v>
      </c>
      <c r="C21" s="107" t="s">
        <v>538</v>
      </c>
      <c r="D21" s="170" t="s">
        <v>4905</v>
      </c>
      <c r="E21" s="73" t="s">
        <v>3841</v>
      </c>
      <c r="F21" s="75" t="s">
        <v>647</v>
      </c>
      <c r="G21" s="98" t="s">
        <v>445</v>
      </c>
      <c r="H21" s="99" t="s">
        <v>1374</v>
      </c>
      <c r="I21" s="99" t="s">
        <v>3842</v>
      </c>
      <c r="J21" s="71" t="s">
        <v>517</v>
      </c>
      <c r="K21" s="71" t="s">
        <v>517</v>
      </c>
      <c r="L21" s="71" t="s">
        <v>517</v>
      </c>
      <c r="M21" s="71" t="s">
        <v>1424</v>
      </c>
      <c r="N21" s="332">
        <v>2021</v>
      </c>
      <c r="O21" s="78" t="s">
        <v>5791</v>
      </c>
      <c r="P21" s="86" t="str">
        <f t="shared" si="0"/>
        <v>R</v>
      </c>
      <c r="Q21" s="83" t="s">
        <v>66</v>
      </c>
      <c r="R21" s="136"/>
      <c r="S21" s="136"/>
      <c r="T21" s="168"/>
      <c r="U21" s="193" t="s">
        <v>3390</v>
      </c>
      <c r="V21" s="187" t="s">
        <v>7835</v>
      </c>
      <c r="W21" s="189" t="s">
        <v>7836</v>
      </c>
      <c r="X21" s="191" t="s">
        <v>2140</v>
      </c>
      <c r="Y21" s="83">
        <v>1</v>
      </c>
    </row>
    <row r="22" spans="1:25" ht="30.6" hidden="1" customHeight="1">
      <c r="A22" s="83">
        <v>101</v>
      </c>
      <c r="B22" s="107" t="s">
        <v>537</v>
      </c>
      <c r="C22" s="107" t="s">
        <v>538</v>
      </c>
      <c r="D22" s="170" t="s">
        <v>4904</v>
      </c>
      <c r="E22" s="73" t="s">
        <v>3843</v>
      </c>
      <c r="F22" s="75" t="s">
        <v>648</v>
      </c>
      <c r="G22" s="98" t="s">
        <v>445</v>
      </c>
      <c r="H22" s="99" t="s">
        <v>1372</v>
      </c>
      <c r="I22" s="99" t="s">
        <v>3844</v>
      </c>
      <c r="J22" s="71" t="s">
        <v>517</v>
      </c>
      <c r="K22" s="71" t="s">
        <v>517</v>
      </c>
      <c r="L22" s="71" t="s">
        <v>517</v>
      </c>
      <c r="M22" s="71" t="s">
        <v>1424</v>
      </c>
      <c r="N22" s="332">
        <v>2021</v>
      </c>
      <c r="O22" s="75" t="s">
        <v>45</v>
      </c>
      <c r="P22" s="86" t="str">
        <f t="shared" si="0"/>
        <v>R</v>
      </c>
      <c r="Q22" s="83" t="s">
        <v>66</v>
      </c>
      <c r="R22" s="136"/>
      <c r="S22" s="136"/>
      <c r="T22" s="168"/>
      <c r="U22" s="190" t="s">
        <v>2141</v>
      </c>
      <c r="V22" s="187"/>
      <c r="W22" s="187" t="s">
        <v>2142</v>
      </c>
      <c r="X22" s="191" t="s">
        <v>2143</v>
      </c>
      <c r="Y22" s="83">
        <v>1</v>
      </c>
    </row>
    <row r="23" spans="1:25" ht="30.6" hidden="1" customHeight="1">
      <c r="A23" s="83">
        <v>156</v>
      </c>
      <c r="B23" s="107" t="s">
        <v>537</v>
      </c>
      <c r="C23" s="107" t="s">
        <v>540</v>
      </c>
      <c r="D23" s="170" t="s">
        <v>4908</v>
      </c>
      <c r="E23" s="73" t="s">
        <v>4033</v>
      </c>
      <c r="F23" s="75" t="s">
        <v>593</v>
      </c>
      <c r="G23" s="98" t="s">
        <v>445</v>
      </c>
      <c r="H23" s="99" t="s">
        <v>516</v>
      </c>
      <c r="I23" s="99" t="s">
        <v>4034</v>
      </c>
      <c r="J23" s="71" t="s">
        <v>517</v>
      </c>
      <c r="K23" s="332" t="s">
        <v>517</v>
      </c>
      <c r="L23" s="332" t="s">
        <v>517</v>
      </c>
      <c r="M23" s="71" t="s">
        <v>1424</v>
      </c>
      <c r="N23" s="332">
        <v>2021</v>
      </c>
      <c r="O23" s="78" t="s">
        <v>210</v>
      </c>
      <c r="P23" s="86" t="str">
        <f t="shared" si="0"/>
        <v>I</v>
      </c>
      <c r="Q23" s="83" t="s">
        <v>66</v>
      </c>
      <c r="R23" s="45" t="s">
        <v>1164</v>
      </c>
      <c r="S23" s="126"/>
      <c r="T23" s="168" t="s">
        <v>746</v>
      </c>
      <c r="U23" s="190" t="s">
        <v>3371</v>
      </c>
      <c r="V23" s="187"/>
      <c r="W23" s="187" t="s">
        <v>2196</v>
      </c>
      <c r="X23" s="187" t="s">
        <v>2197</v>
      </c>
      <c r="Y23" s="83">
        <v>1</v>
      </c>
    </row>
    <row r="24" spans="1:25" ht="30.6" hidden="1" customHeight="1">
      <c r="A24" s="83">
        <v>182</v>
      </c>
      <c r="B24" s="107" t="s">
        <v>537</v>
      </c>
      <c r="C24" s="107" t="s">
        <v>540</v>
      </c>
      <c r="D24" s="170" t="s">
        <v>4928</v>
      </c>
      <c r="E24" s="73" t="s">
        <v>1445</v>
      </c>
      <c r="F24" s="99" t="s">
        <v>607</v>
      </c>
      <c r="G24" s="98" t="s">
        <v>566</v>
      </c>
      <c r="H24" s="99" t="s">
        <v>1446</v>
      </c>
      <c r="I24" s="99" t="s">
        <v>517</v>
      </c>
      <c r="J24" s="71" t="s">
        <v>1423</v>
      </c>
      <c r="K24" s="332">
        <v>0</v>
      </c>
      <c r="L24" s="332">
        <v>4000</v>
      </c>
      <c r="M24" s="71" t="s">
        <v>1424</v>
      </c>
      <c r="N24" s="332">
        <v>2021</v>
      </c>
      <c r="O24" s="118" t="s">
        <v>529</v>
      </c>
      <c r="P24" s="86" t="str">
        <f t="shared" si="0"/>
        <v>I</v>
      </c>
      <c r="Q24" s="83" t="s">
        <v>98</v>
      </c>
      <c r="R24" s="45" t="s">
        <v>1172</v>
      </c>
      <c r="S24" s="126"/>
      <c r="T24" s="168" t="s">
        <v>745</v>
      </c>
      <c r="U24" s="183" t="s">
        <v>3379</v>
      </c>
      <c r="V24" s="184"/>
      <c r="W24" s="184" t="s">
        <v>2735</v>
      </c>
      <c r="X24" s="185" t="s">
        <v>2736</v>
      </c>
      <c r="Y24" s="83">
        <v>1</v>
      </c>
    </row>
    <row r="25" spans="1:25" ht="30.6" hidden="1" customHeight="1">
      <c r="A25" s="83">
        <v>192</v>
      </c>
      <c r="B25" s="107" t="s">
        <v>537</v>
      </c>
      <c r="C25" s="107" t="s">
        <v>542</v>
      </c>
      <c r="D25" s="170" t="s">
        <v>4946</v>
      </c>
      <c r="E25" s="73" t="s">
        <v>1481</v>
      </c>
      <c r="F25" s="99" t="s">
        <v>4042</v>
      </c>
      <c r="G25" s="98" t="s">
        <v>445</v>
      </c>
      <c r="H25" s="99" t="s">
        <v>1482</v>
      </c>
      <c r="I25" s="99" t="s">
        <v>1483</v>
      </c>
      <c r="J25" s="71" t="s">
        <v>517</v>
      </c>
      <c r="K25" s="71" t="s">
        <v>517</v>
      </c>
      <c r="L25" s="71" t="s">
        <v>517</v>
      </c>
      <c r="M25" s="71" t="s">
        <v>1424</v>
      </c>
      <c r="N25" s="332">
        <v>2021</v>
      </c>
      <c r="O25" s="118" t="s">
        <v>1484</v>
      </c>
      <c r="P25" s="86" t="str">
        <f t="shared" si="0"/>
        <v>I</v>
      </c>
      <c r="Q25" s="83" t="s">
        <v>66</v>
      </c>
      <c r="R25" s="45" t="s">
        <v>1171</v>
      </c>
      <c r="S25" s="126"/>
      <c r="T25" s="168" t="s">
        <v>750</v>
      </c>
      <c r="U25" s="190" t="s">
        <v>2246</v>
      </c>
      <c r="V25" s="187"/>
      <c r="W25" s="187" t="s">
        <v>2247</v>
      </c>
      <c r="X25" s="187" t="s">
        <v>2248</v>
      </c>
      <c r="Y25" s="83">
        <v>1</v>
      </c>
    </row>
    <row r="26" spans="1:25" ht="30.6" hidden="1" customHeight="1">
      <c r="A26" s="83">
        <v>206</v>
      </c>
      <c r="B26" s="107" t="s">
        <v>537</v>
      </c>
      <c r="C26" s="107" t="s">
        <v>542</v>
      </c>
      <c r="D26" s="170" t="s">
        <v>4947</v>
      </c>
      <c r="E26" s="73" t="s">
        <v>1485</v>
      </c>
      <c r="F26" s="99" t="s">
        <v>268</v>
      </c>
      <c r="G26" s="98" t="s">
        <v>445</v>
      </c>
      <c r="H26" s="99" t="s">
        <v>1567</v>
      </c>
      <c r="I26" s="99" t="s">
        <v>1486</v>
      </c>
      <c r="J26" s="71" t="s">
        <v>517</v>
      </c>
      <c r="K26" s="71" t="s">
        <v>517</v>
      </c>
      <c r="L26" s="71" t="s">
        <v>517</v>
      </c>
      <c r="M26" s="71" t="s">
        <v>1424</v>
      </c>
      <c r="N26" s="332">
        <v>2021</v>
      </c>
      <c r="O26" s="118" t="s">
        <v>1822</v>
      </c>
      <c r="P26" s="86" t="str">
        <f t="shared" si="0"/>
        <v>I</v>
      </c>
      <c r="Q26" s="86" t="s">
        <v>98</v>
      </c>
      <c r="R26" s="44" t="s">
        <v>1171</v>
      </c>
      <c r="S26" s="131"/>
      <c r="T26" s="168" t="s">
        <v>749</v>
      </c>
      <c r="U26" s="183" t="s">
        <v>2246</v>
      </c>
      <c r="V26" s="184"/>
      <c r="W26" s="187" t="s">
        <v>2780</v>
      </c>
      <c r="X26" s="187" t="s">
        <v>2772</v>
      </c>
      <c r="Y26" s="83">
        <v>1</v>
      </c>
    </row>
    <row r="27" spans="1:25" ht="30.6" hidden="1" customHeight="1">
      <c r="A27" s="83">
        <v>207</v>
      </c>
      <c r="B27" s="107" t="s">
        <v>537</v>
      </c>
      <c r="C27" s="107" t="s">
        <v>542</v>
      </c>
      <c r="D27" s="170" t="s">
        <v>4947</v>
      </c>
      <c r="E27" s="73" t="s">
        <v>1487</v>
      </c>
      <c r="F27" s="99" t="s">
        <v>268</v>
      </c>
      <c r="G27" s="98" t="s">
        <v>445</v>
      </c>
      <c r="H27" s="99" t="s">
        <v>1488</v>
      </c>
      <c r="I27" s="99" t="s">
        <v>1486</v>
      </c>
      <c r="J27" s="71" t="s">
        <v>517</v>
      </c>
      <c r="K27" s="71" t="s">
        <v>517</v>
      </c>
      <c r="L27" s="71" t="s">
        <v>517</v>
      </c>
      <c r="M27" s="71" t="s">
        <v>1424</v>
      </c>
      <c r="N27" s="332">
        <v>2021</v>
      </c>
      <c r="O27" s="119" t="s">
        <v>1489</v>
      </c>
      <c r="P27" s="86" t="str">
        <f t="shared" si="0"/>
        <v>I</v>
      </c>
      <c r="Q27" s="86" t="s">
        <v>98</v>
      </c>
      <c r="R27" s="44" t="s">
        <v>1171</v>
      </c>
      <c r="S27" s="131"/>
      <c r="T27" s="168" t="s">
        <v>749</v>
      </c>
      <c r="U27" s="183" t="s">
        <v>2246</v>
      </c>
      <c r="V27" s="187" t="s">
        <v>2773</v>
      </c>
      <c r="W27" s="187" t="s">
        <v>2774</v>
      </c>
      <c r="X27" s="187" t="s">
        <v>2775</v>
      </c>
      <c r="Y27" s="83">
        <v>1</v>
      </c>
    </row>
    <row r="28" spans="1:25" ht="30.6" hidden="1" customHeight="1">
      <c r="A28" s="83">
        <v>208</v>
      </c>
      <c r="B28" s="107" t="s">
        <v>537</v>
      </c>
      <c r="C28" s="107" t="s">
        <v>542</v>
      </c>
      <c r="D28" s="170" t="s">
        <v>4947</v>
      </c>
      <c r="E28" s="73" t="s">
        <v>1490</v>
      </c>
      <c r="F28" s="99" t="s">
        <v>268</v>
      </c>
      <c r="G28" s="98" t="s">
        <v>445</v>
      </c>
      <c r="H28" s="99" t="s">
        <v>1568</v>
      </c>
      <c r="I28" s="99" t="s">
        <v>1486</v>
      </c>
      <c r="J28" s="71" t="s">
        <v>517</v>
      </c>
      <c r="K28" s="71" t="s">
        <v>517</v>
      </c>
      <c r="L28" s="71" t="s">
        <v>517</v>
      </c>
      <c r="M28" s="71" t="s">
        <v>1424</v>
      </c>
      <c r="N28" s="332">
        <v>2021</v>
      </c>
      <c r="O28" s="118" t="s">
        <v>4545</v>
      </c>
      <c r="P28" s="86" t="str">
        <f t="shared" si="0"/>
        <v>I</v>
      </c>
      <c r="Q28" s="86" t="s">
        <v>98</v>
      </c>
      <c r="R28" s="44" t="s">
        <v>1171</v>
      </c>
      <c r="S28" s="131"/>
      <c r="T28" s="168" t="s">
        <v>749</v>
      </c>
      <c r="U28" s="183" t="s">
        <v>2246</v>
      </c>
      <c r="V28" s="185" t="s">
        <v>2776</v>
      </c>
      <c r="W28" s="185" t="s">
        <v>2777</v>
      </c>
      <c r="X28" s="184" t="s">
        <v>2778</v>
      </c>
      <c r="Y28" s="83">
        <v>1</v>
      </c>
    </row>
    <row r="29" spans="1:25" ht="30.6" hidden="1" customHeight="1">
      <c r="A29" s="83">
        <v>209</v>
      </c>
      <c r="B29" s="107" t="s">
        <v>537</v>
      </c>
      <c r="C29" s="107" t="s">
        <v>542</v>
      </c>
      <c r="D29" s="170" t="s">
        <v>4947</v>
      </c>
      <c r="E29" s="73" t="s">
        <v>1491</v>
      </c>
      <c r="F29" s="99" t="s">
        <v>268</v>
      </c>
      <c r="G29" s="98" t="s">
        <v>445</v>
      </c>
      <c r="H29" s="99" t="s">
        <v>1569</v>
      </c>
      <c r="I29" s="99" t="s">
        <v>1486</v>
      </c>
      <c r="J29" s="71" t="s">
        <v>517</v>
      </c>
      <c r="K29" s="71" t="s">
        <v>517</v>
      </c>
      <c r="L29" s="71" t="s">
        <v>517</v>
      </c>
      <c r="M29" s="71" t="s">
        <v>1424</v>
      </c>
      <c r="N29" s="332">
        <v>2021</v>
      </c>
      <c r="O29" s="119" t="s">
        <v>1492</v>
      </c>
      <c r="P29" s="86" t="str">
        <f t="shared" si="0"/>
        <v>I</v>
      </c>
      <c r="Q29" s="86" t="s">
        <v>98</v>
      </c>
      <c r="R29" s="44" t="s">
        <v>1171</v>
      </c>
      <c r="S29" s="131"/>
      <c r="T29" s="168" t="s">
        <v>749</v>
      </c>
      <c r="U29" s="183" t="s">
        <v>2246</v>
      </c>
      <c r="V29" s="187" t="s">
        <v>2779</v>
      </c>
      <c r="W29" s="187" t="s">
        <v>2780</v>
      </c>
      <c r="X29" s="187" t="s">
        <v>2781</v>
      </c>
      <c r="Y29" s="83">
        <v>1</v>
      </c>
    </row>
    <row r="30" spans="1:25" ht="30.6" hidden="1" customHeight="1">
      <c r="A30" s="83">
        <v>210</v>
      </c>
      <c r="B30" s="107" t="s">
        <v>537</v>
      </c>
      <c r="C30" s="107" t="s">
        <v>542</v>
      </c>
      <c r="D30" s="170" t="s">
        <v>4947</v>
      </c>
      <c r="E30" s="73" t="s">
        <v>1493</v>
      </c>
      <c r="F30" s="99" t="s">
        <v>268</v>
      </c>
      <c r="G30" s="98" t="s">
        <v>445</v>
      </c>
      <c r="H30" s="99" t="s">
        <v>1494</v>
      </c>
      <c r="I30" s="99" t="s">
        <v>1495</v>
      </c>
      <c r="J30" s="71" t="s">
        <v>517</v>
      </c>
      <c r="K30" s="71" t="s">
        <v>517</v>
      </c>
      <c r="L30" s="71" t="s">
        <v>517</v>
      </c>
      <c r="M30" s="71" t="s">
        <v>1424</v>
      </c>
      <c r="N30" s="332">
        <v>2021</v>
      </c>
      <c r="O30" s="118" t="s">
        <v>1823</v>
      </c>
      <c r="P30" s="86" t="str">
        <f t="shared" si="0"/>
        <v>I</v>
      </c>
      <c r="Q30" s="86" t="s">
        <v>98</v>
      </c>
      <c r="R30" s="44" t="s">
        <v>1171</v>
      </c>
      <c r="S30" s="131"/>
      <c r="T30" s="168" t="s">
        <v>749</v>
      </c>
      <c r="U30" s="183" t="s">
        <v>2246</v>
      </c>
      <c r="V30" s="187" t="s">
        <v>2782</v>
      </c>
      <c r="W30" s="187" t="s">
        <v>2783</v>
      </c>
      <c r="X30" s="187" t="s">
        <v>2784</v>
      </c>
      <c r="Y30" s="83">
        <v>1</v>
      </c>
    </row>
    <row r="31" spans="1:25" ht="30.6" hidden="1" customHeight="1">
      <c r="A31" s="83">
        <v>262</v>
      </c>
      <c r="B31" s="107" t="s">
        <v>539</v>
      </c>
      <c r="C31" s="107" t="s">
        <v>547</v>
      </c>
      <c r="D31" s="170" t="s">
        <v>4986</v>
      </c>
      <c r="E31" s="73" t="s">
        <v>4160</v>
      </c>
      <c r="F31" s="98" t="s">
        <v>699</v>
      </c>
      <c r="G31" s="98" t="s">
        <v>445</v>
      </c>
      <c r="H31" s="99" t="s">
        <v>1592</v>
      </c>
      <c r="I31" s="99" t="s">
        <v>4101</v>
      </c>
      <c r="J31" s="71" t="s">
        <v>517</v>
      </c>
      <c r="K31" s="71" t="s">
        <v>517</v>
      </c>
      <c r="L31" s="71" t="s">
        <v>517</v>
      </c>
      <c r="M31" s="71" t="s">
        <v>1424</v>
      </c>
      <c r="N31" s="332">
        <v>2021</v>
      </c>
      <c r="O31" s="78" t="s">
        <v>310</v>
      </c>
      <c r="P31" s="86" t="str">
        <f t="shared" si="0"/>
        <v>R</v>
      </c>
      <c r="Q31" s="86" t="s">
        <v>66</v>
      </c>
      <c r="R31" s="136"/>
      <c r="S31" s="136"/>
      <c r="T31" s="168"/>
      <c r="U31" s="190" t="s">
        <v>2240</v>
      </c>
      <c r="V31" s="187"/>
      <c r="W31" s="191" t="s">
        <v>2305</v>
      </c>
      <c r="X31" s="187" t="s">
        <v>2306</v>
      </c>
      <c r="Y31" s="83">
        <v>1</v>
      </c>
    </row>
    <row r="32" spans="1:25" ht="30.6" hidden="1" customHeight="1">
      <c r="A32" s="83">
        <v>296</v>
      </c>
      <c r="B32" s="107" t="s">
        <v>539</v>
      </c>
      <c r="C32" s="107" t="s">
        <v>547</v>
      </c>
      <c r="D32" s="170" t="s">
        <v>4989</v>
      </c>
      <c r="E32" s="73" t="s">
        <v>4130</v>
      </c>
      <c r="F32" s="75" t="s">
        <v>1863</v>
      </c>
      <c r="G32" s="98" t="s">
        <v>445</v>
      </c>
      <c r="H32" s="99" t="s">
        <v>1595</v>
      </c>
      <c r="I32" s="99" t="s">
        <v>4131</v>
      </c>
      <c r="J32" s="71" t="s">
        <v>517</v>
      </c>
      <c r="K32" s="71" t="s">
        <v>517</v>
      </c>
      <c r="L32" s="71" t="s">
        <v>517</v>
      </c>
      <c r="M32" s="71" t="s">
        <v>1424</v>
      </c>
      <c r="N32" s="332">
        <v>2021</v>
      </c>
      <c r="O32" s="75" t="s">
        <v>135</v>
      </c>
      <c r="P32" s="86" t="str">
        <f t="shared" si="0"/>
        <v>R</v>
      </c>
      <c r="Q32" s="86" t="s">
        <v>66</v>
      </c>
      <c r="R32" s="136"/>
      <c r="S32" s="136"/>
      <c r="T32" s="168"/>
      <c r="U32" s="190" t="s">
        <v>2335</v>
      </c>
      <c r="V32" s="187"/>
      <c r="W32" s="187" t="s">
        <v>2384</v>
      </c>
      <c r="X32" s="187" t="s">
        <v>2385</v>
      </c>
      <c r="Y32" s="83">
        <v>1</v>
      </c>
    </row>
    <row r="33" spans="1:25" ht="30.6" hidden="1" customHeight="1">
      <c r="A33" s="83">
        <v>300</v>
      </c>
      <c r="B33" s="107" t="s">
        <v>539</v>
      </c>
      <c r="C33" s="107" t="s">
        <v>547</v>
      </c>
      <c r="D33" s="170" t="s">
        <v>4983</v>
      </c>
      <c r="E33" s="73" t="s">
        <v>4138</v>
      </c>
      <c r="F33" s="98" t="s">
        <v>697</v>
      </c>
      <c r="G33" s="98" t="s">
        <v>445</v>
      </c>
      <c r="H33" s="99" t="s">
        <v>330</v>
      </c>
      <c r="I33" s="99" t="s">
        <v>4046</v>
      </c>
      <c r="J33" s="71" t="s">
        <v>517</v>
      </c>
      <c r="K33" s="71" t="s">
        <v>517</v>
      </c>
      <c r="L33" s="71" t="s">
        <v>517</v>
      </c>
      <c r="M33" s="71" t="s">
        <v>1424</v>
      </c>
      <c r="N33" s="332">
        <v>2021</v>
      </c>
      <c r="O33" s="78" t="s">
        <v>331</v>
      </c>
      <c r="P33" s="86" t="str">
        <f t="shared" si="0"/>
        <v>I</v>
      </c>
      <c r="Q33" s="86" t="s">
        <v>66</v>
      </c>
      <c r="R33" s="45" t="s">
        <v>1160</v>
      </c>
      <c r="S33" s="127" t="s">
        <v>1151</v>
      </c>
      <c r="T33" s="168" t="s">
        <v>760</v>
      </c>
      <c r="U33" s="190" t="s">
        <v>2335</v>
      </c>
      <c r="V33" s="187"/>
      <c r="W33" s="191" t="s">
        <v>2391</v>
      </c>
      <c r="X33" s="187" t="s">
        <v>2392</v>
      </c>
      <c r="Y33" s="83">
        <v>1</v>
      </c>
    </row>
    <row r="34" spans="1:25" ht="30.6" hidden="1" customHeight="1">
      <c r="A34" s="83">
        <v>313</v>
      </c>
      <c r="B34" s="107" t="s">
        <v>539</v>
      </c>
      <c r="C34" s="107" t="s">
        <v>548</v>
      </c>
      <c r="D34" s="170" t="s">
        <v>4992</v>
      </c>
      <c r="E34" s="73" t="s">
        <v>4164</v>
      </c>
      <c r="F34" s="99" t="s">
        <v>620</v>
      </c>
      <c r="G34" s="98" t="s">
        <v>445</v>
      </c>
      <c r="H34" s="99" t="s">
        <v>1643</v>
      </c>
      <c r="I34" s="99" t="s">
        <v>4165</v>
      </c>
      <c r="J34" s="71" t="s">
        <v>517</v>
      </c>
      <c r="K34" s="71" t="s">
        <v>517</v>
      </c>
      <c r="L34" s="71" t="s">
        <v>517</v>
      </c>
      <c r="M34" s="71" t="s">
        <v>1424</v>
      </c>
      <c r="N34" s="332">
        <v>2021</v>
      </c>
      <c r="O34" s="78" t="s">
        <v>6316</v>
      </c>
      <c r="P34" s="86" t="str">
        <f t="shared" si="0"/>
        <v>I</v>
      </c>
      <c r="Q34" s="86" t="s">
        <v>66</v>
      </c>
      <c r="R34" s="30" t="s">
        <v>1161</v>
      </c>
      <c r="S34" s="126"/>
      <c r="T34" s="168" t="s">
        <v>774</v>
      </c>
      <c r="U34" s="576" t="s">
        <v>3380</v>
      </c>
      <c r="V34" s="196" t="s">
        <v>2400</v>
      </c>
      <c r="W34" s="196" t="s">
        <v>2401</v>
      </c>
      <c r="X34" s="196" t="s">
        <v>2402</v>
      </c>
      <c r="Y34" s="83">
        <v>1</v>
      </c>
    </row>
    <row r="35" spans="1:25" ht="30.6" hidden="1" customHeight="1">
      <c r="A35" s="83">
        <v>325</v>
      </c>
      <c r="B35" s="107" t="s">
        <v>539</v>
      </c>
      <c r="C35" s="107" t="s">
        <v>549</v>
      </c>
      <c r="D35" s="170" t="s">
        <v>5003</v>
      </c>
      <c r="E35" s="73" t="s">
        <v>4202</v>
      </c>
      <c r="F35" s="99" t="s">
        <v>342</v>
      </c>
      <c r="G35" s="98" t="s">
        <v>445</v>
      </c>
      <c r="H35" s="99" t="s">
        <v>343</v>
      </c>
      <c r="I35" s="99" t="s">
        <v>344</v>
      </c>
      <c r="J35" s="74" t="s">
        <v>517</v>
      </c>
      <c r="K35" s="74" t="s">
        <v>517</v>
      </c>
      <c r="L35" s="74" t="s">
        <v>517</v>
      </c>
      <c r="M35" s="74" t="s">
        <v>1424</v>
      </c>
      <c r="N35" s="334">
        <v>2021</v>
      </c>
      <c r="O35" s="78" t="s">
        <v>345</v>
      </c>
      <c r="P35" s="86" t="str">
        <f t="shared" si="0"/>
        <v>R</v>
      </c>
      <c r="Q35" s="86" t="s">
        <v>66</v>
      </c>
      <c r="R35" s="30"/>
      <c r="S35" s="126"/>
      <c r="T35" s="168"/>
      <c r="U35" s="190" t="s">
        <v>2240</v>
      </c>
      <c r="V35" s="189" t="s">
        <v>2417</v>
      </c>
      <c r="W35" s="189" t="s">
        <v>2418</v>
      </c>
      <c r="X35" s="189" t="s">
        <v>2419</v>
      </c>
      <c r="Y35" s="83">
        <v>1</v>
      </c>
    </row>
    <row r="36" spans="1:25" ht="30.6" hidden="1" customHeight="1">
      <c r="A36" s="83">
        <v>329</v>
      </c>
      <c r="B36" s="107" t="s">
        <v>539</v>
      </c>
      <c r="C36" s="107" t="s">
        <v>549</v>
      </c>
      <c r="D36" s="170" t="s">
        <v>5000</v>
      </c>
      <c r="E36" s="73" t="s">
        <v>4212</v>
      </c>
      <c r="F36" s="75" t="s">
        <v>1235</v>
      </c>
      <c r="G36" s="98" t="s">
        <v>445</v>
      </c>
      <c r="H36" s="99" t="s">
        <v>1675</v>
      </c>
      <c r="I36" s="99" t="s">
        <v>4213</v>
      </c>
      <c r="J36" s="71" t="s">
        <v>517</v>
      </c>
      <c r="K36" s="71" t="s">
        <v>517</v>
      </c>
      <c r="L36" s="71" t="s">
        <v>517</v>
      </c>
      <c r="M36" s="71" t="s">
        <v>1424</v>
      </c>
      <c r="N36" s="332">
        <v>2021</v>
      </c>
      <c r="O36" s="78" t="s">
        <v>349</v>
      </c>
      <c r="P36" s="86" t="str">
        <f t="shared" si="0"/>
        <v>R</v>
      </c>
      <c r="Q36" s="86" t="s">
        <v>98</v>
      </c>
      <c r="R36" s="30"/>
      <c r="S36" s="126"/>
      <c r="T36" s="168"/>
      <c r="U36" s="183" t="s">
        <v>2240</v>
      </c>
      <c r="V36" s="184"/>
      <c r="W36" s="199" t="s">
        <v>1908</v>
      </c>
      <c r="X36" s="185" t="s">
        <v>2901</v>
      </c>
      <c r="Y36" s="83">
        <v>1</v>
      </c>
    </row>
    <row r="37" spans="1:25" ht="30.6" hidden="1" customHeight="1">
      <c r="A37" s="83">
        <v>334</v>
      </c>
      <c r="B37" s="107" t="s">
        <v>539</v>
      </c>
      <c r="C37" s="107" t="s">
        <v>549</v>
      </c>
      <c r="D37" s="170" t="s">
        <v>5512</v>
      </c>
      <c r="E37" s="73" t="s">
        <v>4179</v>
      </c>
      <c r="F37" s="99" t="s">
        <v>704</v>
      </c>
      <c r="G37" s="98" t="s">
        <v>445</v>
      </c>
      <c r="H37" s="99" t="s">
        <v>357</v>
      </c>
      <c r="I37" s="99" t="s">
        <v>4180</v>
      </c>
      <c r="J37" s="71" t="s">
        <v>517</v>
      </c>
      <c r="K37" s="71" t="s">
        <v>517</v>
      </c>
      <c r="L37" s="71" t="s">
        <v>517</v>
      </c>
      <c r="M37" s="71" t="s">
        <v>1424</v>
      </c>
      <c r="N37" s="332">
        <v>2021</v>
      </c>
      <c r="O37" s="78" t="s">
        <v>358</v>
      </c>
      <c r="P37" s="86" t="str">
        <f t="shared" si="0"/>
        <v>I</v>
      </c>
      <c r="Q37" s="86" t="s">
        <v>98</v>
      </c>
      <c r="R37" s="45" t="s">
        <v>1181</v>
      </c>
      <c r="S37" s="126"/>
      <c r="T37" s="168"/>
      <c r="U37" s="198" t="s">
        <v>3381</v>
      </c>
      <c r="V37" s="184"/>
      <c r="W37" s="200" t="s">
        <v>2913</v>
      </c>
      <c r="X37" s="187" t="s">
        <v>2914</v>
      </c>
      <c r="Y37" s="83">
        <v>1</v>
      </c>
    </row>
    <row r="38" spans="1:25" ht="30.6" hidden="1" customHeight="1">
      <c r="A38" s="83">
        <v>340</v>
      </c>
      <c r="B38" s="107" t="s">
        <v>539</v>
      </c>
      <c r="C38" s="107" t="s">
        <v>549</v>
      </c>
      <c r="D38" s="170" t="s">
        <v>5976</v>
      </c>
      <c r="E38" s="73" t="s">
        <v>4186</v>
      </c>
      <c r="F38" s="98" t="s">
        <v>608</v>
      </c>
      <c r="G38" s="98" t="s">
        <v>445</v>
      </c>
      <c r="H38" s="99" t="s">
        <v>1657</v>
      </c>
      <c r="I38" s="99" t="s">
        <v>4187</v>
      </c>
      <c r="J38" s="71" t="s">
        <v>517</v>
      </c>
      <c r="K38" s="71" t="s">
        <v>517</v>
      </c>
      <c r="L38" s="71" t="s">
        <v>517</v>
      </c>
      <c r="M38" s="71" t="s">
        <v>1424</v>
      </c>
      <c r="N38" s="332">
        <v>2021</v>
      </c>
      <c r="O38" s="78" t="s">
        <v>5324</v>
      </c>
      <c r="P38" s="86" t="str">
        <f t="shared" si="0"/>
        <v>I</v>
      </c>
      <c r="Q38" s="86" t="s">
        <v>98</v>
      </c>
      <c r="R38" s="30" t="s">
        <v>1161</v>
      </c>
      <c r="S38" s="126"/>
      <c r="T38" s="168" t="s">
        <v>782</v>
      </c>
      <c r="U38" s="183" t="s">
        <v>2240</v>
      </c>
      <c r="V38" s="184"/>
      <c r="W38" s="187" t="s">
        <v>2930</v>
      </c>
      <c r="X38" s="187" t="s">
        <v>5323</v>
      </c>
      <c r="Y38" s="83">
        <v>1</v>
      </c>
    </row>
    <row r="39" spans="1:25" ht="30.6" customHeight="1">
      <c r="A39" s="83">
        <v>363</v>
      </c>
      <c r="B39" s="107" t="s">
        <v>541</v>
      </c>
      <c r="C39" s="107" t="s">
        <v>557</v>
      </c>
      <c r="D39" s="170" t="s">
        <v>5001</v>
      </c>
      <c r="E39" s="73" t="s">
        <v>4216</v>
      </c>
      <c r="F39" s="99" t="s">
        <v>711</v>
      </c>
      <c r="G39" s="98" t="s">
        <v>445</v>
      </c>
      <c r="H39" s="99" t="s">
        <v>1694</v>
      </c>
      <c r="I39" s="99" t="s">
        <v>4217</v>
      </c>
      <c r="J39" s="71" t="s">
        <v>517</v>
      </c>
      <c r="K39" s="71" t="s">
        <v>517</v>
      </c>
      <c r="L39" s="71" t="s">
        <v>517</v>
      </c>
      <c r="M39" s="71" t="s">
        <v>1424</v>
      </c>
      <c r="N39" s="332">
        <v>2021</v>
      </c>
      <c r="O39" s="565" t="s">
        <v>156</v>
      </c>
      <c r="P39" s="86" t="str">
        <f t="shared" si="0"/>
        <v>R</v>
      </c>
      <c r="Q39" s="86" t="s">
        <v>98</v>
      </c>
      <c r="R39" s="45"/>
      <c r="S39" s="126"/>
      <c r="T39" s="168"/>
      <c r="U39" s="190" t="s">
        <v>2335</v>
      </c>
      <c r="V39" s="187" t="s">
        <v>2990</v>
      </c>
      <c r="W39" s="200" t="s">
        <v>2952</v>
      </c>
      <c r="X39" s="187" t="s">
        <v>2991</v>
      </c>
      <c r="Y39" s="83">
        <v>1</v>
      </c>
    </row>
    <row r="40" spans="1:25" ht="30.6" customHeight="1">
      <c r="A40" s="83">
        <v>364</v>
      </c>
      <c r="B40" s="107" t="s">
        <v>541</v>
      </c>
      <c r="C40" s="107" t="s">
        <v>557</v>
      </c>
      <c r="D40" s="170" t="s">
        <v>5022</v>
      </c>
      <c r="E40" s="73" t="s">
        <v>4229</v>
      </c>
      <c r="F40" s="99" t="s">
        <v>712</v>
      </c>
      <c r="G40" s="98" t="s">
        <v>445</v>
      </c>
      <c r="H40" s="99" t="s">
        <v>1695</v>
      </c>
      <c r="I40" s="99" t="s">
        <v>4230</v>
      </c>
      <c r="J40" s="71" t="s">
        <v>517</v>
      </c>
      <c r="K40" s="71" t="s">
        <v>517</v>
      </c>
      <c r="L40" s="71" t="s">
        <v>517</v>
      </c>
      <c r="M40" s="71" t="s">
        <v>1424</v>
      </c>
      <c r="N40" s="332">
        <v>2021</v>
      </c>
      <c r="O40" s="560" t="s">
        <v>157</v>
      </c>
      <c r="P40" s="86" t="str">
        <f t="shared" si="0"/>
        <v>R</v>
      </c>
      <c r="Q40" s="86" t="s">
        <v>98</v>
      </c>
      <c r="R40" s="45"/>
      <c r="S40" s="126"/>
      <c r="T40" s="168"/>
      <c r="U40" s="190" t="s">
        <v>2335</v>
      </c>
      <c r="V40" s="187" t="s">
        <v>2992</v>
      </c>
      <c r="W40" s="200" t="s">
        <v>2993</v>
      </c>
      <c r="X40" s="187" t="s">
        <v>2994</v>
      </c>
      <c r="Y40" s="83">
        <v>1</v>
      </c>
    </row>
    <row r="41" spans="1:25" ht="30.6" customHeight="1">
      <c r="A41" s="83">
        <v>383</v>
      </c>
      <c r="B41" s="107" t="s">
        <v>541</v>
      </c>
      <c r="C41" s="107" t="s">
        <v>557</v>
      </c>
      <c r="D41" s="170" t="s">
        <v>4999</v>
      </c>
      <c r="E41" s="73" t="s">
        <v>4232</v>
      </c>
      <c r="F41" s="99" t="s">
        <v>395</v>
      </c>
      <c r="G41" s="98" t="s">
        <v>445</v>
      </c>
      <c r="H41" s="99" t="s">
        <v>396</v>
      </c>
      <c r="I41" s="99" t="s">
        <v>397</v>
      </c>
      <c r="J41" s="71" t="s">
        <v>517</v>
      </c>
      <c r="K41" s="71" t="s">
        <v>517</v>
      </c>
      <c r="L41" s="71" t="s">
        <v>517</v>
      </c>
      <c r="M41" s="71" t="s">
        <v>1424</v>
      </c>
      <c r="N41" s="332">
        <v>2021</v>
      </c>
      <c r="O41" s="92" t="s">
        <v>398</v>
      </c>
      <c r="P41" s="86" t="str">
        <f t="shared" si="0"/>
        <v>R</v>
      </c>
      <c r="Q41" s="86" t="s">
        <v>98</v>
      </c>
      <c r="R41" s="45"/>
      <c r="S41" s="126"/>
      <c r="T41" s="168"/>
      <c r="U41" s="190" t="s">
        <v>2335</v>
      </c>
      <c r="V41" s="191" t="s">
        <v>3045</v>
      </c>
      <c r="W41" s="577" t="s">
        <v>3046</v>
      </c>
      <c r="X41" s="191" t="s">
        <v>3047</v>
      </c>
      <c r="Y41" s="83">
        <v>1</v>
      </c>
    </row>
    <row r="42" spans="1:25" ht="30.6" customHeight="1">
      <c r="A42" s="83">
        <v>384</v>
      </c>
      <c r="B42" s="107" t="s">
        <v>541</v>
      </c>
      <c r="C42" s="107" t="s">
        <v>557</v>
      </c>
      <c r="D42" s="170" t="s">
        <v>5026</v>
      </c>
      <c r="E42" s="73" t="s">
        <v>4233</v>
      </c>
      <c r="F42" s="99" t="s">
        <v>713</v>
      </c>
      <c r="G42" s="98" t="s">
        <v>445</v>
      </c>
      <c r="H42" s="99" t="s">
        <v>1696</v>
      </c>
      <c r="I42" s="99" t="s">
        <v>4234</v>
      </c>
      <c r="J42" s="71" t="s">
        <v>517</v>
      </c>
      <c r="K42" s="71" t="s">
        <v>517</v>
      </c>
      <c r="L42" s="71" t="s">
        <v>517</v>
      </c>
      <c r="M42" s="71" t="s">
        <v>1424</v>
      </c>
      <c r="N42" s="332">
        <v>2021</v>
      </c>
      <c r="O42" s="84" t="s">
        <v>170</v>
      </c>
      <c r="P42" s="86" t="str">
        <f t="shared" si="0"/>
        <v>R</v>
      </c>
      <c r="Q42" s="86" t="s">
        <v>98</v>
      </c>
      <c r="R42" s="45"/>
      <c r="S42" s="126"/>
      <c r="T42" s="168"/>
      <c r="U42" s="190" t="s">
        <v>2335</v>
      </c>
      <c r="V42" s="187" t="s">
        <v>3048</v>
      </c>
      <c r="W42" s="200" t="s">
        <v>3049</v>
      </c>
      <c r="X42" s="187" t="s">
        <v>3050</v>
      </c>
      <c r="Y42" s="83">
        <v>1</v>
      </c>
    </row>
    <row r="43" spans="1:25" ht="30.6" hidden="1" customHeight="1">
      <c r="A43" s="83">
        <v>387</v>
      </c>
      <c r="B43" s="107" t="s">
        <v>541</v>
      </c>
      <c r="C43" s="107" t="s">
        <v>558</v>
      </c>
      <c r="D43" s="170" t="s">
        <v>5042</v>
      </c>
      <c r="E43" s="73" t="s">
        <v>4246</v>
      </c>
      <c r="F43" s="98" t="s">
        <v>715</v>
      </c>
      <c r="G43" s="98" t="s">
        <v>445</v>
      </c>
      <c r="H43" s="99" t="s">
        <v>1702</v>
      </c>
      <c r="I43" s="99" t="s">
        <v>4247</v>
      </c>
      <c r="J43" s="71" t="s">
        <v>517</v>
      </c>
      <c r="K43" s="71" t="s">
        <v>517</v>
      </c>
      <c r="L43" s="71" t="s">
        <v>517</v>
      </c>
      <c r="M43" s="71" t="s">
        <v>1424</v>
      </c>
      <c r="N43" s="332">
        <v>2021</v>
      </c>
      <c r="O43" s="72" t="s">
        <v>171</v>
      </c>
      <c r="P43" s="86" t="str">
        <f t="shared" si="0"/>
        <v>R</v>
      </c>
      <c r="Q43" s="86" t="s">
        <v>66</v>
      </c>
      <c r="R43" s="45"/>
      <c r="S43" s="126"/>
      <c r="T43" s="168"/>
      <c r="U43" s="193" t="s">
        <v>3382</v>
      </c>
      <c r="V43" s="187"/>
      <c r="W43" s="191" t="s">
        <v>2432</v>
      </c>
      <c r="X43" s="191" t="s">
        <v>2433</v>
      </c>
      <c r="Y43" s="83">
        <v>1</v>
      </c>
    </row>
    <row r="44" spans="1:25" ht="30.6" hidden="1" customHeight="1">
      <c r="A44" s="83">
        <v>395</v>
      </c>
      <c r="B44" s="107" t="s">
        <v>543</v>
      </c>
      <c r="C44" s="107" t="s">
        <v>559</v>
      </c>
      <c r="D44" s="170" t="s">
        <v>5059</v>
      </c>
      <c r="E44" s="73" t="s">
        <v>4255</v>
      </c>
      <c r="F44" s="75" t="s">
        <v>662</v>
      </c>
      <c r="G44" s="98" t="s">
        <v>445</v>
      </c>
      <c r="H44" s="99" t="s">
        <v>1705</v>
      </c>
      <c r="I44" s="99" t="s">
        <v>7894</v>
      </c>
      <c r="J44" s="71" t="s">
        <v>517</v>
      </c>
      <c r="K44" s="71" t="s">
        <v>517</v>
      </c>
      <c r="L44" s="71" t="s">
        <v>517</v>
      </c>
      <c r="M44" s="71" t="s">
        <v>1424</v>
      </c>
      <c r="N44" s="332">
        <v>2021</v>
      </c>
      <c r="O44" s="78" t="s">
        <v>414</v>
      </c>
      <c r="P44" s="86" t="str">
        <f t="shared" si="0"/>
        <v>R</v>
      </c>
      <c r="Q44" s="86" t="s">
        <v>66</v>
      </c>
      <c r="R44" s="45"/>
      <c r="S44" s="126"/>
      <c r="T44" s="168"/>
      <c r="U44" s="193" t="s">
        <v>2446</v>
      </c>
      <c r="V44" s="191" t="s">
        <v>2447</v>
      </c>
      <c r="W44" s="187" t="s">
        <v>2952</v>
      </c>
      <c r="X44" s="207" t="s">
        <v>3531</v>
      </c>
      <c r="Y44" s="83">
        <v>1</v>
      </c>
    </row>
    <row r="45" spans="1:25" ht="30.6" hidden="1" customHeight="1">
      <c r="A45" s="83">
        <v>396</v>
      </c>
      <c r="B45" s="107" t="s">
        <v>543</v>
      </c>
      <c r="C45" s="107" t="s">
        <v>559</v>
      </c>
      <c r="D45" s="170" t="s">
        <v>5048</v>
      </c>
      <c r="E45" s="73" t="s">
        <v>4274</v>
      </c>
      <c r="F45" s="75" t="s">
        <v>594</v>
      </c>
      <c r="G45" s="98" t="s">
        <v>445</v>
      </c>
      <c r="H45" s="99" t="s">
        <v>1717</v>
      </c>
      <c r="I45" s="99" t="s">
        <v>4288</v>
      </c>
      <c r="J45" s="71" t="s">
        <v>517</v>
      </c>
      <c r="K45" s="71" t="s">
        <v>517</v>
      </c>
      <c r="L45" s="71" t="s">
        <v>517</v>
      </c>
      <c r="M45" s="71" t="s">
        <v>1424</v>
      </c>
      <c r="N45" s="332">
        <v>2021</v>
      </c>
      <c r="O45" s="72" t="s">
        <v>174</v>
      </c>
      <c r="P45" s="86" t="str">
        <f t="shared" si="0"/>
        <v>I</v>
      </c>
      <c r="Q45" s="86" t="s">
        <v>66</v>
      </c>
      <c r="R45" s="45" t="s">
        <v>1165</v>
      </c>
      <c r="S45" s="126"/>
      <c r="T45" s="168" t="s">
        <v>798</v>
      </c>
      <c r="U45" s="190" t="s">
        <v>2448</v>
      </c>
      <c r="V45" s="187"/>
      <c r="W45" s="191" t="s">
        <v>2449</v>
      </c>
      <c r="X45" s="191" t="s">
        <v>2450</v>
      </c>
      <c r="Y45" s="83">
        <v>1</v>
      </c>
    </row>
    <row r="46" spans="1:25" ht="30.6" hidden="1" customHeight="1">
      <c r="A46" s="83">
        <v>421</v>
      </c>
      <c r="B46" s="107" t="s">
        <v>543</v>
      </c>
      <c r="C46" s="107" t="s">
        <v>559</v>
      </c>
      <c r="D46" s="170" t="s">
        <v>5054</v>
      </c>
      <c r="E46" s="73" t="s">
        <v>4286</v>
      </c>
      <c r="F46" s="75" t="s">
        <v>655</v>
      </c>
      <c r="G46" s="98" t="s">
        <v>445</v>
      </c>
      <c r="H46" s="99" t="s">
        <v>1706</v>
      </c>
      <c r="I46" s="99" t="s">
        <v>4287</v>
      </c>
      <c r="J46" s="71" t="s">
        <v>517</v>
      </c>
      <c r="K46" s="71" t="s">
        <v>517</v>
      </c>
      <c r="L46" s="71" t="s">
        <v>517</v>
      </c>
      <c r="M46" s="71" t="s">
        <v>1424</v>
      </c>
      <c r="N46" s="332">
        <v>2021</v>
      </c>
      <c r="O46" s="78" t="s">
        <v>431</v>
      </c>
      <c r="P46" s="86" t="str">
        <f t="shared" si="0"/>
        <v>R</v>
      </c>
      <c r="Q46" s="86" t="s">
        <v>98</v>
      </c>
      <c r="R46" s="45" t="s">
        <v>1165</v>
      </c>
      <c r="S46" s="126"/>
      <c r="T46" s="168"/>
      <c r="U46" s="193" t="s">
        <v>2446</v>
      </c>
      <c r="V46" s="187"/>
      <c r="W46" s="200" t="s">
        <v>3059</v>
      </c>
      <c r="X46" s="187" t="s">
        <v>3060</v>
      </c>
      <c r="Y46" s="83">
        <v>1</v>
      </c>
    </row>
    <row r="47" spans="1:25" ht="30.6" hidden="1" customHeight="1">
      <c r="A47" s="83">
        <v>447</v>
      </c>
      <c r="B47" s="107" t="s">
        <v>544</v>
      </c>
      <c r="C47" s="107" t="s">
        <v>561</v>
      </c>
      <c r="D47" s="170" t="s">
        <v>5071</v>
      </c>
      <c r="E47" s="73" t="s">
        <v>4330</v>
      </c>
      <c r="F47" s="99" t="s">
        <v>720</v>
      </c>
      <c r="G47" s="98" t="s">
        <v>445</v>
      </c>
      <c r="H47" s="99" t="s">
        <v>1746</v>
      </c>
      <c r="I47" s="99" t="s">
        <v>4331</v>
      </c>
      <c r="J47" s="71" t="s">
        <v>517</v>
      </c>
      <c r="K47" s="71" t="s">
        <v>517</v>
      </c>
      <c r="L47" s="71" t="s">
        <v>517</v>
      </c>
      <c r="M47" s="71" t="s">
        <v>1424</v>
      </c>
      <c r="N47" s="332">
        <v>2021</v>
      </c>
      <c r="O47" s="78" t="s">
        <v>457</v>
      </c>
      <c r="P47" s="86" t="str">
        <f t="shared" si="0"/>
        <v>R</v>
      </c>
      <c r="Q47" s="86" t="s">
        <v>66</v>
      </c>
      <c r="R47" s="45" t="s">
        <v>1167</v>
      </c>
      <c r="S47" s="126" t="s">
        <v>1056</v>
      </c>
      <c r="T47" s="134"/>
      <c r="U47" s="190" t="s">
        <v>2531</v>
      </c>
      <c r="V47" s="187"/>
      <c r="W47" s="187" t="s">
        <v>2532</v>
      </c>
      <c r="X47" s="187" t="s">
        <v>2533</v>
      </c>
      <c r="Y47" s="83">
        <v>1</v>
      </c>
    </row>
    <row r="48" spans="1:25" ht="30.6" hidden="1" customHeight="1">
      <c r="A48" s="83">
        <v>466</v>
      </c>
      <c r="B48" s="107" t="s">
        <v>544</v>
      </c>
      <c r="C48" s="107" t="s">
        <v>562</v>
      </c>
      <c r="D48" s="170" t="s">
        <v>5095</v>
      </c>
      <c r="E48" s="73" t="s">
        <v>4352</v>
      </c>
      <c r="F48" s="99" t="s">
        <v>725</v>
      </c>
      <c r="G48" s="98" t="s">
        <v>445</v>
      </c>
      <c r="H48" s="99" t="s">
        <v>1775</v>
      </c>
      <c r="I48" s="99" t="s">
        <v>7895</v>
      </c>
      <c r="J48" s="71" t="s">
        <v>517</v>
      </c>
      <c r="K48" s="71" t="s">
        <v>517</v>
      </c>
      <c r="L48" s="71" t="s">
        <v>517</v>
      </c>
      <c r="M48" s="71" t="s">
        <v>1424</v>
      </c>
      <c r="N48" s="332">
        <v>2021</v>
      </c>
      <c r="O48" s="78" t="s">
        <v>474</v>
      </c>
      <c r="P48" s="86" t="str">
        <f t="shared" si="0"/>
        <v>R</v>
      </c>
      <c r="Q48" s="86" t="s">
        <v>66</v>
      </c>
      <c r="R48" s="446"/>
      <c r="S48" s="135"/>
      <c r="T48" s="168"/>
      <c r="U48" s="184" t="s">
        <v>3383</v>
      </c>
      <c r="V48" s="184" t="s">
        <v>2574</v>
      </c>
      <c r="W48" s="184" t="s">
        <v>2575</v>
      </c>
      <c r="X48" s="184" t="s">
        <v>2576</v>
      </c>
      <c r="Y48" s="83">
        <v>1</v>
      </c>
    </row>
    <row r="49" spans="1:25" ht="30.6" hidden="1" customHeight="1">
      <c r="A49" s="83">
        <v>470</v>
      </c>
      <c r="B49" s="107" t="s">
        <v>544</v>
      </c>
      <c r="C49" s="107" t="s">
        <v>562</v>
      </c>
      <c r="D49" s="170" t="s">
        <v>5078</v>
      </c>
      <c r="E49" s="73" t="s">
        <v>4374</v>
      </c>
      <c r="F49" s="99" t="s">
        <v>917</v>
      </c>
      <c r="G49" s="98" t="s">
        <v>445</v>
      </c>
      <c r="H49" s="99" t="s">
        <v>1758</v>
      </c>
      <c r="I49" s="99" t="s">
        <v>4375</v>
      </c>
      <c r="J49" s="71" t="s">
        <v>517</v>
      </c>
      <c r="K49" s="71" t="s">
        <v>517</v>
      </c>
      <c r="L49" s="71" t="s">
        <v>517</v>
      </c>
      <c r="M49" s="71" t="s">
        <v>1424</v>
      </c>
      <c r="N49" s="332">
        <v>2021</v>
      </c>
      <c r="O49" s="78" t="s">
        <v>478</v>
      </c>
      <c r="P49" s="86" t="str">
        <f t="shared" si="0"/>
        <v>I</v>
      </c>
      <c r="Q49" s="86" t="s">
        <v>66</v>
      </c>
      <c r="R49" s="138" t="s">
        <v>1167</v>
      </c>
      <c r="S49" s="132"/>
      <c r="T49" s="168" t="s">
        <v>870</v>
      </c>
      <c r="U49" s="183" t="s">
        <v>2586</v>
      </c>
      <c r="V49" s="187" t="s">
        <v>2587</v>
      </c>
      <c r="W49" s="184" t="s">
        <v>2588</v>
      </c>
      <c r="X49" s="187" t="s">
        <v>2589</v>
      </c>
      <c r="Y49" s="83">
        <v>1</v>
      </c>
    </row>
    <row r="50" spans="1:25" ht="30.6" hidden="1" customHeight="1">
      <c r="A50" s="83">
        <v>497</v>
      </c>
      <c r="B50" s="107" t="s">
        <v>544</v>
      </c>
      <c r="C50" s="107" t="s">
        <v>563</v>
      </c>
      <c r="D50" s="170" t="s">
        <v>5096</v>
      </c>
      <c r="E50" s="73" t="s">
        <v>4379</v>
      </c>
      <c r="F50" s="75" t="s">
        <v>663</v>
      </c>
      <c r="G50" s="98" t="s">
        <v>445</v>
      </c>
      <c r="H50" s="99" t="s">
        <v>1790</v>
      </c>
      <c r="I50" s="99" t="s">
        <v>4380</v>
      </c>
      <c r="J50" s="71" t="s">
        <v>517</v>
      </c>
      <c r="K50" s="71" t="s">
        <v>517</v>
      </c>
      <c r="L50" s="71" t="s">
        <v>517</v>
      </c>
      <c r="M50" s="71" t="s">
        <v>1424</v>
      </c>
      <c r="N50" s="332">
        <v>2021</v>
      </c>
      <c r="O50" s="567" t="s">
        <v>492</v>
      </c>
      <c r="P50" s="86" t="str">
        <f t="shared" si="0"/>
        <v>R</v>
      </c>
      <c r="Q50" s="86" t="s">
        <v>98</v>
      </c>
      <c r="R50" s="138"/>
      <c r="S50" s="132"/>
      <c r="T50" s="168"/>
      <c r="U50" s="194" t="s">
        <v>3384</v>
      </c>
      <c r="V50" s="187" t="s">
        <v>3143</v>
      </c>
      <c r="W50" s="200" t="s">
        <v>3144</v>
      </c>
      <c r="X50" s="200" t="s">
        <v>3145</v>
      </c>
      <c r="Y50" s="83">
        <v>1</v>
      </c>
    </row>
    <row r="51" spans="1:25" ht="30.6" hidden="1" customHeight="1">
      <c r="A51" s="83">
        <v>498</v>
      </c>
      <c r="B51" s="107" t="s">
        <v>544</v>
      </c>
      <c r="C51" s="107" t="s">
        <v>563</v>
      </c>
      <c r="D51" s="170" t="s">
        <v>5108</v>
      </c>
      <c r="E51" s="73" t="s">
        <v>4381</v>
      </c>
      <c r="F51" s="75" t="s">
        <v>595</v>
      </c>
      <c r="G51" s="98" t="s">
        <v>445</v>
      </c>
      <c r="H51" s="99" t="s">
        <v>1787</v>
      </c>
      <c r="I51" s="99" t="s">
        <v>4382</v>
      </c>
      <c r="J51" s="71" t="s">
        <v>517</v>
      </c>
      <c r="K51" s="71" t="s">
        <v>517</v>
      </c>
      <c r="L51" s="71" t="s">
        <v>517</v>
      </c>
      <c r="M51" s="71" t="s">
        <v>1424</v>
      </c>
      <c r="N51" s="332">
        <v>2021</v>
      </c>
      <c r="O51" s="567" t="s">
        <v>493</v>
      </c>
      <c r="P51" s="86" t="str">
        <f t="shared" si="0"/>
        <v>I</v>
      </c>
      <c r="Q51" s="86" t="s">
        <v>98</v>
      </c>
      <c r="R51" s="137" t="s">
        <v>1160</v>
      </c>
      <c r="S51" s="140" t="s">
        <v>970</v>
      </c>
      <c r="T51" s="168" t="s">
        <v>873</v>
      </c>
      <c r="U51" s="193" t="s">
        <v>3385</v>
      </c>
      <c r="V51" s="191" t="s">
        <v>2299</v>
      </c>
      <c r="W51" s="577" t="s">
        <v>2473</v>
      </c>
      <c r="X51" s="200" t="s">
        <v>3146</v>
      </c>
      <c r="Y51" s="83">
        <v>1</v>
      </c>
    </row>
    <row r="52" spans="1:25" ht="30.6" hidden="1" customHeight="1">
      <c r="A52" s="83">
        <v>515</v>
      </c>
      <c r="B52" s="107" t="s">
        <v>545</v>
      </c>
      <c r="C52" s="107" t="s">
        <v>565</v>
      </c>
      <c r="D52" s="170" t="s">
        <v>5111</v>
      </c>
      <c r="E52" s="293" t="s">
        <v>4417</v>
      </c>
      <c r="F52" s="99" t="s">
        <v>576</v>
      </c>
      <c r="G52" s="108" t="s">
        <v>445</v>
      </c>
      <c r="H52" s="99" t="s">
        <v>4418</v>
      </c>
      <c r="I52" s="99" t="s">
        <v>3801</v>
      </c>
      <c r="J52" s="76" t="s">
        <v>517</v>
      </c>
      <c r="K52" s="76" t="s">
        <v>517</v>
      </c>
      <c r="L52" s="76" t="s">
        <v>517</v>
      </c>
      <c r="M52" s="76" t="s">
        <v>1424</v>
      </c>
      <c r="N52" s="332">
        <v>2021</v>
      </c>
      <c r="O52" s="557" t="s">
        <v>505</v>
      </c>
      <c r="P52" s="86" t="str">
        <f t="shared" si="0"/>
        <v>I</v>
      </c>
      <c r="Q52" s="105" t="s">
        <v>98</v>
      </c>
      <c r="R52" s="137" t="s">
        <v>1162</v>
      </c>
      <c r="S52" s="140"/>
      <c r="T52" s="168" t="s">
        <v>813</v>
      </c>
      <c r="U52" s="190" t="s">
        <v>2622</v>
      </c>
      <c r="V52" s="187"/>
      <c r="W52" s="200" t="s">
        <v>3179</v>
      </c>
      <c r="X52" s="200" t="s">
        <v>3180</v>
      </c>
      <c r="Y52" s="83">
        <v>1</v>
      </c>
    </row>
    <row r="53" spans="1:25" ht="30.6" hidden="1" customHeight="1">
      <c r="A53" s="83">
        <v>183</v>
      </c>
      <c r="B53" s="107" t="s">
        <v>537</v>
      </c>
      <c r="C53" s="107" t="s">
        <v>540</v>
      </c>
      <c r="D53" s="170" t="s">
        <v>4929</v>
      </c>
      <c r="E53" s="283" t="s">
        <v>1448</v>
      </c>
      <c r="F53" s="106" t="s">
        <v>621</v>
      </c>
      <c r="G53" s="95" t="s">
        <v>445</v>
      </c>
      <c r="H53" s="106" t="s">
        <v>1449</v>
      </c>
      <c r="I53" s="106" t="s">
        <v>1450</v>
      </c>
      <c r="J53" s="71" t="s">
        <v>517</v>
      </c>
      <c r="K53" s="332" t="s">
        <v>517</v>
      </c>
      <c r="L53" s="332" t="s">
        <v>517</v>
      </c>
      <c r="M53" s="71" t="s">
        <v>1433</v>
      </c>
      <c r="N53" s="332">
        <v>2022</v>
      </c>
      <c r="O53" s="463" t="s">
        <v>228</v>
      </c>
      <c r="P53" s="86" t="str">
        <f t="shared" si="0"/>
        <v>I</v>
      </c>
      <c r="Q53" s="83" t="s">
        <v>98</v>
      </c>
      <c r="R53" s="45" t="s">
        <v>1164</v>
      </c>
      <c r="S53" s="126"/>
      <c r="T53" s="168"/>
      <c r="U53" s="198" t="s">
        <v>2737</v>
      </c>
      <c r="V53" s="184"/>
      <c r="W53" s="187" t="s">
        <v>2738</v>
      </c>
      <c r="X53" s="187" t="s">
        <v>2739</v>
      </c>
      <c r="Y53" s="83">
        <v>2</v>
      </c>
    </row>
    <row r="54" spans="1:25" ht="30.6" hidden="1" customHeight="1">
      <c r="A54" s="83">
        <v>327</v>
      </c>
      <c r="B54" s="107" t="s">
        <v>539</v>
      </c>
      <c r="C54" s="107" t="s">
        <v>549</v>
      </c>
      <c r="D54" s="170" t="s">
        <v>5977</v>
      </c>
      <c r="E54" s="73" t="s">
        <v>3298</v>
      </c>
      <c r="F54" s="99" t="s">
        <v>913</v>
      </c>
      <c r="G54" s="98" t="s">
        <v>445</v>
      </c>
      <c r="H54" s="99" t="s">
        <v>1659</v>
      </c>
      <c r="I54" s="99" t="s">
        <v>347</v>
      </c>
      <c r="J54" s="71" t="s">
        <v>517</v>
      </c>
      <c r="K54" s="71" t="s">
        <v>517</v>
      </c>
      <c r="L54" s="71" t="s">
        <v>517</v>
      </c>
      <c r="M54" s="71" t="s">
        <v>1433</v>
      </c>
      <c r="N54" s="332">
        <v>2022</v>
      </c>
      <c r="O54" s="78" t="s">
        <v>348</v>
      </c>
      <c r="P54" s="86" t="str">
        <f t="shared" si="0"/>
        <v>I</v>
      </c>
      <c r="Q54" s="86" t="s">
        <v>66</v>
      </c>
      <c r="R54" s="30" t="s">
        <v>1161</v>
      </c>
      <c r="S54" s="126"/>
      <c r="T54" s="168" t="s">
        <v>778</v>
      </c>
      <c r="U54" s="190" t="s">
        <v>2240</v>
      </c>
      <c r="V54" s="187"/>
      <c r="W54" s="191" t="s">
        <v>2423</v>
      </c>
      <c r="X54" s="191" t="s">
        <v>2424</v>
      </c>
      <c r="Y54" s="83">
        <v>2</v>
      </c>
    </row>
    <row r="55" spans="1:25" ht="30.6" hidden="1" customHeight="1">
      <c r="A55" s="83">
        <v>349</v>
      </c>
      <c r="B55" s="107" t="s">
        <v>539</v>
      </c>
      <c r="C55" s="107" t="s">
        <v>549</v>
      </c>
      <c r="D55" s="170" t="s">
        <v>5002</v>
      </c>
      <c r="E55" s="73" t="s">
        <v>4198</v>
      </c>
      <c r="F55" s="99" t="s">
        <v>365</v>
      </c>
      <c r="G55" s="98" t="s">
        <v>445</v>
      </c>
      <c r="H55" s="99" t="s">
        <v>366</v>
      </c>
      <c r="I55" s="99" t="s">
        <v>367</v>
      </c>
      <c r="J55" s="71" t="s">
        <v>517</v>
      </c>
      <c r="K55" s="71" t="s">
        <v>517</v>
      </c>
      <c r="L55" s="71" t="s">
        <v>517</v>
      </c>
      <c r="M55" s="71" t="s">
        <v>1433</v>
      </c>
      <c r="N55" s="332">
        <v>2022</v>
      </c>
      <c r="O55" s="78" t="s">
        <v>569</v>
      </c>
      <c r="P55" s="86" t="str">
        <f t="shared" si="0"/>
        <v>R</v>
      </c>
      <c r="Q55" s="86" t="s">
        <v>98</v>
      </c>
      <c r="R55" s="30" t="s">
        <v>1160</v>
      </c>
      <c r="S55" s="126"/>
      <c r="T55" s="168"/>
      <c r="U55" s="190" t="s">
        <v>2335</v>
      </c>
      <c r="V55" s="187" t="s">
        <v>2951</v>
      </c>
      <c r="W55" s="200" t="s">
        <v>2952</v>
      </c>
      <c r="X55" s="187" t="s">
        <v>2953</v>
      </c>
      <c r="Y55" s="83">
        <v>2</v>
      </c>
    </row>
    <row r="56" spans="1:25" ht="30.6" hidden="1" customHeight="1">
      <c r="A56" s="83">
        <v>474</v>
      </c>
      <c r="B56" s="107" t="s">
        <v>544</v>
      </c>
      <c r="C56" s="107" t="s">
        <v>562</v>
      </c>
      <c r="D56" s="170" t="s">
        <v>5084</v>
      </c>
      <c r="E56" s="73" t="s">
        <v>3300</v>
      </c>
      <c r="F56" s="99" t="s">
        <v>4354</v>
      </c>
      <c r="G56" s="98" t="s">
        <v>445</v>
      </c>
      <c r="H56" s="99" t="s">
        <v>4475</v>
      </c>
      <c r="I56" s="99" t="s">
        <v>4375</v>
      </c>
      <c r="J56" s="71" t="s">
        <v>517</v>
      </c>
      <c r="K56" s="71" t="s">
        <v>517</v>
      </c>
      <c r="L56" s="71" t="s">
        <v>517</v>
      </c>
      <c r="M56" s="71" t="s">
        <v>1433</v>
      </c>
      <c r="N56" s="332">
        <v>2022</v>
      </c>
      <c r="O56" s="78" t="s">
        <v>570</v>
      </c>
      <c r="P56" s="86" t="str">
        <f t="shared" si="0"/>
        <v>I</v>
      </c>
      <c r="Q56" s="86" t="s">
        <v>66</v>
      </c>
      <c r="R56" s="45" t="s">
        <v>1167</v>
      </c>
      <c r="S56" s="126"/>
      <c r="T56" s="168" t="s">
        <v>863</v>
      </c>
      <c r="U56" s="183" t="s">
        <v>2586</v>
      </c>
      <c r="V56" s="184" t="s">
        <v>5986</v>
      </c>
      <c r="W56" s="186" t="s">
        <v>3344</v>
      </c>
      <c r="X56" s="184" t="s">
        <v>2599</v>
      </c>
      <c r="Y56" s="83">
        <v>2</v>
      </c>
    </row>
    <row r="57" spans="1:25" ht="30.6" hidden="1" customHeight="1">
      <c r="A57" s="83">
        <v>476</v>
      </c>
      <c r="B57" s="107" t="s">
        <v>544</v>
      </c>
      <c r="C57" s="107" t="s">
        <v>562</v>
      </c>
      <c r="D57" s="170" t="s">
        <v>5087</v>
      </c>
      <c r="E57" s="283" t="s">
        <v>3301</v>
      </c>
      <c r="F57" s="99" t="s">
        <v>630</v>
      </c>
      <c r="G57" s="95" t="s">
        <v>445</v>
      </c>
      <c r="H57" s="106" t="s">
        <v>1763</v>
      </c>
      <c r="I57" s="106" t="s">
        <v>4356</v>
      </c>
      <c r="J57" s="71" t="s">
        <v>517</v>
      </c>
      <c r="K57" s="71" t="s">
        <v>517</v>
      </c>
      <c r="L57" s="71" t="s">
        <v>517</v>
      </c>
      <c r="M57" s="71" t="s">
        <v>1433</v>
      </c>
      <c r="N57" s="332">
        <v>2022</v>
      </c>
      <c r="O57" s="93" t="s">
        <v>482</v>
      </c>
      <c r="P57" s="86" t="str">
        <f t="shared" si="0"/>
        <v>I</v>
      </c>
      <c r="Q57" s="86" t="s">
        <v>98</v>
      </c>
      <c r="R57" s="45" t="s">
        <v>1166</v>
      </c>
      <c r="S57" s="126"/>
      <c r="T57" s="168" t="s">
        <v>868</v>
      </c>
      <c r="U57" s="190" t="s">
        <v>3117</v>
      </c>
      <c r="V57" s="187" t="s">
        <v>3118</v>
      </c>
      <c r="W57" s="187" t="s">
        <v>3119</v>
      </c>
      <c r="X57" s="200" t="s">
        <v>3120</v>
      </c>
      <c r="Y57" s="83">
        <v>2</v>
      </c>
    </row>
    <row r="58" spans="1:25" ht="30.6" hidden="1" customHeight="1">
      <c r="A58" s="83">
        <v>480</v>
      </c>
      <c r="B58" s="107" t="s">
        <v>544</v>
      </c>
      <c r="C58" s="107" t="s">
        <v>562</v>
      </c>
      <c r="D58" s="170" t="s">
        <v>5137</v>
      </c>
      <c r="E58" s="73" t="s">
        <v>3302</v>
      </c>
      <c r="F58" s="99" t="s">
        <v>918</v>
      </c>
      <c r="G58" s="98" t="s">
        <v>445</v>
      </c>
      <c r="H58" s="99" t="s">
        <v>1767</v>
      </c>
      <c r="I58" s="99" t="s">
        <v>4360</v>
      </c>
      <c r="J58" s="71" t="s">
        <v>517</v>
      </c>
      <c r="K58" s="71" t="s">
        <v>517</v>
      </c>
      <c r="L58" s="71" t="s">
        <v>517</v>
      </c>
      <c r="M58" s="71" t="s">
        <v>1433</v>
      </c>
      <c r="N58" s="332">
        <v>2022</v>
      </c>
      <c r="O58" s="75" t="s">
        <v>5687</v>
      </c>
      <c r="P58" s="86" t="str">
        <f t="shared" si="0"/>
        <v>I</v>
      </c>
      <c r="Q58" s="86" t="s">
        <v>98</v>
      </c>
      <c r="R58" s="45" t="s">
        <v>1167</v>
      </c>
      <c r="S58" s="126"/>
      <c r="T58" s="168" t="s">
        <v>867</v>
      </c>
      <c r="U58" s="190" t="s">
        <v>2531</v>
      </c>
      <c r="V58" s="187"/>
      <c r="W58" s="187" t="s">
        <v>3123</v>
      </c>
      <c r="X58" s="200" t="s">
        <v>3124</v>
      </c>
      <c r="Y58" s="83">
        <v>2</v>
      </c>
    </row>
    <row r="59" spans="1:25" ht="30.6" hidden="1" customHeight="1">
      <c r="A59" s="83">
        <v>484</v>
      </c>
      <c r="B59" s="107" t="s">
        <v>544</v>
      </c>
      <c r="C59" s="107" t="s">
        <v>562</v>
      </c>
      <c r="D59" s="170" t="s">
        <v>5091</v>
      </c>
      <c r="E59" s="73" t="s">
        <v>3303</v>
      </c>
      <c r="F59" s="99" t="s">
        <v>631</v>
      </c>
      <c r="G59" s="98" t="s">
        <v>445</v>
      </c>
      <c r="H59" s="99" t="s">
        <v>1771</v>
      </c>
      <c r="I59" s="99" t="s">
        <v>4364</v>
      </c>
      <c r="J59" s="71" t="s">
        <v>517</v>
      </c>
      <c r="K59" s="71" t="s">
        <v>517</v>
      </c>
      <c r="L59" s="71" t="s">
        <v>517</v>
      </c>
      <c r="M59" s="71" t="s">
        <v>1433</v>
      </c>
      <c r="N59" s="332">
        <v>2022</v>
      </c>
      <c r="O59" s="78" t="s">
        <v>5688</v>
      </c>
      <c r="P59" s="86" t="str">
        <f t="shared" si="0"/>
        <v>I</v>
      </c>
      <c r="Q59" s="86" t="s">
        <v>98</v>
      </c>
      <c r="R59" s="45" t="s">
        <v>1160</v>
      </c>
      <c r="S59" s="126"/>
      <c r="T59" s="168" t="s">
        <v>869</v>
      </c>
      <c r="U59" s="190" t="s">
        <v>3388</v>
      </c>
      <c r="V59" s="187"/>
      <c r="W59" s="187" t="s">
        <v>3133</v>
      </c>
      <c r="X59" s="200" t="s">
        <v>3134</v>
      </c>
      <c r="Y59" s="83">
        <v>2</v>
      </c>
    </row>
    <row r="60" spans="1:25" ht="30.6" hidden="1" customHeight="1">
      <c r="A60" s="83">
        <v>33</v>
      </c>
      <c r="B60" s="107" t="s">
        <v>537</v>
      </c>
      <c r="C60" s="107" t="s">
        <v>538</v>
      </c>
      <c r="D60" s="170" t="s">
        <v>4890</v>
      </c>
      <c r="E60" s="73" t="s">
        <v>3304</v>
      </c>
      <c r="F60" s="75" t="s">
        <v>584</v>
      </c>
      <c r="G60" s="98" t="s">
        <v>566</v>
      </c>
      <c r="H60" s="99" t="s">
        <v>1337</v>
      </c>
      <c r="I60" s="99" t="s">
        <v>517</v>
      </c>
      <c r="J60" s="71" t="s">
        <v>1423</v>
      </c>
      <c r="K60" s="332">
        <v>0</v>
      </c>
      <c r="L60" s="332">
        <v>168</v>
      </c>
      <c r="M60" s="71" t="s">
        <v>1421</v>
      </c>
      <c r="N60" s="332">
        <v>2022</v>
      </c>
      <c r="O60" s="78" t="s">
        <v>61</v>
      </c>
      <c r="P60" s="86" t="str">
        <f t="shared" si="0"/>
        <v>I</v>
      </c>
      <c r="Q60" s="83" t="s">
        <v>66</v>
      </c>
      <c r="R60" s="45" t="s">
        <v>1170</v>
      </c>
      <c r="S60" s="126"/>
      <c r="T60" s="168" t="s">
        <v>740</v>
      </c>
      <c r="U60" s="183" t="s">
        <v>1981</v>
      </c>
      <c r="V60" s="189" t="s">
        <v>1982</v>
      </c>
      <c r="W60" s="185" t="s">
        <v>1983</v>
      </c>
      <c r="X60" s="185" t="s">
        <v>1984</v>
      </c>
      <c r="Y60" s="83">
        <v>2</v>
      </c>
    </row>
    <row r="61" spans="1:25" ht="30.6" hidden="1" customHeight="1">
      <c r="A61" s="83">
        <v>56</v>
      </c>
      <c r="B61" s="107" t="s">
        <v>537</v>
      </c>
      <c r="C61" s="107" t="s">
        <v>538</v>
      </c>
      <c r="D61" s="170" t="s">
        <v>4895</v>
      </c>
      <c r="E61" s="73" t="s">
        <v>3305</v>
      </c>
      <c r="F61" s="75" t="s">
        <v>639</v>
      </c>
      <c r="G61" s="98" t="s">
        <v>445</v>
      </c>
      <c r="H61" s="99" t="s">
        <v>1400</v>
      </c>
      <c r="I61" s="99" t="s">
        <v>3842</v>
      </c>
      <c r="J61" s="71" t="s">
        <v>517</v>
      </c>
      <c r="K61" s="71" t="s">
        <v>517</v>
      </c>
      <c r="L61" s="71" t="s">
        <v>517</v>
      </c>
      <c r="M61" s="71" t="s">
        <v>1421</v>
      </c>
      <c r="N61" s="332">
        <v>2022</v>
      </c>
      <c r="O61" s="78" t="s">
        <v>3220</v>
      </c>
      <c r="P61" s="86" t="str">
        <f t="shared" si="0"/>
        <v>R</v>
      </c>
      <c r="Q61" s="83" t="s">
        <v>66</v>
      </c>
      <c r="R61" s="128"/>
      <c r="S61" s="128"/>
      <c r="T61" s="168" t="s">
        <v>739</v>
      </c>
      <c r="U61" s="190" t="s">
        <v>2030</v>
      </c>
      <c r="V61" s="187"/>
      <c r="W61" s="185" t="s">
        <v>2042</v>
      </c>
      <c r="X61" s="186" t="s">
        <v>2043</v>
      </c>
      <c r="Y61" s="83">
        <v>2</v>
      </c>
    </row>
    <row r="62" spans="1:25" ht="30.6" hidden="1" customHeight="1">
      <c r="A62" s="83">
        <v>70</v>
      </c>
      <c r="B62" s="107" t="s">
        <v>537</v>
      </c>
      <c r="C62" s="107" t="s">
        <v>538</v>
      </c>
      <c r="D62" s="170" t="s">
        <v>4902</v>
      </c>
      <c r="E62" s="297" t="s">
        <v>3306</v>
      </c>
      <c r="F62" s="264" t="s">
        <v>641</v>
      </c>
      <c r="G62" s="104" t="s">
        <v>445</v>
      </c>
      <c r="H62" s="101" t="s">
        <v>1349</v>
      </c>
      <c r="I62" s="101" t="s">
        <v>4477</v>
      </c>
      <c r="J62" s="89" t="s">
        <v>517</v>
      </c>
      <c r="K62" s="89" t="s">
        <v>517</v>
      </c>
      <c r="L62" s="89" t="s">
        <v>517</v>
      </c>
      <c r="M62" s="89" t="s">
        <v>1421</v>
      </c>
      <c r="N62" s="336">
        <v>2022</v>
      </c>
      <c r="O62" s="444" t="s">
        <v>71</v>
      </c>
      <c r="P62" s="86" t="str">
        <f t="shared" si="0"/>
        <v>R</v>
      </c>
      <c r="Q62" s="83" t="s">
        <v>66</v>
      </c>
      <c r="R62" s="136"/>
      <c r="S62" s="136"/>
      <c r="T62" s="168"/>
      <c r="U62" s="190" t="s">
        <v>1981</v>
      </c>
      <c r="V62" s="189" t="s">
        <v>2079</v>
      </c>
      <c r="W62" s="191" t="s">
        <v>2028</v>
      </c>
      <c r="X62" s="189" t="s">
        <v>2080</v>
      </c>
      <c r="Y62" s="83">
        <v>2</v>
      </c>
    </row>
    <row r="63" spans="1:25" ht="30.6" hidden="1" customHeight="1">
      <c r="A63" s="83">
        <v>103</v>
      </c>
      <c r="B63" s="107" t="s">
        <v>537</v>
      </c>
      <c r="C63" s="107" t="s">
        <v>538</v>
      </c>
      <c r="D63" s="170" t="s">
        <v>4904</v>
      </c>
      <c r="E63" s="73" t="s">
        <v>3307</v>
      </c>
      <c r="F63" s="75" t="s">
        <v>648</v>
      </c>
      <c r="G63" s="98" t="s">
        <v>445</v>
      </c>
      <c r="H63" s="99" t="s">
        <v>3846</v>
      </c>
      <c r="I63" s="99" t="s">
        <v>3847</v>
      </c>
      <c r="J63" s="71" t="s">
        <v>517</v>
      </c>
      <c r="K63" s="71" t="s">
        <v>517</v>
      </c>
      <c r="L63" s="71" t="s">
        <v>517</v>
      </c>
      <c r="M63" s="71" t="s">
        <v>1421</v>
      </c>
      <c r="N63" s="332">
        <v>2022</v>
      </c>
      <c r="O63" s="78" t="s">
        <v>69</v>
      </c>
      <c r="P63" s="86" t="str">
        <f t="shared" si="0"/>
        <v>R</v>
      </c>
      <c r="Q63" s="83" t="s">
        <v>66</v>
      </c>
      <c r="R63" s="136"/>
      <c r="S63" s="136"/>
      <c r="T63" s="168"/>
      <c r="U63" s="194" t="s">
        <v>3389</v>
      </c>
      <c r="V63" s="187"/>
      <c r="W63" s="187" t="s">
        <v>2146</v>
      </c>
      <c r="X63" s="191" t="s">
        <v>2147</v>
      </c>
      <c r="Y63" s="83">
        <v>2</v>
      </c>
    </row>
    <row r="64" spans="1:25" ht="30.6" hidden="1" customHeight="1">
      <c r="A64" s="83">
        <v>104</v>
      </c>
      <c r="B64" s="107" t="s">
        <v>537</v>
      </c>
      <c r="C64" s="107" t="s">
        <v>538</v>
      </c>
      <c r="D64" s="170" t="s">
        <v>4905</v>
      </c>
      <c r="E64" s="73" t="s">
        <v>3309</v>
      </c>
      <c r="F64" s="75" t="s">
        <v>647</v>
      </c>
      <c r="G64" s="98" t="s">
        <v>445</v>
      </c>
      <c r="H64" s="99" t="s">
        <v>3848</v>
      </c>
      <c r="I64" s="99" t="s">
        <v>3849</v>
      </c>
      <c r="J64" s="71" t="s">
        <v>517</v>
      </c>
      <c r="K64" s="71" t="s">
        <v>517</v>
      </c>
      <c r="L64" s="71" t="s">
        <v>517</v>
      </c>
      <c r="M64" s="71" t="s">
        <v>1421</v>
      </c>
      <c r="N64" s="332">
        <v>2022</v>
      </c>
      <c r="O64" s="78" t="s">
        <v>7749</v>
      </c>
      <c r="P64" s="86" t="str">
        <f t="shared" si="0"/>
        <v>R</v>
      </c>
      <c r="Q64" s="83" t="s">
        <v>66</v>
      </c>
      <c r="R64" s="136"/>
      <c r="S64" s="136"/>
      <c r="T64" s="168"/>
      <c r="U64" s="193" t="s">
        <v>3390</v>
      </c>
      <c r="V64" s="187" t="s">
        <v>2148</v>
      </c>
      <c r="W64" s="187" t="s">
        <v>2149</v>
      </c>
      <c r="X64" s="191" t="s">
        <v>2150</v>
      </c>
      <c r="Y64" s="83">
        <v>2</v>
      </c>
    </row>
    <row r="65" spans="1:25" ht="30.6" hidden="1" customHeight="1">
      <c r="A65" s="83">
        <v>171</v>
      </c>
      <c r="B65" s="107" t="s">
        <v>537</v>
      </c>
      <c r="C65" s="107" t="s">
        <v>540</v>
      </c>
      <c r="D65" s="170" t="s">
        <v>4916</v>
      </c>
      <c r="E65" s="73" t="s">
        <v>1419</v>
      </c>
      <c r="F65" s="99" t="s">
        <v>618</v>
      </c>
      <c r="G65" s="98" t="s">
        <v>445</v>
      </c>
      <c r="H65" s="99" t="s">
        <v>1413</v>
      </c>
      <c r="I65" s="99" t="s">
        <v>1420</v>
      </c>
      <c r="J65" s="71" t="s">
        <v>517</v>
      </c>
      <c r="K65" s="332" t="s">
        <v>517</v>
      </c>
      <c r="L65" s="332" t="s">
        <v>517</v>
      </c>
      <c r="M65" s="71" t="s">
        <v>1421</v>
      </c>
      <c r="N65" s="332">
        <v>2022</v>
      </c>
      <c r="O65" s="118" t="s">
        <v>522</v>
      </c>
      <c r="P65" s="86" t="str">
        <f t="shared" si="0"/>
        <v>I</v>
      </c>
      <c r="Q65" s="83" t="s">
        <v>98</v>
      </c>
      <c r="R65" s="45" t="s">
        <v>1174</v>
      </c>
      <c r="S65" s="126"/>
      <c r="T65" s="168" t="s">
        <v>743</v>
      </c>
      <c r="U65" s="193" t="s">
        <v>3369</v>
      </c>
      <c r="V65" s="187" t="s">
        <v>2708</v>
      </c>
      <c r="W65" s="187" t="s">
        <v>2709</v>
      </c>
      <c r="X65" s="187" t="s">
        <v>2710</v>
      </c>
      <c r="Y65" s="83">
        <v>2</v>
      </c>
    </row>
    <row r="66" spans="1:25" ht="30.6" hidden="1" customHeight="1">
      <c r="A66" s="83">
        <v>195</v>
      </c>
      <c r="B66" s="107" t="s">
        <v>537</v>
      </c>
      <c r="C66" s="107" t="s">
        <v>542</v>
      </c>
      <c r="D66" s="170" t="s">
        <v>4937</v>
      </c>
      <c r="E66" s="73" t="s">
        <v>1496</v>
      </c>
      <c r="F66" s="98" t="s">
        <v>253</v>
      </c>
      <c r="G66" s="98" t="s">
        <v>445</v>
      </c>
      <c r="H66" s="99" t="s">
        <v>1560</v>
      </c>
      <c r="I66" s="99" t="s">
        <v>1497</v>
      </c>
      <c r="J66" s="71" t="s">
        <v>517</v>
      </c>
      <c r="K66" s="71" t="s">
        <v>517</v>
      </c>
      <c r="L66" s="71" t="s">
        <v>517</v>
      </c>
      <c r="M66" s="71" t="s">
        <v>1421</v>
      </c>
      <c r="N66" s="332">
        <v>2022</v>
      </c>
      <c r="O66" s="118" t="s">
        <v>260</v>
      </c>
      <c r="P66" s="86" t="str">
        <f t="shared" ref="P66:P129" si="1">LEFT(F66,1)</f>
        <v>I</v>
      </c>
      <c r="Q66" s="83" t="s">
        <v>66</v>
      </c>
      <c r="R66" s="45" t="s">
        <v>1168</v>
      </c>
      <c r="S66" s="126"/>
      <c r="T66" s="168" t="s">
        <v>818</v>
      </c>
      <c r="U66" s="190" t="s">
        <v>2226</v>
      </c>
      <c r="V66" s="187" t="s">
        <v>2255</v>
      </c>
      <c r="W66" s="187" t="s">
        <v>2256</v>
      </c>
      <c r="X66" s="189" t="s">
        <v>2257</v>
      </c>
      <c r="Y66" s="83">
        <v>2</v>
      </c>
    </row>
    <row r="67" spans="1:25" ht="30.6" hidden="1" customHeight="1">
      <c r="A67" s="83">
        <v>196</v>
      </c>
      <c r="B67" s="107" t="s">
        <v>537</v>
      </c>
      <c r="C67" s="107" t="s">
        <v>542</v>
      </c>
      <c r="D67" s="170" t="s">
        <v>4933</v>
      </c>
      <c r="E67" s="73" t="s">
        <v>1498</v>
      </c>
      <c r="F67" s="98" t="s">
        <v>678</v>
      </c>
      <c r="G67" s="98" t="s">
        <v>445</v>
      </c>
      <c r="H67" s="99" t="s">
        <v>1499</v>
      </c>
      <c r="I67" s="99" t="s">
        <v>1500</v>
      </c>
      <c r="J67" s="71" t="s">
        <v>517</v>
      </c>
      <c r="K67" s="71" t="s">
        <v>517</v>
      </c>
      <c r="L67" s="71" t="s">
        <v>517</v>
      </c>
      <c r="M67" s="71" t="s">
        <v>1421</v>
      </c>
      <c r="N67" s="332">
        <v>2022</v>
      </c>
      <c r="O67" s="119" t="s">
        <v>1501</v>
      </c>
      <c r="P67" s="86" t="str">
        <f t="shared" si="1"/>
        <v>I</v>
      </c>
      <c r="Q67" s="86" t="s">
        <v>98</v>
      </c>
      <c r="R67" s="45" t="s">
        <v>1168</v>
      </c>
      <c r="S67" s="126"/>
      <c r="T67" s="168" t="s">
        <v>747</v>
      </c>
      <c r="U67" s="194" t="s">
        <v>3391</v>
      </c>
      <c r="V67" s="187" t="s">
        <v>2742</v>
      </c>
      <c r="W67" s="187" t="s">
        <v>2743</v>
      </c>
      <c r="X67" s="187" t="s">
        <v>2744</v>
      </c>
      <c r="Y67" s="83">
        <v>2</v>
      </c>
    </row>
    <row r="68" spans="1:25" ht="30.6" hidden="1" customHeight="1">
      <c r="A68" s="83">
        <v>197</v>
      </c>
      <c r="B68" s="107" t="s">
        <v>537</v>
      </c>
      <c r="C68" s="107" t="s">
        <v>542</v>
      </c>
      <c r="D68" s="170" t="s">
        <v>4940</v>
      </c>
      <c r="E68" s="73" t="s">
        <v>1502</v>
      </c>
      <c r="F68" s="308" t="s">
        <v>679</v>
      </c>
      <c r="G68" s="98" t="s">
        <v>445</v>
      </c>
      <c r="H68" s="99" t="s">
        <v>1562</v>
      </c>
      <c r="I68" s="99" t="s">
        <v>1503</v>
      </c>
      <c r="J68" s="71" t="s">
        <v>517</v>
      </c>
      <c r="K68" s="71" t="s">
        <v>517</v>
      </c>
      <c r="L68" s="71" t="s">
        <v>517</v>
      </c>
      <c r="M68" s="71" t="s">
        <v>1421</v>
      </c>
      <c r="N68" s="332">
        <v>2022</v>
      </c>
      <c r="O68" s="443" t="s">
        <v>261</v>
      </c>
      <c r="P68" s="86" t="str">
        <f t="shared" si="1"/>
        <v>I</v>
      </c>
      <c r="Q68" s="86" t="s">
        <v>98</v>
      </c>
      <c r="R68" s="45" t="s">
        <v>1168</v>
      </c>
      <c r="S68" s="126"/>
      <c r="T68" s="168" t="s">
        <v>753</v>
      </c>
      <c r="U68" s="193" t="s">
        <v>3393</v>
      </c>
      <c r="V68" s="187" t="s">
        <v>2745</v>
      </c>
      <c r="W68" s="187" t="s">
        <v>2746</v>
      </c>
      <c r="X68" s="187" t="s">
        <v>2747</v>
      </c>
      <c r="Y68" s="83">
        <v>2</v>
      </c>
    </row>
    <row r="69" spans="1:25" ht="30.6" hidden="1" customHeight="1">
      <c r="A69" s="83">
        <v>198</v>
      </c>
      <c r="B69" s="107" t="s">
        <v>537</v>
      </c>
      <c r="C69" s="107" t="s">
        <v>542</v>
      </c>
      <c r="D69" s="170" t="s">
        <v>4942</v>
      </c>
      <c r="E69" s="73" t="s">
        <v>1504</v>
      </c>
      <c r="F69" s="308" t="s">
        <v>726</v>
      </c>
      <c r="G69" s="98" t="s">
        <v>445</v>
      </c>
      <c r="H69" s="99" t="s">
        <v>1563</v>
      </c>
      <c r="I69" s="99" t="s">
        <v>1505</v>
      </c>
      <c r="J69" s="71" t="s">
        <v>517</v>
      </c>
      <c r="K69" s="71" t="s">
        <v>517</v>
      </c>
      <c r="L69" s="71" t="s">
        <v>517</v>
      </c>
      <c r="M69" s="71" t="s">
        <v>1421</v>
      </c>
      <c r="N69" s="332">
        <v>2022</v>
      </c>
      <c r="O69" s="443" t="s">
        <v>262</v>
      </c>
      <c r="P69" s="86" t="str">
        <f t="shared" si="1"/>
        <v>I</v>
      </c>
      <c r="Q69" s="86" t="s">
        <v>98</v>
      </c>
      <c r="R69" s="45" t="s">
        <v>1168</v>
      </c>
      <c r="S69" s="126"/>
      <c r="T69" s="168" t="s">
        <v>751</v>
      </c>
      <c r="U69" s="190" t="s">
        <v>2226</v>
      </c>
      <c r="V69" s="187" t="s">
        <v>2635</v>
      </c>
      <c r="W69" s="187" t="s">
        <v>2748</v>
      </c>
      <c r="X69" s="187" t="s">
        <v>2749</v>
      </c>
      <c r="Y69" s="83">
        <v>2</v>
      </c>
    </row>
    <row r="70" spans="1:25" ht="30.6" hidden="1" customHeight="1">
      <c r="A70" s="83">
        <v>199</v>
      </c>
      <c r="B70" s="107" t="s">
        <v>537</v>
      </c>
      <c r="C70" s="107" t="s">
        <v>542</v>
      </c>
      <c r="D70" s="170" t="s">
        <v>4943</v>
      </c>
      <c r="E70" s="73" t="s">
        <v>1506</v>
      </c>
      <c r="F70" s="308" t="s">
        <v>680</v>
      </c>
      <c r="G70" s="98" t="s">
        <v>445</v>
      </c>
      <c r="H70" s="99" t="s">
        <v>1564</v>
      </c>
      <c r="I70" s="99" t="s">
        <v>1507</v>
      </c>
      <c r="J70" s="71" t="s">
        <v>517</v>
      </c>
      <c r="K70" s="71" t="s">
        <v>517</v>
      </c>
      <c r="L70" s="71" t="s">
        <v>517</v>
      </c>
      <c r="M70" s="71" t="s">
        <v>1421</v>
      </c>
      <c r="N70" s="332">
        <v>2022</v>
      </c>
      <c r="O70" s="443" t="s">
        <v>263</v>
      </c>
      <c r="P70" s="86" t="str">
        <f t="shared" si="1"/>
        <v>I</v>
      </c>
      <c r="Q70" s="86" t="s">
        <v>98</v>
      </c>
      <c r="R70" s="45" t="s">
        <v>1168</v>
      </c>
      <c r="S70" s="126"/>
      <c r="T70" s="168" t="s">
        <v>752</v>
      </c>
      <c r="U70" s="190" t="s">
        <v>2226</v>
      </c>
      <c r="V70" s="187" t="s">
        <v>2750</v>
      </c>
      <c r="W70" s="187" t="s">
        <v>2751</v>
      </c>
      <c r="X70" s="187" t="s">
        <v>2752</v>
      </c>
      <c r="Y70" s="83">
        <v>2</v>
      </c>
    </row>
    <row r="71" spans="1:25" ht="30.6" hidden="1" customHeight="1">
      <c r="A71" s="83">
        <v>219</v>
      </c>
      <c r="B71" s="107" t="s">
        <v>537</v>
      </c>
      <c r="C71" s="107" t="s">
        <v>542</v>
      </c>
      <c r="D71" s="170" t="s">
        <v>4948</v>
      </c>
      <c r="E71" s="73" t="s">
        <v>1508</v>
      </c>
      <c r="F71" s="551" t="s">
        <v>681</v>
      </c>
      <c r="G71" s="98" t="s">
        <v>445</v>
      </c>
      <c r="H71" s="99" t="s">
        <v>1509</v>
      </c>
      <c r="I71" s="99" t="s">
        <v>1510</v>
      </c>
      <c r="J71" s="71" t="s">
        <v>517</v>
      </c>
      <c r="K71" s="71" t="s">
        <v>517</v>
      </c>
      <c r="L71" s="71" t="s">
        <v>517</v>
      </c>
      <c r="M71" s="71" t="s">
        <v>1421</v>
      </c>
      <c r="N71" s="332">
        <v>2022</v>
      </c>
      <c r="O71" s="443" t="s">
        <v>271</v>
      </c>
      <c r="P71" s="86" t="str">
        <f t="shared" si="1"/>
        <v>I</v>
      </c>
      <c r="Q71" s="86" t="s">
        <v>98</v>
      </c>
      <c r="R71" s="44" t="s">
        <v>1171</v>
      </c>
      <c r="S71" s="131"/>
      <c r="T71" s="168" t="s">
        <v>748</v>
      </c>
      <c r="U71" s="194" t="s">
        <v>2807</v>
      </c>
      <c r="V71" s="187" t="s">
        <v>2808</v>
      </c>
      <c r="W71" s="187" t="s">
        <v>2809</v>
      </c>
      <c r="X71" s="187" t="s">
        <v>2810</v>
      </c>
      <c r="Y71" s="83">
        <v>2</v>
      </c>
    </row>
    <row r="72" spans="1:25" ht="30.6" hidden="1" customHeight="1">
      <c r="A72" s="83">
        <v>221</v>
      </c>
      <c r="B72" s="107" t="s">
        <v>539</v>
      </c>
      <c r="C72" s="107" t="s">
        <v>546</v>
      </c>
      <c r="D72" s="170" t="s">
        <v>4971</v>
      </c>
      <c r="E72" s="73" t="s">
        <v>3311</v>
      </c>
      <c r="F72" s="99" t="s">
        <v>909</v>
      </c>
      <c r="G72" s="98" t="s">
        <v>445</v>
      </c>
      <c r="H72" s="99" t="s">
        <v>1573</v>
      </c>
      <c r="I72" s="99" t="s">
        <v>4046</v>
      </c>
      <c r="J72" s="71" t="s">
        <v>517</v>
      </c>
      <c r="K72" s="71" t="s">
        <v>517</v>
      </c>
      <c r="L72" s="332" t="s">
        <v>517</v>
      </c>
      <c r="M72" s="71" t="s">
        <v>1421</v>
      </c>
      <c r="N72" s="332">
        <v>2022</v>
      </c>
      <c r="O72" s="572" t="s">
        <v>276</v>
      </c>
      <c r="P72" s="86" t="str">
        <f t="shared" si="1"/>
        <v>R</v>
      </c>
      <c r="Q72" s="86" t="s">
        <v>66</v>
      </c>
      <c r="R72" s="136"/>
      <c r="S72" s="136"/>
      <c r="T72" s="168"/>
      <c r="U72" s="189" t="s">
        <v>3394</v>
      </c>
      <c r="V72" s="187" t="s">
        <v>2258</v>
      </c>
      <c r="W72" s="187" t="s">
        <v>2259</v>
      </c>
      <c r="X72" s="187" t="s">
        <v>2260</v>
      </c>
      <c r="Y72" s="83">
        <v>2</v>
      </c>
    </row>
    <row r="73" spans="1:25" ht="30.6" hidden="1" customHeight="1">
      <c r="A73" s="83">
        <v>222</v>
      </c>
      <c r="B73" s="107" t="s">
        <v>539</v>
      </c>
      <c r="C73" s="107" t="s">
        <v>546</v>
      </c>
      <c r="D73" s="170" t="s">
        <v>4973</v>
      </c>
      <c r="E73" s="73" t="s">
        <v>3312</v>
      </c>
      <c r="F73" s="550" t="s">
        <v>686</v>
      </c>
      <c r="G73" s="98" t="s">
        <v>445</v>
      </c>
      <c r="H73" s="99" t="s">
        <v>1576</v>
      </c>
      <c r="I73" s="99" t="s">
        <v>4070</v>
      </c>
      <c r="J73" s="71" t="s">
        <v>517</v>
      </c>
      <c r="K73" s="71" t="s">
        <v>517</v>
      </c>
      <c r="L73" s="71" t="s">
        <v>517</v>
      </c>
      <c r="M73" s="71" t="s">
        <v>1421</v>
      </c>
      <c r="N73" s="332">
        <v>2022</v>
      </c>
      <c r="O73" s="570" t="s">
        <v>279</v>
      </c>
      <c r="P73" s="86" t="str">
        <f t="shared" si="1"/>
        <v>R</v>
      </c>
      <c r="Q73" s="86" t="s">
        <v>66</v>
      </c>
      <c r="R73" s="136"/>
      <c r="S73" s="136"/>
      <c r="T73" s="168"/>
      <c r="U73" s="189" t="s">
        <v>3395</v>
      </c>
      <c r="V73" s="187"/>
      <c r="W73" s="187" t="s">
        <v>2261</v>
      </c>
      <c r="X73" s="191" t="s">
        <v>2262</v>
      </c>
      <c r="Y73" s="83">
        <v>2</v>
      </c>
    </row>
    <row r="74" spans="1:25" ht="30.6" hidden="1" customHeight="1">
      <c r="A74" s="83">
        <v>231</v>
      </c>
      <c r="B74" s="107" t="s">
        <v>539</v>
      </c>
      <c r="C74" s="107" t="s">
        <v>546</v>
      </c>
      <c r="D74" s="170" t="s">
        <v>4970</v>
      </c>
      <c r="E74" s="73" t="s">
        <v>3313</v>
      </c>
      <c r="F74" s="308" t="s">
        <v>685</v>
      </c>
      <c r="G74" s="98" t="s">
        <v>445</v>
      </c>
      <c r="H74" s="99" t="s">
        <v>1590</v>
      </c>
      <c r="I74" s="99" t="s">
        <v>4048</v>
      </c>
      <c r="J74" s="71" t="s">
        <v>517</v>
      </c>
      <c r="K74" s="71" t="s">
        <v>517</v>
      </c>
      <c r="L74" s="71" t="s">
        <v>517</v>
      </c>
      <c r="M74" s="71" t="s">
        <v>1421</v>
      </c>
      <c r="N74" s="332">
        <v>2022</v>
      </c>
      <c r="O74" s="87" t="s">
        <v>101</v>
      </c>
      <c r="P74" s="86" t="str">
        <f t="shared" si="1"/>
        <v>I</v>
      </c>
      <c r="Q74" s="86" t="s">
        <v>66</v>
      </c>
      <c r="R74" s="30" t="s">
        <v>1161</v>
      </c>
      <c r="S74" s="126"/>
      <c r="T74" s="168" t="s">
        <v>824</v>
      </c>
      <c r="U74" s="190" t="s">
        <v>2287</v>
      </c>
      <c r="V74" s="187"/>
      <c r="W74" s="187" t="s">
        <v>2288</v>
      </c>
      <c r="X74" s="187" t="s">
        <v>2289</v>
      </c>
      <c r="Y74" s="83">
        <v>2</v>
      </c>
    </row>
    <row r="75" spans="1:25" ht="30.6" hidden="1" customHeight="1">
      <c r="A75" s="83">
        <v>233</v>
      </c>
      <c r="B75" s="107" t="s">
        <v>539</v>
      </c>
      <c r="C75" s="107" t="s">
        <v>546</v>
      </c>
      <c r="D75" s="170" t="s">
        <v>4972</v>
      </c>
      <c r="E75" s="73" t="s">
        <v>3314</v>
      </c>
      <c r="F75" s="308" t="s">
        <v>910</v>
      </c>
      <c r="G75" s="98" t="s">
        <v>445</v>
      </c>
      <c r="H75" s="99" t="s">
        <v>1575</v>
      </c>
      <c r="I75" s="99" t="s">
        <v>4050</v>
      </c>
      <c r="J75" s="71" t="s">
        <v>517</v>
      </c>
      <c r="K75" s="71" t="s">
        <v>517</v>
      </c>
      <c r="L75" s="71" t="s">
        <v>517</v>
      </c>
      <c r="M75" s="71" t="s">
        <v>1421</v>
      </c>
      <c r="N75" s="332">
        <v>2022</v>
      </c>
      <c r="O75" s="562" t="s">
        <v>289</v>
      </c>
      <c r="P75" s="86" t="str">
        <f t="shared" si="1"/>
        <v>R</v>
      </c>
      <c r="Q75" s="86" t="s">
        <v>98</v>
      </c>
      <c r="R75" s="136"/>
      <c r="S75" s="136"/>
      <c r="T75" s="168"/>
      <c r="U75" s="187" t="s">
        <v>3396</v>
      </c>
      <c r="V75" s="187" t="s">
        <v>2813</v>
      </c>
      <c r="W75" s="187" t="s">
        <v>2814</v>
      </c>
      <c r="X75" s="187" t="s">
        <v>2815</v>
      </c>
      <c r="Y75" s="83">
        <v>2</v>
      </c>
    </row>
    <row r="76" spans="1:25" ht="30.6" hidden="1" customHeight="1">
      <c r="A76" s="83">
        <v>273</v>
      </c>
      <c r="B76" s="107" t="s">
        <v>539</v>
      </c>
      <c r="C76" s="107" t="s">
        <v>547</v>
      </c>
      <c r="D76" s="170" t="s">
        <v>4965</v>
      </c>
      <c r="E76" s="73" t="s">
        <v>3315</v>
      </c>
      <c r="F76" s="550" t="s">
        <v>694</v>
      </c>
      <c r="G76" s="98" t="s">
        <v>445</v>
      </c>
      <c r="H76" s="99" t="s">
        <v>1618</v>
      </c>
      <c r="I76" s="99" t="s">
        <v>4097</v>
      </c>
      <c r="J76" s="71" t="s">
        <v>517</v>
      </c>
      <c r="K76" s="71" t="s">
        <v>517</v>
      </c>
      <c r="L76" s="71" t="s">
        <v>517</v>
      </c>
      <c r="M76" s="71" t="s">
        <v>1421</v>
      </c>
      <c r="N76" s="332">
        <v>2022</v>
      </c>
      <c r="O76" s="100" t="s">
        <v>316</v>
      </c>
      <c r="P76" s="86" t="str">
        <f t="shared" si="1"/>
        <v>I</v>
      </c>
      <c r="Q76" s="86" t="s">
        <v>66</v>
      </c>
      <c r="R76" s="30" t="s">
        <v>1161</v>
      </c>
      <c r="S76" s="126"/>
      <c r="T76" s="168" t="s">
        <v>729</v>
      </c>
      <c r="U76" s="190" t="s">
        <v>2240</v>
      </c>
      <c r="V76" s="191" t="s">
        <v>2328</v>
      </c>
      <c r="W76" s="187" t="s">
        <v>2329</v>
      </c>
      <c r="X76" s="187" t="s">
        <v>2330</v>
      </c>
      <c r="Y76" s="83">
        <v>2</v>
      </c>
    </row>
    <row r="77" spans="1:25" ht="30.6" hidden="1" customHeight="1">
      <c r="A77" s="83">
        <v>276</v>
      </c>
      <c r="B77" s="107" t="s">
        <v>539</v>
      </c>
      <c r="C77" s="107" t="s">
        <v>547</v>
      </c>
      <c r="D77" s="170" t="s">
        <v>4988</v>
      </c>
      <c r="E77" s="73" t="s">
        <v>3316</v>
      </c>
      <c r="F77" s="550" t="s">
        <v>701</v>
      </c>
      <c r="G77" s="98" t="s">
        <v>445</v>
      </c>
      <c r="H77" s="99" t="s">
        <v>1594</v>
      </c>
      <c r="I77" s="99" t="s">
        <v>4101</v>
      </c>
      <c r="J77" s="71" t="s">
        <v>517</v>
      </c>
      <c r="K77" s="71" t="s">
        <v>517</v>
      </c>
      <c r="L77" s="71" t="s">
        <v>517</v>
      </c>
      <c r="M77" s="71" t="s">
        <v>1421</v>
      </c>
      <c r="N77" s="332">
        <v>2022</v>
      </c>
      <c r="O77" s="87" t="s">
        <v>120</v>
      </c>
      <c r="P77" s="86" t="str">
        <f t="shared" si="1"/>
        <v>R</v>
      </c>
      <c r="Q77" s="86" t="s">
        <v>66</v>
      </c>
      <c r="R77" s="136"/>
      <c r="S77" s="136"/>
      <c r="T77" s="168"/>
      <c r="U77" s="190" t="s">
        <v>2240</v>
      </c>
      <c r="V77" s="187"/>
      <c r="W77" s="191" t="s">
        <v>1908</v>
      </c>
      <c r="X77" s="187" t="s">
        <v>2334</v>
      </c>
      <c r="Y77" s="83">
        <v>2</v>
      </c>
    </row>
    <row r="78" spans="1:25" ht="30.6" hidden="1" customHeight="1">
      <c r="A78" s="83">
        <v>297</v>
      </c>
      <c r="B78" s="107" t="s">
        <v>539</v>
      </c>
      <c r="C78" s="107" t="s">
        <v>547</v>
      </c>
      <c r="D78" s="170" t="s">
        <v>4979</v>
      </c>
      <c r="E78" s="73" t="s">
        <v>3317</v>
      </c>
      <c r="F78" s="99" t="s">
        <v>638</v>
      </c>
      <c r="G78" s="98" t="s">
        <v>445</v>
      </c>
      <c r="H78" s="99" t="s">
        <v>1632</v>
      </c>
      <c r="I78" s="99" t="s">
        <v>4132</v>
      </c>
      <c r="J78" s="71" t="s">
        <v>517</v>
      </c>
      <c r="K78" s="71" t="s">
        <v>517</v>
      </c>
      <c r="L78" s="71" t="s">
        <v>517</v>
      </c>
      <c r="M78" s="71" t="s">
        <v>1421</v>
      </c>
      <c r="N78" s="332">
        <v>2022</v>
      </c>
      <c r="O78" s="100" t="s">
        <v>329</v>
      </c>
      <c r="P78" s="86" t="str">
        <f t="shared" si="1"/>
        <v>I</v>
      </c>
      <c r="Q78" s="86" t="s">
        <v>66</v>
      </c>
      <c r="R78" s="45" t="s">
        <v>1164</v>
      </c>
      <c r="S78" s="126"/>
      <c r="T78" s="168" t="s">
        <v>835</v>
      </c>
      <c r="U78" s="193" t="s">
        <v>2737</v>
      </c>
      <c r="V78" s="187"/>
      <c r="W78" s="187" t="s">
        <v>2386</v>
      </c>
      <c r="X78" s="187" t="s">
        <v>2387</v>
      </c>
      <c r="Y78" s="83">
        <v>2</v>
      </c>
    </row>
    <row r="79" spans="1:25" ht="30.6" hidden="1" customHeight="1">
      <c r="A79" s="83">
        <v>301</v>
      </c>
      <c r="B79" s="107" t="s">
        <v>539</v>
      </c>
      <c r="C79" s="107" t="s">
        <v>547</v>
      </c>
      <c r="D79" s="170" t="s">
        <v>4984</v>
      </c>
      <c r="E79" s="73" t="s">
        <v>3318</v>
      </c>
      <c r="F79" s="98" t="s">
        <v>698</v>
      </c>
      <c r="G79" s="98" t="s">
        <v>445</v>
      </c>
      <c r="H79" s="99" t="s">
        <v>1637</v>
      </c>
      <c r="I79" s="99" t="s">
        <v>4139</v>
      </c>
      <c r="J79" s="71" t="s">
        <v>517</v>
      </c>
      <c r="K79" s="71" t="s">
        <v>517</v>
      </c>
      <c r="L79" s="71" t="s">
        <v>517</v>
      </c>
      <c r="M79" s="71" t="s">
        <v>1421</v>
      </c>
      <c r="N79" s="332">
        <v>2022</v>
      </c>
      <c r="O79" s="100" t="s">
        <v>332</v>
      </c>
      <c r="P79" s="86" t="str">
        <f t="shared" si="1"/>
        <v>I</v>
      </c>
      <c r="Q79" s="86" t="s">
        <v>66</v>
      </c>
      <c r="R79" s="45" t="s">
        <v>1164</v>
      </c>
      <c r="S79" s="126"/>
      <c r="T79" s="168" t="s">
        <v>837</v>
      </c>
      <c r="U79" s="190" t="s">
        <v>2393</v>
      </c>
      <c r="V79" s="187"/>
      <c r="W79" s="187" t="s">
        <v>2394</v>
      </c>
      <c r="X79" s="187" t="s">
        <v>2395</v>
      </c>
      <c r="Y79" s="83">
        <v>2</v>
      </c>
    </row>
    <row r="80" spans="1:25" ht="30.6" hidden="1" customHeight="1">
      <c r="A80" s="83">
        <v>311</v>
      </c>
      <c r="B80" s="107" t="s">
        <v>539</v>
      </c>
      <c r="C80" s="107" t="s">
        <v>547</v>
      </c>
      <c r="D80" s="170" t="s">
        <v>4982</v>
      </c>
      <c r="E80" s="73" t="s">
        <v>3319</v>
      </c>
      <c r="F80" s="98" t="s">
        <v>696</v>
      </c>
      <c r="G80" s="98" t="s">
        <v>445</v>
      </c>
      <c r="H80" s="99" t="s">
        <v>1635</v>
      </c>
      <c r="I80" s="99" t="s">
        <v>4157</v>
      </c>
      <c r="J80" s="71" t="s">
        <v>517</v>
      </c>
      <c r="K80" s="71" t="s">
        <v>517</v>
      </c>
      <c r="L80" s="71" t="s">
        <v>517</v>
      </c>
      <c r="M80" s="71" t="s">
        <v>1421</v>
      </c>
      <c r="N80" s="332">
        <v>2022</v>
      </c>
      <c r="O80" s="88" t="s">
        <v>143</v>
      </c>
      <c r="P80" s="86" t="str">
        <f t="shared" si="1"/>
        <v>I</v>
      </c>
      <c r="Q80" s="86" t="s">
        <v>98</v>
      </c>
      <c r="R80" s="30" t="s">
        <v>1161</v>
      </c>
      <c r="S80" s="126"/>
      <c r="T80" s="168" t="s">
        <v>761</v>
      </c>
      <c r="U80" s="183" t="s">
        <v>2240</v>
      </c>
      <c r="V80" s="185" t="s">
        <v>2878</v>
      </c>
      <c r="W80" s="200" t="s">
        <v>2879</v>
      </c>
      <c r="X80" s="185" t="s">
        <v>2880</v>
      </c>
      <c r="Y80" s="83">
        <v>2</v>
      </c>
    </row>
    <row r="81" spans="1:25" ht="30.6" hidden="1" customHeight="1">
      <c r="A81" s="83">
        <v>316</v>
      </c>
      <c r="B81" s="107" t="s">
        <v>539</v>
      </c>
      <c r="C81" s="107" t="s">
        <v>548</v>
      </c>
      <c r="D81" s="170" t="s">
        <v>4996</v>
      </c>
      <c r="E81" s="73" t="s">
        <v>3320</v>
      </c>
      <c r="F81" s="338" t="s">
        <v>664</v>
      </c>
      <c r="G81" s="98" t="s">
        <v>445</v>
      </c>
      <c r="H81" s="99" t="s">
        <v>1648</v>
      </c>
      <c r="I81" s="99" t="s">
        <v>4165</v>
      </c>
      <c r="J81" s="71" t="s">
        <v>517</v>
      </c>
      <c r="K81" s="71" t="s">
        <v>517</v>
      </c>
      <c r="L81" s="71" t="s">
        <v>517</v>
      </c>
      <c r="M81" s="71" t="s">
        <v>1421</v>
      </c>
      <c r="N81" s="332">
        <v>2022</v>
      </c>
      <c r="O81" s="100" t="s">
        <v>335</v>
      </c>
      <c r="P81" s="86" t="str">
        <f t="shared" si="1"/>
        <v>R</v>
      </c>
      <c r="Q81" s="86" t="s">
        <v>66</v>
      </c>
      <c r="R81" s="136"/>
      <c r="S81" s="136"/>
      <c r="T81" s="168"/>
      <c r="U81" s="194" t="s">
        <v>2410</v>
      </c>
      <c r="V81" s="187"/>
      <c r="W81" s="191" t="s">
        <v>2411</v>
      </c>
      <c r="X81" s="187" t="s">
        <v>2412</v>
      </c>
      <c r="Y81" s="83">
        <v>2</v>
      </c>
    </row>
    <row r="82" spans="1:25" ht="30.6" hidden="1" customHeight="1">
      <c r="A82" s="83">
        <v>323</v>
      </c>
      <c r="B82" s="107" t="s">
        <v>539</v>
      </c>
      <c r="C82" s="107" t="s">
        <v>549</v>
      </c>
      <c r="D82" s="170" t="s">
        <v>4998</v>
      </c>
      <c r="E82" s="73" t="s">
        <v>3321</v>
      </c>
      <c r="F82" s="338" t="s">
        <v>665</v>
      </c>
      <c r="G82" s="98" t="s">
        <v>445</v>
      </c>
      <c r="H82" s="99" t="s">
        <v>1674</v>
      </c>
      <c r="I82" s="99" t="s">
        <v>4175</v>
      </c>
      <c r="J82" s="71" t="s">
        <v>517</v>
      </c>
      <c r="K82" s="71" t="s">
        <v>517</v>
      </c>
      <c r="L82" s="71" t="s">
        <v>517</v>
      </c>
      <c r="M82" s="71" t="s">
        <v>1421</v>
      </c>
      <c r="N82" s="332">
        <v>2022</v>
      </c>
      <c r="O82" s="562" t="s">
        <v>340</v>
      </c>
      <c r="P82" s="86" t="str">
        <f t="shared" si="1"/>
        <v>R</v>
      </c>
      <c r="Q82" s="86" t="s">
        <v>66</v>
      </c>
      <c r="R82" s="30"/>
      <c r="S82" s="126"/>
      <c r="T82" s="168"/>
      <c r="U82" s="190" t="s">
        <v>2335</v>
      </c>
      <c r="V82" s="187" t="s">
        <v>2413</v>
      </c>
      <c r="W82" s="187" t="s">
        <v>2414</v>
      </c>
      <c r="X82" s="187" t="s">
        <v>2415</v>
      </c>
      <c r="Y82" s="83">
        <v>2</v>
      </c>
    </row>
    <row r="83" spans="1:25" ht="30.6" hidden="1" customHeight="1">
      <c r="A83" s="83">
        <v>326</v>
      </c>
      <c r="B83" s="107" t="s">
        <v>539</v>
      </c>
      <c r="C83" s="107" t="s">
        <v>549</v>
      </c>
      <c r="D83" s="170" t="s">
        <v>5003</v>
      </c>
      <c r="E83" s="73" t="s">
        <v>3322</v>
      </c>
      <c r="F83" s="308" t="s">
        <v>342</v>
      </c>
      <c r="G83" s="98" t="s">
        <v>445</v>
      </c>
      <c r="H83" s="99" t="s">
        <v>1676</v>
      </c>
      <c r="I83" s="99" t="s">
        <v>4191</v>
      </c>
      <c r="J83" s="71" t="s">
        <v>517</v>
      </c>
      <c r="K83" s="71" t="s">
        <v>517</v>
      </c>
      <c r="L83" s="71" t="s">
        <v>517</v>
      </c>
      <c r="M83" s="71" t="s">
        <v>1421</v>
      </c>
      <c r="N83" s="332">
        <v>2022</v>
      </c>
      <c r="O83" s="100" t="s">
        <v>346</v>
      </c>
      <c r="P83" s="86" t="str">
        <f t="shared" si="1"/>
        <v>R</v>
      </c>
      <c r="Q83" s="86" t="s">
        <v>66</v>
      </c>
      <c r="R83" s="30"/>
      <c r="S83" s="126"/>
      <c r="T83" s="168"/>
      <c r="U83" s="190" t="s">
        <v>2240</v>
      </c>
      <c r="V83" s="191" t="s">
        <v>2420</v>
      </c>
      <c r="W83" s="191" t="s">
        <v>2421</v>
      </c>
      <c r="X83" s="187" t="s">
        <v>2422</v>
      </c>
      <c r="Y83" s="83">
        <v>2</v>
      </c>
    </row>
    <row r="84" spans="1:25" ht="30.6" hidden="1" customHeight="1">
      <c r="A84" s="83">
        <v>397</v>
      </c>
      <c r="B84" s="107" t="s">
        <v>543</v>
      </c>
      <c r="C84" s="107" t="s">
        <v>559</v>
      </c>
      <c r="D84" s="170" t="s">
        <v>5055</v>
      </c>
      <c r="E84" s="73" t="s">
        <v>3323</v>
      </c>
      <c r="F84" s="338" t="s">
        <v>660</v>
      </c>
      <c r="G84" s="98" t="s">
        <v>445</v>
      </c>
      <c r="H84" s="99" t="s">
        <v>1720</v>
      </c>
      <c r="I84" s="99" t="s">
        <v>4288</v>
      </c>
      <c r="J84" s="71" t="s">
        <v>517</v>
      </c>
      <c r="K84" s="71" t="s">
        <v>517</v>
      </c>
      <c r="L84" s="71" t="s">
        <v>517</v>
      </c>
      <c r="M84" s="71" t="s">
        <v>1421</v>
      </c>
      <c r="N84" s="332">
        <v>2022</v>
      </c>
      <c r="O84" s="100" t="s">
        <v>415</v>
      </c>
      <c r="P84" s="86" t="str">
        <f t="shared" si="1"/>
        <v>R</v>
      </c>
      <c r="Q84" s="86" t="s">
        <v>66</v>
      </c>
      <c r="R84" s="45"/>
      <c r="S84" s="126"/>
      <c r="T84" s="168"/>
      <c r="U84" s="190" t="s">
        <v>2451</v>
      </c>
      <c r="V84" s="187" t="s">
        <v>2452</v>
      </c>
      <c r="W84" s="187" t="s">
        <v>2453</v>
      </c>
      <c r="X84" s="187" t="s">
        <v>2454</v>
      </c>
      <c r="Y84" s="83">
        <v>2</v>
      </c>
    </row>
    <row r="85" spans="1:25" ht="30.6" hidden="1" customHeight="1">
      <c r="A85" s="83">
        <v>398</v>
      </c>
      <c r="B85" s="107" t="s">
        <v>543</v>
      </c>
      <c r="C85" s="107" t="s">
        <v>559</v>
      </c>
      <c r="D85" s="170" t="s">
        <v>5050</v>
      </c>
      <c r="E85" s="73" t="s">
        <v>3324</v>
      </c>
      <c r="F85" s="550" t="s">
        <v>622</v>
      </c>
      <c r="G85" s="98" t="s">
        <v>445</v>
      </c>
      <c r="H85" s="99" t="s">
        <v>1725</v>
      </c>
      <c r="I85" s="99" t="s">
        <v>4290</v>
      </c>
      <c r="J85" s="71" t="s">
        <v>517</v>
      </c>
      <c r="K85" s="71" t="s">
        <v>517</v>
      </c>
      <c r="L85" s="71" t="s">
        <v>517</v>
      </c>
      <c r="M85" s="71" t="s">
        <v>1421</v>
      </c>
      <c r="N85" s="332">
        <v>2022</v>
      </c>
      <c r="O85" s="100" t="s">
        <v>416</v>
      </c>
      <c r="P85" s="86" t="str">
        <f t="shared" si="1"/>
        <v>I</v>
      </c>
      <c r="Q85" s="86" t="s">
        <v>66</v>
      </c>
      <c r="R85" s="30" t="s">
        <v>1163</v>
      </c>
      <c r="S85" s="126"/>
      <c r="T85" s="168" t="s">
        <v>797</v>
      </c>
      <c r="U85" s="190" t="s">
        <v>2451</v>
      </c>
      <c r="V85" s="187"/>
      <c r="W85" s="187" t="s">
        <v>2455</v>
      </c>
      <c r="X85" s="187" t="s">
        <v>2456</v>
      </c>
      <c r="Y85" s="83">
        <v>2</v>
      </c>
    </row>
    <row r="86" spans="1:25" ht="30.6" hidden="1" customHeight="1">
      <c r="A86" s="83">
        <v>428</v>
      </c>
      <c r="B86" s="107" t="s">
        <v>543</v>
      </c>
      <c r="C86" s="107" t="s">
        <v>560</v>
      </c>
      <c r="D86" s="170" t="s">
        <v>5070</v>
      </c>
      <c r="E86" s="73" t="s">
        <v>3325</v>
      </c>
      <c r="F86" s="338" t="s">
        <v>666</v>
      </c>
      <c r="G86" s="98" t="s">
        <v>445</v>
      </c>
      <c r="H86" s="99" t="s">
        <v>1730</v>
      </c>
      <c r="I86" s="99" t="s">
        <v>4320</v>
      </c>
      <c r="J86" s="71" t="s">
        <v>517</v>
      </c>
      <c r="K86" s="71" t="s">
        <v>517</v>
      </c>
      <c r="L86" s="74"/>
      <c r="M86" s="71" t="s">
        <v>1421</v>
      </c>
      <c r="N86" s="332">
        <v>2022</v>
      </c>
      <c r="O86" s="100" t="s">
        <v>439</v>
      </c>
      <c r="P86" s="86" t="str">
        <f t="shared" si="1"/>
        <v>R</v>
      </c>
      <c r="Q86" s="86" t="s">
        <v>66</v>
      </c>
      <c r="R86" s="45"/>
      <c r="S86" s="126"/>
      <c r="T86" s="168"/>
      <c r="U86" s="190" t="s">
        <v>2448</v>
      </c>
      <c r="V86" s="187" t="s">
        <v>2528</v>
      </c>
      <c r="W86" s="191" t="s">
        <v>2529</v>
      </c>
      <c r="X86" s="187" t="s">
        <v>2530</v>
      </c>
      <c r="Y86" s="83">
        <v>2</v>
      </c>
    </row>
    <row r="87" spans="1:25" ht="30.6" hidden="1" customHeight="1">
      <c r="A87" s="83">
        <v>435</v>
      </c>
      <c r="B87" s="107" t="s">
        <v>543</v>
      </c>
      <c r="C87" s="107" t="s">
        <v>560</v>
      </c>
      <c r="D87" s="170" t="s">
        <v>5064</v>
      </c>
      <c r="E87" s="73" t="s">
        <v>4298</v>
      </c>
      <c r="F87" s="99" t="s">
        <v>606</v>
      </c>
      <c r="G87" s="98" t="s">
        <v>445</v>
      </c>
      <c r="H87" s="99" t="s">
        <v>1738</v>
      </c>
      <c r="I87" s="99" t="s">
        <v>4299</v>
      </c>
      <c r="J87" s="71" t="s">
        <v>517</v>
      </c>
      <c r="K87" s="71" t="s">
        <v>517</v>
      </c>
      <c r="L87" s="71" t="s">
        <v>517</v>
      </c>
      <c r="M87" s="71" t="s">
        <v>1421</v>
      </c>
      <c r="N87" s="332">
        <v>2022</v>
      </c>
      <c r="O87" s="88" t="s">
        <v>182</v>
      </c>
      <c r="P87" s="86" t="str">
        <f t="shared" si="1"/>
        <v>I</v>
      </c>
      <c r="Q87" s="86" t="s">
        <v>98</v>
      </c>
      <c r="R87" s="45" t="s">
        <v>1164</v>
      </c>
      <c r="S87" s="126"/>
      <c r="T87" s="168" t="s">
        <v>858</v>
      </c>
      <c r="U87" s="193" t="s">
        <v>2737</v>
      </c>
      <c r="V87" s="187"/>
      <c r="W87" s="200" t="s">
        <v>3082</v>
      </c>
      <c r="X87" s="200" t="s">
        <v>3083</v>
      </c>
      <c r="Y87" s="83">
        <v>2</v>
      </c>
    </row>
    <row r="88" spans="1:25" ht="30.6" hidden="1" customHeight="1">
      <c r="A88" s="83">
        <v>441</v>
      </c>
      <c r="B88" s="107" t="s">
        <v>543</v>
      </c>
      <c r="C88" s="107" t="s">
        <v>560</v>
      </c>
      <c r="D88" s="170" t="s">
        <v>5067</v>
      </c>
      <c r="E88" s="73" t="s">
        <v>4310</v>
      </c>
      <c r="F88" s="99" t="s">
        <v>611</v>
      </c>
      <c r="G88" s="98" t="s">
        <v>445</v>
      </c>
      <c r="H88" s="99" t="s">
        <v>1742</v>
      </c>
      <c r="I88" s="99" t="s">
        <v>4311</v>
      </c>
      <c r="J88" s="71" t="s">
        <v>517</v>
      </c>
      <c r="K88" s="71" t="s">
        <v>517</v>
      </c>
      <c r="L88" s="71" t="s">
        <v>517</v>
      </c>
      <c r="M88" s="71" t="s">
        <v>1421</v>
      </c>
      <c r="N88" s="332">
        <v>2022</v>
      </c>
      <c r="O88" s="100" t="s">
        <v>452</v>
      </c>
      <c r="P88" s="86" t="str">
        <f t="shared" si="1"/>
        <v>I</v>
      </c>
      <c r="Q88" s="86" t="s">
        <v>98</v>
      </c>
      <c r="R88" s="45" t="s">
        <v>1165</v>
      </c>
      <c r="S88" s="126"/>
      <c r="T88" s="168" t="s">
        <v>857</v>
      </c>
      <c r="U88" s="190" t="s">
        <v>2446</v>
      </c>
      <c r="V88" s="187"/>
      <c r="W88" s="200" t="s">
        <v>3094</v>
      </c>
      <c r="X88" s="200" t="s">
        <v>3095</v>
      </c>
      <c r="Y88" s="83">
        <v>2</v>
      </c>
    </row>
    <row r="89" spans="1:25" ht="30.6" hidden="1" customHeight="1">
      <c r="A89" s="83">
        <v>442</v>
      </c>
      <c r="B89" s="107" t="s">
        <v>543</v>
      </c>
      <c r="C89" s="107" t="s">
        <v>560</v>
      </c>
      <c r="D89" s="170" t="s">
        <v>5062</v>
      </c>
      <c r="E89" s="73" t="s">
        <v>4312</v>
      </c>
      <c r="F89" s="308" t="s">
        <v>609</v>
      </c>
      <c r="G89" s="98" t="s">
        <v>445</v>
      </c>
      <c r="H89" s="99" t="s">
        <v>1736</v>
      </c>
      <c r="I89" s="99" t="s">
        <v>4311</v>
      </c>
      <c r="J89" s="71" t="s">
        <v>517</v>
      </c>
      <c r="K89" s="71" t="s">
        <v>517</v>
      </c>
      <c r="L89" s="71" t="s">
        <v>517</v>
      </c>
      <c r="M89" s="71" t="s">
        <v>1421</v>
      </c>
      <c r="N89" s="332">
        <v>2022</v>
      </c>
      <c r="O89" s="100" t="s">
        <v>453</v>
      </c>
      <c r="P89" s="86" t="str">
        <f t="shared" si="1"/>
        <v>I</v>
      </c>
      <c r="Q89" s="86" t="s">
        <v>98</v>
      </c>
      <c r="R89" s="45" t="s">
        <v>1165</v>
      </c>
      <c r="S89" s="126"/>
      <c r="T89" s="168" t="s">
        <v>801</v>
      </c>
      <c r="U89" s="193" t="s">
        <v>2446</v>
      </c>
      <c r="V89" s="187" t="s">
        <v>3096</v>
      </c>
      <c r="W89" s="200" t="s">
        <v>3097</v>
      </c>
      <c r="X89" s="200" t="s">
        <v>3098</v>
      </c>
      <c r="Y89" s="83">
        <v>2</v>
      </c>
    </row>
    <row r="90" spans="1:25" ht="30.6" hidden="1" customHeight="1">
      <c r="A90" s="83">
        <v>443</v>
      </c>
      <c r="B90" s="107" t="s">
        <v>543</v>
      </c>
      <c r="C90" s="107" t="s">
        <v>560</v>
      </c>
      <c r="D90" s="170" t="s">
        <v>5061</v>
      </c>
      <c r="E90" s="73" t="s">
        <v>4313</v>
      </c>
      <c r="F90" s="338" t="s">
        <v>585</v>
      </c>
      <c r="G90" s="98" t="s">
        <v>445</v>
      </c>
      <c r="H90" s="99" t="s">
        <v>1734</v>
      </c>
      <c r="I90" s="99" t="s">
        <v>4311</v>
      </c>
      <c r="J90" s="71" t="s">
        <v>517</v>
      </c>
      <c r="K90" s="71" t="s">
        <v>517</v>
      </c>
      <c r="L90" s="71" t="s">
        <v>4314</v>
      </c>
      <c r="M90" s="71" t="s">
        <v>1421</v>
      </c>
      <c r="N90" s="332">
        <v>2022</v>
      </c>
      <c r="O90" s="100" t="s">
        <v>454</v>
      </c>
      <c r="P90" s="86" t="str">
        <f t="shared" si="1"/>
        <v>I</v>
      </c>
      <c r="Q90" s="86" t="s">
        <v>98</v>
      </c>
      <c r="R90" s="45" t="s">
        <v>1165</v>
      </c>
      <c r="S90" s="126" t="s">
        <v>1049</v>
      </c>
      <c r="T90" s="168" t="s">
        <v>806</v>
      </c>
      <c r="U90" s="193" t="s">
        <v>2446</v>
      </c>
      <c r="V90" s="187"/>
      <c r="W90" s="200" t="s">
        <v>3099</v>
      </c>
      <c r="X90" s="200" t="s">
        <v>3100</v>
      </c>
      <c r="Y90" s="83">
        <v>2</v>
      </c>
    </row>
    <row r="91" spans="1:25" ht="30.6" hidden="1" customHeight="1">
      <c r="A91" s="83">
        <v>444</v>
      </c>
      <c r="B91" s="107" t="s">
        <v>543</v>
      </c>
      <c r="C91" s="107" t="s">
        <v>560</v>
      </c>
      <c r="D91" s="170" t="s">
        <v>5068</v>
      </c>
      <c r="E91" s="73" t="s">
        <v>4316</v>
      </c>
      <c r="F91" s="308" t="s">
        <v>627</v>
      </c>
      <c r="G91" s="98" t="s">
        <v>445</v>
      </c>
      <c r="H91" s="99" t="s">
        <v>1744</v>
      </c>
      <c r="I91" s="99" t="s">
        <v>4317</v>
      </c>
      <c r="J91" s="71" t="s">
        <v>517</v>
      </c>
      <c r="K91" s="71" t="s">
        <v>517</v>
      </c>
      <c r="L91" s="71" t="s">
        <v>517</v>
      </c>
      <c r="M91" s="71" t="s">
        <v>1421</v>
      </c>
      <c r="N91" s="332">
        <v>2022</v>
      </c>
      <c r="O91" s="100" t="s">
        <v>455</v>
      </c>
      <c r="P91" s="86" t="str">
        <f t="shared" si="1"/>
        <v>I</v>
      </c>
      <c r="Q91" s="86" t="s">
        <v>98</v>
      </c>
      <c r="R91" s="45" t="s">
        <v>1164</v>
      </c>
      <c r="S91" s="126"/>
      <c r="T91" s="168" t="s">
        <v>856</v>
      </c>
      <c r="U91" s="193" t="s">
        <v>3370</v>
      </c>
      <c r="V91" s="187"/>
      <c r="W91" s="200" t="s">
        <v>3102</v>
      </c>
      <c r="X91" s="200" t="s">
        <v>3103</v>
      </c>
      <c r="Y91" s="83">
        <v>2</v>
      </c>
    </row>
    <row r="92" spans="1:25" ht="30.6" hidden="1" customHeight="1">
      <c r="A92" s="83">
        <v>501</v>
      </c>
      <c r="B92" s="107" t="s">
        <v>545</v>
      </c>
      <c r="C92" s="107" t="s">
        <v>564</v>
      </c>
      <c r="D92" s="170" t="s">
        <v>5110</v>
      </c>
      <c r="E92" s="73" t="s">
        <v>3331</v>
      </c>
      <c r="F92" s="338" t="s">
        <v>649</v>
      </c>
      <c r="G92" s="98" t="s">
        <v>445</v>
      </c>
      <c r="H92" s="99" t="s">
        <v>1799</v>
      </c>
      <c r="I92" s="99" t="s">
        <v>7896</v>
      </c>
      <c r="J92" s="71" t="s">
        <v>517</v>
      </c>
      <c r="K92" s="71" t="s">
        <v>517</v>
      </c>
      <c r="L92" s="71" t="s">
        <v>517</v>
      </c>
      <c r="M92" s="71" t="s">
        <v>1421</v>
      </c>
      <c r="N92" s="332">
        <v>2022</v>
      </c>
      <c r="O92" s="87" t="s">
        <v>235</v>
      </c>
      <c r="P92" s="86" t="str">
        <f t="shared" si="1"/>
        <v>R</v>
      </c>
      <c r="Q92" s="86" t="s">
        <v>98</v>
      </c>
      <c r="R92" s="45"/>
      <c r="S92" s="126"/>
      <c r="T92" s="168"/>
      <c r="U92" s="190" t="s">
        <v>2622</v>
      </c>
      <c r="V92" s="187"/>
      <c r="W92" s="577" t="s">
        <v>3151</v>
      </c>
      <c r="X92" s="200" t="s">
        <v>3152</v>
      </c>
      <c r="Y92" s="83">
        <v>2</v>
      </c>
    </row>
    <row r="93" spans="1:25" ht="30.6" hidden="1" customHeight="1">
      <c r="A93" s="83">
        <v>502</v>
      </c>
      <c r="B93" s="107" t="s">
        <v>545</v>
      </c>
      <c r="C93" s="107" t="s">
        <v>564</v>
      </c>
      <c r="D93" s="170" t="s">
        <v>5103</v>
      </c>
      <c r="E93" s="73" t="s">
        <v>3332</v>
      </c>
      <c r="F93" s="308" t="s">
        <v>577</v>
      </c>
      <c r="G93" s="98" t="s">
        <v>445</v>
      </c>
      <c r="H93" s="99" t="s">
        <v>1791</v>
      </c>
      <c r="I93" s="99" t="s">
        <v>496</v>
      </c>
      <c r="J93" s="71" t="s">
        <v>517</v>
      </c>
      <c r="K93" s="71" t="s">
        <v>517</v>
      </c>
      <c r="L93" s="71" t="s">
        <v>517</v>
      </c>
      <c r="M93" s="71" t="s">
        <v>1421</v>
      </c>
      <c r="N93" s="332">
        <v>2022</v>
      </c>
      <c r="O93" s="100" t="s">
        <v>497</v>
      </c>
      <c r="P93" s="86" t="str">
        <f t="shared" si="1"/>
        <v>I</v>
      </c>
      <c r="Q93" s="86" t="s">
        <v>98</v>
      </c>
      <c r="R93" s="30" t="s">
        <v>1162</v>
      </c>
      <c r="S93" s="126" t="s">
        <v>999</v>
      </c>
      <c r="T93" s="168" t="s">
        <v>879</v>
      </c>
      <c r="U93" s="190" t="s">
        <v>2622</v>
      </c>
      <c r="V93" s="187" t="s">
        <v>3153</v>
      </c>
      <c r="W93" s="200" t="s">
        <v>3154</v>
      </c>
      <c r="X93" s="200" t="s">
        <v>3155</v>
      </c>
      <c r="Y93" s="83">
        <v>2</v>
      </c>
    </row>
    <row r="94" spans="1:25" ht="30.6" hidden="1" customHeight="1">
      <c r="A94" s="83">
        <v>504</v>
      </c>
      <c r="B94" s="107" t="s">
        <v>545</v>
      </c>
      <c r="C94" s="107" t="s">
        <v>564</v>
      </c>
      <c r="D94" s="170" t="s">
        <v>5104</v>
      </c>
      <c r="E94" s="73" t="s">
        <v>3333</v>
      </c>
      <c r="F94" s="338" t="s">
        <v>586</v>
      </c>
      <c r="G94" s="98" t="s">
        <v>445</v>
      </c>
      <c r="H94" s="99" t="s">
        <v>3334</v>
      </c>
      <c r="I94" s="99" t="s">
        <v>4399</v>
      </c>
      <c r="J94" s="71" t="s">
        <v>517</v>
      </c>
      <c r="K94" s="71" t="s">
        <v>517</v>
      </c>
      <c r="L94" s="71" t="s">
        <v>517</v>
      </c>
      <c r="M94" s="71" t="s">
        <v>1421</v>
      </c>
      <c r="N94" s="332">
        <v>2022</v>
      </c>
      <c r="O94" s="88" t="s">
        <v>236</v>
      </c>
      <c r="P94" s="86" t="str">
        <f t="shared" si="1"/>
        <v>I</v>
      </c>
      <c r="Q94" s="86" t="s">
        <v>98</v>
      </c>
      <c r="R94" s="44" t="s">
        <v>1162</v>
      </c>
      <c r="S94" s="131" t="s">
        <v>1001</v>
      </c>
      <c r="T94" s="168" t="s">
        <v>878</v>
      </c>
      <c r="U94" s="190" t="s">
        <v>2622</v>
      </c>
      <c r="V94" s="187"/>
      <c r="W94" s="200" t="s">
        <v>3158</v>
      </c>
      <c r="X94" s="187" t="s">
        <v>3159</v>
      </c>
      <c r="Y94" s="83">
        <v>2</v>
      </c>
    </row>
    <row r="95" spans="1:25" ht="30.6" hidden="1" customHeight="1">
      <c r="A95" s="83">
        <v>505</v>
      </c>
      <c r="B95" s="107" t="s">
        <v>545</v>
      </c>
      <c r="C95" s="107" t="s">
        <v>564</v>
      </c>
      <c r="D95" s="170" t="s">
        <v>5104</v>
      </c>
      <c r="E95" s="73" t="s">
        <v>3335</v>
      </c>
      <c r="F95" s="338" t="s">
        <v>586</v>
      </c>
      <c r="G95" s="98" t="s">
        <v>445</v>
      </c>
      <c r="H95" s="99" t="s">
        <v>1795</v>
      </c>
      <c r="I95" s="99" t="s">
        <v>4400</v>
      </c>
      <c r="J95" s="71" t="s">
        <v>517</v>
      </c>
      <c r="K95" s="71" t="s">
        <v>517</v>
      </c>
      <c r="L95" s="71" t="s">
        <v>517</v>
      </c>
      <c r="M95" s="71" t="s">
        <v>1421</v>
      </c>
      <c r="N95" s="332">
        <v>2022</v>
      </c>
      <c r="O95" s="100" t="s">
        <v>499</v>
      </c>
      <c r="P95" s="86" t="str">
        <f t="shared" si="1"/>
        <v>I</v>
      </c>
      <c r="Q95" s="86" t="s">
        <v>98</v>
      </c>
      <c r="R95" s="44" t="s">
        <v>1162</v>
      </c>
      <c r="S95" s="131" t="s">
        <v>1001</v>
      </c>
      <c r="T95" s="168" t="s">
        <v>878</v>
      </c>
      <c r="U95" s="190" t="s">
        <v>2622</v>
      </c>
      <c r="V95" s="187" t="s">
        <v>3160</v>
      </c>
      <c r="W95" s="200" t="s">
        <v>3161</v>
      </c>
      <c r="X95" s="187" t="s">
        <v>3162</v>
      </c>
      <c r="Y95" s="83">
        <v>2</v>
      </c>
    </row>
    <row r="96" spans="1:25" ht="30.6" hidden="1" customHeight="1">
      <c r="A96" s="83">
        <v>510</v>
      </c>
      <c r="B96" s="107" t="s">
        <v>545</v>
      </c>
      <c r="C96" s="107" t="s">
        <v>564</v>
      </c>
      <c r="D96" s="170" t="s">
        <v>5105</v>
      </c>
      <c r="E96" s="73" t="s">
        <v>3336</v>
      </c>
      <c r="F96" s="338" t="s">
        <v>587</v>
      </c>
      <c r="G96" s="98" t="s">
        <v>445</v>
      </c>
      <c r="H96" s="99" t="s">
        <v>1791</v>
      </c>
      <c r="I96" s="99" t="s">
        <v>4396</v>
      </c>
      <c r="J96" s="71" t="s">
        <v>517</v>
      </c>
      <c r="K96" s="71" t="s">
        <v>517</v>
      </c>
      <c r="L96" s="71" t="s">
        <v>517</v>
      </c>
      <c r="M96" s="71" t="s">
        <v>1421</v>
      </c>
      <c r="N96" s="332">
        <v>2022</v>
      </c>
      <c r="O96" s="87" t="s">
        <v>240</v>
      </c>
      <c r="P96" s="86" t="str">
        <f t="shared" si="1"/>
        <v>I</v>
      </c>
      <c r="Q96" s="86" t="s">
        <v>98</v>
      </c>
      <c r="R96" s="30" t="s">
        <v>1162</v>
      </c>
      <c r="S96" s="126" t="s">
        <v>1152</v>
      </c>
      <c r="T96" s="133"/>
      <c r="U96" s="190" t="s">
        <v>2622</v>
      </c>
      <c r="V96" s="187" t="s">
        <v>3174</v>
      </c>
      <c r="W96" s="200" t="s">
        <v>3175</v>
      </c>
      <c r="X96" s="577" t="s">
        <v>3176</v>
      </c>
      <c r="Y96" s="83">
        <v>2</v>
      </c>
    </row>
    <row r="97" spans="1:25" ht="30.6" hidden="1" customHeight="1">
      <c r="A97" s="83">
        <v>516</v>
      </c>
      <c r="B97" s="107" t="s">
        <v>545</v>
      </c>
      <c r="C97" s="107" t="s">
        <v>565</v>
      </c>
      <c r="D97" s="170" t="s">
        <v>5111</v>
      </c>
      <c r="E97" s="73" t="s">
        <v>3337</v>
      </c>
      <c r="F97" s="550" t="s">
        <v>576</v>
      </c>
      <c r="G97" s="98" t="s">
        <v>445</v>
      </c>
      <c r="H97" s="99" t="s">
        <v>1801</v>
      </c>
      <c r="I97" s="99" t="s">
        <v>4419</v>
      </c>
      <c r="J97" s="71" t="s">
        <v>517</v>
      </c>
      <c r="K97" s="71" t="s">
        <v>517</v>
      </c>
      <c r="L97" s="71" t="s">
        <v>517</v>
      </c>
      <c r="M97" s="71" t="s">
        <v>1421</v>
      </c>
      <c r="N97" s="332">
        <v>2022</v>
      </c>
      <c r="O97" s="564" t="s">
        <v>506</v>
      </c>
      <c r="P97" s="86" t="str">
        <f t="shared" si="1"/>
        <v>I</v>
      </c>
      <c r="Q97" s="86" t="s">
        <v>98</v>
      </c>
      <c r="R97" s="44" t="s">
        <v>1162</v>
      </c>
      <c r="S97" s="131"/>
      <c r="T97" s="168" t="s">
        <v>813</v>
      </c>
      <c r="U97" s="190" t="s">
        <v>2622</v>
      </c>
      <c r="V97" s="187" t="s">
        <v>3181</v>
      </c>
      <c r="W97" s="200" t="s">
        <v>3182</v>
      </c>
      <c r="X97" s="200" t="s">
        <v>3183</v>
      </c>
      <c r="Y97" s="83">
        <v>2</v>
      </c>
    </row>
    <row r="98" spans="1:25" ht="30.6" hidden="1" customHeight="1">
      <c r="A98" s="83">
        <v>252</v>
      </c>
      <c r="B98" s="107" t="s">
        <v>539</v>
      </c>
      <c r="C98" s="107" t="s">
        <v>546</v>
      </c>
      <c r="D98" s="170" t="s">
        <v>4956</v>
      </c>
      <c r="E98" s="73" t="s">
        <v>3407</v>
      </c>
      <c r="F98" s="308" t="s">
        <v>299</v>
      </c>
      <c r="G98" s="98" t="s">
        <v>445</v>
      </c>
      <c r="H98" s="99" t="s">
        <v>300</v>
      </c>
      <c r="I98" s="99" t="s">
        <v>301</v>
      </c>
      <c r="J98" s="71" t="s">
        <v>517</v>
      </c>
      <c r="K98" s="71" t="s">
        <v>517</v>
      </c>
      <c r="L98" s="71" t="s">
        <v>517</v>
      </c>
      <c r="M98" s="71" t="s">
        <v>1444</v>
      </c>
      <c r="N98" s="332">
        <v>2022</v>
      </c>
      <c r="O98" s="100" t="s">
        <v>302</v>
      </c>
      <c r="P98" s="86" t="str">
        <f t="shared" si="1"/>
        <v>I</v>
      </c>
      <c r="Q98" s="86" t="s">
        <v>98</v>
      </c>
      <c r="R98" s="30" t="s">
        <v>1161</v>
      </c>
      <c r="S98" s="126"/>
      <c r="T98" s="168" t="s">
        <v>831</v>
      </c>
      <c r="U98" s="198" t="s">
        <v>2847</v>
      </c>
      <c r="V98" s="184"/>
      <c r="W98" s="200" t="s">
        <v>2848</v>
      </c>
      <c r="X98" s="187" t="s">
        <v>2849</v>
      </c>
      <c r="Y98" s="83">
        <v>3</v>
      </c>
    </row>
    <row r="99" spans="1:25" ht="30.6" hidden="1" customHeight="1">
      <c r="A99" s="83">
        <v>254</v>
      </c>
      <c r="B99" s="107" t="s">
        <v>539</v>
      </c>
      <c r="C99" s="107" t="s">
        <v>546</v>
      </c>
      <c r="D99" s="170" t="s">
        <v>4969</v>
      </c>
      <c r="E99" s="331" t="s">
        <v>3408</v>
      </c>
      <c r="F99" s="106" t="s">
        <v>632</v>
      </c>
      <c r="G99" s="95" t="s">
        <v>445</v>
      </c>
      <c r="H99" s="106" t="s">
        <v>1588</v>
      </c>
      <c r="I99" s="106" t="s">
        <v>4071</v>
      </c>
      <c r="J99" s="71" t="s">
        <v>517</v>
      </c>
      <c r="K99" s="71" t="s">
        <v>517</v>
      </c>
      <c r="L99" s="71" t="s">
        <v>517</v>
      </c>
      <c r="M99" s="71" t="s">
        <v>1444</v>
      </c>
      <c r="N99" s="332">
        <v>2022</v>
      </c>
      <c r="O99" s="100" t="s">
        <v>303</v>
      </c>
      <c r="P99" s="86" t="str">
        <f t="shared" si="1"/>
        <v>I</v>
      </c>
      <c r="Q99" s="86" t="s">
        <v>98</v>
      </c>
      <c r="R99" s="45" t="s">
        <v>1177</v>
      </c>
      <c r="S99" s="126"/>
      <c r="T99" s="168" t="s">
        <v>825</v>
      </c>
      <c r="U99" s="184" t="s">
        <v>3404</v>
      </c>
      <c r="V99" s="187" t="s">
        <v>2853</v>
      </c>
      <c r="W99" s="200" t="s">
        <v>2854</v>
      </c>
      <c r="X99" s="187" t="s">
        <v>2855</v>
      </c>
      <c r="Y99" s="83">
        <v>3</v>
      </c>
    </row>
    <row r="100" spans="1:25" ht="30.6" hidden="1" customHeight="1">
      <c r="A100" s="83">
        <v>324</v>
      </c>
      <c r="B100" s="107" t="s">
        <v>539</v>
      </c>
      <c r="C100" s="107" t="s">
        <v>549</v>
      </c>
      <c r="D100" s="170" t="s">
        <v>5003</v>
      </c>
      <c r="E100" s="299" t="s">
        <v>3409</v>
      </c>
      <c r="F100" s="98" t="s">
        <v>342</v>
      </c>
      <c r="G100" s="98" t="s">
        <v>445</v>
      </c>
      <c r="H100" s="99" t="s">
        <v>1677</v>
      </c>
      <c r="I100" s="99" t="s">
        <v>4175</v>
      </c>
      <c r="J100" s="71" t="s">
        <v>517</v>
      </c>
      <c r="K100" s="71" t="s">
        <v>517</v>
      </c>
      <c r="L100" s="71" t="s">
        <v>517</v>
      </c>
      <c r="M100" s="71" t="s">
        <v>1444</v>
      </c>
      <c r="N100" s="332">
        <v>2022</v>
      </c>
      <c r="O100" s="100" t="s">
        <v>341</v>
      </c>
      <c r="P100" s="86" t="str">
        <f t="shared" si="1"/>
        <v>R</v>
      </c>
      <c r="Q100" s="86" t="s">
        <v>66</v>
      </c>
      <c r="R100" s="30"/>
      <c r="S100" s="126"/>
      <c r="T100" s="168"/>
      <c r="U100" s="190" t="s">
        <v>2240</v>
      </c>
      <c r="V100" s="187"/>
      <c r="W100" s="191" t="s">
        <v>2411</v>
      </c>
      <c r="X100" s="187" t="s">
        <v>2416</v>
      </c>
      <c r="Y100" s="83">
        <v>3</v>
      </c>
    </row>
    <row r="101" spans="1:25" ht="30.6" hidden="1" customHeight="1">
      <c r="A101" s="83">
        <v>482</v>
      </c>
      <c r="B101" s="107" t="s">
        <v>544</v>
      </c>
      <c r="C101" s="107" t="s">
        <v>562</v>
      </c>
      <c r="D101" s="170" t="s">
        <v>5138</v>
      </c>
      <c r="E101" s="73" t="s">
        <v>3410</v>
      </c>
      <c r="F101" s="99" t="s">
        <v>919</v>
      </c>
      <c r="G101" s="98" t="s">
        <v>445</v>
      </c>
      <c r="H101" s="99" t="s">
        <v>1769</v>
      </c>
      <c r="I101" s="99" t="s">
        <v>4362</v>
      </c>
      <c r="J101" s="71" t="s">
        <v>517</v>
      </c>
      <c r="K101" s="71" t="s">
        <v>517</v>
      </c>
      <c r="L101" s="71" t="s">
        <v>517</v>
      </c>
      <c r="M101" s="71" t="s">
        <v>1444</v>
      </c>
      <c r="N101" s="332">
        <v>2022</v>
      </c>
      <c r="O101" s="78" t="s">
        <v>485</v>
      </c>
      <c r="P101" s="86" t="str">
        <f t="shared" si="1"/>
        <v>I</v>
      </c>
      <c r="Q101" s="86" t="s">
        <v>98</v>
      </c>
      <c r="R101" s="138" t="s">
        <v>1166</v>
      </c>
      <c r="S101" s="132"/>
      <c r="T101" s="168" t="s">
        <v>866</v>
      </c>
      <c r="U101" s="190" t="s">
        <v>3128</v>
      </c>
      <c r="V101" s="187"/>
      <c r="W101" s="187" t="s">
        <v>3129</v>
      </c>
      <c r="X101" s="200" t="s">
        <v>3130</v>
      </c>
      <c r="Y101" s="83">
        <v>3</v>
      </c>
    </row>
    <row r="102" spans="1:25" ht="30.6" hidden="1" customHeight="1">
      <c r="A102" s="83">
        <v>3</v>
      </c>
      <c r="B102" s="107" t="s">
        <v>537</v>
      </c>
      <c r="C102" s="107" t="s">
        <v>538</v>
      </c>
      <c r="D102" s="170" t="s">
        <v>4865</v>
      </c>
      <c r="E102" s="73" t="s">
        <v>3411</v>
      </c>
      <c r="F102" s="75" t="s">
        <v>605</v>
      </c>
      <c r="G102" s="98" t="s">
        <v>445</v>
      </c>
      <c r="H102" s="99" t="s">
        <v>1279</v>
      </c>
      <c r="I102" s="99" t="s">
        <v>3952</v>
      </c>
      <c r="J102" s="71" t="s">
        <v>517</v>
      </c>
      <c r="K102" s="71" t="s">
        <v>517</v>
      </c>
      <c r="L102" s="71" t="s">
        <v>517</v>
      </c>
      <c r="M102" s="71" t="s">
        <v>1424</v>
      </c>
      <c r="N102" s="332">
        <v>2022</v>
      </c>
      <c r="O102" s="78" t="s">
        <v>53</v>
      </c>
      <c r="P102" s="86" t="str">
        <f t="shared" si="1"/>
        <v>I</v>
      </c>
      <c r="Q102" s="83" t="s">
        <v>66</v>
      </c>
      <c r="R102" s="138" t="s">
        <v>1174</v>
      </c>
      <c r="S102" s="132"/>
      <c r="T102" s="168" t="s">
        <v>737</v>
      </c>
      <c r="U102" s="183" t="s">
        <v>1912</v>
      </c>
      <c r="V102" s="184"/>
      <c r="W102" s="186" t="s">
        <v>1913</v>
      </c>
      <c r="X102" s="184" t="s">
        <v>1914</v>
      </c>
      <c r="Y102" s="83">
        <v>3</v>
      </c>
    </row>
    <row r="103" spans="1:25" ht="30.6" hidden="1" customHeight="1">
      <c r="A103" s="83">
        <v>4</v>
      </c>
      <c r="B103" s="107" t="s">
        <v>537</v>
      </c>
      <c r="C103" s="107" t="s">
        <v>538</v>
      </c>
      <c r="D103" s="170" t="s">
        <v>4867</v>
      </c>
      <c r="E103" s="73" t="s">
        <v>3412</v>
      </c>
      <c r="F103" s="75" t="s">
        <v>596</v>
      </c>
      <c r="G103" s="98" t="s">
        <v>445</v>
      </c>
      <c r="H103" s="99" t="s">
        <v>1284</v>
      </c>
      <c r="I103" s="99" t="s">
        <v>3963</v>
      </c>
      <c r="J103" s="71" t="s">
        <v>517</v>
      </c>
      <c r="K103" s="71" t="s">
        <v>517</v>
      </c>
      <c r="L103" s="71" t="s">
        <v>517</v>
      </c>
      <c r="M103" s="71" t="s">
        <v>1424</v>
      </c>
      <c r="N103" s="332">
        <v>2022</v>
      </c>
      <c r="O103" s="97" t="s">
        <v>54</v>
      </c>
      <c r="P103" s="86" t="str">
        <f t="shared" si="1"/>
        <v>I</v>
      </c>
      <c r="Q103" s="83" t="s">
        <v>66</v>
      </c>
      <c r="R103" s="138" t="s">
        <v>1174</v>
      </c>
      <c r="S103" s="132"/>
      <c r="T103" s="168" t="s">
        <v>735</v>
      </c>
      <c r="U103" s="183" t="s">
        <v>1915</v>
      </c>
      <c r="V103" s="184"/>
      <c r="W103" s="184" t="s">
        <v>1916</v>
      </c>
      <c r="X103" s="184" t="s">
        <v>1917</v>
      </c>
      <c r="Y103" s="83">
        <v>3</v>
      </c>
    </row>
    <row r="104" spans="1:25" ht="30.6" hidden="1" customHeight="1">
      <c r="A104" s="83">
        <v>5</v>
      </c>
      <c r="B104" s="107" t="s">
        <v>537</v>
      </c>
      <c r="C104" s="107" t="s">
        <v>538</v>
      </c>
      <c r="D104" s="170" t="s">
        <v>4878</v>
      </c>
      <c r="E104" s="73" t="s">
        <v>3413</v>
      </c>
      <c r="F104" s="75" t="s">
        <v>597</v>
      </c>
      <c r="G104" s="98" t="s">
        <v>445</v>
      </c>
      <c r="H104" s="99" t="s">
        <v>1302</v>
      </c>
      <c r="I104" s="99" t="s">
        <v>3974</v>
      </c>
      <c r="J104" s="71" t="s">
        <v>517</v>
      </c>
      <c r="K104" s="71" t="s">
        <v>517</v>
      </c>
      <c r="L104" s="71" t="s">
        <v>517</v>
      </c>
      <c r="M104" s="71" t="s">
        <v>1424</v>
      </c>
      <c r="N104" s="332">
        <v>2022</v>
      </c>
      <c r="O104" s="75" t="s">
        <v>7</v>
      </c>
      <c r="P104" s="86" t="str">
        <f t="shared" si="1"/>
        <v>I</v>
      </c>
      <c r="Q104" s="83" t="s">
        <v>66</v>
      </c>
      <c r="R104" s="138" t="s">
        <v>1174</v>
      </c>
      <c r="S104" s="141" t="s">
        <v>1824</v>
      </c>
      <c r="T104" s="168" t="s">
        <v>734</v>
      </c>
      <c r="U104" s="183" t="s">
        <v>1918</v>
      </c>
      <c r="V104" s="184"/>
      <c r="W104" s="184" t="s">
        <v>1919</v>
      </c>
      <c r="X104" s="184" t="s">
        <v>1920</v>
      </c>
      <c r="Y104" s="83">
        <v>3</v>
      </c>
    </row>
    <row r="105" spans="1:25" ht="30.6" hidden="1" customHeight="1">
      <c r="A105" s="83">
        <v>6</v>
      </c>
      <c r="B105" s="107" t="s">
        <v>537</v>
      </c>
      <c r="C105" s="107" t="s">
        <v>538</v>
      </c>
      <c r="D105" s="170" t="s">
        <v>4878</v>
      </c>
      <c r="E105" s="73" t="s">
        <v>3414</v>
      </c>
      <c r="F105" s="75" t="s">
        <v>597</v>
      </c>
      <c r="G105" s="98" t="s">
        <v>445</v>
      </c>
      <c r="H105" s="99" t="s">
        <v>1303</v>
      </c>
      <c r="I105" s="99" t="s">
        <v>3986</v>
      </c>
      <c r="J105" s="71" t="s">
        <v>517</v>
      </c>
      <c r="K105" s="71" t="s">
        <v>517</v>
      </c>
      <c r="L105" s="71" t="s">
        <v>517</v>
      </c>
      <c r="M105" s="71" t="s">
        <v>1424</v>
      </c>
      <c r="N105" s="332">
        <v>2022</v>
      </c>
      <c r="O105" s="72" t="s">
        <v>8</v>
      </c>
      <c r="P105" s="86" t="str">
        <f t="shared" si="1"/>
        <v>I</v>
      </c>
      <c r="Q105" s="83" t="s">
        <v>66</v>
      </c>
      <c r="R105" s="138" t="s">
        <v>1174</v>
      </c>
      <c r="S105" s="141" t="s">
        <v>1824</v>
      </c>
      <c r="T105" s="168" t="s">
        <v>734</v>
      </c>
      <c r="U105" s="183" t="s">
        <v>1918</v>
      </c>
      <c r="V105" s="184"/>
      <c r="W105" s="184" t="s">
        <v>1921</v>
      </c>
      <c r="X105" s="184" t="s">
        <v>1922</v>
      </c>
      <c r="Y105" s="83">
        <v>3</v>
      </c>
    </row>
    <row r="106" spans="1:25" ht="30.6" hidden="1" customHeight="1">
      <c r="A106" s="83">
        <v>7</v>
      </c>
      <c r="B106" s="107" t="s">
        <v>537</v>
      </c>
      <c r="C106" s="107" t="s">
        <v>538</v>
      </c>
      <c r="D106" s="170" t="s">
        <v>4878</v>
      </c>
      <c r="E106" s="73" t="s">
        <v>3415</v>
      </c>
      <c r="F106" s="75" t="s">
        <v>597</v>
      </c>
      <c r="G106" s="98" t="s">
        <v>445</v>
      </c>
      <c r="H106" s="99" t="s">
        <v>1304</v>
      </c>
      <c r="I106" s="99" t="s">
        <v>4476</v>
      </c>
      <c r="J106" s="71" t="s">
        <v>517</v>
      </c>
      <c r="K106" s="71" t="s">
        <v>517</v>
      </c>
      <c r="L106" s="71" t="s">
        <v>517</v>
      </c>
      <c r="M106" s="71" t="s">
        <v>1424</v>
      </c>
      <c r="N106" s="332">
        <v>2022</v>
      </c>
      <c r="O106" s="78" t="s">
        <v>5663</v>
      </c>
      <c r="P106" s="86" t="str">
        <f t="shared" si="1"/>
        <v>I</v>
      </c>
      <c r="Q106" s="83" t="s">
        <v>66</v>
      </c>
      <c r="R106" s="138" t="s">
        <v>1174</v>
      </c>
      <c r="S106" s="141" t="s">
        <v>1824</v>
      </c>
      <c r="T106" s="168" t="s">
        <v>734</v>
      </c>
      <c r="U106" s="183" t="s">
        <v>1918</v>
      </c>
      <c r="V106" s="184"/>
      <c r="W106" s="186" t="s">
        <v>1923</v>
      </c>
      <c r="X106" s="186" t="s">
        <v>1924</v>
      </c>
      <c r="Y106" s="83">
        <v>3</v>
      </c>
    </row>
    <row r="107" spans="1:25" ht="30.6" hidden="1" customHeight="1">
      <c r="A107" s="83">
        <v>8</v>
      </c>
      <c r="B107" s="107" t="s">
        <v>537</v>
      </c>
      <c r="C107" s="107" t="s">
        <v>538</v>
      </c>
      <c r="D107" s="170" t="s">
        <v>4878</v>
      </c>
      <c r="E107" s="73" t="s">
        <v>3416</v>
      </c>
      <c r="F107" s="75" t="s">
        <v>597</v>
      </c>
      <c r="G107" s="99" t="s">
        <v>445</v>
      </c>
      <c r="H107" s="99" t="s">
        <v>1305</v>
      </c>
      <c r="I107" s="99" t="s">
        <v>55</v>
      </c>
      <c r="J107" s="74" t="s">
        <v>517</v>
      </c>
      <c r="K107" s="74" t="s">
        <v>517</v>
      </c>
      <c r="L107" s="74" t="s">
        <v>517</v>
      </c>
      <c r="M107" s="74" t="s">
        <v>1424</v>
      </c>
      <c r="N107" s="334">
        <v>2022</v>
      </c>
      <c r="O107" s="78" t="s">
        <v>5664</v>
      </c>
      <c r="P107" s="86" t="str">
        <f t="shared" si="1"/>
        <v>I</v>
      </c>
      <c r="Q107" s="83" t="s">
        <v>66</v>
      </c>
      <c r="R107" s="138" t="s">
        <v>1174</v>
      </c>
      <c r="S107" s="141" t="s">
        <v>1824</v>
      </c>
      <c r="T107" s="168" t="s">
        <v>734</v>
      </c>
      <c r="U107" s="183" t="s">
        <v>1918</v>
      </c>
      <c r="V107" s="184"/>
      <c r="W107" s="186" t="s">
        <v>1925</v>
      </c>
      <c r="X107" s="184" t="s">
        <v>1926</v>
      </c>
      <c r="Y107" s="83">
        <v>3</v>
      </c>
    </row>
    <row r="108" spans="1:25" ht="30.6" hidden="1" customHeight="1">
      <c r="A108" s="83">
        <v>9</v>
      </c>
      <c r="B108" s="107" t="s">
        <v>537</v>
      </c>
      <c r="C108" s="107" t="s">
        <v>538</v>
      </c>
      <c r="D108" s="170" t="s">
        <v>4878</v>
      </c>
      <c r="E108" s="283" t="s">
        <v>3417</v>
      </c>
      <c r="F108" s="114" t="s">
        <v>597</v>
      </c>
      <c r="G108" s="106" t="s">
        <v>566</v>
      </c>
      <c r="H108" s="106" t="s">
        <v>1306</v>
      </c>
      <c r="I108" s="106" t="s">
        <v>517</v>
      </c>
      <c r="J108" s="74" t="s">
        <v>1423</v>
      </c>
      <c r="K108" s="334">
        <v>0</v>
      </c>
      <c r="L108" s="334">
        <v>5</v>
      </c>
      <c r="M108" s="74" t="s">
        <v>1424</v>
      </c>
      <c r="N108" s="334">
        <v>2022</v>
      </c>
      <c r="O108" s="93" t="s">
        <v>5665</v>
      </c>
      <c r="P108" s="86" t="str">
        <f t="shared" si="1"/>
        <v>I</v>
      </c>
      <c r="Q108" s="83" t="s">
        <v>66</v>
      </c>
      <c r="R108" s="45" t="s">
        <v>1174</v>
      </c>
      <c r="S108" s="127" t="s">
        <v>1824</v>
      </c>
      <c r="T108" s="168" t="s">
        <v>734</v>
      </c>
      <c r="U108" s="183" t="s">
        <v>1918</v>
      </c>
      <c r="V108" s="184"/>
      <c r="W108" s="184" t="s">
        <v>1927</v>
      </c>
      <c r="X108" s="184" t="s">
        <v>1928</v>
      </c>
      <c r="Y108" s="83">
        <v>3</v>
      </c>
    </row>
    <row r="109" spans="1:25" ht="30.6" hidden="1" customHeight="1">
      <c r="A109" s="83">
        <v>10</v>
      </c>
      <c r="B109" s="107" t="s">
        <v>537</v>
      </c>
      <c r="C109" s="107" t="s">
        <v>538</v>
      </c>
      <c r="D109" s="170" t="s">
        <v>4888</v>
      </c>
      <c r="E109" s="73" t="s">
        <v>3418</v>
      </c>
      <c r="F109" s="75" t="s">
        <v>650</v>
      </c>
      <c r="G109" s="98" t="s">
        <v>445</v>
      </c>
      <c r="H109" s="99" t="s">
        <v>1387</v>
      </c>
      <c r="I109" s="99" t="s">
        <v>5993</v>
      </c>
      <c r="J109" s="71" t="s">
        <v>517</v>
      </c>
      <c r="K109" s="71" t="s">
        <v>517</v>
      </c>
      <c r="L109" s="71" t="s">
        <v>517</v>
      </c>
      <c r="M109" s="71" t="s">
        <v>1424</v>
      </c>
      <c r="N109" s="332">
        <v>2022</v>
      </c>
      <c r="O109" s="97" t="s">
        <v>5666</v>
      </c>
      <c r="P109" s="86" t="str">
        <f t="shared" si="1"/>
        <v>R</v>
      </c>
      <c r="Q109" s="83" t="s">
        <v>66</v>
      </c>
      <c r="R109" s="45" t="s">
        <v>1174</v>
      </c>
      <c r="S109" s="126"/>
      <c r="T109" s="168"/>
      <c r="U109" s="198" t="s">
        <v>3405</v>
      </c>
      <c r="V109" s="184"/>
      <c r="W109" s="186" t="s">
        <v>1929</v>
      </c>
      <c r="X109" s="186" t="s">
        <v>1930</v>
      </c>
      <c r="Y109" s="83">
        <v>3</v>
      </c>
    </row>
    <row r="110" spans="1:25" ht="30.6" hidden="1" customHeight="1">
      <c r="A110" s="83">
        <v>34</v>
      </c>
      <c r="B110" s="107" t="s">
        <v>537</v>
      </c>
      <c r="C110" s="107" t="s">
        <v>538</v>
      </c>
      <c r="D110" s="170" t="s">
        <v>4890</v>
      </c>
      <c r="E110" s="73" t="s">
        <v>3419</v>
      </c>
      <c r="F110" s="75" t="s">
        <v>584</v>
      </c>
      <c r="G110" s="98" t="s">
        <v>566</v>
      </c>
      <c r="H110" s="99" t="s">
        <v>1338</v>
      </c>
      <c r="I110" s="99" t="s">
        <v>517</v>
      </c>
      <c r="J110" s="71" t="s">
        <v>1423</v>
      </c>
      <c r="K110" s="332">
        <v>0</v>
      </c>
      <c r="L110" s="342">
        <v>8764</v>
      </c>
      <c r="M110" s="71" t="s">
        <v>1424</v>
      </c>
      <c r="N110" s="332">
        <v>2022</v>
      </c>
      <c r="O110" s="78" t="s">
        <v>930</v>
      </c>
      <c r="P110" s="86" t="str">
        <f t="shared" si="1"/>
        <v>I</v>
      </c>
      <c r="Q110" s="83" t="s">
        <v>66</v>
      </c>
      <c r="R110" s="45" t="s">
        <v>1170</v>
      </c>
      <c r="S110" s="126"/>
      <c r="T110" s="168" t="s">
        <v>738</v>
      </c>
      <c r="U110" s="183" t="s">
        <v>1973</v>
      </c>
      <c r="V110" s="189" t="s">
        <v>1985</v>
      </c>
      <c r="W110" s="185" t="s">
        <v>1986</v>
      </c>
      <c r="X110" s="185" t="s">
        <v>1987</v>
      </c>
      <c r="Y110" s="83">
        <v>3</v>
      </c>
    </row>
    <row r="111" spans="1:25" ht="30.6" hidden="1" customHeight="1">
      <c r="A111" s="83">
        <v>35</v>
      </c>
      <c r="B111" s="107" t="s">
        <v>537</v>
      </c>
      <c r="C111" s="107" t="s">
        <v>538</v>
      </c>
      <c r="D111" s="170" t="s">
        <v>4891</v>
      </c>
      <c r="E111" s="73" t="s">
        <v>3420</v>
      </c>
      <c r="F111" s="75" t="s">
        <v>651</v>
      </c>
      <c r="G111" s="98" t="s">
        <v>445</v>
      </c>
      <c r="H111" s="99" t="s">
        <v>1395</v>
      </c>
      <c r="I111" s="99" t="s">
        <v>3956</v>
      </c>
      <c r="J111" s="71" t="s">
        <v>517</v>
      </c>
      <c r="K111" s="71" t="s">
        <v>517</v>
      </c>
      <c r="L111" s="71" t="s">
        <v>517</v>
      </c>
      <c r="M111" s="71" t="s">
        <v>1424</v>
      </c>
      <c r="N111" s="332">
        <v>2022</v>
      </c>
      <c r="O111" s="75" t="s">
        <v>14</v>
      </c>
      <c r="P111" s="86" t="str">
        <f t="shared" si="1"/>
        <v>R</v>
      </c>
      <c r="Q111" s="83" t="s">
        <v>66</v>
      </c>
      <c r="R111" s="136"/>
      <c r="S111" s="136"/>
      <c r="T111" s="168"/>
      <c r="U111" s="183" t="s">
        <v>1973</v>
      </c>
      <c r="V111" s="187"/>
      <c r="W111" s="186" t="s">
        <v>1988</v>
      </c>
      <c r="X111" s="186" t="s">
        <v>1989</v>
      </c>
      <c r="Y111" s="83">
        <v>3</v>
      </c>
    </row>
    <row r="112" spans="1:25" ht="30.6" hidden="1" customHeight="1">
      <c r="A112" s="83">
        <v>36</v>
      </c>
      <c r="B112" s="107" t="s">
        <v>537</v>
      </c>
      <c r="C112" s="107" t="s">
        <v>538</v>
      </c>
      <c r="D112" s="170" t="s">
        <v>4899</v>
      </c>
      <c r="E112" s="73" t="s">
        <v>3421</v>
      </c>
      <c r="F112" s="75" t="s">
        <v>652</v>
      </c>
      <c r="G112" s="98" t="s">
        <v>445</v>
      </c>
      <c r="H112" s="99" t="s">
        <v>59</v>
      </c>
      <c r="I112" s="99" t="s">
        <v>3957</v>
      </c>
      <c r="J112" s="71" t="s">
        <v>517</v>
      </c>
      <c r="K112" s="71" t="s">
        <v>517</v>
      </c>
      <c r="L112" s="71" t="s">
        <v>517</v>
      </c>
      <c r="M112" s="71" t="s">
        <v>1424</v>
      </c>
      <c r="N112" s="332">
        <v>2022</v>
      </c>
      <c r="O112" s="78" t="s">
        <v>6010</v>
      </c>
      <c r="P112" s="86" t="str">
        <f t="shared" si="1"/>
        <v>R</v>
      </c>
      <c r="Q112" s="83" t="s">
        <v>66</v>
      </c>
      <c r="R112" s="136"/>
      <c r="S112" s="136"/>
      <c r="T112" s="168"/>
      <c r="U112" s="183" t="s">
        <v>1973</v>
      </c>
      <c r="V112" s="187"/>
      <c r="W112" s="185" t="s">
        <v>1990</v>
      </c>
      <c r="X112" s="185" t="s">
        <v>1991</v>
      </c>
      <c r="Y112" s="83">
        <v>3</v>
      </c>
    </row>
    <row r="113" spans="1:25" ht="30.6" hidden="1" customHeight="1">
      <c r="A113" s="83">
        <v>57</v>
      </c>
      <c r="B113" s="107" t="s">
        <v>537</v>
      </c>
      <c r="C113" s="107" t="s">
        <v>538</v>
      </c>
      <c r="D113" s="170" t="s">
        <v>4893</v>
      </c>
      <c r="E113" s="73" t="s">
        <v>3422</v>
      </c>
      <c r="F113" s="75" t="s">
        <v>639</v>
      </c>
      <c r="G113" s="98" t="s">
        <v>445</v>
      </c>
      <c r="H113" s="99" t="s">
        <v>1401</v>
      </c>
      <c r="I113" s="99" t="s">
        <v>3982</v>
      </c>
      <c r="J113" s="71" t="s">
        <v>517</v>
      </c>
      <c r="K113" s="71" t="s">
        <v>517</v>
      </c>
      <c r="L113" s="71" t="s">
        <v>517</v>
      </c>
      <c r="M113" s="71" t="s">
        <v>1424</v>
      </c>
      <c r="N113" s="332">
        <v>2022</v>
      </c>
      <c r="O113" s="75" t="s">
        <v>24</v>
      </c>
      <c r="P113" s="86" t="str">
        <f t="shared" si="1"/>
        <v>R</v>
      </c>
      <c r="Q113" s="83" t="s">
        <v>66</v>
      </c>
      <c r="R113" s="136"/>
      <c r="S113" s="136"/>
      <c r="T113" s="168"/>
      <c r="U113" s="192" t="s">
        <v>2044</v>
      </c>
      <c r="V113" s="184"/>
      <c r="W113" s="186" t="s">
        <v>2045</v>
      </c>
      <c r="X113" s="185" t="s">
        <v>2046</v>
      </c>
      <c r="Y113" s="83">
        <v>3</v>
      </c>
    </row>
    <row r="114" spans="1:25" ht="30.6" hidden="1" customHeight="1">
      <c r="A114" s="83">
        <v>102</v>
      </c>
      <c r="B114" s="107" t="s">
        <v>537</v>
      </c>
      <c r="C114" s="107" t="s">
        <v>538</v>
      </c>
      <c r="D114" s="170" t="s">
        <v>4905</v>
      </c>
      <c r="E114" s="73" t="s">
        <v>3423</v>
      </c>
      <c r="F114" s="75" t="s">
        <v>647</v>
      </c>
      <c r="G114" s="98" t="s">
        <v>445</v>
      </c>
      <c r="H114" s="99" t="s">
        <v>1376</v>
      </c>
      <c r="I114" s="99" t="s">
        <v>3845</v>
      </c>
      <c r="J114" s="71" t="s">
        <v>517</v>
      </c>
      <c r="K114" s="71" t="s">
        <v>517</v>
      </c>
      <c r="L114" s="71" t="s">
        <v>517</v>
      </c>
      <c r="M114" s="71" t="s">
        <v>1424</v>
      </c>
      <c r="N114" s="332">
        <v>2022</v>
      </c>
      <c r="O114" s="78" t="s">
        <v>7751</v>
      </c>
      <c r="P114" s="86" t="str">
        <f t="shared" si="1"/>
        <v>R</v>
      </c>
      <c r="Q114" s="83" t="s">
        <v>66</v>
      </c>
      <c r="R114" s="136"/>
      <c r="S114" s="136"/>
      <c r="T114" s="168"/>
      <c r="U114" s="194" t="s">
        <v>2138</v>
      </c>
      <c r="V114" s="187"/>
      <c r="W114" s="187" t="s">
        <v>2144</v>
      </c>
      <c r="X114" s="187" t="s">
        <v>2145</v>
      </c>
      <c r="Y114" s="83">
        <v>3</v>
      </c>
    </row>
    <row r="115" spans="1:25" ht="30.6" hidden="1" customHeight="1">
      <c r="A115" s="83">
        <v>105</v>
      </c>
      <c r="B115" s="107" t="s">
        <v>537</v>
      </c>
      <c r="C115" s="107" t="s">
        <v>538</v>
      </c>
      <c r="D115" s="170" t="s">
        <v>4904</v>
      </c>
      <c r="E115" s="73" t="s">
        <v>3424</v>
      </c>
      <c r="F115" s="75" t="s">
        <v>648</v>
      </c>
      <c r="G115" s="98" t="s">
        <v>566</v>
      </c>
      <c r="H115" s="99" t="s">
        <v>1367</v>
      </c>
      <c r="I115" s="99" t="s">
        <v>517</v>
      </c>
      <c r="J115" s="71" t="s">
        <v>1423</v>
      </c>
      <c r="K115" s="342">
        <v>2150908</v>
      </c>
      <c r="L115" s="342">
        <v>2581090</v>
      </c>
      <c r="M115" s="71" t="s">
        <v>1424</v>
      </c>
      <c r="N115" s="332">
        <v>2022</v>
      </c>
      <c r="O115" s="75" t="s">
        <v>46</v>
      </c>
      <c r="P115" s="86" t="str">
        <f t="shared" si="1"/>
        <v>R</v>
      </c>
      <c r="Q115" s="83" t="s">
        <v>66</v>
      </c>
      <c r="R115" s="136"/>
      <c r="S115" s="136"/>
      <c r="T115" s="168"/>
      <c r="U115" s="190" t="s">
        <v>2141</v>
      </c>
      <c r="V115" s="187"/>
      <c r="W115" s="187" t="s">
        <v>2151</v>
      </c>
      <c r="X115" s="191" t="s">
        <v>2152</v>
      </c>
      <c r="Y115" s="83">
        <v>3</v>
      </c>
    </row>
    <row r="116" spans="1:25" ht="30.6" hidden="1" customHeight="1">
      <c r="A116" s="83">
        <v>106</v>
      </c>
      <c r="B116" s="107" t="s">
        <v>537</v>
      </c>
      <c r="C116" s="107" t="s">
        <v>538</v>
      </c>
      <c r="D116" s="170" t="s">
        <v>4904</v>
      </c>
      <c r="E116" s="73" t="s">
        <v>3425</v>
      </c>
      <c r="F116" s="75" t="s">
        <v>648</v>
      </c>
      <c r="G116" s="98" t="s">
        <v>566</v>
      </c>
      <c r="H116" s="99" t="s">
        <v>1368</v>
      </c>
      <c r="I116" s="99" t="s">
        <v>517</v>
      </c>
      <c r="J116" s="71" t="s">
        <v>1423</v>
      </c>
      <c r="K116" s="342">
        <v>126500</v>
      </c>
      <c r="L116" s="342">
        <v>132825</v>
      </c>
      <c r="M116" s="71" t="s">
        <v>1424</v>
      </c>
      <c r="N116" s="332">
        <v>2022</v>
      </c>
      <c r="O116" s="75" t="s">
        <v>47</v>
      </c>
      <c r="P116" s="86" t="str">
        <f t="shared" si="1"/>
        <v>R</v>
      </c>
      <c r="Q116" s="83" t="s">
        <v>66</v>
      </c>
      <c r="R116" s="136"/>
      <c r="S116" s="136"/>
      <c r="T116" s="168"/>
      <c r="U116" s="190" t="s">
        <v>2141</v>
      </c>
      <c r="V116" s="187" t="s">
        <v>2153</v>
      </c>
      <c r="W116" s="187" t="s">
        <v>2154</v>
      </c>
      <c r="X116" s="187" t="s">
        <v>2155</v>
      </c>
      <c r="Y116" s="83">
        <v>3</v>
      </c>
    </row>
    <row r="117" spans="1:25" ht="30.6" hidden="1" customHeight="1">
      <c r="A117" s="83">
        <v>107</v>
      </c>
      <c r="B117" s="107" t="s">
        <v>537</v>
      </c>
      <c r="C117" s="107" t="s">
        <v>538</v>
      </c>
      <c r="D117" s="170" t="s">
        <v>4904</v>
      </c>
      <c r="E117" s="73" t="s">
        <v>3426</v>
      </c>
      <c r="F117" s="75" t="s">
        <v>648</v>
      </c>
      <c r="G117" s="98" t="s">
        <v>566</v>
      </c>
      <c r="H117" s="99" t="s">
        <v>1369</v>
      </c>
      <c r="I117" s="99" t="s">
        <v>517</v>
      </c>
      <c r="J117" s="71" t="s">
        <v>3850</v>
      </c>
      <c r="K117" s="342">
        <v>2130000000</v>
      </c>
      <c r="L117" s="342">
        <v>2449500000</v>
      </c>
      <c r="M117" s="71" t="s">
        <v>1424</v>
      </c>
      <c r="N117" s="332">
        <v>2022</v>
      </c>
      <c r="O117" s="75" t="s">
        <v>48</v>
      </c>
      <c r="P117" s="86" t="str">
        <f t="shared" si="1"/>
        <v>R</v>
      </c>
      <c r="Q117" s="83" t="s">
        <v>66</v>
      </c>
      <c r="R117" s="136"/>
      <c r="S117" s="136"/>
      <c r="T117" s="168"/>
      <c r="U117" s="190" t="s">
        <v>2141</v>
      </c>
      <c r="V117" s="187"/>
      <c r="W117" s="187" t="s">
        <v>2156</v>
      </c>
      <c r="X117" s="191" t="s">
        <v>2157</v>
      </c>
      <c r="Y117" s="83">
        <v>3</v>
      </c>
    </row>
    <row r="118" spans="1:25" ht="30.6" hidden="1" customHeight="1">
      <c r="A118" s="83">
        <v>123</v>
      </c>
      <c r="B118" s="107" t="s">
        <v>537</v>
      </c>
      <c r="C118" s="107" t="s">
        <v>538</v>
      </c>
      <c r="D118" s="170" t="s">
        <v>4881</v>
      </c>
      <c r="E118" s="283" t="s">
        <v>3427</v>
      </c>
      <c r="F118" s="99" t="s">
        <v>675</v>
      </c>
      <c r="G118" s="95" t="s">
        <v>566</v>
      </c>
      <c r="H118" s="106" t="s">
        <v>1317</v>
      </c>
      <c r="I118" s="106" t="s">
        <v>517</v>
      </c>
      <c r="J118" s="85" t="s">
        <v>1423</v>
      </c>
      <c r="K118" s="335">
        <v>0</v>
      </c>
      <c r="L118" s="335">
        <v>35</v>
      </c>
      <c r="M118" s="85" t="s">
        <v>1424</v>
      </c>
      <c r="N118" s="335">
        <v>2022</v>
      </c>
      <c r="O118" s="575" t="s">
        <v>194</v>
      </c>
      <c r="P118" s="86" t="str">
        <f t="shared" si="1"/>
        <v>I</v>
      </c>
      <c r="Q118" s="86" t="s">
        <v>98</v>
      </c>
      <c r="R118" s="45" t="s">
        <v>1174</v>
      </c>
      <c r="S118" s="126"/>
      <c r="T118" s="168"/>
      <c r="U118" s="190" t="s">
        <v>2629</v>
      </c>
      <c r="V118" s="187"/>
      <c r="W118" s="189" t="s">
        <v>2630</v>
      </c>
      <c r="X118" s="187" t="s">
        <v>2631</v>
      </c>
      <c r="Y118" s="83">
        <v>3</v>
      </c>
    </row>
    <row r="119" spans="1:25" ht="30.6" hidden="1" customHeight="1">
      <c r="A119" s="83">
        <v>124</v>
      </c>
      <c r="B119" s="107" t="s">
        <v>537</v>
      </c>
      <c r="C119" s="107" t="s">
        <v>538</v>
      </c>
      <c r="D119" s="170" t="s">
        <v>4881</v>
      </c>
      <c r="E119" s="73" t="s">
        <v>3428</v>
      </c>
      <c r="F119" s="99" t="s">
        <v>675</v>
      </c>
      <c r="G119" s="98" t="s">
        <v>566</v>
      </c>
      <c r="H119" s="99" t="s">
        <v>1318</v>
      </c>
      <c r="I119" s="99" t="s">
        <v>517</v>
      </c>
      <c r="J119" s="71" t="s">
        <v>1423</v>
      </c>
      <c r="K119" s="332">
        <v>0</v>
      </c>
      <c r="L119" s="342">
        <v>4250</v>
      </c>
      <c r="M119" s="71" t="s">
        <v>1424</v>
      </c>
      <c r="N119" s="332">
        <v>2022</v>
      </c>
      <c r="O119" s="72" t="s">
        <v>80</v>
      </c>
      <c r="P119" s="86" t="str">
        <f t="shared" si="1"/>
        <v>I</v>
      </c>
      <c r="Q119" s="86" t="s">
        <v>98</v>
      </c>
      <c r="R119" s="45" t="s">
        <v>1174</v>
      </c>
      <c r="S119" s="126"/>
      <c r="T119" s="168"/>
      <c r="U119" s="190" t="s">
        <v>2632</v>
      </c>
      <c r="V119" s="187"/>
      <c r="W119" s="187" t="s">
        <v>2633</v>
      </c>
      <c r="X119" s="187" t="s">
        <v>2634</v>
      </c>
      <c r="Y119" s="83">
        <v>3</v>
      </c>
    </row>
    <row r="120" spans="1:25" ht="30.6" hidden="1" customHeight="1">
      <c r="A120" s="83">
        <v>161</v>
      </c>
      <c r="B120" s="107" t="s">
        <v>537</v>
      </c>
      <c r="C120" s="107" t="s">
        <v>540</v>
      </c>
      <c r="D120" s="170" t="s">
        <v>4932</v>
      </c>
      <c r="E120" s="73" t="s">
        <v>1460</v>
      </c>
      <c r="F120" s="75" t="s">
        <v>653</v>
      </c>
      <c r="G120" s="98" t="s">
        <v>445</v>
      </c>
      <c r="H120" s="99" t="s">
        <v>213</v>
      </c>
      <c r="I120" s="99" t="s">
        <v>214</v>
      </c>
      <c r="J120" s="71" t="s">
        <v>517</v>
      </c>
      <c r="K120" s="332" t="s">
        <v>517</v>
      </c>
      <c r="L120" s="332" t="s">
        <v>517</v>
      </c>
      <c r="M120" s="71" t="s">
        <v>1424</v>
      </c>
      <c r="N120" s="332">
        <v>2022</v>
      </c>
      <c r="O120" s="118" t="s">
        <v>215</v>
      </c>
      <c r="P120" s="86" t="str">
        <f t="shared" si="1"/>
        <v>R</v>
      </c>
      <c r="Q120" s="83" t="s">
        <v>66</v>
      </c>
      <c r="R120" s="136"/>
      <c r="S120" s="136"/>
      <c r="T120" s="168"/>
      <c r="U120" s="190" t="s">
        <v>3372</v>
      </c>
      <c r="V120" s="189" t="s">
        <v>2208</v>
      </c>
      <c r="W120" s="191" t="s">
        <v>1908</v>
      </c>
      <c r="X120" s="187" t="s">
        <v>2209</v>
      </c>
      <c r="Y120" s="83">
        <v>3</v>
      </c>
    </row>
    <row r="121" spans="1:25" ht="30.6" hidden="1" customHeight="1">
      <c r="A121" s="83">
        <v>162</v>
      </c>
      <c r="B121" s="107" t="s">
        <v>537</v>
      </c>
      <c r="C121" s="107" t="s">
        <v>540</v>
      </c>
      <c r="D121" s="170" t="s">
        <v>4932</v>
      </c>
      <c r="E121" s="73" t="s">
        <v>1461</v>
      </c>
      <c r="F121" s="75" t="s">
        <v>653</v>
      </c>
      <c r="G121" s="98" t="s">
        <v>445</v>
      </c>
      <c r="H121" s="99" t="s">
        <v>1462</v>
      </c>
      <c r="I121" s="99" t="s">
        <v>1462</v>
      </c>
      <c r="J121" s="71" t="s">
        <v>517</v>
      </c>
      <c r="K121" s="332" t="s">
        <v>517</v>
      </c>
      <c r="L121" s="332" t="s">
        <v>517</v>
      </c>
      <c r="M121" s="71" t="s">
        <v>1424</v>
      </c>
      <c r="N121" s="332">
        <v>2022</v>
      </c>
      <c r="O121" s="118" t="s">
        <v>216</v>
      </c>
      <c r="P121" s="86" t="str">
        <f t="shared" si="1"/>
        <v>R</v>
      </c>
      <c r="Q121" s="83" t="s">
        <v>66</v>
      </c>
      <c r="R121" s="136"/>
      <c r="S121" s="136"/>
      <c r="T121" s="168"/>
      <c r="U121" s="190" t="s">
        <v>3372</v>
      </c>
      <c r="V121" s="187"/>
      <c r="W121" s="191" t="s">
        <v>2210</v>
      </c>
      <c r="X121" s="187" t="s">
        <v>2211</v>
      </c>
      <c r="Y121" s="83">
        <v>3</v>
      </c>
    </row>
    <row r="122" spans="1:25" ht="30.6" hidden="1" customHeight="1">
      <c r="A122" s="83">
        <v>163</v>
      </c>
      <c r="B122" s="107" t="s">
        <v>537</v>
      </c>
      <c r="C122" s="107" t="s">
        <v>540</v>
      </c>
      <c r="D122" s="170" t="s">
        <v>4932</v>
      </c>
      <c r="E122" s="73" t="s">
        <v>1463</v>
      </c>
      <c r="F122" s="75" t="s">
        <v>653</v>
      </c>
      <c r="G122" s="98" t="s">
        <v>445</v>
      </c>
      <c r="H122" s="99" t="s">
        <v>218</v>
      </c>
      <c r="I122" s="99" t="s">
        <v>219</v>
      </c>
      <c r="J122" s="71" t="s">
        <v>517</v>
      </c>
      <c r="K122" s="332" t="s">
        <v>517</v>
      </c>
      <c r="L122" s="332" t="s">
        <v>517</v>
      </c>
      <c r="M122" s="71" t="s">
        <v>1424</v>
      </c>
      <c r="N122" s="332">
        <v>2022</v>
      </c>
      <c r="O122" s="118" t="s">
        <v>218</v>
      </c>
      <c r="P122" s="86" t="str">
        <f t="shared" si="1"/>
        <v>R</v>
      </c>
      <c r="Q122" s="83" t="s">
        <v>66</v>
      </c>
      <c r="R122" s="136"/>
      <c r="S122" s="136"/>
      <c r="T122" s="168"/>
      <c r="U122" s="190" t="s">
        <v>3373</v>
      </c>
      <c r="V122" s="187"/>
      <c r="W122" s="191" t="s">
        <v>2212</v>
      </c>
      <c r="X122" s="191" t="s">
        <v>2213</v>
      </c>
      <c r="Y122" s="83">
        <v>3</v>
      </c>
    </row>
    <row r="123" spans="1:25" ht="30.6" hidden="1" customHeight="1">
      <c r="A123" s="83">
        <v>190</v>
      </c>
      <c r="B123" s="107" t="s">
        <v>537</v>
      </c>
      <c r="C123" s="107" t="s">
        <v>542</v>
      </c>
      <c r="D123" s="170" t="s">
        <v>4949</v>
      </c>
      <c r="E123" s="73" t="s">
        <v>1511</v>
      </c>
      <c r="F123" s="99" t="s">
        <v>3429</v>
      </c>
      <c r="G123" s="98" t="s">
        <v>445</v>
      </c>
      <c r="H123" s="99" t="s">
        <v>256</v>
      </c>
      <c r="I123" s="99" t="s">
        <v>257</v>
      </c>
      <c r="J123" s="71" t="s">
        <v>517</v>
      </c>
      <c r="K123" s="71" t="s">
        <v>517</v>
      </c>
      <c r="L123" s="71" t="s">
        <v>517</v>
      </c>
      <c r="M123" s="71" t="s">
        <v>1424</v>
      </c>
      <c r="N123" s="332">
        <v>2022</v>
      </c>
      <c r="O123" s="118" t="s">
        <v>258</v>
      </c>
      <c r="P123" s="86" t="str">
        <f t="shared" si="1"/>
        <v>R</v>
      </c>
      <c r="Q123" s="83" t="s">
        <v>66</v>
      </c>
      <c r="R123" s="136"/>
      <c r="S123" s="136"/>
      <c r="T123" s="168"/>
      <c r="U123" s="190" t="s">
        <v>2240</v>
      </c>
      <c r="V123" s="187"/>
      <c r="W123" s="191" t="s">
        <v>2241</v>
      </c>
      <c r="X123" s="187" t="s">
        <v>2242</v>
      </c>
      <c r="Y123" s="83">
        <v>3</v>
      </c>
    </row>
    <row r="124" spans="1:25" ht="30.6" hidden="1" customHeight="1">
      <c r="A124" s="83">
        <v>214</v>
      </c>
      <c r="B124" s="107" t="s">
        <v>537</v>
      </c>
      <c r="C124" s="107" t="s">
        <v>542</v>
      </c>
      <c r="D124" s="170" t="s">
        <v>4947</v>
      </c>
      <c r="E124" s="73" t="s">
        <v>1512</v>
      </c>
      <c r="F124" s="99" t="s">
        <v>268</v>
      </c>
      <c r="G124" s="98" t="s">
        <v>566</v>
      </c>
      <c r="H124" s="99" t="s">
        <v>1570</v>
      </c>
      <c r="I124" s="99" t="s">
        <v>517</v>
      </c>
      <c r="J124" s="71" t="s">
        <v>1423</v>
      </c>
      <c r="K124" s="332">
        <v>0</v>
      </c>
      <c r="L124" s="342">
        <v>350000000</v>
      </c>
      <c r="M124" s="71" t="s">
        <v>1424</v>
      </c>
      <c r="N124" s="332">
        <v>2022</v>
      </c>
      <c r="O124" s="118" t="s">
        <v>1513</v>
      </c>
      <c r="P124" s="86" t="str">
        <f t="shared" si="1"/>
        <v>I</v>
      </c>
      <c r="Q124" s="86" t="s">
        <v>98</v>
      </c>
      <c r="R124" s="44" t="s">
        <v>1171</v>
      </c>
      <c r="S124" s="131"/>
      <c r="T124" s="168" t="s">
        <v>749</v>
      </c>
      <c r="U124" s="190" t="s">
        <v>2246</v>
      </c>
      <c r="V124" s="191" t="s">
        <v>2792</v>
      </c>
      <c r="W124" s="187" t="s">
        <v>2793</v>
      </c>
      <c r="X124" s="191" t="s">
        <v>2794</v>
      </c>
      <c r="Y124" s="83">
        <v>3</v>
      </c>
    </row>
    <row r="125" spans="1:25" ht="30.6" hidden="1" customHeight="1">
      <c r="A125" s="83">
        <v>215</v>
      </c>
      <c r="B125" s="107" t="s">
        <v>537</v>
      </c>
      <c r="C125" s="107" t="s">
        <v>542</v>
      </c>
      <c r="D125" s="170" t="s">
        <v>4947</v>
      </c>
      <c r="E125" s="283" t="s">
        <v>1514</v>
      </c>
      <c r="F125" s="106" t="s">
        <v>268</v>
      </c>
      <c r="G125" s="95" t="s">
        <v>566</v>
      </c>
      <c r="H125" s="106" t="s">
        <v>1571</v>
      </c>
      <c r="I125" s="106" t="s">
        <v>517</v>
      </c>
      <c r="J125" s="85" t="s">
        <v>1423</v>
      </c>
      <c r="K125" s="335">
        <v>0</v>
      </c>
      <c r="L125" s="460">
        <v>150000000</v>
      </c>
      <c r="M125" s="85" t="s">
        <v>1424</v>
      </c>
      <c r="N125" s="335">
        <v>2022</v>
      </c>
      <c r="O125" s="573" t="s">
        <v>1513</v>
      </c>
      <c r="P125" s="86" t="str">
        <f t="shared" si="1"/>
        <v>I</v>
      </c>
      <c r="Q125" s="86" t="s">
        <v>98</v>
      </c>
      <c r="R125" s="44" t="s">
        <v>1171</v>
      </c>
      <c r="S125" s="131"/>
      <c r="T125" s="168" t="s">
        <v>749</v>
      </c>
      <c r="U125" s="190" t="s">
        <v>2246</v>
      </c>
      <c r="V125" s="187" t="s">
        <v>2795</v>
      </c>
      <c r="W125" s="187" t="s">
        <v>2796</v>
      </c>
      <c r="X125" s="187" t="s">
        <v>2797</v>
      </c>
      <c r="Y125" s="83">
        <v>3</v>
      </c>
    </row>
    <row r="126" spans="1:25" ht="30.6" hidden="1" customHeight="1">
      <c r="A126" s="83">
        <v>223</v>
      </c>
      <c r="B126" s="107" t="s">
        <v>539</v>
      </c>
      <c r="C126" s="107" t="s">
        <v>546</v>
      </c>
      <c r="D126" s="170" t="s">
        <v>4951</v>
      </c>
      <c r="E126" s="73" t="s">
        <v>3430</v>
      </c>
      <c r="F126" s="99" t="s">
        <v>286</v>
      </c>
      <c r="G126" s="98" t="s">
        <v>445</v>
      </c>
      <c r="H126" s="99" t="s">
        <v>1584</v>
      </c>
      <c r="I126" s="99" t="s">
        <v>4074</v>
      </c>
      <c r="J126" s="71" t="s">
        <v>517</v>
      </c>
      <c r="K126" s="71" t="s">
        <v>517</v>
      </c>
      <c r="L126" s="71" t="s">
        <v>517</v>
      </c>
      <c r="M126" s="71" t="s">
        <v>1424</v>
      </c>
      <c r="N126" s="332">
        <v>2022</v>
      </c>
      <c r="O126" s="92" t="s">
        <v>280</v>
      </c>
      <c r="P126" s="86" t="str">
        <f t="shared" si="1"/>
        <v>I</v>
      </c>
      <c r="Q126" s="86" t="s">
        <v>66</v>
      </c>
      <c r="R126" s="45" t="s">
        <v>1169</v>
      </c>
      <c r="S126" s="126"/>
      <c r="T126" s="168" t="s">
        <v>823</v>
      </c>
      <c r="U126" s="190" t="s">
        <v>2263</v>
      </c>
      <c r="V126" s="187"/>
      <c r="W126" s="187" t="s">
        <v>2264</v>
      </c>
      <c r="X126" s="184" t="s">
        <v>2265</v>
      </c>
      <c r="Y126" s="83">
        <v>3</v>
      </c>
    </row>
    <row r="127" spans="1:25" ht="30.6" hidden="1" customHeight="1">
      <c r="A127" s="83">
        <v>224</v>
      </c>
      <c r="B127" s="107" t="s">
        <v>539</v>
      </c>
      <c r="C127" s="107" t="s">
        <v>546</v>
      </c>
      <c r="D127" s="170" t="s">
        <v>4941</v>
      </c>
      <c r="E127" s="73" t="s">
        <v>3431</v>
      </c>
      <c r="F127" s="99" t="s">
        <v>683</v>
      </c>
      <c r="G127" s="98" t="s">
        <v>566</v>
      </c>
      <c r="H127" s="99" t="s">
        <v>281</v>
      </c>
      <c r="I127" s="99" t="s">
        <v>517</v>
      </c>
      <c r="J127" s="71" t="s">
        <v>3868</v>
      </c>
      <c r="K127" s="332">
        <v>0</v>
      </c>
      <c r="L127" s="332">
        <v>30</v>
      </c>
      <c r="M127" s="71" t="s">
        <v>1424</v>
      </c>
      <c r="N127" s="332">
        <v>2022</v>
      </c>
      <c r="O127" s="72" t="s">
        <v>99</v>
      </c>
      <c r="P127" s="86" t="str">
        <f t="shared" si="1"/>
        <v>I</v>
      </c>
      <c r="Q127" s="86" t="s">
        <v>66</v>
      </c>
      <c r="R127" s="45" t="s">
        <v>1169</v>
      </c>
      <c r="S127" s="126"/>
      <c r="T127" s="168" t="s">
        <v>832</v>
      </c>
      <c r="U127" s="191" t="s">
        <v>2266</v>
      </c>
      <c r="V127" s="189" t="s">
        <v>2267</v>
      </c>
      <c r="W127" s="187" t="s">
        <v>2268</v>
      </c>
      <c r="X127" s="185" t="s">
        <v>2269</v>
      </c>
      <c r="Y127" s="83">
        <v>3</v>
      </c>
    </row>
    <row r="128" spans="1:25" ht="30.6" hidden="1" customHeight="1">
      <c r="A128" s="83">
        <v>263</v>
      </c>
      <c r="B128" s="107" t="s">
        <v>539</v>
      </c>
      <c r="C128" s="107" t="s">
        <v>547</v>
      </c>
      <c r="D128" s="170" t="s">
        <v>4954</v>
      </c>
      <c r="E128" s="73" t="s">
        <v>3432</v>
      </c>
      <c r="F128" s="99" t="s">
        <v>4086</v>
      </c>
      <c r="G128" s="98" t="s">
        <v>445</v>
      </c>
      <c r="H128" s="99" t="s">
        <v>1604</v>
      </c>
      <c r="I128" s="99" t="s">
        <v>4161</v>
      </c>
      <c r="J128" s="71" t="s">
        <v>517</v>
      </c>
      <c r="K128" s="71" t="s">
        <v>517</v>
      </c>
      <c r="L128" s="71" t="s">
        <v>517</v>
      </c>
      <c r="M128" s="71" t="s">
        <v>1424</v>
      </c>
      <c r="N128" s="332">
        <v>2022</v>
      </c>
      <c r="O128" s="72" t="s">
        <v>115</v>
      </c>
      <c r="P128" s="86" t="str">
        <f t="shared" si="1"/>
        <v>I</v>
      </c>
      <c r="Q128" s="86" t="s">
        <v>66</v>
      </c>
      <c r="R128" s="30" t="s">
        <v>1161</v>
      </c>
      <c r="S128" s="126"/>
      <c r="T128" s="168" t="s">
        <v>772</v>
      </c>
      <c r="U128" s="190" t="s">
        <v>2240</v>
      </c>
      <c r="V128" s="187"/>
      <c r="W128" s="187" t="s">
        <v>2307</v>
      </c>
      <c r="X128" s="191" t="s">
        <v>2308</v>
      </c>
      <c r="Y128" s="83">
        <v>3</v>
      </c>
    </row>
    <row r="129" spans="1:25" ht="30.6" hidden="1" customHeight="1">
      <c r="A129" s="83">
        <v>267</v>
      </c>
      <c r="B129" s="107" t="s">
        <v>539</v>
      </c>
      <c r="C129" s="107" t="s">
        <v>547</v>
      </c>
      <c r="D129" s="170" t="s">
        <v>4955</v>
      </c>
      <c r="E129" s="73" t="s">
        <v>3433</v>
      </c>
      <c r="F129" s="98" t="s">
        <v>691</v>
      </c>
      <c r="G129" s="98" t="s">
        <v>445</v>
      </c>
      <c r="H129" s="99" t="s">
        <v>1607</v>
      </c>
      <c r="I129" s="99" t="s">
        <v>4089</v>
      </c>
      <c r="J129" s="71" t="s">
        <v>517</v>
      </c>
      <c r="K129" s="71" t="s">
        <v>517</v>
      </c>
      <c r="L129" s="71" t="s">
        <v>517</v>
      </c>
      <c r="M129" s="71" t="s">
        <v>1424</v>
      </c>
      <c r="N129" s="332">
        <v>2022</v>
      </c>
      <c r="O129" s="72" t="s">
        <v>116</v>
      </c>
      <c r="P129" s="86" t="str">
        <f t="shared" si="1"/>
        <v>I</v>
      </c>
      <c r="Q129" s="86" t="s">
        <v>66</v>
      </c>
      <c r="R129" s="30" t="s">
        <v>1161</v>
      </c>
      <c r="S129" s="126"/>
      <c r="T129" s="168" t="s">
        <v>828</v>
      </c>
      <c r="U129" s="190" t="s">
        <v>2240</v>
      </c>
      <c r="V129" s="187"/>
      <c r="W129" s="191" t="s">
        <v>2315</v>
      </c>
      <c r="X129" s="191" t="s">
        <v>2316</v>
      </c>
      <c r="Y129" s="83">
        <v>3</v>
      </c>
    </row>
    <row r="130" spans="1:25" ht="30.6" hidden="1" customHeight="1">
      <c r="A130" s="83">
        <v>321</v>
      </c>
      <c r="B130" s="107" t="s">
        <v>539</v>
      </c>
      <c r="C130" s="107" t="s">
        <v>548</v>
      </c>
      <c r="D130" s="170" t="s">
        <v>4993</v>
      </c>
      <c r="E130" s="73" t="s">
        <v>3434</v>
      </c>
      <c r="F130" s="99" t="s">
        <v>3761</v>
      </c>
      <c r="G130" s="98" t="s">
        <v>445</v>
      </c>
      <c r="H130" s="99" t="s">
        <v>1646</v>
      </c>
      <c r="I130" s="99" t="s">
        <v>4170</v>
      </c>
      <c r="J130" s="71" t="s">
        <v>517</v>
      </c>
      <c r="K130" s="71" t="s">
        <v>517</v>
      </c>
      <c r="L130" s="71" t="s">
        <v>517</v>
      </c>
      <c r="M130" s="71" t="s">
        <v>1424</v>
      </c>
      <c r="N130" s="332">
        <v>2022</v>
      </c>
      <c r="O130" s="78" t="s">
        <v>5322</v>
      </c>
      <c r="P130" s="86" t="str">
        <f t="shared" ref="P130:P193" si="2">LEFT(F130,1)</f>
        <v>I</v>
      </c>
      <c r="Q130" s="86" t="s">
        <v>98</v>
      </c>
      <c r="R130" s="30" t="s">
        <v>1161</v>
      </c>
      <c r="S130" s="126"/>
      <c r="T130" s="168" t="s">
        <v>777</v>
      </c>
      <c r="U130" s="183" t="s">
        <v>2895</v>
      </c>
      <c r="V130" s="185" t="s">
        <v>2860</v>
      </c>
      <c r="W130" s="200" t="s">
        <v>2896</v>
      </c>
      <c r="X130" s="187" t="s">
        <v>2897</v>
      </c>
      <c r="Y130" s="83">
        <v>3</v>
      </c>
    </row>
    <row r="131" spans="1:25" ht="30.6" hidden="1" customHeight="1">
      <c r="A131" s="83">
        <v>341</v>
      </c>
      <c r="B131" s="107" t="s">
        <v>539</v>
      </c>
      <c r="C131" s="107" t="s">
        <v>549</v>
      </c>
      <c r="D131" s="170" t="s">
        <v>5976</v>
      </c>
      <c r="E131" s="73" t="s">
        <v>4188</v>
      </c>
      <c r="F131" s="98" t="s">
        <v>608</v>
      </c>
      <c r="G131" s="98" t="s">
        <v>566</v>
      </c>
      <c r="H131" s="99" t="s">
        <v>361</v>
      </c>
      <c r="I131" s="99" t="s">
        <v>517</v>
      </c>
      <c r="J131" s="71" t="s">
        <v>1423</v>
      </c>
      <c r="K131" s="332">
        <v>0</v>
      </c>
      <c r="L131" s="342">
        <v>1650000</v>
      </c>
      <c r="M131" s="71" t="s">
        <v>1424</v>
      </c>
      <c r="N131" s="332">
        <v>2022</v>
      </c>
      <c r="O131" s="78" t="s">
        <v>4855</v>
      </c>
      <c r="P131" s="86" t="str">
        <f t="shared" si="2"/>
        <v>I</v>
      </c>
      <c r="Q131" s="86" t="s">
        <v>98</v>
      </c>
      <c r="R131" s="30" t="s">
        <v>1161</v>
      </c>
      <c r="S131" s="126"/>
      <c r="T131" s="168" t="s">
        <v>782</v>
      </c>
      <c r="U131" s="183" t="s">
        <v>2240</v>
      </c>
      <c r="V131" s="187" t="s">
        <v>4854</v>
      </c>
      <c r="W131" s="187" t="s">
        <v>4857</v>
      </c>
      <c r="X131" s="187" t="s">
        <v>2933</v>
      </c>
      <c r="Y131" s="83">
        <v>3</v>
      </c>
    </row>
    <row r="132" spans="1:25" ht="30.6" hidden="1" customHeight="1">
      <c r="A132" s="83">
        <v>346</v>
      </c>
      <c r="B132" s="107" t="s">
        <v>539</v>
      </c>
      <c r="C132" s="107" t="s">
        <v>549</v>
      </c>
      <c r="D132" s="170" t="s">
        <v>5979</v>
      </c>
      <c r="E132" s="73" t="s">
        <v>4194</v>
      </c>
      <c r="F132" s="99" t="s">
        <v>707</v>
      </c>
      <c r="G132" s="98" t="s">
        <v>445</v>
      </c>
      <c r="H132" s="99" t="s">
        <v>1662</v>
      </c>
      <c r="I132" s="99" t="s">
        <v>4195</v>
      </c>
      <c r="J132" s="71" t="s">
        <v>517</v>
      </c>
      <c r="K132" s="71" t="s">
        <v>517</v>
      </c>
      <c r="L132" s="71" t="s">
        <v>517</v>
      </c>
      <c r="M132" s="71" t="s">
        <v>1424</v>
      </c>
      <c r="N132" s="332">
        <v>2022</v>
      </c>
      <c r="O132" s="72" t="s">
        <v>148</v>
      </c>
      <c r="P132" s="86" t="str">
        <f t="shared" si="2"/>
        <v>I</v>
      </c>
      <c r="Q132" s="86" t="s">
        <v>98</v>
      </c>
      <c r="R132" s="30" t="s">
        <v>1161</v>
      </c>
      <c r="S132" s="126"/>
      <c r="T132" s="168" t="s">
        <v>822</v>
      </c>
      <c r="U132" s="190" t="s">
        <v>2292</v>
      </c>
      <c r="V132" s="187" t="s">
        <v>2942</v>
      </c>
      <c r="W132" s="200" t="s">
        <v>2943</v>
      </c>
      <c r="X132" s="187" t="s">
        <v>2944</v>
      </c>
      <c r="Y132" s="83">
        <v>3</v>
      </c>
    </row>
    <row r="133" spans="1:25" ht="30.6" customHeight="1">
      <c r="A133" s="83">
        <v>365</v>
      </c>
      <c r="B133" s="107" t="s">
        <v>541</v>
      </c>
      <c r="C133" s="107" t="s">
        <v>557</v>
      </c>
      <c r="D133" s="170" t="s">
        <v>5537</v>
      </c>
      <c r="E133" s="73" t="s">
        <v>3437</v>
      </c>
      <c r="F133" s="99" t="s">
        <v>378</v>
      </c>
      <c r="G133" s="98" t="s">
        <v>445</v>
      </c>
      <c r="H133" s="99" t="s">
        <v>379</v>
      </c>
      <c r="I133" s="99" t="s">
        <v>380</v>
      </c>
      <c r="J133" s="71" t="s">
        <v>517</v>
      </c>
      <c r="K133" s="71" t="s">
        <v>517</v>
      </c>
      <c r="L133" s="71" t="s">
        <v>517</v>
      </c>
      <c r="M133" s="71" t="s">
        <v>1424</v>
      </c>
      <c r="N133" s="332">
        <v>2022</v>
      </c>
      <c r="O133" s="92" t="s">
        <v>4845</v>
      </c>
      <c r="P133" s="86" t="str">
        <f t="shared" si="2"/>
        <v>I</v>
      </c>
      <c r="Q133" s="86" t="s">
        <v>98</v>
      </c>
      <c r="R133" s="45" t="s">
        <v>1160</v>
      </c>
      <c r="S133" s="126"/>
      <c r="T133" s="168" t="s">
        <v>783</v>
      </c>
      <c r="U133" s="190" t="s">
        <v>2335</v>
      </c>
      <c r="V133" s="187" t="s">
        <v>2995</v>
      </c>
      <c r="W133" s="200" t="s">
        <v>2996</v>
      </c>
      <c r="X133" s="187" t="s">
        <v>2997</v>
      </c>
      <c r="Y133" s="83">
        <v>3</v>
      </c>
    </row>
    <row r="134" spans="1:25" ht="30.6" customHeight="1">
      <c r="A134" s="83">
        <v>374</v>
      </c>
      <c r="B134" s="107" t="s">
        <v>541</v>
      </c>
      <c r="C134" s="107" t="s">
        <v>557</v>
      </c>
      <c r="D134" s="170" t="s">
        <v>5013</v>
      </c>
      <c r="E134" s="73" t="s">
        <v>3438</v>
      </c>
      <c r="F134" s="99" t="s">
        <v>387</v>
      </c>
      <c r="G134" s="98" t="s">
        <v>445</v>
      </c>
      <c r="H134" s="99" t="s">
        <v>1684</v>
      </c>
      <c r="I134" s="99" t="s">
        <v>4220</v>
      </c>
      <c r="J134" s="71" t="s">
        <v>517</v>
      </c>
      <c r="K134" s="71" t="s">
        <v>517</v>
      </c>
      <c r="L134" s="71" t="s">
        <v>517</v>
      </c>
      <c r="M134" s="71" t="s">
        <v>1424</v>
      </c>
      <c r="N134" s="332">
        <v>2022</v>
      </c>
      <c r="O134" s="84" t="s">
        <v>163</v>
      </c>
      <c r="P134" s="86" t="str">
        <f t="shared" si="2"/>
        <v>I</v>
      </c>
      <c r="Q134" s="86" t="s">
        <v>98</v>
      </c>
      <c r="R134" s="45" t="s">
        <v>1160</v>
      </c>
      <c r="S134" s="126"/>
      <c r="T134" s="168" t="s">
        <v>842</v>
      </c>
      <c r="U134" s="190" t="s">
        <v>2335</v>
      </c>
      <c r="V134" s="187" t="s">
        <v>3020</v>
      </c>
      <c r="W134" s="200" t="s">
        <v>3021</v>
      </c>
      <c r="X134" s="187" t="s">
        <v>3022</v>
      </c>
      <c r="Y134" s="83">
        <v>3</v>
      </c>
    </row>
    <row r="135" spans="1:25" ht="30.6" hidden="1" customHeight="1">
      <c r="A135" s="83">
        <v>385</v>
      </c>
      <c r="B135" s="107" t="s">
        <v>541</v>
      </c>
      <c r="C135" s="107" t="s">
        <v>558</v>
      </c>
      <c r="D135" s="170" t="s">
        <v>5024</v>
      </c>
      <c r="E135" s="73" t="s">
        <v>3439</v>
      </c>
      <c r="F135" s="99" t="s">
        <v>399</v>
      </c>
      <c r="G135" s="98" t="s">
        <v>445</v>
      </c>
      <c r="H135" s="99" t="s">
        <v>1700</v>
      </c>
      <c r="I135" s="99" t="s">
        <v>4244</v>
      </c>
      <c r="J135" s="71" t="s">
        <v>517</v>
      </c>
      <c r="K135" s="71" t="s">
        <v>517</v>
      </c>
      <c r="L135" s="71" t="s">
        <v>517</v>
      </c>
      <c r="M135" s="71" t="s">
        <v>1424</v>
      </c>
      <c r="N135" s="332">
        <v>2022</v>
      </c>
      <c r="O135" s="78" t="s">
        <v>400</v>
      </c>
      <c r="P135" s="86" t="str">
        <f t="shared" si="2"/>
        <v>R</v>
      </c>
      <c r="Q135" s="86" t="s">
        <v>66</v>
      </c>
      <c r="R135" s="45" t="s">
        <v>1160</v>
      </c>
      <c r="S135" s="126"/>
      <c r="T135" s="168"/>
      <c r="U135" s="190" t="s">
        <v>2335</v>
      </c>
      <c r="V135" s="187"/>
      <c r="W135" s="187" t="s">
        <v>2428</v>
      </c>
      <c r="X135" s="187" t="s">
        <v>2429</v>
      </c>
      <c r="Y135" s="83">
        <v>3</v>
      </c>
    </row>
    <row r="136" spans="1:25" ht="30.6" hidden="1" customHeight="1">
      <c r="A136" s="83">
        <v>386</v>
      </c>
      <c r="B136" s="107" t="s">
        <v>541</v>
      </c>
      <c r="C136" s="107" t="s">
        <v>558</v>
      </c>
      <c r="D136" s="170" t="s">
        <v>5023</v>
      </c>
      <c r="E136" s="73" t="s">
        <v>3440</v>
      </c>
      <c r="F136" s="99" t="s">
        <v>401</v>
      </c>
      <c r="G136" s="98" t="s">
        <v>445</v>
      </c>
      <c r="H136" s="99" t="s">
        <v>402</v>
      </c>
      <c r="I136" s="99" t="s">
        <v>403</v>
      </c>
      <c r="J136" s="71" t="s">
        <v>517</v>
      </c>
      <c r="K136" s="71" t="s">
        <v>517</v>
      </c>
      <c r="L136" s="71" t="s">
        <v>517</v>
      </c>
      <c r="M136" s="71" t="s">
        <v>1424</v>
      </c>
      <c r="N136" s="332">
        <v>2022</v>
      </c>
      <c r="O136" s="78" t="s">
        <v>404</v>
      </c>
      <c r="P136" s="86" t="str">
        <f t="shared" si="2"/>
        <v>R</v>
      </c>
      <c r="Q136" s="86" t="s">
        <v>66</v>
      </c>
      <c r="R136" s="45"/>
      <c r="S136" s="126"/>
      <c r="T136" s="168"/>
      <c r="U136" s="190" t="s">
        <v>2335</v>
      </c>
      <c r="V136" s="187"/>
      <c r="W136" s="187" t="s">
        <v>2430</v>
      </c>
      <c r="X136" s="187" t="s">
        <v>2431</v>
      </c>
      <c r="Y136" s="83">
        <v>3</v>
      </c>
    </row>
    <row r="137" spans="1:25" ht="30.6" hidden="1" customHeight="1">
      <c r="A137" s="83">
        <v>388</v>
      </c>
      <c r="B137" s="107" t="s">
        <v>541</v>
      </c>
      <c r="C137" s="107" t="s">
        <v>558</v>
      </c>
      <c r="D137" s="170" t="s">
        <v>5041</v>
      </c>
      <c r="E137" s="73" t="s">
        <v>3441</v>
      </c>
      <c r="F137" s="99" t="s">
        <v>4248</v>
      </c>
      <c r="G137" s="98" t="s">
        <v>445</v>
      </c>
      <c r="H137" s="99" t="s">
        <v>4249</v>
      </c>
      <c r="I137" s="99" t="s">
        <v>405</v>
      </c>
      <c r="J137" s="71" t="s">
        <v>517</v>
      </c>
      <c r="K137" s="71" t="s">
        <v>517</v>
      </c>
      <c r="L137" s="71" t="s">
        <v>517</v>
      </c>
      <c r="M137" s="71" t="s">
        <v>1424</v>
      </c>
      <c r="N137" s="332">
        <v>2022</v>
      </c>
      <c r="O137" s="78" t="s">
        <v>406</v>
      </c>
      <c r="P137" s="86" t="str">
        <f t="shared" si="2"/>
        <v>R</v>
      </c>
      <c r="Q137" s="86" t="s">
        <v>66</v>
      </c>
      <c r="R137" s="45"/>
      <c r="S137" s="126"/>
      <c r="T137" s="168"/>
      <c r="U137" s="190" t="s">
        <v>2335</v>
      </c>
      <c r="V137" s="187"/>
      <c r="W137" s="187" t="s">
        <v>2434</v>
      </c>
      <c r="X137" s="187" t="s">
        <v>2435</v>
      </c>
      <c r="Y137" s="83">
        <v>3</v>
      </c>
    </row>
    <row r="138" spans="1:25" ht="30.6" hidden="1" customHeight="1">
      <c r="A138" s="83">
        <v>392</v>
      </c>
      <c r="B138" s="107" t="s">
        <v>541</v>
      </c>
      <c r="C138" s="107" t="s">
        <v>558</v>
      </c>
      <c r="D138" s="170" t="s">
        <v>5015</v>
      </c>
      <c r="E138" s="73" t="s">
        <v>3442</v>
      </c>
      <c r="F138" s="98" t="s">
        <v>578</v>
      </c>
      <c r="G138" s="98" t="s">
        <v>566</v>
      </c>
      <c r="H138" s="99" t="s">
        <v>1697</v>
      </c>
      <c r="I138" s="99" t="s">
        <v>517</v>
      </c>
      <c r="J138" s="71" t="s">
        <v>1423</v>
      </c>
      <c r="K138" s="332">
        <v>0</v>
      </c>
      <c r="L138" s="332">
        <v>7</v>
      </c>
      <c r="M138" s="71" t="s">
        <v>1424</v>
      </c>
      <c r="N138" s="332">
        <v>2022</v>
      </c>
      <c r="O138" s="77" t="s">
        <v>410</v>
      </c>
      <c r="P138" s="86" t="str">
        <f t="shared" si="2"/>
        <v>I</v>
      </c>
      <c r="Q138" s="86" t="s">
        <v>98</v>
      </c>
      <c r="R138" s="139" t="s">
        <v>1161</v>
      </c>
      <c r="S138" s="132"/>
      <c r="T138" s="168" t="s">
        <v>786</v>
      </c>
      <c r="U138" s="193" t="s">
        <v>3051</v>
      </c>
      <c r="V138" s="187"/>
      <c r="W138" s="200" t="s">
        <v>3052</v>
      </c>
      <c r="X138" s="187" t="s">
        <v>3053</v>
      </c>
      <c r="Y138" s="83">
        <v>3</v>
      </c>
    </row>
    <row r="139" spans="1:25" ht="30.6" hidden="1" customHeight="1">
      <c r="A139" s="83">
        <v>399</v>
      </c>
      <c r="B139" s="107" t="s">
        <v>543</v>
      </c>
      <c r="C139" s="107" t="s">
        <v>559</v>
      </c>
      <c r="D139" s="170" t="s">
        <v>5059</v>
      </c>
      <c r="E139" s="296" t="s">
        <v>3443</v>
      </c>
      <c r="F139" s="113" t="s">
        <v>1827</v>
      </c>
      <c r="G139" s="94" t="s">
        <v>445</v>
      </c>
      <c r="H139" s="96" t="s">
        <v>1704</v>
      </c>
      <c r="I139" s="96" t="s">
        <v>7894</v>
      </c>
      <c r="J139" s="90" t="s">
        <v>517</v>
      </c>
      <c r="K139" s="90" t="s">
        <v>517</v>
      </c>
      <c r="L139" s="90" t="s">
        <v>517</v>
      </c>
      <c r="M139" s="90" t="s">
        <v>1424</v>
      </c>
      <c r="N139" s="337">
        <v>2022</v>
      </c>
      <c r="O139" s="78" t="s">
        <v>417</v>
      </c>
      <c r="P139" s="86" t="str">
        <f t="shared" si="2"/>
        <v>R</v>
      </c>
      <c r="Q139" s="86" t="s">
        <v>66</v>
      </c>
      <c r="R139" s="138"/>
      <c r="S139" s="132"/>
      <c r="T139" s="168"/>
      <c r="U139" s="190" t="s">
        <v>2451</v>
      </c>
      <c r="V139" s="187" t="s">
        <v>2457</v>
      </c>
      <c r="W139" s="187" t="s">
        <v>2458</v>
      </c>
      <c r="X139" s="187" t="s">
        <v>2459</v>
      </c>
      <c r="Y139" s="83">
        <v>3</v>
      </c>
    </row>
    <row r="140" spans="1:25" ht="30.6" hidden="1" customHeight="1">
      <c r="A140" s="83">
        <v>400</v>
      </c>
      <c r="B140" s="107" t="s">
        <v>543</v>
      </c>
      <c r="C140" s="107" t="s">
        <v>559</v>
      </c>
      <c r="D140" s="170" t="s">
        <v>5058</v>
      </c>
      <c r="E140" s="73" t="s">
        <v>3444</v>
      </c>
      <c r="F140" s="75" t="s">
        <v>654</v>
      </c>
      <c r="G140" s="98" t="s">
        <v>445</v>
      </c>
      <c r="H140" s="99" t="s">
        <v>1722</v>
      </c>
      <c r="I140" s="99" t="s">
        <v>4287</v>
      </c>
      <c r="J140" s="71" t="s">
        <v>517</v>
      </c>
      <c r="K140" s="71" t="s">
        <v>517</v>
      </c>
      <c r="L140" s="71" t="s">
        <v>517</v>
      </c>
      <c r="M140" s="71" t="s">
        <v>1424</v>
      </c>
      <c r="N140" s="332">
        <v>2022</v>
      </c>
      <c r="O140" s="78" t="s">
        <v>418</v>
      </c>
      <c r="P140" s="86" t="str">
        <f t="shared" si="2"/>
        <v>R</v>
      </c>
      <c r="Q140" s="86" t="s">
        <v>66</v>
      </c>
      <c r="R140" s="139" t="s">
        <v>1163</v>
      </c>
      <c r="S140" s="132"/>
      <c r="T140" s="133"/>
      <c r="U140" s="190" t="s">
        <v>2451</v>
      </c>
      <c r="V140" s="187"/>
      <c r="W140" s="187" t="s">
        <v>2460</v>
      </c>
      <c r="X140" s="187" t="s">
        <v>2461</v>
      </c>
      <c r="Y140" s="83">
        <v>3</v>
      </c>
    </row>
    <row r="141" spans="1:25" ht="30.6" hidden="1" customHeight="1">
      <c r="A141" s="83">
        <v>422</v>
      </c>
      <c r="B141" s="107" t="s">
        <v>543</v>
      </c>
      <c r="C141" s="107" t="s">
        <v>559</v>
      </c>
      <c r="D141" s="170" t="s">
        <v>5054</v>
      </c>
      <c r="E141" s="73" t="s">
        <v>3445</v>
      </c>
      <c r="F141" s="75" t="s">
        <v>655</v>
      </c>
      <c r="G141" s="98" t="s">
        <v>566</v>
      </c>
      <c r="H141" s="99" t="s">
        <v>1707</v>
      </c>
      <c r="I141" s="99" t="s">
        <v>517</v>
      </c>
      <c r="J141" s="71" t="s">
        <v>1423</v>
      </c>
      <c r="K141" s="342">
        <v>40000</v>
      </c>
      <c r="L141" s="342">
        <v>47500</v>
      </c>
      <c r="M141" s="71" t="s">
        <v>1424</v>
      </c>
      <c r="N141" s="332">
        <v>2022</v>
      </c>
      <c r="O141" s="78" t="s">
        <v>432</v>
      </c>
      <c r="P141" s="86" t="str">
        <f t="shared" si="2"/>
        <v>R</v>
      </c>
      <c r="Q141" s="86" t="s">
        <v>98</v>
      </c>
      <c r="R141" s="45" t="s">
        <v>1165</v>
      </c>
      <c r="S141" s="126"/>
      <c r="T141" s="168"/>
      <c r="U141" s="190" t="s">
        <v>2446</v>
      </c>
      <c r="V141" s="187"/>
      <c r="W141" s="200" t="s">
        <v>3061</v>
      </c>
      <c r="X141" s="191" t="s">
        <v>3062</v>
      </c>
      <c r="Y141" s="83">
        <v>3</v>
      </c>
    </row>
    <row r="142" spans="1:25" ht="30.6" hidden="1" customHeight="1">
      <c r="A142" s="83">
        <v>423</v>
      </c>
      <c r="B142" s="107" t="s">
        <v>543</v>
      </c>
      <c r="C142" s="107" t="s">
        <v>559</v>
      </c>
      <c r="D142" s="170" t="s">
        <v>5054</v>
      </c>
      <c r="E142" s="73" t="s">
        <v>3446</v>
      </c>
      <c r="F142" s="75" t="s">
        <v>655</v>
      </c>
      <c r="G142" s="98" t="s">
        <v>445</v>
      </c>
      <c r="H142" s="99" t="s">
        <v>1708</v>
      </c>
      <c r="I142" s="99" t="s">
        <v>4288</v>
      </c>
      <c r="J142" s="71" t="s">
        <v>517</v>
      </c>
      <c r="K142" s="71" t="s">
        <v>517</v>
      </c>
      <c r="L142" s="71" t="s">
        <v>517</v>
      </c>
      <c r="M142" s="71" t="s">
        <v>1424</v>
      </c>
      <c r="N142" s="332">
        <v>2022</v>
      </c>
      <c r="O142" s="78" t="s">
        <v>433</v>
      </c>
      <c r="P142" s="86" t="str">
        <f t="shared" si="2"/>
        <v>R</v>
      </c>
      <c r="Q142" s="86" t="s">
        <v>98</v>
      </c>
      <c r="R142" s="45" t="s">
        <v>1165</v>
      </c>
      <c r="S142" s="126"/>
      <c r="T142" s="168"/>
      <c r="U142" s="190" t="s">
        <v>2446</v>
      </c>
      <c r="V142" s="187"/>
      <c r="W142" s="200" t="s">
        <v>3063</v>
      </c>
      <c r="X142" s="200" t="s">
        <v>3064</v>
      </c>
      <c r="Y142" s="83">
        <v>3</v>
      </c>
    </row>
    <row r="143" spans="1:25" ht="30.6" hidden="1" customHeight="1">
      <c r="A143" s="83">
        <v>425</v>
      </c>
      <c r="B143" s="107" t="s">
        <v>543</v>
      </c>
      <c r="C143" s="107" t="s">
        <v>560</v>
      </c>
      <c r="D143" s="170" t="s">
        <v>5057</v>
      </c>
      <c r="E143" s="296" t="s">
        <v>3447</v>
      </c>
      <c r="F143" s="75" t="s">
        <v>598</v>
      </c>
      <c r="G143" s="94" t="s">
        <v>566</v>
      </c>
      <c r="H143" s="99" t="s">
        <v>1732</v>
      </c>
      <c r="I143" s="96" t="s">
        <v>517</v>
      </c>
      <c r="J143" s="90" t="s">
        <v>1423</v>
      </c>
      <c r="K143" s="337">
        <v>50</v>
      </c>
      <c r="L143" s="337">
        <v>300</v>
      </c>
      <c r="M143" s="90" t="s">
        <v>1424</v>
      </c>
      <c r="N143" s="337">
        <v>2022</v>
      </c>
      <c r="O143" s="102" t="s">
        <v>436</v>
      </c>
      <c r="P143" s="86" t="str">
        <f t="shared" si="2"/>
        <v>I</v>
      </c>
      <c r="Q143" s="86" t="s">
        <v>66</v>
      </c>
      <c r="R143" s="45" t="s">
        <v>1165</v>
      </c>
      <c r="S143" s="126"/>
      <c r="T143" s="168" t="s">
        <v>802</v>
      </c>
      <c r="U143" s="190" t="s">
        <v>2448</v>
      </c>
      <c r="V143" s="187" t="s">
        <v>2519</v>
      </c>
      <c r="W143" s="187" t="s">
        <v>2520</v>
      </c>
      <c r="X143" s="187" t="s">
        <v>2521</v>
      </c>
      <c r="Y143" s="83">
        <v>3</v>
      </c>
    </row>
    <row r="144" spans="1:25" ht="30.6" hidden="1" customHeight="1">
      <c r="A144" s="83">
        <v>448</v>
      </c>
      <c r="B144" s="107" t="s">
        <v>544</v>
      </c>
      <c r="C144" s="107" t="s">
        <v>561</v>
      </c>
      <c r="D144" s="170" t="s">
        <v>5071</v>
      </c>
      <c r="E144" s="73" t="s">
        <v>3448</v>
      </c>
      <c r="F144" s="98" t="s">
        <v>720</v>
      </c>
      <c r="G144" s="98" t="s">
        <v>445</v>
      </c>
      <c r="H144" s="99" t="s">
        <v>1747</v>
      </c>
      <c r="I144" s="99" t="s">
        <v>4342</v>
      </c>
      <c r="J144" s="71" t="s">
        <v>517</v>
      </c>
      <c r="K144" s="71" t="s">
        <v>517</v>
      </c>
      <c r="L144" s="71" t="s">
        <v>517</v>
      </c>
      <c r="M144" s="71" t="s">
        <v>1424</v>
      </c>
      <c r="N144" s="332">
        <v>2022</v>
      </c>
      <c r="O144" s="78" t="s">
        <v>1251</v>
      </c>
      <c r="P144" s="86" t="str">
        <f t="shared" si="2"/>
        <v>R</v>
      </c>
      <c r="Q144" s="86" t="s">
        <v>66</v>
      </c>
      <c r="R144" s="45" t="s">
        <v>1167</v>
      </c>
      <c r="S144" s="126" t="s">
        <v>1056</v>
      </c>
      <c r="T144" s="134"/>
      <c r="U144" s="190" t="s">
        <v>2534</v>
      </c>
      <c r="V144" s="187" t="s">
        <v>2535</v>
      </c>
      <c r="W144" s="187" t="s">
        <v>2536</v>
      </c>
      <c r="X144" s="187" t="s">
        <v>2537</v>
      </c>
      <c r="Y144" s="83">
        <v>3</v>
      </c>
    </row>
    <row r="145" spans="1:25" ht="30.6" hidden="1" customHeight="1">
      <c r="A145" s="83">
        <v>452</v>
      </c>
      <c r="B145" s="107" t="s">
        <v>544</v>
      </c>
      <c r="C145" s="107" t="s">
        <v>561</v>
      </c>
      <c r="D145" s="170" t="s">
        <v>5073</v>
      </c>
      <c r="E145" s="73" t="s">
        <v>3449</v>
      </c>
      <c r="F145" s="99" t="s">
        <v>575</v>
      </c>
      <c r="G145" s="98" t="s">
        <v>566</v>
      </c>
      <c r="H145" s="99" t="s">
        <v>1244</v>
      </c>
      <c r="I145" s="99" t="s">
        <v>517</v>
      </c>
      <c r="J145" s="71" t="s">
        <v>4348</v>
      </c>
      <c r="K145" s="332">
        <v>0</v>
      </c>
      <c r="L145" s="332">
        <v>250</v>
      </c>
      <c r="M145" s="71" t="s">
        <v>1424</v>
      </c>
      <c r="N145" s="332">
        <v>2022</v>
      </c>
      <c r="O145" s="78" t="s">
        <v>460</v>
      </c>
      <c r="P145" s="86" t="str">
        <f t="shared" si="2"/>
        <v>I</v>
      </c>
      <c r="Q145" s="86" t="s">
        <v>66</v>
      </c>
      <c r="R145" s="45" t="s">
        <v>1167</v>
      </c>
      <c r="S145" s="126" t="s">
        <v>1056</v>
      </c>
      <c r="T145" s="168" t="s">
        <v>807</v>
      </c>
      <c r="U145" s="190" t="s">
        <v>2544</v>
      </c>
      <c r="V145" s="187" t="s">
        <v>2545</v>
      </c>
      <c r="W145" s="187" t="s">
        <v>2546</v>
      </c>
      <c r="X145" s="187" t="s">
        <v>2547</v>
      </c>
      <c r="Y145" s="83">
        <v>3</v>
      </c>
    </row>
    <row r="146" spans="1:25" ht="30.6" hidden="1" customHeight="1">
      <c r="A146" s="83">
        <v>454</v>
      </c>
      <c r="B146" s="107" t="s">
        <v>544</v>
      </c>
      <c r="C146" s="107" t="s">
        <v>561</v>
      </c>
      <c r="D146" s="170" t="s">
        <v>5072</v>
      </c>
      <c r="E146" s="73" t="s">
        <v>3450</v>
      </c>
      <c r="F146" s="99" t="s">
        <v>721</v>
      </c>
      <c r="G146" s="98" t="s">
        <v>445</v>
      </c>
      <c r="H146" s="99" t="s">
        <v>461</v>
      </c>
      <c r="I146" s="99" t="s">
        <v>462</v>
      </c>
      <c r="J146" s="71" t="s">
        <v>517</v>
      </c>
      <c r="K146" s="71" t="s">
        <v>517</v>
      </c>
      <c r="L146" s="71" t="s">
        <v>517</v>
      </c>
      <c r="M146" s="71" t="s">
        <v>1424</v>
      </c>
      <c r="N146" s="332">
        <v>2022</v>
      </c>
      <c r="O146" s="78" t="s">
        <v>463</v>
      </c>
      <c r="P146" s="86" t="str">
        <f t="shared" si="2"/>
        <v>R</v>
      </c>
      <c r="Q146" s="86" t="s">
        <v>66</v>
      </c>
      <c r="R146" s="45"/>
      <c r="S146" s="126"/>
      <c r="T146" s="168"/>
      <c r="U146" s="190" t="s">
        <v>2531</v>
      </c>
      <c r="V146" s="187"/>
      <c r="W146" s="187" t="s">
        <v>2551</v>
      </c>
      <c r="X146" s="187" t="s">
        <v>2552</v>
      </c>
      <c r="Y146" s="83">
        <v>3</v>
      </c>
    </row>
    <row r="147" spans="1:25" ht="30.6" hidden="1" customHeight="1">
      <c r="A147" s="83">
        <v>458</v>
      </c>
      <c r="B147" s="107" t="s">
        <v>544</v>
      </c>
      <c r="C147" s="107" t="s">
        <v>561</v>
      </c>
      <c r="D147" s="170" t="s">
        <v>5075</v>
      </c>
      <c r="E147" s="296" t="s">
        <v>3451</v>
      </c>
      <c r="F147" s="96" t="s">
        <v>716</v>
      </c>
      <c r="G147" s="94" t="s">
        <v>445</v>
      </c>
      <c r="H147" s="96" t="s">
        <v>1754</v>
      </c>
      <c r="I147" s="96" t="s">
        <v>465</v>
      </c>
      <c r="J147" s="90" t="s">
        <v>517</v>
      </c>
      <c r="K147" s="90" t="s">
        <v>517</v>
      </c>
      <c r="L147" s="90" t="s">
        <v>517</v>
      </c>
      <c r="M147" s="90" t="s">
        <v>1424</v>
      </c>
      <c r="N147" s="337">
        <v>2022</v>
      </c>
      <c r="O147" s="102" t="s">
        <v>466</v>
      </c>
      <c r="P147" s="86" t="str">
        <f t="shared" si="2"/>
        <v>I</v>
      </c>
      <c r="Q147" s="86" t="s">
        <v>66</v>
      </c>
      <c r="R147" s="45" t="s">
        <v>1179</v>
      </c>
      <c r="S147" s="126"/>
      <c r="T147" s="168" t="s">
        <v>810</v>
      </c>
      <c r="U147" s="193" t="s">
        <v>4580</v>
      </c>
      <c r="V147" s="191" t="s">
        <v>2562</v>
      </c>
      <c r="W147" s="191" t="s">
        <v>1908</v>
      </c>
      <c r="X147" s="187" t="s">
        <v>2563</v>
      </c>
      <c r="Y147" s="83">
        <v>3</v>
      </c>
    </row>
    <row r="148" spans="1:25" ht="30.6" hidden="1" customHeight="1">
      <c r="A148" s="83">
        <v>472</v>
      </c>
      <c r="B148" s="107" t="s">
        <v>544</v>
      </c>
      <c r="C148" s="107" t="s">
        <v>562</v>
      </c>
      <c r="D148" s="170" t="s">
        <v>5083</v>
      </c>
      <c r="E148" s="73" t="s">
        <v>3452</v>
      </c>
      <c r="F148" s="98" t="s">
        <v>722</v>
      </c>
      <c r="G148" s="98" t="s">
        <v>566</v>
      </c>
      <c r="H148" s="99" t="s">
        <v>1760</v>
      </c>
      <c r="I148" s="99" t="s">
        <v>517</v>
      </c>
      <c r="J148" s="71" t="s">
        <v>1423</v>
      </c>
      <c r="K148" s="332">
        <v>0</v>
      </c>
      <c r="L148" s="332">
        <v>500</v>
      </c>
      <c r="M148" s="71" t="s">
        <v>1424</v>
      </c>
      <c r="N148" s="332">
        <v>2022</v>
      </c>
      <c r="O148" s="91" t="s">
        <v>3793</v>
      </c>
      <c r="P148" s="86" t="str">
        <f t="shared" si="2"/>
        <v>I</v>
      </c>
      <c r="Q148" s="86" t="s">
        <v>66</v>
      </c>
      <c r="R148" s="45" t="s">
        <v>1167</v>
      </c>
      <c r="S148" s="126"/>
      <c r="T148" s="168" t="s">
        <v>864</v>
      </c>
      <c r="U148" s="180" t="s">
        <v>2586</v>
      </c>
      <c r="V148" s="196" t="s">
        <v>2593</v>
      </c>
      <c r="W148" s="184" t="s">
        <v>2594</v>
      </c>
      <c r="X148" s="451" t="s">
        <v>2595</v>
      </c>
      <c r="Y148" s="83">
        <v>3</v>
      </c>
    </row>
    <row r="149" spans="1:25" ht="30.6" hidden="1" customHeight="1">
      <c r="A149" s="83">
        <v>478</v>
      </c>
      <c r="B149" s="107" t="s">
        <v>544</v>
      </c>
      <c r="C149" s="107" t="s">
        <v>562</v>
      </c>
      <c r="D149" s="170" t="s">
        <v>5089</v>
      </c>
      <c r="E149" s="73" t="s">
        <v>3453</v>
      </c>
      <c r="F149" s="99" t="s">
        <v>920</v>
      </c>
      <c r="G149" s="98" t="s">
        <v>445</v>
      </c>
      <c r="H149" s="99" t="s">
        <v>1765</v>
      </c>
      <c r="I149" s="99" t="s">
        <v>4358</v>
      </c>
      <c r="J149" s="71" t="s">
        <v>517</v>
      </c>
      <c r="K149" s="71" t="s">
        <v>517</v>
      </c>
      <c r="L149" s="71" t="s">
        <v>517</v>
      </c>
      <c r="M149" s="71" t="s">
        <v>1424</v>
      </c>
      <c r="N149" s="332">
        <v>2022</v>
      </c>
      <c r="O149" s="78" t="s">
        <v>483</v>
      </c>
      <c r="P149" s="86" t="str">
        <f t="shared" si="2"/>
        <v>I</v>
      </c>
      <c r="Q149" s="86" t="s">
        <v>98</v>
      </c>
      <c r="R149" s="45" t="s">
        <v>1166</v>
      </c>
      <c r="S149" s="126"/>
      <c r="T149" s="168" t="s">
        <v>865</v>
      </c>
      <c r="U149" s="190" t="s">
        <v>3117</v>
      </c>
      <c r="V149" s="187"/>
      <c r="W149" s="187" t="s">
        <v>5154</v>
      </c>
      <c r="X149" s="578" t="s">
        <v>3121</v>
      </c>
      <c r="Y149" s="83">
        <v>3</v>
      </c>
    </row>
    <row r="150" spans="1:25" ht="30.6" hidden="1" customHeight="1">
      <c r="A150" s="83">
        <v>488</v>
      </c>
      <c r="B150" s="107" t="s">
        <v>544</v>
      </c>
      <c r="C150" s="107" t="s">
        <v>563</v>
      </c>
      <c r="D150" s="170" t="s">
        <v>5098</v>
      </c>
      <c r="E150" s="73" t="s">
        <v>3454</v>
      </c>
      <c r="F150" s="75" t="s">
        <v>582</v>
      </c>
      <c r="G150" s="98" t="s">
        <v>445</v>
      </c>
      <c r="H150" s="99" t="s">
        <v>1779</v>
      </c>
      <c r="I150" s="99" t="s">
        <v>4378</v>
      </c>
      <c r="J150" s="71" t="s">
        <v>517</v>
      </c>
      <c r="K150" s="71" t="s">
        <v>517</v>
      </c>
      <c r="L150" s="71" t="s">
        <v>517</v>
      </c>
      <c r="M150" s="71" t="s">
        <v>1424</v>
      </c>
      <c r="N150" s="332">
        <v>2022</v>
      </c>
      <c r="O150" s="78" t="s">
        <v>488</v>
      </c>
      <c r="P150" s="86" t="str">
        <f t="shared" si="2"/>
        <v>I</v>
      </c>
      <c r="Q150" s="86" t="s">
        <v>66</v>
      </c>
      <c r="R150" s="30" t="s">
        <v>1175</v>
      </c>
      <c r="S150" s="126"/>
      <c r="T150" s="168" t="s">
        <v>876</v>
      </c>
      <c r="U150" s="183" t="s">
        <v>2601</v>
      </c>
      <c r="V150" s="187" t="s">
        <v>2602</v>
      </c>
      <c r="W150" s="184" t="s">
        <v>2603</v>
      </c>
      <c r="X150" s="184" t="s">
        <v>2604</v>
      </c>
      <c r="Y150" s="83">
        <v>3</v>
      </c>
    </row>
    <row r="151" spans="1:25" ht="30.6" hidden="1" customHeight="1">
      <c r="A151" s="83">
        <v>512</v>
      </c>
      <c r="B151" s="107" t="s">
        <v>545</v>
      </c>
      <c r="C151" s="107" t="s">
        <v>565</v>
      </c>
      <c r="D151" s="170" t="s">
        <v>5121</v>
      </c>
      <c r="E151" s="73" t="s">
        <v>3455</v>
      </c>
      <c r="F151" s="99" t="s">
        <v>727</v>
      </c>
      <c r="G151" s="98" t="s">
        <v>445</v>
      </c>
      <c r="H151" s="99" t="s">
        <v>1818</v>
      </c>
      <c r="I151" s="99" t="s">
        <v>301</v>
      </c>
      <c r="J151" s="71" t="s">
        <v>517</v>
      </c>
      <c r="K151" s="71" t="s">
        <v>517</v>
      </c>
      <c r="L151" s="71" t="s">
        <v>517</v>
      </c>
      <c r="M151" s="71" t="s">
        <v>1424</v>
      </c>
      <c r="N151" s="332">
        <v>2022</v>
      </c>
      <c r="O151" s="78" t="s">
        <v>503</v>
      </c>
      <c r="P151" s="86" t="str">
        <f t="shared" si="2"/>
        <v>R</v>
      </c>
      <c r="Q151" s="86" t="s">
        <v>66</v>
      </c>
      <c r="R151" s="136"/>
      <c r="S151" s="136"/>
      <c r="T151" s="168"/>
      <c r="U151" s="190" t="s">
        <v>2622</v>
      </c>
      <c r="V151" s="187"/>
      <c r="W151" s="187" t="s">
        <v>2623</v>
      </c>
      <c r="X151" s="187" t="s">
        <v>2624</v>
      </c>
      <c r="Y151" s="83">
        <v>3</v>
      </c>
    </row>
    <row r="152" spans="1:25" ht="30.6" hidden="1" customHeight="1">
      <c r="A152" s="83">
        <v>518</v>
      </c>
      <c r="B152" s="107" t="s">
        <v>545</v>
      </c>
      <c r="C152" s="107" t="s">
        <v>565</v>
      </c>
      <c r="D152" s="170" t="s">
        <v>5111</v>
      </c>
      <c r="E152" s="73" t="s">
        <v>3456</v>
      </c>
      <c r="F152" s="99" t="s">
        <v>576</v>
      </c>
      <c r="G152" s="98" t="s">
        <v>445</v>
      </c>
      <c r="H152" s="112" t="s">
        <v>1802</v>
      </c>
      <c r="I152" s="99" t="s">
        <v>4421</v>
      </c>
      <c r="J152" s="71" t="s">
        <v>517</v>
      </c>
      <c r="K152" s="71" t="s">
        <v>517</v>
      </c>
      <c r="L152" s="71" t="s">
        <v>517</v>
      </c>
      <c r="M152" s="71" t="s">
        <v>1424</v>
      </c>
      <c r="N152" s="332">
        <v>2022</v>
      </c>
      <c r="O152" s="557" t="s">
        <v>508</v>
      </c>
      <c r="P152" s="86" t="str">
        <f t="shared" si="2"/>
        <v>I</v>
      </c>
      <c r="Q152" s="86" t="s">
        <v>98</v>
      </c>
      <c r="R152" s="44" t="s">
        <v>1162</v>
      </c>
      <c r="S152" s="131"/>
      <c r="T152" s="168" t="s">
        <v>813</v>
      </c>
      <c r="U152" s="190" t="s">
        <v>2622</v>
      </c>
      <c r="V152" s="187"/>
      <c r="W152" s="200" t="s">
        <v>3187</v>
      </c>
      <c r="X152" s="200" t="s">
        <v>3188</v>
      </c>
      <c r="Y152" s="83">
        <v>3</v>
      </c>
    </row>
    <row r="153" spans="1:25" ht="30.6" hidden="1" customHeight="1">
      <c r="A153" s="83">
        <v>11</v>
      </c>
      <c r="B153" s="107" t="s">
        <v>537</v>
      </c>
      <c r="C153" s="107" t="s">
        <v>538</v>
      </c>
      <c r="D153" s="170" t="s">
        <v>4884</v>
      </c>
      <c r="E153" s="73" t="s">
        <v>3854</v>
      </c>
      <c r="F153" s="99" t="s">
        <v>908</v>
      </c>
      <c r="G153" s="98" t="s">
        <v>566</v>
      </c>
      <c r="H153" s="98" t="s">
        <v>1331</v>
      </c>
      <c r="I153" s="99" t="s">
        <v>517</v>
      </c>
      <c r="J153" s="71" t="s">
        <v>1423</v>
      </c>
      <c r="K153" s="332">
        <v>0</v>
      </c>
      <c r="L153" s="332">
        <v>5</v>
      </c>
      <c r="M153" s="71" t="s">
        <v>1433</v>
      </c>
      <c r="N153" s="332">
        <v>2023</v>
      </c>
      <c r="O153" s="78" t="s">
        <v>5667</v>
      </c>
      <c r="P153" s="86" t="str">
        <f t="shared" si="2"/>
        <v>I</v>
      </c>
      <c r="Q153" s="83" t="s">
        <v>66</v>
      </c>
      <c r="R153" s="45" t="s">
        <v>1174</v>
      </c>
      <c r="S153" s="126"/>
      <c r="T153" s="168"/>
      <c r="U153" s="183" t="s">
        <v>1931</v>
      </c>
      <c r="V153" s="184"/>
      <c r="W153" s="186" t="s">
        <v>1932</v>
      </c>
      <c r="X153" s="186" t="s">
        <v>1933</v>
      </c>
      <c r="Y153" s="83">
        <v>4</v>
      </c>
    </row>
    <row r="154" spans="1:25" ht="30.6" hidden="1" customHeight="1">
      <c r="A154" s="83">
        <v>72</v>
      </c>
      <c r="B154" s="107" t="s">
        <v>537</v>
      </c>
      <c r="C154" s="107" t="s">
        <v>538</v>
      </c>
      <c r="D154" s="170" t="s">
        <v>4903</v>
      </c>
      <c r="E154" s="73" t="s">
        <v>4004</v>
      </c>
      <c r="F154" s="75" t="s">
        <v>656</v>
      </c>
      <c r="G154" s="98" t="s">
        <v>445</v>
      </c>
      <c r="H154" s="98" t="s">
        <v>1357</v>
      </c>
      <c r="I154" s="99" t="s">
        <v>4005</v>
      </c>
      <c r="J154" s="71" t="s">
        <v>517</v>
      </c>
      <c r="K154" s="71" t="s">
        <v>517</v>
      </c>
      <c r="L154" s="71" t="s">
        <v>517</v>
      </c>
      <c r="M154" s="71" t="s">
        <v>1433</v>
      </c>
      <c r="N154" s="332">
        <v>2023</v>
      </c>
      <c r="O154" s="78" t="s">
        <v>185</v>
      </c>
      <c r="P154" s="86" t="str">
        <f t="shared" si="2"/>
        <v>R</v>
      </c>
      <c r="Q154" s="83" t="s">
        <v>66</v>
      </c>
      <c r="R154" s="136"/>
      <c r="S154" s="136"/>
      <c r="T154" s="168"/>
      <c r="U154" s="190" t="s">
        <v>2085</v>
      </c>
      <c r="V154" s="187"/>
      <c r="W154" s="191" t="s">
        <v>2086</v>
      </c>
      <c r="X154" s="189" t="s">
        <v>2087</v>
      </c>
      <c r="Y154" s="83">
        <v>4</v>
      </c>
    </row>
    <row r="155" spans="1:25" ht="30.6" hidden="1" customHeight="1">
      <c r="A155" s="83">
        <v>73</v>
      </c>
      <c r="B155" s="107" t="s">
        <v>537</v>
      </c>
      <c r="C155" s="107" t="s">
        <v>538</v>
      </c>
      <c r="D155" s="170" t="s">
        <v>4902</v>
      </c>
      <c r="E155" s="73" t="s">
        <v>4006</v>
      </c>
      <c r="F155" s="75" t="s">
        <v>641</v>
      </c>
      <c r="G155" s="98" t="s">
        <v>445</v>
      </c>
      <c r="H155" s="99" t="s">
        <v>1350</v>
      </c>
      <c r="I155" s="99" t="s">
        <v>4478</v>
      </c>
      <c r="J155" s="71" t="s">
        <v>517</v>
      </c>
      <c r="K155" s="71" t="s">
        <v>517</v>
      </c>
      <c r="L155" s="71" t="s">
        <v>517</v>
      </c>
      <c r="M155" s="71" t="s">
        <v>1433</v>
      </c>
      <c r="N155" s="332">
        <v>2023</v>
      </c>
      <c r="O155" s="75" t="s">
        <v>31</v>
      </c>
      <c r="P155" s="86" t="str">
        <f t="shared" si="2"/>
        <v>R</v>
      </c>
      <c r="Q155" s="83" t="s">
        <v>66</v>
      </c>
      <c r="R155" s="136"/>
      <c r="S155" s="136"/>
      <c r="T155" s="168"/>
      <c r="U155" s="194" t="s">
        <v>2081</v>
      </c>
      <c r="V155" s="189" t="s">
        <v>2088</v>
      </c>
      <c r="W155" s="191" t="s">
        <v>1908</v>
      </c>
      <c r="X155" s="191" t="s">
        <v>2089</v>
      </c>
      <c r="Y155" s="83">
        <v>4</v>
      </c>
    </row>
    <row r="156" spans="1:25" ht="30.6" hidden="1" customHeight="1">
      <c r="A156" s="83">
        <v>125</v>
      </c>
      <c r="B156" s="107" t="s">
        <v>537</v>
      </c>
      <c r="C156" s="107" t="s">
        <v>538</v>
      </c>
      <c r="D156" s="170" t="s">
        <v>4866</v>
      </c>
      <c r="E156" s="73" t="s">
        <v>3880</v>
      </c>
      <c r="F156" s="99" t="s">
        <v>669</v>
      </c>
      <c r="G156" s="98" t="s">
        <v>445</v>
      </c>
      <c r="H156" s="99" t="s">
        <v>1281</v>
      </c>
      <c r="I156" s="99" t="s">
        <v>3881</v>
      </c>
      <c r="J156" s="71" t="s">
        <v>517</v>
      </c>
      <c r="K156" s="71" t="s">
        <v>517</v>
      </c>
      <c r="L156" s="71" t="s">
        <v>517</v>
      </c>
      <c r="M156" s="71" t="s">
        <v>1433</v>
      </c>
      <c r="N156" s="332">
        <v>2023</v>
      </c>
      <c r="O156" s="78" t="s">
        <v>195</v>
      </c>
      <c r="P156" s="86" t="str">
        <f t="shared" si="2"/>
        <v>I</v>
      </c>
      <c r="Q156" s="86" t="s">
        <v>98</v>
      </c>
      <c r="R156" s="45" t="s">
        <v>1174</v>
      </c>
      <c r="S156" s="126"/>
      <c r="T156" s="168" t="s">
        <v>731</v>
      </c>
      <c r="U156" s="190" t="s">
        <v>1912</v>
      </c>
      <c r="V156" s="187" t="s">
        <v>2635</v>
      </c>
      <c r="W156" s="187" t="s">
        <v>2636</v>
      </c>
      <c r="X156" s="187" t="s">
        <v>2637</v>
      </c>
      <c r="Y156" s="83">
        <v>4</v>
      </c>
    </row>
    <row r="157" spans="1:25" ht="30.6" hidden="1" customHeight="1">
      <c r="A157" s="83">
        <v>177</v>
      </c>
      <c r="B157" s="107" t="s">
        <v>537</v>
      </c>
      <c r="C157" s="107" t="s">
        <v>540</v>
      </c>
      <c r="D157" s="170" t="s">
        <v>4917</v>
      </c>
      <c r="E157" s="299" t="s">
        <v>1430</v>
      </c>
      <c r="F157" s="99" t="s">
        <v>610</v>
      </c>
      <c r="G157" s="98" t="s">
        <v>445</v>
      </c>
      <c r="H157" s="99" t="s">
        <v>1431</v>
      </c>
      <c r="I157" s="99" t="s">
        <v>1432</v>
      </c>
      <c r="J157" s="71" t="s">
        <v>517</v>
      </c>
      <c r="K157" s="332" t="s">
        <v>517</v>
      </c>
      <c r="L157" s="332" t="s">
        <v>517</v>
      </c>
      <c r="M157" s="71" t="s">
        <v>1433</v>
      </c>
      <c r="N157" s="332">
        <v>2023</v>
      </c>
      <c r="O157" s="443" t="s">
        <v>1434</v>
      </c>
      <c r="P157" s="86" t="str">
        <f t="shared" si="2"/>
        <v>I</v>
      </c>
      <c r="Q157" s="83" t="s">
        <v>98</v>
      </c>
      <c r="R157" s="129" t="s">
        <v>1820</v>
      </c>
      <c r="S157" s="130" t="s">
        <v>1821</v>
      </c>
      <c r="T157" s="168" t="s">
        <v>754</v>
      </c>
      <c r="U157" s="194" t="s">
        <v>2721</v>
      </c>
      <c r="V157" s="187"/>
      <c r="W157" s="187" t="s">
        <v>2722</v>
      </c>
      <c r="X157" s="187" t="s">
        <v>2723</v>
      </c>
      <c r="Y157" s="83">
        <v>4</v>
      </c>
    </row>
    <row r="158" spans="1:25" ht="30.6" hidden="1" customHeight="1">
      <c r="A158" s="83">
        <v>269</v>
      </c>
      <c r="B158" s="107" t="s">
        <v>539</v>
      </c>
      <c r="C158" s="107" t="s">
        <v>547</v>
      </c>
      <c r="D158" s="170" t="s">
        <v>4963</v>
      </c>
      <c r="E158" s="299" t="s">
        <v>4091</v>
      </c>
      <c r="F158" s="98" t="s">
        <v>692</v>
      </c>
      <c r="G158" s="98" t="s">
        <v>445</v>
      </c>
      <c r="H158" s="99" t="s">
        <v>1613</v>
      </c>
      <c r="I158" s="99" t="s">
        <v>4092</v>
      </c>
      <c r="J158" s="71" t="s">
        <v>517</v>
      </c>
      <c r="K158" s="71" t="s">
        <v>517</v>
      </c>
      <c r="L158" s="71" t="s">
        <v>517</v>
      </c>
      <c r="M158" s="71" t="s">
        <v>1433</v>
      </c>
      <c r="N158" s="332">
        <v>2023</v>
      </c>
      <c r="O158" s="87" t="s">
        <v>118</v>
      </c>
      <c r="P158" s="86" t="str">
        <f t="shared" si="2"/>
        <v>I</v>
      </c>
      <c r="Q158" s="86" t="s">
        <v>66</v>
      </c>
      <c r="R158" s="45" t="s">
        <v>1160</v>
      </c>
      <c r="S158" s="127" t="s">
        <v>1150</v>
      </c>
      <c r="T158" s="168" t="s">
        <v>768</v>
      </c>
      <c r="U158" s="190" t="s">
        <v>2319</v>
      </c>
      <c r="V158" s="187"/>
      <c r="W158" s="187" t="s">
        <v>2320</v>
      </c>
      <c r="X158" s="191" t="s">
        <v>2321</v>
      </c>
      <c r="Y158" s="83">
        <v>4</v>
      </c>
    </row>
    <row r="159" spans="1:25" ht="30.6" hidden="1" customHeight="1">
      <c r="A159" s="83">
        <v>271</v>
      </c>
      <c r="B159" s="107" t="s">
        <v>539</v>
      </c>
      <c r="C159" s="107" t="s">
        <v>547</v>
      </c>
      <c r="D159" s="170" t="s">
        <v>4964</v>
      </c>
      <c r="E159" s="73" t="s">
        <v>4094</v>
      </c>
      <c r="F159" s="99" t="s">
        <v>693</v>
      </c>
      <c r="G159" s="98" t="s">
        <v>445</v>
      </c>
      <c r="H159" s="99" t="s">
        <v>1615</v>
      </c>
      <c r="I159" s="99" t="s">
        <v>4095</v>
      </c>
      <c r="J159" s="71" t="s">
        <v>517</v>
      </c>
      <c r="K159" s="71" t="s">
        <v>517</v>
      </c>
      <c r="L159" s="71" t="s">
        <v>517</v>
      </c>
      <c r="M159" s="71" t="s">
        <v>1433</v>
      </c>
      <c r="N159" s="332">
        <v>2023</v>
      </c>
      <c r="O159" s="78" t="s">
        <v>315</v>
      </c>
      <c r="P159" s="86" t="str">
        <f t="shared" si="2"/>
        <v>I</v>
      </c>
      <c r="Q159" s="86" t="s">
        <v>66</v>
      </c>
      <c r="R159" s="45" t="s">
        <v>1160</v>
      </c>
      <c r="S159" s="126" t="s">
        <v>945</v>
      </c>
      <c r="T159" s="168" t="s">
        <v>767</v>
      </c>
      <c r="U159" s="190" t="s">
        <v>2319</v>
      </c>
      <c r="V159" s="187"/>
      <c r="W159" s="187" t="s">
        <v>2324</v>
      </c>
      <c r="X159" s="191" t="s">
        <v>2325</v>
      </c>
      <c r="Y159" s="83">
        <v>4</v>
      </c>
    </row>
    <row r="160" spans="1:25" ht="30.6" hidden="1" customHeight="1">
      <c r="A160" s="83">
        <v>275</v>
      </c>
      <c r="B160" s="107" t="s">
        <v>539</v>
      </c>
      <c r="C160" s="107" t="s">
        <v>547</v>
      </c>
      <c r="D160" s="170" t="s">
        <v>4987</v>
      </c>
      <c r="E160" s="73" t="s">
        <v>4100</v>
      </c>
      <c r="F160" s="98" t="s">
        <v>700</v>
      </c>
      <c r="G160" s="98" t="s">
        <v>445</v>
      </c>
      <c r="H160" s="99" t="s">
        <v>1593</v>
      </c>
      <c r="I160" s="99" t="s">
        <v>4101</v>
      </c>
      <c r="J160" s="71" t="s">
        <v>517</v>
      </c>
      <c r="K160" s="71" t="s">
        <v>517</v>
      </c>
      <c r="L160" s="71" t="s">
        <v>517</v>
      </c>
      <c r="M160" s="71" t="s">
        <v>1433</v>
      </c>
      <c r="N160" s="332">
        <v>2023</v>
      </c>
      <c r="O160" s="78" t="s">
        <v>318</v>
      </c>
      <c r="P160" s="86" t="str">
        <f t="shared" si="2"/>
        <v>R</v>
      </c>
      <c r="Q160" s="86" t="s">
        <v>66</v>
      </c>
      <c r="R160" s="136"/>
      <c r="S160" s="136"/>
      <c r="T160" s="168"/>
      <c r="U160" s="190" t="s">
        <v>2240</v>
      </c>
      <c r="V160" s="187"/>
      <c r="W160" s="191" t="s">
        <v>1908</v>
      </c>
      <c r="X160" s="187" t="s">
        <v>2333</v>
      </c>
      <c r="Y160" s="83">
        <v>4</v>
      </c>
    </row>
    <row r="161" spans="1:25" ht="30.6" hidden="1" customHeight="1">
      <c r="A161" s="83">
        <v>307</v>
      </c>
      <c r="B161" s="107" t="s">
        <v>539</v>
      </c>
      <c r="C161" s="107" t="s">
        <v>547</v>
      </c>
      <c r="D161" s="170" t="s">
        <v>4961</v>
      </c>
      <c r="E161" s="73" t="s">
        <v>4148</v>
      </c>
      <c r="F161" s="99" t="s">
        <v>4149</v>
      </c>
      <c r="G161" s="98" t="s">
        <v>445</v>
      </c>
      <c r="H161" s="99" t="s">
        <v>1609</v>
      </c>
      <c r="I161" s="99" t="s">
        <v>4150</v>
      </c>
      <c r="J161" s="71" t="s">
        <v>517</v>
      </c>
      <c r="K161" s="71" t="s">
        <v>517</v>
      </c>
      <c r="L161" s="71" t="s">
        <v>517</v>
      </c>
      <c r="M161" s="71" t="s">
        <v>1433</v>
      </c>
      <c r="N161" s="332">
        <v>2023</v>
      </c>
      <c r="O161" s="72" t="s">
        <v>140</v>
      </c>
      <c r="P161" s="86" t="str">
        <f t="shared" si="2"/>
        <v>I</v>
      </c>
      <c r="Q161" s="86" t="s">
        <v>98</v>
      </c>
      <c r="R161" s="30" t="s">
        <v>1161</v>
      </c>
      <c r="S161" s="126"/>
      <c r="T161" s="168" t="s">
        <v>762</v>
      </c>
      <c r="U161" s="183" t="s">
        <v>2240</v>
      </c>
      <c r="V161" s="187" t="s">
        <v>2869</v>
      </c>
      <c r="W161" s="200" t="s">
        <v>2870</v>
      </c>
      <c r="X161" s="187" t="s">
        <v>2871</v>
      </c>
      <c r="Y161" s="83">
        <v>4</v>
      </c>
    </row>
    <row r="162" spans="1:25" ht="30.6" hidden="1" customHeight="1">
      <c r="A162" s="83">
        <v>309</v>
      </c>
      <c r="B162" s="107" t="s">
        <v>539</v>
      </c>
      <c r="C162" s="107" t="s">
        <v>547</v>
      </c>
      <c r="D162" s="170" t="s">
        <v>4962</v>
      </c>
      <c r="E162" s="73" t="s">
        <v>4153</v>
      </c>
      <c r="F162" s="99" t="s">
        <v>4154</v>
      </c>
      <c r="G162" s="98" t="s">
        <v>445</v>
      </c>
      <c r="H162" s="99" t="s">
        <v>1611</v>
      </c>
      <c r="I162" s="99" t="s">
        <v>4155</v>
      </c>
      <c r="J162" s="71" t="s">
        <v>517</v>
      </c>
      <c r="K162" s="71" t="s">
        <v>517</v>
      </c>
      <c r="L162" s="71" t="s">
        <v>517</v>
      </c>
      <c r="M162" s="71" t="s">
        <v>1433</v>
      </c>
      <c r="N162" s="332">
        <v>2023</v>
      </c>
      <c r="O162" s="72" t="s">
        <v>142</v>
      </c>
      <c r="P162" s="86" t="str">
        <f t="shared" si="2"/>
        <v>I</v>
      </c>
      <c r="Q162" s="86" t="s">
        <v>98</v>
      </c>
      <c r="R162" s="30" t="s">
        <v>1161</v>
      </c>
      <c r="S162" s="126"/>
      <c r="T162" s="168" t="s">
        <v>839</v>
      </c>
      <c r="U162" s="183" t="s">
        <v>2240</v>
      </c>
      <c r="V162" s="184"/>
      <c r="W162" s="200" t="s">
        <v>2874</v>
      </c>
      <c r="X162" s="187" t="s">
        <v>2875</v>
      </c>
      <c r="Y162" s="83">
        <v>4</v>
      </c>
    </row>
    <row r="163" spans="1:25" ht="30.6" hidden="1" customHeight="1">
      <c r="A163" s="83">
        <v>468</v>
      </c>
      <c r="B163" s="107" t="s">
        <v>544</v>
      </c>
      <c r="C163" s="107" t="s">
        <v>562</v>
      </c>
      <c r="D163" s="170" t="s">
        <v>5097</v>
      </c>
      <c r="E163" s="73" t="s">
        <v>4371</v>
      </c>
      <c r="F163" s="99" t="s">
        <v>475</v>
      </c>
      <c r="G163" s="98" t="s">
        <v>445</v>
      </c>
      <c r="H163" s="99" t="s">
        <v>1777</v>
      </c>
      <c r="I163" s="99" t="s">
        <v>4372</v>
      </c>
      <c r="J163" s="71" t="s">
        <v>517</v>
      </c>
      <c r="K163" s="71" t="s">
        <v>517</v>
      </c>
      <c r="L163" s="71" t="s">
        <v>517</v>
      </c>
      <c r="M163" s="71" t="s">
        <v>1433</v>
      </c>
      <c r="N163" s="332">
        <v>2023</v>
      </c>
      <c r="O163" s="75" t="s">
        <v>3792</v>
      </c>
      <c r="P163" s="86" t="str">
        <f t="shared" si="2"/>
        <v>R</v>
      </c>
      <c r="Q163" s="86" t="s">
        <v>66</v>
      </c>
      <c r="R163" s="446"/>
      <c r="S163" s="135"/>
      <c r="T163" s="168"/>
      <c r="U163" s="183" t="s">
        <v>2581</v>
      </c>
      <c r="V163" s="184"/>
      <c r="W163" s="185" t="s">
        <v>2582</v>
      </c>
      <c r="X163" s="185" t="s">
        <v>2583</v>
      </c>
      <c r="Y163" s="83">
        <v>4</v>
      </c>
    </row>
    <row r="164" spans="1:25" ht="30.6" hidden="1" customHeight="1">
      <c r="A164" s="83">
        <v>486</v>
      </c>
      <c r="B164" s="107" t="s">
        <v>544</v>
      </c>
      <c r="C164" s="107" t="s">
        <v>562</v>
      </c>
      <c r="D164" s="170" t="s">
        <v>5094</v>
      </c>
      <c r="E164" s="73" t="s">
        <v>4368</v>
      </c>
      <c r="F164" s="99" t="s">
        <v>724</v>
      </c>
      <c r="G164" s="98" t="s">
        <v>445</v>
      </c>
      <c r="H164" s="99" t="s">
        <v>1773</v>
      </c>
      <c r="I164" s="99" t="s">
        <v>4369</v>
      </c>
      <c r="J164" s="71" t="s">
        <v>517</v>
      </c>
      <c r="K164" s="71" t="s">
        <v>517</v>
      </c>
      <c r="L164" s="71" t="s">
        <v>517</v>
      </c>
      <c r="M164" s="71" t="s">
        <v>1433</v>
      </c>
      <c r="N164" s="332">
        <v>2023</v>
      </c>
      <c r="O164" s="78" t="s">
        <v>486</v>
      </c>
      <c r="P164" s="86" t="str">
        <f t="shared" si="2"/>
        <v>I</v>
      </c>
      <c r="Q164" s="86" t="s">
        <v>98</v>
      </c>
      <c r="R164" s="446" t="s">
        <v>1180</v>
      </c>
      <c r="S164" s="135"/>
      <c r="T164" s="168" t="s">
        <v>871</v>
      </c>
      <c r="U164" s="190" t="s">
        <v>4582</v>
      </c>
      <c r="V164" s="187" t="s">
        <v>3136</v>
      </c>
      <c r="W164" s="187" t="s">
        <v>3137</v>
      </c>
      <c r="X164" s="200" t="s">
        <v>3138</v>
      </c>
      <c r="Y164" s="83">
        <v>4</v>
      </c>
    </row>
    <row r="165" spans="1:25" ht="30.6" hidden="1" customHeight="1">
      <c r="A165" s="83">
        <v>37</v>
      </c>
      <c r="B165" s="107" t="s">
        <v>537</v>
      </c>
      <c r="C165" s="107" t="s">
        <v>538</v>
      </c>
      <c r="D165" s="170" t="s">
        <v>4899</v>
      </c>
      <c r="E165" s="73" t="s">
        <v>3958</v>
      </c>
      <c r="F165" s="75" t="s">
        <v>667</v>
      </c>
      <c r="G165" s="98" t="s">
        <v>445</v>
      </c>
      <c r="H165" s="99" t="s">
        <v>1407</v>
      </c>
      <c r="I165" s="99" t="s">
        <v>3959</v>
      </c>
      <c r="J165" s="71" t="s">
        <v>517</v>
      </c>
      <c r="K165" s="71" t="s">
        <v>517</v>
      </c>
      <c r="L165" s="71" t="s">
        <v>517</v>
      </c>
      <c r="M165" s="71" t="s">
        <v>1421</v>
      </c>
      <c r="N165" s="332">
        <v>2023</v>
      </c>
      <c r="O165" s="75" t="s">
        <v>15</v>
      </c>
      <c r="P165" s="86" t="str">
        <f t="shared" si="2"/>
        <v>R</v>
      </c>
      <c r="Q165" s="83" t="s">
        <v>66</v>
      </c>
      <c r="R165" s="136"/>
      <c r="S165" s="136"/>
      <c r="T165" s="168"/>
      <c r="U165" s="183" t="s">
        <v>1973</v>
      </c>
      <c r="V165" s="187"/>
      <c r="W165" s="185" t="s">
        <v>1992</v>
      </c>
      <c r="X165" s="185" t="s">
        <v>1993</v>
      </c>
      <c r="Y165" s="83">
        <v>4</v>
      </c>
    </row>
    <row r="166" spans="1:25" ht="30.6" hidden="1" customHeight="1">
      <c r="A166" s="83">
        <v>58</v>
      </c>
      <c r="B166" s="107" t="s">
        <v>537</v>
      </c>
      <c r="C166" s="107" t="s">
        <v>538</v>
      </c>
      <c r="D166" s="170" t="s">
        <v>4893</v>
      </c>
      <c r="E166" s="299" t="s">
        <v>3983</v>
      </c>
      <c r="F166" s="75" t="s">
        <v>639</v>
      </c>
      <c r="G166" s="98" t="s">
        <v>445</v>
      </c>
      <c r="H166" s="99" t="s">
        <v>1402</v>
      </c>
      <c r="I166" s="99" t="s">
        <v>3984</v>
      </c>
      <c r="J166" s="71" t="s">
        <v>517</v>
      </c>
      <c r="K166" s="71" t="s">
        <v>517</v>
      </c>
      <c r="L166" s="71" t="s">
        <v>517</v>
      </c>
      <c r="M166" s="71" t="s">
        <v>1421</v>
      </c>
      <c r="N166" s="332">
        <v>2023</v>
      </c>
      <c r="O166" s="88" t="s">
        <v>25</v>
      </c>
      <c r="P166" s="86" t="str">
        <f t="shared" si="2"/>
        <v>R</v>
      </c>
      <c r="Q166" s="83" t="s">
        <v>66</v>
      </c>
      <c r="R166" s="136"/>
      <c r="S166" s="136"/>
      <c r="T166" s="168"/>
      <c r="U166" s="190" t="s">
        <v>2030</v>
      </c>
      <c r="V166" s="187"/>
      <c r="W166" s="191" t="s">
        <v>1908</v>
      </c>
      <c r="X166" s="191" t="s">
        <v>2047</v>
      </c>
      <c r="Y166" s="83">
        <v>4</v>
      </c>
    </row>
    <row r="167" spans="1:25" ht="30.6" hidden="1" customHeight="1">
      <c r="A167" s="83">
        <v>74</v>
      </c>
      <c r="B167" s="107" t="s">
        <v>537</v>
      </c>
      <c r="C167" s="107" t="s">
        <v>538</v>
      </c>
      <c r="D167" s="170" t="s">
        <v>4902</v>
      </c>
      <c r="E167" s="299" t="s">
        <v>4007</v>
      </c>
      <c r="F167" s="75" t="s">
        <v>641</v>
      </c>
      <c r="G167" s="98" t="s">
        <v>445</v>
      </c>
      <c r="H167" s="99" t="s">
        <v>1351</v>
      </c>
      <c r="I167" s="99" t="s">
        <v>4008</v>
      </c>
      <c r="J167" s="71" t="s">
        <v>517</v>
      </c>
      <c r="K167" s="71" t="s">
        <v>517</v>
      </c>
      <c r="L167" s="71" t="s">
        <v>517</v>
      </c>
      <c r="M167" s="71" t="s">
        <v>1421</v>
      </c>
      <c r="N167" s="332">
        <v>2023</v>
      </c>
      <c r="O167" s="88" t="s">
        <v>32</v>
      </c>
      <c r="P167" s="86" t="str">
        <f t="shared" si="2"/>
        <v>R</v>
      </c>
      <c r="Q167" s="83" t="s">
        <v>66</v>
      </c>
      <c r="R167" s="136"/>
      <c r="S167" s="136"/>
      <c r="T167" s="168"/>
      <c r="U167" s="194" t="s">
        <v>2090</v>
      </c>
      <c r="V167" s="187"/>
      <c r="W167" s="191" t="s">
        <v>1908</v>
      </c>
      <c r="X167" s="191" t="s">
        <v>2091</v>
      </c>
      <c r="Y167" s="83">
        <v>4</v>
      </c>
    </row>
    <row r="168" spans="1:25" ht="30.6" hidden="1" customHeight="1">
      <c r="A168" s="83">
        <v>109</v>
      </c>
      <c r="B168" s="107" t="s">
        <v>537</v>
      </c>
      <c r="C168" s="107" t="s">
        <v>538</v>
      </c>
      <c r="D168" s="170" t="s">
        <v>4904</v>
      </c>
      <c r="E168" s="299" t="s">
        <v>3853</v>
      </c>
      <c r="F168" s="75" t="s">
        <v>648</v>
      </c>
      <c r="G168" s="98" t="s">
        <v>566</v>
      </c>
      <c r="H168" s="99" t="s">
        <v>1370</v>
      </c>
      <c r="I168" s="99" t="s">
        <v>517</v>
      </c>
      <c r="J168" s="71" t="s">
        <v>1423</v>
      </c>
      <c r="K168" s="332">
        <v>0</v>
      </c>
      <c r="L168" s="342">
        <v>2300000</v>
      </c>
      <c r="M168" s="71" t="s">
        <v>1421</v>
      </c>
      <c r="N168" s="332">
        <v>2023</v>
      </c>
      <c r="O168" s="88" t="s">
        <v>49</v>
      </c>
      <c r="P168" s="86" t="str">
        <f t="shared" si="2"/>
        <v>R</v>
      </c>
      <c r="Q168" s="83" t="s">
        <v>66</v>
      </c>
      <c r="R168" s="136"/>
      <c r="S168" s="136"/>
      <c r="T168" s="168"/>
      <c r="U168" s="190" t="s">
        <v>2141</v>
      </c>
      <c r="V168" s="187"/>
      <c r="W168" s="187" t="s">
        <v>2160</v>
      </c>
      <c r="X168" s="191" t="s">
        <v>2161</v>
      </c>
      <c r="Y168" s="83">
        <v>4</v>
      </c>
    </row>
    <row r="169" spans="1:25" ht="30.6" hidden="1" customHeight="1">
      <c r="A169" s="83">
        <v>204</v>
      </c>
      <c r="B169" s="107" t="s">
        <v>537</v>
      </c>
      <c r="C169" s="107" t="s">
        <v>542</v>
      </c>
      <c r="D169" s="170" t="s">
        <v>4944</v>
      </c>
      <c r="E169" s="299" t="s">
        <v>1515</v>
      </c>
      <c r="F169" s="99" t="s">
        <v>272</v>
      </c>
      <c r="G169" s="99" t="s">
        <v>445</v>
      </c>
      <c r="H169" s="99" t="s">
        <v>273</v>
      </c>
      <c r="I169" s="99" t="s">
        <v>274</v>
      </c>
      <c r="J169" s="74" t="s">
        <v>517</v>
      </c>
      <c r="K169" s="74" t="s">
        <v>517</v>
      </c>
      <c r="L169" s="74" t="s">
        <v>517</v>
      </c>
      <c r="M169" s="74" t="s">
        <v>1421</v>
      </c>
      <c r="N169" s="334">
        <v>2023</v>
      </c>
      <c r="O169" s="443" t="s">
        <v>275</v>
      </c>
      <c r="P169" s="86" t="str">
        <f t="shared" si="2"/>
        <v>I</v>
      </c>
      <c r="Q169" s="86" t="s">
        <v>98</v>
      </c>
      <c r="R169" s="45" t="s">
        <v>1168</v>
      </c>
      <c r="S169" s="126"/>
      <c r="T169" s="168" t="s">
        <v>821</v>
      </c>
      <c r="U169" s="194" t="s">
        <v>2764</v>
      </c>
      <c r="V169" s="187" t="s">
        <v>2765</v>
      </c>
      <c r="W169" s="187" t="s">
        <v>2766</v>
      </c>
      <c r="X169" s="187" t="s">
        <v>2767</v>
      </c>
      <c r="Y169" s="83">
        <v>4</v>
      </c>
    </row>
    <row r="170" spans="1:25" ht="30.6" hidden="1" customHeight="1">
      <c r="A170" s="83">
        <v>282</v>
      </c>
      <c r="B170" s="107" t="s">
        <v>539</v>
      </c>
      <c r="C170" s="107" t="s">
        <v>547</v>
      </c>
      <c r="D170" s="170" t="s">
        <v>4968</v>
      </c>
      <c r="E170" s="299" t="s">
        <v>4108</v>
      </c>
      <c r="F170" s="98" t="s">
        <v>695</v>
      </c>
      <c r="G170" s="98" t="s">
        <v>445</v>
      </c>
      <c r="H170" s="99" t="s">
        <v>1624</v>
      </c>
      <c r="I170" s="99" t="s">
        <v>4109</v>
      </c>
      <c r="J170" s="71" t="s">
        <v>517</v>
      </c>
      <c r="K170" s="71" t="s">
        <v>517</v>
      </c>
      <c r="L170" s="71" t="s">
        <v>517</v>
      </c>
      <c r="M170" s="71" t="s">
        <v>1421</v>
      </c>
      <c r="N170" s="332">
        <v>2023</v>
      </c>
      <c r="O170" s="100" t="s">
        <v>323</v>
      </c>
      <c r="P170" s="86" t="str">
        <f t="shared" si="2"/>
        <v>I</v>
      </c>
      <c r="Q170" s="86" t="s">
        <v>66</v>
      </c>
      <c r="R170" s="30" t="s">
        <v>1161</v>
      </c>
      <c r="S170" s="126"/>
      <c r="T170" s="168" t="s">
        <v>771</v>
      </c>
      <c r="U170" s="190" t="s">
        <v>2350</v>
      </c>
      <c r="V170" s="184" t="s">
        <v>2351</v>
      </c>
      <c r="W170" s="184" t="s">
        <v>2352</v>
      </c>
      <c r="X170" s="184" t="s">
        <v>2353</v>
      </c>
      <c r="Y170" s="83">
        <v>4</v>
      </c>
    </row>
    <row r="171" spans="1:25" ht="30.6" hidden="1" customHeight="1">
      <c r="A171" s="83">
        <v>290</v>
      </c>
      <c r="B171" s="107" t="s">
        <v>539</v>
      </c>
      <c r="C171" s="107" t="s">
        <v>547</v>
      </c>
      <c r="D171" s="170" t="s">
        <v>4975</v>
      </c>
      <c r="E171" s="299" t="s">
        <v>4123</v>
      </c>
      <c r="F171" s="99" t="s">
        <v>633</v>
      </c>
      <c r="G171" s="98" t="s">
        <v>445</v>
      </c>
      <c r="H171" s="99" t="s">
        <v>1627</v>
      </c>
      <c r="I171" s="99" t="s">
        <v>4124</v>
      </c>
      <c r="J171" s="71" t="s">
        <v>517</v>
      </c>
      <c r="K171" s="71" t="s">
        <v>517</v>
      </c>
      <c r="L171" s="71" t="s">
        <v>517</v>
      </c>
      <c r="M171" s="71" t="s">
        <v>1421</v>
      </c>
      <c r="N171" s="332">
        <v>2023</v>
      </c>
      <c r="O171" s="88" t="s">
        <v>130</v>
      </c>
      <c r="P171" s="86" t="str">
        <f t="shared" si="2"/>
        <v>I</v>
      </c>
      <c r="Q171" s="86" t="s">
        <v>66</v>
      </c>
      <c r="R171" s="45" t="s">
        <v>1160</v>
      </c>
      <c r="S171" s="126"/>
      <c r="T171" s="168"/>
      <c r="U171" s="190" t="s">
        <v>2335</v>
      </c>
      <c r="V171" s="191" t="s">
        <v>2328</v>
      </c>
      <c r="W171" s="187" t="s">
        <v>2372</v>
      </c>
      <c r="X171" s="191" t="s">
        <v>2373</v>
      </c>
      <c r="Y171" s="83">
        <v>4</v>
      </c>
    </row>
    <row r="172" spans="1:25" ht="30.6" hidden="1" customHeight="1">
      <c r="A172" s="83">
        <v>314</v>
      </c>
      <c r="B172" s="107" t="s">
        <v>539</v>
      </c>
      <c r="C172" s="107" t="s">
        <v>548</v>
      </c>
      <c r="D172" s="170" t="s">
        <v>4992</v>
      </c>
      <c r="E172" s="299" t="s">
        <v>4167</v>
      </c>
      <c r="F172" s="99" t="s">
        <v>620</v>
      </c>
      <c r="G172" s="98" t="s">
        <v>566</v>
      </c>
      <c r="H172" s="99" t="s">
        <v>1644</v>
      </c>
      <c r="I172" s="99" t="s">
        <v>517</v>
      </c>
      <c r="J172" s="71" t="s">
        <v>1423</v>
      </c>
      <c r="K172" s="332">
        <v>0</v>
      </c>
      <c r="L172" s="477">
        <v>13400000</v>
      </c>
      <c r="M172" s="71" t="s">
        <v>1421</v>
      </c>
      <c r="N172" s="332">
        <v>2023</v>
      </c>
      <c r="O172" s="100" t="s">
        <v>5691</v>
      </c>
      <c r="P172" s="86" t="str">
        <f t="shared" si="2"/>
        <v>I</v>
      </c>
      <c r="Q172" s="86" t="s">
        <v>66</v>
      </c>
      <c r="R172" s="30" t="s">
        <v>1161</v>
      </c>
      <c r="S172" s="126"/>
      <c r="T172" s="168" t="s">
        <v>774</v>
      </c>
      <c r="U172" s="190" t="s">
        <v>2403</v>
      </c>
      <c r="V172" s="191" t="s">
        <v>2404</v>
      </c>
      <c r="W172" s="187" t="s">
        <v>2405</v>
      </c>
      <c r="X172" s="187" t="s">
        <v>2406</v>
      </c>
      <c r="Y172" s="83">
        <v>4</v>
      </c>
    </row>
    <row r="173" spans="1:25" ht="30.6" hidden="1" customHeight="1">
      <c r="A173" s="83">
        <v>343</v>
      </c>
      <c r="B173" s="107" t="s">
        <v>539</v>
      </c>
      <c r="C173" s="107" t="s">
        <v>549</v>
      </c>
      <c r="D173" s="170" t="s">
        <v>5978</v>
      </c>
      <c r="E173" s="299" t="s">
        <v>4190</v>
      </c>
      <c r="F173" s="99" t="s">
        <v>706</v>
      </c>
      <c r="G173" s="98" t="s">
        <v>445</v>
      </c>
      <c r="H173" s="99" t="s">
        <v>1661</v>
      </c>
      <c r="I173" s="99" t="s">
        <v>4191</v>
      </c>
      <c r="J173" s="71" t="s">
        <v>517</v>
      </c>
      <c r="K173" s="71" t="s">
        <v>517</v>
      </c>
      <c r="L173" s="71" t="s">
        <v>517</v>
      </c>
      <c r="M173" s="71" t="s">
        <v>1421</v>
      </c>
      <c r="N173" s="332">
        <v>2023</v>
      </c>
      <c r="O173" s="88" t="s">
        <v>146</v>
      </c>
      <c r="P173" s="86" t="str">
        <f t="shared" si="2"/>
        <v>I</v>
      </c>
      <c r="Q173" s="86" t="s">
        <v>98</v>
      </c>
      <c r="R173" s="30" t="s">
        <v>1161</v>
      </c>
      <c r="S173" s="126"/>
      <c r="T173" s="168" t="s">
        <v>780</v>
      </c>
      <c r="U173" s="190" t="s">
        <v>2240</v>
      </c>
      <c r="V173" s="187"/>
      <c r="W173" s="200" t="s">
        <v>2935</v>
      </c>
      <c r="X173" s="187" t="s">
        <v>2936</v>
      </c>
      <c r="Y173" s="83">
        <v>4</v>
      </c>
    </row>
    <row r="174" spans="1:25" ht="30.6" hidden="1" customHeight="1">
      <c r="A174" s="83">
        <v>403</v>
      </c>
      <c r="B174" s="107" t="s">
        <v>543</v>
      </c>
      <c r="C174" s="107" t="s">
        <v>559</v>
      </c>
      <c r="D174" s="170" t="s">
        <v>5027</v>
      </c>
      <c r="E174" s="299" t="s">
        <v>4295</v>
      </c>
      <c r="F174" s="99" t="s">
        <v>579</v>
      </c>
      <c r="G174" s="98" t="s">
        <v>445</v>
      </c>
      <c r="H174" s="99" t="s">
        <v>1709</v>
      </c>
      <c r="I174" s="99" t="s">
        <v>532</v>
      </c>
      <c r="J174" s="71" t="s">
        <v>517</v>
      </c>
      <c r="K174" s="71" t="s">
        <v>517</v>
      </c>
      <c r="L174" s="71" t="s">
        <v>517</v>
      </c>
      <c r="M174" s="71" t="s">
        <v>1421</v>
      </c>
      <c r="N174" s="332">
        <v>2023</v>
      </c>
      <c r="O174" s="87" t="s">
        <v>175</v>
      </c>
      <c r="P174" s="86" t="str">
        <f t="shared" si="2"/>
        <v>I</v>
      </c>
      <c r="Q174" s="86" t="s">
        <v>66</v>
      </c>
      <c r="R174" s="30" t="s">
        <v>1163</v>
      </c>
      <c r="S174" s="127" t="s">
        <v>1156</v>
      </c>
      <c r="T174" s="168" t="s">
        <v>793</v>
      </c>
      <c r="U174" s="190" t="s">
        <v>2468</v>
      </c>
      <c r="V174" s="187" t="s">
        <v>2469</v>
      </c>
      <c r="W174" s="191" t="s">
        <v>2470</v>
      </c>
      <c r="X174" s="187" t="s">
        <v>2471</v>
      </c>
      <c r="Y174" s="83">
        <v>4</v>
      </c>
    </row>
    <row r="175" spans="1:25" ht="30.6" hidden="1" customHeight="1">
      <c r="A175" s="83">
        <v>436</v>
      </c>
      <c r="B175" s="107" t="s">
        <v>543</v>
      </c>
      <c r="C175" s="107" t="s">
        <v>560</v>
      </c>
      <c r="D175" s="170" t="s">
        <v>5064</v>
      </c>
      <c r="E175" s="299" t="s">
        <v>4300</v>
      </c>
      <c r="F175" s="99" t="s">
        <v>606</v>
      </c>
      <c r="G175" s="98" t="s">
        <v>445</v>
      </c>
      <c r="H175" s="99" t="s">
        <v>446</v>
      </c>
      <c r="I175" s="99" t="s">
        <v>447</v>
      </c>
      <c r="J175" s="71" t="s">
        <v>517</v>
      </c>
      <c r="K175" s="71" t="s">
        <v>517</v>
      </c>
      <c r="L175" s="71" t="s">
        <v>517</v>
      </c>
      <c r="M175" s="71" t="s">
        <v>1421</v>
      </c>
      <c r="N175" s="332">
        <v>2023</v>
      </c>
      <c r="O175" s="100" t="s">
        <v>448</v>
      </c>
      <c r="P175" s="86" t="str">
        <f t="shared" si="2"/>
        <v>I</v>
      </c>
      <c r="Q175" s="86" t="s">
        <v>98</v>
      </c>
      <c r="R175" s="45" t="s">
        <v>1164</v>
      </c>
      <c r="S175" s="126"/>
      <c r="T175" s="168" t="s">
        <v>858</v>
      </c>
      <c r="U175" s="193" t="s">
        <v>2737</v>
      </c>
      <c r="V175" s="187"/>
      <c r="W175" s="200" t="s">
        <v>3084</v>
      </c>
      <c r="X175" s="200" t="s">
        <v>3085</v>
      </c>
      <c r="Y175" s="83">
        <v>4</v>
      </c>
    </row>
    <row r="176" spans="1:25" ht="30.6" hidden="1" customHeight="1">
      <c r="A176" s="83">
        <v>440</v>
      </c>
      <c r="B176" s="107" t="s">
        <v>543</v>
      </c>
      <c r="C176" s="107" t="s">
        <v>560</v>
      </c>
      <c r="D176" s="170" t="s">
        <v>5067</v>
      </c>
      <c r="E176" s="299" t="s">
        <v>4309</v>
      </c>
      <c r="F176" s="99" t="s">
        <v>611</v>
      </c>
      <c r="G176" s="98" t="s">
        <v>566</v>
      </c>
      <c r="H176" s="99" t="s">
        <v>1743</v>
      </c>
      <c r="I176" s="99" t="s">
        <v>517</v>
      </c>
      <c r="J176" s="71" t="s">
        <v>1423</v>
      </c>
      <c r="K176" s="332">
        <v>0</v>
      </c>
      <c r="L176" s="332">
        <v>30</v>
      </c>
      <c r="M176" s="71" t="s">
        <v>1421</v>
      </c>
      <c r="N176" s="332">
        <v>2023</v>
      </c>
      <c r="O176" s="100" t="s">
        <v>451</v>
      </c>
      <c r="P176" s="86" t="str">
        <f t="shared" si="2"/>
        <v>I</v>
      </c>
      <c r="Q176" s="86" t="s">
        <v>98</v>
      </c>
      <c r="R176" s="45" t="s">
        <v>1165</v>
      </c>
      <c r="S176" s="126"/>
      <c r="T176" s="168" t="s">
        <v>857</v>
      </c>
      <c r="U176" s="190" t="s">
        <v>2446</v>
      </c>
      <c r="V176" s="187"/>
      <c r="W176" s="200" t="s">
        <v>3092</v>
      </c>
      <c r="X176" s="200" t="s">
        <v>3093</v>
      </c>
      <c r="Y176" s="83">
        <v>4</v>
      </c>
    </row>
    <row r="177" spans="1:25" ht="30.6" hidden="1" customHeight="1">
      <c r="A177" s="83">
        <v>464</v>
      </c>
      <c r="B177" s="107" t="s">
        <v>544</v>
      </c>
      <c r="C177" s="107" t="s">
        <v>561</v>
      </c>
      <c r="D177" s="170" t="s">
        <v>5074</v>
      </c>
      <c r="E177" s="299" t="s">
        <v>4340</v>
      </c>
      <c r="F177" s="99" t="s">
        <v>719</v>
      </c>
      <c r="G177" s="98" t="s">
        <v>566</v>
      </c>
      <c r="H177" s="99" t="s">
        <v>1753</v>
      </c>
      <c r="I177" s="99" t="s">
        <v>517</v>
      </c>
      <c r="J177" s="71" t="s">
        <v>1423</v>
      </c>
      <c r="K177" s="332">
        <v>0</v>
      </c>
      <c r="L177" s="332">
        <v>700</v>
      </c>
      <c r="M177" s="71" t="s">
        <v>1421</v>
      </c>
      <c r="N177" s="332">
        <v>2023</v>
      </c>
      <c r="O177" s="100" t="s">
        <v>471</v>
      </c>
      <c r="P177" s="86" t="str">
        <f t="shared" si="2"/>
        <v>I</v>
      </c>
      <c r="Q177" s="86" t="s">
        <v>98</v>
      </c>
      <c r="R177" s="45" t="s">
        <v>1164</v>
      </c>
      <c r="S177" s="127" t="s">
        <v>1158</v>
      </c>
      <c r="T177" s="168" t="s">
        <v>809</v>
      </c>
      <c r="U177" s="190" t="s">
        <v>3107</v>
      </c>
      <c r="V177" s="187"/>
      <c r="W177" s="200" t="s">
        <v>3113</v>
      </c>
      <c r="X177" s="200" t="s">
        <v>3114</v>
      </c>
      <c r="Y177" s="83">
        <v>4</v>
      </c>
    </row>
    <row r="178" spans="1:25" ht="30.6" hidden="1" customHeight="1">
      <c r="A178" s="83">
        <v>495</v>
      </c>
      <c r="B178" s="107" t="s">
        <v>544</v>
      </c>
      <c r="C178" s="107" t="s">
        <v>563</v>
      </c>
      <c r="D178" s="170" t="s">
        <v>5107</v>
      </c>
      <c r="E178" s="299" t="s">
        <v>4394</v>
      </c>
      <c r="F178" s="75" t="s">
        <v>588</v>
      </c>
      <c r="G178" s="98" t="s">
        <v>566</v>
      </c>
      <c r="H178" s="99" t="s">
        <v>1786</v>
      </c>
      <c r="I178" s="99" t="s">
        <v>517</v>
      </c>
      <c r="J178" s="71" t="s">
        <v>1423</v>
      </c>
      <c r="K178" s="332">
        <v>0</v>
      </c>
      <c r="L178" s="342">
        <v>20000</v>
      </c>
      <c r="M178" s="71" t="s">
        <v>1421</v>
      </c>
      <c r="N178" s="332">
        <v>2023</v>
      </c>
      <c r="O178" s="100" t="s">
        <v>490</v>
      </c>
      <c r="P178" s="86" t="str">
        <f t="shared" si="2"/>
        <v>I</v>
      </c>
      <c r="Q178" s="86" t="s">
        <v>66</v>
      </c>
      <c r="R178" s="30" t="s">
        <v>1175</v>
      </c>
      <c r="S178" s="126"/>
      <c r="T178" s="168" t="s">
        <v>875</v>
      </c>
      <c r="U178" s="190" t="s">
        <v>2608</v>
      </c>
      <c r="V178" s="187"/>
      <c r="W178" s="187" t="s">
        <v>2617</v>
      </c>
      <c r="X178" s="187" t="s">
        <v>2618</v>
      </c>
      <c r="Y178" s="83">
        <v>4</v>
      </c>
    </row>
    <row r="179" spans="1:25" ht="30.6" hidden="1" customHeight="1">
      <c r="A179" s="83">
        <v>525</v>
      </c>
      <c r="B179" s="107" t="s">
        <v>545</v>
      </c>
      <c r="C179" s="107" t="s">
        <v>565</v>
      </c>
      <c r="D179" s="170" t="s">
        <v>5113</v>
      </c>
      <c r="E179" s="299" t="s">
        <v>4411</v>
      </c>
      <c r="F179" s="99" t="s">
        <v>612</v>
      </c>
      <c r="G179" s="98" t="s">
        <v>566</v>
      </c>
      <c r="H179" s="99" t="s">
        <v>1811</v>
      </c>
      <c r="I179" s="99" t="s">
        <v>517</v>
      </c>
      <c r="J179" s="71" t="s">
        <v>1423</v>
      </c>
      <c r="K179" s="332">
        <v>0</v>
      </c>
      <c r="L179" s="71">
        <v>1800</v>
      </c>
      <c r="M179" s="71" t="s">
        <v>1421</v>
      </c>
      <c r="N179" s="332">
        <v>2023</v>
      </c>
      <c r="O179" s="564" t="s">
        <v>512</v>
      </c>
      <c r="P179" s="86" t="str">
        <f t="shared" si="2"/>
        <v>I</v>
      </c>
      <c r="Q179" s="86" t="s">
        <v>98</v>
      </c>
      <c r="R179" s="44" t="s">
        <v>1162</v>
      </c>
      <c r="S179" s="131"/>
      <c r="T179" s="168" t="s">
        <v>881</v>
      </c>
      <c r="U179" s="190" t="s">
        <v>2622</v>
      </c>
      <c r="V179" s="187"/>
      <c r="W179" s="200" t="s">
        <v>3204</v>
      </c>
      <c r="X179" s="187" t="s">
        <v>3205</v>
      </c>
      <c r="Y179" s="83">
        <v>4</v>
      </c>
    </row>
    <row r="180" spans="1:25" ht="30.6" hidden="1" customHeight="1">
      <c r="A180" s="83">
        <v>159</v>
      </c>
      <c r="B180" s="107" t="s">
        <v>537</v>
      </c>
      <c r="C180" s="107" t="s">
        <v>540</v>
      </c>
      <c r="D180" s="170" t="s">
        <v>4931</v>
      </c>
      <c r="E180" s="299" t="s">
        <v>1453</v>
      </c>
      <c r="F180" s="75" t="s">
        <v>657</v>
      </c>
      <c r="G180" s="98" t="s">
        <v>445</v>
      </c>
      <c r="H180" s="99" t="s">
        <v>1454</v>
      </c>
      <c r="I180" s="99" t="s">
        <v>1455</v>
      </c>
      <c r="J180" s="71" t="s">
        <v>517</v>
      </c>
      <c r="K180" s="332" t="s">
        <v>517</v>
      </c>
      <c r="L180" s="332" t="s">
        <v>517</v>
      </c>
      <c r="M180" s="71" t="s">
        <v>1444</v>
      </c>
      <c r="N180" s="332">
        <v>2023</v>
      </c>
      <c r="O180" s="443" t="s">
        <v>217</v>
      </c>
      <c r="P180" s="86" t="str">
        <f t="shared" si="2"/>
        <v>R</v>
      </c>
      <c r="Q180" s="83" t="s">
        <v>66</v>
      </c>
      <c r="R180" s="136"/>
      <c r="S180" s="136"/>
      <c r="T180" s="168"/>
      <c r="U180" s="226" t="s">
        <v>2737</v>
      </c>
      <c r="V180" s="187"/>
      <c r="W180" s="187" t="s">
        <v>2204</v>
      </c>
      <c r="X180" s="187" t="s">
        <v>2205</v>
      </c>
      <c r="Y180" s="83">
        <v>5</v>
      </c>
    </row>
    <row r="181" spans="1:25" ht="30.6" hidden="1" customHeight="1">
      <c r="A181" s="83">
        <v>188</v>
      </c>
      <c r="B181" s="107" t="s">
        <v>537</v>
      </c>
      <c r="C181" s="107" t="s">
        <v>542</v>
      </c>
      <c r="D181" s="170" t="s">
        <v>4937</v>
      </c>
      <c r="E181" s="299" t="s">
        <v>1516</v>
      </c>
      <c r="F181" s="98" t="s">
        <v>253</v>
      </c>
      <c r="G181" s="98" t="s">
        <v>566</v>
      </c>
      <c r="H181" s="99" t="s">
        <v>1561</v>
      </c>
      <c r="I181" s="99" t="s">
        <v>517</v>
      </c>
      <c r="J181" s="71" t="s">
        <v>1423</v>
      </c>
      <c r="K181" s="332">
        <v>0</v>
      </c>
      <c r="L181" s="332">
        <v>80</v>
      </c>
      <c r="M181" s="71" t="s">
        <v>1444</v>
      </c>
      <c r="N181" s="332">
        <v>2023</v>
      </c>
      <c r="O181" s="443" t="s">
        <v>252</v>
      </c>
      <c r="P181" s="86" t="str">
        <f t="shared" si="2"/>
        <v>I</v>
      </c>
      <c r="Q181" s="83" t="s">
        <v>66</v>
      </c>
      <c r="R181" s="45" t="s">
        <v>1168</v>
      </c>
      <c r="S181" s="126"/>
      <c r="T181" s="168" t="s">
        <v>818</v>
      </c>
      <c r="U181" s="223" t="s">
        <v>2226</v>
      </c>
      <c r="V181" s="187"/>
      <c r="W181" s="187" t="s">
        <v>2236</v>
      </c>
      <c r="X181" s="187" t="s">
        <v>2237</v>
      </c>
      <c r="Y181" s="83">
        <v>5</v>
      </c>
    </row>
    <row r="182" spans="1:25" ht="30.6" hidden="1" customHeight="1">
      <c r="A182" s="83">
        <v>256</v>
      </c>
      <c r="B182" s="107" t="s">
        <v>539</v>
      </c>
      <c r="C182" s="107" t="s">
        <v>547</v>
      </c>
      <c r="D182" s="170" t="s">
        <v>4959</v>
      </c>
      <c r="E182" s="299" t="s">
        <v>4081</v>
      </c>
      <c r="F182" s="99" t="s">
        <v>689</v>
      </c>
      <c r="G182" s="98" t="s">
        <v>445</v>
      </c>
      <c r="H182" s="99" t="s">
        <v>1600</v>
      </c>
      <c r="I182" s="99" t="s">
        <v>4082</v>
      </c>
      <c r="J182" s="71" t="s">
        <v>517</v>
      </c>
      <c r="K182" s="71" t="s">
        <v>517</v>
      </c>
      <c r="L182" s="71" t="s">
        <v>517</v>
      </c>
      <c r="M182" s="71" t="s">
        <v>1444</v>
      </c>
      <c r="N182" s="332">
        <v>2023</v>
      </c>
      <c r="O182" s="100" t="s">
        <v>305</v>
      </c>
      <c r="P182" s="86" t="str">
        <f t="shared" si="2"/>
        <v>I</v>
      </c>
      <c r="Q182" s="86" t="s">
        <v>66</v>
      </c>
      <c r="R182" s="30" t="s">
        <v>1161</v>
      </c>
      <c r="S182" s="126"/>
      <c r="T182" s="168" t="s">
        <v>763</v>
      </c>
      <c r="U182" s="223" t="s">
        <v>2292</v>
      </c>
      <c r="V182" s="187"/>
      <c r="W182" s="187" t="s">
        <v>2293</v>
      </c>
      <c r="X182" s="191" t="s">
        <v>2294</v>
      </c>
      <c r="Y182" s="83">
        <v>5</v>
      </c>
    </row>
    <row r="183" spans="1:25" ht="30.6" hidden="1" customHeight="1">
      <c r="A183" s="83">
        <v>317</v>
      </c>
      <c r="B183" s="107" t="s">
        <v>539</v>
      </c>
      <c r="C183" s="107" t="s">
        <v>548</v>
      </c>
      <c r="D183" s="170" t="s">
        <v>4990</v>
      </c>
      <c r="E183" s="299" t="s">
        <v>4169</v>
      </c>
      <c r="F183" s="98" t="s">
        <v>3760</v>
      </c>
      <c r="G183" s="98" t="s">
        <v>445</v>
      </c>
      <c r="H183" s="99" t="s">
        <v>1639</v>
      </c>
      <c r="I183" s="99" t="s">
        <v>4170</v>
      </c>
      <c r="J183" s="71" t="s">
        <v>517</v>
      </c>
      <c r="K183" s="71" t="s">
        <v>517</v>
      </c>
      <c r="L183" s="71" t="s">
        <v>517</v>
      </c>
      <c r="M183" s="71" t="s">
        <v>1444</v>
      </c>
      <c r="N183" s="332">
        <v>2023</v>
      </c>
      <c r="O183" s="100" t="s">
        <v>336</v>
      </c>
      <c r="P183" s="86" t="str">
        <f t="shared" si="2"/>
        <v>I</v>
      </c>
      <c r="Q183" s="86" t="s">
        <v>98</v>
      </c>
      <c r="R183" s="30" t="s">
        <v>1163</v>
      </c>
      <c r="S183" s="126"/>
      <c r="T183" s="168" t="s">
        <v>776</v>
      </c>
      <c r="U183" s="221" t="s">
        <v>6624</v>
      </c>
      <c r="V183" s="187" t="s">
        <v>2883</v>
      </c>
      <c r="W183" s="200" t="s">
        <v>2884</v>
      </c>
      <c r="X183" s="187" t="s">
        <v>2885</v>
      </c>
      <c r="Y183" s="83">
        <v>5</v>
      </c>
    </row>
    <row r="184" spans="1:25" ht="30.6" hidden="1" customHeight="1">
      <c r="A184" s="83">
        <v>350</v>
      </c>
      <c r="B184" s="107" t="s">
        <v>539</v>
      </c>
      <c r="C184" s="107" t="s">
        <v>549</v>
      </c>
      <c r="D184" s="170" t="s">
        <v>5981</v>
      </c>
      <c r="E184" s="297" t="s">
        <v>4199</v>
      </c>
      <c r="F184" s="96" t="s">
        <v>368</v>
      </c>
      <c r="G184" s="104" t="s">
        <v>445</v>
      </c>
      <c r="H184" s="96" t="s">
        <v>369</v>
      </c>
      <c r="I184" s="96" t="s">
        <v>4200</v>
      </c>
      <c r="J184" s="89" t="s">
        <v>1423</v>
      </c>
      <c r="K184" s="336">
        <v>0</v>
      </c>
      <c r="L184" s="554">
        <v>2000000000</v>
      </c>
      <c r="M184" s="89" t="s">
        <v>1444</v>
      </c>
      <c r="N184" s="336">
        <v>2023</v>
      </c>
      <c r="O184" s="102" t="s">
        <v>1664</v>
      </c>
      <c r="P184" s="86" t="str">
        <f t="shared" si="2"/>
        <v>I</v>
      </c>
      <c r="Q184" s="86" t="s">
        <v>98</v>
      </c>
      <c r="R184" s="45" t="s">
        <v>1160</v>
      </c>
      <c r="S184" s="126"/>
      <c r="T184" s="168" t="s">
        <v>730</v>
      </c>
      <c r="U184" s="223" t="s">
        <v>2335</v>
      </c>
      <c r="V184" s="191" t="s">
        <v>2954</v>
      </c>
      <c r="W184" s="200" t="s">
        <v>2955</v>
      </c>
      <c r="X184" s="187" t="s">
        <v>2956</v>
      </c>
      <c r="Y184" s="83">
        <v>5</v>
      </c>
    </row>
    <row r="185" spans="1:25" ht="30.6" hidden="1" customHeight="1">
      <c r="A185" s="83">
        <v>352</v>
      </c>
      <c r="B185" s="107" t="s">
        <v>539</v>
      </c>
      <c r="C185" s="107" t="s">
        <v>549</v>
      </c>
      <c r="D185" s="170" t="s">
        <v>5982</v>
      </c>
      <c r="E185" s="73" t="s">
        <v>4203</v>
      </c>
      <c r="F185" s="99" t="s">
        <v>370</v>
      </c>
      <c r="G185" s="98" t="s">
        <v>445</v>
      </c>
      <c r="H185" s="99" t="s">
        <v>1666</v>
      </c>
      <c r="I185" s="99" t="s">
        <v>4204</v>
      </c>
      <c r="J185" s="71" t="s">
        <v>517</v>
      </c>
      <c r="K185" s="71" t="s">
        <v>517</v>
      </c>
      <c r="L185" s="71" t="s">
        <v>517</v>
      </c>
      <c r="M185" s="71" t="s">
        <v>1444</v>
      </c>
      <c r="N185" s="332">
        <v>2023</v>
      </c>
      <c r="O185" s="72" t="s">
        <v>151</v>
      </c>
      <c r="P185" s="86" t="str">
        <f t="shared" si="2"/>
        <v>I</v>
      </c>
      <c r="Q185" s="86" t="s">
        <v>98</v>
      </c>
      <c r="R185" s="45" t="s">
        <v>1160</v>
      </c>
      <c r="S185" s="126" t="s">
        <v>954</v>
      </c>
      <c r="T185" s="168" t="s">
        <v>773</v>
      </c>
      <c r="U185" s="223" t="s">
        <v>2335</v>
      </c>
      <c r="V185" s="187" t="s">
        <v>2960</v>
      </c>
      <c r="W185" s="200" t="s">
        <v>2961</v>
      </c>
      <c r="X185" s="187" t="s">
        <v>2962</v>
      </c>
      <c r="Y185" s="83">
        <v>5</v>
      </c>
    </row>
    <row r="186" spans="1:25" ht="30.6" hidden="1" customHeight="1">
      <c r="A186" s="83">
        <v>12</v>
      </c>
      <c r="B186" s="107" t="s">
        <v>537</v>
      </c>
      <c r="C186" s="107" t="s">
        <v>538</v>
      </c>
      <c r="D186" s="170" t="s">
        <v>4868</v>
      </c>
      <c r="E186" s="73" t="s">
        <v>3873</v>
      </c>
      <c r="F186" s="75" t="s">
        <v>599</v>
      </c>
      <c r="G186" s="98" t="s">
        <v>566</v>
      </c>
      <c r="H186" s="99" t="s">
        <v>1287</v>
      </c>
      <c r="I186" s="99" t="s">
        <v>517</v>
      </c>
      <c r="J186" s="71" t="s">
        <v>1423</v>
      </c>
      <c r="K186" s="332">
        <v>0</v>
      </c>
      <c r="L186" s="332">
        <v>21</v>
      </c>
      <c r="M186" s="71" t="s">
        <v>1424</v>
      </c>
      <c r="N186" s="332">
        <v>2023</v>
      </c>
      <c r="O186" s="78" t="s">
        <v>5668</v>
      </c>
      <c r="P186" s="86" t="str">
        <f t="shared" si="2"/>
        <v>I</v>
      </c>
      <c r="Q186" s="83" t="s">
        <v>66</v>
      </c>
      <c r="R186" s="45" t="s">
        <v>1174</v>
      </c>
      <c r="S186" s="126"/>
      <c r="T186" s="168"/>
      <c r="U186" s="221" t="s">
        <v>1934</v>
      </c>
      <c r="V186" s="184"/>
      <c r="W186" s="186" t="s">
        <v>1935</v>
      </c>
      <c r="X186" s="186" t="s">
        <v>1936</v>
      </c>
      <c r="Y186" s="83">
        <v>5</v>
      </c>
    </row>
    <row r="187" spans="1:25" ht="30.6" hidden="1" customHeight="1">
      <c r="A187" s="83">
        <v>13</v>
      </c>
      <c r="B187" s="107" t="s">
        <v>537</v>
      </c>
      <c r="C187" s="107" t="s">
        <v>538</v>
      </c>
      <c r="D187" s="170" t="s">
        <v>4874</v>
      </c>
      <c r="E187" s="73" t="s">
        <v>3886</v>
      </c>
      <c r="F187" s="75" t="s">
        <v>600</v>
      </c>
      <c r="G187" s="98" t="s">
        <v>445</v>
      </c>
      <c r="H187" s="98" t="s">
        <v>1300</v>
      </c>
      <c r="I187" s="99" t="s">
        <v>56</v>
      </c>
      <c r="J187" s="71" t="s">
        <v>517</v>
      </c>
      <c r="K187" s="71" t="s">
        <v>517</v>
      </c>
      <c r="L187" s="71" t="s">
        <v>517</v>
      </c>
      <c r="M187" s="71" t="s">
        <v>1424</v>
      </c>
      <c r="N187" s="332">
        <v>2023</v>
      </c>
      <c r="O187" s="78" t="s">
        <v>5669</v>
      </c>
      <c r="P187" s="86" t="str">
        <f t="shared" si="2"/>
        <v>I</v>
      </c>
      <c r="Q187" s="83" t="s">
        <v>66</v>
      </c>
      <c r="R187" s="45" t="s">
        <v>1174</v>
      </c>
      <c r="S187" s="126"/>
      <c r="T187" s="168"/>
      <c r="U187" s="221" t="s">
        <v>1937</v>
      </c>
      <c r="V187" s="184"/>
      <c r="W187" s="186" t="s">
        <v>1938</v>
      </c>
      <c r="X187" s="186" t="s">
        <v>1939</v>
      </c>
      <c r="Y187" s="83">
        <v>5</v>
      </c>
    </row>
    <row r="188" spans="1:25" ht="30.6" hidden="1" customHeight="1">
      <c r="A188" s="83">
        <v>14</v>
      </c>
      <c r="B188" s="107" t="s">
        <v>537</v>
      </c>
      <c r="C188" s="107" t="s">
        <v>538</v>
      </c>
      <c r="D188" s="170" t="s">
        <v>4883</v>
      </c>
      <c r="E188" s="73" t="s">
        <v>3902</v>
      </c>
      <c r="F188" s="99" t="s">
        <v>634</v>
      </c>
      <c r="G188" s="98" t="s">
        <v>566</v>
      </c>
      <c r="H188" s="99" t="s">
        <v>3903</v>
      </c>
      <c r="I188" s="99" t="s">
        <v>517</v>
      </c>
      <c r="J188" s="71" t="s">
        <v>1423</v>
      </c>
      <c r="K188" s="332">
        <v>0</v>
      </c>
      <c r="L188" s="342">
        <v>800000</v>
      </c>
      <c r="M188" s="71" t="s">
        <v>1424</v>
      </c>
      <c r="N188" s="332">
        <v>2023</v>
      </c>
      <c r="O188" s="75" t="s">
        <v>9</v>
      </c>
      <c r="P188" s="86" t="str">
        <f t="shared" si="2"/>
        <v>I</v>
      </c>
      <c r="Q188" s="83" t="s">
        <v>66</v>
      </c>
      <c r="R188" s="45" t="s">
        <v>1174</v>
      </c>
      <c r="S188" s="126"/>
      <c r="T188" s="168"/>
      <c r="U188" s="221" t="s">
        <v>1940</v>
      </c>
      <c r="V188" s="184"/>
      <c r="W188" s="184" t="s">
        <v>1941</v>
      </c>
      <c r="X188" s="185" t="s">
        <v>1942</v>
      </c>
      <c r="Y188" s="83">
        <v>5</v>
      </c>
    </row>
    <row r="189" spans="1:25" ht="30.6" hidden="1" customHeight="1">
      <c r="A189" s="83">
        <v>38</v>
      </c>
      <c r="B189" s="107" t="s">
        <v>537</v>
      </c>
      <c r="C189" s="107" t="s">
        <v>538</v>
      </c>
      <c r="D189" s="170" t="s">
        <v>4892</v>
      </c>
      <c r="E189" s="73" t="s">
        <v>3960</v>
      </c>
      <c r="F189" s="75" t="s">
        <v>668</v>
      </c>
      <c r="G189" s="98" t="s">
        <v>445</v>
      </c>
      <c r="H189" s="98" t="s">
        <v>1396</v>
      </c>
      <c r="I189" s="99" t="s">
        <v>3961</v>
      </c>
      <c r="J189" s="71" t="s">
        <v>517</v>
      </c>
      <c r="K189" s="71" t="s">
        <v>517</v>
      </c>
      <c r="L189" s="71" t="s">
        <v>517</v>
      </c>
      <c r="M189" s="71" t="s">
        <v>1424</v>
      </c>
      <c r="N189" s="332">
        <v>2023</v>
      </c>
      <c r="O189" s="78" t="s">
        <v>16</v>
      </c>
      <c r="P189" s="86" t="str">
        <f t="shared" si="2"/>
        <v>R</v>
      </c>
      <c r="Q189" s="83" t="s">
        <v>66</v>
      </c>
      <c r="R189" s="136"/>
      <c r="S189" s="136"/>
      <c r="T189" s="168"/>
      <c r="U189" s="221" t="s">
        <v>1973</v>
      </c>
      <c r="V189" s="187"/>
      <c r="W189" s="184" t="s">
        <v>1994</v>
      </c>
      <c r="X189" s="185" t="s">
        <v>1995</v>
      </c>
      <c r="Y189" s="83">
        <v>5</v>
      </c>
    </row>
    <row r="190" spans="1:25" ht="30.6" hidden="1" customHeight="1">
      <c r="A190" s="83">
        <v>59</v>
      </c>
      <c r="B190" s="107" t="s">
        <v>537</v>
      </c>
      <c r="C190" s="107" t="s">
        <v>538</v>
      </c>
      <c r="D190" s="170" t="s">
        <v>4893</v>
      </c>
      <c r="E190" s="73" t="s">
        <v>3985</v>
      </c>
      <c r="F190" s="75" t="s">
        <v>639</v>
      </c>
      <c r="G190" s="98" t="s">
        <v>445</v>
      </c>
      <c r="H190" s="99" t="s">
        <v>1403</v>
      </c>
      <c r="I190" s="99" t="s">
        <v>77</v>
      </c>
      <c r="J190" s="71" t="s">
        <v>517</v>
      </c>
      <c r="K190" s="71" t="s">
        <v>517</v>
      </c>
      <c r="L190" s="71" t="s">
        <v>517</v>
      </c>
      <c r="M190" s="71" t="s">
        <v>1424</v>
      </c>
      <c r="N190" s="332">
        <v>2023</v>
      </c>
      <c r="O190" s="78" t="s">
        <v>76</v>
      </c>
      <c r="P190" s="86" t="str">
        <f t="shared" si="2"/>
        <v>R</v>
      </c>
      <c r="Q190" s="83" t="s">
        <v>66</v>
      </c>
      <c r="R190" s="136"/>
      <c r="S190" s="136"/>
      <c r="T190" s="168"/>
      <c r="U190" s="223" t="s">
        <v>2030</v>
      </c>
      <c r="V190" s="187"/>
      <c r="W190" s="189" t="s">
        <v>2048</v>
      </c>
      <c r="X190" s="189" t="s">
        <v>2049</v>
      </c>
      <c r="Y190" s="83">
        <v>5</v>
      </c>
    </row>
    <row r="191" spans="1:25" ht="30.6" hidden="1" customHeight="1">
      <c r="A191" s="83">
        <v>75</v>
      </c>
      <c r="B191" s="107" t="s">
        <v>537</v>
      </c>
      <c r="C191" s="107" t="s">
        <v>538</v>
      </c>
      <c r="D191" s="170" t="s">
        <v>4902</v>
      </c>
      <c r="E191" s="73" t="s">
        <v>4009</v>
      </c>
      <c r="F191" s="75" t="s">
        <v>641</v>
      </c>
      <c r="G191" s="98" t="s">
        <v>566</v>
      </c>
      <c r="H191" s="98" t="s">
        <v>1355</v>
      </c>
      <c r="I191" s="99" t="s">
        <v>4010</v>
      </c>
      <c r="J191" s="71" t="s">
        <v>517</v>
      </c>
      <c r="K191" s="71" t="s">
        <v>517</v>
      </c>
      <c r="L191" s="71" t="s">
        <v>517</v>
      </c>
      <c r="M191" s="71" t="s">
        <v>1424</v>
      </c>
      <c r="N191" s="332">
        <v>2023</v>
      </c>
      <c r="O191" s="75" t="s">
        <v>33</v>
      </c>
      <c r="P191" s="86" t="str">
        <f t="shared" si="2"/>
        <v>R</v>
      </c>
      <c r="Q191" s="83" t="s">
        <v>66</v>
      </c>
      <c r="R191" s="136"/>
      <c r="S191" s="136"/>
      <c r="T191" s="168"/>
      <c r="U191" s="224" t="s">
        <v>2090</v>
      </c>
      <c r="V191" s="187"/>
      <c r="W191" s="187" t="s">
        <v>2092</v>
      </c>
      <c r="X191" s="191" t="s">
        <v>2093</v>
      </c>
      <c r="Y191" s="83">
        <v>5</v>
      </c>
    </row>
    <row r="192" spans="1:25" ht="30.6" hidden="1" customHeight="1">
      <c r="A192" s="83">
        <v>76</v>
      </c>
      <c r="B192" s="107" t="s">
        <v>537</v>
      </c>
      <c r="C192" s="107" t="s">
        <v>538</v>
      </c>
      <c r="D192" s="170" t="s">
        <v>4903</v>
      </c>
      <c r="E192" s="73" t="s">
        <v>3567</v>
      </c>
      <c r="F192" s="75" t="s">
        <v>656</v>
      </c>
      <c r="G192" s="98" t="s">
        <v>566</v>
      </c>
      <c r="H192" s="99" t="s">
        <v>1358</v>
      </c>
      <c r="I192" s="99" t="s">
        <v>517</v>
      </c>
      <c r="J192" s="74" t="s">
        <v>4011</v>
      </c>
      <c r="K192" s="71" t="s">
        <v>517</v>
      </c>
      <c r="L192" s="332">
        <v>30</v>
      </c>
      <c r="M192" s="71" t="s">
        <v>1424</v>
      </c>
      <c r="N192" s="332">
        <v>2023</v>
      </c>
      <c r="O192" s="78" t="s">
        <v>186</v>
      </c>
      <c r="P192" s="86" t="str">
        <f t="shared" si="2"/>
        <v>R</v>
      </c>
      <c r="Q192" s="83" t="s">
        <v>66</v>
      </c>
      <c r="R192" s="136"/>
      <c r="S192" s="136"/>
      <c r="T192" s="168"/>
      <c r="U192" s="223" t="s">
        <v>2038</v>
      </c>
      <c r="V192" s="189" t="s">
        <v>2094</v>
      </c>
      <c r="W192" s="191" t="s">
        <v>2095</v>
      </c>
      <c r="X192" s="187" t="s">
        <v>2096</v>
      </c>
      <c r="Y192" s="83">
        <v>5</v>
      </c>
    </row>
    <row r="193" spans="1:25" ht="30.6" hidden="1" customHeight="1">
      <c r="A193" s="83">
        <v>77</v>
      </c>
      <c r="B193" s="107" t="s">
        <v>537</v>
      </c>
      <c r="C193" s="107" t="s">
        <v>538</v>
      </c>
      <c r="D193" s="170" t="s">
        <v>4903</v>
      </c>
      <c r="E193" s="73" t="s">
        <v>3570</v>
      </c>
      <c r="F193" s="75" t="s">
        <v>656</v>
      </c>
      <c r="G193" s="98" t="s">
        <v>566</v>
      </c>
      <c r="H193" s="99" t="s">
        <v>1359</v>
      </c>
      <c r="I193" s="99" t="s">
        <v>517</v>
      </c>
      <c r="J193" s="74" t="s">
        <v>4012</v>
      </c>
      <c r="K193" s="71" t="s">
        <v>517</v>
      </c>
      <c r="L193" s="332">
        <v>30</v>
      </c>
      <c r="M193" s="71" t="s">
        <v>1424</v>
      </c>
      <c r="N193" s="332">
        <v>2023</v>
      </c>
      <c r="O193" s="75" t="s">
        <v>34</v>
      </c>
      <c r="P193" s="86" t="str">
        <f t="shared" si="2"/>
        <v>R</v>
      </c>
      <c r="Q193" s="83" t="s">
        <v>66</v>
      </c>
      <c r="R193" s="136"/>
      <c r="S193" s="136"/>
      <c r="T193" s="168"/>
      <c r="U193" s="223" t="s">
        <v>2038</v>
      </c>
      <c r="V193" s="189" t="s">
        <v>2097</v>
      </c>
      <c r="W193" s="191" t="s">
        <v>2095</v>
      </c>
      <c r="X193" s="187" t="s">
        <v>2098</v>
      </c>
      <c r="Y193" s="83">
        <v>5</v>
      </c>
    </row>
    <row r="194" spans="1:25" ht="30.6" hidden="1" customHeight="1">
      <c r="A194" s="83">
        <v>78</v>
      </c>
      <c r="B194" s="107" t="s">
        <v>537</v>
      </c>
      <c r="C194" s="107" t="s">
        <v>538</v>
      </c>
      <c r="D194" s="170" t="s">
        <v>4903</v>
      </c>
      <c r="E194" s="73" t="s">
        <v>3571</v>
      </c>
      <c r="F194" s="114" t="s">
        <v>656</v>
      </c>
      <c r="G194" s="98" t="s">
        <v>566</v>
      </c>
      <c r="H194" s="106" t="s">
        <v>1360</v>
      </c>
      <c r="I194" s="106" t="s">
        <v>517</v>
      </c>
      <c r="J194" s="74" t="s">
        <v>4012</v>
      </c>
      <c r="K194" s="71" t="s">
        <v>517</v>
      </c>
      <c r="L194" s="332">
        <v>30</v>
      </c>
      <c r="M194" s="71" t="s">
        <v>1424</v>
      </c>
      <c r="N194" s="332">
        <v>2023</v>
      </c>
      <c r="O194" s="114" t="s">
        <v>35</v>
      </c>
      <c r="P194" s="86" t="str">
        <f t="shared" ref="P194:P257" si="3">LEFT(F194,1)</f>
        <v>R</v>
      </c>
      <c r="Q194" s="83" t="s">
        <v>66</v>
      </c>
      <c r="R194" s="136"/>
      <c r="S194" s="136"/>
      <c r="T194" s="168"/>
      <c r="U194" s="194"/>
      <c r="V194" s="189" t="s">
        <v>2099</v>
      </c>
      <c r="W194" s="191" t="s">
        <v>2095</v>
      </c>
      <c r="X194" s="187" t="s">
        <v>2100</v>
      </c>
      <c r="Y194" s="83">
        <v>5</v>
      </c>
    </row>
    <row r="195" spans="1:25" ht="30.6" hidden="1" customHeight="1">
      <c r="A195" s="83">
        <v>79</v>
      </c>
      <c r="B195" s="107" t="s">
        <v>537</v>
      </c>
      <c r="C195" s="107" t="s">
        <v>538</v>
      </c>
      <c r="D195" s="170" t="s">
        <v>4903</v>
      </c>
      <c r="E195" s="73" t="s">
        <v>3572</v>
      </c>
      <c r="F195" s="75" t="s">
        <v>656</v>
      </c>
      <c r="G195" s="98" t="s">
        <v>566</v>
      </c>
      <c r="H195" s="99" t="s">
        <v>1361</v>
      </c>
      <c r="I195" s="99" t="s">
        <v>517</v>
      </c>
      <c r="J195" s="74" t="s">
        <v>4012</v>
      </c>
      <c r="K195" s="71" t="s">
        <v>517</v>
      </c>
      <c r="L195" s="332">
        <v>60</v>
      </c>
      <c r="M195" s="71" t="s">
        <v>1424</v>
      </c>
      <c r="N195" s="332">
        <v>2023</v>
      </c>
      <c r="O195" s="75" t="s">
        <v>36</v>
      </c>
      <c r="P195" s="86" t="str">
        <f t="shared" si="3"/>
        <v>R</v>
      </c>
      <c r="Q195" s="83" t="s">
        <v>66</v>
      </c>
      <c r="R195" s="136"/>
      <c r="S195" s="136"/>
      <c r="T195" s="168"/>
      <c r="U195" s="194"/>
      <c r="V195" s="189" t="s">
        <v>2101</v>
      </c>
      <c r="W195" s="191" t="s">
        <v>2095</v>
      </c>
      <c r="X195" s="187" t="s">
        <v>2102</v>
      </c>
      <c r="Y195" s="83">
        <v>5</v>
      </c>
    </row>
    <row r="196" spans="1:25" ht="30.6" hidden="1" customHeight="1">
      <c r="A196" s="83">
        <v>80</v>
      </c>
      <c r="B196" s="107" t="s">
        <v>537</v>
      </c>
      <c r="C196" s="107" t="s">
        <v>538</v>
      </c>
      <c r="D196" s="170" t="s">
        <v>4903</v>
      </c>
      <c r="E196" s="73" t="s">
        <v>3573</v>
      </c>
      <c r="F196" s="75" t="s">
        <v>656</v>
      </c>
      <c r="G196" s="98" t="s">
        <v>566</v>
      </c>
      <c r="H196" s="99" t="s">
        <v>1362</v>
      </c>
      <c r="I196" s="99" t="s">
        <v>517</v>
      </c>
      <c r="J196" s="74" t="s">
        <v>4013</v>
      </c>
      <c r="K196" s="71" t="s">
        <v>517</v>
      </c>
      <c r="L196" s="332">
        <v>0</v>
      </c>
      <c r="M196" s="71" t="s">
        <v>1424</v>
      </c>
      <c r="N196" s="332">
        <v>2023</v>
      </c>
      <c r="O196" s="75" t="s">
        <v>37</v>
      </c>
      <c r="P196" s="86" t="str">
        <f t="shared" si="3"/>
        <v>R</v>
      </c>
      <c r="Q196" s="83" t="s">
        <v>66</v>
      </c>
      <c r="R196" s="136"/>
      <c r="S196" s="136"/>
      <c r="T196" s="168"/>
      <c r="U196" s="194"/>
      <c r="V196" s="189" t="s">
        <v>2103</v>
      </c>
      <c r="W196" s="191" t="s">
        <v>2095</v>
      </c>
      <c r="X196" s="187" t="s">
        <v>2104</v>
      </c>
      <c r="Y196" s="83">
        <v>5</v>
      </c>
    </row>
    <row r="197" spans="1:25" ht="30.6" hidden="1" customHeight="1">
      <c r="A197" s="83">
        <v>81</v>
      </c>
      <c r="B197" s="107" t="s">
        <v>537</v>
      </c>
      <c r="C197" s="107" t="s">
        <v>538</v>
      </c>
      <c r="D197" s="170" t="s">
        <v>4903</v>
      </c>
      <c r="E197" s="73" t="s">
        <v>3574</v>
      </c>
      <c r="F197" s="75" t="s">
        <v>656</v>
      </c>
      <c r="G197" s="98" t="s">
        <v>566</v>
      </c>
      <c r="H197" s="99" t="s">
        <v>1363</v>
      </c>
      <c r="I197" s="99" t="s">
        <v>517</v>
      </c>
      <c r="J197" s="74" t="s">
        <v>4013</v>
      </c>
      <c r="K197" s="71" t="s">
        <v>517</v>
      </c>
      <c r="L197" s="332">
        <v>0</v>
      </c>
      <c r="M197" s="71" t="s">
        <v>1424</v>
      </c>
      <c r="N197" s="332">
        <v>2023</v>
      </c>
      <c r="O197" s="78" t="s">
        <v>187</v>
      </c>
      <c r="P197" s="86" t="str">
        <f t="shared" si="3"/>
        <v>R</v>
      </c>
      <c r="Q197" s="83" t="s">
        <v>66</v>
      </c>
      <c r="R197" s="136"/>
      <c r="S197" s="136"/>
      <c r="T197" s="168"/>
      <c r="U197" s="194"/>
      <c r="V197" s="189" t="s">
        <v>2105</v>
      </c>
      <c r="W197" s="191" t="s">
        <v>2095</v>
      </c>
      <c r="X197" s="187" t="s">
        <v>2106</v>
      </c>
      <c r="Y197" s="83">
        <v>5</v>
      </c>
    </row>
    <row r="198" spans="1:25" ht="30.6" hidden="1" customHeight="1">
      <c r="A198" s="83">
        <v>82</v>
      </c>
      <c r="B198" s="107" t="s">
        <v>537</v>
      </c>
      <c r="C198" s="107" t="s">
        <v>538</v>
      </c>
      <c r="D198" s="170" t="s">
        <v>4903</v>
      </c>
      <c r="E198" s="73" t="s">
        <v>3575</v>
      </c>
      <c r="F198" s="75" t="s">
        <v>656</v>
      </c>
      <c r="G198" s="98" t="s">
        <v>566</v>
      </c>
      <c r="H198" s="99" t="s">
        <v>1364</v>
      </c>
      <c r="I198" s="99" t="s">
        <v>517</v>
      </c>
      <c r="J198" s="74" t="s">
        <v>4013</v>
      </c>
      <c r="K198" s="71" t="s">
        <v>517</v>
      </c>
      <c r="L198" s="332">
        <v>0</v>
      </c>
      <c r="M198" s="71" t="s">
        <v>1424</v>
      </c>
      <c r="N198" s="332">
        <v>2023</v>
      </c>
      <c r="O198" s="75" t="s">
        <v>38</v>
      </c>
      <c r="P198" s="86" t="str">
        <f t="shared" si="3"/>
        <v>R</v>
      </c>
      <c r="Q198" s="83" t="s">
        <v>66</v>
      </c>
      <c r="R198" s="136"/>
      <c r="S198" s="136"/>
      <c r="T198" s="168"/>
      <c r="U198" s="194"/>
      <c r="V198" s="189" t="s">
        <v>2107</v>
      </c>
      <c r="W198" s="191" t="s">
        <v>2095</v>
      </c>
      <c r="X198" s="187" t="s">
        <v>2108</v>
      </c>
      <c r="Y198" s="83">
        <v>5</v>
      </c>
    </row>
    <row r="199" spans="1:25" ht="30.6" hidden="1" customHeight="1">
      <c r="A199" s="83">
        <v>83</v>
      </c>
      <c r="B199" s="107" t="s">
        <v>537</v>
      </c>
      <c r="C199" s="107" t="s">
        <v>538</v>
      </c>
      <c r="D199" s="170" t="s">
        <v>4903</v>
      </c>
      <c r="E199" s="73" t="s">
        <v>3576</v>
      </c>
      <c r="F199" s="75" t="s">
        <v>656</v>
      </c>
      <c r="G199" s="98" t="s">
        <v>566</v>
      </c>
      <c r="H199" s="99" t="s">
        <v>1365</v>
      </c>
      <c r="I199" s="99" t="s">
        <v>517</v>
      </c>
      <c r="J199" s="74" t="s">
        <v>4013</v>
      </c>
      <c r="K199" s="71" t="s">
        <v>517</v>
      </c>
      <c r="L199" s="332">
        <v>0</v>
      </c>
      <c r="M199" s="71" t="s">
        <v>1424</v>
      </c>
      <c r="N199" s="332">
        <v>2023</v>
      </c>
      <c r="O199" s="75" t="s">
        <v>39</v>
      </c>
      <c r="P199" s="86" t="str">
        <f t="shared" si="3"/>
        <v>R</v>
      </c>
      <c r="Q199" s="83" t="s">
        <v>66</v>
      </c>
      <c r="R199" s="136"/>
      <c r="S199" s="136"/>
      <c r="T199" s="168"/>
      <c r="U199" s="194"/>
      <c r="V199" s="189" t="s">
        <v>2109</v>
      </c>
      <c r="W199" s="191" t="s">
        <v>2095</v>
      </c>
      <c r="X199" s="187" t="s">
        <v>2110</v>
      </c>
      <c r="Y199" s="83">
        <v>5</v>
      </c>
    </row>
    <row r="200" spans="1:25" ht="30.6" hidden="1" customHeight="1">
      <c r="A200" s="83">
        <v>84</v>
      </c>
      <c r="B200" s="107" t="s">
        <v>537</v>
      </c>
      <c r="C200" s="107" t="s">
        <v>538</v>
      </c>
      <c r="D200" s="170" t="s">
        <v>4902</v>
      </c>
      <c r="E200" s="73" t="s">
        <v>4014</v>
      </c>
      <c r="F200" s="75" t="s">
        <v>641</v>
      </c>
      <c r="G200" s="98" t="s">
        <v>566</v>
      </c>
      <c r="H200" s="99" t="s">
        <v>1352</v>
      </c>
      <c r="I200" s="99" t="s">
        <v>517</v>
      </c>
      <c r="J200" s="71" t="s">
        <v>1423</v>
      </c>
      <c r="K200" s="332">
        <v>193</v>
      </c>
      <c r="L200" s="332">
        <v>100</v>
      </c>
      <c r="M200" s="71" t="s">
        <v>1424</v>
      </c>
      <c r="N200" s="332">
        <v>2023</v>
      </c>
      <c r="O200" s="75" t="s">
        <v>40</v>
      </c>
      <c r="P200" s="86" t="str">
        <f t="shared" si="3"/>
        <v>R</v>
      </c>
      <c r="Q200" s="83" t="s">
        <v>66</v>
      </c>
      <c r="R200" s="136"/>
      <c r="S200" s="136"/>
      <c r="T200" s="168"/>
      <c r="U200" s="194"/>
      <c r="V200" s="187" t="s">
        <v>2111</v>
      </c>
      <c r="W200" s="191" t="s">
        <v>2112</v>
      </c>
      <c r="X200" s="191" t="s">
        <v>2113</v>
      </c>
      <c r="Y200" s="83">
        <v>5</v>
      </c>
    </row>
    <row r="201" spans="1:25" ht="30.6" hidden="1" customHeight="1">
      <c r="A201" s="83">
        <v>85</v>
      </c>
      <c r="B201" s="107" t="s">
        <v>537</v>
      </c>
      <c r="C201" s="107" t="s">
        <v>538</v>
      </c>
      <c r="D201" s="170" t="s">
        <v>4902</v>
      </c>
      <c r="E201" s="73" t="s">
        <v>4015</v>
      </c>
      <c r="F201" s="75" t="s">
        <v>641</v>
      </c>
      <c r="G201" s="98" t="s">
        <v>566</v>
      </c>
      <c r="H201" s="99" t="s">
        <v>1356</v>
      </c>
      <c r="I201" s="99" t="s">
        <v>517</v>
      </c>
      <c r="J201" s="71" t="s">
        <v>3868</v>
      </c>
      <c r="K201" s="332">
        <v>100</v>
      </c>
      <c r="L201" s="332">
        <v>85</v>
      </c>
      <c r="M201" s="71" t="s">
        <v>1424</v>
      </c>
      <c r="N201" s="332">
        <v>2023</v>
      </c>
      <c r="O201" s="75" t="s">
        <v>41</v>
      </c>
      <c r="P201" s="86" t="str">
        <f t="shared" si="3"/>
        <v>R</v>
      </c>
      <c r="Q201" s="83" t="s">
        <v>66</v>
      </c>
      <c r="R201" s="136"/>
      <c r="S201" s="136"/>
      <c r="T201" s="168"/>
      <c r="U201" s="194"/>
      <c r="V201" s="187"/>
      <c r="W201" s="189" t="s">
        <v>2114</v>
      </c>
      <c r="X201" s="191" t="s">
        <v>2115</v>
      </c>
      <c r="Y201" s="83">
        <v>5</v>
      </c>
    </row>
    <row r="202" spans="1:25" ht="30.6" hidden="1" customHeight="1">
      <c r="A202" s="83">
        <v>86</v>
      </c>
      <c r="B202" s="107" t="s">
        <v>537</v>
      </c>
      <c r="C202" s="107" t="s">
        <v>538</v>
      </c>
      <c r="D202" s="170" t="s">
        <v>4902</v>
      </c>
      <c r="E202" s="73" t="s">
        <v>4016</v>
      </c>
      <c r="F202" s="75" t="s">
        <v>641</v>
      </c>
      <c r="G202" s="98" t="s">
        <v>566</v>
      </c>
      <c r="H202" s="99" t="s">
        <v>1353</v>
      </c>
      <c r="I202" s="99" t="s">
        <v>517</v>
      </c>
      <c r="J202" s="71" t="s">
        <v>3868</v>
      </c>
      <c r="K202" s="332">
        <v>0</v>
      </c>
      <c r="L202" s="332">
        <v>20</v>
      </c>
      <c r="M202" s="71" t="s">
        <v>1424</v>
      </c>
      <c r="N202" s="332">
        <v>2023</v>
      </c>
      <c r="O202" s="78" t="s">
        <v>188</v>
      </c>
      <c r="P202" s="86" t="str">
        <f t="shared" si="3"/>
        <v>R</v>
      </c>
      <c r="Q202" s="83" t="s">
        <v>66</v>
      </c>
      <c r="R202" s="136"/>
      <c r="S202" s="136"/>
      <c r="T202" s="168"/>
      <c r="U202" s="194" t="s">
        <v>2116</v>
      </c>
      <c r="V202" s="187"/>
      <c r="W202" s="187" t="s">
        <v>2117</v>
      </c>
      <c r="X202" s="191" t="s">
        <v>2118</v>
      </c>
      <c r="Y202" s="83">
        <v>5</v>
      </c>
    </row>
    <row r="203" spans="1:25" ht="30.6" hidden="1" customHeight="1">
      <c r="A203" s="83">
        <v>87</v>
      </c>
      <c r="B203" s="107" t="s">
        <v>537</v>
      </c>
      <c r="C203" s="107" t="s">
        <v>538</v>
      </c>
      <c r="D203" s="170" t="s">
        <v>4902</v>
      </c>
      <c r="E203" s="283" t="s">
        <v>4017</v>
      </c>
      <c r="F203" s="114" t="s">
        <v>641</v>
      </c>
      <c r="G203" s="98" t="s">
        <v>566</v>
      </c>
      <c r="H203" s="95" t="s">
        <v>1354</v>
      </c>
      <c r="I203" s="106" t="s">
        <v>517</v>
      </c>
      <c r="J203" s="85" t="s">
        <v>3868</v>
      </c>
      <c r="K203" s="335">
        <v>0</v>
      </c>
      <c r="L203" s="335">
        <v>15</v>
      </c>
      <c r="M203" s="85" t="s">
        <v>1424</v>
      </c>
      <c r="N203" s="335">
        <v>2023</v>
      </c>
      <c r="O203" s="571" t="s">
        <v>189</v>
      </c>
      <c r="P203" s="86" t="str">
        <f t="shared" si="3"/>
        <v>R</v>
      </c>
      <c r="Q203" s="83" t="s">
        <v>66</v>
      </c>
      <c r="R203" s="136"/>
      <c r="S203" s="136"/>
      <c r="T203" s="168"/>
      <c r="U203" s="194" t="s">
        <v>2116</v>
      </c>
      <c r="V203" s="187"/>
      <c r="W203" s="191" t="s">
        <v>2119</v>
      </c>
      <c r="X203" s="187" t="s">
        <v>2120</v>
      </c>
      <c r="Y203" s="83">
        <v>5</v>
      </c>
    </row>
    <row r="204" spans="1:25" ht="30.6" hidden="1" customHeight="1">
      <c r="A204" s="83">
        <v>110</v>
      </c>
      <c r="B204" s="107" t="s">
        <v>537</v>
      </c>
      <c r="C204" s="107" t="s">
        <v>538</v>
      </c>
      <c r="D204" s="170" t="s">
        <v>4905</v>
      </c>
      <c r="E204" s="73" t="s">
        <v>3855</v>
      </c>
      <c r="F204" s="75" t="s">
        <v>647</v>
      </c>
      <c r="G204" s="98" t="s">
        <v>445</v>
      </c>
      <c r="H204" s="99" t="s">
        <v>1377</v>
      </c>
      <c r="I204" s="99" t="s">
        <v>3856</v>
      </c>
      <c r="J204" s="71" t="s">
        <v>517</v>
      </c>
      <c r="K204" s="71" t="s">
        <v>517</v>
      </c>
      <c r="L204" s="71" t="s">
        <v>517</v>
      </c>
      <c r="M204" s="71" t="s">
        <v>1424</v>
      </c>
      <c r="N204" s="332">
        <v>2023</v>
      </c>
      <c r="O204" s="109" t="s">
        <v>5792</v>
      </c>
      <c r="P204" s="86" t="str">
        <f t="shared" si="3"/>
        <v>R</v>
      </c>
      <c r="Q204" s="83" t="s">
        <v>66</v>
      </c>
      <c r="R204" s="136"/>
      <c r="S204" s="136"/>
      <c r="T204" s="168"/>
      <c r="U204" s="194" t="s">
        <v>2138</v>
      </c>
      <c r="V204" s="189" t="s">
        <v>2162</v>
      </c>
      <c r="W204" s="187" t="s">
        <v>2163</v>
      </c>
      <c r="X204" s="187" t="s">
        <v>2164</v>
      </c>
      <c r="Y204" s="83">
        <v>5</v>
      </c>
    </row>
    <row r="205" spans="1:25" ht="30.6" hidden="1" customHeight="1">
      <c r="A205" s="83">
        <v>126</v>
      </c>
      <c r="B205" s="107" t="s">
        <v>537</v>
      </c>
      <c r="C205" s="107" t="s">
        <v>538</v>
      </c>
      <c r="D205" s="170" t="s">
        <v>4871</v>
      </c>
      <c r="E205" s="73" t="s">
        <v>3882</v>
      </c>
      <c r="F205" s="99" t="s">
        <v>204</v>
      </c>
      <c r="G205" s="98" t="s">
        <v>566</v>
      </c>
      <c r="H205" s="99" t="s">
        <v>1291</v>
      </c>
      <c r="I205" s="99" t="s">
        <v>517</v>
      </c>
      <c r="J205" s="71" t="s">
        <v>1423</v>
      </c>
      <c r="K205" s="342">
        <v>9000</v>
      </c>
      <c r="L205" s="342">
        <v>11450</v>
      </c>
      <c r="M205" s="71" t="s">
        <v>1424</v>
      </c>
      <c r="N205" s="332">
        <v>2023</v>
      </c>
      <c r="O205" s="72" t="s">
        <v>81</v>
      </c>
      <c r="P205" s="86" t="str">
        <f t="shared" si="3"/>
        <v>I</v>
      </c>
      <c r="Q205" s="86" t="s">
        <v>98</v>
      </c>
      <c r="R205" s="45" t="s">
        <v>1174</v>
      </c>
      <c r="S205" s="126"/>
      <c r="T205" s="168"/>
      <c r="U205" s="194" t="s">
        <v>2638</v>
      </c>
      <c r="V205" s="187"/>
      <c r="W205" s="187" t="s">
        <v>2639</v>
      </c>
      <c r="X205" s="187" t="s">
        <v>2640</v>
      </c>
      <c r="Y205" s="83">
        <v>5</v>
      </c>
    </row>
    <row r="206" spans="1:25" ht="30.6" hidden="1" customHeight="1">
      <c r="A206" s="83">
        <v>127</v>
      </c>
      <c r="B206" s="107" t="s">
        <v>537</v>
      </c>
      <c r="C206" s="107" t="s">
        <v>538</v>
      </c>
      <c r="D206" s="170" t="s">
        <v>4871</v>
      </c>
      <c r="E206" s="73" t="s">
        <v>3883</v>
      </c>
      <c r="F206" s="99" t="s">
        <v>204</v>
      </c>
      <c r="G206" s="98" t="s">
        <v>566</v>
      </c>
      <c r="H206" s="99" t="s">
        <v>1292</v>
      </c>
      <c r="I206" s="99" t="s">
        <v>517</v>
      </c>
      <c r="J206" s="71" t="s">
        <v>1423</v>
      </c>
      <c r="K206" s="342">
        <v>2700</v>
      </c>
      <c r="L206" s="342">
        <v>7000</v>
      </c>
      <c r="M206" s="71" t="s">
        <v>1424</v>
      </c>
      <c r="N206" s="332">
        <v>2023</v>
      </c>
      <c r="O206" s="78" t="s">
        <v>196</v>
      </c>
      <c r="P206" s="86" t="str">
        <f t="shared" si="3"/>
        <v>I</v>
      </c>
      <c r="Q206" s="86" t="s">
        <v>98</v>
      </c>
      <c r="R206" s="45" t="s">
        <v>1174</v>
      </c>
      <c r="S206" s="126"/>
      <c r="T206" s="168"/>
      <c r="U206" s="194" t="s">
        <v>2638</v>
      </c>
      <c r="V206" s="187"/>
      <c r="W206" s="187" t="s">
        <v>2641</v>
      </c>
      <c r="X206" s="187" t="s">
        <v>2642</v>
      </c>
      <c r="Y206" s="83">
        <v>5</v>
      </c>
    </row>
    <row r="207" spans="1:25" ht="30.6" hidden="1" customHeight="1">
      <c r="A207" s="83">
        <v>128</v>
      </c>
      <c r="B207" s="107" t="s">
        <v>537</v>
      </c>
      <c r="C207" s="107" t="s">
        <v>538</v>
      </c>
      <c r="D207" s="170" t="s">
        <v>4871</v>
      </c>
      <c r="E207" s="73" t="s">
        <v>3884</v>
      </c>
      <c r="F207" s="99" t="s">
        <v>204</v>
      </c>
      <c r="G207" s="98" t="s">
        <v>566</v>
      </c>
      <c r="H207" s="99" t="s">
        <v>1293</v>
      </c>
      <c r="I207" s="99" t="s">
        <v>517</v>
      </c>
      <c r="J207" s="71" t="s">
        <v>1423</v>
      </c>
      <c r="K207" s="332">
        <v>0</v>
      </c>
      <c r="L207" s="332">
        <v>800</v>
      </c>
      <c r="M207" s="71" t="s">
        <v>1424</v>
      </c>
      <c r="N207" s="332">
        <v>2023</v>
      </c>
      <c r="O207" s="75" t="s">
        <v>82</v>
      </c>
      <c r="P207" s="86" t="str">
        <f t="shared" si="3"/>
        <v>I</v>
      </c>
      <c r="Q207" s="86" t="s">
        <v>98</v>
      </c>
      <c r="R207" s="45" t="s">
        <v>1174</v>
      </c>
      <c r="S207" s="126"/>
      <c r="T207" s="168"/>
      <c r="U207" s="194" t="s">
        <v>2638</v>
      </c>
      <c r="V207" s="187"/>
      <c r="W207" s="187" t="s">
        <v>2643</v>
      </c>
      <c r="X207" s="187" t="s">
        <v>2644</v>
      </c>
      <c r="Y207" s="83">
        <v>5</v>
      </c>
    </row>
    <row r="208" spans="1:25" ht="30.6" hidden="1" customHeight="1">
      <c r="A208" s="83">
        <v>129</v>
      </c>
      <c r="B208" s="107" t="s">
        <v>537</v>
      </c>
      <c r="C208" s="107" t="s">
        <v>538</v>
      </c>
      <c r="D208" s="170" t="s">
        <v>4879</v>
      </c>
      <c r="E208" s="73" t="s">
        <v>3885</v>
      </c>
      <c r="F208" s="98" t="s">
        <v>673</v>
      </c>
      <c r="G208" s="98" t="s">
        <v>566</v>
      </c>
      <c r="H208" s="99" t="s">
        <v>1311</v>
      </c>
      <c r="I208" s="99" t="s">
        <v>517</v>
      </c>
      <c r="J208" s="71" t="s">
        <v>1423</v>
      </c>
      <c r="K208" s="332">
        <v>0</v>
      </c>
      <c r="L208" s="332">
        <v>7</v>
      </c>
      <c r="M208" s="71" t="s">
        <v>1424</v>
      </c>
      <c r="N208" s="332">
        <v>2023</v>
      </c>
      <c r="O208" s="75" t="s">
        <v>83</v>
      </c>
      <c r="P208" s="86" t="str">
        <f t="shared" si="3"/>
        <v>I</v>
      </c>
      <c r="Q208" s="86" t="s">
        <v>98</v>
      </c>
      <c r="R208" s="45" t="s">
        <v>1174</v>
      </c>
      <c r="S208" s="126"/>
      <c r="T208" s="168" t="s">
        <v>736</v>
      </c>
      <c r="U208" s="190" t="s">
        <v>2645</v>
      </c>
      <c r="V208" s="187"/>
      <c r="W208" s="187" t="s">
        <v>2646</v>
      </c>
      <c r="X208" s="187" t="s">
        <v>2647</v>
      </c>
      <c r="Y208" s="83">
        <v>5</v>
      </c>
    </row>
    <row r="209" spans="1:25" ht="30.6" hidden="1" customHeight="1">
      <c r="A209" s="83">
        <v>130</v>
      </c>
      <c r="B209" s="107" t="s">
        <v>537</v>
      </c>
      <c r="C209" s="107" t="s">
        <v>538</v>
      </c>
      <c r="D209" s="170" t="s">
        <v>4880</v>
      </c>
      <c r="E209" s="73" t="s">
        <v>3887</v>
      </c>
      <c r="F209" s="98" t="s">
        <v>674</v>
      </c>
      <c r="G209" s="98" t="s">
        <v>566</v>
      </c>
      <c r="H209" s="98" t="s">
        <v>1313</v>
      </c>
      <c r="I209" s="99" t="s">
        <v>517</v>
      </c>
      <c r="J209" s="71" t="s">
        <v>1423</v>
      </c>
      <c r="K209" s="332">
        <v>0</v>
      </c>
      <c r="L209" s="71" t="s">
        <v>3888</v>
      </c>
      <c r="M209" s="71" t="s">
        <v>1424</v>
      </c>
      <c r="N209" s="332">
        <v>2023</v>
      </c>
      <c r="O209" s="75" t="s">
        <v>84</v>
      </c>
      <c r="P209" s="86" t="str">
        <f t="shared" si="3"/>
        <v>I</v>
      </c>
      <c r="Q209" s="86" t="s">
        <v>98</v>
      </c>
      <c r="R209" s="45" t="s">
        <v>1174</v>
      </c>
      <c r="S209" s="126"/>
      <c r="T209" s="168"/>
      <c r="U209" s="190" t="s">
        <v>1973</v>
      </c>
      <c r="V209" s="187"/>
      <c r="W209" s="187" t="s">
        <v>2648</v>
      </c>
      <c r="X209" s="187" t="s">
        <v>2649</v>
      </c>
      <c r="Y209" s="83">
        <v>5</v>
      </c>
    </row>
    <row r="210" spans="1:25" ht="30.6" hidden="1" customHeight="1">
      <c r="A210" s="83">
        <v>131</v>
      </c>
      <c r="B210" s="107" t="s">
        <v>537</v>
      </c>
      <c r="C210" s="107" t="s">
        <v>538</v>
      </c>
      <c r="D210" s="170" t="s">
        <v>4880</v>
      </c>
      <c r="E210" s="73" t="s">
        <v>3889</v>
      </c>
      <c r="F210" s="98" t="s">
        <v>674</v>
      </c>
      <c r="G210" s="98" t="s">
        <v>445</v>
      </c>
      <c r="H210" s="98" t="s">
        <v>3890</v>
      </c>
      <c r="I210" s="99" t="s">
        <v>3891</v>
      </c>
      <c r="J210" s="71" t="s">
        <v>517</v>
      </c>
      <c r="K210" s="71" t="s">
        <v>517</v>
      </c>
      <c r="L210" s="71" t="s">
        <v>517</v>
      </c>
      <c r="M210" s="71" t="s">
        <v>1424</v>
      </c>
      <c r="N210" s="332">
        <v>2023</v>
      </c>
      <c r="O210" s="78" t="s">
        <v>197</v>
      </c>
      <c r="P210" s="86" t="str">
        <f t="shared" si="3"/>
        <v>I</v>
      </c>
      <c r="Q210" s="86" t="s">
        <v>98</v>
      </c>
      <c r="R210" s="45" t="s">
        <v>1174</v>
      </c>
      <c r="S210" s="126"/>
      <c r="T210" s="168"/>
      <c r="U210" s="190" t="s">
        <v>1973</v>
      </c>
      <c r="V210" s="187"/>
      <c r="W210" s="187" t="s">
        <v>2650</v>
      </c>
      <c r="X210" s="187" t="s">
        <v>2651</v>
      </c>
      <c r="Y210" s="83">
        <v>5</v>
      </c>
    </row>
    <row r="211" spans="1:25" ht="30.6" hidden="1" customHeight="1">
      <c r="A211" s="83">
        <v>132</v>
      </c>
      <c r="B211" s="107" t="s">
        <v>537</v>
      </c>
      <c r="C211" s="107" t="s">
        <v>538</v>
      </c>
      <c r="D211" s="170" t="s">
        <v>4881</v>
      </c>
      <c r="E211" s="73" t="s">
        <v>3892</v>
      </c>
      <c r="F211" s="99" t="s">
        <v>675</v>
      </c>
      <c r="G211" s="98" t="s">
        <v>566</v>
      </c>
      <c r="H211" s="98" t="s">
        <v>1319</v>
      </c>
      <c r="I211" s="99" t="s">
        <v>517</v>
      </c>
      <c r="J211" s="71" t="s">
        <v>1423</v>
      </c>
      <c r="K211" s="332">
        <v>35</v>
      </c>
      <c r="L211" s="332">
        <v>70</v>
      </c>
      <c r="M211" s="71" t="s">
        <v>1424</v>
      </c>
      <c r="N211" s="332">
        <v>2023</v>
      </c>
      <c r="O211" s="91" t="s">
        <v>198</v>
      </c>
      <c r="P211" s="86" t="str">
        <f t="shared" si="3"/>
        <v>I</v>
      </c>
      <c r="Q211" s="86" t="s">
        <v>98</v>
      </c>
      <c r="R211" s="45" t="s">
        <v>1174</v>
      </c>
      <c r="S211" s="126"/>
      <c r="T211" s="168"/>
      <c r="U211" s="190" t="s">
        <v>2632</v>
      </c>
      <c r="V211" s="187"/>
      <c r="W211" s="187" t="s">
        <v>2652</v>
      </c>
      <c r="X211" s="187" t="s">
        <v>2653</v>
      </c>
      <c r="Y211" s="83">
        <v>5</v>
      </c>
    </row>
    <row r="212" spans="1:25" ht="30.6" hidden="1" customHeight="1">
      <c r="A212" s="83">
        <v>133</v>
      </c>
      <c r="B212" s="107" t="s">
        <v>537</v>
      </c>
      <c r="C212" s="107" t="s">
        <v>538</v>
      </c>
      <c r="D212" s="170" t="s">
        <v>4881</v>
      </c>
      <c r="E212" s="73" t="s">
        <v>3893</v>
      </c>
      <c r="F212" s="99" t="s">
        <v>675</v>
      </c>
      <c r="G212" s="98" t="s">
        <v>566</v>
      </c>
      <c r="H212" s="99" t="s">
        <v>1320</v>
      </c>
      <c r="I212" s="99" t="s">
        <v>517</v>
      </c>
      <c r="J212" s="71" t="s">
        <v>1423</v>
      </c>
      <c r="K212" s="342">
        <v>4250</v>
      </c>
      <c r="L212" s="342">
        <v>8500</v>
      </c>
      <c r="M212" s="71" t="s">
        <v>1424</v>
      </c>
      <c r="N212" s="332">
        <v>2023</v>
      </c>
      <c r="O212" s="72" t="s">
        <v>85</v>
      </c>
      <c r="P212" s="86" t="str">
        <f t="shared" si="3"/>
        <v>I</v>
      </c>
      <c r="Q212" s="86" t="s">
        <v>98</v>
      </c>
      <c r="R212" s="45" t="s">
        <v>1174</v>
      </c>
      <c r="S212" s="126"/>
      <c r="T212" s="168"/>
      <c r="U212" s="190" t="s">
        <v>2632</v>
      </c>
      <c r="V212" s="187"/>
      <c r="W212" s="187" t="s">
        <v>2654</v>
      </c>
      <c r="X212" s="187" t="s">
        <v>2655</v>
      </c>
      <c r="Y212" s="83">
        <v>5</v>
      </c>
    </row>
    <row r="213" spans="1:25" ht="30.6" hidden="1" customHeight="1">
      <c r="A213" s="83">
        <v>134</v>
      </c>
      <c r="B213" s="107" t="s">
        <v>537</v>
      </c>
      <c r="C213" s="107" t="s">
        <v>538</v>
      </c>
      <c r="D213" s="170" t="s">
        <v>4881</v>
      </c>
      <c r="E213" s="73" t="s">
        <v>3894</v>
      </c>
      <c r="F213" s="99" t="s">
        <v>675</v>
      </c>
      <c r="G213" s="98" t="s">
        <v>566</v>
      </c>
      <c r="H213" s="99" t="s">
        <v>1321</v>
      </c>
      <c r="I213" s="99" t="s">
        <v>517</v>
      </c>
      <c r="J213" s="71" t="s">
        <v>1423</v>
      </c>
      <c r="K213" s="332">
        <v>29</v>
      </c>
      <c r="L213" s="332">
        <v>53</v>
      </c>
      <c r="M213" s="71" t="s">
        <v>1424</v>
      </c>
      <c r="N213" s="332">
        <v>2023</v>
      </c>
      <c r="O213" s="78" t="s">
        <v>199</v>
      </c>
      <c r="P213" s="86" t="str">
        <f t="shared" si="3"/>
        <v>I</v>
      </c>
      <c r="Q213" s="86" t="s">
        <v>98</v>
      </c>
      <c r="R213" s="45" t="s">
        <v>1174</v>
      </c>
      <c r="S213" s="126"/>
      <c r="T213" s="168"/>
      <c r="U213" s="190" t="s">
        <v>2656</v>
      </c>
      <c r="V213" s="187"/>
      <c r="W213" s="187" t="s">
        <v>2657</v>
      </c>
      <c r="X213" s="187" t="s">
        <v>2658</v>
      </c>
      <c r="Y213" s="83">
        <v>5</v>
      </c>
    </row>
    <row r="214" spans="1:25" ht="30.6" hidden="1" customHeight="1">
      <c r="A214" s="83">
        <v>135</v>
      </c>
      <c r="B214" s="107" t="s">
        <v>537</v>
      </c>
      <c r="C214" s="107" t="s">
        <v>538</v>
      </c>
      <c r="D214" s="170" t="s">
        <v>4882</v>
      </c>
      <c r="E214" s="73" t="s">
        <v>3895</v>
      </c>
      <c r="F214" s="99" t="s">
        <v>676</v>
      </c>
      <c r="G214" s="98" t="s">
        <v>566</v>
      </c>
      <c r="H214" s="99" t="s">
        <v>1322</v>
      </c>
      <c r="I214" s="99" t="s">
        <v>517</v>
      </c>
      <c r="J214" s="71" t="s">
        <v>1423</v>
      </c>
      <c r="K214" s="332">
        <v>4</v>
      </c>
      <c r="L214" s="332">
        <v>15</v>
      </c>
      <c r="M214" s="71" t="s">
        <v>1424</v>
      </c>
      <c r="N214" s="332">
        <v>2023</v>
      </c>
      <c r="O214" s="75" t="s">
        <v>86</v>
      </c>
      <c r="P214" s="86" t="str">
        <f t="shared" si="3"/>
        <v>I</v>
      </c>
      <c r="Q214" s="86" t="s">
        <v>98</v>
      </c>
      <c r="R214" s="45" t="s">
        <v>1174</v>
      </c>
      <c r="S214" s="126"/>
      <c r="T214" s="168"/>
      <c r="U214" s="190" t="s">
        <v>2659</v>
      </c>
      <c r="V214" s="187"/>
      <c r="W214" s="187" t="s">
        <v>2660</v>
      </c>
      <c r="X214" s="191" t="s">
        <v>2661</v>
      </c>
      <c r="Y214" s="83">
        <v>5</v>
      </c>
    </row>
    <row r="215" spans="1:25" ht="30.6" hidden="1" customHeight="1">
      <c r="A215" s="83">
        <v>136</v>
      </c>
      <c r="B215" s="107" t="s">
        <v>537</v>
      </c>
      <c r="C215" s="107" t="s">
        <v>538</v>
      </c>
      <c r="D215" s="170" t="s">
        <v>4882</v>
      </c>
      <c r="E215" s="73" t="s">
        <v>3896</v>
      </c>
      <c r="F215" s="99" t="s">
        <v>676</v>
      </c>
      <c r="G215" s="98" t="s">
        <v>566</v>
      </c>
      <c r="H215" s="99" t="s">
        <v>1323</v>
      </c>
      <c r="I215" s="99" t="s">
        <v>517</v>
      </c>
      <c r="J215" s="71" t="s">
        <v>3897</v>
      </c>
      <c r="K215" s="342">
        <v>190000</v>
      </c>
      <c r="L215" s="342">
        <v>450000</v>
      </c>
      <c r="M215" s="71" t="s">
        <v>1424</v>
      </c>
      <c r="N215" s="332">
        <v>2023</v>
      </c>
      <c r="O215" s="72" t="s">
        <v>87</v>
      </c>
      <c r="P215" s="86" t="str">
        <f t="shared" si="3"/>
        <v>I</v>
      </c>
      <c r="Q215" s="86" t="s">
        <v>98</v>
      </c>
      <c r="R215" s="45" t="s">
        <v>1174</v>
      </c>
      <c r="S215" s="126"/>
      <c r="T215" s="168"/>
      <c r="U215" s="190" t="s">
        <v>2662</v>
      </c>
      <c r="V215" s="187"/>
      <c r="W215" s="187" t="s">
        <v>2663</v>
      </c>
      <c r="X215" s="187" t="s">
        <v>2664</v>
      </c>
      <c r="Y215" s="83">
        <v>5</v>
      </c>
    </row>
    <row r="216" spans="1:25" ht="30.6" hidden="1" customHeight="1">
      <c r="A216" s="83">
        <v>137</v>
      </c>
      <c r="B216" s="107" t="s">
        <v>537</v>
      </c>
      <c r="C216" s="107" t="s">
        <v>538</v>
      </c>
      <c r="D216" s="170" t="s">
        <v>4882</v>
      </c>
      <c r="E216" s="73" t="s">
        <v>3898</v>
      </c>
      <c r="F216" s="99" t="s">
        <v>676</v>
      </c>
      <c r="G216" s="98" t="s">
        <v>445</v>
      </c>
      <c r="H216" s="99" t="s">
        <v>1324</v>
      </c>
      <c r="I216" s="99" t="s">
        <v>3899</v>
      </c>
      <c r="J216" s="71" t="s">
        <v>517</v>
      </c>
      <c r="K216" s="71" t="s">
        <v>517</v>
      </c>
      <c r="L216" s="71" t="s">
        <v>517</v>
      </c>
      <c r="M216" s="71" t="s">
        <v>1424</v>
      </c>
      <c r="N216" s="332">
        <v>2023</v>
      </c>
      <c r="O216" s="75" t="s">
        <v>88</v>
      </c>
      <c r="P216" s="86" t="str">
        <f t="shared" si="3"/>
        <v>I</v>
      </c>
      <c r="Q216" s="86" t="s">
        <v>98</v>
      </c>
      <c r="R216" s="45" t="s">
        <v>1174</v>
      </c>
      <c r="S216" s="126"/>
      <c r="T216" s="168"/>
      <c r="U216" s="190" t="s">
        <v>2662</v>
      </c>
      <c r="V216" s="187"/>
      <c r="W216" s="187" t="s">
        <v>2665</v>
      </c>
      <c r="X216" s="187" t="s">
        <v>2666</v>
      </c>
      <c r="Y216" s="83">
        <v>5</v>
      </c>
    </row>
    <row r="217" spans="1:25" ht="30.6" hidden="1" customHeight="1">
      <c r="A217" s="83">
        <v>138</v>
      </c>
      <c r="B217" s="107" t="s">
        <v>537</v>
      </c>
      <c r="C217" s="107" t="s">
        <v>538</v>
      </c>
      <c r="D217" s="170" t="s">
        <v>4882</v>
      </c>
      <c r="E217" s="73" t="s">
        <v>3900</v>
      </c>
      <c r="F217" s="99" t="s">
        <v>676</v>
      </c>
      <c r="G217" s="98" t="s">
        <v>566</v>
      </c>
      <c r="H217" s="99" t="s">
        <v>200</v>
      </c>
      <c r="I217" s="99" t="s">
        <v>517</v>
      </c>
      <c r="J217" s="71" t="s">
        <v>1423</v>
      </c>
      <c r="K217" s="332">
        <v>0</v>
      </c>
      <c r="L217" s="332">
        <v>10</v>
      </c>
      <c r="M217" s="71" t="s">
        <v>1424</v>
      </c>
      <c r="N217" s="332">
        <v>2023</v>
      </c>
      <c r="O217" s="78" t="s">
        <v>201</v>
      </c>
      <c r="P217" s="86" t="str">
        <f t="shared" si="3"/>
        <v>I</v>
      </c>
      <c r="Q217" s="86" t="s">
        <v>98</v>
      </c>
      <c r="R217" s="45" t="s">
        <v>1174</v>
      </c>
      <c r="S217" s="126"/>
      <c r="T217" s="168"/>
      <c r="U217" s="190" t="s">
        <v>2662</v>
      </c>
      <c r="V217" s="187" t="s">
        <v>2667</v>
      </c>
      <c r="W217" s="187" t="s">
        <v>2668</v>
      </c>
      <c r="X217" s="187" t="s">
        <v>2669</v>
      </c>
      <c r="Y217" s="83">
        <v>5</v>
      </c>
    </row>
    <row r="218" spans="1:25" ht="30.6" hidden="1" customHeight="1">
      <c r="A218" s="83">
        <v>164</v>
      </c>
      <c r="B218" s="107" t="s">
        <v>537</v>
      </c>
      <c r="C218" s="107" t="s">
        <v>540</v>
      </c>
      <c r="D218" s="170" t="s">
        <v>4932</v>
      </c>
      <c r="E218" s="73" t="s">
        <v>1464</v>
      </c>
      <c r="F218" s="75" t="s">
        <v>653</v>
      </c>
      <c r="G218" s="98" t="s">
        <v>445</v>
      </c>
      <c r="H218" s="99" t="s">
        <v>1465</v>
      </c>
      <c r="I218" s="99" t="s">
        <v>1466</v>
      </c>
      <c r="J218" s="71" t="s">
        <v>517</v>
      </c>
      <c r="K218" s="332" t="s">
        <v>517</v>
      </c>
      <c r="L218" s="332" t="s">
        <v>517</v>
      </c>
      <c r="M218" s="71" t="s">
        <v>1424</v>
      </c>
      <c r="N218" s="332">
        <v>2023</v>
      </c>
      <c r="O218" s="118" t="s">
        <v>220</v>
      </c>
      <c r="P218" s="86" t="str">
        <f t="shared" si="3"/>
        <v>R</v>
      </c>
      <c r="Q218" s="83" t="s">
        <v>66</v>
      </c>
      <c r="R218" s="136"/>
      <c r="S218" s="136"/>
      <c r="T218" s="168"/>
      <c r="U218" s="190" t="s">
        <v>3374</v>
      </c>
      <c r="V218" s="189" t="s">
        <v>2214</v>
      </c>
      <c r="W218" s="191" t="s">
        <v>2028</v>
      </c>
      <c r="X218" s="187" t="s">
        <v>2215</v>
      </c>
      <c r="Y218" s="83">
        <v>5</v>
      </c>
    </row>
    <row r="219" spans="1:25" ht="30.6" hidden="1" customHeight="1">
      <c r="A219" s="83">
        <v>165</v>
      </c>
      <c r="B219" s="107" t="s">
        <v>537</v>
      </c>
      <c r="C219" s="107" t="s">
        <v>540</v>
      </c>
      <c r="D219" s="170" t="s">
        <v>4932</v>
      </c>
      <c r="E219" s="296" t="s">
        <v>1467</v>
      </c>
      <c r="F219" s="113" t="s">
        <v>653</v>
      </c>
      <c r="G219" s="94" t="s">
        <v>445</v>
      </c>
      <c r="H219" s="96" t="s">
        <v>1468</v>
      </c>
      <c r="I219" s="96" t="s">
        <v>1469</v>
      </c>
      <c r="J219" s="90" t="s">
        <v>517</v>
      </c>
      <c r="K219" s="337" t="s">
        <v>517</v>
      </c>
      <c r="L219" s="337" t="s">
        <v>517</v>
      </c>
      <c r="M219" s="90" t="s">
        <v>1424</v>
      </c>
      <c r="N219" s="337">
        <v>2023</v>
      </c>
      <c r="O219" s="239" t="s">
        <v>518</v>
      </c>
      <c r="P219" s="86" t="str">
        <f t="shared" si="3"/>
        <v>R</v>
      </c>
      <c r="Q219" s="83" t="s">
        <v>66</v>
      </c>
      <c r="R219" s="136"/>
      <c r="S219" s="136"/>
      <c r="T219" s="168"/>
      <c r="U219" s="190" t="s">
        <v>3375</v>
      </c>
      <c r="V219" s="187"/>
      <c r="W219" s="191" t="s">
        <v>2216</v>
      </c>
      <c r="X219" s="191" t="s">
        <v>2217</v>
      </c>
      <c r="Y219" s="83">
        <v>5</v>
      </c>
    </row>
    <row r="220" spans="1:25" ht="30.6" hidden="1" customHeight="1">
      <c r="A220" s="83">
        <v>174</v>
      </c>
      <c r="B220" s="107" t="s">
        <v>537</v>
      </c>
      <c r="C220" s="107" t="s">
        <v>540</v>
      </c>
      <c r="D220" s="170" t="s">
        <v>4916</v>
      </c>
      <c r="E220" s="73" t="s">
        <v>1422</v>
      </c>
      <c r="F220" s="99" t="s">
        <v>618</v>
      </c>
      <c r="G220" s="98" t="s">
        <v>566</v>
      </c>
      <c r="H220" s="99" t="s">
        <v>1414</v>
      </c>
      <c r="I220" s="99" t="s">
        <v>517</v>
      </c>
      <c r="J220" s="71" t="s">
        <v>1423</v>
      </c>
      <c r="K220" s="332">
        <v>0</v>
      </c>
      <c r="L220" s="332">
        <v>18</v>
      </c>
      <c r="M220" s="71" t="s">
        <v>1424</v>
      </c>
      <c r="N220" s="332">
        <v>2023</v>
      </c>
      <c r="O220" s="118" t="s">
        <v>1425</v>
      </c>
      <c r="P220" s="86" t="str">
        <f t="shared" si="3"/>
        <v>I</v>
      </c>
      <c r="Q220" s="83" t="s">
        <v>98</v>
      </c>
      <c r="R220" s="45" t="s">
        <v>1174</v>
      </c>
      <c r="S220" s="126"/>
      <c r="T220" s="168" t="s">
        <v>743</v>
      </c>
      <c r="U220" s="194" t="s">
        <v>2707</v>
      </c>
      <c r="V220" s="187"/>
      <c r="W220" s="187" t="s">
        <v>2715</v>
      </c>
      <c r="X220" s="187" t="s">
        <v>2716</v>
      </c>
      <c r="Y220" s="83">
        <v>5</v>
      </c>
    </row>
    <row r="221" spans="1:25" ht="30.6" hidden="1" customHeight="1">
      <c r="A221" s="83">
        <v>184</v>
      </c>
      <c r="B221" s="107" t="s">
        <v>537</v>
      </c>
      <c r="C221" s="107" t="s">
        <v>540</v>
      </c>
      <c r="D221" s="170" t="s">
        <v>4929</v>
      </c>
      <c r="E221" s="73" t="s">
        <v>1451</v>
      </c>
      <c r="F221" s="99" t="s">
        <v>621</v>
      </c>
      <c r="G221" s="98" t="s">
        <v>566</v>
      </c>
      <c r="H221" s="99" t="s">
        <v>1452</v>
      </c>
      <c r="I221" s="99" t="s">
        <v>517</v>
      </c>
      <c r="J221" s="71" t="s">
        <v>1423</v>
      </c>
      <c r="K221" s="332">
        <v>0</v>
      </c>
      <c r="L221" s="332">
        <v>40</v>
      </c>
      <c r="M221" s="71" t="s">
        <v>1424</v>
      </c>
      <c r="N221" s="332">
        <v>2023</v>
      </c>
      <c r="O221" s="118" t="s">
        <v>530</v>
      </c>
      <c r="P221" s="86" t="str">
        <f t="shared" si="3"/>
        <v>I</v>
      </c>
      <c r="Q221" s="83" t="s">
        <v>98</v>
      </c>
      <c r="R221" s="45" t="s">
        <v>1164</v>
      </c>
      <c r="S221" s="126"/>
      <c r="T221" s="168"/>
      <c r="U221" s="194"/>
      <c r="V221" s="187"/>
      <c r="W221" s="187" t="s">
        <v>2740</v>
      </c>
      <c r="X221" s="187" t="s">
        <v>2741</v>
      </c>
      <c r="Y221" s="83">
        <v>5</v>
      </c>
    </row>
    <row r="222" spans="1:25" ht="30.6" hidden="1" customHeight="1">
      <c r="A222" s="83">
        <v>191</v>
      </c>
      <c r="B222" s="107" t="s">
        <v>537</v>
      </c>
      <c r="C222" s="107" t="s">
        <v>542</v>
      </c>
      <c r="D222" s="170" t="s">
        <v>4945</v>
      </c>
      <c r="E222" s="73" t="s">
        <v>1517</v>
      </c>
      <c r="F222" s="99" t="s">
        <v>4041</v>
      </c>
      <c r="G222" s="98" t="s">
        <v>445</v>
      </c>
      <c r="H222" s="99" t="s">
        <v>1518</v>
      </c>
      <c r="I222" s="99" t="s">
        <v>1519</v>
      </c>
      <c r="J222" s="71" t="s">
        <v>517</v>
      </c>
      <c r="K222" s="71" t="s">
        <v>517</v>
      </c>
      <c r="L222" s="71" t="s">
        <v>517</v>
      </c>
      <c r="M222" s="71" t="s">
        <v>1424</v>
      </c>
      <c r="N222" s="332">
        <v>2023</v>
      </c>
      <c r="O222" s="119" t="s">
        <v>1520</v>
      </c>
      <c r="P222" s="86" t="str">
        <f t="shared" si="3"/>
        <v>I</v>
      </c>
      <c r="Q222" s="83" t="s">
        <v>66</v>
      </c>
      <c r="R222" s="44" t="s">
        <v>1168</v>
      </c>
      <c r="S222" s="131"/>
      <c r="T222" s="168" t="s">
        <v>816</v>
      </c>
      <c r="U222" s="190" t="s">
        <v>2226</v>
      </c>
      <c r="V222" s="191" t="s">
        <v>2243</v>
      </c>
      <c r="W222" s="187" t="s">
        <v>2244</v>
      </c>
      <c r="X222" s="187" t="s">
        <v>2245</v>
      </c>
      <c r="Y222" s="83">
        <v>5</v>
      </c>
    </row>
    <row r="223" spans="1:25" ht="30.6" hidden="1" customHeight="1">
      <c r="A223" s="83">
        <v>194</v>
      </c>
      <c r="B223" s="107" t="s">
        <v>537</v>
      </c>
      <c r="C223" s="107" t="s">
        <v>542</v>
      </c>
      <c r="D223" s="170" t="s">
        <v>4950</v>
      </c>
      <c r="E223" s="73" t="s">
        <v>1521</v>
      </c>
      <c r="F223" s="99" t="s">
        <v>682</v>
      </c>
      <c r="G223" s="98" t="s">
        <v>445</v>
      </c>
      <c r="H223" s="99" t="s">
        <v>1522</v>
      </c>
      <c r="I223" s="99" t="s">
        <v>1523</v>
      </c>
      <c r="J223" s="71" t="s">
        <v>517</v>
      </c>
      <c r="K223" s="71" t="s">
        <v>517</v>
      </c>
      <c r="L223" s="71" t="s">
        <v>517</v>
      </c>
      <c r="M223" s="71" t="s">
        <v>1424</v>
      </c>
      <c r="N223" s="332">
        <v>2023</v>
      </c>
      <c r="O223" s="119" t="s">
        <v>1524</v>
      </c>
      <c r="P223" s="86" t="str">
        <f t="shared" si="3"/>
        <v>R</v>
      </c>
      <c r="Q223" s="83" t="s">
        <v>66</v>
      </c>
      <c r="R223" s="136"/>
      <c r="S223" s="136"/>
      <c r="T223" s="168"/>
      <c r="U223" s="190" t="s">
        <v>2246</v>
      </c>
      <c r="V223" s="187" t="s">
        <v>2252</v>
      </c>
      <c r="W223" s="187" t="s">
        <v>2253</v>
      </c>
      <c r="X223" s="191" t="s">
        <v>2254</v>
      </c>
      <c r="Y223" s="83">
        <v>5</v>
      </c>
    </row>
    <row r="224" spans="1:25" ht="30.6" hidden="1" customHeight="1">
      <c r="A224" s="83">
        <v>225</v>
      </c>
      <c r="B224" s="107" t="s">
        <v>539</v>
      </c>
      <c r="C224" s="107" t="s">
        <v>546</v>
      </c>
      <c r="D224" s="170" t="s">
        <v>4941</v>
      </c>
      <c r="E224" s="73" t="s">
        <v>4075</v>
      </c>
      <c r="F224" s="99" t="s">
        <v>683</v>
      </c>
      <c r="G224" s="98" t="s">
        <v>566</v>
      </c>
      <c r="H224" s="99" t="s">
        <v>281</v>
      </c>
      <c r="I224" s="99" t="s">
        <v>517</v>
      </c>
      <c r="J224" s="71" t="s">
        <v>3868</v>
      </c>
      <c r="K224" s="332">
        <v>30</v>
      </c>
      <c r="L224" s="332">
        <v>50</v>
      </c>
      <c r="M224" s="71" t="s">
        <v>1424</v>
      </c>
      <c r="N224" s="332">
        <v>2023</v>
      </c>
      <c r="O224" s="92" t="s">
        <v>282</v>
      </c>
      <c r="P224" s="86" t="str">
        <f t="shared" si="3"/>
        <v>I</v>
      </c>
      <c r="Q224" s="86" t="s">
        <v>66</v>
      </c>
      <c r="R224" s="45" t="s">
        <v>1169</v>
      </c>
      <c r="S224" s="126"/>
      <c r="T224" s="168" t="s">
        <v>832</v>
      </c>
      <c r="U224" s="189" t="s">
        <v>2270</v>
      </c>
      <c r="V224" s="189" t="s">
        <v>2267</v>
      </c>
      <c r="W224" s="195" t="s">
        <v>2271</v>
      </c>
      <c r="X224" s="186" t="s">
        <v>2272</v>
      </c>
      <c r="Y224" s="83">
        <v>5</v>
      </c>
    </row>
    <row r="225" spans="1:25" ht="30.6" hidden="1" customHeight="1">
      <c r="A225" s="83">
        <v>235</v>
      </c>
      <c r="B225" s="107" t="s">
        <v>539</v>
      </c>
      <c r="C225" s="107" t="s">
        <v>546</v>
      </c>
      <c r="D225" s="170" t="s">
        <v>4935</v>
      </c>
      <c r="E225" s="283" t="s">
        <v>4054</v>
      </c>
      <c r="F225" s="75" t="s">
        <v>636</v>
      </c>
      <c r="G225" s="95" t="s">
        <v>566</v>
      </c>
      <c r="H225" s="106" t="s">
        <v>1577</v>
      </c>
      <c r="I225" s="106" t="s">
        <v>517</v>
      </c>
      <c r="J225" s="85" t="s">
        <v>292</v>
      </c>
      <c r="K225" s="335">
        <v>33</v>
      </c>
      <c r="L225" s="335">
        <v>7</v>
      </c>
      <c r="M225" s="85" t="s">
        <v>1424</v>
      </c>
      <c r="N225" s="335">
        <v>2023</v>
      </c>
      <c r="O225" s="574" t="s">
        <v>290</v>
      </c>
      <c r="P225" s="86" t="str">
        <f t="shared" si="3"/>
        <v>I</v>
      </c>
      <c r="Q225" s="86" t="s">
        <v>98</v>
      </c>
      <c r="R225" s="30" t="s">
        <v>1161</v>
      </c>
      <c r="S225" s="126"/>
      <c r="T225" s="168" t="s">
        <v>759</v>
      </c>
      <c r="U225" s="194" t="s">
        <v>3397</v>
      </c>
      <c r="V225" s="187"/>
      <c r="W225" s="187" t="s">
        <v>2820</v>
      </c>
      <c r="X225" s="187" t="s">
        <v>2821</v>
      </c>
      <c r="Y225" s="83">
        <v>5</v>
      </c>
    </row>
    <row r="226" spans="1:25" ht="30.6" hidden="1" customHeight="1">
      <c r="A226" s="83">
        <v>236</v>
      </c>
      <c r="B226" s="107" t="s">
        <v>539</v>
      </c>
      <c r="C226" s="107" t="s">
        <v>546</v>
      </c>
      <c r="D226" s="170" t="s">
        <v>4935</v>
      </c>
      <c r="E226" s="73" t="s">
        <v>4055</v>
      </c>
      <c r="F226" s="75" t="s">
        <v>636</v>
      </c>
      <c r="G226" s="98" t="s">
        <v>566</v>
      </c>
      <c r="H226" s="99" t="s">
        <v>1578</v>
      </c>
      <c r="I226" s="99" t="s">
        <v>517</v>
      </c>
      <c r="J226" s="74" t="s">
        <v>292</v>
      </c>
      <c r="K226" s="332">
        <v>34</v>
      </c>
      <c r="L226" s="332">
        <v>14</v>
      </c>
      <c r="M226" s="71" t="s">
        <v>1424</v>
      </c>
      <c r="N226" s="332">
        <v>2023</v>
      </c>
      <c r="O226" s="78" t="s">
        <v>291</v>
      </c>
      <c r="P226" s="86" t="str">
        <f t="shared" si="3"/>
        <v>I</v>
      </c>
      <c r="Q226" s="86" t="s">
        <v>98</v>
      </c>
      <c r="R226" s="30" t="s">
        <v>1161</v>
      </c>
      <c r="S226" s="126"/>
      <c r="T226" s="168" t="s">
        <v>759</v>
      </c>
      <c r="U226" s="194" t="s">
        <v>3398</v>
      </c>
      <c r="V226" s="187"/>
      <c r="W226" s="187" t="s">
        <v>2822</v>
      </c>
      <c r="X226" s="187" t="s">
        <v>2823</v>
      </c>
      <c r="Y226" s="83">
        <v>5</v>
      </c>
    </row>
    <row r="227" spans="1:25" ht="30.6" hidden="1" customHeight="1">
      <c r="A227" s="83">
        <v>237</v>
      </c>
      <c r="B227" s="107" t="s">
        <v>539</v>
      </c>
      <c r="C227" s="107" t="s">
        <v>546</v>
      </c>
      <c r="D227" s="170" t="s">
        <v>4935</v>
      </c>
      <c r="E227" s="73" t="s">
        <v>4056</v>
      </c>
      <c r="F227" s="75" t="s">
        <v>636</v>
      </c>
      <c r="G227" s="98" t="s">
        <v>566</v>
      </c>
      <c r="H227" s="99" t="s">
        <v>1580</v>
      </c>
      <c r="I227" s="99" t="s">
        <v>517</v>
      </c>
      <c r="J227" s="71" t="s">
        <v>4057</v>
      </c>
      <c r="K227" s="343">
        <v>22.8</v>
      </c>
      <c r="L227" s="332">
        <v>20</v>
      </c>
      <c r="M227" s="71" t="s">
        <v>1424</v>
      </c>
      <c r="N227" s="332">
        <v>2023</v>
      </c>
      <c r="O227" s="72" t="s">
        <v>104</v>
      </c>
      <c r="P227" s="86" t="str">
        <f t="shared" si="3"/>
        <v>I</v>
      </c>
      <c r="Q227" s="86" t="s">
        <v>98</v>
      </c>
      <c r="R227" s="30" t="s">
        <v>1161</v>
      </c>
      <c r="S227" s="126"/>
      <c r="T227" s="168" t="s">
        <v>759</v>
      </c>
      <c r="U227" s="194" t="s">
        <v>3399</v>
      </c>
      <c r="V227" s="187"/>
      <c r="W227" s="187" t="s">
        <v>2824</v>
      </c>
      <c r="X227" s="187" t="s">
        <v>2825</v>
      </c>
      <c r="Y227" s="83">
        <v>5</v>
      </c>
    </row>
    <row r="228" spans="1:25" ht="30.6" hidden="1" customHeight="1">
      <c r="A228" s="83">
        <v>238</v>
      </c>
      <c r="B228" s="107" t="s">
        <v>539</v>
      </c>
      <c r="C228" s="107" t="s">
        <v>546</v>
      </c>
      <c r="D228" s="170" t="s">
        <v>4935</v>
      </c>
      <c r="E228" s="73" t="s">
        <v>4058</v>
      </c>
      <c r="F228" s="75" t="s">
        <v>636</v>
      </c>
      <c r="G228" s="98" t="s">
        <v>445</v>
      </c>
      <c r="H228" s="99" t="s">
        <v>1579</v>
      </c>
      <c r="I228" s="99" t="s">
        <v>4050</v>
      </c>
      <c r="J228" s="71" t="s">
        <v>517</v>
      </c>
      <c r="K228" s="71" t="s">
        <v>517</v>
      </c>
      <c r="L228" s="71" t="s">
        <v>517</v>
      </c>
      <c r="M228" s="71" t="s">
        <v>1424</v>
      </c>
      <c r="N228" s="332">
        <v>2023</v>
      </c>
      <c r="O228" s="75" t="s">
        <v>105</v>
      </c>
      <c r="P228" s="86" t="str">
        <f t="shared" si="3"/>
        <v>I</v>
      </c>
      <c r="Q228" s="86" t="s">
        <v>98</v>
      </c>
      <c r="R228" s="30" t="s">
        <v>1161</v>
      </c>
      <c r="S228" s="126"/>
      <c r="T228" s="168" t="s">
        <v>759</v>
      </c>
      <c r="U228" s="194"/>
      <c r="V228" s="187"/>
      <c r="W228" s="187" t="s">
        <v>2826</v>
      </c>
      <c r="X228" s="191" t="s">
        <v>2827</v>
      </c>
      <c r="Y228" s="83">
        <v>5</v>
      </c>
    </row>
    <row r="229" spans="1:25" ht="30.6" hidden="1" customHeight="1">
      <c r="A229" s="83">
        <v>259</v>
      </c>
      <c r="B229" s="107" t="s">
        <v>539</v>
      </c>
      <c r="C229" s="107" t="s">
        <v>547</v>
      </c>
      <c r="D229" s="170" t="s">
        <v>4960</v>
      </c>
      <c r="E229" s="73" t="s">
        <v>4135</v>
      </c>
      <c r="F229" s="94" t="s">
        <v>690</v>
      </c>
      <c r="G229" s="94" t="s">
        <v>566</v>
      </c>
      <c r="H229" s="96" t="s">
        <v>1602</v>
      </c>
      <c r="I229" s="96" t="s">
        <v>517</v>
      </c>
      <c r="J229" s="461">
        <v>1000000000</v>
      </c>
      <c r="K229" s="337">
        <v>0</v>
      </c>
      <c r="L229" s="464">
        <v>0.6</v>
      </c>
      <c r="M229" s="90" t="s">
        <v>1424</v>
      </c>
      <c r="N229" s="337">
        <v>2023</v>
      </c>
      <c r="O229" s="102" t="s">
        <v>307</v>
      </c>
      <c r="P229" s="86" t="str">
        <f t="shared" si="3"/>
        <v>I</v>
      </c>
      <c r="Q229" s="86" t="s">
        <v>66</v>
      </c>
      <c r="R229" s="30" t="s">
        <v>1161</v>
      </c>
      <c r="S229" s="126"/>
      <c r="T229" s="168" t="s">
        <v>770</v>
      </c>
      <c r="U229" s="190" t="s">
        <v>2240</v>
      </c>
      <c r="V229" s="191" t="s">
        <v>2299</v>
      </c>
      <c r="W229" s="187" t="s">
        <v>2300</v>
      </c>
      <c r="X229" s="187" t="s">
        <v>2301</v>
      </c>
      <c r="Y229" s="83">
        <v>5</v>
      </c>
    </row>
    <row r="230" spans="1:25" ht="30.6" hidden="1" customHeight="1">
      <c r="A230" s="83">
        <v>277</v>
      </c>
      <c r="B230" s="107" t="s">
        <v>539</v>
      </c>
      <c r="C230" s="107" t="s">
        <v>547</v>
      </c>
      <c r="D230" s="170" t="s">
        <v>4966</v>
      </c>
      <c r="E230" s="73" t="s">
        <v>4102</v>
      </c>
      <c r="F230" s="99" t="s">
        <v>319</v>
      </c>
      <c r="G230" s="98" t="s">
        <v>566</v>
      </c>
      <c r="H230" s="99" t="s">
        <v>1620</v>
      </c>
      <c r="I230" s="99" t="s">
        <v>517</v>
      </c>
      <c r="J230" s="71" t="s">
        <v>1423</v>
      </c>
      <c r="K230" s="332">
        <v>0</v>
      </c>
      <c r="L230" s="332">
        <v>200</v>
      </c>
      <c r="M230" s="71" t="s">
        <v>1424</v>
      </c>
      <c r="N230" s="332">
        <v>2023</v>
      </c>
      <c r="O230" s="72" t="s">
        <v>121</v>
      </c>
      <c r="P230" s="86" t="str">
        <f t="shared" si="3"/>
        <v>I</v>
      </c>
      <c r="Q230" s="86" t="s">
        <v>66</v>
      </c>
      <c r="R230" s="44" t="s">
        <v>1160</v>
      </c>
      <c r="S230" s="131"/>
      <c r="T230" s="168" t="s">
        <v>833</v>
      </c>
      <c r="U230" s="190" t="s">
        <v>2335</v>
      </c>
      <c r="V230" s="187" t="s">
        <v>2336</v>
      </c>
      <c r="W230" s="187" t="s">
        <v>2337</v>
      </c>
      <c r="X230" s="191" t="s">
        <v>2338</v>
      </c>
      <c r="Y230" s="83">
        <v>5</v>
      </c>
    </row>
    <row r="231" spans="1:25" ht="30.6" hidden="1" customHeight="1">
      <c r="A231" s="83">
        <v>279</v>
      </c>
      <c r="B231" s="107" t="s">
        <v>539</v>
      </c>
      <c r="C231" s="107" t="s">
        <v>547</v>
      </c>
      <c r="D231" s="170" t="s">
        <v>4967</v>
      </c>
      <c r="E231" s="73" t="s">
        <v>4104</v>
      </c>
      <c r="F231" s="99" t="s">
        <v>911</v>
      </c>
      <c r="G231" s="98" t="s">
        <v>445</v>
      </c>
      <c r="H231" s="99" t="s">
        <v>1621</v>
      </c>
      <c r="I231" s="99" t="s">
        <v>4105</v>
      </c>
      <c r="J231" s="71" t="s">
        <v>517</v>
      </c>
      <c r="K231" s="71" t="s">
        <v>517</v>
      </c>
      <c r="L231" s="71" t="s">
        <v>517</v>
      </c>
      <c r="M231" s="71" t="s">
        <v>1424</v>
      </c>
      <c r="N231" s="332">
        <v>2023</v>
      </c>
      <c r="O231" s="75" t="s">
        <v>122</v>
      </c>
      <c r="P231" s="86" t="str">
        <f t="shared" si="3"/>
        <v>I</v>
      </c>
      <c r="Q231" s="86" t="s">
        <v>66</v>
      </c>
      <c r="R231" s="45" t="s">
        <v>1160</v>
      </c>
      <c r="S231" s="126"/>
      <c r="T231" s="168" t="s">
        <v>838</v>
      </c>
      <c r="U231" s="190" t="s">
        <v>2335</v>
      </c>
      <c r="V231" s="189" t="s">
        <v>2341</v>
      </c>
      <c r="W231" s="187" t="s">
        <v>2342</v>
      </c>
      <c r="X231" s="191" t="s">
        <v>2343</v>
      </c>
      <c r="Y231" s="83">
        <v>5</v>
      </c>
    </row>
    <row r="232" spans="1:25" ht="30.6" hidden="1" customHeight="1">
      <c r="A232" s="83">
        <v>289</v>
      </c>
      <c r="B232" s="107" t="s">
        <v>539</v>
      </c>
      <c r="C232" s="107" t="s">
        <v>547</v>
      </c>
      <c r="D232" s="170" t="s">
        <v>4974</v>
      </c>
      <c r="E232" s="73" t="s">
        <v>4121</v>
      </c>
      <c r="F232" s="99" t="s">
        <v>325</v>
      </c>
      <c r="G232" s="98" t="s">
        <v>445</v>
      </c>
      <c r="H232" s="267" t="s">
        <v>1625</v>
      </c>
      <c r="I232" s="267" t="s">
        <v>4122</v>
      </c>
      <c r="J232" s="440" t="s">
        <v>517</v>
      </c>
      <c r="K232" s="440" t="s">
        <v>517</v>
      </c>
      <c r="L232" s="440" t="s">
        <v>517</v>
      </c>
      <c r="M232" s="440" t="s">
        <v>1424</v>
      </c>
      <c r="N232" s="442">
        <v>2023</v>
      </c>
      <c r="O232" s="113" t="s">
        <v>129</v>
      </c>
      <c r="P232" s="86" t="str">
        <f t="shared" si="3"/>
        <v>I</v>
      </c>
      <c r="Q232" s="86" t="s">
        <v>66</v>
      </c>
      <c r="R232" s="45" t="s">
        <v>1160</v>
      </c>
      <c r="S232" s="126"/>
      <c r="T232" s="168" t="s">
        <v>766</v>
      </c>
      <c r="U232" s="190" t="s">
        <v>2335</v>
      </c>
      <c r="V232" s="187" t="s">
        <v>2369</v>
      </c>
      <c r="W232" s="191" t="s">
        <v>2370</v>
      </c>
      <c r="X232" s="187" t="s">
        <v>2371</v>
      </c>
      <c r="Y232" s="83">
        <v>5</v>
      </c>
    </row>
    <row r="233" spans="1:25" ht="30.6" hidden="1" customHeight="1">
      <c r="A233" s="83">
        <v>319</v>
      </c>
      <c r="B233" s="107" t="s">
        <v>539</v>
      </c>
      <c r="C233" s="107" t="s">
        <v>548</v>
      </c>
      <c r="D233" s="170" t="s">
        <v>4991</v>
      </c>
      <c r="E233" s="73" t="s">
        <v>4173</v>
      </c>
      <c r="F233" s="101" t="s">
        <v>912</v>
      </c>
      <c r="G233" s="98" t="s">
        <v>445</v>
      </c>
      <c r="H233" s="101" t="s">
        <v>1641</v>
      </c>
      <c r="I233" s="101" t="s">
        <v>1247</v>
      </c>
      <c r="J233" s="89" t="s">
        <v>517</v>
      </c>
      <c r="K233" s="89" t="s">
        <v>517</v>
      </c>
      <c r="L233" s="89" t="s">
        <v>517</v>
      </c>
      <c r="M233" s="89" t="s">
        <v>1424</v>
      </c>
      <c r="N233" s="336">
        <v>2023</v>
      </c>
      <c r="O233" s="444" t="s">
        <v>1246</v>
      </c>
      <c r="P233" s="86" t="str">
        <f t="shared" si="3"/>
        <v>I</v>
      </c>
      <c r="Q233" s="86" t="s">
        <v>98</v>
      </c>
      <c r="R233" s="45" t="s">
        <v>1170</v>
      </c>
      <c r="S233" s="126"/>
      <c r="T233" s="168" t="s">
        <v>775</v>
      </c>
      <c r="U233" s="183" t="s">
        <v>3387</v>
      </c>
      <c r="V233" s="187" t="s">
        <v>2889</v>
      </c>
      <c r="W233" s="201" t="s">
        <v>2890</v>
      </c>
      <c r="X233" s="184" t="s">
        <v>2891</v>
      </c>
      <c r="Y233" s="83">
        <v>5</v>
      </c>
    </row>
    <row r="234" spans="1:25" ht="30.6" hidden="1" customHeight="1">
      <c r="A234" s="83">
        <v>328</v>
      </c>
      <c r="B234" s="107" t="s">
        <v>539</v>
      </c>
      <c r="C234" s="107" t="s">
        <v>549</v>
      </c>
      <c r="D234" s="170" t="s">
        <v>5977</v>
      </c>
      <c r="E234" s="73" t="s">
        <v>4211</v>
      </c>
      <c r="F234" s="96" t="s">
        <v>913</v>
      </c>
      <c r="G234" s="98" t="s">
        <v>566</v>
      </c>
      <c r="H234" s="96" t="s">
        <v>1660</v>
      </c>
      <c r="I234" s="96" t="s">
        <v>517</v>
      </c>
      <c r="J234" s="90" t="s">
        <v>3868</v>
      </c>
      <c r="K234" s="337">
        <v>0</v>
      </c>
      <c r="L234" s="337">
        <v>70</v>
      </c>
      <c r="M234" s="90" t="s">
        <v>1424</v>
      </c>
      <c r="N234" s="337">
        <v>2023</v>
      </c>
      <c r="O234" s="102" t="s">
        <v>350</v>
      </c>
      <c r="P234" s="86" t="str">
        <f t="shared" si="3"/>
        <v>I</v>
      </c>
      <c r="Q234" s="86" t="s">
        <v>66</v>
      </c>
      <c r="R234" s="30" t="s">
        <v>1161</v>
      </c>
      <c r="S234" s="126"/>
      <c r="T234" s="168" t="s">
        <v>778</v>
      </c>
      <c r="U234" s="190" t="s">
        <v>2425</v>
      </c>
      <c r="V234" s="187"/>
      <c r="W234" s="187" t="s">
        <v>2426</v>
      </c>
      <c r="X234" s="187" t="s">
        <v>2427</v>
      </c>
      <c r="Y234" s="83">
        <v>5</v>
      </c>
    </row>
    <row r="235" spans="1:25" ht="30.6" hidden="1" customHeight="1">
      <c r="A235" s="83">
        <v>332</v>
      </c>
      <c r="B235" s="107" t="s">
        <v>539</v>
      </c>
      <c r="C235" s="107" t="s">
        <v>549</v>
      </c>
      <c r="D235" s="170" t="s">
        <v>5511</v>
      </c>
      <c r="E235" s="73" t="s">
        <v>4176</v>
      </c>
      <c r="F235" s="99" t="s">
        <v>355</v>
      </c>
      <c r="G235" s="98" t="s">
        <v>445</v>
      </c>
      <c r="H235" s="99" t="s">
        <v>1650</v>
      </c>
      <c r="I235" s="99" t="s">
        <v>4177</v>
      </c>
      <c r="J235" s="71" t="s">
        <v>517</v>
      </c>
      <c r="K235" s="71" t="s">
        <v>517</v>
      </c>
      <c r="L235" s="71" t="s">
        <v>517</v>
      </c>
      <c r="M235" s="71" t="s">
        <v>1424</v>
      </c>
      <c r="N235" s="332">
        <v>2023</v>
      </c>
      <c r="O235" s="72" t="s">
        <v>354</v>
      </c>
      <c r="P235" s="86" t="str">
        <f t="shared" si="3"/>
        <v>I</v>
      </c>
      <c r="Q235" s="86" t="s">
        <v>98</v>
      </c>
      <c r="R235" s="30" t="s">
        <v>1161</v>
      </c>
      <c r="S235" s="126"/>
      <c r="T235" s="168" t="s">
        <v>779</v>
      </c>
      <c r="U235" s="188" t="s">
        <v>2906</v>
      </c>
      <c r="V235" s="187" t="s">
        <v>2907</v>
      </c>
      <c r="W235" s="200" t="s">
        <v>2908</v>
      </c>
      <c r="X235" s="187" t="s">
        <v>2909</v>
      </c>
      <c r="Y235" s="83">
        <v>5</v>
      </c>
    </row>
    <row r="236" spans="1:25" ht="30.6" hidden="1" customHeight="1">
      <c r="A236" s="83">
        <v>336</v>
      </c>
      <c r="B236" s="107" t="s">
        <v>539</v>
      </c>
      <c r="C236" s="107" t="s">
        <v>549</v>
      </c>
      <c r="D236" s="170" t="s">
        <v>5513</v>
      </c>
      <c r="E236" s="73" t="s">
        <v>4182</v>
      </c>
      <c r="F236" s="99" t="s">
        <v>705</v>
      </c>
      <c r="G236" s="98" t="s">
        <v>566</v>
      </c>
      <c r="H236" s="99" t="s">
        <v>1653</v>
      </c>
      <c r="I236" s="99" t="s">
        <v>517</v>
      </c>
      <c r="J236" s="71" t="s">
        <v>1423</v>
      </c>
      <c r="K236" s="332">
        <v>0</v>
      </c>
      <c r="L236" s="342">
        <v>7500</v>
      </c>
      <c r="M236" s="71" t="s">
        <v>1424</v>
      </c>
      <c r="N236" s="332">
        <v>2023</v>
      </c>
      <c r="O236" s="78" t="s">
        <v>360</v>
      </c>
      <c r="P236" s="86" t="str">
        <f t="shared" si="3"/>
        <v>I</v>
      </c>
      <c r="Q236" s="86" t="s">
        <v>98</v>
      </c>
      <c r="R236" s="45" t="s">
        <v>1166</v>
      </c>
      <c r="S236" s="126"/>
      <c r="T236" s="168" t="s">
        <v>827</v>
      </c>
      <c r="U236" s="183" t="s">
        <v>2918</v>
      </c>
      <c r="V236" s="187" t="s">
        <v>2919</v>
      </c>
      <c r="W236" s="200" t="s">
        <v>2920</v>
      </c>
      <c r="X236" s="187" t="s">
        <v>2921</v>
      </c>
      <c r="Y236" s="83">
        <v>5</v>
      </c>
    </row>
    <row r="237" spans="1:25" ht="30.6" hidden="1" customHeight="1">
      <c r="A237" s="83">
        <v>338</v>
      </c>
      <c r="B237" s="107" t="s">
        <v>539</v>
      </c>
      <c r="C237" s="107" t="s">
        <v>549</v>
      </c>
      <c r="D237" s="170" t="s">
        <v>5513</v>
      </c>
      <c r="E237" s="73" t="s">
        <v>4184</v>
      </c>
      <c r="F237" s="99" t="s">
        <v>705</v>
      </c>
      <c r="G237" s="98" t="s">
        <v>566</v>
      </c>
      <c r="H237" s="99" t="s">
        <v>1656</v>
      </c>
      <c r="I237" s="99" t="s">
        <v>517</v>
      </c>
      <c r="J237" s="71" t="s">
        <v>1423</v>
      </c>
      <c r="K237" s="332">
        <v>0</v>
      </c>
      <c r="L237" s="342">
        <v>1000</v>
      </c>
      <c r="M237" s="71" t="s">
        <v>1424</v>
      </c>
      <c r="N237" s="332">
        <v>2023</v>
      </c>
      <c r="O237" s="75" t="s">
        <v>145</v>
      </c>
      <c r="P237" s="86" t="str">
        <f t="shared" si="3"/>
        <v>I</v>
      </c>
      <c r="Q237" s="86" t="s">
        <v>98</v>
      </c>
      <c r="R237" s="45" t="s">
        <v>1166</v>
      </c>
      <c r="S237" s="126"/>
      <c r="T237" s="168" t="s">
        <v>827</v>
      </c>
      <c r="U237" s="183" t="s">
        <v>2918</v>
      </c>
      <c r="V237" s="187" t="s">
        <v>2924</v>
      </c>
      <c r="W237" s="200" t="s">
        <v>2925</v>
      </c>
      <c r="X237" s="187" t="s">
        <v>2926</v>
      </c>
      <c r="Y237" s="83">
        <v>5</v>
      </c>
    </row>
    <row r="238" spans="1:25" ht="30.6" hidden="1" customHeight="1">
      <c r="A238" s="83">
        <v>355</v>
      </c>
      <c r="B238" s="107" t="s">
        <v>539</v>
      </c>
      <c r="C238" s="107" t="s">
        <v>549</v>
      </c>
      <c r="D238" s="170" t="s">
        <v>5983</v>
      </c>
      <c r="E238" s="73" t="s">
        <v>4207</v>
      </c>
      <c r="F238" s="98" t="s">
        <v>709</v>
      </c>
      <c r="G238" s="98" t="s">
        <v>445</v>
      </c>
      <c r="H238" s="99" t="s">
        <v>1669</v>
      </c>
      <c r="I238" s="99" t="s">
        <v>4208</v>
      </c>
      <c r="J238" s="71" t="s">
        <v>517</v>
      </c>
      <c r="K238" s="71" t="s">
        <v>517</v>
      </c>
      <c r="L238" s="71" t="s">
        <v>517</v>
      </c>
      <c r="M238" s="71" t="s">
        <v>1424</v>
      </c>
      <c r="N238" s="332">
        <v>2023</v>
      </c>
      <c r="O238" s="78" t="s">
        <v>371</v>
      </c>
      <c r="P238" s="86" t="str">
        <f t="shared" si="3"/>
        <v>I</v>
      </c>
      <c r="Q238" s="86" t="s">
        <v>98</v>
      </c>
      <c r="R238" s="45" t="s">
        <v>1169</v>
      </c>
      <c r="S238" s="126"/>
      <c r="T238" s="168" t="s">
        <v>830</v>
      </c>
      <c r="U238" s="194" t="s">
        <v>2967</v>
      </c>
      <c r="V238" s="191" t="s">
        <v>2954</v>
      </c>
      <c r="W238" s="200" t="s">
        <v>2968</v>
      </c>
      <c r="X238" s="187" t="s">
        <v>2969</v>
      </c>
      <c r="Y238" s="83">
        <v>5</v>
      </c>
    </row>
    <row r="239" spans="1:25" ht="30.6" hidden="1" customHeight="1">
      <c r="A239" s="83">
        <v>360</v>
      </c>
      <c r="B239" s="107" t="s">
        <v>539</v>
      </c>
      <c r="C239" s="107" t="s">
        <v>549</v>
      </c>
      <c r="D239" s="170" t="s">
        <v>5984</v>
      </c>
      <c r="E239" s="73" t="s">
        <v>554</v>
      </c>
      <c r="F239" s="99" t="s">
        <v>374</v>
      </c>
      <c r="G239" s="98" t="s">
        <v>445</v>
      </c>
      <c r="H239" s="99" t="s">
        <v>1671</v>
      </c>
      <c r="I239" s="99" t="s">
        <v>4210</v>
      </c>
      <c r="J239" s="71" t="s">
        <v>517</v>
      </c>
      <c r="K239" s="332">
        <v>0</v>
      </c>
      <c r="L239" s="332">
        <v>600</v>
      </c>
      <c r="M239" s="71" t="s">
        <v>1424</v>
      </c>
      <c r="N239" s="332">
        <v>2023</v>
      </c>
      <c r="O239" s="78" t="s">
        <v>375</v>
      </c>
      <c r="P239" s="86" t="str">
        <f t="shared" si="3"/>
        <v>I</v>
      </c>
      <c r="Q239" s="86" t="s">
        <v>98</v>
      </c>
      <c r="R239" s="30" t="s">
        <v>1161</v>
      </c>
      <c r="S239" s="126"/>
      <c r="T239" s="168" t="s">
        <v>829</v>
      </c>
      <c r="U239" s="190" t="s">
        <v>2240</v>
      </c>
      <c r="V239" s="187" t="s">
        <v>2981</v>
      </c>
      <c r="W239" s="200" t="s">
        <v>2982</v>
      </c>
      <c r="X239" s="187" t="s">
        <v>2983</v>
      </c>
      <c r="Y239" s="83">
        <v>5</v>
      </c>
    </row>
    <row r="240" spans="1:25" ht="30.6" customHeight="1">
      <c r="A240" s="83">
        <v>379</v>
      </c>
      <c r="B240" s="107" t="s">
        <v>541</v>
      </c>
      <c r="C240" s="107" t="s">
        <v>557</v>
      </c>
      <c r="D240" s="170" t="s">
        <v>5018</v>
      </c>
      <c r="E240" s="73" t="s">
        <v>4226</v>
      </c>
      <c r="F240" s="99" t="s">
        <v>623</v>
      </c>
      <c r="G240" s="98" t="s">
        <v>445</v>
      </c>
      <c r="H240" s="99" t="s">
        <v>390</v>
      </c>
      <c r="I240" s="99" t="s">
        <v>391</v>
      </c>
      <c r="J240" s="71" t="s">
        <v>517</v>
      </c>
      <c r="K240" s="71" t="s">
        <v>517</v>
      </c>
      <c r="L240" s="71" t="s">
        <v>517</v>
      </c>
      <c r="M240" s="71" t="s">
        <v>1424</v>
      </c>
      <c r="N240" s="332">
        <v>2023</v>
      </c>
      <c r="O240" s="92" t="s">
        <v>392</v>
      </c>
      <c r="P240" s="86" t="str">
        <f t="shared" si="3"/>
        <v>I</v>
      </c>
      <c r="Q240" s="86" t="s">
        <v>98</v>
      </c>
      <c r="R240" s="45" t="s">
        <v>1160</v>
      </c>
      <c r="S240" s="126"/>
      <c r="T240" s="168" t="s">
        <v>790</v>
      </c>
      <c r="U240" s="190" t="s">
        <v>2335</v>
      </c>
      <c r="V240" s="187" t="s">
        <v>3035</v>
      </c>
      <c r="W240" s="200" t="s">
        <v>3036</v>
      </c>
      <c r="X240" s="187" t="s">
        <v>3037</v>
      </c>
      <c r="Y240" s="83">
        <v>5</v>
      </c>
    </row>
    <row r="241" spans="1:25" ht="30.6" hidden="1" customHeight="1">
      <c r="A241" s="83">
        <v>390</v>
      </c>
      <c r="B241" s="107" t="s">
        <v>541</v>
      </c>
      <c r="C241" s="107" t="s">
        <v>558</v>
      </c>
      <c r="D241" s="170" t="s">
        <v>5033</v>
      </c>
      <c r="E241" s="73" t="s">
        <v>4251</v>
      </c>
      <c r="F241" s="99" t="s">
        <v>616</v>
      </c>
      <c r="G241" s="98" t="s">
        <v>566</v>
      </c>
      <c r="H241" s="99" t="s">
        <v>1699</v>
      </c>
      <c r="I241" s="99" t="s">
        <v>517</v>
      </c>
      <c r="J241" s="71" t="s">
        <v>1423</v>
      </c>
      <c r="K241" s="332">
        <v>0</v>
      </c>
      <c r="L241" s="332">
        <v>13</v>
      </c>
      <c r="M241" s="71" t="s">
        <v>1424</v>
      </c>
      <c r="N241" s="332">
        <v>2023</v>
      </c>
      <c r="O241" s="72" t="s">
        <v>173</v>
      </c>
      <c r="P241" s="86" t="str">
        <f t="shared" si="3"/>
        <v>I</v>
      </c>
      <c r="Q241" s="86" t="s">
        <v>66</v>
      </c>
      <c r="R241" s="45" t="s">
        <v>1160</v>
      </c>
      <c r="S241" s="126"/>
      <c r="T241" s="168" t="s">
        <v>847</v>
      </c>
      <c r="U241" s="190" t="s">
        <v>2439</v>
      </c>
      <c r="V241" s="187" t="s">
        <v>2440</v>
      </c>
      <c r="W241" s="191" t="s">
        <v>2441</v>
      </c>
      <c r="X241" s="191" t="s">
        <v>2442</v>
      </c>
      <c r="Y241" s="83">
        <v>5</v>
      </c>
    </row>
    <row r="242" spans="1:25" ht="30.6" hidden="1" customHeight="1">
      <c r="A242" s="83">
        <v>404</v>
      </c>
      <c r="B242" s="107" t="s">
        <v>543</v>
      </c>
      <c r="C242" s="107" t="s">
        <v>559</v>
      </c>
      <c r="D242" s="170" t="s">
        <v>5059</v>
      </c>
      <c r="E242" s="73" t="s">
        <v>4256</v>
      </c>
      <c r="F242" s="99" t="s">
        <v>915</v>
      </c>
      <c r="G242" s="98" t="s">
        <v>445</v>
      </c>
      <c r="H242" s="99" t="s">
        <v>1816</v>
      </c>
      <c r="I242" s="99" t="s">
        <v>4287</v>
      </c>
      <c r="J242" s="71" t="s">
        <v>517</v>
      </c>
      <c r="K242" s="71" t="s">
        <v>517</v>
      </c>
      <c r="L242" s="71" t="s">
        <v>517</v>
      </c>
      <c r="M242" s="71" t="s">
        <v>1424</v>
      </c>
      <c r="N242" s="332">
        <v>2023</v>
      </c>
      <c r="O242" s="78" t="s">
        <v>420</v>
      </c>
      <c r="P242" s="86" t="str">
        <f t="shared" si="3"/>
        <v>R</v>
      </c>
      <c r="Q242" s="86" t="s">
        <v>66</v>
      </c>
      <c r="R242" s="45"/>
      <c r="S242" s="126"/>
      <c r="T242" s="168"/>
      <c r="U242" s="190" t="s">
        <v>2472</v>
      </c>
      <c r="V242" s="187"/>
      <c r="W242" s="191" t="s">
        <v>2473</v>
      </c>
      <c r="X242" s="187" t="s">
        <v>2474</v>
      </c>
      <c r="Y242" s="83">
        <v>5</v>
      </c>
    </row>
    <row r="243" spans="1:25" ht="30.6" hidden="1" customHeight="1">
      <c r="A243" s="83">
        <v>405</v>
      </c>
      <c r="B243" s="107" t="s">
        <v>543</v>
      </c>
      <c r="C243" s="107" t="s">
        <v>559</v>
      </c>
      <c r="D243" s="170" t="s">
        <v>5048</v>
      </c>
      <c r="E243" s="73" t="s">
        <v>4257</v>
      </c>
      <c r="F243" s="75" t="s">
        <v>594</v>
      </c>
      <c r="G243" s="98" t="s">
        <v>566</v>
      </c>
      <c r="H243" s="99" t="s">
        <v>1718</v>
      </c>
      <c r="I243" s="99" t="s">
        <v>517</v>
      </c>
      <c r="J243" s="71" t="s">
        <v>1423</v>
      </c>
      <c r="K243" s="342">
        <v>2560000</v>
      </c>
      <c r="L243" s="74" t="s">
        <v>4258</v>
      </c>
      <c r="M243" s="71" t="s">
        <v>1424</v>
      </c>
      <c r="N243" s="332">
        <v>2023</v>
      </c>
      <c r="O243" s="78" t="s">
        <v>421</v>
      </c>
      <c r="P243" s="86" t="str">
        <f t="shared" si="3"/>
        <v>I</v>
      </c>
      <c r="Q243" s="86" t="s">
        <v>66</v>
      </c>
      <c r="R243" s="45" t="s">
        <v>1165</v>
      </c>
      <c r="S243" s="126"/>
      <c r="T243" s="168" t="s">
        <v>798</v>
      </c>
      <c r="U243" s="190" t="s">
        <v>2448</v>
      </c>
      <c r="V243" s="187"/>
      <c r="W243" s="187" t="s">
        <v>2475</v>
      </c>
      <c r="X243" s="187" t="s">
        <v>2476</v>
      </c>
      <c r="Y243" s="83">
        <v>5</v>
      </c>
    </row>
    <row r="244" spans="1:25" ht="30.6" hidden="1" customHeight="1">
      <c r="A244" s="83">
        <v>429</v>
      </c>
      <c r="B244" s="107" t="s">
        <v>543</v>
      </c>
      <c r="C244" s="107" t="s">
        <v>560</v>
      </c>
      <c r="D244" s="170" t="s">
        <v>5056</v>
      </c>
      <c r="E244" s="73" t="s">
        <v>4321</v>
      </c>
      <c r="F244" s="99" t="s">
        <v>581</v>
      </c>
      <c r="G244" s="98" t="s">
        <v>566</v>
      </c>
      <c r="H244" s="99" t="s">
        <v>1731</v>
      </c>
      <c r="I244" s="99" t="s">
        <v>517</v>
      </c>
      <c r="J244" s="71" t="s">
        <v>1423</v>
      </c>
      <c r="K244" s="332">
        <v>0</v>
      </c>
      <c r="L244" s="71" t="s">
        <v>4322</v>
      </c>
      <c r="M244" s="71" t="s">
        <v>1424</v>
      </c>
      <c r="N244" s="332">
        <v>2023</v>
      </c>
      <c r="O244" s="78" t="s">
        <v>440</v>
      </c>
      <c r="P244" s="86" t="str">
        <f t="shared" si="3"/>
        <v>I</v>
      </c>
      <c r="Q244" s="86" t="s">
        <v>98</v>
      </c>
      <c r="R244" s="45" t="s">
        <v>1165</v>
      </c>
      <c r="S244" s="126"/>
      <c r="T244" s="168" t="s">
        <v>803</v>
      </c>
      <c r="U244" s="190" t="s">
        <v>2446</v>
      </c>
      <c r="V244" s="187"/>
      <c r="W244" s="200" t="s">
        <v>3067</v>
      </c>
      <c r="X244" s="200" t="s">
        <v>3068</v>
      </c>
      <c r="Y244" s="83">
        <v>5</v>
      </c>
    </row>
    <row r="245" spans="1:25" ht="30.6" hidden="1" customHeight="1">
      <c r="A245" s="83">
        <v>462</v>
      </c>
      <c r="B245" s="107" t="s">
        <v>544</v>
      </c>
      <c r="C245" s="107" t="s">
        <v>561</v>
      </c>
      <c r="D245" s="170" t="s">
        <v>5077</v>
      </c>
      <c r="E245" s="73" t="s">
        <v>4337</v>
      </c>
      <c r="F245" s="98" t="s">
        <v>718</v>
      </c>
      <c r="G245" s="98" t="s">
        <v>566</v>
      </c>
      <c r="H245" s="99" t="s">
        <v>468</v>
      </c>
      <c r="I245" s="99" t="s">
        <v>517</v>
      </c>
      <c r="J245" s="71" t="s">
        <v>1423</v>
      </c>
      <c r="K245" s="342">
        <v>50000</v>
      </c>
      <c r="L245" s="342">
        <v>170000</v>
      </c>
      <c r="M245" s="71" t="s">
        <v>1424</v>
      </c>
      <c r="N245" s="332">
        <v>2023</v>
      </c>
      <c r="O245" s="78" t="s">
        <v>469</v>
      </c>
      <c r="P245" s="86" t="str">
        <f t="shared" si="3"/>
        <v>I</v>
      </c>
      <c r="Q245" s="86" t="s">
        <v>66</v>
      </c>
      <c r="R245" s="45" t="s">
        <v>1178</v>
      </c>
      <c r="S245" s="126"/>
      <c r="T245" s="168" t="s">
        <v>861</v>
      </c>
      <c r="U245" s="183" t="s">
        <v>2570</v>
      </c>
      <c r="V245" s="184"/>
      <c r="W245" s="184" t="s">
        <v>2571</v>
      </c>
      <c r="X245" s="184" t="s">
        <v>2572</v>
      </c>
      <c r="Y245" s="83">
        <v>5</v>
      </c>
    </row>
    <row r="246" spans="1:25" ht="30.6" hidden="1" customHeight="1">
      <c r="A246" s="83">
        <v>490</v>
      </c>
      <c r="B246" s="107" t="s">
        <v>544</v>
      </c>
      <c r="C246" s="107" t="s">
        <v>563</v>
      </c>
      <c r="D246" s="170" t="s">
        <v>5099</v>
      </c>
      <c r="E246" s="73" t="s">
        <v>4387</v>
      </c>
      <c r="F246" s="99" t="s">
        <v>580</v>
      </c>
      <c r="G246" s="98" t="s">
        <v>566</v>
      </c>
      <c r="H246" s="99" t="s">
        <v>1781</v>
      </c>
      <c r="I246" s="99" t="s">
        <v>517</v>
      </c>
      <c r="J246" s="71" t="s">
        <v>1423</v>
      </c>
      <c r="K246" s="332">
        <v>0</v>
      </c>
      <c r="L246" s="332">
        <v>500</v>
      </c>
      <c r="M246" s="71" t="s">
        <v>1424</v>
      </c>
      <c r="N246" s="332">
        <v>2023</v>
      </c>
      <c r="O246" s="72" t="s">
        <v>232</v>
      </c>
      <c r="P246" s="86" t="str">
        <f t="shared" si="3"/>
        <v>I</v>
      </c>
      <c r="Q246" s="86" t="s">
        <v>66</v>
      </c>
      <c r="R246" s="30" t="s">
        <v>1175</v>
      </c>
      <c r="S246" s="126"/>
      <c r="T246" s="168"/>
      <c r="U246" s="190" t="s">
        <v>2608</v>
      </c>
      <c r="V246" s="187" t="s">
        <v>2609</v>
      </c>
      <c r="W246" s="187" t="s">
        <v>2610</v>
      </c>
      <c r="X246" s="187" t="s">
        <v>2611</v>
      </c>
      <c r="Y246" s="83">
        <v>5</v>
      </c>
    </row>
    <row r="247" spans="1:25" ht="30.6" hidden="1" customHeight="1">
      <c r="A247" s="83">
        <v>499</v>
      </c>
      <c r="B247" s="107" t="s">
        <v>544</v>
      </c>
      <c r="C247" s="107" t="s">
        <v>563</v>
      </c>
      <c r="D247" s="170" t="s">
        <v>5108</v>
      </c>
      <c r="E247" s="73" t="s">
        <v>4383</v>
      </c>
      <c r="F247" s="75" t="s">
        <v>595</v>
      </c>
      <c r="G247" s="98" t="s">
        <v>566</v>
      </c>
      <c r="H247" s="99" t="s">
        <v>3837</v>
      </c>
      <c r="I247" s="99" t="s">
        <v>517</v>
      </c>
      <c r="J247" s="71" t="s">
        <v>1423</v>
      </c>
      <c r="K247" s="332">
        <v>0</v>
      </c>
      <c r="L247" s="332">
        <v>41</v>
      </c>
      <c r="M247" s="71" t="s">
        <v>1424</v>
      </c>
      <c r="N247" s="332">
        <v>2023</v>
      </c>
      <c r="O247" s="567" t="s">
        <v>494</v>
      </c>
      <c r="P247" s="86" t="str">
        <f t="shared" si="3"/>
        <v>I</v>
      </c>
      <c r="Q247" s="86" t="s">
        <v>98</v>
      </c>
      <c r="R247" s="44" t="s">
        <v>1160</v>
      </c>
      <c r="S247" s="131" t="s">
        <v>970</v>
      </c>
      <c r="T247" s="168" t="s">
        <v>873</v>
      </c>
      <c r="U247" s="193" t="s">
        <v>4583</v>
      </c>
      <c r="V247" s="187"/>
      <c r="W247" s="200" t="s">
        <v>3147</v>
      </c>
      <c r="X247" s="200" t="s">
        <v>3148</v>
      </c>
      <c r="Y247" s="83">
        <v>5</v>
      </c>
    </row>
    <row r="248" spans="1:25" ht="30.6" hidden="1" customHeight="1">
      <c r="A248" s="83">
        <v>508</v>
      </c>
      <c r="B248" s="107" t="s">
        <v>545</v>
      </c>
      <c r="C248" s="107" t="s">
        <v>564</v>
      </c>
      <c r="D248" s="170" t="s">
        <v>5104</v>
      </c>
      <c r="E248" s="73" t="s">
        <v>4403</v>
      </c>
      <c r="F248" s="75" t="s">
        <v>586</v>
      </c>
      <c r="G248" s="98" t="s">
        <v>566</v>
      </c>
      <c r="H248" s="99" t="s">
        <v>1792</v>
      </c>
      <c r="I248" s="99" t="s">
        <v>500</v>
      </c>
      <c r="J248" s="71" t="s">
        <v>1423</v>
      </c>
      <c r="K248" s="332">
        <v>0</v>
      </c>
      <c r="L248" s="332">
        <v>20</v>
      </c>
      <c r="M248" s="71" t="s">
        <v>1424</v>
      </c>
      <c r="N248" s="332">
        <v>2023</v>
      </c>
      <c r="O248" s="78" t="s">
        <v>501</v>
      </c>
      <c r="P248" s="86" t="str">
        <f t="shared" si="3"/>
        <v>I</v>
      </c>
      <c r="Q248" s="86" t="s">
        <v>98</v>
      </c>
      <c r="R248" s="44" t="s">
        <v>1162</v>
      </c>
      <c r="S248" s="131" t="s">
        <v>1001</v>
      </c>
      <c r="T248" s="168" t="s">
        <v>878</v>
      </c>
      <c r="U248" s="190" t="s">
        <v>3167</v>
      </c>
      <c r="V248" s="187" t="s">
        <v>3168</v>
      </c>
      <c r="W248" s="200" t="s">
        <v>3169</v>
      </c>
      <c r="X248" s="187" t="s">
        <v>3170</v>
      </c>
      <c r="Y248" s="83">
        <v>5</v>
      </c>
    </row>
    <row r="249" spans="1:25" ht="30.6" hidden="1" customHeight="1">
      <c r="A249" s="83">
        <v>15</v>
      </c>
      <c r="B249" s="107" t="s">
        <v>537</v>
      </c>
      <c r="C249" s="107" t="s">
        <v>538</v>
      </c>
      <c r="D249" s="170" t="s">
        <v>4884</v>
      </c>
      <c r="E249" s="73" t="s">
        <v>3917</v>
      </c>
      <c r="F249" s="99" t="s">
        <v>908</v>
      </c>
      <c r="G249" s="98" t="s">
        <v>566</v>
      </c>
      <c r="H249" s="99" t="s">
        <v>1332</v>
      </c>
      <c r="I249" s="99" t="s">
        <v>517</v>
      </c>
      <c r="J249" s="71" t="s">
        <v>1423</v>
      </c>
      <c r="K249" s="332">
        <v>5</v>
      </c>
      <c r="L249" s="332">
        <v>10</v>
      </c>
      <c r="M249" s="71" t="s">
        <v>1433</v>
      </c>
      <c r="N249" s="332">
        <v>2024</v>
      </c>
      <c r="O249" s="78" t="s">
        <v>5670</v>
      </c>
      <c r="P249" s="86" t="str">
        <f t="shared" si="3"/>
        <v>I</v>
      </c>
      <c r="Q249" s="83" t="s">
        <v>66</v>
      </c>
      <c r="R249" s="45" t="s">
        <v>1174</v>
      </c>
      <c r="S249" s="126"/>
      <c r="T249" s="168"/>
      <c r="U249" s="183" t="s">
        <v>1931</v>
      </c>
      <c r="V249" s="184"/>
      <c r="W249" s="186" t="s">
        <v>1943</v>
      </c>
      <c r="X249" s="186" t="s">
        <v>1944</v>
      </c>
      <c r="Y249" s="83">
        <v>6</v>
      </c>
    </row>
    <row r="250" spans="1:25" ht="30.6" hidden="1" customHeight="1">
      <c r="A250" s="83">
        <v>261</v>
      </c>
      <c r="B250" s="107" t="s">
        <v>539</v>
      </c>
      <c r="C250" s="107" t="s">
        <v>547</v>
      </c>
      <c r="D250" s="170" t="s">
        <v>4985</v>
      </c>
      <c r="E250" s="73" t="s">
        <v>4159</v>
      </c>
      <c r="F250" s="99" t="s">
        <v>1826</v>
      </c>
      <c r="G250" s="98" t="s">
        <v>445</v>
      </c>
      <c r="H250" s="99" t="s">
        <v>1815</v>
      </c>
      <c r="I250" s="99" t="s">
        <v>4101</v>
      </c>
      <c r="J250" s="71" t="s">
        <v>517</v>
      </c>
      <c r="K250" s="71" t="s">
        <v>517</v>
      </c>
      <c r="L250" s="71" t="s">
        <v>517</v>
      </c>
      <c r="M250" s="71" t="s">
        <v>1433</v>
      </c>
      <c r="N250" s="332">
        <v>2024</v>
      </c>
      <c r="O250" s="78" t="s">
        <v>309</v>
      </c>
      <c r="P250" s="86" t="str">
        <f t="shared" si="3"/>
        <v>R</v>
      </c>
      <c r="Q250" s="86" t="s">
        <v>66</v>
      </c>
      <c r="R250" s="136"/>
      <c r="S250" s="136"/>
      <c r="T250" s="168"/>
      <c r="U250" s="190" t="s">
        <v>2292</v>
      </c>
      <c r="V250" s="187"/>
      <c r="W250" s="191" t="s">
        <v>1908</v>
      </c>
      <c r="X250" s="187" t="s">
        <v>2304</v>
      </c>
      <c r="Y250" s="83">
        <v>6</v>
      </c>
    </row>
    <row r="251" spans="1:25" ht="30.6" hidden="1" customHeight="1">
      <c r="A251" s="83">
        <v>358</v>
      </c>
      <c r="B251" s="107" t="s">
        <v>539</v>
      </c>
      <c r="C251" s="107" t="s">
        <v>549</v>
      </c>
      <c r="D251" s="170" t="s">
        <v>5983</v>
      </c>
      <c r="E251" s="73" t="s">
        <v>552</v>
      </c>
      <c r="F251" s="98" t="s">
        <v>709</v>
      </c>
      <c r="G251" s="98" t="s">
        <v>566</v>
      </c>
      <c r="H251" s="99" t="s">
        <v>372</v>
      </c>
      <c r="I251" s="99" t="s">
        <v>517</v>
      </c>
      <c r="J251" s="71" t="s">
        <v>3868</v>
      </c>
      <c r="K251" s="332">
        <v>0</v>
      </c>
      <c r="L251" s="332">
        <v>15</v>
      </c>
      <c r="M251" s="71" t="s">
        <v>1433</v>
      </c>
      <c r="N251" s="332">
        <v>2024</v>
      </c>
      <c r="O251" s="73" t="s">
        <v>154</v>
      </c>
      <c r="P251" s="86" t="str">
        <f t="shared" si="3"/>
        <v>I</v>
      </c>
      <c r="Q251" s="86" t="s">
        <v>98</v>
      </c>
      <c r="R251" s="45" t="s">
        <v>1169</v>
      </c>
      <c r="S251" s="126"/>
      <c r="T251" s="168" t="s">
        <v>830</v>
      </c>
      <c r="U251" s="194"/>
      <c r="V251" s="191" t="s">
        <v>2971</v>
      </c>
      <c r="W251" s="200" t="s">
        <v>2976</v>
      </c>
      <c r="X251" s="191" t="s">
        <v>2977</v>
      </c>
      <c r="Y251" s="83">
        <v>6</v>
      </c>
    </row>
    <row r="252" spans="1:25" ht="30.6" customHeight="1">
      <c r="A252" s="83">
        <v>366</v>
      </c>
      <c r="B252" s="107" t="s">
        <v>541</v>
      </c>
      <c r="C252" s="107" t="s">
        <v>557</v>
      </c>
      <c r="D252" s="170" t="s">
        <v>5537</v>
      </c>
      <c r="E252" s="73" t="s">
        <v>4235</v>
      </c>
      <c r="F252" s="99" t="s">
        <v>378</v>
      </c>
      <c r="G252" s="98" t="s">
        <v>445</v>
      </c>
      <c r="H252" s="99" t="s">
        <v>1678</v>
      </c>
      <c r="I252" s="99" t="s">
        <v>4236</v>
      </c>
      <c r="J252" s="71" t="s">
        <v>517</v>
      </c>
      <c r="K252" s="71" t="s">
        <v>517</v>
      </c>
      <c r="L252" s="71" t="s">
        <v>517</v>
      </c>
      <c r="M252" s="71" t="s">
        <v>1433</v>
      </c>
      <c r="N252" s="332">
        <v>2024</v>
      </c>
      <c r="O252" s="92" t="s">
        <v>4846</v>
      </c>
      <c r="P252" s="86" t="str">
        <f t="shared" si="3"/>
        <v>I</v>
      </c>
      <c r="Q252" s="86" t="s">
        <v>98</v>
      </c>
      <c r="R252" s="45" t="s">
        <v>1160</v>
      </c>
      <c r="S252" s="126"/>
      <c r="T252" s="168" t="s">
        <v>783</v>
      </c>
      <c r="U252" s="190" t="s">
        <v>2335</v>
      </c>
      <c r="V252" s="187" t="s">
        <v>2998</v>
      </c>
      <c r="W252" s="200" t="s">
        <v>2999</v>
      </c>
      <c r="X252" s="187" t="s">
        <v>3000</v>
      </c>
      <c r="Y252" s="83">
        <v>6</v>
      </c>
    </row>
    <row r="253" spans="1:25" ht="30.6" customHeight="1">
      <c r="A253" s="83">
        <v>369</v>
      </c>
      <c r="B253" s="107" t="s">
        <v>541</v>
      </c>
      <c r="C253" s="107" t="s">
        <v>557</v>
      </c>
      <c r="D253" s="170" t="s">
        <v>5542</v>
      </c>
      <c r="E253" s="297" t="s">
        <v>4239</v>
      </c>
      <c r="F253" s="98" t="s">
        <v>4240</v>
      </c>
      <c r="G253" s="104" t="s">
        <v>445</v>
      </c>
      <c r="H253" s="101" t="s">
        <v>1680</v>
      </c>
      <c r="I253" s="101" t="s">
        <v>4241</v>
      </c>
      <c r="J253" s="89" t="s">
        <v>517</v>
      </c>
      <c r="K253" s="89" t="s">
        <v>517</v>
      </c>
      <c r="L253" s="89" t="s">
        <v>517</v>
      </c>
      <c r="M253" s="89" t="s">
        <v>1433</v>
      </c>
      <c r="N253" s="336">
        <v>2024</v>
      </c>
      <c r="O253" s="568" t="s">
        <v>159</v>
      </c>
      <c r="P253" s="86" t="str">
        <f t="shared" si="3"/>
        <v>I</v>
      </c>
      <c r="Q253" s="86" t="s">
        <v>98</v>
      </c>
      <c r="R253" s="45" t="s">
        <v>1160</v>
      </c>
      <c r="S253" s="126"/>
      <c r="T253" s="168" t="s">
        <v>785</v>
      </c>
      <c r="U253" s="190" t="s">
        <v>2335</v>
      </c>
      <c r="V253" s="187" t="s">
        <v>3007</v>
      </c>
      <c r="W253" s="200" t="s">
        <v>3008</v>
      </c>
      <c r="X253" s="187" t="s">
        <v>3009</v>
      </c>
      <c r="Y253" s="83">
        <v>6</v>
      </c>
    </row>
    <row r="254" spans="1:25" ht="30.6" customHeight="1">
      <c r="A254" s="83">
        <v>372</v>
      </c>
      <c r="B254" s="107" t="s">
        <v>541</v>
      </c>
      <c r="C254" s="107" t="s">
        <v>557</v>
      </c>
      <c r="D254" s="170" t="s">
        <v>5546</v>
      </c>
      <c r="E254" s="73" t="s">
        <v>4218</v>
      </c>
      <c r="F254" s="99" t="s">
        <v>386</v>
      </c>
      <c r="G254" s="98" t="s">
        <v>445</v>
      </c>
      <c r="H254" s="99" t="s">
        <v>383</v>
      </c>
      <c r="I254" s="99" t="s">
        <v>384</v>
      </c>
      <c r="J254" s="71" t="s">
        <v>517</v>
      </c>
      <c r="K254" s="71" t="s">
        <v>517</v>
      </c>
      <c r="L254" s="71" t="s">
        <v>517</v>
      </c>
      <c r="M254" s="71" t="s">
        <v>1433</v>
      </c>
      <c r="N254" s="332">
        <v>2024</v>
      </c>
      <c r="O254" s="92" t="s">
        <v>385</v>
      </c>
      <c r="P254" s="86" t="str">
        <f t="shared" si="3"/>
        <v>I</v>
      </c>
      <c r="Q254" s="86" t="s">
        <v>98</v>
      </c>
      <c r="R254" s="45" t="s">
        <v>1160</v>
      </c>
      <c r="S254" s="126"/>
      <c r="T254" s="168" t="s">
        <v>784</v>
      </c>
      <c r="U254" s="190" t="s">
        <v>2335</v>
      </c>
      <c r="V254" s="187" t="s">
        <v>3014</v>
      </c>
      <c r="W254" s="200" t="s">
        <v>3015</v>
      </c>
      <c r="X254" s="187" t="s">
        <v>3016</v>
      </c>
      <c r="Y254" s="83">
        <v>6</v>
      </c>
    </row>
    <row r="255" spans="1:25" ht="30.6" hidden="1" customHeight="1">
      <c r="A255" s="83">
        <v>402</v>
      </c>
      <c r="B255" s="107" t="s">
        <v>543</v>
      </c>
      <c r="C255" s="107" t="s">
        <v>559</v>
      </c>
      <c r="D255" s="170" t="s">
        <v>5044</v>
      </c>
      <c r="E255" s="73" t="s">
        <v>4294</v>
      </c>
      <c r="F255" s="75" t="s">
        <v>589</v>
      </c>
      <c r="G255" s="98" t="s">
        <v>445</v>
      </c>
      <c r="H255" s="99" t="s">
        <v>531</v>
      </c>
      <c r="I255" s="99" t="s">
        <v>532</v>
      </c>
      <c r="J255" s="71" t="s">
        <v>517</v>
      </c>
      <c r="K255" s="71" t="s">
        <v>517</v>
      </c>
      <c r="L255" s="71" t="s">
        <v>517</v>
      </c>
      <c r="M255" s="71" t="s">
        <v>1433</v>
      </c>
      <c r="N255" s="332">
        <v>2024</v>
      </c>
      <c r="O255" s="78" t="s">
        <v>533</v>
      </c>
      <c r="P255" s="86" t="str">
        <f t="shared" si="3"/>
        <v>I</v>
      </c>
      <c r="Q255" s="86" t="s">
        <v>66</v>
      </c>
      <c r="R255" s="30" t="s">
        <v>1163</v>
      </c>
      <c r="S255" s="126"/>
      <c r="T255" s="168" t="s">
        <v>795</v>
      </c>
      <c r="U255" s="190" t="s">
        <v>2451</v>
      </c>
      <c r="V255" s="187" t="s">
        <v>2465</v>
      </c>
      <c r="W255" s="187" t="s">
        <v>2466</v>
      </c>
      <c r="X255" s="191" t="s">
        <v>2467</v>
      </c>
      <c r="Y255" s="83">
        <v>6</v>
      </c>
    </row>
    <row r="256" spans="1:25" ht="30.6" hidden="1" customHeight="1">
      <c r="A256" s="83">
        <v>455</v>
      </c>
      <c r="B256" s="107" t="s">
        <v>544</v>
      </c>
      <c r="C256" s="107" t="s">
        <v>561</v>
      </c>
      <c r="D256" s="170" t="s">
        <v>5072</v>
      </c>
      <c r="E256" s="73" t="s">
        <v>4350</v>
      </c>
      <c r="F256" s="99" t="s">
        <v>721</v>
      </c>
      <c r="G256" s="98" t="s">
        <v>445</v>
      </c>
      <c r="H256" s="99" t="s">
        <v>1749</v>
      </c>
      <c r="I256" s="99" t="s">
        <v>4351</v>
      </c>
      <c r="J256" s="71" t="s">
        <v>517</v>
      </c>
      <c r="K256" s="71" t="s">
        <v>517</v>
      </c>
      <c r="L256" s="71" t="s">
        <v>517</v>
      </c>
      <c r="M256" s="71" t="s">
        <v>1433</v>
      </c>
      <c r="N256" s="332">
        <v>2024</v>
      </c>
      <c r="O256" s="75" t="s">
        <v>229</v>
      </c>
      <c r="P256" s="86" t="str">
        <f t="shared" si="3"/>
        <v>R</v>
      </c>
      <c r="Q256" s="86" t="s">
        <v>66</v>
      </c>
      <c r="R256" s="45"/>
      <c r="S256" s="126"/>
      <c r="T256" s="168"/>
      <c r="U256" s="190" t="s">
        <v>2531</v>
      </c>
      <c r="V256" s="187" t="s">
        <v>2553</v>
      </c>
      <c r="W256" s="187" t="s">
        <v>2554</v>
      </c>
      <c r="X256" s="187" t="s">
        <v>2555</v>
      </c>
      <c r="Y256" s="83">
        <v>6</v>
      </c>
    </row>
    <row r="257" spans="1:25" ht="30.6" hidden="1" customHeight="1">
      <c r="A257" s="83">
        <v>469</v>
      </c>
      <c r="B257" s="107" t="s">
        <v>544</v>
      </c>
      <c r="C257" s="107" t="s">
        <v>562</v>
      </c>
      <c r="D257" s="170" t="s">
        <v>5097</v>
      </c>
      <c r="E257" s="73" t="s">
        <v>4373</v>
      </c>
      <c r="F257" s="99" t="s">
        <v>475</v>
      </c>
      <c r="G257" s="98" t="s">
        <v>445</v>
      </c>
      <c r="H257" s="99" t="s">
        <v>1778</v>
      </c>
      <c r="I257" s="99" t="s">
        <v>476</v>
      </c>
      <c r="J257" s="74" t="s">
        <v>517</v>
      </c>
      <c r="K257" s="74" t="s">
        <v>517</v>
      </c>
      <c r="L257" s="74" t="s">
        <v>517</v>
      </c>
      <c r="M257" s="74" t="s">
        <v>1433</v>
      </c>
      <c r="N257" s="334">
        <v>2024</v>
      </c>
      <c r="O257" s="78" t="s">
        <v>477</v>
      </c>
      <c r="P257" s="86" t="str">
        <f t="shared" si="3"/>
        <v>R</v>
      </c>
      <c r="Q257" s="86" t="s">
        <v>66</v>
      </c>
      <c r="R257" s="446"/>
      <c r="S257" s="135"/>
      <c r="T257" s="168"/>
      <c r="U257" s="183" t="s">
        <v>2581</v>
      </c>
      <c r="V257" s="184"/>
      <c r="W257" s="185" t="s">
        <v>2584</v>
      </c>
      <c r="X257" s="185" t="s">
        <v>2585</v>
      </c>
      <c r="Y257" s="83">
        <v>6</v>
      </c>
    </row>
    <row r="258" spans="1:25" ht="30.6" hidden="1" customHeight="1">
      <c r="A258" s="83">
        <v>16</v>
      </c>
      <c r="B258" s="107" t="s">
        <v>537</v>
      </c>
      <c r="C258" s="107" t="s">
        <v>538</v>
      </c>
      <c r="D258" s="170" t="s">
        <v>4883</v>
      </c>
      <c r="E258" s="73" t="s">
        <v>3926</v>
      </c>
      <c r="F258" s="99" t="s">
        <v>634</v>
      </c>
      <c r="G258" s="98" t="s">
        <v>566</v>
      </c>
      <c r="H258" s="99" t="s">
        <v>3927</v>
      </c>
      <c r="I258" s="99" t="s">
        <v>517</v>
      </c>
      <c r="J258" s="71" t="s">
        <v>1423</v>
      </c>
      <c r="K258" s="342">
        <v>800000</v>
      </c>
      <c r="L258" s="71" t="s">
        <v>3928</v>
      </c>
      <c r="M258" s="71" t="s">
        <v>1421</v>
      </c>
      <c r="N258" s="332">
        <v>2024</v>
      </c>
      <c r="O258" s="113" t="s">
        <v>9</v>
      </c>
      <c r="P258" s="86" t="str">
        <f t="shared" ref="P258:P321" si="4">LEFT(F258,1)</f>
        <v>I</v>
      </c>
      <c r="Q258" s="83" t="s">
        <v>66</v>
      </c>
      <c r="R258" s="45" t="s">
        <v>1174</v>
      </c>
      <c r="S258" s="126"/>
      <c r="T258" s="168"/>
      <c r="U258" s="183" t="s">
        <v>1940</v>
      </c>
      <c r="V258" s="184"/>
      <c r="W258" s="186" t="s">
        <v>1945</v>
      </c>
      <c r="X258" s="185" t="s">
        <v>1946</v>
      </c>
      <c r="Y258" s="83">
        <v>6</v>
      </c>
    </row>
    <row r="259" spans="1:25" ht="30.6" hidden="1" customHeight="1">
      <c r="A259" s="83">
        <v>39</v>
      </c>
      <c r="B259" s="107" t="s">
        <v>537</v>
      </c>
      <c r="C259" s="107" t="s">
        <v>538</v>
      </c>
      <c r="D259" s="170" t="s">
        <v>4890</v>
      </c>
      <c r="E259" s="283" t="s">
        <v>3962</v>
      </c>
      <c r="F259" s="114" t="s">
        <v>584</v>
      </c>
      <c r="G259" s="95" t="s">
        <v>566</v>
      </c>
      <c r="H259" s="106" t="s">
        <v>1339</v>
      </c>
      <c r="I259" s="106" t="s">
        <v>517</v>
      </c>
      <c r="J259" s="71" t="s">
        <v>1423</v>
      </c>
      <c r="K259" s="332">
        <v>0</v>
      </c>
      <c r="L259" s="342">
        <v>19719</v>
      </c>
      <c r="M259" s="71" t="s">
        <v>1421</v>
      </c>
      <c r="N259" s="332">
        <v>2024</v>
      </c>
      <c r="O259" s="93" t="s">
        <v>931</v>
      </c>
      <c r="P259" s="86" t="str">
        <f t="shared" si="4"/>
        <v>I</v>
      </c>
      <c r="Q259" s="83" t="s">
        <v>66</v>
      </c>
      <c r="R259" s="45" t="s">
        <v>1170</v>
      </c>
      <c r="S259" s="126"/>
      <c r="T259" s="168" t="s">
        <v>738</v>
      </c>
      <c r="U259" s="183" t="s">
        <v>1973</v>
      </c>
      <c r="V259" s="189" t="s">
        <v>1996</v>
      </c>
      <c r="W259" s="185" t="s">
        <v>1997</v>
      </c>
      <c r="X259" s="185" t="s">
        <v>1998</v>
      </c>
      <c r="Y259" s="83">
        <v>6</v>
      </c>
    </row>
    <row r="260" spans="1:25" ht="30.6" hidden="1" customHeight="1">
      <c r="A260" s="83">
        <v>40</v>
      </c>
      <c r="B260" s="107" t="s">
        <v>537</v>
      </c>
      <c r="C260" s="107" t="s">
        <v>538</v>
      </c>
      <c r="D260" s="170" t="s">
        <v>4890</v>
      </c>
      <c r="E260" s="73" t="s">
        <v>3964</v>
      </c>
      <c r="F260" s="75" t="s">
        <v>584</v>
      </c>
      <c r="G260" s="98" t="s">
        <v>566</v>
      </c>
      <c r="H260" s="99" t="s">
        <v>1340</v>
      </c>
      <c r="I260" s="99" t="s">
        <v>517</v>
      </c>
      <c r="J260" s="71" t="s">
        <v>1423</v>
      </c>
      <c r="K260" s="332">
        <v>168</v>
      </c>
      <c r="L260" s="332">
        <v>326</v>
      </c>
      <c r="M260" s="71" t="s">
        <v>1421</v>
      </c>
      <c r="N260" s="332">
        <v>2024</v>
      </c>
      <c r="O260" s="75" t="s">
        <v>17</v>
      </c>
      <c r="P260" s="86" t="str">
        <f t="shared" si="4"/>
        <v>I</v>
      </c>
      <c r="Q260" s="83" t="s">
        <v>66</v>
      </c>
      <c r="R260" s="45" t="s">
        <v>1170</v>
      </c>
      <c r="S260" s="126"/>
      <c r="T260" s="168" t="s">
        <v>740</v>
      </c>
      <c r="U260" s="183" t="s">
        <v>1981</v>
      </c>
      <c r="V260" s="189" t="s">
        <v>1999</v>
      </c>
      <c r="W260" s="185" t="s">
        <v>2000</v>
      </c>
      <c r="X260" s="185" t="s">
        <v>2001</v>
      </c>
      <c r="Y260" s="83">
        <v>6</v>
      </c>
    </row>
    <row r="261" spans="1:25" ht="30.6" hidden="1" customHeight="1">
      <c r="A261" s="83">
        <v>41</v>
      </c>
      <c r="B261" s="107" t="s">
        <v>537</v>
      </c>
      <c r="C261" s="107" t="s">
        <v>538</v>
      </c>
      <c r="D261" s="170" t="s">
        <v>4898</v>
      </c>
      <c r="E261" s="296" t="s">
        <v>3965</v>
      </c>
      <c r="F261" s="75" t="s">
        <v>584</v>
      </c>
      <c r="G261" s="94" t="s">
        <v>566</v>
      </c>
      <c r="H261" s="96" t="s">
        <v>1341</v>
      </c>
      <c r="I261" s="96" t="s">
        <v>517</v>
      </c>
      <c r="J261" s="90" t="s">
        <v>3868</v>
      </c>
      <c r="K261" s="337">
        <v>100</v>
      </c>
      <c r="L261" s="337">
        <v>75</v>
      </c>
      <c r="M261" s="90" t="s">
        <v>1421</v>
      </c>
      <c r="N261" s="337">
        <v>2024</v>
      </c>
      <c r="O261" s="102" t="s">
        <v>928</v>
      </c>
      <c r="P261" s="86" t="str">
        <f t="shared" si="4"/>
        <v>I</v>
      </c>
      <c r="Q261" s="83" t="s">
        <v>66</v>
      </c>
      <c r="R261" s="45" t="s">
        <v>1170</v>
      </c>
      <c r="S261" s="126"/>
      <c r="T261" s="168" t="s">
        <v>738</v>
      </c>
      <c r="U261" s="183" t="s">
        <v>1981</v>
      </c>
      <c r="V261" s="189" t="s">
        <v>2002</v>
      </c>
      <c r="W261" s="185" t="s">
        <v>2003</v>
      </c>
      <c r="X261" s="185" t="s">
        <v>2004</v>
      </c>
      <c r="Y261" s="83">
        <v>6</v>
      </c>
    </row>
    <row r="262" spans="1:25" ht="30.6" hidden="1" customHeight="1">
      <c r="A262" s="83">
        <v>42</v>
      </c>
      <c r="B262" s="107" t="s">
        <v>537</v>
      </c>
      <c r="C262" s="107" t="s">
        <v>538</v>
      </c>
      <c r="D262" s="170" t="s">
        <v>4898</v>
      </c>
      <c r="E262" s="73" t="s">
        <v>3966</v>
      </c>
      <c r="F262" s="75" t="s">
        <v>584</v>
      </c>
      <c r="G262" s="98" t="s">
        <v>566</v>
      </c>
      <c r="H262" s="99" t="s">
        <v>1342</v>
      </c>
      <c r="I262" s="99" t="s">
        <v>517</v>
      </c>
      <c r="J262" s="71" t="s">
        <v>3868</v>
      </c>
      <c r="K262" s="332">
        <v>100</v>
      </c>
      <c r="L262" s="332">
        <v>65</v>
      </c>
      <c r="M262" s="71" t="s">
        <v>1421</v>
      </c>
      <c r="N262" s="332">
        <v>2024</v>
      </c>
      <c r="O262" s="78" t="s">
        <v>929</v>
      </c>
      <c r="P262" s="86" t="str">
        <f t="shared" si="4"/>
        <v>I</v>
      </c>
      <c r="Q262" s="83" t="s">
        <v>66</v>
      </c>
      <c r="R262" s="45" t="s">
        <v>1170</v>
      </c>
      <c r="S262" s="126"/>
      <c r="T262" s="168" t="s">
        <v>740</v>
      </c>
      <c r="U262" s="183" t="s">
        <v>2005</v>
      </c>
      <c r="V262" s="187" t="s">
        <v>2006</v>
      </c>
      <c r="W262" s="185" t="s">
        <v>2007</v>
      </c>
      <c r="X262" s="185" t="s">
        <v>2008</v>
      </c>
      <c r="Y262" s="83">
        <v>6</v>
      </c>
    </row>
    <row r="263" spans="1:25" ht="30.6" hidden="1" customHeight="1">
      <c r="A263" s="83">
        <v>108</v>
      </c>
      <c r="B263" s="107" t="s">
        <v>537</v>
      </c>
      <c r="C263" s="107" t="s">
        <v>538</v>
      </c>
      <c r="D263" s="170" t="s">
        <v>4907</v>
      </c>
      <c r="E263" s="73" t="s">
        <v>3851</v>
      </c>
      <c r="F263" s="75" t="s">
        <v>658</v>
      </c>
      <c r="G263" s="98" t="s">
        <v>445</v>
      </c>
      <c r="H263" s="99" t="s">
        <v>1384</v>
      </c>
      <c r="I263" s="99" t="s">
        <v>3852</v>
      </c>
      <c r="J263" s="71" t="s">
        <v>517</v>
      </c>
      <c r="K263" s="71" t="s">
        <v>517</v>
      </c>
      <c r="L263" s="71" t="s">
        <v>517</v>
      </c>
      <c r="M263" s="71" t="s">
        <v>1421</v>
      </c>
      <c r="N263" s="332">
        <v>2024</v>
      </c>
      <c r="O263" s="78" t="s">
        <v>7839</v>
      </c>
      <c r="P263" s="86" t="str">
        <f t="shared" si="4"/>
        <v>R</v>
      </c>
      <c r="Q263" s="83" t="s">
        <v>66</v>
      </c>
      <c r="R263" s="136"/>
      <c r="S263" s="136"/>
      <c r="T263" s="168"/>
      <c r="U263" s="194" t="s">
        <v>2138</v>
      </c>
      <c r="V263" s="187"/>
      <c r="W263" s="187" t="s">
        <v>2158</v>
      </c>
      <c r="X263" s="187" t="s">
        <v>2159</v>
      </c>
      <c r="Y263" s="83">
        <v>6</v>
      </c>
    </row>
    <row r="264" spans="1:25" ht="30.6" hidden="1" customHeight="1">
      <c r="A264" s="83">
        <v>111</v>
      </c>
      <c r="B264" s="107" t="s">
        <v>537</v>
      </c>
      <c r="C264" s="107" t="s">
        <v>538</v>
      </c>
      <c r="D264" s="170" t="s">
        <v>4905</v>
      </c>
      <c r="E264" s="73" t="s">
        <v>3857</v>
      </c>
      <c r="F264" s="75" t="s">
        <v>647</v>
      </c>
      <c r="G264" s="98" t="s">
        <v>445</v>
      </c>
      <c r="H264" s="99" t="s">
        <v>3858</v>
      </c>
      <c r="I264" s="99" t="s">
        <v>3859</v>
      </c>
      <c r="J264" s="71" t="s">
        <v>517</v>
      </c>
      <c r="K264" s="71" t="s">
        <v>517</v>
      </c>
      <c r="L264" s="71" t="s">
        <v>517</v>
      </c>
      <c r="M264" s="71" t="s">
        <v>1421</v>
      </c>
      <c r="N264" s="332">
        <v>2024</v>
      </c>
      <c r="O264" s="109" t="s">
        <v>1408</v>
      </c>
      <c r="P264" s="86" t="str">
        <f t="shared" si="4"/>
        <v>R</v>
      </c>
      <c r="Q264" s="83" t="s">
        <v>66</v>
      </c>
      <c r="R264" s="136"/>
      <c r="S264" s="136"/>
      <c r="T264" s="168"/>
      <c r="U264" s="194"/>
      <c r="V264" s="187"/>
      <c r="W264" s="187" t="s">
        <v>2165</v>
      </c>
      <c r="X264" s="191" t="s">
        <v>2166</v>
      </c>
      <c r="Y264" s="83">
        <v>6</v>
      </c>
    </row>
    <row r="265" spans="1:25" ht="30.6" hidden="1" customHeight="1">
      <c r="A265" s="83">
        <v>112</v>
      </c>
      <c r="B265" s="107" t="s">
        <v>537</v>
      </c>
      <c r="C265" s="107" t="s">
        <v>538</v>
      </c>
      <c r="D265" s="170" t="s">
        <v>4904</v>
      </c>
      <c r="E265" s="73" t="s">
        <v>3860</v>
      </c>
      <c r="F265" s="75" t="s">
        <v>648</v>
      </c>
      <c r="G265" s="98" t="s">
        <v>566</v>
      </c>
      <c r="H265" s="99" t="s">
        <v>1371</v>
      </c>
      <c r="I265" s="99" t="s">
        <v>517</v>
      </c>
      <c r="J265" s="71" t="s">
        <v>3861</v>
      </c>
      <c r="K265" s="332">
        <v>0</v>
      </c>
      <c r="L265" s="332">
        <v>4113</v>
      </c>
      <c r="M265" s="71" t="s">
        <v>1421</v>
      </c>
      <c r="N265" s="332">
        <v>2024</v>
      </c>
      <c r="O265" s="75" t="s">
        <v>50</v>
      </c>
      <c r="P265" s="86" t="str">
        <f t="shared" si="4"/>
        <v>R</v>
      </c>
      <c r="Q265" s="83" t="s">
        <v>66</v>
      </c>
      <c r="R265" s="136"/>
      <c r="S265" s="136"/>
      <c r="T265" s="168"/>
      <c r="U265" s="194"/>
      <c r="V265" s="187" t="s">
        <v>2167</v>
      </c>
      <c r="W265" s="191" t="s">
        <v>2168</v>
      </c>
      <c r="X265" s="191" t="s">
        <v>2169</v>
      </c>
      <c r="Y265" s="83">
        <v>6</v>
      </c>
    </row>
    <row r="266" spans="1:25" ht="30.6" hidden="1" customHeight="1">
      <c r="A266" s="83">
        <v>157</v>
      </c>
      <c r="B266" s="107" t="s">
        <v>537</v>
      </c>
      <c r="C266" s="107" t="s">
        <v>540</v>
      </c>
      <c r="D266" s="170" t="s">
        <v>4908</v>
      </c>
      <c r="E266" s="73" t="s">
        <v>4036</v>
      </c>
      <c r="F266" s="75" t="s">
        <v>593</v>
      </c>
      <c r="G266" s="98" t="s">
        <v>566</v>
      </c>
      <c r="H266" s="98" t="s">
        <v>1411</v>
      </c>
      <c r="I266" s="99" t="s">
        <v>517</v>
      </c>
      <c r="J266" s="71" t="s">
        <v>1423</v>
      </c>
      <c r="K266" s="332">
        <v>0</v>
      </c>
      <c r="L266" s="332">
        <v>69900</v>
      </c>
      <c r="M266" s="71" t="s">
        <v>1421</v>
      </c>
      <c r="N266" s="332">
        <v>2024</v>
      </c>
      <c r="O266" s="78" t="s">
        <v>211</v>
      </c>
      <c r="P266" s="86" t="str">
        <f t="shared" si="4"/>
        <v>I</v>
      </c>
      <c r="Q266" s="83" t="s">
        <v>66</v>
      </c>
      <c r="R266" s="45" t="s">
        <v>1164</v>
      </c>
      <c r="S266" s="126"/>
      <c r="T266" s="168" t="s">
        <v>746</v>
      </c>
      <c r="U266" s="190" t="s">
        <v>3371</v>
      </c>
      <c r="V266" s="189" t="s">
        <v>2198</v>
      </c>
      <c r="W266" s="187" t="s">
        <v>2199</v>
      </c>
      <c r="X266" s="187" t="s">
        <v>2200</v>
      </c>
      <c r="Y266" s="83">
        <v>6</v>
      </c>
    </row>
    <row r="267" spans="1:25" ht="30.6" hidden="1" customHeight="1">
      <c r="A267" s="83">
        <v>193</v>
      </c>
      <c r="B267" s="107" t="s">
        <v>537</v>
      </c>
      <c r="C267" s="107" t="s">
        <v>542</v>
      </c>
      <c r="D267" s="170" t="s">
        <v>4946</v>
      </c>
      <c r="E267" s="73" t="s">
        <v>1525</v>
      </c>
      <c r="F267" s="99" t="s">
        <v>4042</v>
      </c>
      <c r="G267" s="98" t="s">
        <v>566</v>
      </c>
      <c r="H267" s="99" t="s">
        <v>4043</v>
      </c>
      <c r="I267" s="99" t="s">
        <v>517</v>
      </c>
      <c r="J267" s="71" t="s">
        <v>1423</v>
      </c>
      <c r="K267" s="332">
        <v>0</v>
      </c>
      <c r="L267" s="342">
        <v>20000</v>
      </c>
      <c r="M267" s="71" t="s">
        <v>1421</v>
      </c>
      <c r="N267" s="332">
        <v>2024</v>
      </c>
      <c r="O267" s="118" t="s">
        <v>259</v>
      </c>
      <c r="P267" s="86" t="str">
        <f t="shared" si="4"/>
        <v>I</v>
      </c>
      <c r="Q267" s="83" t="s">
        <v>66</v>
      </c>
      <c r="R267" s="45" t="s">
        <v>1171</v>
      </c>
      <c r="S267" s="126"/>
      <c r="T267" s="168" t="s">
        <v>750</v>
      </c>
      <c r="U267" s="190" t="s">
        <v>2246</v>
      </c>
      <c r="V267" s="187" t="s">
        <v>2249</v>
      </c>
      <c r="W267" s="187" t="s">
        <v>2250</v>
      </c>
      <c r="X267" s="187" t="s">
        <v>2251</v>
      </c>
      <c r="Y267" s="83">
        <v>6</v>
      </c>
    </row>
    <row r="268" spans="1:25" ht="30.6" hidden="1" customHeight="1">
      <c r="A268" s="83">
        <v>284</v>
      </c>
      <c r="B268" s="107" t="s">
        <v>539</v>
      </c>
      <c r="C268" s="107" t="s">
        <v>547</v>
      </c>
      <c r="D268" s="170" t="s">
        <v>4968</v>
      </c>
      <c r="E268" s="73" t="s">
        <v>4112</v>
      </c>
      <c r="F268" s="99" t="s">
        <v>695</v>
      </c>
      <c r="G268" s="98" t="s">
        <v>566</v>
      </c>
      <c r="H268" s="99" t="s">
        <v>4113</v>
      </c>
      <c r="I268" s="99" t="s">
        <v>517</v>
      </c>
      <c r="J268" s="71" t="s">
        <v>1423</v>
      </c>
      <c r="K268" s="332">
        <v>0</v>
      </c>
      <c r="L268" s="342">
        <v>2500</v>
      </c>
      <c r="M268" s="71" t="s">
        <v>1421</v>
      </c>
      <c r="N268" s="332">
        <v>2024</v>
      </c>
      <c r="O268" s="72" t="s">
        <v>125</v>
      </c>
      <c r="P268" s="86" t="str">
        <f t="shared" si="4"/>
        <v>I</v>
      </c>
      <c r="Q268" s="86" t="s">
        <v>66</v>
      </c>
      <c r="R268" s="30" t="s">
        <v>1161</v>
      </c>
      <c r="S268" s="126"/>
      <c r="T268" s="168" t="s">
        <v>771</v>
      </c>
      <c r="U268" s="190" t="s">
        <v>2350</v>
      </c>
      <c r="V268" s="184"/>
      <c r="W268" s="184" t="s">
        <v>2357</v>
      </c>
      <c r="X268" s="185" t="s">
        <v>2358</v>
      </c>
      <c r="Y268" s="83">
        <v>6</v>
      </c>
    </row>
    <row r="269" spans="1:25" ht="30.6" hidden="1" customHeight="1">
      <c r="A269" s="83">
        <v>285</v>
      </c>
      <c r="B269" s="107" t="s">
        <v>539</v>
      </c>
      <c r="C269" s="107" t="s">
        <v>547</v>
      </c>
      <c r="D269" s="170" t="s">
        <v>4968</v>
      </c>
      <c r="E269" s="73" t="s">
        <v>4114</v>
      </c>
      <c r="F269" s="99" t="s">
        <v>695</v>
      </c>
      <c r="G269" s="98" t="s">
        <v>566</v>
      </c>
      <c r="H269" s="99" t="s">
        <v>4115</v>
      </c>
      <c r="I269" s="99" t="s">
        <v>517</v>
      </c>
      <c r="J269" s="71" t="s">
        <v>1423</v>
      </c>
      <c r="K269" s="332">
        <v>0</v>
      </c>
      <c r="L269" s="342">
        <v>4000</v>
      </c>
      <c r="M269" s="71" t="s">
        <v>1421</v>
      </c>
      <c r="N269" s="332">
        <v>2024</v>
      </c>
      <c r="O269" s="78" t="s">
        <v>324</v>
      </c>
      <c r="P269" s="86" t="str">
        <f t="shared" si="4"/>
        <v>I</v>
      </c>
      <c r="Q269" s="86" t="s">
        <v>66</v>
      </c>
      <c r="R269" s="30" t="s">
        <v>1161</v>
      </c>
      <c r="S269" s="126"/>
      <c r="T269" s="168" t="s">
        <v>771</v>
      </c>
      <c r="U269" s="190" t="s">
        <v>2350</v>
      </c>
      <c r="V269" s="184"/>
      <c r="W269" s="184" t="s">
        <v>2348</v>
      </c>
      <c r="X269" s="184" t="s">
        <v>2359</v>
      </c>
      <c r="Y269" s="83">
        <v>6</v>
      </c>
    </row>
    <row r="270" spans="1:25" ht="30.6" hidden="1" customHeight="1">
      <c r="A270" s="83">
        <v>288</v>
      </c>
      <c r="B270" s="107" t="s">
        <v>539</v>
      </c>
      <c r="C270" s="107" t="s">
        <v>547</v>
      </c>
      <c r="D270" s="170" t="s">
        <v>4976</v>
      </c>
      <c r="E270" s="73" t="s">
        <v>4119</v>
      </c>
      <c r="F270" s="99" t="s">
        <v>326</v>
      </c>
      <c r="G270" s="98" t="s">
        <v>445</v>
      </c>
      <c r="H270" s="99" t="s">
        <v>1631</v>
      </c>
      <c r="I270" s="99" t="s">
        <v>4120</v>
      </c>
      <c r="J270" s="71" t="s">
        <v>517</v>
      </c>
      <c r="K270" s="71" t="s">
        <v>517</v>
      </c>
      <c r="L270" s="71" t="s">
        <v>517</v>
      </c>
      <c r="M270" s="71" t="s">
        <v>1421</v>
      </c>
      <c r="N270" s="332">
        <v>2024</v>
      </c>
      <c r="O270" s="72" t="s">
        <v>128</v>
      </c>
      <c r="P270" s="86" t="str">
        <f t="shared" si="4"/>
        <v>I</v>
      </c>
      <c r="Q270" s="86" t="s">
        <v>66</v>
      </c>
      <c r="R270" s="45" t="s">
        <v>1166</v>
      </c>
      <c r="S270" s="136"/>
      <c r="T270" s="168"/>
      <c r="U270" s="190" t="s">
        <v>2365</v>
      </c>
      <c r="V270" s="191" t="s">
        <v>2366</v>
      </c>
      <c r="W270" s="187" t="s">
        <v>2367</v>
      </c>
      <c r="X270" s="191" t="s">
        <v>2368</v>
      </c>
      <c r="Y270" s="83">
        <v>6</v>
      </c>
    </row>
    <row r="271" spans="1:25" ht="30.6" hidden="1" customHeight="1">
      <c r="A271" s="83">
        <v>344</v>
      </c>
      <c r="B271" s="107" t="s">
        <v>539</v>
      </c>
      <c r="C271" s="107" t="s">
        <v>549</v>
      </c>
      <c r="D271" s="170" t="s">
        <v>5978</v>
      </c>
      <c r="E271" s="73" t="s">
        <v>4192</v>
      </c>
      <c r="F271" s="99" t="s">
        <v>706</v>
      </c>
      <c r="G271" s="98" t="s">
        <v>566</v>
      </c>
      <c r="H271" s="99" t="s">
        <v>364</v>
      </c>
      <c r="I271" s="99" t="s">
        <v>517</v>
      </c>
      <c r="J271" s="74" t="s">
        <v>1423</v>
      </c>
      <c r="K271" s="334">
        <v>0</v>
      </c>
      <c r="L271" s="334">
        <v>13</v>
      </c>
      <c r="M271" s="74" t="s">
        <v>1421</v>
      </c>
      <c r="N271" s="334">
        <v>2024</v>
      </c>
      <c r="O271" s="78" t="s">
        <v>363</v>
      </c>
      <c r="P271" s="86" t="str">
        <f t="shared" si="4"/>
        <v>I</v>
      </c>
      <c r="Q271" s="86" t="s">
        <v>98</v>
      </c>
      <c r="R271" s="30" t="s">
        <v>1161</v>
      </c>
      <c r="S271" s="126"/>
      <c r="T271" s="168" t="s">
        <v>780</v>
      </c>
      <c r="U271" s="190" t="s">
        <v>2240</v>
      </c>
      <c r="V271" s="187"/>
      <c r="W271" s="200" t="s">
        <v>2937</v>
      </c>
      <c r="X271" s="191" t="s">
        <v>2938</v>
      </c>
      <c r="Y271" s="83">
        <v>6</v>
      </c>
    </row>
    <row r="272" spans="1:25" ht="30.6" hidden="1" customHeight="1">
      <c r="A272" s="83">
        <v>361</v>
      </c>
      <c r="B272" s="107" t="s">
        <v>539</v>
      </c>
      <c r="C272" s="107" t="s">
        <v>549</v>
      </c>
      <c r="D272" s="170" t="s">
        <v>5984</v>
      </c>
      <c r="E272" s="73" t="s">
        <v>555</v>
      </c>
      <c r="F272" s="99" t="s">
        <v>374</v>
      </c>
      <c r="G272" s="98" t="s">
        <v>566</v>
      </c>
      <c r="H272" s="99" t="s">
        <v>1672</v>
      </c>
      <c r="I272" s="99" t="s">
        <v>517</v>
      </c>
      <c r="J272" s="71" t="s">
        <v>1423</v>
      </c>
      <c r="K272" s="342">
        <v>2572911</v>
      </c>
      <c r="L272" s="342">
        <v>2002911</v>
      </c>
      <c r="M272" s="71" t="s">
        <v>1421</v>
      </c>
      <c r="N272" s="332">
        <v>2024</v>
      </c>
      <c r="O272" s="78" t="s">
        <v>376</v>
      </c>
      <c r="P272" s="86" t="str">
        <f t="shared" si="4"/>
        <v>I</v>
      </c>
      <c r="Q272" s="86" t="s">
        <v>98</v>
      </c>
      <c r="R272" s="30" t="s">
        <v>1161</v>
      </c>
      <c r="S272" s="126"/>
      <c r="T272" s="168" t="s">
        <v>829</v>
      </c>
      <c r="U272" s="190" t="s">
        <v>2240</v>
      </c>
      <c r="V272" s="187" t="s">
        <v>2984</v>
      </c>
      <c r="W272" s="200" t="s">
        <v>2985</v>
      </c>
      <c r="X272" s="187" t="s">
        <v>2986</v>
      </c>
      <c r="Y272" s="83">
        <v>6</v>
      </c>
    </row>
    <row r="273" spans="1:25" ht="30.6" customHeight="1">
      <c r="A273" s="83">
        <v>367</v>
      </c>
      <c r="B273" s="107" t="s">
        <v>541</v>
      </c>
      <c r="C273" s="107" t="s">
        <v>557</v>
      </c>
      <c r="D273" s="170" t="s">
        <v>5537</v>
      </c>
      <c r="E273" s="73" t="s">
        <v>4237</v>
      </c>
      <c r="F273" s="99" t="s">
        <v>378</v>
      </c>
      <c r="G273" s="98" t="s">
        <v>566</v>
      </c>
      <c r="H273" s="99" t="s">
        <v>1679</v>
      </c>
      <c r="I273" s="99" t="s">
        <v>517</v>
      </c>
      <c r="J273" s="71" t="s">
        <v>1423</v>
      </c>
      <c r="K273" s="332">
        <v>0</v>
      </c>
      <c r="L273" s="332">
        <v>69</v>
      </c>
      <c r="M273" s="71" t="s">
        <v>1421</v>
      </c>
      <c r="N273" s="332">
        <v>2024</v>
      </c>
      <c r="O273" s="72" t="s">
        <v>158</v>
      </c>
      <c r="P273" s="86" t="str">
        <f t="shared" si="4"/>
        <v>I</v>
      </c>
      <c r="Q273" s="86" t="s">
        <v>98</v>
      </c>
      <c r="R273" s="45" t="s">
        <v>1160</v>
      </c>
      <c r="S273" s="126"/>
      <c r="T273" s="168" t="s">
        <v>783</v>
      </c>
      <c r="U273" s="190" t="s">
        <v>2335</v>
      </c>
      <c r="V273" s="187" t="s">
        <v>3001</v>
      </c>
      <c r="W273" s="200" t="s">
        <v>3002</v>
      </c>
      <c r="X273" s="187" t="s">
        <v>3003</v>
      </c>
      <c r="Y273" s="83">
        <v>6</v>
      </c>
    </row>
    <row r="274" spans="1:25" ht="30.6" hidden="1" customHeight="1">
      <c r="A274" s="83">
        <v>389</v>
      </c>
      <c r="B274" s="107" t="s">
        <v>541</v>
      </c>
      <c r="C274" s="107" t="s">
        <v>558</v>
      </c>
      <c r="D274" s="170" t="s">
        <v>5028</v>
      </c>
      <c r="E274" s="73" t="s">
        <v>4250</v>
      </c>
      <c r="F274" s="99" t="s">
        <v>635</v>
      </c>
      <c r="G274" s="98" t="s">
        <v>566</v>
      </c>
      <c r="H274" s="99" t="s">
        <v>844</v>
      </c>
      <c r="I274" s="99" t="s">
        <v>517</v>
      </c>
      <c r="J274" s="71" t="s">
        <v>3868</v>
      </c>
      <c r="K274" s="332">
        <v>0</v>
      </c>
      <c r="L274" s="332">
        <v>70</v>
      </c>
      <c r="M274" s="71" t="s">
        <v>1421</v>
      </c>
      <c r="N274" s="332">
        <v>2024</v>
      </c>
      <c r="O274" s="72" t="s">
        <v>172</v>
      </c>
      <c r="P274" s="86" t="str">
        <f t="shared" si="4"/>
        <v>I</v>
      </c>
      <c r="Q274" s="86" t="s">
        <v>66</v>
      </c>
      <c r="R274" s="45" t="s">
        <v>1160</v>
      </c>
      <c r="S274" s="126"/>
      <c r="T274" s="168" t="s">
        <v>844</v>
      </c>
      <c r="U274" s="190" t="s">
        <v>2436</v>
      </c>
      <c r="V274" s="187"/>
      <c r="W274" s="187" t="s">
        <v>2437</v>
      </c>
      <c r="X274" s="191" t="s">
        <v>2438</v>
      </c>
      <c r="Y274" s="83">
        <v>6</v>
      </c>
    </row>
    <row r="275" spans="1:25" ht="30.6" hidden="1" customHeight="1">
      <c r="A275" s="83">
        <v>394</v>
      </c>
      <c r="B275" s="107" t="s">
        <v>541</v>
      </c>
      <c r="C275" s="107" t="s">
        <v>558</v>
      </c>
      <c r="D275" s="170" t="s">
        <v>5025</v>
      </c>
      <c r="E275" s="73" t="s">
        <v>4245</v>
      </c>
      <c r="F275" s="75" t="s">
        <v>659</v>
      </c>
      <c r="G275" s="98" t="s">
        <v>445</v>
      </c>
      <c r="H275" s="99" t="s">
        <v>1703</v>
      </c>
      <c r="I275" s="99" t="s">
        <v>412</v>
      </c>
      <c r="J275" s="71" t="s">
        <v>517</v>
      </c>
      <c r="K275" s="71" t="s">
        <v>517</v>
      </c>
      <c r="L275" s="71" t="s">
        <v>517</v>
      </c>
      <c r="M275" s="71" t="s">
        <v>1421</v>
      </c>
      <c r="N275" s="332">
        <v>2024</v>
      </c>
      <c r="O275" s="78" t="s">
        <v>413</v>
      </c>
      <c r="P275" s="86" t="str">
        <f t="shared" si="4"/>
        <v>R</v>
      </c>
      <c r="Q275" s="86" t="s">
        <v>98</v>
      </c>
      <c r="R275" s="45"/>
      <c r="S275" s="126"/>
      <c r="T275" s="168"/>
      <c r="U275" s="190" t="s">
        <v>2335</v>
      </c>
      <c r="V275" s="187"/>
      <c r="W275" s="200" t="s">
        <v>3057</v>
      </c>
      <c r="X275" s="191" t="s">
        <v>3058</v>
      </c>
      <c r="Y275" s="83">
        <v>6</v>
      </c>
    </row>
    <row r="276" spans="1:25" ht="30.6" hidden="1" customHeight="1">
      <c r="A276" s="83">
        <v>467</v>
      </c>
      <c r="B276" s="107" t="s">
        <v>544</v>
      </c>
      <c r="C276" s="107" t="s">
        <v>562</v>
      </c>
      <c r="D276" s="170" t="s">
        <v>5095</v>
      </c>
      <c r="E276" s="73" t="s">
        <v>4365</v>
      </c>
      <c r="F276" s="99" t="s">
        <v>725</v>
      </c>
      <c r="G276" s="98" t="s">
        <v>445</v>
      </c>
      <c r="H276" s="99" t="s">
        <v>1776</v>
      </c>
      <c r="I276" s="99" t="s">
        <v>4366</v>
      </c>
      <c r="J276" s="71" t="s">
        <v>517</v>
      </c>
      <c r="K276" s="71" t="s">
        <v>517</v>
      </c>
      <c r="L276" s="71" t="s">
        <v>517</v>
      </c>
      <c r="M276" s="71" t="s">
        <v>1421</v>
      </c>
      <c r="N276" s="332">
        <v>2024</v>
      </c>
      <c r="O276" s="75" t="s">
        <v>3788</v>
      </c>
      <c r="P276" s="86" t="str">
        <f t="shared" si="4"/>
        <v>R</v>
      </c>
      <c r="Q276" s="86" t="s">
        <v>66</v>
      </c>
      <c r="R276" s="446"/>
      <c r="S276" s="135"/>
      <c r="T276" s="168"/>
      <c r="U276" s="185" t="s">
        <v>2577</v>
      </c>
      <c r="V276" s="184" t="s">
        <v>2578</v>
      </c>
      <c r="W276" s="187" t="s">
        <v>2579</v>
      </c>
      <c r="X276" s="187" t="s">
        <v>2580</v>
      </c>
      <c r="Y276" s="83">
        <v>6</v>
      </c>
    </row>
    <row r="277" spans="1:25" ht="30.6" hidden="1" customHeight="1">
      <c r="A277" s="83">
        <v>492</v>
      </c>
      <c r="B277" s="107" t="s">
        <v>544</v>
      </c>
      <c r="C277" s="107" t="s">
        <v>563</v>
      </c>
      <c r="D277" s="170" t="s">
        <v>5106</v>
      </c>
      <c r="E277" s="73" t="s">
        <v>4390</v>
      </c>
      <c r="F277" s="75" t="s">
        <v>601</v>
      </c>
      <c r="G277" s="98" t="s">
        <v>445</v>
      </c>
      <c r="H277" s="99" t="s">
        <v>1783</v>
      </c>
      <c r="I277" s="99" t="s">
        <v>4391</v>
      </c>
      <c r="J277" s="71" t="s">
        <v>517</v>
      </c>
      <c r="K277" s="71" t="s">
        <v>517</v>
      </c>
      <c r="L277" s="71" t="s">
        <v>517</v>
      </c>
      <c r="M277" s="71" t="s">
        <v>1421</v>
      </c>
      <c r="N277" s="332">
        <v>2024</v>
      </c>
      <c r="O277" s="78" t="s">
        <v>5759</v>
      </c>
      <c r="P277" s="86" t="str">
        <f t="shared" si="4"/>
        <v>I</v>
      </c>
      <c r="Q277" s="86" t="s">
        <v>66</v>
      </c>
      <c r="R277" s="30" t="s">
        <v>1175</v>
      </c>
      <c r="S277" s="126"/>
      <c r="T277" s="168" t="s">
        <v>877</v>
      </c>
      <c r="U277" s="190" t="s">
        <v>2608</v>
      </c>
      <c r="V277" s="187" t="s">
        <v>5760</v>
      </c>
      <c r="W277" s="189" t="s">
        <v>5761</v>
      </c>
      <c r="X277" s="187" t="s">
        <v>2614</v>
      </c>
      <c r="Y277" s="83">
        <v>6</v>
      </c>
    </row>
    <row r="278" spans="1:25" ht="30.6" hidden="1" customHeight="1">
      <c r="A278" s="83">
        <v>507</v>
      </c>
      <c r="B278" s="107" t="s">
        <v>545</v>
      </c>
      <c r="C278" s="107" t="s">
        <v>564</v>
      </c>
      <c r="D278" s="170" t="s">
        <v>5104</v>
      </c>
      <c r="E278" s="73" t="s">
        <v>4402</v>
      </c>
      <c r="F278" s="75" t="s">
        <v>586</v>
      </c>
      <c r="G278" s="98" t="s">
        <v>566</v>
      </c>
      <c r="H278" s="99" t="s">
        <v>1796</v>
      </c>
      <c r="I278" s="99" t="s">
        <v>517</v>
      </c>
      <c r="J278" s="71" t="s">
        <v>1423</v>
      </c>
      <c r="K278" s="332">
        <v>0</v>
      </c>
      <c r="L278" s="332">
        <v>600</v>
      </c>
      <c r="M278" s="71" t="s">
        <v>1421</v>
      </c>
      <c r="N278" s="332">
        <v>2024</v>
      </c>
      <c r="O278" s="75" t="s">
        <v>238</v>
      </c>
      <c r="P278" s="86" t="str">
        <f t="shared" si="4"/>
        <v>I</v>
      </c>
      <c r="Q278" s="86" t="s">
        <v>98</v>
      </c>
      <c r="R278" s="44" t="s">
        <v>1162</v>
      </c>
      <c r="S278" s="131" t="s">
        <v>1001</v>
      </c>
      <c r="T278" s="168" t="s">
        <v>878</v>
      </c>
      <c r="U278" s="190" t="s">
        <v>2622</v>
      </c>
      <c r="V278" s="187"/>
      <c r="W278" s="200" t="s">
        <v>3165</v>
      </c>
      <c r="X278" s="187" t="s">
        <v>3166</v>
      </c>
      <c r="Y278" s="83">
        <v>6</v>
      </c>
    </row>
    <row r="279" spans="1:25" ht="30.6" hidden="1" customHeight="1">
      <c r="A279" s="83">
        <v>526</v>
      </c>
      <c r="B279" s="107" t="s">
        <v>545</v>
      </c>
      <c r="C279" s="107" t="s">
        <v>565</v>
      </c>
      <c r="D279" s="170" t="s">
        <v>5113</v>
      </c>
      <c r="E279" s="73" t="s">
        <v>4412</v>
      </c>
      <c r="F279" s="99" t="s">
        <v>612</v>
      </c>
      <c r="G279" s="98" t="s">
        <v>566</v>
      </c>
      <c r="H279" s="99" t="s">
        <v>1812</v>
      </c>
      <c r="I279" s="99" t="s">
        <v>517</v>
      </c>
      <c r="J279" s="71" t="s">
        <v>1423</v>
      </c>
      <c r="K279" s="342">
        <v>1800</v>
      </c>
      <c r="L279" s="71">
        <v>2700</v>
      </c>
      <c r="M279" s="71" t="s">
        <v>1421</v>
      </c>
      <c r="N279" s="332">
        <v>2024</v>
      </c>
      <c r="O279" s="75" t="s">
        <v>246</v>
      </c>
      <c r="P279" s="86" t="str">
        <f t="shared" si="4"/>
        <v>I</v>
      </c>
      <c r="Q279" s="86" t="s">
        <v>98</v>
      </c>
      <c r="R279" s="44" t="s">
        <v>1162</v>
      </c>
      <c r="S279" s="131"/>
      <c r="T279" s="168" t="s">
        <v>881</v>
      </c>
      <c r="U279" s="190" t="s">
        <v>2622</v>
      </c>
      <c r="V279" s="187"/>
      <c r="W279" s="200" t="s">
        <v>3206</v>
      </c>
      <c r="X279" s="191" t="s">
        <v>3207</v>
      </c>
      <c r="Y279" s="83">
        <v>6</v>
      </c>
    </row>
    <row r="280" spans="1:25" ht="30.6" hidden="1" customHeight="1">
      <c r="A280" s="83">
        <v>17</v>
      </c>
      <c r="B280" s="107" t="s">
        <v>537</v>
      </c>
      <c r="C280" s="107" t="s">
        <v>538</v>
      </c>
      <c r="D280" s="170" t="s">
        <v>4865</v>
      </c>
      <c r="E280" s="293" t="s">
        <v>3929</v>
      </c>
      <c r="F280" s="75" t="s">
        <v>605</v>
      </c>
      <c r="G280" s="108" t="s">
        <v>566</v>
      </c>
      <c r="H280" s="75" t="s">
        <v>573</v>
      </c>
      <c r="I280" s="112" t="s">
        <v>517</v>
      </c>
      <c r="J280" s="76" t="s">
        <v>1423</v>
      </c>
      <c r="K280" s="332">
        <v>0</v>
      </c>
      <c r="L280" s="332">
        <v>100</v>
      </c>
      <c r="M280" s="76" t="s">
        <v>1444</v>
      </c>
      <c r="N280" s="332">
        <v>2024</v>
      </c>
      <c r="O280" s="78" t="s">
        <v>7224</v>
      </c>
      <c r="P280" s="86" t="str">
        <f t="shared" si="4"/>
        <v>I</v>
      </c>
      <c r="Q280" s="83" t="s">
        <v>66</v>
      </c>
      <c r="R280" s="45" t="s">
        <v>1174</v>
      </c>
      <c r="S280" s="126"/>
      <c r="T280" s="168" t="s">
        <v>737</v>
      </c>
      <c r="U280" s="183" t="s">
        <v>1912</v>
      </c>
      <c r="V280" s="187"/>
      <c r="W280" s="186" t="s">
        <v>1947</v>
      </c>
      <c r="X280" s="186" t="s">
        <v>1948</v>
      </c>
      <c r="Y280" s="83">
        <v>7</v>
      </c>
    </row>
    <row r="281" spans="1:25" ht="30.6" hidden="1" customHeight="1">
      <c r="A281" s="83">
        <v>139</v>
      </c>
      <c r="B281" s="107" t="s">
        <v>537</v>
      </c>
      <c r="C281" s="107" t="s">
        <v>538</v>
      </c>
      <c r="D281" s="170" t="s">
        <v>4866</v>
      </c>
      <c r="E281" s="73" t="s">
        <v>3901</v>
      </c>
      <c r="F281" s="99" t="s">
        <v>669</v>
      </c>
      <c r="G281" s="98" t="s">
        <v>566</v>
      </c>
      <c r="H281" s="94" t="s">
        <v>1282</v>
      </c>
      <c r="I281" s="99" t="s">
        <v>517</v>
      </c>
      <c r="J281" s="71" t="s">
        <v>1423</v>
      </c>
      <c r="K281" s="332">
        <v>0</v>
      </c>
      <c r="L281" s="342">
        <v>4083</v>
      </c>
      <c r="M281" s="71" t="s">
        <v>1444</v>
      </c>
      <c r="N281" s="332">
        <v>2024</v>
      </c>
      <c r="O281" s="113" t="s">
        <v>89</v>
      </c>
      <c r="P281" s="86" t="str">
        <f t="shared" si="4"/>
        <v>I</v>
      </c>
      <c r="Q281" s="86" t="s">
        <v>98</v>
      </c>
      <c r="R281" s="45" t="s">
        <v>1174</v>
      </c>
      <c r="S281" s="126"/>
      <c r="T281" s="168" t="s">
        <v>731</v>
      </c>
      <c r="U281" s="190" t="s">
        <v>1912</v>
      </c>
      <c r="V281" s="187"/>
      <c r="W281" s="187" t="s">
        <v>2670</v>
      </c>
      <c r="X281" s="187" t="s">
        <v>2671</v>
      </c>
      <c r="Y281" s="83">
        <v>7</v>
      </c>
    </row>
    <row r="282" spans="1:25" ht="30.6" hidden="1" customHeight="1">
      <c r="A282" s="83">
        <v>280</v>
      </c>
      <c r="B282" s="107" t="s">
        <v>539</v>
      </c>
      <c r="C282" s="107" t="s">
        <v>547</v>
      </c>
      <c r="D282" s="170" t="s">
        <v>4967</v>
      </c>
      <c r="E282" s="296" t="s">
        <v>4106</v>
      </c>
      <c r="F282" s="96" t="s">
        <v>911</v>
      </c>
      <c r="G282" s="95" t="s">
        <v>566</v>
      </c>
      <c r="H282" s="101" t="s">
        <v>1622</v>
      </c>
      <c r="I282" s="106" t="s">
        <v>517</v>
      </c>
      <c r="J282" s="90" t="s">
        <v>1423</v>
      </c>
      <c r="K282" s="337">
        <v>0</v>
      </c>
      <c r="L282" s="337">
        <v>25</v>
      </c>
      <c r="M282" s="90" t="s">
        <v>1444</v>
      </c>
      <c r="N282" s="337">
        <v>2024</v>
      </c>
      <c r="O282" s="103" t="s">
        <v>123</v>
      </c>
      <c r="P282" s="86" t="str">
        <f t="shared" si="4"/>
        <v>I</v>
      </c>
      <c r="Q282" s="86" t="s">
        <v>66</v>
      </c>
      <c r="R282" s="45" t="s">
        <v>1160</v>
      </c>
      <c r="S282" s="126"/>
      <c r="T282" s="168" t="s">
        <v>838</v>
      </c>
      <c r="U282" s="190" t="s">
        <v>2335</v>
      </c>
      <c r="V282" s="191" t="s">
        <v>2344</v>
      </c>
      <c r="W282" s="187" t="s">
        <v>2345</v>
      </c>
      <c r="X282" s="191" t="s">
        <v>2346</v>
      </c>
      <c r="Y282" s="83">
        <v>7</v>
      </c>
    </row>
    <row r="283" spans="1:25" ht="30.6" hidden="1" customHeight="1">
      <c r="A283" s="83">
        <v>331</v>
      </c>
      <c r="B283" s="107" t="s">
        <v>539</v>
      </c>
      <c r="C283" s="107" t="s">
        <v>549</v>
      </c>
      <c r="D283" s="170" t="s">
        <v>4994</v>
      </c>
      <c r="E283" s="73" t="s">
        <v>4215</v>
      </c>
      <c r="F283" s="99" t="s">
        <v>728</v>
      </c>
      <c r="G283" s="98" t="s">
        <v>566</v>
      </c>
      <c r="H283" s="99" t="s">
        <v>352</v>
      </c>
      <c r="I283" s="99" t="s">
        <v>517</v>
      </c>
      <c r="J283" s="71" t="s">
        <v>3868</v>
      </c>
      <c r="K283" s="332">
        <v>0</v>
      </c>
      <c r="L283" s="332">
        <v>90</v>
      </c>
      <c r="M283" s="71" t="s">
        <v>1444</v>
      </c>
      <c r="N283" s="332">
        <v>2024</v>
      </c>
      <c r="O283" s="102" t="s">
        <v>353</v>
      </c>
      <c r="P283" s="86" t="str">
        <f t="shared" si="4"/>
        <v>I</v>
      </c>
      <c r="Q283" s="86" t="s">
        <v>98</v>
      </c>
      <c r="R283" s="30" t="s">
        <v>1161</v>
      </c>
      <c r="S283" s="126"/>
      <c r="T283" s="168" t="s">
        <v>834</v>
      </c>
      <c r="U283" s="183" t="s">
        <v>2240</v>
      </c>
      <c r="V283" s="184"/>
      <c r="W283" s="201" t="s">
        <v>2904</v>
      </c>
      <c r="X283" s="185" t="s">
        <v>2905</v>
      </c>
      <c r="Y283" s="83">
        <v>7</v>
      </c>
    </row>
    <row r="284" spans="1:25" ht="30.6" hidden="1" customHeight="1">
      <c r="A284" s="83">
        <v>18</v>
      </c>
      <c r="B284" s="107" t="s">
        <v>537</v>
      </c>
      <c r="C284" s="107" t="s">
        <v>538</v>
      </c>
      <c r="D284" s="170" t="s">
        <v>4867</v>
      </c>
      <c r="E284" s="293" t="s">
        <v>3930</v>
      </c>
      <c r="F284" s="75" t="s">
        <v>596</v>
      </c>
      <c r="G284" s="108" t="s">
        <v>566</v>
      </c>
      <c r="H284" s="99" t="s">
        <v>1285</v>
      </c>
      <c r="I284" s="112" t="s">
        <v>517</v>
      </c>
      <c r="J284" s="76" t="s">
        <v>1423</v>
      </c>
      <c r="K284" s="332">
        <v>0</v>
      </c>
      <c r="L284" s="332">
        <v>400</v>
      </c>
      <c r="M284" s="76" t="s">
        <v>1424</v>
      </c>
      <c r="N284" s="332">
        <v>2024</v>
      </c>
      <c r="O284" s="78" t="s">
        <v>5671</v>
      </c>
      <c r="P284" s="86" t="str">
        <f t="shared" si="4"/>
        <v>I</v>
      </c>
      <c r="Q284" s="83" t="s">
        <v>66</v>
      </c>
      <c r="R284" s="45" t="s">
        <v>1174</v>
      </c>
      <c r="S284" s="126"/>
      <c r="T284" s="168" t="s">
        <v>735</v>
      </c>
      <c r="U284" s="183" t="s">
        <v>1912</v>
      </c>
      <c r="V284" s="187"/>
      <c r="W284" s="186" t="s">
        <v>1949</v>
      </c>
      <c r="X284" s="185" t="s">
        <v>1950</v>
      </c>
      <c r="Y284" s="83">
        <v>7</v>
      </c>
    </row>
    <row r="285" spans="1:25" ht="30.6" hidden="1" customHeight="1">
      <c r="A285" s="83">
        <v>19</v>
      </c>
      <c r="B285" s="107" t="s">
        <v>537</v>
      </c>
      <c r="C285" s="107" t="s">
        <v>538</v>
      </c>
      <c r="D285" s="170" t="s">
        <v>4878</v>
      </c>
      <c r="E285" s="293" t="s">
        <v>3931</v>
      </c>
      <c r="F285" s="75" t="s">
        <v>597</v>
      </c>
      <c r="G285" s="108" t="s">
        <v>566</v>
      </c>
      <c r="H285" s="96" t="s">
        <v>1310</v>
      </c>
      <c r="I285" s="112" t="s">
        <v>517</v>
      </c>
      <c r="J285" s="76" t="s">
        <v>1423</v>
      </c>
      <c r="K285" s="332">
        <v>5</v>
      </c>
      <c r="L285" s="332">
        <v>50</v>
      </c>
      <c r="M285" s="76" t="s">
        <v>1424</v>
      </c>
      <c r="N285" s="332">
        <v>2024</v>
      </c>
      <c r="O285" s="102" t="s">
        <v>5672</v>
      </c>
      <c r="P285" s="86" t="str">
        <f t="shared" si="4"/>
        <v>I</v>
      </c>
      <c r="Q285" s="83" t="s">
        <v>66</v>
      </c>
      <c r="R285" s="45" t="s">
        <v>1174</v>
      </c>
      <c r="S285" s="127" t="s">
        <v>1824</v>
      </c>
      <c r="T285" s="168" t="s">
        <v>734</v>
      </c>
      <c r="U285" s="183" t="s">
        <v>1918</v>
      </c>
      <c r="V285" s="187"/>
      <c r="W285" s="186" t="s">
        <v>1951</v>
      </c>
      <c r="X285" s="186" t="s">
        <v>1952</v>
      </c>
      <c r="Y285" s="83">
        <v>7</v>
      </c>
    </row>
    <row r="286" spans="1:25" ht="30.6" hidden="1" customHeight="1">
      <c r="A286" s="83">
        <v>20</v>
      </c>
      <c r="B286" s="107" t="s">
        <v>537</v>
      </c>
      <c r="C286" s="107" t="s">
        <v>538</v>
      </c>
      <c r="D286" s="170" t="s">
        <v>4878</v>
      </c>
      <c r="E286" s="293" t="s">
        <v>3934</v>
      </c>
      <c r="F286" s="113" t="s">
        <v>597</v>
      </c>
      <c r="G286" s="108" t="s">
        <v>445</v>
      </c>
      <c r="H286" s="108" t="s">
        <v>1307</v>
      </c>
      <c r="I286" s="99" t="s">
        <v>3935</v>
      </c>
      <c r="J286" s="76" t="s">
        <v>517</v>
      </c>
      <c r="K286" s="76" t="s">
        <v>517</v>
      </c>
      <c r="L286" s="76" t="s">
        <v>517</v>
      </c>
      <c r="M286" s="76" t="s">
        <v>1424</v>
      </c>
      <c r="N286" s="332">
        <v>2024</v>
      </c>
      <c r="O286" s="102" t="s">
        <v>5673</v>
      </c>
      <c r="P286" s="86" t="str">
        <f t="shared" si="4"/>
        <v>I</v>
      </c>
      <c r="Q286" s="83" t="s">
        <v>66</v>
      </c>
      <c r="R286" s="45" t="s">
        <v>1174</v>
      </c>
      <c r="S286" s="127" t="s">
        <v>1824</v>
      </c>
      <c r="T286" s="168" t="s">
        <v>734</v>
      </c>
      <c r="U286" s="183" t="s">
        <v>1918</v>
      </c>
      <c r="V286" s="187"/>
      <c r="W286" s="184" t="s">
        <v>1953</v>
      </c>
      <c r="X286" s="185" t="s">
        <v>1954</v>
      </c>
      <c r="Y286" s="83">
        <v>7</v>
      </c>
    </row>
    <row r="287" spans="1:25" ht="30.6" hidden="1" customHeight="1">
      <c r="A287" s="83">
        <v>21</v>
      </c>
      <c r="B287" s="107" t="s">
        <v>537</v>
      </c>
      <c r="C287" s="107" t="s">
        <v>538</v>
      </c>
      <c r="D287" s="170" t="s">
        <v>4878</v>
      </c>
      <c r="E287" s="283" t="s">
        <v>3936</v>
      </c>
      <c r="F287" s="114" t="s">
        <v>597</v>
      </c>
      <c r="G287" s="95" t="s">
        <v>445</v>
      </c>
      <c r="H287" s="106" t="s">
        <v>1308</v>
      </c>
      <c r="I287" s="106" t="s">
        <v>3937</v>
      </c>
      <c r="J287" s="85" t="s">
        <v>517</v>
      </c>
      <c r="K287" s="85" t="s">
        <v>517</v>
      </c>
      <c r="L287" s="85" t="s">
        <v>517</v>
      </c>
      <c r="M287" s="85" t="s">
        <v>1424</v>
      </c>
      <c r="N287" s="556">
        <v>2024</v>
      </c>
      <c r="O287" s="114" t="s">
        <v>10</v>
      </c>
      <c r="P287" s="86" t="str">
        <f t="shared" si="4"/>
        <v>I</v>
      </c>
      <c r="Q287" s="83" t="s">
        <v>66</v>
      </c>
      <c r="R287" s="45" t="s">
        <v>1174</v>
      </c>
      <c r="S287" s="127" t="s">
        <v>1824</v>
      </c>
      <c r="T287" s="168" t="s">
        <v>734</v>
      </c>
      <c r="U287" s="183" t="s">
        <v>1918</v>
      </c>
      <c r="V287" s="187"/>
      <c r="W287" s="186" t="s">
        <v>1955</v>
      </c>
      <c r="X287" s="185" t="s">
        <v>1956</v>
      </c>
      <c r="Y287" s="83">
        <v>7</v>
      </c>
    </row>
    <row r="288" spans="1:25" ht="30.6" hidden="1" customHeight="1">
      <c r="A288" s="83">
        <v>22</v>
      </c>
      <c r="B288" s="107" t="s">
        <v>537</v>
      </c>
      <c r="C288" s="107" t="s">
        <v>538</v>
      </c>
      <c r="D288" s="170" t="s">
        <v>4878</v>
      </c>
      <c r="E288" s="73" t="s">
        <v>3938</v>
      </c>
      <c r="F288" s="75" t="s">
        <v>597</v>
      </c>
      <c r="G288" s="98" t="s">
        <v>445</v>
      </c>
      <c r="H288" s="99" t="s">
        <v>1309</v>
      </c>
      <c r="I288" s="99" t="s">
        <v>3939</v>
      </c>
      <c r="J288" s="71" t="s">
        <v>517</v>
      </c>
      <c r="K288" s="71" t="s">
        <v>517</v>
      </c>
      <c r="L288" s="71" t="s">
        <v>517</v>
      </c>
      <c r="M288" s="71" t="s">
        <v>1424</v>
      </c>
      <c r="N288" s="333">
        <v>2024</v>
      </c>
      <c r="O288" s="73" t="s">
        <v>11</v>
      </c>
      <c r="P288" s="86" t="str">
        <f t="shared" si="4"/>
        <v>I</v>
      </c>
      <c r="Q288" s="83" t="s">
        <v>66</v>
      </c>
      <c r="R288" s="45" t="s">
        <v>1174</v>
      </c>
      <c r="S288" s="127" t="s">
        <v>1824</v>
      </c>
      <c r="T288" s="168" t="s">
        <v>734</v>
      </c>
      <c r="U288" s="183" t="s">
        <v>1918</v>
      </c>
      <c r="V288" s="187"/>
      <c r="W288" s="186" t="s">
        <v>1957</v>
      </c>
      <c r="X288" s="185" t="s">
        <v>1958</v>
      </c>
      <c r="Y288" s="83">
        <v>7</v>
      </c>
    </row>
    <row r="289" spans="1:25" ht="30.6" hidden="1" customHeight="1">
      <c r="A289" s="83">
        <v>43</v>
      </c>
      <c r="B289" s="107" t="s">
        <v>537</v>
      </c>
      <c r="C289" s="107" t="s">
        <v>538</v>
      </c>
      <c r="D289" s="170" t="s">
        <v>4899</v>
      </c>
      <c r="E289" s="73" t="s">
        <v>3967</v>
      </c>
      <c r="F289" s="75" t="s">
        <v>644</v>
      </c>
      <c r="G289" s="98" t="s">
        <v>566</v>
      </c>
      <c r="H289" s="99" t="s">
        <v>1390</v>
      </c>
      <c r="I289" s="99" t="s">
        <v>517</v>
      </c>
      <c r="J289" s="71" t="s">
        <v>3868</v>
      </c>
      <c r="K289" s="332">
        <v>100</v>
      </c>
      <c r="L289" s="332">
        <v>35</v>
      </c>
      <c r="M289" s="71" t="s">
        <v>1424</v>
      </c>
      <c r="N289" s="332">
        <v>2024</v>
      </c>
      <c r="O289" s="78" t="s">
        <v>1248</v>
      </c>
      <c r="P289" s="86" t="str">
        <f t="shared" si="4"/>
        <v>R</v>
      </c>
      <c r="Q289" s="83" t="s">
        <v>66</v>
      </c>
      <c r="R289" s="136"/>
      <c r="S289" s="136"/>
      <c r="T289" s="168"/>
      <c r="U289" s="183" t="s">
        <v>1973</v>
      </c>
      <c r="V289" s="189" t="s">
        <v>2009</v>
      </c>
      <c r="W289" s="185" t="s">
        <v>2010</v>
      </c>
      <c r="X289" s="185" t="s">
        <v>2011</v>
      </c>
      <c r="Y289" s="83">
        <v>7</v>
      </c>
    </row>
    <row r="290" spans="1:25" ht="30.6" hidden="1" customHeight="1">
      <c r="A290" s="83">
        <v>44</v>
      </c>
      <c r="B290" s="107" t="s">
        <v>537</v>
      </c>
      <c r="C290" s="107" t="s">
        <v>538</v>
      </c>
      <c r="D290" s="170" t="s">
        <v>4899</v>
      </c>
      <c r="E290" s="73" t="s">
        <v>3968</v>
      </c>
      <c r="F290" s="75" t="s">
        <v>644</v>
      </c>
      <c r="G290" s="98" t="s">
        <v>566</v>
      </c>
      <c r="H290" s="99" t="s">
        <v>1391</v>
      </c>
      <c r="I290" s="99" t="s">
        <v>517</v>
      </c>
      <c r="J290" s="71" t="s">
        <v>3868</v>
      </c>
      <c r="K290" s="332">
        <v>100</v>
      </c>
      <c r="L290" s="332">
        <v>45</v>
      </c>
      <c r="M290" s="71" t="s">
        <v>1424</v>
      </c>
      <c r="N290" s="332">
        <v>2024</v>
      </c>
      <c r="O290" s="78" t="s">
        <v>1249</v>
      </c>
      <c r="P290" s="86" t="str">
        <f t="shared" si="4"/>
        <v>R</v>
      </c>
      <c r="Q290" s="83" t="s">
        <v>66</v>
      </c>
      <c r="R290" s="136"/>
      <c r="S290" s="136"/>
      <c r="T290" s="168"/>
      <c r="U290" s="183" t="s">
        <v>1973</v>
      </c>
      <c r="V290" s="189" t="s">
        <v>2012</v>
      </c>
      <c r="W290" s="185" t="s">
        <v>2013</v>
      </c>
      <c r="X290" s="184" t="s">
        <v>2014</v>
      </c>
      <c r="Y290" s="83">
        <v>7</v>
      </c>
    </row>
    <row r="291" spans="1:25" ht="30.6" hidden="1" customHeight="1">
      <c r="A291" s="83">
        <v>60</v>
      </c>
      <c r="B291" s="107" t="s">
        <v>537</v>
      </c>
      <c r="C291" s="107" t="s">
        <v>538</v>
      </c>
      <c r="D291" s="170" t="s">
        <v>4893</v>
      </c>
      <c r="E291" s="73" t="s">
        <v>3987</v>
      </c>
      <c r="F291" s="75" t="s">
        <v>639</v>
      </c>
      <c r="G291" s="98" t="s">
        <v>445</v>
      </c>
      <c r="H291" s="99" t="s">
        <v>78</v>
      </c>
      <c r="I291" s="99" t="s">
        <v>3988</v>
      </c>
      <c r="J291" s="71" t="s">
        <v>517</v>
      </c>
      <c r="K291" s="71" t="s">
        <v>517</v>
      </c>
      <c r="L291" s="71" t="s">
        <v>517</v>
      </c>
      <c r="M291" s="71" t="s">
        <v>1424</v>
      </c>
      <c r="N291" s="332">
        <v>2024</v>
      </c>
      <c r="O291" s="77" t="s">
        <v>79</v>
      </c>
      <c r="P291" s="86" t="str">
        <f t="shared" si="4"/>
        <v>R</v>
      </c>
      <c r="Q291" s="83" t="s">
        <v>66</v>
      </c>
      <c r="R291" s="136"/>
      <c r="S291" s="136"/>
      <c r="T291" s="168"/>
      <c r="U291" s="190" t="s">
        <v>2050</v>
      </c>
      <c r="V291" s="187"/>
      <c r="W291" s="191" t="s">
        <v>2051</v>
      </c>
      <c r="X291" s="189" t="s">
        <v>2052</v>
      </c>
      <c r="Y291" s="83">
        <v>7</v>
      </c>
    </row>
    <row r="292" spans="1:25" ht="30.6" hidden="1" customHeight="1">
      <c r="A292" s="83">
        <v>88</v>
      </c>
      <c r="B292" s="107" t="s">
        <v>537</v>
      </c>
      <c r="C292" s="107" t="s">
        <v>538</v>
      </c>
      <c r="D292" s="170" t="s">
        <v>4903</v>
      </c>
      <c r="E292" s="73" t="s">
        <v>4018</v>
      </c>
      <c r="F292" s="75" t="s">
        <v>656</v>
      </c>
      <c r="G292" s="98" t="s">
        <v>566</v>
      </c>
      <c r="H292" s="99" t="s">
        <v>1366</v>
      </c>
      <c r="I292" s="99" t="s">
        <v>517</v>
      </c>
      <c r="J292" s="71" t="s">
        <v>4011</v>
      </c>
      <c r="K292" s="332">
        <v>30</v>
      </c>
      <c r="L292" s="332">
        <v>30</v>
      </c>
      <c r="M292" s="71" t="s">
        <v>1424</v>
      </c>
      <c r="N292" s="332">
        <v>2024</v>
      </c>
      <c r="O292" s="75" t="s">
        <v>42</v>
      </c>
      <c r="P292" s="86" t="str">
        <f t="shared" si="4"/>
        <v>R</v>
      </c>
      <c r="Q292" s="83" t="s">
        <v>66</v>
      </c>
      <c r="R292" s="136"/>
      <c r="S292" s="136"/>
      <c r="T292" s="168"/>
      <c r="U292" s="194"/>
      <c r="V292" s="189" t="s">
        <v>2121</v>
      </c>
      <c r="W292" s="191" t="s">
        <v>2095</v>
      </c>
      <c r="X292" s="187" t="s">
        <v>2096</v>
      </c>
      <c r="Y292" s="83">
        <v>7</v>
      </c>
    </row>
    <row r="293" spans="1:25" ht="30.6" hidden="1" customHeight="1">
      <c r="A293" s="83">
        <v>89</v>
      </c>
      <c r="B293" s="107" t="s">
        <v>537</v>
      </c>
      <c r="C293" s="107" t="s">
        <v>538</v>
      </c>
      <c r="D293" s="170" t="s">
        <v>4903</v>
      </c>
      <c r="E293" s="73" t="s">
        <v>4019</v>
      </c>
      <c r="F293" s="75" t="s">
        <v>656</v>
      </c>
      <c r="G293" s="98" t="s">
        <v>566</v>
      </c>
      <c r="H293" s="99" t="s">
        <v>1359</v>
      </c>
      <c r="I293" s="99" t="s">
        <v>517</v>
      </c>
      <c r="J293" s="74" t="s">
        <v>4011</v>
      </c>
      <c r="K293" s="332">
        <v>30</v>
      </c>
      <c r="L293" s="332">
        <v>30</v>
      </c>
      <c r="M293" s="71" t="s">
        <v>1424</v>
      </c>
      <c r="N293" s="332">
        <v>2024</v>
      </c>
      <c r="O293" s="78" t="s">
        <v>190</v>
      </c>
      <c r="P293" s="86" t="str">
        <f t="shared" si="4"/>
        <v>R</v>
      </c>
      <c r="Q293" s="83" t="s">
        <v>66</v>
      </c>
      <c r="R293" s="136"/>
      <c r="S293" s="136"/>
      <c r="T293" s="168"/>
      <c r="U293" s="194"/>
      <c r="V293" s="187" t="s">
        <v>2122</v>
      </c>
      <c r="W293" s="191" t="s">
        <v>2095</v>
      </c>
      <c r="X293" s="187" t="s">
        <v>2098</v>
      </c>
      <c r="Y293" s="83">
        <v>7</v>
      </c>
    </row>
    <row r="294" spans="1:25" ht="30.6" hidden="1" customHeight="1">
      <c r="A294" s="83">
        <v>90</v>
      </c>
      <c r="B294" s="107" t="s">
        <v>537</v>
      </c>
      <c r="C294" s="107" t="s">
        <v>538</v>
      </c>
      <c r="D294" s="170" t="s">
        <v>4903</v>
      </c>
      <c r="E294" s="73" t="s">
        <v>4020</v>
      </c>
      <c r="F294" s="75" t="s">
        <v>656</v>
      </c>
      <c r="G294" s="98" t="s">
        <v>566</v>
      </c>
      <c r="H294" s="99" t="s">
        <v>1360</v>
      </c>
      <c r="I294" s="99" t="s">
        <v>517</v>
      </c>
      <c r="J294" s="71" t="s">
        <v>4011</v>
      </c>
      <c r="K294" s="332">
        <v>30</v>
      </c>
      <c r="L294" s="332">
        <v>30</v>
      </c>
      <c r="M294" s="71" t="s">
        <v>1424</v>
      </c>
      <c r="N294" s="332">
        <v>2024</v>
      </c>
      <c r="O294" s="75" t="s">
        <v>35</v>
      </c>
      <c r="P294" s="86" t="str">
        <f t="shared" si="4"/>
        <v>R</v>
      </c>
      <c r="Q294" s="83" t="s">
        <v>66</v>
      </c>
      <c r="R294" s="136"/>
      <c r="S294" s="136"/>
      <c r="T294" s="168"/>
      <c r="U294" s="194"/>
      <c r="V294" s="187" t="s">
        <v>2123</v>
      </c>
      <c r="W294" s="191" t="s">
        <v>2095</v>
      </c>
      <c r="X294" s="187" t="s">
        <v>2124</v>
      </c>
      <c r="Y294" s="83">
        <v>7</v>
      </c>
    </row>
    <row r="295" spans="1:25" ht="30.6" hidden="1" customHeight="1">
      <c r="A295" s="83">
        <v>91</v>
      </c>
      <c r="B295" s="107" t="s">
        <v>537</v>
      </c>
      <c r="C295" s="107" t="s">
        <v>538</v>
      </c>
      <c r="D295" s="170" t="s">
        <v>4903</v>
      </c>
      <c r="E295" s="283" t="s">
        <v>4021</v>
      </c>
      <c r="F295" s="114" t="s">
        <v>656</v>
      </c>
      <c r="G295" s="95" t="s">
        <v>566</v>
      </c>
      <c r="H295" s="106" t="s">
        <v>4022</v>
      </c>
      <c r="I295" s="106" t="s">
        <v>517</v>
      </c>
      <c r="J295" s="71" t="s">
        <v>4011</v>
      </c>
      <c r="K295" s="332">
        <v>60</v>
      </c>
      <c r="L295" s="332">
        <v>60</v>
      </c>
      <c r="M295" s="71" t="s">
        <v>1424</v>
      </c>
      <c r="N295" s="332">
        <v>2024</v>
      </c>
      <c r="O295" s="114" t="s">
        <v>36</v>
      </c>
      <c r="P295" s="86" t="str">
        <f t="shared" si="4"/>
        <v>R</v>
      </c>
      <c r="Q295" s="83" t="s">
        <v>66</v>
      </c>
      <c r="R295" s="136"/>
      <c r="S295" s="136"/>
      <c r="T295" s="168"/>
      <c r="U295" s="194"/>
      <c r="V295" s="187" t="s">
        <v>2125</v>
      </c>
      <c r="W295" s="191" t="s">
        <v>2095</v>
      </c>
      <c r="X295" s="187" t="s">
        <v>2102</v>
      </c>
      <c r="Y295" s="83">
        <v>7</v>
      </c>
    </row>
    <row r="296" spans="1:25" ht="30.6" hidden="1" customHeight="1">
      <c r="A296" s="83">
        <v>92</v>
      </c>
      <c r="B296" s="107" t="s">
        <v>537</v>
      </c>
      <c r="C296" s="107" t="s">
        <v>538</v>
      </c>
      <c r="D296" s="170" t="s">
        <v>4903</v>
      </c>
      <c r="E296" s="73" t="s">
        <v>4023</v>
      </c>
      <c r="F296" s="75" t="s">
        <v>656</v>
      </c>
      <c r="G296" s="98" t="s">
        <v>566</v>
      </c>
      <c r="H296" s="99" t="s">
        <v>191</v>
      </c>
      <c r="I296" s="99" t="s">
        <v>517</v>
      </c>
      <c r="J296" s="74" t="s">
        <v>4013</v>
      </c>
      <c r="K296" s="332">
        <v>0</v>
      </c>
      <c r="L296" s="332">
        <v>0</v>
      </c>
      <c r="M296" s="71" t="s">
        <v>1424</v>
      </c>
      <c r="N296" s="332">
        <v>2024</v>
      </c>
      <c r="O296" s="78" t="s">
        <v>192</v>
      </c>
      <c r="P296" s="86" t="str">
        <f t="shared" si="4"/>
        <v>R</v>
      </c>
      <c r="Q296" s="83" t="s">
        <v>66</v>
      </c>
      <c r="R296" s="136"/>
      <c r="S296" s="136"/>
      <c r="T296" s="168"/>
      <c r="U296" s="194"/>
      <c r="V296" s="187" t="s">
        <v>2126</v>
      </c>
      <c r="W296" s="191" t="s">
        <v>2095</v>
      </c>
      <c r="X296" s="191" t="s">
        <v>2127</v>
      </c>
      <c r="Y296" s="83">
        <v>7</v>
      </c>
    </row>
    <row r="297" spans="1:25" ht="30.6" hidden="1" customHeight="1">
      <c r="A297" s="83">
        <v>93</v>
      </c>
      <c r="B297" s="107" t="s">
        <v>537</v>
      </c>
      <c r="C297" s="107" t="s">
        <v>538</v>
      </c>
      <c r="D297" s="170" t="s">
        <v>4903</v>
      </c>
      <c r="E297" s="73" t="s">
        <v>4024</v>
      </c>
      <c r="F297" s="75" t="s">
        <v>656</v>
      </c>
      <c r="G297" s="98" t="s">
        <v>566</v>
      </c>
      <c r="H297" s="99" t="s">
        <v>1409</v>
      </c>
      <c r="I297" s="99" t="s">
        <v>517</v>
      </c>
      <c r="J297" s="74" t="s">
        <v>4013</v>
      </c>
      <c r="K297" s="332">
        <v>0</v>
      </c>
      <c r="L297" s="332">
        <v>0</v>
      </c>
      <c r="M297" s="71" t="s">
        <v>1424</v>
      </c>
      <c r="N297" s="332">
        <v>2024</v>
      </c>
      <c r="O297" s="75" t="s">
        <v>43</v>
      </c>
      <c r="P297" s="86" t="str">
        <f t="shared" si="4"/>
        <v>R</v>
      </c>
      <c r="Q297" s="83" t="s">
        <v>66</v>
      </c>
      <c r="R297" s="136"/>
      <c r="S297" s="136"/>
      <c r="T297" s="168"/>
      <c r="U297" s="194"/>
      <c r="V297" s="187" t="s">
        <v>2128</v>
      </c>
      <c r="W297" s="191" t="s">
        <v>2095</v>
      </c>
      <c r="X297" s="191" t="s">
        <v>2129</v>
      </c>
      <c r="Y297" s="83">
        <v>7</v>
      </c>
    </row>
    <row r="298" spans="1:25" ht="30.6" hidden="1" customHeight="1">
      <c r="A298" s="83">
        <v>94</v>
      </c>
      <c r="B298" s="107" t="s">
        <v>537</v>
      </c>
      <c r="C298" s="107" t="s">
        <v>538</v>
      </c>
      <c r="D298" s="170" t="s">
        <v>4903</v>
      </c>
      <c r="E298" s="73" t="s">
        <v>4025</v>
      </c>
      <c r="F298" s="75" t="s">
        <v>656</v>
      </c>
      <c r="G298" s="98" t="s">
        <v>566</v>
      </c>
      <c r="H298" s="99" t="s">
        <v>1364</v>
      </c>
      <c r="I298" s="99" t="s">
        <v>517</v>
      </c>
      <c r="J298" s="74" t="s">
        <v>4013</v>
      </c>
      <c r="K298" s="332">
        <v>0</v>
      </c>
      <c r="L298" s="332">
        <v>0</v>
      </c>
      <c r="M298" s="71" t="s">
        <v>1424</v>
      </c>
      <c r="N298" s="332">
        <v>2024</v>
      </c>
      <c r="O298" s="75" t="s">
        <v>38</v>
      </c>
      <c r="P298" s="86" t="str">
        <f t="shared" si="4"/>
        <v>R</v>
      </c>
      <c r="Q298" s="83" t="s">
        <v>66</v>
      </c>
      <c r="R298" s="136"/>
      <c r="S298" s="136"/>
      <c r="T298" s="168"/>
      <c r="U298" s="194"/>
      <c r="V298" s="187" t="s">
        <v>2123</v>
      </c>
      <c r="W298" s="191" t="s">
        <v>2095</v>
      </c>
      <c r="X298" s="191" t="s">
        <v>2130</v>
      </c>
      <c r="Y298" s="83">
        <v>7</v>
      </c>
    </row>
    <row r="299" spans="1:25" ht="30.6" hidden="1" customHeight="1">
      <c r="A299" s="83">
        <v>95</v>
      </c>
      <c r="B299" s="107" t="s">
        <v>537</v>
      </c>
      <c r="C299" s="107" t="s">
        <v>538</v>
      </c>
      <c r="D299" s="170" t="s">
        <v>4903</v>
      </c>
      <c r="E299" s="283" t="s">
        <v>4026</v>
      </c>
      <c r="F299" s="114" t="s">
        <v>656</v>
      </c>
      <c r="G299" s="98" t="s">
        <v>566</v>
      </c>
      <c r="H299" s="106" t="s">
        <v>1365</v>
      </c>
      <c r="I299" s="106" t="s">
        <v>517</v>
      </c>
      <c r="J299" s="74" t="s">
        <v>4013</v>
      </c>
      <c r="K299" s="332">
        <v>0</v>
      </c>
      <c r="L299" s="332">
        <v>0</v>
      </c>
      <c r="M299" s="71" t="s">
        <v>1424</v>
      </c>
      <c r="N299" s="332">
        <v>2024</v>
      </c>
      <c r="O299" s="114" t="s">
        <v>39</v>
      </c>
      <c r="P299" s="86" t="str">
        <f t="shared" si="4"/>
        <v>R</v>
      </c>
      <c r="Q299" s="83" t="s">
        <v>66</v>
      </c>
      <c r="R299" s="136"/>
      <c r="S299" s="136"/>
      <c r="T299" s="168"/>
      <c r="U299" s="194"/>
      <c r="V299" s="187" t="s">
        <v>2125</v>
      </c>
      <c r="W299" s="191" t="s">
        <v>2095</v>
      </c>
      <c r="X299" s="191" t="s">
        <v>2131</v>
      </c>
      <c r="Y299" s="83">
        <v>7</v>
      </c>
    </row>
    <row r="300" spans="1:25" ht="30.6" hidden="1" customHeight="1">
      <c r="A300" s="83">
        <v>96</v>
      </c>
      <c r="B300" s="107" t="s">
        <v>537</v>
      </c>
      <c r="C300" s="107" t="s">
        <v>538</v>
      </c>
      <c r="D300" s="170" t="s">
        <v>4902</v>
      </c>
      <c r="E300" s="73" t="s">
        <v>4027</v>
      </c>
      <c r="F300" s="75" t="s">
        <v>641</v>
      </c>
      <c r="G300" s="98" t="s">
        <v>566</v>
      </c>
      <c r="H300" s="99" t="s">
        <v>1352</v>
      </c>
      <c r="I300" s="99" t="s">
        <v>517</v>
      </c>
      <c r="J300" s="71" t="s">
        <v>1423</v>
      </c>
      <c r="K300" s="332">
        <v>100</v>
      </c>
      <c r="L300" s="332">
        <v>100</v>
      </c>
      <c r="M300" s="71" t="s">
        <v>1424</v>
      </c>
      <c r="N300" s="332">
        <v>2024</v>
      </c>
      <c r="O300" s="75" t="s">
        <v>40</v>
      </c>
      <c r="P300" s="86" t="str">
        <f t="shared" si="4"/>
        <v>R</v>
      </c>
      <c r="Q300" s="83" t="s">
        <v>66</v>
      </c>
      <c r="R300" s="136"/>
      <c r="S300" s="136"/>
      <c r="T300" s="168"/>
      <c r="U300" s="194"/>
      <c r="V300" s="187" t="s">
        <v>2132</v>
      </c>
      <c r="W300" s="191" t="s">
        <v>2112</v>
      </c>
      <c r="X300" s="191" t="s">
        <v>2133</v>
      </c>
      <c r="Y300" s="83">
        <v>7</v>
      </c>
    </row>
    <row r="301" spans="1:25" ht="30.6" hidden="1" customHeight="1">
      <c r="A301" s="83">
        <v>97</v>
      </c>
      <c r="B301" s="107" t="s">
        <v>537</v>
      </c>
      <c r="C301" s="107" t="s">
        <v>538</v>
      </c>
      <c r="D301" s="170" t="s">
        <v>4902</v>
      </c>
      <c r="E301" s="73" t="s">
        <v>4028</v>
      </c>
      <c r="F301" s="75" t="s">
        <v>641</v>
      </c>
      <c r="G301" s="98" t="s">
        <v>566</v>
      </c>
      <c r="H301" s="99" t="s">
        <v>1356</v>
      </c>
      <c r="I301" s="99" t="s">
        <v>517</v>
      </c>
      <c r="J301" s="71" t="s">
        <v>3868</v>
      </c>
      <c r="K301" s="332">
        <v>85</v>
      </c>
      <c r="L301" s="332">
        <v>85</v>
      </c>
      <c r="M301" s="71" t="s">
        <v>1424</v>
      </c>
      <c r="N301" s="332">
        <v>2024</v>
      </c>
      <c r="O301" s="75" t="s">
        <v>41</v>
      </c>
      <c r="P301" s="86" t="str">
        <f t="shared" si="4"/>
        <v>R</v>
      </c>
      <c r="Q301" s="83" t="s">
        <v>66</v>
      </c>
      <c r="R301" s="136"/>
      <c r="S301" s="136"/>
      <c r="T301" s="168"/>
      <c r="U301" s="194"/>
      <c r="V301" s="187"/>
      <c r="W301" s="187" t="s">
        <v>2134</v>
      </c>
      <c r="X301" s="191" t="s">
        <v>2115</v>
      </c>
      <c r="Y301" s="83">
        <v>7</v>
      </c>
    </row>
    <row r="302" spans="1:25" ht="30.6" hidden="1" customHeight="1">
      <c r="A302" s="83">
        <v>98</v>
      </c>
      <c r="B302" s="107" t="s">
        <v>537</v>
      </c>
      <c r="C302" s="107" t="s">
        <v>538</v>
      </c>
      <c r="D302" s="170" t="s">
        <v>4902</v>
      </c>
      <c r="E302" s="73" t="s">
        <v>4029</v>
      </c>
      <c r="F302" s="75" t="s">
        <v>641</v>
      </c>
      <c r="G302" s="98" t="s">
        <v>566</v>
      </c>
      <c r="H302" s="99" t="s">
        <v>4030</v>
      </c>
      <c r="I302" s="99" t="s">
        <v>517</v>
      </c>
      <c r="J302" s="71" t="s">
        <v>3868</v>
      </c>
      <c r="K302" s="332">
        <v>20</v>
      </c>
      <c r="L302" s="332">
        <v>35</v>
      </c>
      <c r="M302" s="71" t="s">
        <v>1424</v>
      </c>
      <c r="N302" s="332">
        <v>2024</v>
      </c>
      <c r="O302" s="75" t="s">
        <v>44</v>
      </c>
      <c r="P302" s="86" t="str">
        <f t="shared" si="4"/>
        <v>R</v>
      </c>
      <c r="Q302" s="83" t="s">
        <v>66</v>
      </c>
      <c r="R302" s="136"/>
      <c r="S302" s="136"/>
      <c r="T302" s="168"/>
      <c r="U302" s="194" t="s">
        <v>2116</v>
      </c>
      <c r="V302" s="187"/>
      <c r="W302" s="187" t="s">
        <v>2135</v>
      </c>
      <c r="X302" s="191" t="s">
        <v>2136</v>
      </c>
      <c r="Y302" s="83">
        <v>7</v>
      </c>
    </row>
    <row r="303" spans="1:25" ht="30.6" hidden="1" customHeight="1">
      <c r="A303" s="83">
        <v>99</v>
      </c>
      <c r="B303" s="107" t="s">
        <v>537</v>
      </c>
      <c r="C303" s="107" t="s">
        <v>538</v>
      </c>
      <c r="D303" s="170" t="s">
        <v>4902</v>
      </c>
      <c r="E303" s="73" t="s">
        <v>4031</v>
      </c>
      <c r="F303" s="338" t="s">
        <v>641</v>
      </c>
      <c r="G303" s="98" t="s">
        <v>566</v>
      </c>
      <c r="H303" s="99" t="s">
        <v>1354</v>
      </c>
      <c r="I303" s="99" t="s">
        <v>4032</v>
      </c>
      <c r="J303" s="71" t="s">
        <v>3868</v>
      </c>
      <c r="K303" s="332">
        <v>15</v>
      </c>
      <c r="L303" s="332">
        <v>20</v>
      </c>
      <c r="M303" s="71" t="s">
        <v>1424</v>
      </c>
      <c r="N303" s="332">
        <v>2024</v>
      </c>
      <c r="O303" s="78" t="s">
        <v>193</v>
      </c>
      <c r="P303" s="86" t="str">
        <f t="shared" si="4"/>
        <v>R</v>
      </c>
      <c r="Q303" s="83" t="s">
        <v>66</v>
      </c>
      <c r="R303" s="136"/>
      <c r="S303" s="136"/>
      <c r="T303" s="168"/>
      <c r="U303" s="194" t="s">
        <v>2116</v>
      </c>
      <c r="V303" s="187"/>
      <c r="W303" s="191" t="s">
        <v>2119</v>
      </c>
      <c r="X303" s="187" t="s">
        <v>2137</v>
      </c>
      <c r="Y303" s="83">
        <v>7</v>
      </c>
    </row>
    <row r="304" spans="1:25" ht="30.6" hidden="1" customHeight="1">
      <c r="A304" s="83">
        <v>113</v>
      </c>
      <c r="B304" s="107" t="s">
        <v>537</v>
      </c>
      <c r="C304" s="107" t="s">
        <v>538</v>
      </c>
      <c r="D304" s="170" t="s">
        <v>4904</v>
      </c>
      <c r="E304" s="73" t="s">
        <v>3862</v>
      </c>
      <c r="F304" s="75" t="s">
        <v>648</v>
      </c>
      <c r="G304" s="98" t="s">
        <v>566</v>
      </c>
      <c r="H304" s="99" t="s">
        <v>1367</v>
      </c>
      <c r="I304" s="99" t="s">
        <v>517</v>
      </c>
      <c r="J304" s="71" t="s">
        <v>1423</v>
      </c>
      <c r="K304" s="342">
        <v>2150908</v>
      </c>
      <c r="L304" s="342">
        <v>3011271</v>
      </c>
      <c r="M304" s="71" t="s">
        <v>1424</v>
      </c>
      <c r="N304" s="332">
        <v>2024</v>
      </c>
      <c r="O304" s="75" t="s">
        <v>51</v>
      </c>
      <c r="P304" s="86" t="str">
        <f t="shared" si="4"/>
        <v>R</v>
      </c>
      <c r="Q304" s="83" t="s">
        <v>66</v>
      </c>
      <c r="R304" s="136"/>
      <c r="S304" s="136"/>
      <c r="T304" s="168"/>
      <c r="U304" s="190" t="s">
        <v>2141</v>
      </c>
      <c r="V304" s="187"/>
      <c r="W304" s="187" t="s">
        <v>2170</v>
      </c>
      <c r="X304" s="191" t="s">
        <v>2171</v>
      </c>
      <c r="Y304" s="83">
        <v>7</v>
      </c>
    </row>
    <row r="305" spans="1:25" ht="30.6" hidden="1" customHeight="1">
      <c r="A305" s="83">
        <v>114</v>
      </c>
      <c r="B305" s="107" t="s">
        <v>537</v>
      </c>
      <c r="C305" s="107" t="s">
        <v>538</v>
      </c>
      <c r="D305" s="170" t="s">
        <v>4904</v>
      </c>
      <c r="E305" s="73" t="s">
        <v>3863</v>
      </c>
      <c r="F305" s="75" t="s">
        <v>648</v>
      </c>
      <c r="G305" s="98" t="s">
        <v>566</v>
      </c>
      <c r="H305" s="99" t="s">
        <v>1369</v>
      </c>
      <c r="I305" s="99" t="s">
        <v>517</v>
      </c>
      <c r="J305" s="71" t="s">
        <v>3850</v>
      </c>
      <c r="K305" s="342">
        <v>2130000000</v>
      </c>
      <c r="L305" s="342">
        <v>2769000000</v>
      </c>
      <c r="M305" s="71" t="s">
        <v>1424</v>
      </c>
      <c r="N305" s="332">
        <v>2024</v>
      </c>
      <c r="O305" s="75" t="s">
        <v>52</v>
      </c>
      <c r="P305" s="86" t="str">
        <f t="shared" si="4"/>
        <v>R</v>
      </c>
      <c r="Q305" s="83" t="s">
        <v>66</v>
      </c>
      <c r="R305" s="136"/>
      <c r="S305" s="136"/>
      <c r="T305" s="168"/>
      <c r="U305" s="190" t="s">
        <v>2141</v>
      </c>
      <c r="V305" s="187"/>
      <c r="W305" s="187" t="s">
        <v>2172</v>
      </c>
      <c r="X305" s="191" t="s">
        <v>2173</v>
      </c>
      <c r="Y305" s="83">
        <v>7</v>
      </c>
    </row>
    <row r="306" spans="1:25" ht="30.6" hidden="1" customHeight="1">
      <c r="A306" s="83">
        <v>140</v>
      </c>
      <c r="B306" s="107" t="s">
        <v>537</v>
      </c>
      <c r="C306" s="107" t="s">
        <v>538</v>
      </c>
      <c r="D306" s="170" t="s">
        <v>4869</v>
      </c>
      <c r="E306" s="73" t="s">
        <v>3904</v>
      </c>
      <c r="F306" s="99" t="s">
        <v>670</v>
      </c>
      <c r="G306" s="98" t="s">
        <v>566</v>
      </c>
      <c r="H306" s="99" t="s">
        <v>1288</v>
      </c>
      <c r="I306" s="99" t="s">
        <v>517</v>
      </c>
      <c r="J306" s="71" t="s">
        <v>3868</v>
      </c>
      <c r="K306" s="343">
        <v>0.1</v>
      </c>
      <c r="L306" s="332">
        <v>40</v>
      </c>
      <c r="M306" s="71" t="s">
        <v>1424</v>
      </c>
      <c r="N306" s="332">
        <v>2024</v>
      </c>
      <c r="O306" s="78" t="s">
        <v>209</v>
      </c>
      <c r="P306" s="86" t="str">
        <f t="shared" si="4"/>
        <v>I</v>
      </c>
      <c r="Q306" s="86" t="s">
        <v>98</v>
      </c>
      <c r="R306" s="45" t="s">
        <v>1174</v>
      </c>
      <c r="S306" s="126"/>
      <c r="T306" s="168" t="s">
        <v>741</v>
      </c>
      <c r="U306" s="190" t="s">
        <v>1912</v>
      </c>
      <c r="V306" s="187"/>
      <c r="W306" s="187" t="s">
        <v>2672</v>
      </c>
      <c r="X306" s="187" t="s">
        <v>2673</v>
      </c>
      <c r="Y306" s="83">
        <v>7</v>
      </c>
    </row>
    <row r="307" spans="1:25" ht="30.6" hidden="1" customHeight="1">
      <c r="A307" s="83">
        <v>141</v>
      </c>
      <c r="B307" s="107" t="s">
        <v>537</v>
      </c>
      <c r="C307" s="107" t="s">
        <v>538</v>
      </c>
      <c r="D307" s="170" t="s">
        <v>4882</v>
      </c>
      <c r="E307" s="73" t="s">
        <v>3905</v>
      </c>
      <c r="F307" s="99" t="s">
        <v>676</v>
      </c>
      <c r="G307" s="98" t="s">
        <v>566</v>
      </c>
      <c r="H307" s="99" t="s">
        <v>3906</v>
      </c>
      <c r="I307" s="99" t="s">
        <v>517</v>
      </c>
      <c r="J307" s="71" t="s">
        <v>1423</v>
      </c>
      <c r="K307" s="332">
        <v>15</v>
      </c>
      <c r="L307" s="332">
        <v>20</v>
      </c>
      <c r="M307" s="71" t="s">
        <v>1424</v>
      </c>
      <c r="N307" s="332">
        <v>2024</v>
      </c>
      <c r="O307" s="78" t="s">
        <v>208</v>
      </c>
      <c r="P307" s="86" t="str">
        <f t="shared" si="4"/>
        <v>I</v>
      </c>
      <c r="Q307" s="86" t="s">
        <v>98</v>
      </c>
      <c r="R307" s="45" t="s">
        <v>1174</v>
      </c>
      <c r="S307" s="126"/>
      <c r="T307" s="168"/>
      <c r="U307" s="190" t="s">
        <v>2662</v>
      </c>
      <c r="V307" s="187"/>
      <c r="W307" s="187" t="s">
        <v>2674</v>
      </c>
      <c r="X307" s="187" t="s">
        <v>2675</v>
      </c>
      <c r="Y307" s="83">
        <v>7</v>
      </c>
    </row>
    <row r="308" spans="1:25" ht="30.6" hidden="1" customHeight="1">
      <c r="A308" s="83">
        <v>142</v>
      </c>
      <c r="B308" s="107" t="s">
        <v>537</v>
      </c>
      <c r="C308" s="107" t="s">
        <v>538</v>
      </c>
      <c r="D308" s="170" t="s">
        <v>4882</v>
      </c>
      <c r="E308" s="73" t="s">
        <v>3907</v>
      </c>
      <c r="F308" s="99" t="s">
        <v>676</v>
      </c>
      <c r="G308" s="98" t="s">
        <v>566</v>
      </c>
      <c r="H308" s="99" t="s">
        <v>3908</v>
      </c>
      <c r="I308" s="99" t="s">
        <v>517</v>
      </c>
      <c r="J308" s="71" t="s">
        <v>3897</v>
      </c>
      <c r="K308" s="342">
        <v>450000</v>
      </c>
      <c r="L308" s="342">
        <v>750000</v>
      </c>
      <c r="M308" s="71" t="s">
        <v>1424</v>
      </c>
      <c r="N308" s="332">
        <v>2024</v>
      </c>
      <c r="O308" s="72" t="s">
        <v>90</v>
      </c>
      <c r="P308" s="86" t="str">
        <f t="shared" si="4"/>
        <v>I</v>
      </c>
      <c r="Q308" s="86" t="s">
        <v>98</v>
      </c>
      <c r="R308" s="45" t="s">
        <v>1174</v>
      </c>
      <c r="S308" s="126"/>
      <c r="T308" s="168"/>
      <c r="U308" s="190" t="s">
        <v>2662</v>
      </c>
      <c r="V308" s="187"/>
      <c r="W308" s="187" t="s">
        <v>2676</v>
      </c>
      <c r="X308" s="191" t="s">
        <v>2677</v>
      </c>
      <c r="Y308" s="83">
        <v>7</v>
      </c>
    </row>
    <row r="309" spans="1:25" ht="30.6" hidden="1" customHeight="1">
      <c r="A309" s="83">
        <v>143</v>
      </c>
      <c r="B309" s="107" t="s">
        <v>537</v>
      </c>
      <c r="C309" s="107" t="s">
        <v>538</v>
      </c>
      <c r="D309" s="170" t="s">
        <v>4882</v>
      </c>
      <c r="E309" s="283" t="s">
        <v>3909</v>
      </c>
      <c r="F309" s="106" t="s">
        <v>676</v>
      </c>
      <c r="G309" s="98" t="s">
        <v>566</v>
      </c>
      <c r="H309" s="106" t="s">
        <v>1410</v>
      </c>
      <c r="I309" s="106" t="s">
        <v>517</v>
      </c>
      <c r="J309" s="71" t="s">
        <v>1423</v>
      </c>
      <c r="K309" s="332">
        <v>10</v>
      </c>
      <c r="L309" s="332">
        <v>15</v>
      </c>
      <c r="M309" s="71" t="s">
        <v>1424</v>
      </c>
      <c r="N309" s="332">
        <v>2024</v>
      </c>
      <c r="O309" s="93" t="s">
        <v>207</v>
      </c>
      <c r="P309" s="86" t="str">
        <f t="shared" si="4"/>
        <v>I</v>
      </c>
      <c r="Q309" s="86" t="s">
        <v>98</v>
      </c>
      <c r="R309" s="45" t="s">
        <v>1174</v>
      </c>
      <c r="S309" s="126"/>
      <c r="T309" s="168"/>
      <c r="U309" s="190" t="s">
        <v>2662</v>
      </c>
      <c r="V309" s="187"/>
      <c r="W309" s="187" t="s">
        <v>2678</v>
      </c>
      <c r="X309" s="191" t="s">
        <v>2679</v>
      </c>
      <c r="Y309" s="83">
        <v>7</v>
      </c>
    </row>
    <row r="310" spans="1:25" ht="30.6" hidden="1" customHeight="1">
      <c r="A310" s="83">
        <v>166</v>
      </c>
      <c r="B310" s="107" t="s">
        <v>537</v>
      </c>
      <c r="C310" s="107" t="s">
        <v>540</v>
      </c>
      <c r="D310" s="170" t="s">
        <v>4932</v>
      </c>
      <c r="E310" s="73" t="s">
        <v>1470</v>
      </c>
      <c r="F310" s="75" t="s">
        <v>653</v>
      </c>
      <c r="G310" s="98" t="s">
        <v>445</v>
      </c>
      <c r="H310" s="99" t="s">
        <v>1471</v>
      </c>
      <c r="I310" s="99" t="s">
        <v>221</v>
      </c>
      <c r="J310" s="71" t="s">
        <v>517</v>
      </c>
      <c r="K310" s="332" t="s">
        <v>517</v>
      </c>
      <c r="L310" s="332" t="s">
        <v>517</v>
      </c>
      <c r="M310" s="71" t="s">
        <v>1424</v>
      </c>
      <c r="N310" s="332">
        <v>2024</v>
      </c>
      <c r="O310" s="118" t="s">
        <v>222</v>
      </c>
      <c r="P310" s="86" t="str">
        <f t="shared" si="4"/>
        <v>R</v>
      </c>
      <c r="Q310" s="83" t="s">
        <v>66</v>
      </c>
      <c r="R310" s="136"/>
      <c r="S310" s="136"/>
      <c r="T310" s="168"/>
      <c r="U310" s="190" t="s">
        <v>3375</v>
      </c>
      <c r="V310" s="187" t="s">
        <v>2218</v>
      </c>
      <c r="W310" s="191" t="s">
        <v>2028</v>
      </c>
      <c r="X310" s="187" t="s">
        <v>2219</v>
      </c>
      <c r="Y310" s="83">
        <v>7</v>
      </c>
    </row>
    <row r="311" spans="1:25" ht="30.6" hidden="1" customHeight="1">
      <c r="A311" s="83">
        <v>167</v>
      </c>
      <c r="B311" s="107" t="s">
        <v>537</v>
      </c>
      <c r="C311" s="107" t="s">
        <v>540</v>
      </c>
      <c r="D311" s="170" t="s">
        <v>4932</v>
      </c>
      <c r="E311" s="296" t="s">
        <v>1472</v>
      </c>
      <c r="F311" s="113" t="s">
        <v>653</v>
      </c>
      <c r="G311" s="94" t="s">
        <v>445</v>
      </c>
      <c r="H311" s="96" t="s">
        <v>1473</v>
      </c>
      <c r="I311" s="96" t="s">
        <v>1474</v>
      </c>
      <c r="J311" s="90" t="s">
        <v>517</v>
      </c>
      <c r="K311" s="337" t="s">
        <v>517</v>
      </c>
      <c r="L311" s="337" t="s">
        <v>517</v>
      </c>
      <c r="M311" s="90" t="s">
        <v>1424</v>
      </c>
      <c r="N311" s="337">
        <v>2024</v>
      </c>
      <c r="O311" s="239" t="s">
        <v>519</v>
      </c>
      <c r="P311" s="86" t="str">
        <f t="shared" si="4"/>
        <v>R</v>
      </c>
      <c r="Q311" s="83" t="s">
        <v>66</v>
      </c>
      <c r="R311" s="136"/>
      <c r="S311" s="136"/>
      <c r="T311" s="168"/>
      <c r="U311" s="190" t="s">
        <v>3376</v>
      </c>
      <c r="V311" s="187"/>
      <c r="W311" s="187" t="s">
        <v>2220</v>
      </c>
      <c r="X311" s="187" t="s">
        <v>2221</v>
      </c>
      <c r="Y311" s="83">
        <v>7</v>
      </c>
    </row>
    <row r="312" spans="1:25" ht="30.6" hidden="1" customHeight="1">
      <c r="A312" s="83">
        <v>202</v>
      </c>
      <c r="B312" s="107" t="s">
        <v>537</v>
      </c>
      <c r="C312" s="107" t="s">
        <v>542</v>
      </c>
      <c r="D312" s="170" t="s">
        <v>4942</v>
      </c>
      <c r="E312" s="296" t="s">
        <v>1526</v>
      </c>
      <c r="F312" s="96" t="s">
        <v>726</v>
      </c>
      <c r="G312" s="94" t="s">
        <v>566</v>
      </c>
      <c r="H312" s="96" t="s">
        <v>1527</v>
      </c>
      <c r="I312" s="96" t="s">
        <v>517</v>
      </c>
      <c r="J312" s="90" t="s">
        <v>1423</v>
      </c>
      <c r="K312" s="337">
        <v>0</v>
      </c>
      <c r="L312" s="337">
        <v>40</v>
      </c>
      <c r="M312" s="90" t="s">
        <v>1424</v>
      </c>
      <c r="N312" s="337">
        <v>2024</v>
      </c>
      <c r="O312" s="239" t="s">
        <v>265</v>
      </c>
      <c r="P312" s="86" t="str">
        <f t="shared" si="4"/>
        <v>I</v>
      </c>
      <c r="Q312" s="86" t="s">
        <v>98</v>
      </c>
      <c r="R312" s="45" t="s">
        <v>1168</v>
      </c>
      <c r="S312" s="126"/>
      <c r="T312" s="168" t="s">
        <v>751</v>
      </c>
      <c r="U312" s="194" t="s">
        <v>2758</v>
      </c>
      <c r="V312" s="187"/>
      <c r="W312" s="187" t="s">
        <v>2759</v>
      </c>
      <c r="X312" s="187" t="s">
        <v>2760</v>
      </c>
      <c r="Y312" s="83">
        <v>7</v>
      </c>
    </row>
    <row r="313" spans="1:25" ht="30.6" hidden="1" customHeight="1">
      <c r="A313" s="83">
        <v>211</v>
      </c>
      <c r="B313" s="107" t="s">
        <v>537</v>
      </c>
      <c r="C313" s="107" t="s">
        <v>542</v>
      </c>
      <c r="D313" s="170" t="s">
        <v>4948</v>
      </c>
      <c r="E313" s="73" t="s">
        <v>1528</v>
      </c>
      <c r="F313" s="99" t="s">
        <v>681</v>
      </c>
      <c r="G313" s="98" t="s">
        <v>566</v>
      </c>
      <c r="H313" s="99" t="s">
        <v>266</v>
      </c>
      <c r="I313" s="99" t="s">
        <v>517</v>
      </c>
      <c r="J313" s="71" t="s">
        <v>1423</v>
      </c>
      <c r="K313" s="332">
        <v>0</v>
      </c>
      <c r="L313" s="332">
        <v>200</v>
      </c>
      <c r="M313" s="71" t="s">
        <v>1424</v>
      </c>
      <c r="N313" s="332">
        <v>2024</v>
      </c>
      <c r="O313" s="118" t="s">
        <v>267</v>
      </c>
      <c r="P313" s="86" t="str">
        <f t="shared" si="4"/>
        <v>I</v>
      </c>
      <c r="Q313" s="86" t="s">
        <v>98</v>
      </c>
      <c r="R313" s="44" t="s">
        <v>1171</v>
      </c>
      <c r="S313" s="131"/>
      <c r="T313" s="168" t="s">
        <v>748</v>
      </c>
      <c r="U313" s="183" t="s">
        <v>2246</v>
      </c>
      <c r="V313" s="187" t="s">
        <v>2785</v>
      </c>
      <c r="W313" s="187" t="s">
        <v>2786</v>
      </c>
      <c r="X313" s="187" t="s">
        <v>2787</v>
      </c>
      <c r="Y313" s="83">
        <v>7</v>
      </c>
    </row>
    <row r="314" spans="1:25" ht="30.6" hidden="1" customHeight="1">
      <c r="A314" s="83">
        <v>226</v>
      </c>
      <c r="B314" s="107" t="s">
        <v>539</v>
      </c>
      <c r="C314" s="107" t="s">
        <v>546</v>
      </c>
      <c r="D314" s="170" t="s">
        <v>4941</v>
      </c>
      <c r="E314" s="73" t="s">
        <v>4076</v>
      </c>
      <c r="F314" s="99" t="s">
        <v>683</v>
      </c>
      <c r="G314" s="98" t="s">
        <v>566</v>
      </c>
      <c r="H314" s="99" t="s">
        <v>281</v>
      </c>
      <c r="I314" s="99" t="s">
        <v>517</v>
      </c>
      <c r="J314" s="71" t="s">
        <v>3868</v>
      </c>
      <c r="K314" s="332">
        <v>50</v>
      </c>
      <c r="L314" s="332">
        <v>100</v>
      </c>
      <c r="M314" s="71" t="s">
        <v>1424</v>
      </c>
      <c r="N314" s="332">
        <v>2024</v>
      </c>
      <c r="O314" s="84" t="s">
        <v>100</v>
      </c>
      <c r="P314" s="86" t="str">
        <f t="shared" si="4"/>
        <v>I</v>
      </c>
      <c r="Q314" s="86" t="s">
        <v>66</v>
      </c>
      <c r="R314" s="45" t="s">
        <v>1169</v>
      </c>
      <c r="S314" s="126"/>
      <c r="T314" s="168" t="s">
        <v>832</v>
      </c>
      <c r="U314" s="189" t="s">
        <v>2270</v>
      </c>
      <c r="V314" s="189" t="s">
        <v>2273</v>
      </c>
      <c r="W314" s="191" t="s">
        <v>2274</v>
      </c>
      <c r="X314" s="185" t="s">
        <v>2275</v>
      </c>
      <c r="Y314" s="83">
        <v>7</v>
      </c>
    </row>
    <row r="315" spans="1:25" ht="30.6" hidden="1" customHeight="1">
      <c r="A315" s="83">
        <v>227</v>
      </c>
      <c r="B315" s="107" t="s">
        <v>539</v>
      </c>
      <c r="C315" s="107" t="s">
        <v>546</v>
      </c>
      <c r="D315" s="170" t="s">
        <v>4953</v>
      </c>
      <c r="E315" s="73" t="s">
        <v>4077</v>
      </c>
      <c r="F315" s="99" t="s">
        <v>684</v>
      </c>
      <c r="G315" s="98" t="s">
        <v>566</v>
      </c>
      <c r="H315" s="99" t="s">
        <v>1586</v>
      </c>
      <c r="I315" s="99" t="s">
        <v>517</v>
      </c>
      <c r="J315" s="71" t="s">
        <v>1423</v>
      </c>
      <c r="K315" s="332">
        <v>0</v>
      </c>
      <c r="L315" s="404">
        <v>10</v>
      </c>
      <c r="M315" s="71" t="s">
        <v>1424</v>
      </c>
      <c r="N315" s="332">
        <v>2024</v>
      </c>
      <c r="O315" s="92" t="s">
        <v>283</v>
      </c>
      <c r="P315" s="86" t="str">
        <f t="shared" si="4"/>
        <v>I</v>
      </c>
      <c r="Q315" s="86" t="s">
        <v>66</v>
      </c>
      <c r="R315" s="45" t="s">
        <v>1169</v>
      </c>
      <c r="S315" s="126"/>
      <c r="T315" s="168" t="s">
        <v>826</v>
      </c>
      <c r="U315" s="187" t="s">
        <v>2276</v>
      </c>
      <c r="V315" s="187"/>
      <c r="W315" s="187" t="s">
        <v>2277</v>
      </c>
      <c r="X315" s="184" t="s">
        <v>2278</v>
      </c>
      <c r="Y315" s="83">
        <v>7</v>
      </c>
    </row>
    <row r="316" spans="1:25" ht="30.6" hidden="1" customHeight="1">
      <c r="A316" s="83">
        <v>239</v>
      </c>
      <c r="B316" s="107" t="s">
        <v>539</v>
      </c>
      <c r="C316" s="107" t="s">
        <v>546</v>
      </c>
      <c r="D316" s="170" t="s">
        <v>4935</v>
      </c>
      <c r="E316" s="73" t="s">
        <v>4059</v>
      </c>
      <c r="F316" s="75" t="s">
        <v>636</v>
      </c>
      <c r="G316" s="98" t="s">
        <v>566</v>
      </c>
      <c r="H316" s="99" t="s">
        <v>1581</v>
      </c>
      <c r="I316" s="99" t="s">
        <v>517</v>
      </c>
      <c r="J316" s="71" t="s">
        <v>292</v>
      </c>
      <c r="K316" s="332">
        <v>7</v>
      </c>
      <c r="L316" s="332">
        <v>4</v>
      </c>
      <c r="M316" s="71" t="s">
        <v>1424</v>
      </c>
      <c r="N316" s="332">
        <v>2024</v>
      </c>
      <c r="O316" s="72" t="s">
        <v>106</v>
      </c>
      <c r="P316" s="86" t="str">
        <f t="shared" si="4"/>
        <v>I</v>
      </c>
      <c r="Q316" s="86" t="s">
        <v>98</v>
      </c>
      <c r="R316" s="30" t="s">
        <v>1161</v>
      </c>
      <c r="S316" s="126"/>
      <c r="T316" s="168" t="s">
        <v>759</v>
      </c>
      <c r="U316" s="194" t="s">
        <v>3400</v>
      </c>
      <c r="V316" s="187"/>
      <c r="W316" s="187" t="s">
        <v>2828</v>
      </c>
      <c r="X316" s="187" t="s">
        <v>2829</v>
      </c>
      <c r="Y316" s="83">
        <v>7</v>
      </c>
    </row>
    <row r="317" spans="1:25" ht="30.6" hidden="1" customHeight="1">
      <c r="A317" s="83">
        <v>240</v>
      </c>
      <c r="B317" s="107" t="s">
        <v>539</v>
      </c>
      <c r="C317" s="107" t="s">
        <v>546</v>
      </c>
      <c r="D317" s="170" t="s">
        <v>4935</v>
      </c>
      <c r="E317" s="73" t="s">
        <v>4060</v>
      </c>
      <c r="F317" s="75" t="s">
        <v>636</v>
      </c>
      <c r="G317" s="98" t="s">
        <v>566</v>
      </c>
      <c r="H317" s="99" t="s">
        <v>1581</v>
      </c>
      <c r="I317" s="99" t="s">
        <v>517</v>
      </c>
      <c r="J317" s="74" t="s">
        <v>292</v>
      </c>
      <c r="K317" s="332">
        <v>14</v>
      </c>
      <c r="L317" s="332">
        <v>9</v>
      </c>
      <c r="M317" s="71" t="s">
        <v>1424</v>
      </c>
      <c r="N317" s="332">
        <v>2024</v>
      </c>
      <c r="O317" s="78" t="s">
        <v>293</v>
      </c>
      <c r="P317" s="86" t="str">
        <f t="shared" si="4"/>
        <v>I</v>
      </c>
      <c r="Q317" s="86" t="s">
        <v>98</v>
      </c>
      <c r="R317" s="30" t="s">
        <v>1161</v>
      </c>
      <c r="S317" s="126"/>
      <c r="T317" s="168" t="s">
        <v>759</v>
      </c>
      <c r="U317" s="194" t="s">
        <v>3401</v>
      </c>
      <c r="V317" s="187"/>
      <c r="W317" s="187" t="s">
        <v>2830</v>
      </c>
      <c r="X317" s="187" t="s">
        <v>2831</v>
      </c>
      <c r="Y317" s="83">
        <v>7</v>
      </c>
    </row>
    <row r="318" spans="1:25" ht="30.6" hidden="1" customHeight="1">
      <c r="A318" s="83">
        <v>241</v>
      </c>
      <c r="B318" s="107" t="s">
        <v>539</v>
      </c>
      <c r="C318" s="107" t="s">
        <v>546</v>
      </c>
      <c r="D318" s="170" t="s">
        <v>4935</v>
      </c>
      <c r="E318" s="73" t="s">
        <v>4061</v>
      </c>
      <c r="F318" s="75" t="s">
        <v>636</v>
      </c>
      <c r="G318" s="98" t="s">
        <v>566</v>
      </c>
      <c r="H318" s="99" t="s">
        <v>1582</v>
      </c>
      <c r="I318" s="99" t="s">
        <v>517</v>
      </c>
      <c r="J318" s="71" t="s">
        <v>4057</v>
      </c>
      <c r="K318" s="343">
        <v>27.6</v>
      </c>
      <c r="L318" s="332">
        <v>20</v>
      </c>
      <c r="M318" s="71" t="s">
        <v>1424</v>
      </c>
      <c r="N318" s="332">
        <v>2024</v>
      </c>
      <c r="O318" s="78" t="s">
        <v>278</v>
      </c>
      <c r="P318" s="86" t="str">
        <f t="shared" si="4"/>
        <v>I</v>
      </c>
      <c r="Q318" s="86" t="s">
        <v>98</v>
      </c>
      <c r="R318" s="30" t="s">
        <v>1161</v>
      </c>
      <c r="S318" s="126"/>
      <c r="T318" s="168" t="s">
        <v>759</v>
      </c>
      <c r="U318" s="194"/>
      <c r="V318" s="187" t="s">
        <v>2832</v>
      </c>
      <c r="W318" s="187" t="s">
        <v>2833</v>
      </c>
      <c r="X318" s="187" t="s">
        <v>2834</v>
      </c>
      <c r="Y318" s="83">
        <v>7</v>
      </c>
    </row>
    <row r="319" spans="1:25" ht="30.6" hidden="1" customHeight="1">
      <c r="A319" s="83">
        <v>264</v>
      </c>
      <c r="B319" s="107" t="s">
        <v>539</v>
      </c>
      <c r="C319" s="107" t="s">
        <v>547</v>
      </c>
      <c r="D319" s="170" t="s">
        <v>4954</v>
      </c>
      <c r="E319" s="73" t="s">
        <v>4162</v>
      </c>
      <c r="F319" s="99" t="s">
        <v>4086</v>
      </c>
      <c r="G319" s="98" t="s">
        <v>566</v>
      </c>
      <c r="H319" s="99" t="s">
        <v>4163</v>
      </c>
      <c r="I319" s="99" t="s">
        <v>517</v>
      </c>
      <c r="J319" s="71" t="s">
        <v>1423</v>
      </c>
      <c r="K319" s="332">
        <v>0</v>
      </c>
      <c r="L319" s="342">
        <v>1000</v>
      </c>
      <c r="M319" s="71" t="s">
        <v>1424</v>
      </c>
      <c r="N319" s="332">
        <v>2024</v>
      </c>
      <c r="O319" s="78" t="s">
        <v>313</v>
      </c>
      <c r="P319" s="86" t="str">
        <f t="shared" si="4"/>
        <v>I</v>
      </c>
      <c r="Q319" s="86" t="s">
        <v>66</v>
      </c>
      <c r="R319" s="139" t="s">
        <v>1161</v>
      </c>
      <c r="S319" s="132"/>
      <c r="T319" s="168" t="s">
        <v>772</v>
      </c>
      <c r="U319" s="190" t="s">
        <v>2240</v>
      </c>
      <c r="V319" s="187"/>
      <c r="W319" s="187" t="s">
        <v>2309</v>
      </c>
      <c r="X319" s="191" t="s">
        <v>2310</v>
      </c>
      <c r="Y319" s="83">
        <v>7</v>
      </c>
    </row>
    <row r="320" spans="1:25" ht="30.6" hidden="1" customHeight="1">
      <c r="A320" s="83">
        <v>283</v>
      </c>
      <c r="B320" s="107" t="s">
        <v>539</v>
      </c>
      <c r="C320" s="107" t="s">
        <v>547</v>
      </c>
      <c r="D320" s="170" t="s">
        <v>4968</v>
      </c>
      <c r="E320" s="300" t="s">
        <v>4110</v>
      </c>
      <c r="F320" s="258" t="s">
        <v>695</v>
      </c>
      <c r="G320" s="258" t="s">
        <v>445</v>
      </c>
      <c r="H320" s="263" t="s">
        <v>4111</v>
      </c>
      <c r="I320" s="263" t="s">
        <v>4109</v>
      </c>
      <c r="J320" s="268" t="s">
        <v>517</v>
      </c>
      <c r="K320" s="268" t="s">
        <v>517</v>
      </c>
      <c r="L320" s="268" t="s">
        <v>517</v>
      </c>
      <c r="M320" s="268" t="s">
        <v>1424</v>
      </c>
      <c r="N320" s="340">
        <v>2024</v>
      </c>
      <c r="O320" s="416" t="s">
        <v>124</v>
      </c>
      <c r="P320" s="86" t="str">
        <f t="shared" si="4"/>
        <v>I</v>
      </c>
      <c r="Q320" s="86" t="s">
        <v>66</v>
      </c>
      <c r="R320" s="139" t="s">
        <v>1161</v>
      </c>
      <c r="S320" s="132"/>
      <c r="T320" s="168" t="s">
        <v>771</v>
      </c>
      <c r="U320" s="274" t="s">
        <v>2350</v>
      </c>
      <c r="V320" s="426" t="s">
        <v>2354</v>
      </c>
      <c r="W320" s="426" t="s">
        <v>2355</v>
      </c>
      <c r="X320" s="426" t="s">
        <v>2356</v>
      </c>
      <c r="Y320" s="83">
        <v>7</v>
      </c>
    </row>
    <row r="321" spans="1:25" ht="30.6" hidden="1" customHeight="1">
      <c r="A321" s="83">
        <v>291</v>
      </c>
      <c r="B321" s="107" t="s">
        <v>539</v>
      </c>
      <c r="C321" s="107" t="s">
        <v>547</v>
      </c>
      <c r="D321" s="170" t="s">
        <v>4974</v>
      </c>
      <c r="E321" s="300" t="s">
        <v>4125</v>
      </c>
      <c r="F321" s="263" t="s">
        <v>325</v>
      </c>
      <c r="G321" s="258" t="s">
        <v>566</v>
      </c>
      <c r="H321" s="263" t="s">
        <v>1626</v>
      </c>
      <c r="I321" s="263" t="s">
        <v>517</v>
      </c>
      <c r="J321" s="268" t="s">
        <v>1423</v>
      </c>
      <c r="K321" s="340">
        <v>0</v>
      </c>
      <c r="L321" s="340">
        <v>800</v>
      </c>
      <c r="M321" s="268" t="s">
        <v>1424</v>
      </c>
      <c r="N321" s="340">
        <v>2024</v>
      </c>
      <c r="O321" s="416" t="s">
        <v>131</v>
      </c>
      <c r="P321" s="86" t="str">
        <f t="shared" si="4"/>
        <v>I</v>
      </c>
      <c r="Q321" s="86" t="s">
        <v>66</v>
      </c>
      <c r="R321" s="138" t="s">
        <v>1160</v>
      </c>
      <c r="S321" s="132"/>
      <c r="T321" s="168" t="s">
        <v>766</v>
      </c>
      <c r="U321" s="274" t="s">
        <v>2335</v>
      </c>
      <c r="V321" s="275"/>
      <c r="W321" s="276" t="s">
        <v>2374</v>
      </c>
      <c r="X321" s="276" t="s">
        <v>2375</v>
      </c>
      <c r="Y321" s="83">
        <v>7</v>
      </c>
    </row>
    <row r="322" spans="1:25" ht="30.6" hidden="1" customHeight="1">
      <c r="A322" s="83">
        <v>292</v>
      </c>
      <c r="B322" s="107" t="s">
        <v>539</v>
      </c>
      <c r="C322" s="107" t="s">
        <v>547</v>
      </c>
      <c r="D322" s="170" t="s">
        <v>4975</v>
      </c>
      <c r="E322" s="300" t="s">
        <v>4126</v>
      </c>
      <c r="F322" s="263" t="s">
        <v>633</v>
      </c>
      <c r="G322" s="258" t="s">
        <v>566</v>
      </c>
      <c r="H322" s="263" t="s">
        <v>1628</v>
      </c>
      <c r="I322" s="263" t="s">
        <v>517</v>
      </c>
      <c r="J322" s="268" t="s">
        <v>1423</v>
      </c>
      <c r="K322" s="340">
        <v>0</v>
      </c>
      <c r="L322" s="340">
        <v>25</v>
      </c>
      <c r="M322" s="268" t="s">
        <v>1424</v>
      </c>
      <c r="N322" s="340">
        <v>2024</v>
      </c>
      <c r="O322" s="281" t="s">
        <v>132</v>
      </c>
      <c r="P322" s="86" t="str">
        <f t="shared" ref="P322:P385" si="5">LEFT(F322,1)</f>
        <v>I</v>
      </c>
      <c r="Q322" s="86" t="s">
        <v>66</v>
      </c>
      <c r="R322" s="138" t="s">
        <v>1160</v>
      </c>
      <c r="S322" s="132"/>
      <c r="T322" s="168"/>
      <c r="U322" s="274" t="s">
        <v>2335</v>
      </c>
      <c r="V322" s="275"/>
      <c r="W322" s="275" t="s">
        <v>2376</v>
      </c>
      <c r="X322" s="276" t="s">
        <v>2377</v>
      </c>
      <c r="Y322" s="83">
        <v>7</v>
      </c>
    </row>
    <row r="323" spans="1:25" ht="30.6" hidden="1" customHeight="1">
      <c r="A323" s="83">
        <v>299</v>
      </c>
      <c r="B323" s="107" t="s">
        <v>539</v>
      </c>
      <c r="C323" s="107" t="s">
        <v>547</v>
      </c>
      <c r="D323" s="170" t="s">
        <v>4981</v>
      </c>
      <c r="E323" s="73" t="s">
        <v>4136</v>
      </c>
      <c r="F323" s="99" t="s">
        <v>637</v>
      </c>
      <c r="G323" s="99" t="s">
        <v>566</v>
      </c>
      <c r="H323" s="99" t="s">
        <v>1634</v>
      </c>
      <c r="I323" s="99" t="s">
        <v>517</v>
      </c>
      <c r="J323" s="74" t="s">
        <v>4137</v>
      </c>
      <c r="K323" s="334">
        <v>0</v>
      </c>
      <c r="L323" s="334">
        <v>11</v>
      </c>
      <c r="M323" s="74" t="s">
        <v>1424</v>
      </c>
      <c r="N323" s="334">
        <v>2024</v>
      </c>
      <c r="O323" s="75" t="s">
        <v>137</v>
      </c>
      <c r="P323" s="86" t="str">
        <f t="shared" si="5"/>
        <v>I</v>
      </c>
      <c r="Q323" s="86" t="s">
        <v>66</v>
      </c>
      <c r="R323" s="45" t="s">
        <v>1164</v>
      </c>
      <c r="S323" s="126"/>
      <c r="T323" s="168"/>
      <c r="U323" s="190" t="s">
        <v>2737</v>
      </c>
      <c r="V323" s="187"/>
      <c r="W323" s="187" t="s">
        <v>2389</v>
      </c>
      <c r="X323" s="191" t="s">
        <v>2390</v>
      </c>
      <c r="Y323" s="83">
        <v>7</v>
      </c>
    </row>
    <row r="324" spans="1:25" ht="30.6" hidden="1" customHeight="1">
      <c r="A324" s="83">
        <v>303</v>
      </c>
      <c r="B324" s="107" t="s">
        <v>539</v>
      </c>
      <c r="C324" s="107" t="s">
        <v>547</v>
      </c>
      <c r="D324" s="170" t="s">
        <v>4957</v>
      </c>
      <c r="E324" s="300" t="s">
        <v>4142</v>
      </c>
      <c r="F324" s="258" t="s">
        <v>687</v>
      </c>
      <c r="G324" s="258" t="s">
        <v>445</v>
      </c>
      <c r="H324" s="263" t="s">
        <v>1596</v>
      </c>
      <c r="I324" s="263" t="s">
        <v>4143</v>
      </c>
      <c r="J324" s="268" t="s">
        <v>517</v>
      </c>
      <c r="K324" s="268" t="s">
        <v>517</v>
      </c>
      <c r="L324" s="268" t="s">
        <v>517</v>
      </c>
      <c r="M324" s="268" t="s">
        <v>1424</v>
      </c>
      <c r="N324" s="340">
        <v>2024</v>
      </c>
      <c r="O324" s="416" t="s">
        <v>138</v>
      </c>
      <c r="P324" s="86" t="str">
        <f t="shared" si="5"/>
        <v>I</v>
      </c>
      <c r="Q324" s="86" t="s">
        <v>98</v>
      </c>
      <c r="R324" s="139" t="s">
        <v>1161</v>
      </c>
      <c r="S324" s="132"/>
      <c r="T324" s="168" t="s">
        <v>769</v>
      </c>
      <c r="U324" s="424" t="s">
        <v>2859</v>
      </c>
      <c r="V324" s="422" t="s">
        <v>2860</v>
      </c>
      <c r="W324" s="449" t="s">
        <v>2861</v>
      </c>
      <c r="X324" s="426" t="s">
        <v>2862</v>
      </c>
      <c r="Y324" s="83">
        <v>7</v>
      </c>
    </row>
    <row r="325" spans="1:25" ht="30.6" hidden="1" customHeight="1">
      <c r="A325" s="83">
        <v>342</v>
      </c>
      <c r="B325" s="107" t="s">
        <v>539</v>
      </c>
      <c r="C325" s="107" t="s">
        <v>549</v>
      </c>
      <c r="D325" s="170" t="s">
        <v>5976</v>
      </c>
      <c r="E325" s="300" t="s">
        <v>4189</v>
      </c>
      <c r="F325" s="258" t="s">
        <v>608</v>
      </c>
      <c r="G325" s="258" t="s">
        <v>566</v>
      </c>
      <c r="H325" s="263" t="s">
        <v>1658</v>
      </c>
      <c r="I325" s="263" t="s">
        <v>517</v>
      </c>
      <c r="J325" s="268" t="s">
        <v>1423</v>
      </c>
      <c r="K325" s="341">
        <v>1650000</v>
      </c>
      <c r="L325" s="341">
        <v>6600000</v>
      </c>
      <c r="M325" s="268" t="s">
        <v>1424</v>
      </c>
      <c r="N325" s="340">
        <v>2024</v>
      </c>
      <c r="O325" s="415" t="s">
        <v>4856</v>
      </c>
      <c r="P325" s="86" t="str">
        <f t="shared" si="5"/>
        <v>I</v>
      </c>
      <c r="Q325" s="86" t="s">
        <v>98</v>
      </c>
      <c r="R325" s="139" t="s">
        <v>1161</v>
      </c>
      <c r="S325" s="132"/>
      <c r="T325" s="168" t="s">
        <v>782</v>
      </c>
      <c r="U325" s="274" t="s">
        <v>2240</v>
      </c>
      <c r="V325" s="275" t="s">
        <v>4854</v>
      </c>
      <c r="W325" s="426" t="s">
        <v>4857</v>
      </c>
      <c r="X325" s="275" t="s">
        <v>2934</v>
      </c>
      <c r="Y325" s="83">
        <v>7</v>
      </c>
    </row>
    <row r="326" spans="1:25" ht="30.6" hidden="1" customHeight="1">
      <c r="A326" s="83">
        <v>353</v>
      </c>
      <c r="B326" s="107" t="s">
        <v>539</v>
      </c>
      <c r="C326" s="107" t="s">
        <v>549</v>
      </c>
      <c r="D326" s="170" t="s">
        <v>5982</v>
      </c>
      <c r="E326" s="300" t="s">
        <v>4205</v>
      </c>
      <c r="F326" s="263" t="s">
        <v>370</v>
      </c>
      <c r="G326" s="258" t="s">
        <v>566</v>
      </c>
      <c r="H326" s="263" t="s">
        <v>1667</v>
      </c>
      <c r="I326" s="263" t="s">
        <v>517</v>
      </c>
      <c r="J326" s="268" t="s">
        <v>1423</v>
      </c>
      <c r="K326" s="340">
        <v>0</v>
      </c>
      <c r="L326" s="341">
        <v>9000</v>
      </c>
      <c r="M326" s="268" t="s">
        <v>1424</v>
      </c>
      <c r="N326" s="340">
        <v>2024</v>
      </c>
      <c r="O326" s="419" t="s">
        <v>152</v>
      </c>
      <c r="P326" s="86" t="str">
        <f t="shared" si="5"/>
        <v>I</v>
      </c>
      <c r="Q326" s="86" t="s">
        <v>98</v>
      </c>
      <c r="R326" s="138" t="s">
        <v>1160</v>
      </c>
      <c r="S326" s="132" t="s">
        <v>954</v>
      </c>
      <c r="T326" s="168" t="s">
        <v>773</v>
      </c>
      <c r="U326" s="274" t="s">
        <v>2335</v>
      </c>
      <c r="V326" s="275"/>
      <c r="W326" s="277" t="s">
        <v>2963</v>
      </c>
      <c r="X326" s="275" t="s">
        <v>2964</v>
      </c>
      <c r="Y326" s="83">
        <v>7</v>
      </c>
    </row>
    <row r="327" spans="1:25" ht="30.6" hidden="1" customHeight="1">
      <c r="A327" s="83">
        <v>356</v>
      </c>
      <c r="B327" s="107" t="s">
        <v>539</v>
      </c>
      <c r="C327" s="107" t="s">
        <v>549</v>
      </c>
      <c r="D327" s="170" t="s">
        <v>5983</v>
      </c>
      <c r="E327" s="300" t="s">
        <v>4209</v>
      </c>
      <c r="F327" s="258" t="s">
        <v>709</v>
      </c>
      <c r="G327" s="258" t="s">
        <v>566</v>
      </c>
      <c r="H327" s="263" t="s">
        <v>372</v>
      </c>
      <c r="I327" s="263" t="s">
        <v>517</v>
      </c>
      <c r="J327" s="399" t="s">
        <v>3868</v>
      </c>
      <c r="K327" s="403">
        <v>0</v>
      </c>
      <c r="L327" s="403">
        <v>29</v>
      </c>
      <c r="M327" s="399" t="s">
        <v>1424</v>
      </c>
      <c r="N327" s="403">
        <v>2024</v>
      </c>
      <c r="O327" s="415" t="s">
        <v>373</v>
      </c>
      <c r="P327" s="86" t="str">
        <f t="shared" si="5"/>
        <v>I</v>
      </c>
      <c r="Q327" s="86" t="s">
        <v>98</v>
      </c>
      <c r="R327" s="138" t="s">
        <v>1169</v>
      </c>
      <c r="S327" s="132"/>
      <c r="T327" s="168" t="s">
        <v>830</v>
      </c>
      <c r="U327" s="274" t="s">
        <v>2970</v>
      </c>
      <c r="V327" s="276" t="s">
        <v>2971</v>
      </c>
      <c r="W327" s="277" t="s">
        <v>2972</v>
      </c>
      <c r="X327" s="276" t="s">
        <v>2973</v>
      </c>
      <c r="Y327" s="83">
        <v>7</v>
      </c>
    </row>
    <row r="328" spans="1:25" ht="30.6" customHeight="1">
      <c r="A328" s="83">
        <v>375</v>
      </c>
      <c r="B328" s="107" t="s">
        <v>541</v>
      </c>
      <c r="C328" s="107" t="s">
        <v>557</v>
      </c>
      <c r="D328" s="170" t="s">
        <v>5013</v>
      </c>
      <c r="E328" s="300" t="s">
        <v>4221</v>
      </c>
      <c r="F328" s="263" t="s">
        <v>387</v>
      </c>
      <c r="G328" s="258" t="s">
        <v>566</v>
      </c>
      <c r="H328" s="263" t="s">
        <v>388</v>
      </c>
      <c r="I328" s="263" t="s">
        <v>517</v>
      </c>
      <c r="J328" s="268" t="s">
        <v>1423</v>
      </c>
      <c r="K328" s="340">
        <v>0</v>
      </c>
      <c r="L328" s="341">
        <v>1400</v>
      </c>
      <c r="M328" s="268" t="s">
        <v>1424</v>
      </c>
      <c r="N328" s="340">
        <v>2024</v>
      </c>
      <c r="O328" s="420" t="s">
        <v>389</v>
      </c>
      <c r="P328" s="86" t="str">
        <f t="shared" si="5"/>
        <v>I</v>
      </c>
      <c r="Q328" s="86" t="s">
        <v>98</v>
      </c>
      <c r="R328" s="138" t="s">
        <v>1160</v>
      </c>
      <c r="S328" s="132"/>
      <c r="T328" s="168" t="s">
        <v>842</v>
      </c>
      <c r="U328" s="274" t="s">
        <v>2335</v>
      </c>
      <c r="V328" s="275" t="s">
        <v>3023</v>
      </c>
      <c r="W328" s="277" t="s">
        <v>3024</v>
      </c>
      <c r="X328" s="275" t="s">
        <v>3025</v>
      </c>
      <c r="Y328" s="83">
        <v>7</v>
      </c>
    </row>
    <row r="329" spans="1:25" ht="30.6" customHeight="1">
      <c r="A329" s="83">
        <v>377</v>
      </c>
      <c r="B329" s="107" t="s">
        <v>541</v>
      </c>
      <c r="C329" s="107" t="s">
        <v>557</v>
      </c>
      <c r="D329" s="508" t="s">
        <v>5014</v>
      </c>
      <c r="E329" s="300" t="s">
        <v>4224</v>
      </c>
      <c r="F329" s="263" t="s">
        <v>710</v>
      </c>
      <c r="G329" s="258" t="s">
        <v>566</v>
      </c>
      <c r="H329" s="263" t="s">
        <v>1687</v>
      </c>
      <c r="I329" s="263" t="s">
        <v>517</v>
      </c>
      <c r="J329" s="268" t="s">
        <v>1423</v>
      </c>
      <c r="K329" s="340">
        <v>0</v>
      </c>
      <c r="L329" s="340">
        <v>700</v>
      </c>
      <c r="M329" s="268" t="s">
        <v>1424</v>
      </c>
      <c r="N329" s="340">
        <v>2024</v>
      </c>
      <c r="O329" s="421" t="s">
        <v>165</v>
      </c>
      <c r="P329" s="86" t="str">
        <f t="shared" si="5"/>
        <v>I</v>
      </c>
      <c r="Q329" s="86" t="s">
        <v>98</v>
      </c>
      <c r="R329" s="138" t="s">
        <v>1160</v>
      </c>
      <c r="S329" s="132"/>
      <c r="T329" s="168" t="s">
        <v>788</v>
      </c>
      <c r="U329" s="274" t="s">
        <v>2335</v>
      </c>
      <c r="V329" s="275" t="s">
        <v>3029</v>
      </c>
      <c r="W329" s="277" t="s">
        <v>3030</v>
      </c>
      <c r="X329" s="275" t="s">
        <v>3031</v>
      </c>
      <c r="Y329" s="83">
        <v>7</v>
      </c>
    </row>
    <row r="330" spans="1:25" ht="30.6" customHeight="1">
      <c r="A330" s="83">
        <v>381</v>
      </c>
      <c r="B330" s="107" t="s">
        <v>541</v>
      </c>
      <c r="C330" s="107" t="s">
        <v>557</v>
      </c>
      <c r="D330" s="170" t="s">
        <v>5019</v>
      </c>
      <c r="E330" s="300" t="s">
        <v>4228</v>
      </c>
      <c r="F330" s="263" t="s">
        <v>394</v>
      </c>
      <c r="G330" s="258" t="s">
        <v>566</v>
      </c>
      <c r="H330" s="263" t="s">
        <v>1691</v>
      </c>
      <c r="I330" s="263" t="s">
        <v>517</v>
      </c>
      <c r="J330" s="268" t="s">
        <v>1423</v>
      </c>
      <c r="K330" s="340">
        <v>0</v>
      </c>
      <c r="L330" s="340">
        <v>10</v>
      </c>
      <c r="M330" s="268" t="s">
        <v>1424</v>
      </c>
      <c r="N330" s="340">
        <v>2024</v>
      </c>
      <c r="O330" s="421" t="s">
        <v>168</v>
      </c>
      <c r="P330" s="86" t="str">
        <f t="shared" si="5"/>
        <v>I</v>
      </c>
      <c r="Q330" s="86" t="s">
        <v>98</v>
      </c>
      <c r="R330" s="138" t="s">
        <v>1160</v>
      </c>
      <c r="S330" s="132"/>
      <c r="T330" s="168" t="s">
        <v>787</v>
      </c>
      <c r="U330" s="274" t="s">
        <v>2335</v>
      </c>
      <c r="V330" s="275" t="s">
        <v>3041</v>
      </c>
      <c r="W330" s="277" t="s">
        <v>3024</v>
      </c>
      <c r="X330" s="275" t="s">
        <v>3042</v>
      </c>
      <c r="Y330" s="83">
        <v>7</v>
      </c>
    </row>
    <row r="331" spans="1:25" ht="30.6" hidden="1" customHeight="1">
      <c r="A331" s="83">
        <v>401</v>
      </c>
      <c r="B331" s="107" t="s">
        <v>543</v>
      </c>
      <c r="C331" s="107" t="s">
        <v>559</v>
      </c>
      <c r="D331" s="170" t="s">
        <v>5045</v>
      </c>
      <c r="E331" s="300" t="s">
        <v>4291</v>
      </c>
      <c r="F331" s="383" t="s">
        <v>914</v>
      </c>
      <c r="G331" s="258" t="s">
        <v>566</v>
      </c>
      <c r="H331" s="263" t="s">
        <v>1713</v>
      </c>
      <c r="I331" s="263" t="s">
        <v>4292</v>
      </c>
      <c r="J331" s="268" t="s">
        <v>1423</v>
      </c>
      <c r="K331" s="340">
        <v>0</v>
      </c>
      <c r="L331" s="268" t="s">
        <v>4293</v>
      </c>
      <c r="M331" s="268" t="s">
        <v>1424</v>
      </c>
      <c r="N331" s="340">
        <v>2024</v>
      </c>
      <c r="O331" s="415" t="s">
        <v>419</v>
      </c>
      <c r="P331" s="86" t="str">
        <f t="shared" si="5"/>
        <v>I</v>
      </c>
      <c r="Q331" s="86" t="s">
        <v>66</v>
      </c>
      <c r="R331" s="139" t="s">
        <v>1163</v>
      </c>
      <c r="S331" s="132"/>
      <c r="T331" s="168" t="s">
        <v>852</v>
      </c>
      <c r="U331" s="274" t="s">
        <v>2451</v>
      </c>
      <c r="V331" s="275" t="s">
        <v>2462</v>
      </c>
      <c r="W331" s="275" t="s">
        <v>2463</v>
      </c>
      <c r="X331" s="275" t="s">
        <v>2464</v>
      </c>
      <c r="Y331" s="83">
        <v>7</v>
      </c>
    </row>
    <row r="332" spans="1:25" ht="30.6" hidden="1" customHeight="1">
      <c r="A332" s="83">
        <v>406</v>
      </c>
      <c r="B332" s="107" t="s">
        <v>543</v>
      </c>
      <c r="C332" s="107" t="s">
        <v>559</v>
      </c>
      <c r="D332" s="170" t="s">
        <v>5053</v>
      </c>
      <c r="E332" s="300" t="s">
        <v>4259</v>
      </c>
      <c r="F332" s="263" t="s">
        <v>624</v>
      </c>
      <c r="G332" s="258" t="s">
        <v>566</v>
      </c>
      <c r="H332" s="263" t="s">
        <v>1729</v>
      </c>
      <c r="I332" s="263" t="s">
        <v>517</v>
      </c>
      <c r="J332" s="268" t="s">
        <v>1423</v>
      </c>
      <c r="K332" s="341">
        <v>9000</v>
      </c>
      <c r="L332" s="268" t="s">
        <v>4260</v>
      </c>
      <c r="M332" s="268" t="s">
        <v>1424</v>
      </c>
      <c r="N332" s="340">
        <v>2024</v>
      </c>
      <c r="O332" s="415" t="s">
        <v>422</v>
      </c>
      <c r="P332" s="86" t="str">
        <f t="shared" si="5"/>
        <v>I</v>
      </c>
      <c r="Q332" s="86" t="s">
        <v>66</v>
      </c>
      <c r="R332" s="138" t="s">
        <v>1165</v>
      </c>
      <c r="S332" s="132"/>
      <c r="T332" s="168" t="s">
        <v>851</v>
      </c>
      <c r="U332" s="274" t="s">
        <v>2448</v>
      </c>
      <c r="V332" s="276" t="s">
        <v>2477</v>
      </c>
      <c r="W332" s="275" t="s">
        <v>2478</v>
      </c>
      <c r="X332" s="275" t="s">
        <v>2479</v>
      </c>
      <c r="Y332" s="83">
        <v>7</v>
      </c>
    </row>
    <row r="333" spans="1:25" ht="30.6" hidden="1" customHeight="1">
      <c r="A333" s="83">
        <v>407</v>
      </c>
      <c r="B333" s="107" t="s">
        <v>543</v>
      </c>
      <c r="C333" s="107" t="s">
        <v>559</v>
      </c>
      <c r="D333" s="170" t="s">
        <v>5029</v>
      </c>
      <c r="E333" s="300" t="s">
        <v>4261</v>
      </c>
      <c r="F333" s="263" t="s">
        <v>625</v>
      </c>
      <c r="G333" s="258" t="s">
        <v>566</v>
      </c>
      <c r="H333" s="263" t="s">
        <v>1719</v>
      </c>
      <c r="I333" s="263" t="s">
        <v>517</v>
      </c>
      <c r="J333" s="268" t="s">
        <v>1423</v>
      </c>
      <c r="K333" s="340">
        <v>0</v>
      </c>
      <c r="L333" s="268" t="s">
        <v>4262</v>
      </c>
      <c r="M333" s="268" t="s">
        <v>1424</v>
      </c>
      <c r="N333" s="340">
        <v>2024</v>
      </c>
      <c r="O333" s="416" t="s">
        <v>176</v>
      </c>
      <c r="P333" s="86" t="str">
        <f t="shared" si="5"/>
        <v>I</v>
      </c>
      <c r="Q333" s="86" t="s">
        <v>66</v>
      </c>
      <c r="R333" s="139" t="s">
        <v>1163</v>
      </c>
      <c r="S333" s="132"/>
      <c r="T333" s="168" t="s">
        <v>799</v>
      </c>
      <c r="U333" s="274" t="s">
        <v>2451</v>
      </c>
      <c r="V333" s="275"/>
      <c r="W333" s="427" t="s">
        <v>2480</v>
      </c>
      <c r="X333" s="275" t="s">
        <v>2481</v>
      </c>
      <c r="Y333" s="83">
        <v>7</v>
      </c>
    </row>
    <row r="334" spans="1:25" ht="30.6" hidden="1" customHeight="1">
      <c r="A334" s="83">
        <v>408</v>
      </c>
      <c r="B334" s="107" t="s">
        <v>543</v>
      </c>
      <c r="C334" s="107" t="s">
        <v>559</v>
      </c>
      <c r="D334" s="170" t="s">
        <v>5055</v>
      </c>
      <c r="E334" s="300" t="s">
        <v>4263</v>
      </c>
      <c r="F334" s="383" t="s">
        <v>660</v>
      </c>
      <c r="G334" s="258" t="s">
        <v>566</v>
      </c>
      <c r="H334" s="263" t="s">
        <v>1721</v>
      </c>
      <c r="I334" s="263" t="s">
        <v>517</v>
      </c>
      <c r="J334" s="268" t="s">
        <v>1423</v>
      </c>
      <c r="K334" s="340">
        <v>0</v>
      </c>
      <c r="L334" s="399" t="s">
        <v>4264</v>
      </c>
      <c r="M334" s="268" t="s">
        <v>1424</v>
      </c>
      <c r="N334" s="340">
        <v>2024</v>
      </c>
      <c r="O334" s="416" t="s">
        <v>177</v>
      </c>
      <c r="P334" s="86" t="str">
        <f t="shared" si="5"/>
        <v>R</v>
      </c>
      <c r="Q334" s="86" t="s">
        <v>66</v>
      </c>
      <c r="R334" s="138"/>
      <c r="S334" s="132"/>
      <c r="T334" s="168"/>
      <c r="U334" s="274" t="s">
        <v>2451</v>
      </c>
      <c r="V334" s="275"/>
      <c r="W334" s="275" t="s">
        <v>2482</v>
      </c>
      <c r="X334" s="276" t="s">
        <v>2483</v>
      </c>
      <c r="Y334" s="83">
        <v>7</v>
      </c>
    </row>
    <row r="335" spans="1:25" ht="30.6" hidden="1" customHeight="1">
      <c r="A335" s="83">
        <v>409</v>
      </c>
      <c r="B335" s="107" t="s">
        <v>543</v>
      </c>
      <c r="C335" s="107" t="s">
        <v>559</v>
      </c>
      <c r="D335" s="170" t="s">
        <v>5048</v>
      </c>
      <c r="E335" s="300" t="s">
        <v>4265</v>
      </c>
      <c r="F335" s="383" t="s">
        <v>594</v>
      </c>
      <c r="G335" s="258" t="s">
        <v>566</v>
      </c>
      <c r="H335" s="263" t="s">
        <v>4266</v>
      </c>
      <c r="I335" s="263" t="s">
        <v>517</v>
      </c>
      <c r="J335" s="268" t="s">
        <v>1423</v>
      </c>
      <c r="K335" s="341">
        <v>296000</v>
      </c>
      <c r="L335" s="268" t="s">
        <v>4267</v>
      </c>
      <c r="M335" s="268" t="s">
        <v>1424</v>
      </c>
      <c r="N335" s="340">
        <v>2024</v>
      </c>
      <c r="O335" s="416" t="s">
        <v>178</v>
      </c>
      <c r="P335" s="86" t="str">
        <f t="shared" si="5"/>
        <v>I</v>
      </c>
      <c r="Q335" s="86" t="s">
        <v>66</v>
      </c>
      <c r="R335" s="138" t="s">
        <v>1165</v>
      </c>
      <c r="S335" s="132"/>
      <c r="T335" s="168" t="s">
        <v>798</v>
      </c>
      <c r="U335" s="274" t="s">
        <v>2484</v>
      </c>
      <c r="V335" s="427" t="s">
        <v>2485</v>
      </c>
      <c r="W335" s="275" t="s">
        <v>2486</v>
      </c>
      <c r="X335" s="276" t="s">
        <v>2487</v>
      </c>
      <c r="Y335" s="83">
        <v>7</v>
      </c>
    </row>
    <row r="336" spans="1:25" ht="30.6" hidden="1" customHeight="1">
      <c r="A336" s="83">
        <v>427</v>
      </c>
      <c r="B336" s="107" t="s">
        <v>543</v>
      </c>
      <c r="C336" s="107" t="s">
        <v>560</v>
      </c>
      <c r="D336" s="170" t="s">
        <v>5069</v>
      </c>
      <c r="E336" s="300" t="s">
        <v>4319</v>
      </c>
      <c r="F336" s="263" t="s">
        <v>613</v>
      </c>
      <c r="G336" s="258" t="s">
        <v>566</v>
      </c>
      <c r="H336" s="263" t="s">
        <v>1745</v>
      </c>
      <c r="I336" s="263" t="s">
        <v>517</v>
      </c>
      <c r="J336" s="268" t="s">
        <v>1423</v>
      </c>
      <c r="K336" s="340">
        <v>0</v>
      </c>
      <c r="L336" s="341">
        <v>15000</v>
      </c>
      <c r="M336" s="268" t="s">
        <v>1424</v>
      </c>
      <c r="N336" s="340">
        <v>2024</v>
      </c>
      <c r="O336" s="415" t="s">
        <v>438</v>
      </c>
      <c r="P336" s="86" t="str">
        <f t="shared" si="5"/>
        <v>I</v>
      </c>
      <c r="Q336" s="86" t="s">
        <v>66</v>
      </c>
      <c r="R336" s="138" t="s">
        <v>1165</v>
      </c>
      <c r="S336" s="132"/>
      <c r="T336" s="168" t="s">
        <v>804</v>
      </c>
      <c r="U336" s="423" t="s">
        <v>2484</v>
      </c>
      <c r="V336" s="275" t="s">
        <v>2525</v>
      </c>
      <c r="W336" s="275" t="s">
        <v>2526</v>
      </c>
      <c r="X336" s="275" t="s">
        <v>2527</v>
      </c>
      <c r="Y336" s="83">
        <v>7</v>
      </c>
    </row>
    <row r="337" spans="1:25" ht="30.6" hidden="1" customHeight="1">
      <c r="A337" s="83">
        <v>517</v>
      </c>
      <c r="B337" s="107" t="s">
        <v>545</v>
      </c>
      <c r="C337" s="107" t="s">
        <v>565</v>
      </c>
      <c r="D337" s="170" t="s">
        <v>5111</v>
      </c>
      <c r="E337" s="300" t="s">
        <v>4420</v>
      </c>
      <c r="F337" s="383" t="s">
        <v>576</v>
      </c>
      <c r="G337" s="258" t="s">
        <v>566</v>
      </c>
      <c r="H337" s="263" t="s">
        <v>1803</v>
      </c>
      <c r="I337" s="263" t="s">
        <v>517</v>
      </c>
      <c r="J337" s="268" t="s">
        <v>1423</v>
      </c>
      <c r="K337" s="340">
        <v>0</v>
      </c>
      <c r="L337" s="268">
        <v>31000</v>
      </c>
      <c r="M337" s="268" t="s">
        <v>1424</v>
      </c>
      <c r="N337" s="340">
        <v>2024</v>
      </c>
      <c r="O337" s="282" t="s">
        <v>507</v>
      </c>
      <c r="P337" s="86" t="str">
        <f t="shared" si="5"/>
        <v>I</v>
      </c>
      <c r="Q337" s="86" t="s">
        <v>98</v>
      </c>
      <c r="R337" s="137" t="s">
        <v>1162</v>
      </c>
      <c r="S337" s="140"/>
      <c r="T337" s="168" t="s">
        <v>813</v>
      </c>
      <c r="U337" s="274" t="s">
        <v>2622</v>
      </c>
      <c r="V337" s="276" t="s">
        <v>3184</v>
      </c>
      <c r="W337" s="277" t="s">
        <v>3185</v>
      </c>
      <c r="X337" s="277" t="s">
        <v>3186</v>
      </c>
      <c r="Y337" s="83">
        <v>7</v>
      </c>
    </row>
    <row r="338" spans="1:25" ht="30.6" hidden="1" customHeight="1">
      <c r="A338" s="83">
        <v>23</v>
      </c>
      <c r="B338" s="107" t="s">
        <v>537</v>
      </c>
      <c r="C338" s="107" t="s">
        <v>538</v>
      </c>
      <c r="D338" s="170" t="s">
        <v>4874</v>
      </c>
      <c r="E338" s="300" t="s">
        <v>3940</v>
      </c>
      <c r="F338" s="383" t="s">
        <v>600</v>
      </c>
      <c r="G338" s="258" t="s">
        <v>445</v>
      </c>
      <c r="H338" s="258" t="s">
        <v>1301</v>
      </c>
      <c r="I338" s="263" t="s">
        <v>3941</v>
      </c>
      <c r="J338" s="268" t="s">
        <v>517</v>
      </c>
      <c r="K338" s="268" t="s">
        <v>517</v>
      </c>
      <c r="L338" s="268" t="s">
        <v>517</v>
      </c>
      <c r="M338" s="268" t="s">
        <v>1433</v>
      </c>
      <c r="N338" s="553">
        <v>2025</v>
      </c>
      <c r="O338" s="415" t="s">
        <v>5674</v>
      </c>
      <c r="P338" s="86" t="str">
        <f t="shared" si="5"/>
        <v>I</v>
      </c>
      <c r="Q338" s="83" t="s">
        <v>66</v>
      </c>
      <c r="R338" s="138" t="s">
        <v>1174</v>
      </c>
      <c r="S338" s="132"/>
      <c r="T338" s="168"/>
      <c r="U338" s="424" t="s">
        <v>1937</v>
      </c>
      <c r="V338" s="275"/>
      <c r="W338" s="523" t="s">
        <v>1959</v>
      </c>
      <c r="X338" s="426" t="s">
        <v>1960</v>
      </c>
      <c r="Y338" s="83">
        <v>8</v>
      </c>
    </row>
    <row r="339" spans="1:25" ht="30.6" hidden="1" customHeight="1">
      <c r="A339" s="83">
        <v>481</v>
      </c>
      <c r="B339" s="107" t="s">
        <v>544</v>
      </c>
      <c r="C339" s="107" t="s">
        <v>562</v>
      </c>
      <c r="D339" s="170" t="s">
        <v>5137</v>
      </c>
      <c r="E339" s="300" t="s">
        <v>4361</v>
      </c>
      <c r="F339" s="263" t="s">
        <v>918</v>
      </c>
      <c r="G339" s="258" t="s">
        <v>566</v>
      </c>
      <c r="H339" s="263" t="s">
        <v>1768</v>
      </c>
      <c r="I339" s="263" t="s">
        <v>517</v>
      </c>
      <c r="J339" s="268" t="s">
        <v>3868</v>
      </c>
      <c r="K339" s="340">
        <v>0</v>
      </c>
      <c r="L339" s="340">
        <v>90</v>
      </c>
      <c r="M339" s="268" t="s">
        <v>1433</v>
      </c>
      <c r="N339" s="340">
        <v>2025</v>
      </c>
      <c r="O339" s="418" t="s">
        <v>3786</v>
      </c>
      <c r="P339" s="86" t="str">
        <f t="shared" si="5"/>
        <v>I</v>
      </c>
      <c r="Q339" s="86" t="s">
        <v>98</v>
      </c>
      <c r="R339" s="138" t="s">
        <v>1167</v>
      </c>
      <c r="S339" s="132"/>
      <c r="T339" s="168" t="s">
        <v>867</v>
      </c>
      <c r="U339" s="274" t="s">
        <v>2531</v>
      </c>
      <c r="V339" s="276" t="s">
        <v>3125</v>
      </c>
      <c r="W339" s="275" t="s">
        <v>3126</v>
      </c>
      <c r="X339" s="277" t="s">
        <v>3127</v>
      </c>
      <c r="Y339" s="83">
        <v>8</v>
      </c>
    </row>
    <row r="340" spans="1:25" ht="30.6" hidden="1" customHeight="1">
      <c r="A340" s="83">
        <v>24</v>
      </c>
      <c r="B340" s="107" t="s">
        <v>537</v>
      </c>
      <c r="C340" s="107" t="s">
        <v>538</v>
      </c>
      <c r="D340" s="170" t="s">
        <v>4885</v>
      </c>
      <c r="E340" s="300" t="s">
        <v>3942</v>
      </c>
      <c r="F340" s="383" t="s">
        <v>602</v>
      </c>
      <c r="G340" s="258" t="s">
        <v>566</v>
      </c>
      <c r="H340" s="263" t="s">
        <v>1334</v>
      </c>
      <c r="I340" s="263" t="s">
        <v>517</v>
      </c>
      <c r="J340" s="268" t="s">
        <v>1423</v>
      </c>
      <c r="K340" s="553">
        <v>0</v>
      </c>
      <c r="L340" s="268" t="s">
        <v>3943</v>
      </c>
      <c r="M340" s="268" t="s">
        <v>1421</v>
      </c>
      <c r="N340" s="553">
        <v>2025</v>
      </c>
      <c r="O340" s="281" t="s">
        <v>12</v>
      </c>
      <c r="P340" s="86" t="str">
        <f t="shared" si="5"/>
        <v>I</v>
      </c>
      <c r="Q340" s="83" t="s">
        <v>66</v>
      </c>
      <c r="R340" s="138" t="s">
        <v>1174</v>
      </c>
      <c r="S340" s="132"/>
      <c r="T340" s="168" t="s">
        <v>732</v>
      </c>
      <c r="U340" s="447" t="s">
        <v>1961</v>
      </c>
      <c r="V340" s="275"/>
      <c r="W340" s="426" t="s">
        <v>1962</v>
      </c>
      <c r="X340" s="422" t="s">
        <v>1963</v>
      </c>
      <c r="Y340" s="83">
        <v>8</v>
      </c>
    </row>
    <row r="341" spans="1:25" ht="30.6" hidden="1" customHeight="1">
      <c r="A341" s="83">
        <v>25</v>
      </c>
      <c r="B341" s="107" t="s">
        <v>537</v>
      </c>
      <c r="C341" s="107" t="s">
        <v>538</v>
      </c>
      <c r="D341" s="508" t="s">
        <v>4884</v>
      </c>
      <c r="E341" s="300" t="s">
        <v>3944</v>
      </c>
      <c r="F341" s="263" t="s">
        <v>908</v>
      </c>
      <c r="G341" s="258" t="s">
        <v>445</v>
      </c>
      <c r="H341" s="263" t="s">
        <v>1333</v>
      </c>
      <c r="I341" s="263" t="s">
        <v>3945</v>
      </c>
      <c r="J341" s="268" t="s">
        <v>517</v>
      </c>
      <c r="K341" s="268" t="s">
        <v>517</v>
      </c>
      <c r="L341" s="268" t="s">
        <v>517</v>
      </c>
      <c r="M341" s="268" t="s">
        <v>1421</v>
      </c>
      <c r="N341" s="340">
        <v>2025</v>
      </c>
      <c r="O341" s="415" t="s">
        <v>5675</v>
      </c>
      <c r="P341" s="86" t="str">
        <f t="shared" si="5"/>
        <v>I</v>
      </c>
      <c r="Q341" s="83" t="s">
        <v>66</v>
      </c>
      <c r="R341" s="138" t="s">
        <v>1174</v>
      </c>
      <c r="S341" s="132"/>
      <c r="T341" s="168"/>
      <c r="U341" s="424" t="s">
        <v>1931</v>
      </c>
      <c r="V341" s="275"/>
      <c r="W341" s="523" t="s">
        <v>1964</v>
      </c>
      <c r="X341" s="422" t="s">
        <v>1965</v>
      </c>
      <c r="Y341" s="83">
        <v>8</v>
      </c>
    </row>
    <row r="342" spans="1:25" ht="30.6" hidden="1" customHeight="1">
      <c r="A342" s="83">
        <v>61</v>
      </c>
      <c r="B342" s="107" t="s">
        <v>537</v>
      </c>
      <c r="C342" s="107" t="s">
        <v>538</v>
      </c>
      <c r="D342" s="508" t="s">
        <v>4893</v>
      </c>
      <c r="E342" s="300" t="s">
        <v>3989</v>
      </c>
      <c r="F342" s="383" t="s">
        <v>639</v>
      </c>
      <c r="G342" s="258" t="s">
        <v>445</v>
      </c>
      <c r="H342" s="263" t="s">
        <v>3221</v>
      </c>
      <c r="I342" s="263" t="s">
        <v>3988</v>
      </c>
      <c r="J342" s="268" t="s">
        <v>517</v>
      </c>
      <c r="K342" s="268" t="s">
        <v>517</v>
      </c>
      <c r="L342" s="268" t="s">
        <v>517</v>
      </c>
      <c r="M342" s="268" t="s">
        <v>1421</v>
      </c>
      <c r="N342" s="340">
        <v>2025</v>
      </c>
      <c r="O342" s="462" t="s">
        <v>3222</v>
      </c>
      <c r="P342" s="86" t="str">
        <f t="shared" si="5"/>
        <v>R</v>
      </c>
      <c r="Q342" s="83" t="s">
        <v>66</v>
      </c>
      <c r="R342" s="128"/>
      <c r="S342" s="128"/>
      <c r="T342" s="168"/>
      <c r="U342" s="425" t="s">
        <v>2053</v>
      </c>
      <c r="V342" s="275"/>
      <c r="W342" s="276" t="s">
        <v>2054</v>
      </c>
      <c r="X342" s="275" t="s">
        <v>2055</v>
      </c>
      <c r="Y342" s="83">
        <v>8</v>
      </c>
    </row>
    <row r="343" spans="1:25" ht="30.6" hidden="1" customHeight="1">
      <c r="A343" s="83">
        <v>62</v>
      </c>
      <c r="B343" s="107" t="s">
        <v>537</v>
      </c>
      <c r="C343" s="107" t="s">
        <v>538</v>
      </c>
      <c r="D343" s="508" t="s">
        <v>4893</v>
      </c>
      <c r="E343" s="300" t="s">
        <v>3990</v>
      </c>
      <c r="F343" s="383" t="s">
        <v>639</v>
      </c>
      <c r="G343" s="258" t="s">
        <v>445</v>
      </c>
      <c r="H343" s="258" t="s">
        <v>1404</v>
      </c>
      <c r="I343" s="263" t="s">
        <v>3991</v>
      </c>
      <c r="J343" s="268" t="s">
        <v>517</v>
      </c>
      <c r="K343" s="268" t="s">
        <v>517</v>
      </c>
      <c r="L343" s="268" t="s">
        <v>517</v>
      </c>
      <c r="M343" s="268" t="s">
        <v>1421</v>
      </c>
      <c r="N343" s="340">
        <v>2025</v>
      </c>
      <c r="O343" s="415" t="s">
        <v>72</v>
      </c>
      <c r="P343" s="86" t="str">
        <f t="shared" si="5"/>
        <v>R</v>
      </c>
      <c r="Q343" s="83" t="s">
        <v>66</v>
      </c>
      <c r="R343" s="128"/>
      <c r="S343" s="128"/>
      <c r="T343" s="168"/>
      <c r="U343" s="274" t="s">
        <v>2056</v>
      </c>
      <c r="V343" s="427" t="s">
        <v>2057</v>
      </c>
      <c r="W343" s="276" t="s">
        <v>2058</v>
      </c>
      <c r="X343" s="276" t="s">
        <v>2059</v>
      </c>
      <c r="Y343" s="83">
        <v>8</v>
      </c>
    </row>
    <row r="344" spans="1:25" ht="30.6" hidden="1" customHeight="1">
      <c r="A344" s="83">
        <v>115</v>
      </c>
      <c r="B344" s="107" t="s">
        <v>537</v>
      </c>
      <c r="C344" s="107" t="s">
        <v>538</v>
      </c>
      <c r="D344" s="508" t="s">
        <v>4905</v>
      </c>
      <c r="E344" s="300" t="s">
        <v>3864</v>
      </c>
      <c r="F344" s="383" t="s">
        <v>647</v>
      </c>
      <c r="G344" s="258" t="s">
        <v>445</v>
      </c>
      <c r="H344" s="263" t="s">
        <v>3865</v>
      </c>
      <c r="I344" s="263" t="s">
        <v>3866</v>
      </c>
      <c r="J344" s="268" t="s">
        <v>517</v>
      </c>
      <c r="K344" s="268" t="s">
        <v>517</v>
      </c>
      <c r="L344" s="268" t="s">
        <v>517</v>
      </c>
      <c r="M344" s="268" t="s">
        <v>1421</v>
      </c>
      <c r="N344" s="340">
        <v>2025</v>
      </c>
      <c r="O344" s="569" t="s">
        <v>7752</v>
      </c>
      <c r="P344" s="86" t="str">
        <f t="shared" si="5"/>
        <v>R</v>
      </c>
      <c r="Q344" s="83" t="s">
        <v>66</v>
      </c>
      <c r="R344" s="128"/>
      <c r="S344" s="128"/>
      <c r="T344" s="168"/>
      <c r="U344" s="423"/>
      <c r="V344" s="275"/>
      <c r="W344" s="275" t="s">
        <v>2174</v>
      </c>
      <c r="X344" s="275" t="s">
        <v>2175</v>
      </c>
      <c r="Y344" s="83">
        <v>8</v>
      </c>
    </row>
    <row r="345" spans="1:25" ht="30.6" hidden="1" customHeight="1">
      <c r="A345" s="83">
        <v>144</v>
      </c>
      <c r="B345" s="107" t="s">
        <v>537</v>
      </c>
      <c r="C345" s="107" t="s">
        <v>538</v>
      </c>
      <c r="D345" s="508" t="s">
        <v>4870</v>
      </c>
      <c r="E345" s="300" t="s">
        <v>3910</v>
      </c>
      <c r="F345" s="258" t="s">
        <v>671</v>
      </c>
      <c r="G345" s="258" t="s">
        <v>566</v>
      </c>
      <c r="H345" s="263" t="s">
        <v>1290</v>
      </c>
      <c r="I345" s="263" t="s">
        <v>517</v>
      </c>
      <c r="J345" s="268" t="s">
        <v>1423</v>
      </c>
      <c r="K345" s="340">
        <v>0</v>
      </c>
      <c r="L345" s="340">
        <v>55</v>
      </c>
      <c r="M345" s="268" t="s">
        <v>1421</v>
      </c>
      <c r="N345" s="340">
        <v>2025</v>
      </c>
      <c r="O345" s="415" t="s">
        <v>206</v>
      </c>
      <c r="P345" s="86" t="str">
        <f t="shared" si="5"/>
        <v>I</v>
      </c>
      <c r="Q345" s="86" t="s">
        <v>98</v>
      </c>
      <c r="R345" s="138" t="s">
        <v>1174</v>
      </c>
      <c r="S345" s="132"/>
      <c r="T345" s="168"/>
      <c r="U345" s="274" t="s">
        <v>1934</v>
      </c>
      <c r="V345" s="275"/>
      <c r="W345" s="275" t="s">
        <v>2680</v>
      </c>
      <c r="X345" s="275" t="s">
        <v>2681</v>
      </c>
      <c r="Y345" s="83">
        <v>8</v>
      </c>
    </row>
    <row r="346" spans="1:25" ht="30.6" hidden="1" customHeight="1">
      <c r="A346" s="83">
        <v>158</v>
      </c>
      <c r="B346" s="107" t="s">
        <v>537</v>
      </c>
      <c r="C346" s="107" t="s">
        <v>540</v>
      </c>
      <c r="D346" s="508" t="s">
        <v>4908</v>
      </c>
      <c r="E346" s="300" t="s">
        <v>4038</v>
      </c>
      <c r="F346" s="383" t="s">
        <v>593</v>
      </c>
      <c r="G346" s="258" t="s">
        <v>566</v>
      </c>
      <c r="H346" s="263" t="s">
        <v>212</v>
      </c>
      <c r="I346" s="263" t="s">
        <v>517</v>
      </c>
      <c r="J346" s="268" t="s">
        <v>1423</v>
      </c>
      <c r="K346" s="340">
        <v>69900</v>
      </c>
      <c r="L346" s="340">
        <v>111700</v>
      </c>
      <c r="M346" s="268" t="s">
        <v>1421</v>
      </c>
      <c r="N346" s="340">
        <v>2025</v>
      </c>
      <c r="O346" s="415" t="s">
        <v>4842</v>
      </c>
      <c r="P346" s="86" t="str">
        <f t="shared" si="5"/>
        <v>I</v>
      </c>
      <c r="Q346" s="83" t="s">
        <v>66</v>
      </c>
      <c r="R346" s="138" t="s">
        <v>1164</v>
      </c>
      <c r="S346" s="132"/>
      <c r="T346" s="168" t="s">
        <v>746</v>
      </c>
      <c r="U346" s="274" t="s">
        <v>3371</v>
      </c>
      <c r="V346" s="276" t="s">
        <v>2201</v>
      </c>
      <c r="W346" s="275" t="s">
        <v>2202</v>
      </c>
      <c r="X346" s="275" t="s">
        <v>2203</v>
      </c>
      <c r="Y346" s="83">
        <v>8</v>
      </c>
    </row>
    <row r="347" spans="1:25" ht="30.6" hidden="1" customHeight="1">
      <c r="A347" s="83">
        <v>200</v>
      </c>
      <c r="B347" s="107" t="s">
        <v>537</v>
      </c>
      <c r="C347" s="107" t="s">
        <v>542</v>
      </c>
      <c r="D347" s="508" t="s">
        <v>4933</v>
      </c>
      <c r="E347" s="300" t="s">
        <v>1529</v>
      </c>
      <c r="F347" s="258" t="s">
        <v>678</v>
      </c>
      <c r="G347" s="258" t="s">
        <v>566</v>
      </c>
      <c r="H347" s="263" t="s">
        <v>1530</v>
      </c>
      <c r="I347" s="263" t="s">
        <v>517</v>
      </c>
      <c r="J347" s="268" t="s">
        <v>1423</v>
      </c>
      <c r="K347" s="340">
        <v>0</v>
      </c>
      <c r="L347" s="341">
        <v>1300</v>
      </c>
      <c r="M347" s="268" t="s">
        <v>1421</v>
      </c>
      <c r="N347" s="340">
        <v>2025</v>
      </c>
      <c r="O347" s="559" t="s">
        <v>6237</v>
      </c>
      <c r="P347" s="86" t="str">
        <f t="shared" si="5"/>
        <v>I</v>
      </c>
      <c r="Q347" s="86" t="s">
        <v>98</v>
      </c>
      <c r="R347" s="138" t="s">
        <v>1168</v>
      </c>
      <c r="S347" s="132"/>
      <c r="T347" s="168" t="s">
        <v>747</v>
      </c>
      <c r="U347" s="425" t="s">
        <v>2753</v>
      </c>
      <c r="V347" s="275"/>
      <c r="W347" s="275" t="s">
        <v>2754</v>
      </c>
      <c r="X347" s="275" t="s">
        <v>2755</v>
      </c>
      <c r="Y347" s="83">
        <v>8</v>
      </c>
    </row>
    <row r="348" spans="1:25" ht="30.6" hidden="1" customHeight="1">
      <c r="A348" s="83">
        <v>348</v>
      </c>
      <c r="B348" s="107" t="s">
        <v>539</v>
      </c>
      <c r="C348" s="107" t="s">
        <v>549</v>
      </c>
      <c r="D348" s="508" t="s">
        <v>5980</v>
      </c>
      <c r="E348" s="300" t="s">
        <v>4197</v>
      </c>
      <c r="F348" s="263" t="s">
        <v>708</v>
      </c>
      <c r="G348" s="258" t="s">
        <v>566</v>
      </c>
      <c r="H348" s="263" t="s">
        <v>781</v>
      </c>
      <c r="I348" s="263" t="s">
        <v>517</v>
      </c>
      <c r="J348" s="268" t="s">
        <v>1423</v>
      </c>
      <c r="K348" s="340">
        <v>0</v>
      </c>
      <c r="L348" s="340">
        <v>22</v>
      </c>
      <c r="M348" s="268" t="s">
        <v>1421</v>
      </c>
      <c r="N348" s="340">
        <v>2025</v>
      </c>
      <c r="O348" s="281" t="s">
        <v>150</v>
      </c>
      <c r="P348" s="86" t="str">
        <f t="shared" si="5"/>
        <v>I</v>
      </c>
      <c r="Q348" s="86" t="s">
        <v>98</v>
      </c>
      <c r="R348" s="139" t="s">
        <v>1161</v>
      </c>
      <c r="S348" s="132"/>
      <c r="T348" s="168" t="s">
        <v>781</v>
      </c>
      <c r="U348" s="274" t="s">
        <v>2948</v>
      </c>
      <c r="V348" s="275"/>
      <c r="W348" s="277" t="s">
        <v>2949</v>
      </c>
      <c r="X348" s="275" t="s">
        <v>2950</v>
      </c>
      <c r="Y348" s="83">
        <v>8</v>
      </c>
    </row>
    <row r="349" spans="1:25" ht="30.6" hidden="1" customHeight="1">
      <c r="A349" s="83">
        <v>410</v>
      </c>
      <c r="B349" s="107" t="s">
        <v>543</v>
      </c>
      <c r="C349" s="107" t="s">
        <v>559</v>
      </c>
      <c r="D349" s="508" t="s">
        <v>5049</v>
      </c>
      <c r="E349" s="300" t="s">
        <v>4268</v>
      </c>
      <c r="F349" s="263" t="s">
        <v>626</v>
      </c>
      <c r="G349" s="258" t="s">
        <v>566</v>
      </c>
      <c r="H349" s="263" t="s">
        <v>1723</v>
      </c>
      <c r="I349" s="263" t="s">
        <v>517</v>
      </c>
      <c r="J349" s="268" t="s">
        <v>1423</v>
      </c>
      <c r="K349" s="340">
        <v>0</v>
      </c>
      <c r="L349" s="341">
        <v>8000</v>
      </c>
      <c r="M349" s="268" t="s">
        <v>1421</v>
      </c>
      <c r="N349" s="340">
        <v>2025</v>
      </c>
      <c r="O349" s="415" t="s">
        <v>423</v>
      </c>
      <c r="P349" s="86" t="str">
        <f t="shared" si="5"/>
        <v>I</v>
      </c>
      <c r="Q349" s="86" t="s">
        <v>66</v>
      </c>
      <c r="R349" s="139" t="s">
        <v>1163</v>
      </c>
      <c r="S349" s="141" t="s">
        <v>1157</v>
      </c>
      <c r="T349" s="168" t="s">
        <v>853</v>
      </c>
      <c r="U349" s="423" t="s">
        <v>2488</v>
      </c>
      <c r="V349" s="275"/>
      <c r="W349" s="275" t="s">
        <v>2489</v>
      </c>
      <c r="X349" s="275" t="s">
        <v>2490</v>
      </c>
      <c r="Y349" s="83">
        <v>8</v>
      </c>
    </row>
    <row r="350" spans="1:25" ht="30.6" hidden="1" customHeight="1">
      <c r="A350" s="83">
        <v>411</v>
      </c>
      <c r="B350" s="107" t="s">
        <v>543</v>
      </c>
      <c r="C350" s="107" t="s">
        <v>559</v>
      </c>
      <c r="D350" s="170" t="s">
        <v>5049</v>
      </c>
      <c r="E350" s="300" t="s">
        <v>4269</v>
      </c>
      <c r="F350" s="263" t="s">
        <v>626</v>
      </c>
      <c r="G350" s="258" t="s">
        <v>566</v>
      </c>
      <c r="H350" s="263" t="s">
        <v>1724</v>
      </c>
      <c r="I350" s="263" t="s">
        <v>517</v>
      </c>
      <c r="J350" s="268" t="s">
        <v>1423</v>
      </c>
      <c r="K350" s="340">
        <v>0</v>
      </c>
      <c r="L350" s="340">
        <v>1000</v>
      </c>
      <c r="M350" s="268" t="s">
        <v>1421</v>
      </c>
      <c r="N350" s="340">
        <v>2025</v>
      </c>
      <c r="O350" s="281" t="s">
        <v>179</v>
      </c>
      <c r="P350" s="86" t="str">
        <f t="shared" si="5"/>
        <v>I</v>
      </c>
      <c r="Q350" s="86" t="s">
        <v>66</v>
      </c>
      <c r="R350" s="139" t="s">
        <v>1163</v>
      </c>
      <c r="S350" s="141" t="s">
        <v>1157</v>
      </c>
      <c r="T350" s="168" t="s">
        <v>853</v>
      </c>
      <c r="U350" s="423" t="s">
        <v>2491</v>
      </c>
      <c r="V350" s="275" t="s">
        <v>2492</v>
      </c>
      <c r="W350" s="275" t="s">
        <v>2493</v>
      </c>
      <c r="X350" s="276" t="s">
        <v>2494</v>
      </c>
      <c r="Y350" s="83">
        <v>8</v>
      </c>
    </row>
    <row r="351" spans="1:25" ht="30.6" hidden="1" customHeight="1">
      <c r="A351" s="83">
        <v>430</v>
      </c>
      <c r="B351" s="107" t="s">
        <v>543</v>
      </c>
      <c r="C351" s="107" t="s">
        <v>560</v>
      </c>
      <c r="D351" s="170" t="s">
        <v>5056</v>
      </c>
      <c r="E351" s="300" t="s">
        <v>4323</v>
      </c>
      <c r="F351" s="263" t="s">
        <v>581</v>
      </c>
      <c r="G351" s="258" t="s">
        <v>566</v>
      </c>
      <c r="H351" s="263" t="s">
        <v>4324</v>
      </c>
      <c r="I351" s="263" t="s">
        <v>517</v>
      </c>
      <c r="J351" s="268" t="s">
        <v>1423</v>
      </c>
      <c r="K351" s="268" t="s">
        <v>4322</v>
      </c>
      <c r="L351" s="340">
        <v>5350</v>
      </c>
      <c r="M351" s="268" t="s">
        <v>1421</v>
      </c>
      <c r="N351" s="340">
        <v>2025</v>
      </c>
      <c r="O351" s="415" t="s">
        <v>441</v>
      </c>
      <c r="P351" s="86" t="str">
        <f t="shared" si="5"/>
        <v>I</v>
      </c>
      <c r="Q351" s="86" t="s">
        <v>98</v>
      </c>
      <c r="R351" s="138" t="s">
        <v>1165</v>
      </c>
      <c r="S351" s="132"/>
      <c r="T351" s="168" t="s">
        <v>803</v>
      </c>
      <c r="U351" s="274" t="s">
        <v>2446</v>
      </c>
      <c r="V351" s="275"/>
      <c r="W351" s="277" t="s">
        <v>3069</v>
      </c>
      <c r="X351" s="277" t="s">
        <v>3070</v>
      </c>
      <c r="Y351" s="83">
        <v>8</v>
      </c>
    </row>
    <row r="352" spans="1:25" ht="30.6" hidden="1" customHeight="1">
      <c r="A352" s="83">
        <v>431</v>
      </c>
      <c r="B352" s="107" t="s">
        <v>543</v>
      </c>
      <c r="C352" s="107" t="s">
        <v>560</v>
      </c>
      <c r="D352" s="508" t="s">
        <v>5056</v>
      </c>
      <c r="E352" s="300" t="s">
        <v>4325</v>
      </c>
      <c r="F352" s="263" t="s">
        <v>581</v>
      </c>
      <c r="G352" s="258" t="s">
        <v>566</v>
      </c>
      <c r="H352" s="263" t="s">
        <v>4326</v>
      </c>
      <c r="I352" s="263" t="s">
        <v>517</v>
      </c>
      <c r="J352" s="268" t="s">
        <v>1423</v>
      </c>
      <c r="K352" s="340">
        <v>0</v>
      </c>
      <c r="L352" s="340">
        <v>900</v>
      </c>
      <c r="M352" s="268" t="s">
        <v>1421</v>
      </c>
      <c r="N352" s="340">
        <v>2025</v>
      </c>
      <c r="O352" s="416" t="s">
        <v>181</v>
      </c>
      <c r="P352" s="86" t="str">
        <f t="shared" si="5"/>
        <v>I</v>
      </c>
      <c r="Q352" s="86" t="s">
        <v>98</v>
      </c>
      <c r="R352" s="138" t="s">
        <v>1165</v>
      </c>
      <c r="S352" s="132"/>
      <c r="T352" s="168" t="s">
        <v>803</v>
      </c>
      <c r="U352" s="274" t="s">
        <v>2446</v>
      </c>
      <c r="V352" s="276" t="s">
        <v>3071</v>
      </c>
      <c r="W352" s="277" t="s">
        <v>3072</v>
      </c>
      <c r="X352" s="277" t="s">
        <v>3073</v>
      </c>
      <c r="Y352" s="83">
        <v>8</v>
      </c>
    </row>
    <row r="353" spans="1:25" ht="30.6" hidden="1" customHeight="1">
      <c r="A353" s="83">
        <v>432</v>
      </c>
      <c r="B353" s="107" t="s">
        <v>543</v>
      </c>
      <c r="C353" s="107" t="s">
        <v>560</v>
      </c>
      <c r="D353" s="508" t="s">
        <v>5060</v>
      </c>
      <c r="E353" s="300" t="s">
        <v>4327</v>
      </c>
      <c r="F353" s="258" t="s">
        <v>574</v>
      </c>
      <c r="G353" s="258" t="s">
        <v>566</v>
      </c>
      <c r="H353" s="263" t="s">
        <v>1733</v>
      </c>
      <c r="I353" s="263" t="s">
        <v>517</v>
      </c>
      <c r="J353" s="268" t="s">
        <v>1423</v>
      </c>
      <c r="K353" s="340">
        <v>0</v>
      </c>
      <c r="L353" s="340">
        <v>100</v>
      </c>
      <c r="M353" s="268" t="s">
        <v>1421</v>
      </c>
      <c r="N353" s="340">
        <v>2025</v>
      </c>
      <c r="O353" s="415" t="s">
        <v>442</v>
      </c>
      <c r="P353" s="86" t="str">
        <f t="shared" si="5"/>
        <v>I</v>
      </c>
      <c r="Q353" s="86" t="s">
        <v>98</v>
      </c>
      <c r="R353" s="138" t="s">
        <v>1165</v>
      </c>
      <c r="S353" s="132"/>
      <c r="T353" s="168" t="s">
        <v>805</v>
      </c>
      <c r="U353" s="274" t="s">
        <v>2446</v>
      </c>
      <c r="V353" s="276" t="s">
        <v>3074</v>
      </c>
      <c r="W353" s="277" t="s">
        <v>3075</v>
      </c>
      <c r="X353" s="277" t="s">
        <v>3076</v>
      </c>
      <c r="Y353" s="83">
        <v>8</v>
      </c>
    </row>
    <row r="354" spans="1:25" ht="30.6" hidden="1" customHeight="1">
      <c r="A354" s="83">
        <v>445</v>
      </c>
      <c r="B354" s="107" t="s">
        <v>543</v>
      </c>
      <c r="C354" s="107" t="s">
        <v>560</v>
      </c>
      <c r="D354" s="508" t="s">
        <v>5068</v>
      </c>
      <c r="E354" s="300" t="s">
        <v>4318</v>
      </c>
      <c r="F354" s="263" t="s">
        <v>627</v>
      </c>
      <c r="G354" s="258" t="s">
        <v>566</v>
      </c>
      <c r="H354" s="263" t="s">
        <v>1739</v>
      </c>
      <c r="I354" s="263" t="s">
        <v>517</v>
      </c>
      <c r="J354" s="268" t="s">
        <v>1423</v>
      </c>
      <c r="K354" s="340">
        <v>0</v>
      </c>
      <c r="L354" s="340">
        <v>250</v>
      </c>
      <c r="M354" s="268" t="s">
        <v>1421</v>
      </c>
      <c r="N354" s="340">
        <v>2025</v>
      </c>
      <c r="O354" s="416" t="s">
        <v>184</v>
      </c>
      <c r="P354" s="86" t="str">
        <f t="shared" si="5"/>
        <v>I</v>
      </c>
      <c r="Q354" s="86" t="s">
        <v>98</v>
      </c>
      <c r="R354" s="138" t="s">
        <v>1164</v>
      </c>
      <c r="S354" s="132"/>
      <c r="T354" s="168" t="s">
        <v>856</v>
      </c>
      <c r="U354" s="274" t="s">
        <v>3101</v>
      </c>
      <c r="V354" s="275" t="s">
        <v>3104</v>
      </c>
      <c r="W354" s="277" t="s">
        <v>3105</v>
      </c>
      <c r="X354" s="277" t="s">
        <v>3106</v>
      </c>
      <c r="Y354" s="83">
        <v>8</v>
      </c>
    </row>
    <row r="355" spans="1:25" ht="30.6" hidden="1" customHeight="1">
      <c r="A355" s="83">
        <v>446</v>
      </c>
      <c r="B355" s="107" t="s">
        <v>543</v>
      </c>
      <c r="C355" s="107" t="s">
        <v>560</v>
      </c>
      <c r="D355" s="508" t="s">
        <v>5064</v>
      </c>
      <c r="E355" s="300" t="s">
        <v>534</v>
      </c>
      <c r="F355" s="263" t="s">
        <v>606</v>
      </c>
      <c r="G355" s="258" t="s">
        <v>566</v>
      </c>
      <c r="H355" s="263" t="s">
        <v>1739</v>
      </c>
      <c r="I355" s="263" t="s">
        <v>517</v>
      </c>
      <c r="J355" s="268" t="s">
        <v>1423</v>
      </c>
      <c r="K355" s="340">
        <v>1</v>
      </c>
      <c r="L355" s="340">
        <v>20</v>
      </c>
      <c r="M355" s="268" t="s">
        <v>1421</v>
      </c>
      <c r="N355" s="340">
        <v>2025</v>
      </c>
      <c r="O355" s="415" t="s">
        <v>456</v>
      </c>
      <c r="P355" s="86" t="str">
        <f t="shared" si="5"/>
        <v>I</v>
      </c>
      <c r="Q355" s="86" t="s">
        <v>98</v>
      </c>
      <c r="R355" s="138" t="s">
        <v>1164</v>
      </c>
      <c r="S355" s="132"/>
      <c r="T355" s="168" t="s">
        <v>858</v>
      </c>
      <c r="U355" s="274" t="s">
        <v>3107</v>
      </c>
      <c r="V355" s="275"/>
      <c r="W355" s="277" t="s">
        <v>3108</v>
      </c>
      <c r="X355" s="277" t="s">
        <v>3109</v>
      </c>
      <c r="Y355" s="83">
        <v>8</v>
      </c>
    </row>
    <row r="356" spans="1:25" ht="30.6" hidden="1" customHeight="1">
      <c r="A356" s="83">
        <v>456</v>
      </c>
      <c r="B356" s="107" t="s">
        <v>544</v>
      </c>
      <c r="C356" s="107" t="s">
        <v>561</v>
      </c>
      <c r="D356" s="508" t="s">
        <v>5072</v>
      </c>
      <c r="E356" s="300" t="s">
        <v>4332</v>
      </c>
      <c r="F356" s="263" t="s">
        <v>721</v>
      </c>
      <c r="G356" s="258" t="s">
        <v>566</v>
      </c>
      <c r="H356" s="263" t="s">
        <v>1750</v>
      </c>
      <c r="I356" s="263" t="s">
        <v>517</v>
      </c>
      <c r="J356" s="268" t="s">
        <v>3868</v>
      </c>
      <c r="K356" s="340">
        <v>0</v>
      </c>
      <c r="L356" s="340">
        <v>20</v>
      </c>
      <c r="M356" s="268" t="s">
        <v>1421</v>
      </c>
      <c r="N356" s="340">
        <v>2025</v>
      </c>
      <c r="O356" s="415" t="s">
        <v>464</v>
      </c>
      <c r="P356" s="86" t="str">
        <f t="shared" si="5"/>
        <v>R</v>
      </c>
      <c r="Q356" s="86" t="s">
        <v>66</v>
      </c>
      <c r="R356" s="138"/>
      <c r="S356" s="132"/>
      <c r="T356" s="168"/>
      <c r="U356" s="274" t="s">
        <v>2531</v>
      </c>
      <c r="V356" s="275" t="s">
        <v>2556</v>
      </c>
      <c r="W356" s="276" t="s">
        <v>2557</v>
      </c>
      <c r="X356" s="429" t="s">
        <v>2558</v>
      </c>
      <c r="Y356" s="83">
        <v>8</v>
      </c>
    </row>
    <row r="357" spans="1:25" ht="30.6" hidden="1" customHeight="1">
      <c r="A357" s="83">
        <v>493</v>
      </c>
      <c r="B357" s="107" t="s">
        <v>544</v>
      </c>
      <c r="C357" s="107" t="s">
        <v>563</v>
      </c>
      <c r="D357" s="508" t="s">
        <v>5106</v>
      </c>
      <c r="E357" s="300" t="s">
        <v>4392</v>
      </c>
      <c r="F357" s="383" t="s">
        <v>601</v>
      </c>
      <c r="G357" s="258" t="s">
        <v>566</v>
      </c>
      <c r="H357" s="263" t="s">
        <v>1784</v>
      </c>
      <c r="I357" s="263" t="s">
        <v>517</v>
      </c>
      <c r="J357" s="268" t="s">
        <v>1423</v>
      </c>
      <c r="K357" s="340">
        <v>0</v>
      </c>
      <c r="L357" s="340">
        <v>100</v>
      </c>
      <c r="M357" s="268" t="s">
        <v>1421</v>
      </c>
      <c r="N357" s="340">
        <v>2025</v>
      </c>
      <c r="O357" s="418" t="s">
        <v>5765</v>
      </c>
      <c r="P357" s="86" t="str">
        <f t="shared" si="5"/>
        <v>I</v>
      </c>
      <c r="Q357" s="86" t="s">
        <v>66</v>
      </c>
      <c r="R357" s="139" t="s">
        <v>1175</v>
      </c>
      <c r="S357" s="132"/>
      <c r="T357" s="168" t="s">
        <v>877</v>
      </c>
      <c r="U357" s="274" t="s">
        <v>2608</v>
      </c>
      <c r="V357" s="275"/>
      <c r="W357" s="427" t="s">
        <v>5762</v>
      </c>
      <c r="X357" s="275" t="s">
        <v>2615</v>
      </c>
      <c r="Y357" s="83">
        <v>8</v>
      </c>
    </row>
    <row r="358" spans="1:25" ht="30.6" hidden="1" customHeight="1">
      <c r="A358" s="83">
        <v>116</v>
      </c>
      <c r="B358" s="107" t="s">
        <v>537</v>
      </c>
      <c r="C358" s="107" t="s">
        <v>538</v>
      </c>
      <c r="D358" s="508" t="s">
        <v>4904</v>
      </c>
      <c r="E358" s="300" t="s">
        <v>3867</v>
      </c>
      <c r="F358" s="383" t="s">
        <v>648</v>
      </c>
      <c r="G358" s="258" t="s">
        <v>566</v>
      </c>
      <c r="H358" s="263" t="s">
        <v>1373</v>
      </c>
      <c r="I358" s="263" t="s">
        <v>517</v>
      </c>
      <c r="J358" s="268" t="s">
        <v>3868</v>
      </c>
      <c r="K358" s="340">
        <v>0</v>
      </c>
      <c r="L358" s="340">
        <v>-5</v>
      </c>
      <c r="M358" s="268" t="s">
        <v>1424</v>
      </c>
      <c r="N358" s="340">
        <v>2025</v>
      </c>
      <c r="O358" s="415" t="s">
        <v>68</v>
      </c>
      <c r="P358" s="86" t="str">
        <f t="shared" si="5"/>
        <v>R</v>
      </c>
      <c r="Q358" s="83" t="s">
        <v>66</v>
      </c>
      <c r="R358" s="128"/>
      <c r="S358" s="128"/>
      <c r="T358" s="168"/>
      <c r="U358" s="274" t="s">
        <v>2176</v>
      </c>
      <c r="V358" s="275" t="s">
        <v>2177</v>
      </c>
      <c r="W358" s="275" t="s">
        <v>2178</v>
      </c>
      <c r="X358" s="275" t="s">
        <v>2179</v>
      </c>
      <c r="Y358" s="83">
        <v>9</v>
      </c>
    </row>
    <row r="359" spans="1:25" ht="30.6" hidden="1" customHeight="1">
      <c r="A359" s="83">
        <v>145</v>
      </c>
      <c r="B359" s="107" t="s">
        <v>537</v>
      </c>
      <c r="C359" s="107" t="s">
        <v>538</v>
      </c>
      <c r="D359" s="508" t="s">
        <v>4872</v>
      </c>
      <c r="E359" s="300" t="s">
        <v>3911</v>
      </c>
      <c r="F359" s="263" t="s">
        <v>672</v>
      </c>
      <c r="G359" s="258" t="s">
        <v>566</v>
      </c>
      <c r="H359" s="263" t="s">
        <v>1297</v>
      </c>
      <c r="I359" s="263" t="s">
        <v>517</v>
      </c>
      <c r="J359" s="268" t="s">
        <v>3912</v>
      </c>
      <c r="K359" s="341">
        <v>17500000</v>
      </c>
      <c r="L359" s="341">
        <v>42300000</v>
      </c>
      <c r="M359" s="268" t="s">
        <v>1424</v>
      </c>
      <c r="N359" s="340">
        <v>2025</v>
      </c>
      <c r="O359" s="281" t="s">
        <v>91</v>
      </c>
      <c r="P359" s="86" t="str">
        <f t="shared" si="5"/>
        <v>I</v>
      </c>
      <c r="Q359" s="86" t="s">
        <v>98</v>
      </c>
      <c r="R359" s="138" t="s">
        <v>1174</v>
      </c>
      <c r="S359" s="132"/>
      <c r="T359" s="168"/>
      <c r="U359" s="424" t="s">
        <v>1912</v>
      </c>
      <c r="V359" s="426"/>
      <c r="W359" s="275" t="s">
        <v>2682</v>
      </c>
      <c r="X359" s="275" t="s">
        <v>2683</v>
      </c>
      <c r="Y359" s="83">
        <v>9</v>
      </c>
    </row>
    <row r="360" spans="1:25" ht="30.6" hidden="1" customHeight="1">
      <c r="A360" s="83">
        <v>160</v>
      </c>
      <c r="B360" s="107" t="s">
        <v>537</v>
      </c>
      <c r="C360" s="107" t="s">
        <v>540</v>
      </c>
      <c r="D360" s="508" t="s">
        <v>4930</v>
      </c>
      <c r="E360" s="300" t="s">
        <v>1456</v>
      </c>
      <c r="F360" s="263" t="s">
        <v>614</v>
      </c>
      <c r="G360" s="258" t="s">
        <v>566</v>
      </c>
      <c r="H360" s="263" t="s">
        <v>1457</v>
      </c>
      <c r="I360" s="263" t="s">
        <v>517</v>
      </c>
      <c r="J360" s="268" t="s">
        <v>1423</v>
      </c>
      <c r="K360" s="340">
        <v>0</v>
      </c>
      <c r="L360" s="340">
        <v>254</v>
      </c>
      <c r="M360" s="268" t="s">
        <v>1424</v>
      </c>
      <c r="N360" s="340">
        <v>2025</v>
      </c>
      <c r="O360" s="559" t="s">
        <v>1458</v>
      </c>
      <c r="P360" s="86" t="str">
        <f t="shared" si="5"/>
        <v>I</v>
      </c>
      <c r="Q360" s="83" t="s">
        <v>66</v>
      </c>
      <c r="R360" s="138" t="s">
        <v>1164</v>
      </c>
      <c r="S360" s="132"/>
      <c r="T360" s="168" t="s">
        <v>817</v>
      </c>
      <c r="U360" s="274" t="s">
        <v>2737</v>
      </c>
      <c r="V360" s="275"/>
      <c r="W360" s="276" t="s">
        <v>2206</v>
      </c>
      <c r="X360" s="275" t="s">
        <v>2207</v>
      </c>
      <c r="Y360" s="83">
        <v>9</v>
      </c>
    </row>
    <row r="361" spans="1:25" ht="30.6" hidden="1" customHeight="1">
      <c r="A361" s="83">
        <v>168</v>
      </c>
      <c r="B361" s="107" t="s">
        <v>537</v>
      </c>
      <c r="C361" s="107" t="s">
        <v>540</v>
      </c>
      <c r="D361" s="508" t="s">
        <v>4932</v>
      </c>
      <c r="E361" s="300" t="s">
        <v>1475</v>
      </c>
      <c r="F361" s="383" t="s">
        <v>653</v>
      </c>
      <c r="G361" s="258" t="s">
        <v>445</v>
      </c>
      <c r="H361" s="263" t="s">
        <v>1476</v>
      </c>
      <c r="I361" s="263" t="s">
        <v>223</v>
      </c>
      <c r="J361" s="268" t="s">
        <v>517</v>
      </c>
      <c r="K361" s="340" t="s">
        <v>517</v>
      </c>
      <c r="L361" s="340" t="s">
        <v>517</v>
      </c>
      <c r="M361" s="268" t="s">
        <v>1424</v>
      </c>
      <c r="N361" s="340">
        <v>2025</v>
      </c>
      <c r="O361" s="559" t="s">
        <v>224</v>
      </c>
      <c r="P361" s="86" t="str">
        <f t="shared" si="5"/>
        <v>R</v>
      </c>
      <c r="Q361" s="83" t="s">
        <v>66</v>
      </c>
      <c r="R361" s="128"/>
      <c r="S361" s="128"/>
      <c r="T361" s="168"/>
      <c r="U361" s="274" t="s">
        <v>3375</v>
      </c>
      <c r="V361" s="275" t="s">
        <v>2222</v>
      </c>
      <c r="W361" s="276" t="s">
        <v>2028</v>
      </c>
      <c r="X361" s="275" t="s">
        <v>2223</v>
      </c>
      <c r="Y361" s="83">
        <v>9</v>
      </c>
    </row>
    <row r="362" spans="1:25" ht="30.6" hidden="1" customHeight="1">
      <c r="A362" s="83">
        <v>169</v>
      </c>
      <c r="B362" s="107" t="s">
        <v>537</v>
      </c>
      <c r="C362" s="107" t="s">
        <v>540</v>
      </c>
      <c r="D362" s="508" t="s">
        <v>4932</v>
      </c>
      <c r="E362" s="300" t="s">
        <v>1477</v>
      </c>
      <c r="F362" s="383" t="s">
        <v>653</v>
      </c>
      <c r="G362" s="258" t="s">
        <v>566</v>
      </c>
      <c r="H362" s="263" t="s">
        <v>1478</v>
      </c>
      <c r="I362" s="263" t="s">
        <v>517</v>
      </c>
      <c r="J362" s="268" t="s">
        <v>1423</v>
      </c>
      <c r="K362" s="340">
        <v>20</v>
      </c>
      <c r="L362" s="340">
        <v>33</v>
      </c>
      <c r="M362" s="268" t="s">
        <v>1424</v>
      </c>
      <c r="N362" s="340">
        <v>2025</v>
      </c>
      <c r="O362" s="559" t="s">
        <v>520</v>
      </c>
      <c r="P362" s="86" t="str">
        <f t="shared" si="5"/>
        <v>R</v>
      </c>
      <c r="Q362" s="83" t="s">
        <v>66</v>
      </c>
      <c r="R362" s="128"/>
      <c r="S362" s="128"/>
      <c r="T362" s="168"/>
      <c r="U362" s="423" t="s">
        <v>3377</v>
      </c>
      <c r="V362" s="275"/>
      <c r="W362" s="275" t="s">
        <v>2224</v>
      </c>
      <c r="X362" s="276" t="s">
        <v>2225</v>
      </c>
      <c r="Y362" s="83">
        <v>9</v>
      </c>
    </row>
    <row r="363" spans="1:25" ht="30.6" hidden="1" customHeight="1">
      <c r="A363" s="83">
        <v>185</v>
      </c>
      <c r="B363" s="107" t="s">
        <v>537</v>
      </c>
      <c r="C363" s="107" t="s">
        <v>542</v>
      </c>
      <c r="D363" s="508" t="s">
        <v>4934</v>
      </c>
      <c r="E363" s="300" t="s">
        <v>1531</v>
      </c>
      <c r="F363" s="258" t="s">
        <v>249</v>
      </c>
      <c r="G363" s="258" t="s">
        <v>566</v>
      </c>
      <c r="H363" s="263" t="s">
        <v>1532</v>
      </c>
      <c r="I363" s="263" t="s">
        <v>517</v>
      </c>
      <c r="J363" s="268" t="s">
        <v>1423</v>
      </c>
      <c r="K363" s="340">
        <v>0</v>
      </c>
      <c r="L363" s="341">
        <v>30000</v>
      </c>
      <c r="M363" s="268" t="s">
        <v>1424</v>
      </c>
      <c r="N363" s="340">
        <v>2025</v>
      </c>
      <c r="O363" s="563" t="s">
        <v>1533</v>
      </c>
      <c r="P363" s="86" t="str">
        <f t="shared" si="5"/>
        <v>I</v>
      </c>
      <c r="Q363" s="83" t="s">
        <v>66</v>
      </c>
      <c r="R363" s="137" t="s">
        <v>1168</v>
      </c>
      <c r="S363" s="140"/>
      <c r="T363" s="168" t="s">
        <v>820</v>
      </c>
      <c r="U363" s="274" t="s">
        <v>2226</v>
      </c>
      <c r="V363" s="427" t="s">
        <v>2227</v>
      </c>
      <c r="W363" s="275" t="s">
        <v>2228</v>
      </c>
      <c r="X363" s="275" t="s">
        <v>2229</v>
      </c>
      <c r="Y363" s="83">
        <v>9</v>
      </c>
    </row>
    <row r="364" spans="1:25" ht="30.6" hidden="1" customHeight="1">
      <c r="A364" s="83">
        <v>186</v>
      </c>
      <c r="B364" s="107" t="s">
        <v>537</v>
      </c>
      <c r="C364" s="107" t="s">
        <v>542</v>
      </c>
      <c r="D364" s="170" t="s">
        <v>4934</v>
      </c>
      <c r="E364" s="300" t="s">
        <v>1534</v>
      </c>
      <c r="F364" s="263" t="s">
        <v>249</v>
      </c>
      <c r="G364" s="258" t="s">
        <v>566</v>
      </c>
      <c r="H364" s="263" t="s">
        <v>250</v>
      </c>
      <c r="I364" s="263" t="s">
        <v>517</v>
      </c>
      <c r="J364" s="268" t="s">
        <v>1423</v>
      </c>
      <c r="K364" s="340">
        <v>0</v>
      </c>
      <c r="L364" s="341">
        <v>65000000</v>
      </c>
      <c r="M364" s="268" t="s">
        <v>1424</v>
      </c>
      <c r="N364" s="340">
        <v>2025</v>
      </c>
      <c r="O364" s="559" t="s">
        <v>251</v>
      </c>
      <c r="P364" s="86" t="str">
        <f t="shared" si="5"/>
        <v>I</v>
      </c>
      <c r="Q364" s="83" t="s">
        <v>66</v>
      </c>
      <c r="R364" s="137" t="s">
        <v>1168</v>
      </c>
      <c r="S364" s="140"/>
      <c r="T364" s="168" t="s">
        <v>820</v>
      </c>
      <c r="U364" s="274" t="s">
        <v>2226</v>
      </c>
      <c r="V364" s="275"/>
      <c r="W364" s="276" t="s">
        <v>2230</v>
      </c>
      <c r="X364" s="275" t="s">
        <v>2231</v>
      </c>
      <c r="Y364" s="83">
        <v>9</v>
      </c>
    </row>
    <row r="365" spans="1:25" ht="30.6" hidden="1" customHeight="1">
      <c r="A365" s="83">
        <v>189</v>
      </c>
      <c r="B365" s="107" t="s">
        <v>537</v>
      </c>
      <c r="C365" s="107" t="s">
        <v>542</v>
      </c>
      <c r="D365" s="170" t="s">
        <v>4937</v>
      </c>
      <c r="E365" s="300" t="s">
        <v>1535</v>
      </c>
      <c r="F365" s="263" t="s">
        <v>253</v>
      </c>
      <c r="G365" s="258" t="s">
        <v>566</v>
      </c>
      <c r="H365" s="263" t="s">
        <v>254</v>
      </c>
      <c r="I365" s="263" t="s">
        <v>517</v>
      </c>
      <c r="J365" s="268" t="s">
        <v>1423</v>
      </c>
      <c r="K365" s="340">
        <v>0</v>
      </c>
      <c r="L365" s="340">
        <v>420</v>
      </c>
      <c r="M365" s="268" t="s">
        <v>1424</v>
      </c>
      <c r="N365" s="340">
        <v>2025</v>
      </c>
      <c r="O365" s="559" t="s">
        <v>255</v>
      </c>
      <c r="P365" s="86" t="str">
        <f t="shared" si="5"/>
        <v>I</v>
      </c>
      <c r="Q365" s="83" t="s">
        <v>66</v>
      </c>
      <c r="R365" s="138" t="s">
        <v>1168</v>
      </c>
      <c r="S365" s="132"/>
      <c r="T365" s="168" t="s">
        <v>818</v>
      </c>
      <c r="U365" s="274" t="s">
        <v>2226</v>
      </c>
      <c r="V365" s="275"/>
      <c r="W365" s="276" t="s">
        <v>2238</v>
      </c>
      <c r="X365" s="275" t="s">
        <v>2239</v>
      </c>
      <c r="Y365" s="83">
        <v>9</v>
      </c>
    </row>
    <row r="366" spans="1:25" ht="30.6" hidden="1" customHeight="1">
      <c r="A366" s="83">
        <v>201</v>
      </c>
      <c r="B366" s="107" t="s">
        <v>537</v>
      </c>
      <c r="C366" s="107" t="s">
        <v>542</v>
      </c>
      <c r="D366" s="170" t="s">
        <v>4940</v>
      </c>
      <c r="E366" s="300" t="s">
        <v>1536</v>
      </c>
      <c r="F366" s="263" t="s">
        <v>679</v>
      </c>
      <c r="G366" s="258" t="s">
        <v>566</v>
      </c>
      <c r="H366" s="263" t="s">
        <v>1537</v>
      </c>
      <c r="I366" s="263" t="s">
        <v>517</v>
      </c>
      <c r="J366" s="268" t="s">
        <v>1423</v>
      </c>
      <c r="K366" s="340">
        <v>0</v>
      </c>
      <c r="L366" s="341">
        <v>3000</v>
      </c>
      <c r="M366" s="268" t="s">
        <v>1424</v>
      </c>
      <c r="N366" s="340">
        <v>2025</v>
      </c>
      <c r="O366" s="559" t="s">
        <v>264</v>
      </c>
      <c r="P366" s="86" t="str">
        <f t="shared" si="5"/>
        <v>I</v>
      </c>
      <c r="Q366" s="86" t="s">
        <v>98</v>
      </c>
      <c r="R366" s="138" t="s">
        <v>1168</v>
      </c>
      <c r="S366" s="132"/>
      <c r="T366" s="168" t="s">
        <v>753</v>
      </c>
      <c r="U366" s="274" t="s">
        <v>2226</v>
      </c>
      <c r="V366" s="275"/>
      <c r="W366" s="275" t="s">
        <v>2756</v>
      </c>
      <c r="X366" s="275" t="s">
        <v>2757</v>
      </c>
      <c r="Y366" s="83">
        <v>9</v>
      </c>
    </row>
    <row r="367" spans="1:25" ht="30.6" hidden="1" customHeight="1">
      <c r="A367" s="83">
        <v>203</v>
      </c>
      <c r="B367" s="107" t="s">
        <v>537</v>
      </c>
      <c r="C367" s="107" t="s">
        <v>542</v>
      </c>
      <c r="D367" s="170" t="s">
        <v>4943</v>
      </c>
      <c r="E367" s="300" t="s">
        <v>1538</v>
      </c>
      <c r="F367" s="263" t="s">
        <v>4039</v>
      </c>
      <c r="G367" s="258" t="s">
        <v>566</v>
      </c>
      <c r="H367" s="263" t="s">
        <v>4040</v>
      </c>
      <c r="I367" s="263" t="s">
        <v>517</v>
      </c>
      <c r="J367" s="268" t="s">
        <v>1423</v>
      </c>
      <c r="K367" s="340">
        <v>0</v>
      </c>
      <c r="L367" s="340">
        <v>300</v>
      </c>
      <c r="M367" s="268" t="s">
        <v>1424</v>
      </c>
      <c r="N367" s="340">
        <v>2025</v>
      </c>
      <c r="O367" s="559" t="s">
        <v>1819</v>
      </c>
      <c r="P367" s="86" t="str">
        <f t="shared" si="5"/>
        <v>I</v>
      </c>
      <c r="Q367" s="86" t="s">
        <v>98</v>
      </c>
      <c r="R367" s="138" t="s">
        <v>1168</v>
      </c>
      <c r="S367" s="132"/>
      <c r="T367" s="168" t="s">
        <v>752</v>
      </c>
      <c r="U367" s="274" t="s">
        <v>2761</v>
      </c>
      <c r="V367" s="275"/>
      <c r="W367" s="275" t="s">
        <v>2762</v>
      </c>
      <c r="X367" s="275" t="s">
        <v>2763</v>
      </c>
      <c r="Y367" s="83">
        <v>9</v>
      </c>
    </row>
    <row r="368" spans="1:25" ht="30.6" hidden="1" customHeight="1">
      <c r="A368" s="83">
        <v>212</v>
      </c>
      <c r="B368" s="107" t="s">
        <v>537</v>
      </c>
      <c r="C368" s="107" t="s">
        <v>542</v>
      </c>
      <c r="D368" s="170" t="s">
        <v>4947</v>
      </c>
      <c r="E368" s="300" t="s">
        <v>1539</v>
      </c>
      <c r="F368" s="263" t="s">
        <v>268</v>
      </c>
      <c r="G368" s="258" t="s">
        <v>566</v>
      </c>
      <c r="H368" s="263" t="s">
        <v>269</v>
      </c>
      <c r="I368" s="263" t="s">
        <v>517</v>
      </c>
      <c r="J368" s="268" t="s">
        <v>1423</v>
      </c>
      <c r="K368" s="340">
        <v>0</v>
      </c>
      <c r="L368" s="341">
        <v>3500</v>
      </c>
      <c r="M368" s="268" t="s">
        <v>1424</v>
      </c>
      <c r="N368" s="340">
        <v>2025</v>
      </c>
      <c r="O368" s="559" t="s">
        <v>270</v>
      </c>
      <c r="P368" s="86" t="str">
        <f t="shared" si="5"/>
        <v>I</v>
      </c>
      <c r="Q368" s="86" t="s">
        <v>98</v>
      </c>
      <c r="R368" s="137" t="s">
        <v>1171</v>
      </c>
      <c r="S368" s="140"/>
      <c r="T368" s="168" t="s">
        <v>749</v>
      </c>
      <c r="U368" s="424" t="s">
        <v>2246</v>
      </c>
      <c r="V368" s="426"/>
      <c r="W368" s="426" t="s">
        <v>2788</v>
      </c>
      <c r="X368" s="426" t="s">
        <v>2789</v>
      </c>
      <c r="Y368" s="83">
        <v>9</v>
      </c>
    </row>
    <row r="369" spans="1:25" ht="30.6" hidden="1" customHeight="1">
      <c r="A369" s="83">
        <v>213</v>
      </c>
      <c r="B369" s="107" t="s">
        <v>537</v>
      </c>
      <c r="C369" s="107" t="s">
        <v>542</v>
      </c>
      <c r="D369" s="170" t="s">
        <v>4947</v>
      </c>
      <c r="E369" s="300" t="s">
        <v>1540</v>
      </c>
      <c r="F369" s="263" t="s">
        <v>268</v>
      </c>
      <c r="G369" s="258" t="s">
        <v>566</v>
      </c>
      <c r="H369" s="263" t="s">
        <v>1541</v>
      </c>
      <c r="I369" s="263" t="s">
        <v>517</v>
      </c>
      <c r="J369" s="268" t="s">
        <v>1423</v>
      </c>
      <c r="K369" s="340">
        <v>0</v>
      </c>
      <c r="L369" s="340">
        <v>150</v>
      </c>
      <c r="M369" s="268" t="s">
        <v>1424</v>
      </c>
      <c r="N369" s="340">
        <v>2025</v>
      </c>
      <c r="O369" s="563" t="s">
        <v>1542</v>
      </c>
      <c r="P369" s="86" t="str">
        <f t="shared" si="5"/>
        <v>I</v>
      </c>
      <c r="Q369" s="86" t="s">
        <v>98</v>
      </c>
      <c r="R369" s="137" t="s">
        <v>1171</v>
      </c>
      <c r="S369" s="140"/>
      <c r="T369" s="168" t="s">
        <v>749</v>
      </c>
      <c r="U369" s="274" t="s">
        <v>2246</v>
      </c>
      <c r="V369" s="275"/>
      <c r="W369" s="275" t="s">
        <v>2790</v>
      </c>
      <c r="X369" s="275" t="s">
        <v>2791</v>
      </c>
      <c r="Y369" s="83">
        <v>9</v>
      </c>
    </row>
    <row r="370" spans="1:25" ht="30.6" hidden="1" customHeight="1">
      <c r="A370" s="83">
        <v>216</v>
      </c>
      <c r="B370" s="107" t="s">
        <v>537</v>
      </c>
      <c r="C370" s="107" t="s">
        <v>542</v>
      </c>
      <c r="D370" s="170" t="s">
        <v>4947</v>
      </c>
      <c r="E370" s="300" t="s">
        <v>1543</v>
      </c>
      <c r="F370" s="263" t="s">
        <v>268</v>
      </c>
      <c r="G370" s="258" t="s">
        <v>566</v>
      </c>
      <c r="H370" s="263" t="s">
        <v>1544</v>
      </c>
      <c r="I370" s="263" t="s">
        <v>517</v>
      </c>
      <c r="J370" s="268" t="s">
        <v>1423</v>
      </c>
      <c r="K370" s="340">
        <v>0</v>
      </c>
      <c r="L370" s="341">
        <v>11800</v>
      </c>
      <c r="M370" s="268" t="s">
        <v>1424</v>
      </c>
      <c r="N370" s="340">
        <v>2025</v>
      </c>
      <c r="O370" s="559" t="s">
        <v>4546</v>
      </c>
      <c r="P370" s="86" t="str">
        <f t="shared" si="5"/>
        <v>I</v>
      </c>
      <c r="Q370" s="86" t="s">
        <v>98</v>
      </c>
      <c r="R370" s="137" t="s">
        <v>1171</v>
      </c>
      <c r="S370" s="140"/>
      <c r="T370" s="168" t="s">
        <v>749</v>
      </c>
      <c r="U370" s="274" t="s">
        <v>2246</v>
      </c>
      <c r="V370" s="275" t="s">
        <v>2798</v>
      </c>
      <c r="W370" s="275" t="s">
        <v>2799</v>
      </c>
      <c r="X370" s="275" t="s">
        <v>2800</v>
      </c>
      <c r="Y370" s="83">
        <v>9</v>
      </c>
    </row>
    <row r="371" spans="1:25" ht="30.6" hidden="1" customHeight="1">
      <c r="A371" s="83">
        <v>217</v>
      </c>
      <c r="B371" s="107" t="s">
        <v>537</v>
      </c>
      <c r="C371" s="107" t="s">
        <v>542</v>
      </c>
      <c r="D371" s="170" t="s">
        <v>4947</v>
      </c>
      <c r="E371" s="300" t="s">
        <v>1545</v>
      </c>
      <c r="F371" s="263" t="s">
        <v>268</v>
      </c>
      <c r="G371" s="258" t="s">
        <v>566</v>
      </c>
      <c r="H371" s="263" t="s">
        <v>1546</v>
      </c>
      <c r="I371" s="263" t="s">
        <v>517</v>
      </c>
      <c r="J371" s="268" t="s">
        <v>1423</v>
      </c>
      <c r="K371" s="340">
        <v>0</v>
      </c>
      <c r="L371" s="340">
        <v>300</v>
      </c>
      <c r="M371" s="268" t="s">
        <v>1424</v>
      </c>
      <c r="N371" s="340">
        <v>2025</v>
      </c>
      <c r="O371" s="559" t="s">
        <v>1547</v>
      </c>
      <c r="P371" s="86" t="str">
        <f t="shared" si="5"/>
        <v>I</v>
      </c>
      <c r="Q371" s="86" t="s">
        <v>98</v>
      </c>
      <c r="R371" s="137" t="s">
        <v>1171</v>
      </c>
      <c r="S371" s="140"/>
      <c r="T371" s="168" t="s">
        <v>749</v>
      </c>
      <c r="U371" s="423" t="s">
        <v>2801</v>
      </c>
      <c r="V371" s="275" t="s">
        <v>2802</v>
      </c>
      <c r="W371" s="275" t="s">
        <v>2803</v>
      </c>
      <c r="X371" s="275" t="s">
        <v>2804</v>
      </c>
      <c r="Y371" s="83">
        <v>9</v>
      </c>
    </row>
    <row r="372" spans="1:25" ht="30.6" hidden="1" customHeight="1">
      <c r="A372" s="83">
        <v>218</v>
      </c>
      <c r="B372" s="107" t="s">
        <v>537</v>
      </c>
      <c r="C372" s="107" t="s">
        <v>542</v>
      </c>
      <c r="D372" s="170" t="s">
        <v>4947</v>
      </c>
      <c r="E372" s="300" t="s">
        <v>1548</v>
      </c>
      <c r="F372" s="263" t="s">
        <v>268</v>
      </c>
      <c r="G372" s="258" t="s">
        <v>566</v>
      </c>
      <c r="H372" s="263" t="s">
        <v>1549</v>
      </c>
      <c r="I372" s="263"/>
      <c r="J372" s="268" t="s">
        <v>1423</v>
      </c>
      <c r="K372" s="340">
        <v>0</v>
      </c>
      <c r="L372" s="340">
        <v>12</v>
      </c>
      <c r="M372" s="268" t="s">
        <v>1424</v>
      </c>
      <c r="N372" s="340">
        <v>2025</v>
      </c>
      <c r="O372" s="563" t="s">
        <v>1550</v>
      </c>
      <c r="P372" s="86" t="str">
        <f t="shared" si="5"/>
        <v>I</v>
      </c>
      <c r="Q372" s="86" t="s">
        <v>98</v>
      </c>
      <c r="R372" s="137" t="s">
        <v>1171</v>
      </c>
      <c r="S372" s="140"/>
      <c r="T372" s="168" t="s">
        <v>749</v>
      </c>
      <c r="U372" s="274" t="s">
        <v>2246</v>
      </c>
      <c r="V372" s="275"/>
      <c r="W372" s="275" t="s">
        <v>2805</v>
      </c>
      <c r="X372" s="275" t="s">
        <v>2806</v>
      </c>
      <c r="Y372" s="83">
        <v>9</v>
      </c>
    </row>
    <row r="373" spans="1:25" ht="30.6" hidden="1" customHeight="1">
      <c r="A373" s="83">
        <v>242</v>
      </c>
      <c r="B373" s="107" t="s">
        <v>539</v>
      </c>
      <c r="C373" s="107" t="s">
        <v>546</v>
      </c>
      <c r="D373" s="170" t="s">
        <v>4938</v>
      </c>
      <c r="E373" s="300" t="s">
        <v>4062</v>
      </c>
      <c r="F373" s="263" t="s">
        <v>294</v>
      </c>
      <c r="G373" s="258" t="s">
        <v>566</v>
      </c>
      <c r="H373" s="263" t="s">
        <v>1583</v>
      </c>
      <c r="I373" s="258" t="s">
        <v>517</v>
      </c>
      <c r="J373" s="268" t="s">
        <v>4045</v>
      </c>
      <c r="K373" s="399"/>
      <c r="L373" s="340">
        <v>55</v>
      </c>
      <c r="M373" s="268" t="s">
        <v>1424</v>
      </c>
      <c r="N373" s="340">
        <v>2025</v>
      </c>
      <c r="O373" s="281" t="s">
        <v>107</v>
      </c>
      <c r="P373" s="86" t="str">
        <f t="shared" si="5"/>
        <v>I</v>
      </c>
      <c r="Q373" s="86" t="s">
        <v>98</v>
      </c>
      <c r="R373" s="139" t="s">
        <v>1161</v>
      </c>
      <c r="S373" s="132"/>
      <c r="T373" s="168" t="s">
        <v>758</v>
      </c>
      <c r="U373" s="275" t="s">
        <v>5218</v>
      </c>
      <c r="V373" s="427" t="s">
        <v>5220</v>
      </c>
      <c r="W373" s="276" t="s">
        <v>2835</v>
      </c>
      <c r="X373" s="276" t="s">
        <v>2836</v>
      </c>
      <c r="Y373" s="83">
        <v>9</v>
      </c>
    </row>
    <row r="374" spans="1:25" ht="30.6" hidden="1" customHeight="1">
      <c r="A374" s="83">
        <v>243</v>
      </c>
      <c r="B374" s="107" t="s">
        <v>539</v>
      </c>
      <c r="C374" s="107" t="s">
        <v>546</v>
      </c>
      <c r="D374" s="170" t="s">
        <v>4938</v>
      </c>
      <c r="E374" s="300" t="s">
        <v>4479</v>
      </c>
      <c r="F374" s="263" t="s">
        <v>294</v>
      </c>
      <c r="G374" s="258" t="s">
        <v>566</v>
      </c>
      <c r="H374" s="263" t="s">
        <v>4044</v>
      </c>
      <c r="I374" s="258" t="s">
        <v>517</v>
      </c>
      <c r="J374" s="268" t="s">
        <v>4045</v>
      </c>
      <c r="K374" s="268" t="s">
        <v>517</v>
      </c>
      <c r="L374" s="340">
        <v>65</v>
      </c>
      <c r="M374" s="268" t="s">
        <v>1424</v>
      </c>
      <c r="N374" s="340">
        <v>2025</v>
      </c>
      <c r="O374" s="281" t="s">
        <v>108</v>
      </c>
      <c r="P374" s="86" t="str">
        <f t="shared" si="5"/>
        <v>I</v>
      </c>
      <c r="Q374" s="86" t="s">
        <v>98</v>
      </c>
      <c r="R374" s="139" t="s">
        <v>1161</v>
      </c>
      <c r="S374" s="132"/>
      <c r="T374" s="168" t="s">
        <v>758</v>
      </c>
      <c r="U374" s="275" t="s">
        <v>5218</v>
      </c>
      <c r="V374" s="427" t="s">
        <v>5220</v>
      </c>
      <c r="W374" s="276" t="s">
        <v>2837</v>
      </c>
      <c r="X374" s="276" t="s">
        <v>2838</v>
      </c>
      <c r="Y374" s="83">
        <v>9</v>
      </c>
    </row>
    <row r="375" spans="1:25" ht="30.6" hidden="1" customHeight="1">
      <c r="A375" s="83">
        <v>244</v>
      </c>
      <c r="B375" s="107" t="s">
        <v>539</v>
      </c>
      <c r="C375" s="107" t="s">
        <v>546</v>
      </c>
      <c r="D375" s="170" t="s">
        <v>4938</v>
      </c>
      <c r="E375" s="300" t="s">
        <v>4063</v>
      </c>
      <c r="F375" s="263" t="s">
        <v>294</v>
      </c>
      <c r="G375" s="258" t="s">
        <v>566</v>
      </c>
      <c r="H375" s="263" t="s">
        <v>4064</v>
      </c>
      <c r="I375" s="258" t="s">
        <v>517</v>
      </c>
      <c r="J375" s="268" t="s">
        <v>4045</v>
      </c>
      <c r="K375" s="268" t="s">
        <v>517</v>
      </c>
      <c r="L375" s="340">
        <v>25</v>
      </c>
      <c r="M375" s="268" t="s">
        <v>1424</v>
      </c>
      <c r="N375" s="340">
        <v>2025</v>
      </c>
      <c r="O375" s="281" t="s">
        <v>109</v>
      </c>
      <c r="P375" s="86" t="str">
        <f t="shared" si="5"/>
        <v>I</v>
      </c>
      <c r="Q375" s="86" t="s">
        <v>98</v>
      </c>
      <c r="R375" s="139" t="s">
        <v>1161</v>
      </c>
      <c r="S375" s="132"/>
      <c r="T375" s="168" t="s">
        <v>758</v>
      </c>
      <c r="U375" s="275" t="s">
        <v>5218</v>
      </c>
      <c r="V375" s="427" t="s">
        <v>5220</v>
      </c>
      <c r="W375" s="275" t="s">
        <v>2839</v>
      </c>
      <c r="X375" s="275" t="s">
        <v>2840</v>
      </c>
      <c r="Y375" s="83">
        <v>9</v>
      </c>
    </row>
    <row r="376" spans="1:25" ht="30.6" hidden="1" customHeight="1">
      <c r="A376" s="83">
        <v>245</v>
      </c>
      <c r="B376" s="107" t="s">
        <v>539</v>
      </c>
      <c r="C376" s="107" t="s">
        <v>546</v>
      </c>
      <c r="D376" s="170" t="s">
        <v>4938</v>
      </c>
      <c r="E376" s="300" t="s">
        <v>5315</v>
      </c>
      <c r="F376" s="263" t="s">
        <v>294</v>
      </c>
      <c r="G376" s="258" t="s">
        <v>566</v>
      </c>
      <c r="H376" s="263" t="s">
        <v>295</v>
      </c>
      <c r="I376" s="263" t="s">
        <v>517</v>
      </c>
      <c r="J376" s="399" t="s">
        <v>4045</v>
      </c>
      <c r="K376" s="399" t="s">
        <v>517</v>
      </c>
      <c r="L376" s="340">
        <v>70</v>
      </c>
      <c r="M376" s="268" t="s">
        <v>1424</v>
      </c>
      <c r="N376" s="340">
        <v>2025</v>
      </c>
      <c r="O376" s="415" t="s">
        <v>296</v>
      </c>
      <c r="P376" s="86" t="str">
        <f t="shared" si="5"/>
        <v>I</v>
      </c>
      <c r="Q376" s="86" t="s">
        <v>98</v>
      </c>
      <c r="R376" s="139" t="s">
        <v>1161</v>
      </c>
      <c r="S376" s="132"/>
      <c r="T376" s="168" t="s">
        <v>758</v>
      </c>
      <c r="U376" s="275" t="s">
        <v>5218</v>
      </c>
      <c r="V376" s="427" t="s">
        <v>5220</v>
      </c>
      <c r="W376" s="275" t="s">
        <v>2839</v>
      </c>
      <c r="X376" s="275" t="s">
        <v>2841</v>
      </c>
      <c r="Y376" s="83">
        <v>9</v>
      </c>
    </row>
    <row r="377" spans="1:25" ht="30.6" hidden="1" customHeight="1">
      <c r="A377" s="83">
        <v>246</v>
      </c>
      <c r="B377" s="107" t="s">
        <v>539</v>
      </c>
      <c r="C377" s="107" t="s">
        <v>546</v>
      </c>
      <c r="D377" s="170" t="s">
        <v>4938</v>
      </c>
      <c r="E377" s="300" t="s">
        <v>5316</v>
      </c>
      <c r="F377" s="263" t="s">
        <v>294</v>
      </c>
      <c r="G377" s="258" t="s">
        <v>566</v>
      </c>
      <c r="H377" s="263" t="s">
        <v>4066</v>
      </c>
      <c r="I377" s="258" t="s">
        <v>517</v>
      </c>
      <c r="J377" s="268" t="s">
        <v>4045</v>
      </c>
      <c r="K377" s="268" t="s">
        <v>517</v>
      </c>
      <c r="L377" s="340">
        <v>50</v>
      </c>
      <c r="M377" s="268" t="s">
        <v>1424</v>
      </c>
      <c r="N377" s="340">
        <v>2025</v>
      </c>
      <c r="O377" s="281" t="s">
        <v>110</v>
      </c>
      <c r="P377" s="86" t="str">
        <f t="shared" si="5"/>
        <v>I</v>
      </c>
      <c r="Q377" s="86" t="s">
        <v>98</v>
      </c>
      <c r="R377" s="139" t="s">
        <v>1161</v>
      </c>
      <c r="S377" s="132"/>
      <c r="T377" s="168" t="s">
        <v>758</v>
      </c>
      <c r="U377" s="275" t="s">
        <v>5218</v>
      </c>
      <c r="V377" s="427" t="s">
        <v>5220</v>
      </c>
      <c r="W377" s="422" t="s">
        <v>2837</v>
      </c>
      <c r="X377" s="422" t="s">
        <v>2842</v>
      </c>
      <c r="Y377" s="83">
        <v>9</v>
      </c>
    </row>
    <row r="378" spans="1:25" ht="30.6" hidden="1" customHeight="1">
      <c r="A378" s="83">
        <v>247</v>
      </c>
      <c r="B378" s="107" t="s">
        <v>539</v>
      </c>
      <c r="C378" s="107" t="s">
        <v>546</v>
      </c>
      <c r="D378" s="170" t="s">
        <v>4938</v>
      </c>
      <c r="E378" s="300" t="s">
        <v>5317</v>
      </c>
      <c r="F378" s="263" t="s">
        <v>294</v>
      </c>
      <c r="G378" s="258" t="s">
        <v>566</v>
      </c>
      <c r="H378" s="263" t="s">
        <v>4067</v>
      </c>
      <c r="I378" s="258" t="s">
        <v>517</v>
      </c>
      <c r="J378" s="268" t="s">
        <v>4045</v>
      </c>
      <c r="K378" s="268" t="s">
        <v>517</v>
      </c>
      <c r="L378" s="340">
        <v>70</v>
      </c>
      <c r="M378" s="268" t="s">
        <v>1424</v>
      </c>
      <c r="N378" s="340">
        <v>2025</v>
      </c>
      <c r="O378" s="281" t="s">
        <v>111</v>
      </c>
      <c r="P378" s="86" t="str">
        <f t="shared" si="5"/>
        <v>I</v>
      </c>
      <c r="Q378" s="86" t="s">
        <v>98</v>
      </c>
      <c r="R378" s="139" t="s">
        <v>1161</v>
      </c>
      <c r="S378" s="132"/>
      <c r="T378" s="168" t="s">
        <v>758</v>
      </c>
      <c r="U378" s="275" t="s">
        <v>5218</v>
      </c>
      <c r="V378" s="427" t="s">
        <v>5220</v>
      </c>
      <c r="W378" s="422" t="s">
        <v>2837</v>
      </c>
      <c r="X378" s="422" t="s">
        <v>2843</v>
      </c>
      <c r="Y378" s="83">
        <v>9</v>
      </c>
    </row>
    <row r="379" spans="1:25" ht="30.6" hidden="1" customHeight="1">
      <c r="A379" s="83">
        <v>248</v>
      </c>
      <c r="B379" s="107" t="s">
        <v>539</v>
      </c>
      <c r="C379" s="107" t="s">
        <v>546</v>
      </c>
      <c r="D379" s="170" t="s">
        <v>4938</v>
      </c>
      <c r="E379" s="300" t="s">
        <v>5318</v>
      </c>
      <c r="F379" s="263" t="s">
        <v>294</v>
      </c>
      <c r="G379" s="258" t="s">
        <v>566</v>
      </c>
      <c r="H379" s="263" t="s">
        <v>297</v>
      </c>
      <c r="I379" s="258" t="s">
        <v>517</v>
      </c>
      <c r="J379" s="399" t="s">
        <v>4045</v>
      </c>
      <c r="K379" s="268" t="s">
        <v>517</v>
      </c>
      <c r="L379" s="340">
        <v>75</v>
      </c>
      <c r="M379" s="268" t="s">
        <v>1424</v>
      </c>
      <c r="N379" s="340">
        <v>2025</v>
      </c>
      <c r="O379" s="415" t="s">
        <v>298</v>
      </c>
      <c r="P379" s="86" t="str">
        <f t="shared" si="5"/>
        <v>I</v>
      </c>
      <c r="Q379" s="86" t="s">
        <v>98</v>
      </c>
      <c r="R379" s="139" t="s">
        <v>1161</v>
      </c>
      <c r="S379" s="132"/>
      <c r="T379" s="168" t="s">
        <v>758</v>
      </c>
      <c r="U379" s="275" t="s">
        <v>5218</v>
      </c>
      <c r="V379" s="427" t="s">
        <v>5220</v>
      </c>
      <c r="W379" s="275" t="s">
        <v>2839</v>
      </c>
      <c r="X379" s="275" t="s">
        <v>2844</v>
      </c>
      <c r="Y379" s="83">
        <v>9</v>
      </c>
    </row>
    <row r="380" spans="1:25" ht="30.6" hidden="1" customHeight="1">
      <c r="A380" s="83">
        <v>249</v>
      </c>
      <c r="B380" s="107" t="s">
        <v>539</v>
      </c>
      <c r="C380" s="107" t="s">
        <v>546</v>
      </c>
      <c r="D380" s="170" t="s">
        <v>4938</v>
      </c>
      <c r="E380" s="300" t="s">
        <v>5319</v>
      </c>
      <c r="F380" s="263" t="s">
        <v>294</v>
      </c>
      <c r="G380" s="258" t="s">
        <v>566</v>
      </c>
      <c r="H380" s="263" t="s">
        <v>4065</v>
      </c>
      <c r="I380" s="258" t="s">
        <v>517</v>
      </c>
      <c r="J380" s="268" t="s">
        <v>4045</v>
      </c>
      <c r="K380" s="268" t="s">
        <v>517</v>
      </c>
      <c r="L380" s="340">
        <v>50</v>
      </c>
      <c r="M380" s="268" t="s">
        <v>1424</v>
      </c>
      <c r="N380" s="340">
        <v>2025</v>
      </c>
      <c r="O380" s="281" t="s">
        <v>112</v>
      </c>
      <c r="P380" s="86" t="str">
        <f t="shared" si="5"/>
        <v>I</v>
      </c>
      <c r="Q380" s="86" t="s">
        <v>98</v>
      </c>
      <c r="R380" s="139" t="s">
        <v>1161</v>
      </c>
      <c r="S380" s="132"/>
      <c r="T380" s="168" t="s">
        <v>758</v>
      </c>
      <c r="U380" s="447"/>
      <c r="V380" s="426"/>
      <c r="W380" s="275" t="s">
        <v>5219</v>
      </c>
      <c r="X380" s="275" t="s">
        <v>2845</v>
      </c>
      <c r="Y380" s="83">
        <v>9</v>
      </c>
    </row>
    <row r="381" spans="1:25" ht="30.6" hidden="1" customHeight="1">
      <c r="A381" s="83">
        <v>250</v>
      </c>
      <c r="B381" s="107" t="s">
        <v>539</v>
      </c>
      <c r="C381" s="107" t="s">
        <v>546</v>
      </c>
      <c r="D381" s="170" t="s">
        <v>4938</v>
      </c>
      <c r="E381" s="300" t="s">
        <v>5320</v>
      </c>
      <c r="F381" s="263" t="s">
        <v>294</v>
      </c>
      <c r="G381" s="258" t="s">
        <v>445</v>
      </c>
      <c r="H381" s="263" t="s">
        <v>1574</v>
      </c>
      <c r="I381" s="258" t="s">
        <v>517</v>
      </c>
      <c r="J381" s="268" t="s">
        <v>517</v>
      </c>
      <c r="K381" s="268" t="s">
        <v>517</v>
      </c>
      <c r="L381" s="268" t="s">
        <v>517</v>
      </c>
      <c r="M381" s="268" t="s">
        <v>1424</v>
      </c>
      <c r="N381" s="340">
        <v>2025</v>
      </c>
      <c r="O381" s="281" t="s">
        <v>113</v>
      </c>
      <c r="P381" s="86" t="str">
        <f t="shared" si="5"/>
        <v>I</v>
      </c>
      <c r="Q381" s="86" t="s">
        <v>98</v>
      </c>
      <c r="R381" s="139" t="s">
        <v>1161</v>
      </c>
      <c r="S381" s="132"/>
      <c r="T381" s="168" t="s">
        <v>758</v>
      </c>
      <c r="U381" s="447"/>
      <c r="V381" s="426"/>
      <c r="W381" s="422" t="s">
        <v>1908</v>
      </c>
      <c r="X381" s="422" t="s">
        <v>2846</v>
      </c>
      <c r="Y381" s="83">
        <v>9</v>
      </c>
    </row>
    <row r="382" spans="1:25" ht="30.6" hidden="1" customHeight="1">
      <c r="A382" s="83">
        <v>251</v>
      </c>
      <c r="B382" s="107" t="s">
        <v>539</v>
      </c>
      <c r="C382" s="107" t="s">
        <v>546</v>
      </c>
      <c r="D382" s="170" t="s">
        <v>4971</v>
      </c>
      <c r="E382" s="300" t="s">
        <v>5321</v>
      </c>
      <c r="F382" s="258" t="s">
        <v>909</v>
      </c>
      <c r="G382" s="258" t="s">
        <v>445</v>
      </c>
      <c r="H382" s="263" t="s">
        <v>1574</v>
      </c>
      <c r="I382" s="263" t="s">
        <v>4050</v>
      </c>
      <c r="J382" s="268" t="s">
        <v>517</v>
      </c>
      <c r="K382" s="268" t="s">
        <v>517</v>
      </c>
      <c r="L382" s="268" t="s">
        <v>517</v>
      </c>
      <c r="M382" s="268" t="s">
        <v>1424</v>
      </c>
      <c r="N382" s="340">
        <v>2025</v>
      </c>
      <c r="O382" s="281" t="s">
        <v>114</v>
      </c>
      <c r="P382" s="86" t="str">
        <f t="shared" si="5"/>
        <v>R</v>
      </c>
      <c r="Q382" s="86" t="s">
        <v>98</v>
      </c>
      <c r="R382" s="128"/>
      <c r="S382" s="128"/>
      <c r="T382" s="168"/>
      <c r="U382" s="447"/>
      <c r="V382" s="426"/>
      <c r="W382" s="450"/>
      <c r="X382" s="422"/>
      <c r="Y382" s="83">
        <v>9</v>
      </c>
    </row>
    <row r="383" spans="1:25" ht="30.6" hidden="1" customHeight="1">
      <c r="A383" s="83">
        <v>286</v>
      </c>
      <c r="B383" s="107" t="s">
        <v>539</v>
      </c>
      <c r="C383" s="107" t="s">
        <v>547</v>
      </c>
      <c r="D383" s="170" t="s">
        <v>4968</v>
      </c>
      <c r="E383" s="300" t="s">
        <v>4117</v>
      </c>
      <c r="F383" s="263" t="s">
        <v>695</v>
      </c>
      <c r="G383" s="258" t="s">
        <v>566</v>
      </c>
      <c r="H383" s="263" t="s">
        <v>4113</v>
      </c>
      <c r="I383" s="263"/>
      <c r="J383" s="268" t="s">
        <v>1423</v>
      </c>
      <c r="K383" s="341">
        <v>2500</v>
      </c>
      <c r="L383" s="341">
        <v>7500</v>
      </c>
      <c r="M383" s="268" t="s">
        <v>1424</v>
      </c>
      <c r="N383" s="340">
        <v>2025</v>
      </c>
      <c r="O383" s="416" t="s">
        <v>126</v>
      </c>
      <c r="P383" s="86" t="str">
        <f t="shared" si="5"/>
        <v>I</v>
      </c>
      <c r="Q383" s="86" t="s">
        <v>66</v>
      </c>
      <c r="R383" s="139" t="s">
        <v>1161</v>
      </c>
      <c r="S383" s="132"/>
      <c r="T383" s="168" t="s">
        <v>771</v>
      </c>
      <c r="U383" s="425" t="s">
        <v>2360</v>
      </c>
      <c r="V383" s="426"/>
      <c r="W383" s="426" t="s">
        <v>2361</v>
      </c>
      <c r="X383" s="426" t="s">
        <v>2362</v>
      </c>
      <c r="Y383" s="83">
        <v>9</v>
      </c>
    </row>
    <row r="384" spans="1:25" ht="30.6" hidden="1" customHeight="1">
      <c r="A384" s="83">
        <v>287</v>
      </c>
      <c r="B384" s="107" t="s">
        <v>539</v>
      </c>
      <c r="C384" s="107" t="s">
        <v>547</v>
      </c>
      <c r="D384" s="170" t="s">
        <v>4968</v>
      </c>
      <c r="E384" s="300" t="s">
        <v>4118</v>
      </c>
      <c r="F384" s="263" t="s">
        <v>695</v>
      </c>
      <c r="G384" s="258" t="s">
        <v>566</v>
      </c>
      <c r="H384" s="263" t="s">
        <v>4115</v>
      </c>
      <c r="I384" s="263"/>
      <c r="J384" s="268" t="s">
        <v>1423</v>
      </c>
      <c r="K384" s="341">
        <v>4000</v>
      </c>
      <c r="L384" s="341">
        <v>13000</v>
      </c>
      <c r="M384" s="268" t="s">
        <v>1424</v>
      </c>
      <c r="N384" s="340">
        <v>2025</v>
      </c>
      <c r="O384" s="416" t="s">
        <v>127</v>
      </c>
      <c r="P384" s="86" t="str">
        <f t="shared" si="5"/>
        <v>I</v>
      </c>
      <c r="Q384" s="86" t="s">
        <v>66</v>
      </c>
      <c r="R384" s="139" t="s">
        <v>1161</v>
      </c>
      <c r="S384" s="132"/>
      <c r="T384" s="168" t="s">
        <v>771</v>
      </c>
      <c r="U384" s="274" t="s">
        <v>2350</v>
      </c>
      <c r="V384" s="275" t="s">
        <v>2363</v>
      </c>
      <c r="W384" s="275" t="s">
        <v>2339</v>
      </c>
      <c r="X384" s="275" t="s">
        <v>2364</v>
      </c>
      <c r="Y384" s="83">
        <v>9</v>
      </c>
    </row>
    <row r="385" spans="1:25" ht="30.6" hidden="1" customHeight="1">
      <c r="A385" s="83">
        <v>298</v>
      </c>
      <c r="B385" s="107" t="s">
        <v>539</v>
      </c>
      <c r="C385" s="107" t="s">
        <v>547</v>
      </c>
      <c r="D385" s="170" t="s">
        <v>4979</v>
      </c>
      <c r="E385" s="300" t="s">
        <v>4133</v>
      </c>
      <c r="F385" s="263" t="s">
        <v>638</v>
      </c>
      <c r="G385" s="258" t="s">
        <v>566</v>
      </c>
      <c r="H385" s="263" t="s">
        <v>1633</v>
      </c>
      <c r="I385" s="258" t="s">
        <v>517</v>
      </c>
      <c r="J385" s="268" t="s">
        <v>4134</v>
      </c>
      <c r="K385" s="340">
        <v>200</v>
      </c>
      <c r="L385" s="341">
        <v>2000</v>
      </c>
      <c r="M385" s="268" t="s">
        <v>1424</v>
      </c>
      <c r="N385" s="340">
        <v>2025</v>
      </c>
      <c r="O385" s="416" t="s">
        <v>136</v>
      </c>
      <c r="P385" s="86" t="str">
        <f t="shared" si="5"/>
        <v>I</v>
      </c>
      <c r="Q385" s="86" t="s">
        <v>66</v>
      </c>
      <c r="R385" s="138" t="s">
        <v>1164</v>
      </c>
      <c r="S385" s="132"/>
      <c r="T385" s="168" t="s">
        <v>835</v>
      </c>
      <c r="U385" s="274" t="s">
        <v>2737</v>
      </c>
      <c r="V385" s="275"/>
      <c r="W385" s="275" t="s">
        <v>2309</v>
      </c>
      <c r="X385" s="276" t="s">
        <v>2388</v>
      </c>
      <c r="Y385" s="83">
        <v>9</v>
      </c>
    </row>
    <row r="386" spans="1:25" ht="30.6" hidden="1" customHeight="1">
      <c r="A386" s="83">
        <v>305</v>
      </c>
      <c r="B386" s="107" t="s">
        <v>539</v>
      </c>
      <c r="C386" s="107" t="s">
        <v>547</v>
      </c>
      <c r="D386" s="170" t="s">
        <v>4958</v>
      </c>
      <c r="E386" s="300" t="s">
        <v>4145</v>
      </c>
      <c r="F386" s="263" t="s">
        <v>688</v>
      </c>
      <c r="G386" s="258" t="s">
        <v>445</v>
      </c>
      <c r="H386" s="263" t="s">
        <v>1598</v>
      </c>
      <c r="I386" s="263" t="s">
        <v>4146</v>
      </c>
      <c r="J386" s="268" t="s">
        <v>517</v>
      </c>
      <c r="K386" s="268" t="s">
        <v>517</v>
      </c>
      <c r="L386" s="268" t="s">
        <v>517</v>
      </c>
      <c r="M386" s="268" t="s">
        <v>1424</v>
      </c>
      <c r="N386" s="340">
        <v>2025</v>
      </c>
      <c r="O386" s="415" t="s">
        <v>5990</v>
      </c>
      <c r="P386" s="86" t="str">
        <f t="shared" ref="P386:P449" si="6">LEFT(F386,1)</f>
        <v>I</v>
      </c>
      <c r="Q386" s="86" t="s">
        <v>98</v>
      </c>
      <c r="R386" s="139" t="s">
        <v>1161</v>
      </c>
      <c r="S386" s="132"/>
      <c r="T386" s="168" t="s">
        <v>764</v>
      </c>
      <c r="U386" s="424" t="s">
        <v>2865</v>
      </c>
      <c r="V386" s="275" t="s">
        <v>2869</v>
      </c>
      <c r="W386" s="277" t="s">
        <v>5991</v>
      </c>
      <c r="X386" s="275" t="s">
        <v>2866</v>
      </c>
      <c r="Y386" s="83">
        <v>9</v>
      </c>
    </row>
    <row r="387" spans="1:25" ht="30.6" hidden="1" customHeight="1">
      <c r="A387" s="83">
        <v>315</v>
      </c>
      <c r="B387" s="107" t="s">
        <v>539</v>
      </c>
      <c r="C387" s="107" t="s">
        <v>548</v>
      </c>
      <c r="D387" s="170" t="s">
        <v>4992</v>
      </c>
      <c r="E387" s="300" t="s">
        <v>4168</v>
      </c>
      <c r="F387" s="263" t="s">
        <v>620</v>
      </c>
      <c r="G387" s="258" t="s">
        <v>566</v>
      </c>
      <c r="H387" s="263" t="s">
        <v>1645</v>
      </c>
      <c r="I387" s="258" t="s">
        <v>517</v>
      </c>
      <c r="J387" s="268" t="s">
        <v>1423</v>
      </c>
      <c r="K387" s="340">
        <v>0</v>
      </c>
      <c r="L387" s="555">
        <v>35800000</v>
      </c>
      <c r="M387" s="268" t="s">
        <v>1424</v>
      </c>
      <c r="N387" s="340">
        <v>2025</v>
      </c>
      <c r="O387" s="415" t="s">
        <v>6390</v>
      </c>
      <c r="P387" s="86" t="str">
        <f t="shared" si="6"/>
        <v>I</v>
      </c>
      <c r="Q387" s="86" t="s">
        <v>66</v>
      </c>
      <c r="R387" s="139" t="s">
        <v>1161</v>
      </c>
      <c r="S387" s="132"/>
      <c r="T387" s="168" t="s">
        <v>774</v>
      </c>
      <c r="U387" s="274" t="s">
        <v>2403</v>
      </c>
      <c r="V387" s="275" t="s">
        <v>2407</v>
      </c>
      <c r="W387" s="427" t="s">
        <v>2408</v>
      </c>
      <c r="X387" s="275" t="s">
        <v>2409</v>
      </c>
      <c r="Y387" s="83">
        <v>9</v>
      </c>
    </row>
    <row r="388" spans="1:25" ht="30.6" hidden="1" customHeight="1">
      <c r="A388" s="83">
        <v>335</v>
      </c>
      <c r="B388" s="107" t="s">
        <v>539</v>
      </c>
      <c r="C388" s="107" t="s">
        <v>549</v>
      </c>
      <c r="D388" s="170" t="s">
        <v>5512</v>
      </c>
      <c r="E388" s="300" t="s">
        <v>4181</v>
      </c>
      <c r="F388" s="263" t="s">
        <v>704</v>
      </c>
      <c r="G388" s="258" t="s">
        <v>566</v>
      </c>
      <c r="H388" s="263" t="s">
        <v>1652</v>
      </c>
      <c r="I388" s="258" t="s">
        <v>517</v>
      </c>
      <c r="J388" s="268" t="s">
        <v>3868</v>
      </c>
      <c r="K388" s="340">
        <v>0</v>
      </c>
      <c r="L388" s="340">
        <v>100</v>
      </c>
      <c r="M388" s="268" t="s">
        <v>1424</v>
      </c>
      <c r="N388" s="340">
        <v>2025</v>
      </c>
      <c r="O388" s="415" t="s">
        <v>359</v>
      </c>
      <c r="P388" s="86" t="str">
        <f t="shared" si="6"/>
        <v>I</v>
      </c>
      <c r="Q388" s="86" t="s">
        <v>98</v>
      </c>
      <c r="R388" s="138" t="s">
        <v>1181</v>
      </c>
      <c r="S388" s="132"/>
      <c r="T388" s="168"/>
      <c r="U388" s="448" t="s">
        <v>3381</v>
      </c>
      <c r="V388" s="275" t="s">
        <v>2915</v>
      </c>
      <c r="W388" s="277" t="s">
        <v>2916</v>
      </c>
      <c r="X388" s="275" t="s">
        <v>2917</v>
      </c>
      <c r="Y388" s="83">
        <v>9</v>
      </c>
    </row>
    <row r="389" spans="1:25" ht="30.6" customHeight="1">
      <c r="A389" s="83">
        <v>370</v>
      </c>
      <c r="B389" s="107" t="s">
        <v>541</v>
      </c>
      <c r="C389" s="107" t="s">
        <v>557</v>
      </c>
      <c r="D389" s="170" t="s">
        <v>5542</v>
      </c>
      <c r="E389" s="300" t="s">
        <v>4242</v>
      </c>
      <c r="F389" s="258" t="s">
        <v>4240</v>
      </c>
      <c r="G389" s="258" t="s">
        <v>566</v>
      </c>
      <c r="H389" s="263" t="s">
        <v>1681</v>
      </c>
      <c r="I389" s="258" t="s">
        <v>517</v>
      </c>
      <c r="J389" s="268" t="s">
        <v>1423</v>
      </c>
      <c r="K389" s="340">
        <v>0</v>
      </c>
      <c r="L389" s="340">
        <v>53</v>
      </c>
      <c r="M389" s="268" t="s">
        <v>1424</v>
      </c>
      <c r="N389" s="340">
        <v>2025</v>
      </c>
      <c r="O389" s="416" t="s">
        <v>160</v>
      </c>
      <c r="P389" s="86" t="str">
        <f t="shared" si="6"/>
        <v>I</v>
      </c>
      <c r="Q389" s="86" t="s">
        <v>98</v>
      </c>
      <c r="R389" s="138" t="s">
        <v>1160</v>
      </c>
      <c r="S389" s="132"/>
      <c r="T389" s="168" t="s">
        <v>785</v>
      </c>
      <c r="U389" s="274" t="s">
        <v>2335</v>
      </c>
      <c r="V389" s="275"/>
      <c r="W389" s="277" t="s">
        <v>3010</v>
      </c>
      <c r="X389" s="275" t="s">
        <v>3011</v>
      </c>
      <c r="Y389" s="83">
        <v>9</v>
      </c>
    </row>
    <row r="390" spans="1:25" ht="30.6" hidden="1" customHeight="1">
      <c r="A390" s="83">
        <v>393</v>
      </c>
      <c r="B390" s="107" t="s">
        <v>541</v>
      </c>
      <c r="C390" s="107" t="s">
        <v>558</v>
      </c>
      <c r="D390" s="170" t="s">
        <v>5015</v>
      </c>
      <c r="E390" s="300" t="s">
        <v>4253</v>
      </c>
      <c r="F390" s="383" t="s">
        <v>578</v>
      </c>
      <c r="G390" s="258" t="s">
        <v>445</v>
      </c>
      <c r="H390" s="263" t="s">
        <v>1698</v>
      </c>
      <c r="I390" s="258" t="s">
        <v>4254</v>
      </c>
      <c r="J390" s="268" t="s">
        <v>517</v>
      </c>
      <c r="K390" s="268" t="s">
        <v>517</v>
      </c>
      <c r="L390" s="268" t="s">
        <v>517</v>
      </c>
      <c r="M390" s="268" t="s">
        <v>1424</v>
      </c>
      <c r="N390" s="340">
        <v>2025</v>
      </c>
      <c r="O390" s="415" t="s">
        <v>411</v>
      </c>
      <c r="P390" s="86" t="str">
        <f t="shared" si="6"/>
        <v>I</v>
      </c>
      <c r="Q390" s="86" t="s">
        <v>98</v>
      </c>
      <c r="R390" s="139" t="s">
        <v>1161</v>
      </c>
      <c r="S390" s="132"/>
      <c r="T390" s="168" t="s">
        <v>786</v>
      </c>
      <c r="U390" s="274" t="s">
        <v>2948</v>
      </c>
      <c r="V390" s="275" t="s">
        <v>3054</v>
      </c>
      <c r="W390" s="277" t="s">
        <v>3055</v>
      </c>
      <c r="X390" s="275" t="s">
        <v>3056</v>
      </c>
      <c r="Y390" s="83">
        <v>9</v>
      </c>
    </row>
    <row r="391" spans="1:25" ht="30.6" hidden="1" customHeight="1">
      <c r="A391" s="83">
        <v>412</v>
      </c>
      <c r="B391" s="107" t="s">
        <v>543</v>
      </c>
      <c r="C391" s="107" t="s">
        <v>559</v>
      </c>
      <c r="D391" s="170" t="s">
        <v>5027</v>
      </c>
      <c r="E391" s="300" t="s">
        <v>4270</v>
      </c>
      <c r="F391" s="383" t="s">
        <v>579</v>
      </c>
      <c r="G391" s="258" t="s">
        <v>566</v>
      </c>
      <c r="H391" s="263" t="s">
        <v>1710</v>
      </c>
      <c r="I391" s="258" t="s">
        <v>517</v>
      </c>
      <c r="J391" s="268" t="s">
        <v>1423</v>
      </c>
      <c r="K391" s="340">
        <v>0</v>
      </c>
      <c r="L391" s="268" t="s">
        <v>4271</v>
      </c>
      <c r="M391" s="268" t="s">
        <v>1424</v>
      </c>
      <c r="N391" s="340">
        <v>2025</v>
      </c>
      <c r="O391" s="415" t="s">
        <v>7831</v>
      </c>
      <c r="P391" s="86" t="str">
        <f t="shared" si="6"/>
        <v>I</v>
      </c>
      <c r="Q391" s="86" t="s">
        <v>66</v>
      </c>
      <c r="R391" s="139" t="s">
        <v>1163</v>
      </c>
      <c r="S391" s="141" t="s">
        <v>1156</v>
      </c>
      <c r="T391" s="168" t="s">
        <v>793</v>
      </c>
      <c r="U391" s="423" t="s">
        <v>2495</v>
      </c>
      <c r="V391" s="275"/>
      <c r="W391" s="275" t="s">
        <v>2496</v>
      </c>
      <c r="X391" s="275" t="s">
        <v>2497</v>
      </c>
      <c r="Y391" s="83">
        <v>9</v>
      </c>
    </row>
    <row r="392" spans="1:25" ht="30.6" hidden="1" customHeight="1">
      <c r="A392" s="83">
        <v>413</v>
      </c>
      <c r="B392" s="107" t="s">
        <v>543</v>
      </c>
      <c r="C392" s="107" t="s">
        <v>559</v>
      </c>
      <c r="D392" s="170" t="s">
        <v>5050</v>
      </c>
      <c r="E392" s="300" t="s">
        <v>4272</v>
      </c>
      <c r="F392" s="263" t="s">
        <v>622</v>
      </c>
      <c r="G392" s="258" t="s">
        <v>566</v>
      </c>
      <c r="H392" s="263" t="s">
        <v>1726</v>
      </c>
      <c r="I392" s="258" t="s">
        <v>517</v>
      </c>
      <c r="J392" s="268" t="s">
        <v>1423</v>
      </c>
      <c r="K392" s="340">
        <v>0</v>
      </c>
      <c r="L392" s="268" t="s">
        <v>4273</v>
      </c>
      <c r="M392" s="268" t="s">
        <v>1424</v>
      </c>
      <c r="N392" s="340">
        <v>2025</v>
      </c>
      <c r="O392" s="415" t="s">
        <v>424</v>
      </c>
      <c r="P392" s="86" t="str">
        <f t="shared" si="6"/>
        <v>I</v>
      </c>
      <c r="Q392" s="86" t="s">
        <v>66</v>
      </c>
      <c r="R392" s="139" t="s">
        <v>1163</v>
      </c>
      <c r="S392" s="132"/>
      <c r="T392" s="168" t="s">
        <v>797</v>
      </c>
      <c r="U392" s="274" t="s">
        <v>2451</v>
      </c>
      <c r="V392" s="275" t="s">
        <v>2498</v>
      </c>
      <c r="W392" s="275" t="s">
        <v>2499</v>
      </c>
      <c r="X392" s="275" t="s">
        <v>2500</v>
      </c>
      <c r="Y392" s="83">
        <v>9</v>
      </c>
    </row>
    <row r="393" spans="1:25" ht="30.6" hidden="1" customHeight="1">
      <c r="A393" s="83">
        <v>414</v>
      </c>
      <c r="B393" s="107" t="s">
        <v>543</v>
      </c>
      <c r="C393" s="107" t="s">
        <v>559</v>
      </c>
      <c r="D393" s="170" t="s">
        <v>5046</v>
      </c>
      <c r="E393" s="300" t="s">
        <v>4275</v>
      </c>
      <c r="F393" s="383" t="s">
        <v>3765</v>
      </c>
      <c r="G393" s="258" t="s">
        <v>566</v>
      </c>
      <c r="H393" s="263" t="s">
        <v>1715</v>
      </c>
      <c r="I393" s="258" t="s">
        <v>517</v>
      </c>
      <c r="J393" s="268" t="s">
        <v>1423</v>
      </c>
      <c r="K393" s="341">
        <v>11000</v>
      </c>
      <c r="L393" s="268" t="s">
        <v>4276</v>
      </c>
      <c r="M393" s="268" t="s">
        <v>1424</v>
      </c>
      <c r="N393" s="340">
        <v>2025</v>
      </c>
      <c r="O393" s="415" t="s">
        <v>426</v>
      </c>
      <c r="P393" s="86" t="str">
        <f t="shared" si="6"/>
        <v>I</v>
      </c>
      <c r="Q393" s="86" t="s">
        <v>66</v>
      </c>
      <c r="R393" s="139" t="s">
        <v>1163</v>
      </c>
      <c r="S393" s="132"/>
      <c r="T393" s="168" t="s">
        <v>796</v>
      </c>
      <c r="U393" s="274" t="s">
        <v>2451</v>
      </c>
      <c r="V393" s="275"/>
      <c r="W393" s="275" t="s">
        <v>2501</v>
      </c>
      <c r="X393" s="275" t="s">
        <v>2502</v>
      </c>
      <c r="Y393" s="83">
        <v>9</v>
      </c>
    </row>
    <row r="394" spans="1:25" ht="30.6" hidden="1" customHeight="1">
      <c r="A394" s="83">
        <v>426</v>
      </c>
      <c r="B394" s="107" t="s">
        <v>543</v>
      </c>
      <c r="C394" s="107" t="s">
        <v>560</v>
      </c>
      <c r="D394" s="170" t="s">
        <v>5065</v>
      </c>
      <c r="E394" s="300" t="s">
        <v>4315</v>
      </c>
      <c r="F394" s="258" t="s">
        <v>628</v>
      </c>
      <c r="G394" s="258" t="s">
        <v>566</v>
      </c>
      <c r="H394" s="263" t="s">
        <v>1740</v>
      </c>
      <c r="I394" s="258" t="s">
        <v>517</v>
      </c>
      <c r="J394" s="268" t="s">
        <v>1423</v>
      </c>
      <c r="K394" s="340">
        <v>11</v>
      </c>
      <c r="L394" s="340">
        <v>205</v>
      </c>
      <c r="M394" s="268" t="s">
        <v>1424</v>
      </c>
      <c r="N394" s="340">
        <v>2025</v>
      </c>
      <c r="O394" s="415" t="s">
        <v>437</v>
      </c>
      <c r="P394" s="86" t="str">
        <f t="shared" si="6"/>
        <v>I</v>
      </c>
      <c r="Q394" s="86" t="s">
        <v>66</v>
      </c>
      <c r="R394" s="138" t="s">
        <v>1164</v>
      </c>
      <c r="S394" s="132"/>
      <c r="T394" s="168" t="s">
        <v>859</v>
      </c>
      <c r="U394" s="274" t="s">
        <v>2737</v>
      </c>
      <c r="V394" s="275" t="s">
        <v>2522</v>
      </c>
      <c r="W394" s="275" t="s">
        <v>2523</v>
      </c>
      <c r="X394" s="275" t="s">
        <v>2524</v>
      </c>
      <c r="Y394" s="83">
        <v>9</v>
      </c>
    </row>
    <row r="395" spans="1:25" ht="30.6" hidden="1" customHeight="1">
      <c r="A395" s="83">
        <v>433</v>
      </c>
      <c r="B395" s="107" t="s">
        <v>543</v>
      </c>
      <c r="C395" s="107" t="s">
        <v>560</v>
      </c>
      <c r="D395" s="170" t="s">
        <v>5061</v>
      </c>
      <c r="E395" s="300" t="s">
        <v>4328</v>
      </c>
      <c r="F395" s="383" t="s">
        <v>585</v>
      </c>
      <c r="G395" s="258" t="s">
        <v>445</v>
      </c>
      <c r="H395" s="263" t="s">
        <v>1735</v>
      </c>
      <c r="I395" s="258" t="s">
        <v>4329</v>
      </c>
      <c r="J395" s="268" t="s">
        <v>517</v>
      </c>
      <c r="K395" s="268" t="s">
        <v>517</v>
      </c>
      <c r="L395" s="268" t="s">
        <v>517</v>
      </c>
      <c r="M395" s="268" t="s">
        <v>1424</v>
      </c>
      <c r="N395" s="340">
        <v>2025</v>
      </c>
      <c r="O395" s="415" t="s">
        <v>443</v>
      </c>
      <c r="P395" s="86" t="str">
        <f t="shared" si="6"/>
        <v>I</v>
      </c>
      <c r="Q395" s="86" t="s">
        <v>98</v>
      </c>
      <c r="R395" s="138" t="s">
        <v>1165</v>
      </c>
      <c r="S395" s="132" t="s">
        <v>1049</v>
      </c>
      <c r="T395" s="168" t="s">
        <v>806</v>
      </c>
      <c r="U395" s="425" t="s">
        <v>3077</v>
      </c>
      <c r="V395" s="275"/>
      <c r="W395" s="277" t="s">
        <v>3078</v>
      </c>
      <c r="X395" s="277" t="s">
        <v>3079</v>
      </c>
      <c r="Y395" s="83">
        <v>9</v>
      </c>
    </row>
    <row r="396" spans="1:25" ht="30.6" hidden="1" customHeight="1">
      <c r="A396" s="83">
        <v>437</v>
      </c>
      <c r="B396" s="107" t="s">
        <v>543</v>
      </c>
      <c r="C396" s="107" t="s">
        <v>560</v>
      </c>
      <c r="D396" s="170" t="s">
        <v>5066</v>
      </c>
      <c r="E396" s="300" t="s">
        <v>4301</v>
      </c>
      <c r="F396" s="263" t="s">
        <v>916</v>
      </c>
      <c r="G396" s="258" t="s">
        <v>566</v>
      </c>
      <c r="H396" s="263" t="s">
        <v>1741</v>
      </c>
      <c r="I396" s="258" t="s">
        <v>517</v>
      </c>
      <c r="J396" s="268" t="s">
        <v>1423</v>
      </c>
      <c r="K396" s="340">
        <v>8</v>
      </c>
      <c r="L396" s="340">
        <v>50</v>
      </c>
      <c r="M396" s="268" t="s">
        <v>1424</v>
      </c>
      <c r="N396" s="340">
        <v>2025</v>
      </c>
      <c r="O396" s="415" t="s">
        <v>449</v>
      </c>
      <c r="P396" s="86" t="str">
        <f t="shared" si="6"/>
        <v>I</v>
      </c>
      <c r="Q396" s="86" t="s">
        <v>98</v>
      </c>
      <c r="R396" s="138" t="s">
        <v>1164</v>
      </c>
      <c r="S396" s="132"/>
      <c r="T396" s="168" t="s">
        <v>860</v>
      </c>
      <c r="U396" s="425" t="s">
        <v>2737</v>
      </c>
      <c r="V396" s="275"/>
      <c r="W396" s="277" t="s">
        <v>3086</v>
      </c>
      <c r="X396" s="277" t="s">
        <v>3087</v>
      </c>
      <c r="Y396" s="83">
        <v>9</v>
      </c>
    </row>
    <row r="397" spans="1:25" ht="30.6" hidden="1" customHeight="1">
      <c r="A397" s="83">
        <v>438</v>
      </c>
      <c r="B397" s="107" t="s">
        <v>543</v>
      </c>
      <c r="C397" s="107" t="s">
        <v>560</v>
      </c>
      <c r="D397" s="170" t="s">
        <v>5066</v>
      </c>
      <c r="E397" s="300" t="s">
        <v>4302</v>
      </c>
      <c r="F397" s="263" t="s">
        <v>916</v>
      </c>
      <c r="G397" s="258" t="s">
        <v>566</v>
      </c>
      <c r="H397" s="263" t="s">
        <v>4303</v>
      </c>
      <c r="I397" s="258" t="s">
        <v>517</v>
      </c>
      <c r="J397" s="268" t="s">
        <v>3850</v>
      </c>
      <c r="K397" s="268" t="s">
        <v>4304</v>
      </c>
      <c r="L397" s="268" t="s">
        <v>4305</v>
      </c>
      <c r="M397" s="268" t="s">
        <v>1424</v>
      </c>
      <c r="N397" s="340">
        <v>2025</v>
      </c>
      <c r="O397" s="415" t="s">
        <v>450</v>
      </c>
      <c r="P397" s="86" t="str">
        <f t="shared" si="6"/>
        <v>I</v>
      </c>
      <c r="Q397" s="86" t="s">
        <v>98</v>
      </c>
      <c r="R397" s="138" t="s">
        <v>1164</v>
      </c>
      <c r="S397" s="132"/>
      <c r="T397" s="168" t="s">
        <v>860</v>
      </c>
      <c r="U397" s="425" t="s">
        <v>2737</v>
      </c>
      <c r="V397" s="275"/>
      <c r="W397" s="277" t="s">
        <v>3088</v>
      </c>
      <c r="X397" s="277" t="s">
        <v>3089</v>
      </c>
      <c r="Y397" s="83">
        <v>9</v>
      </c>
    </row>
    <row r="398" spans="1:25" ht="30.6" hidden="1" customHeight="1">
      <c r="A398" s="83">
        <v>439</v>
      </c>
      <c r="B398" s="107" t="s">
        <v>543</v>
      </c>
      <c r="C398" s="107" t="s">
        <v>560</v>
      </c>
      <c r="D398" s="170" t="s">
        <v>5066</v>
      </c>
      <c r="E398" s="300" t="s">
        <v>4306</v>
      </c>
      <c r="F398" s="263" t="s">
        <v>916</v>
      </c>
      <c r="G398" s="258" t="s">
        <v>566</v>
      </c>
      <c r="H398" s="263" t="s">
        <v>4307</v>
      </c>
      <c r="I398" s="258" t="s">
        <v>517</v>
      </c>
      <c r="J398" s="268" t="s">
        <v>1423</v>
      </c>
      <c r="K398" s="340">
        <v>950</v>
      </c>
      <c r="L398" s="268" t="s">
        <v>4308</v>
      </c>
      <c r="M398" s="268" t="s">
        <v>1424</v>
      </c>
      <c r="N398" s="340">
        <v>2025</v>
      </c>
      <c r="O398" s="416" t="s">
        <v>183</v>
      </c>
      <c r="P398" s="86" t="str">
        <f t="shared" si="6"/>
        <v>I</v>
      </c>
      <c r="Q398" s="86" t="s">
        <v>98</v>
      </c>
      <c r="R398" s="138" t="s">
        <v>1164</v>
      </c>
      <c r="S398" s="132"/>
      <c r="T398" s="168" t="s">
        <v>860</v>
      </c>
      <c r="U398" s="425" t="s">
        <v>2737</v>
      </c>
      <c r="V398" s="275"/>
      <c r="W398" s="277" t="s">
        <v>3090</v>
      </c>
      <c r="X398" s="277" t="s">
        <v>3091</v>
      </c>
      <c r="Y398" s="83">
        <v>9</v>
      </c>
    </row>
    <row r="399" spans="1:25" ht="30.6" hidden="1" customHeight="1">
      <c r="A399" s="83">
        <v>449</v>
      </c>
      <c r="B399" s="107" t="s">
        <v>544</v>
      </c>
      <c r="C399" s="107" t="s">
        <v>561</v>
      </c>
      <c r="D399" s="170" t="s">
        <v>5071</v>
      </c>
      <c r="E399" s="300" t="s">
        <v>4343</v>
      </c>
      <c r="F399" s="263" t="s">
        <v>720</v>
      </c>
      <c r="G399" s="258" t="s">
        <v>566</v>
      </c>
      <c r="H399" s="263" t="s">
        <v>1748</v>
      </c>
      <c r="I399" s="258" t="s">
        <v>517</v>
      </c>
      <c r="J399" s="268" t="s">
        <v>1423</v>
      </c>
      <c r="K399" s="341">
        <v>400000</v>
      </c>
      <c r="L399" s="341">
        <v>3000000</v>
      </c>
      <c r="M399" s="268" t="s">
        <v>1424</v>
      </c>
      <c r="N399" s="340">
        <v>2025</v>
      </c>
      <c r="O399" s="415" t="s">
        <v>458</v>
      </c>
      <c r="P399" s="86" t="str">
        <f t="shared" si="6"/>
        <v>R</v>
      </c>
      <c r="Q399" s="86" t="s">
        <v>66</v>
      </c>
      <c r="R399" s="138" t="s">
        <v>1167</v>
      </c>
      <c r="S399" s="132" t="s">
        <v>1056</v>
      </c>
      <c r="T399" s="134"/>
      <c r="U399" s="274" t="s">
        <v>2534</v>
      </c>
      <c r="V399" s="275"/>
      <c r="W399" s="275" t="s">
        <v>2538</v>
      </c>
      <c r="X399" s="275" t="s">
        <v>2539</v>
      </c>
      <c r="Y399" s="83">
        <v>9</v>
      </c>
    </row>
    <row r="400" spans="1:25" ht="30.6" hidden="1" customHeight="1">
      <c r="A400" s="83">
        <v>450</v>
      </c>
      <c r="B400" s="107" t="s">
        <v>544</v>
      </c>
      <c r="C400" s="107" t="s">
        <v>561</v>
      </c>
      <c r="D400" s="170" t="s">
        <v>5071</v>
      </c>
      <c r="E400" s="300" t="s">
        <v>4344</v>
      </c>
      <c r="F400" s="263" t="s">
        <v>720</v>
      </c>
      <c r="G400" s="258" t="s">
        <v>566</v>
      </c>
      <c r="H400" s="263" t="s">
        <v>4345</v>
      </c>
      <c r="I400" s="258" t="s">
        <v>517</v>
      </c>
      <c r="J400" s="268" t="s">
        <v>1423</v>
      </c>
      <c r="K400" s="340">
        <v>0</v>
      </c>
      <c r="L400" s="341">
        <v>800000</v>
      </c>
      <c r="M400" s="268" t="s">
        <v>1424</v>
      </c>
      <c r="N400" s="340">
        <v>2025</v>
      </c>
      <c r="O400" s="415" t="s">
        <v>1252</v>
      </c>
      <c r="P400" s="86" t="str">
        <f t="shared" si="6"/>
        <v>R</v>
      </c>
      <c r="Q400" s="86" t="s">
        <v>66</v>
      </c>
      <c r="R400" s="138" t="s">
        <v>1167</v>
      </c>
      <c r="S400" s="132" t="s">
        <v>1056</v>
      </c>
      <c r="T400" s="134"/>
      <c r="U400" s="274" t="s">
        <v>2534</v>
      </c>
      <c r="V400" s="275"/>
      <c r="W400" s="275" t="s">
        <v>2540</v>
      </c>
      <c r="X400" s="276" t="s">
        <v>2541</v>
      </c>
      <c r="Y400" s="83">
        <v>9</v>
      </c>
    </row>
    <row r="401" spans="1:25" ht="30.6" hidden="1" customHeight="1">
      <c r="A401" s="83">
        <v>451</v>
      </c>
      <c r="B401" s="107" t="s">
        <v>544</v>
      </c>
      <c r="C401" s="107" t="s">
        <v>561</v>
      </c>
      <c r="D401" s="170" t="s">
        <v>5071</v>
      </c>
      <c r="E401" s="300" t="s">
        <v>4346</v>
      </c>
      <c r="F401" s="263" t="s">
        <v>720</v>
      </c>
      <c r="G401" s="258" t="s">
        <v>566</v>
      </c>
      <c r="H401" s="263" t="s">
        <v>4347</v>
      </c>
      <c r="I401" s="258" t="s">
        <v>517</v>
      </c>
      <c r="J401" s="268" t="s">
        <v>3868</v>
      </c>
      <c r="K401" s="340">
        <v>0</v>
      </c>
      <c r="L401" s="340">
        <v>80</v>
      </c>
      <c r="M401" s="268" t="s">
        <v>1424</v>
      </c>
      <c r="N401" s="340">
        <v>2025</v>
      </c>
      <c r="O401" s="415" t="s">
        <v>459</v>
      </c>
      <c r="P401" s="86" t="str">
        <f t="shared" si="6"/>
        <v>R</v>
      </c>
      <c r="Q401" s="86" t="s">
        <v>66</v>
      </c>
      <c r="R401" s="138" t="s">
        <v>1167</v>
      </c>
      <c r="S401" s="132" t="s">
        <v>1056</v>
      </c>
      <c r="T401" s="134"/>
      <c r="U401" s="274" t="s">
        <v>2534</v>
      </c>
      <c r="V401" s="275"/>
      <c r="W401" s="275" t="s">
        <v>2542</v>
      </c>
      <c r="X401" s="276" t="s">
        <v>2543</v>
      </c>
      <c r="Y401" s="83">
        <v>9</v>
      </c>
    </row>
    <row r="402" spans="1:25" ht="30.6" hidden="1" customHeight="1">
      <c r="A402" s="83">
        <v>453</v>
      </c>
      <c r="B402" s="107" t="s">
        <v>544</v>
      </c>
      <c r="C402" s="107" t="s">
        <v>561</v>
      </c>
      <c r="D402" s="170" t="s">
        <v>5073</v>
      </c>
      <c r="E402" s="300" t="s">
        <v>4349</v>
      </c>
      <c r="F402" s="263" t="s">
        <v>575</v>
      </c>
      <c r="G402" s="258" t="s">
        <v>566</v>
      </c>
      <c r="H402" s="263" t="s">
        <v>1245</v>
      </c>
      <c r="I402" s="258" t="s">
        <v>517</v>
      </c>
      <c r="J402" s="268" t="s">
        <v>1423</v>
      </c>
      <c r="K402" s="340">
        <v>250</v>
      </c>
      <c r="L402" s="340">
        <v>500</v>
      </c>
      <c r="M402" s="268" t="s">
        <v>1424</v>
      </c>
      <c r="N402" s="340">
        <v>2025</v>
      </c>
      <c r="O402" s="415" t="s">
        <v>1253</v>
      </c>
      <c r="P402" s="86" t="str">
        <f t="shared" si="6"/>
        <v>I</v>
      </c>
      <c r="Q402" s="86" t="s">
        <v>66</v>
      </c>
      <c r="R402" s="138" t="s">
        <v>1167</v>
      </c>
      <c r="S402" s="132" t="s">
        <v>1056</v>
      </c>
      <c r="T402" s="168" t="s">
        <v>807</v>
      </c>
      <c r="U402" s="274" t="s">
        <v>2544</v>
      </c>
      <c r="V402" s="275" t="s">
        <v>2548</v>
      </c>
      <c r="W402" s="275" t="s">
        <v>2549</v>
      </c>
      <c r="X402" s="275" t="s">
        <v>2550</v>
      </c>
      <c r="Y402" s="83">
        <v>9</v>
      </c>
    </row>
    <row r="403" spans="1:25" ht="30.6" hidden="1" customHeight="1">
      <c r="A403" s="83">
        <v>461</v>
      </c>
      <c r="B403" s="107" t="s">
        <v>544</v>
      </c>
      <c r="C403" s="107" t="s">
        <v>561</v>
      </c>
      <c r="D403" s="170" t="s">
        <v>5076</v>
      </c>
      <c r="E403" s="300" t="s">
        <v>4336</v>
      </c>
      <c r="F403" s="258" t="s">
        <v>717</v>
      </c>
      <c r="G403" s="258" t="s">
        <v>566</v>
      </c>
      <c r="H403" s="263" t="s">
        <v>1757</v>
      </c>
      <c r="I403" s="258" t="s">
        <v>517</v>
      </c>
      <c r="J403" s="268" t="s">
        <v>1423</v>
      </c>
      <c r="K403" s="341">
        <v>39000</v>
      </c>
      <c r="L403" s="341">
        <v>174000</v>
      </c>
      <c r="M403" s="268" t="s">
        <v>1424</v>
      </c>
      <c r="N403" s="340">
        <v>2025</v>
      </c>
      <c r="O403" s="415" t="s">
        <v>1254</v>
      </c>
      <c r="P403" s="86" t="str">
        <f t="shared" si="6"/>
        <v>I</v>
      </c>
      <c r="Q403" s="86" t="s">
        <v>66</v>
      </c>
      <c r="R403" s="138" t="s">
        <v>1167</v>
      </c>
      <c r="S403" s="132"/>
      <c r="T403" s="168" t="s">
        <v>808</v>
      </c>
      <c r="U403" s="424" t="s">
        <v>2531</v>
      </c>
      <c r="V403" s="426"/>
      <c r="W403" s="426" t="s">
        <v>2568</v>
      </c>
      <c r="X403" s="426" t="s">
        <v>2569</v>
      </c>
      <c r="Y403" s="83">
        <v>9</v>
      </c>
    </row>
    <row r="404" spans="1:25" ht="30.6" hidden="1" customHeight="1">
      <c r="A404" s="83">
        <v>489</v>
      </c>
      <c r="B404" s="107" t="s">
        <v>544</v>
      </c>
      <c r="C404" s="107" t="s">
        <v>563</v>
      </c>
      <c r="D404" s="170" t="s">
        <v>5098</v>
      </c>
      <c r="E404" s="300" t="s">
        <v>4385</v>
      </c>
      <c r="F404" s="383" t="s">
        <v>582</v>
      </c>
      <c r="G404" s="258" t="s">
        <v>566</v>
      </c>
      <c r="H404" s="263" t="s">
        <v>3838</v>
      </c>
      <c r="I404" s="258" t="s">
        <v>517</v>
      </c>
      <c r="J404" s="268" t="s">
        <v>1423</v>
      </c>
      <c r="K404" s="340">
        <v>0</v>
      </c>
      <c r="L404" s="268" t="s">
        <v>4386</v>
      </c>
      <c r="M404" s="268" t="s">
        <v>1424</v>
      </c>
      <c r="N404" s="340">
        <v>2025</v>
      </c>
      <c r="O404" s="415" t="s">
        <v>489</v>
      </c>
      <c r="P404" s="86" t="str">
        <f t="shared" si="6"/>
        <v>I</v>
      </c>
      <c r="Q404" s="86" t="s">
        <v>66</v>
      </c>
      <c r="R404" s="139" t="s">
        <v>1175</v>
      </c>
      <c r="S404" s="132"/>
      <c r="T404" s="168" t="s">
        <v>876</v>
      </c>
      <c r="U404" s="423" t="s">
        <v>2605</v>
      </c>
      <c r="V404" s="275"/>
      <c r="W404" s="275" t="s">
        <v>2606</v>
      </c>
      <c r="X404" s="275" t="s">
        <v>2607</v>
      </c>
      <c r="Y404" s="83">
        <v>9</v>
      </c>
    </row>
    <row r="405" spans="1:25" ht="30.6" hidden="1" customHeight="1">
      <c r="A405" s="83">
        <v>509</v>
      </c>
      <c r="B405" s="107" t="s">
        <v>545</v>
      </c>
      <c r="C405" s="107" t="s">
        <v>564</v>
      </c>
      <c r="D405" s="170" t="s">
        <v>5104</v>
      </c>
      <c r="E405" s="300" t="s">
        <v>4404</v>
      </c>
      <c r="F405" s="383" t="s">
        <v>586</v>
      </c>
      <c r="G405" s="258" t="s">
        <v>566</v>
      </c>
      <c r="H405" s="263" t="s">
        <v>1798</v>
      </c>
      <c r="I405" s="258" t="s">
        <v>517</v>
      </c>
      <c r="J405" s="268" t="s">
        <v>1423</v>
      </c>
      <c r="K405" s="340">
        <v>0</v>
      </c>
      <c r="L405" s="268">
        <v>200000</v>
      </c>
      <c r="M405" s="268" t="s">
        <v>1424</v>
      </c>
      <c r="N405" s="340">
        <v>2025</v>
      </c>
      <c r="O405" s="416" t="s">
        <v>239</v>
      </c>
      <c r="P405" s="86" t="str">
        <f t="shared" si="6"/>
        <v>I</v>
      </c>
      <c r="Q405" s="86" t="s">
        <v>98</v>
      </c>
      <c r="R405" s="137" t="s">
        <v>1162</v>
      </c>
      <c r="S405" s="140" t="s">
        <v>1001</v>
      </c>
      <c r="T405" s="168" t="s">
        <v>878</v>
      </c>
      <c r="U405" s="423" t="s">
        <v>3171</v>
      </c>
      <c r="V405" s="275"/>
      <c r="W405" s="278" t="s">
        <v>3172</v>
      </c>
      <c r="X405" s="276" t="s">
        <v>3173</v>
      </c>
      <c r="Y405" s="83">
        <v>9</v>
      </c>
    </row>
    <row r="406" spans="1:25" ht="30.6" hidden="1" customHeight="1">
      <c r="A406" s="83">
        <v>513</v>
      </c>
      <c r="B406" s="107" t="s">
        <v>545</v>
      </c>
      <c r="C406" s="107" t="s">
        <v>565</v>
      </c>
      <c r="D406" s="170" t="s">
        <v>5123</v>
      </c>
      <c r="E406" s="300" t="s">
        <v>4415</v>
      </c>
      <c r="F406" s="263" t="s">
        <v>615</v>
      </c>
      <c r="G406" s="258" t="s">
        <v>566</v>
      </c>
      <c r="H406" s="263" t="s">
        <v>1809</v>
      </c>
      <c r="I406" s="258" t="s">
        <v>517</v>
      </c>
      <c r="J406" s="268" t="s">
        <v>1423</v>
      </c>
      <c r="K406" s="340">
        <v>0</v>
      </c>
      <c r="L406" s="340">
        <v>100</v>
      </c>
      <c r="M406" s="268" t="s">
        <v>1424</v>
      </c>
      <c r="N406" s="340">
        <v>2025</v>
      </c>
      <c r="O406" s="415" t="s">
        <v>504</v>
      </c>
      <c r="P406" s="86" t="str">
        <f t="shared" si="6"/>
        <v>I</v>
      </c>
      <c r="Q406" s="86" t="s">
        <v>66</v>
      </c>
      <c r="R406" s="139" t="s">
        <v>1162</v>
      </c>
      <c r="S406" s="132"/>
      <c r="T406" s="168" t="s">
        <v>882</v>
      </c>
      <c r="U406" s="274" t="s">
        <v>2622</v>
      </c>
      <c r="V406" s="275"/>
      <c r="W406" s="275" t="s">
        <v>2625</v>
      </c>
      <c r="X406" s="275" t="s">
        <v>2626</v>
      </c>
      <c r="Y406" s="83">
        <v>9</v>
      </c>
    </row>
    <row r="407" spans="1:25" ht="30.6" hidden="1" customHeight="1">
      <c r="A407" s="83">
        <v>514</v>
      </c>
      <c r="B407" s="107" t="s">
        <v>545</v>
      </c>
      <c r="C407" s="107" t="s">
        <v>565</v>
      </c>
      <c r="D407" s="170" t="s">
        <v>5123</v>
      </c>
      <c r="E407" s="300" t="s">
        <v>4416</v>
      </c>
      <c r="F407" s="263" t="s">
        <v>615</v>
      </c>
      <c r="G407" s="258" t="s">
        <v>566</v>
      </c>
      <c r="H407" s="263" t="s">
        <v>1810</v>
      </c>
      <c r="I407" s="258" t="s">
        <v>517</v>
      </c>
      <c r="J407" s="268" t="s">
        <v>1423</v>
      </c>
      <c r="K407" s="340">
        <v>0</v>
      </c>
      <c r="L407" s="340">
        <v>324</v>
      </c>
      <c r="M407" s="268" t="s">
        <v>1424</v>
      </c>
      <c r="N407" s="340">
        <v>2025</v>
      </c>
      <c r="O407" s="416" t="s">
        <v>242</v>
      </c>
      <c r="P407" s="86" t="str">
        <f t="shared" si="6"/>
        <v>I</v>
      </c>
      <c r="Q407" s="86" t="s">
        <v>66</v>
      </c>
      <c r="R407" s="139" t="s">
        <v>1162</v>
      </c>
      <c r="S407" s="132"/>
      <c r="T407" s="168" t="s">
        <v>882</v>
      </c>
      <c r="U407" s="274" t="s">
        <v>2622</v>
      </c>
      <c r="V407" s="275"/>
      <c r="W407" s="275" t="s">
        <v>2627</v>
      </c>
      <c r="X407" s="275" t="s">
        <v>2628</v>
      </c>
      <c r="Y407" s="83">
        <v>9</v>
      </c>
    </row>
    <row r="408" spans="1:25" ht="30.6" hidden="1" customHeight="1">
      <c r="A408" s="83">
        <v>519</v>
      </c>
      <c r="B408" s="107" t="s">
        <v>545</v>
      </c>
      <c r="C408" s="107" t="s">
        <v>565</v>
      </c>
      <c r="D408" s="170" t="s">
        <v>5111</v>
      </c>
      <c r="E408" s="300" t="s">
        <v>4422</v>
      </c>
      <c r="F408" s="383" t="s">
        <v>576</v>
      </c>
      <c r="G408" s="258" t="s">
        <v>566</v>
      </c>
      <c r="H408" s="263" t="s">
        <v>1804</v>
      </c>
      <c r="I408" s="258" t="s">
        <v>517</v>
      </c>
      <c r="J408" s="268" t="s">
        <v>1423</v>
      </c>
      <c r="K408" s="340">
        <v>0</v>
      </c>
      <c r="L408" s="340">
        <v>280</v>
      </c>
      <c r="M408" s="268" t="s">
        <v>1424</v>
      </c>
      <c r="N408" s="340">
        <v>2025</v>
      </c>
      <c r="O408" s="282" t="s">
        <v>509</v>
      </c>
      <c r="P408" s="86" t="str">
        <f t="shared" si="6"/>
        <v>I</v>
      </c>
      <c r="Q408" s="86" t="s">
        <v>98</v>
      </c>
      <c r="R408" s="137" t="s">
        <v>1162</v>
      </c>
      <c r="S408" s="140"/>
      <c r="T408" s="168" t="s">
        <v>813</v>
      </c>
      <c r="U408" s="274" t="s">
        <v>2622</v>
      </c>
      <c r="V408" s="276" t="s">
        <v>3189</v>
      </c>
      <c r="W408" s="277" t="s">
        <v>3190</v>
      </c>
      <c r="X408" s="278" t="s">
        <v>3191</v>
      </c>
      <c r="Y408" s="83">
        <v>9</v>
      </c>
    </row>
    <row r="409" spans="1:25" ht="30.6" hidden="1" customHeight="1">
      <c r="A409" s="83">
        <v>522</v>
      </c>
      <c r="B409" s="107" t="s">
        <v>545</v>
      </c>
      <c r="C409" s="107" t="s">
        <v>565</v>
      </c>
      <c r="D409" s="170" t="s">
        <v>5112</v>
      </c>
      <c r="E409" s="300" t="s">
        <v>4406</v>
      </c>
      <c r="F409" s="383" t="s">
        <v>590</v>
      </c>
      <c r="G409" s="258" t="s">
        <v>566</v>
      </c>
      <c r="H409" s="263" t="s">
        <v>1807</v>
      </c>
      <c r="I409" s="258" t="s">
        <v>517</v>
      </c>
      <c r="J409" s="268" t="s">
        <v>4407</v>
      </c>
      <c r="K409" s="340">
        <v>0</v>
      </c>
      <c r="L409" s="340">
        <v>85</v>
      </c>
      <c r="M409" s="268" t="s">
        <v>1424</v>
      </c>
      <c r="N409" s="340">
        <v>2025</v>
      </c>
      <c r="O409" s="281" t="s">
        <v>244</v>
      </c>
      <c r="P409" s="86" t="str">
        <f t="shared" si="6"/>
        <v>I</v>
      </c>
      <c r="Q409" s="86" t="s">
        <v>98</v>
      </c>
      <c r="R409" s="137" t="s">
        <v>1162</v>
      </c>
      <c r="S409" s="140"/>
      <c r="T409" s="168" t="s">
        <v>815</v>
      </c>
      <c r="U409" s="274" t="s">
        <v>2622</v>
      </c>
      <c r="V409" s="275"/>
      <c r="W409" s="277" t="s">
        <v>3197</v>
      </c>
      <c r="X409" s="278" t="s">
        <v>3198</v>
      </c>
      <c r="Y409" s="83">
        <v>9</v>
      </c>
    </row>
    <row r="410" spans="1:25" ht="30.6" hidden="1" customHeight="1">
      <c r="A410" s="83">
        <v>117</v>
      </c>
      <c r="B410" s="107" t="s">
        <v>537</v>
      </c>
      <c r="C410" s="107" t="s">
        <v>538</v>
      </c>
      <c r="D410" s="170" t="s">
        <v>4907</v>
      </c>
      <c r="E410" s="300" t="s">
        <v>3869</v>
      </c>
      <c r="F410" s="383" t="s">
        <v>658</v>
      </c>
      <c r="G410" s="258" t="s">
        <v>566</v>
      </c>
      <c r="H410" s="263" t="s">
        <v>1385</v>
      </c>
      <c r="I410" s="258" t="s">
        <v>517</v>
      </c>
      <c r="J410" s="268" t="s">
        <v>1423</v>
      </c>
      <c r="K410" s="340">
        <v>0</v>
      </c>
      <c r="L410" s="341">
        <v>18000</v>
      </c>
      <c r="M410" s="268" t="s">
        <v>1433</v>
      </c>
      <c r="N410" s="340">
        <v>2026</v>
      </c>
      <c r="O410" s="415" t="s">
        <v>7840</v>
      </c>
      <c r="P410" s="86" t="str">
        <f t="shared" si="6"/>
        <v>R</v>
      </c>
      <c r="Q410" s="83" t="s">
        <v>66</v>
      </c>
      <c r="R410" s="128"/>
      <c r="S410" s="128"/>
      <c r="T410" s="168"/>
      <c r="U410" s="423" t="s">
        <v>2138</v>
      </c>
      <c r="V410" s="275"/>
      <c r="W410" s="275" t="s">
        <v>2180</v>
      </c>
      <c r="X410" s="276" t="s">
        <v>2181</v>
      </c>
      <c r="Y410" s="83">
        <v>10</v>
      </c>
    </row>
    <row r="411" spans="1:25" ht="30.6" hidden="1" customHeight="1">
      <c r="A411" s="83">
        <v>119</v>
      </c>
      <c r="B411" s="107" t="s">
        <v>537</v>
      </c>
      <c r="C411" s="107" t="s">
        <v>538</v>
      </c>
      <c r="D411" s="170" t="s">
        <v>4906</v>
      </c>
      <c r="E411" s="300" t="s">
        <v>3871</v>
      </c>
      <c r="F411" s="383" t="s">
        <v>661</v>
      </c>
      <c r="G411" s="258" t="s">
        <v>445</v>
      </c>
      <c r="H411" s="263" t="s">
        <v>1381</v>
      </c>
      <c r="I411" s="263" t="s">
        <v>3872</v>
      </c>
      <c r="J411" s="268" t="s">
        <v>517</v>
      </c>
      <c r="K411" s="268" t="s">
        <v>517</v>
      </c>
      <c r="L411" s="268" t="s">
        <v>517</v>
      </c>
      <c r="M411" s="268" t="s">
        <v>1433</v>
      </c>
      <c r="N411" s="340">
        <v>2026</v>
      </c>
      <c r="O411" s="561" t="s">
        <v>7832</v>
      </c>
      <c r="P411" s="86" t="str">
        <f t="shared" si="6"/>
        <v>R</v>
      </c>
      <c r="Q411" s="83" t="s">
        <v>66</v>
      </c>
      <c r="R411" s="128"/>
      <c r="S411" s="128"/>
      <c r="T411" s="168"/>
      <c r="U411" s="423" t="s">
        <v>2184</v>
      </c>
      <c r="V411" s="427" t="s">
        <v>2185</v>
      </c>
      <c r="W411" s="276" t="s">
        <v>2186</v>
      </c>
      <c r="X411" s="275" t="s">
        <v>2187</v>
      </c>
      <c r="Y411" s="83">
        <v>10</v>
      </c>
    </row>
    <row r="412" spans="1:25" ht="30.6" hidden="1" customHeight="1">
      <c r="A412" s="83">
        <v>120</v>
      </c>
      <c r="B412" s="107" t="s">
        <v>537</v>
      </c>
      <c r="C412" s="107" t="s">
        <v>538</v>
      </c>
      <c r="D412" s="170" t="s">
        <v>4906</v>
      </c>
      <c r="E412" s="300" t="s">
        <v>3874</v>
      </c>
      <c r="F412" s="383" t="s">
        <v>661</v>
      </c>
      <c r="G412" s="258" t="s">
        <v>445</v>
      </c>
      <c r="H412" s="258" t="s">
        <v>1381</v>
      </c>
      <c r="I412" s="263" t="s">
        <v>3875</v>
      </c>
      <c r="J412" s="268" t="s">
        <v>517</v>
      </c>
      <c r="K412" s="268" t="s">
        <v>517</v>
      </c>
      <c r="L412" s="268" t="s">
        <v>517</v>
      </c>
      <c r="M412" s="268" t="s">
        <v>1433</v>
      </c>
      <c r="N412" s="340">
        <v>2026</v>
      </c>
      <c r="O412" s="561" t="s">
        <v>6258</v>
      </c>
      <c r="P412" s="86" t="str">
        <f t="shared" si="6"/>
        <v>R</v>
      </c>
      <c r="Q412" s="83" t="s">
        <v>66</v>
      </c>
      <c r="R412" s="128"/>
      <c r="S412" s="128"/>
      <c r="T412" s="168"/>
      <c r="U412" s="423" t="s">
        <v>2138</v>
      </c>
      <c r="V412" s="275"/>
      <c r="W412" s="276" t="s">
        <v>1908</v>
      </c>
      <c r="X412" s="275" t="s">
        <v>2188</v>
      </c>
      <c r="Y412" s="83">
        <v>10</v>
      </c>
    </row>
    <row r="413" spans="1:25" ht="30.6" hidden="1" customHeight="1">
      <c r="A413" s="83">
        <v>146</v>
      </c>
      <c r="B413" s="107" t="s">
        <v>537</v>
      </c>
      <c r="C413" s="107" t="s">
        <v>538</v>
      </c>
      <c r="D413" s="170" t="s">
        <v>4872</v>
      </c>
      <c r="E413" s="300" t="s">
        <v>3913</v>
      </c>
      <c r="F413" s="263" t="s">
        <v>672</v>
      </c>
      <c r="G413" s="258" t="s">
        <v>566</v>
      </c>
      <c r="H413" s="263" t="s">
        <v>1297</v>
      </c>
      <c r="I413" s="258" t="s">
        <v>517</v>
      </c>
      <c r="J413" s="268" t="s">
        <v>3868</v>
      </c>
      <c r="K413" s="341">
        <v>6283</v>
      </c>
      <c r="L413" s="341">
        <v>16500</v>
      </c>
      <c r="M413" s="268" t="s">
        <v>1433</v>
      </c>
      <c r="N413" s="340">
        <v>2026</v>
      </c>
      <c r="O413" s="281" t="s">
        <v>92</v>
      </c>
      <c r="P413" s="86" t="str">
        <f t="shared" si="6"/>
        <v>I</v>
      </c>
      <c r="Q413" s="86" t="s">
        <v>98</v>
      </c>
      <c r="R413" s="138" t="s">
        <v>1174</v>
      </c>
      <c r="S413" s="132"/>
      <c r="T413" s="168"/>
      <c r="U413" s="424" t="s">
        <v>1912</v>
      </c>
      <c r="V413" s="426"/>
      <c r="W413" s="426" t="s">
        <v>2684</v>
      </c>
      <c r="X413" s="422" t="s">
        <v>2685</v>
      </c>
      <c r="Y413" s="83">
        <v>10</v>
      </c>
    </row>
    <row r="414" spans="1:25" ht="30.6" hidden="1" customHeight="1">
      <c r="A414" s="83">
        <v>318</v>
      </c>
      <c r="B414" s="107" t="s">
        <v>539</v>
      </c>
      <c r="C414" s="107" t="s">
        <v>548</v>
      </c>
      <c r="D414" s="170" t="s">
        <v>4990</v>
      </c>
      <c r="E414" s="300" t="s">
        <v>4171</v>
      </c>
      <c r="F414" s="263" t="s">
        <v>702</v>
      </c>
      <c r="G414" s="258" t="s">
        <v>566</v>
      </c>
      <c r="H414" s="263" t="s">
        <v>1640</v>
      </c>
      <c r="I414" s="258" t="s">
        <v>517</v>
      </c>
      <c r="J414" s="268" t="s">
        <v>1423</v>
      </c>
      <c r="K414" s="340">
        <v>0</v>
      </c>
      <c r="L414" s="268" t="s">
        <v>4172</v>
      </c>
      <c r="M414" s="268" t="s">
        <v>1433</v>
      </c>
      <c r="N414" s="340">
        <v>2026</v>
      </c>
      <c r="O414" s="415" t="s">
        <v>337</v>
      </c>
      <c r="P414" s="86" t="str">
        <f t="shared" si="6"/>
        <v>I</v>
      </c>
      <c r="Q414" s="86" t="s">
        <v>98</v>
      </c>
      <c r="R414" s="139" t="s">
        <v>1163</v>
      </c>
      <c r="S414" s="132"/>
      <c r="T414" s="168" t="s">
        <v>776</v>
      </c>
      <c r="U414" s="424" t="s">
        <v>3392</v>
      </c>
      <c r="V414" s="426" t="s">
        <v>2886</v>
      </c>
      <c r="W414" s="277" t="s">
        <v>2887</v>
      </c>
      <c r="X414" s="422" t="s">
        <v>2888</v>
      </c>
      <c r="Y414" s="83">
        <v>10</v>
      </c>
    </row>
    <row r="415" spans="1:25" ht="30.6" hidden="1" customHeight="1">
      <c r="A415" s="83">
        <v>320</v>
      </c>
      <c r="B415" s="107" t="s">
        <v>539</v>
      </c>
      <c r="C415" s="107" t="s">
        <v>548</v>
      </c>
      <c r="D415" s="170" t="s">
        <v>4991</v>
      </c>
      <c r="E415" s="300" t="s">
        <v>4174</v>
      </c>
      <c r="F415" s="263" t="s">
        <v>912</v>
      </c>
      <c r="G415" s="258" t="s">
        <v>566</v>
      </c>
      <c r="H415" s="263" t="s">
        <v>1642</v>
      </c>
      <c r="I415" s="263" t="s">
        <v>517</v>
      </c>
      <c r="J415" s="399" t="s">
        <v>1423</v>
      </c>
      <c r="K415" s="403">
        <v>0</v>
      </c>
      <c r="L415" s="441">
        <v>289000</v>
      </c>
      <c r="M415" s="399" t="s">
        <v>1433</v>
      </c>
      <c r="N415" s="403">
        <v>2026</v>
      </c>
      <c r="O415" s="415" t="s">
        <v>338</v>
      </c>
      <c r="P415" s="86" t="str">
        <f t="shared" si="6"/>
        <v>I</v>
      </c>
      <c r="Q415" s="86" t="s">
        <v>98</v>
      </c>
      <c r="R415" s="138" t="s">
        <v>1170</v>
      </c>
      <c r="S415" s="132"/>
      <c r="T415" s="168" t="s">
        <v>775</v>
      </c>
      <c r="U415" s="424" t="s">
        <v>1973</v>
      </c>
      <c r="V415" s="275" t="s">
        <v>2892</v>
      </c>
      <c r="W415" s="277" t="s">
        <v>2893</v>
      </c>
      <c r="X415" s="275" t="s">
        <v>2894</v>
      </c>
      <c r="Y415" s="83">
        <v>10</v>
      </c>
    </row>
    <row r="416" spans="1:25" ht="30.6" hidden="1" customHeight="1">
      <c r="A416" s="83">
        <v>322</v>
      </c>
      <c r="B416" s="107" t="s">
        <v>539</v>
      </c>
      <c r="C416" s="107" t="s">
        <v>548</v>
      </c>
      <c r="D416" s="170" t="s">
        <v>4993</v>
      </c>
      <c r="E416" s="300" t="s">
        <v>4166</v>
      </c>
      <c r="F416" s="263" t="s">
        <v>703</v>
      </c>
      <c r="G416" s="258" t="s">
        <v>566</v>
      </c>
      <c r="H416" s="263" t="s">
        <v>1647</v>
      </c>
      <c r="I416" s="258" t="s">
        <v>517</v>
      </c>
      <c r="J416" s="268" t="s">
        <v>1423</v>
      </c>
      <c r="K416" s="340">
        <v>0</v>
      </c>
      <c r="L416" s="340">
        <v>20</v>
      </c>
      <c r="M416" s="268" t="s">
        <v>1433</v>
      </c>
      <c r="N416" s="340">
        <v>2026</v>
      </c>
      <c r="O416" s="415" t="s">
        <v>339</v>
      </c>
      <c r="P416" s="86" t="str">
        <f t="shared" si="6"/>
        <v>I</v>
      </c>
      <c r="Q416" s="86" t="s">
        <v>98</v>
      </c>
      <c r="R416" s="139" t="s">
        <v>1161</v>
      </c>
      <c r="S416" s="132"/>
      <c r="T416" s="168" t="s">
        <v>777</v>
      </c>
      <c r="U416" s="422" t="s">
        <v>2898</v>
      </c>
      <c r="V416" s="422"/>
      <c r="W416" s="277" t="s">
        <v>2899</v>
      </c>
      <c r="X416" s="275" t="s">
        <v>2900</v>
      </c>
      <c r="Y416" s="83">
        <v>10</v>
      </c>
    </row>
    <row r="417" spans="1:25" ht="30.6" hidden="1" customHeight="1">
      <c r="A417" s="83">
        <v>333</v>
      </c>
      <c r="B417" s="107" t="s">
        <v>539</v>
      </c>
      <c r="C417" s="107" t="s">
        <v>549</v>
      </c>
      <c r="D417" s="170" t="s">
        <v>5511</v>
      </c>
      <c r="E417" s="300" t="s">
        <v>4178</v>
      </c>
      <c r="F417" s="263" t="s">
        <v>355</v>
      </c>
      <c r="G417" s="258" t="s">
        <v>566</v>
      </c>
      <c r="H417" s="263" t="s">
        <v>1651</v>
      </c>
      <c r="I417" s="258" t="s">
        <v>517</v>
      </c>
      <c r="J417" s="268" t="s">
        <v>1423</v>
      </c>
      <c r="K417" s="341">
        <v>1750000</v>
      </c>
      <c r="L417" s="341">
        <v>250000</v>
      </c>
      <c r="M417" s="268" t="s">
        <v>1433</v>
      </c>
      <c r="N417" s="340">
        <v>2026</v>
      </c>
      <c r="O417" s="415" t="s">
        <v>356</v>
      </c>
      <c r="P417" s="86" t="str">
        <f t="shared" si="6"/>
        <v>I</v>
      </c>
      <c r="Q417" s="86" t="s">
        <v>98</v>
      </c>
      <c r="R417" s="139" t="s">
        <v>1161</v>
      </c>
      <c r="S417" s="132"/>
      <c r="T417" s="168" t="s">
        <v>779</v>
      </c>
      <c r="U417" s="447" t="s">
        <v>2906</v>
      </c>
      <c r="V417" s="275" t="s">
        <v>2910</v>
      </c>
      <c r="W417" s="449" t="s">
        <v>2911</v>
      </c>
      <c r="X417" s="422" t="s">
        <v>2912</v>
      </c>
      <c r="Y417" s="83">
        <v>10</v>
      </c>
    </row>
    <row r="418" spans="1:25" ht="30.6" hidden="1" customHeight="1">
      <c r="A418" s="83">
        <v>337</v>
      </c>
      <c r="B418" s="107" t="s">
        <v>539</v>
      </c>
      <c r="C418" s="107" t="s">
        <v>549</v>
      </c>
      <c r="D418" s="170" t="s">
        <v>5513</v>
      </c>
      <c r="E418" s="300" t="s">
        <v>4183</v>
      </c>
      <c r="F418" s="263" t="s">
        <v>705</v>
      </c>
      <c r="G418" s="258" t="s">
        <v>566</v>
      </c>
      <c r="H418" s="263" t="s">
        <v>1654</v>
      </c>
      <c r="I418" s="258" t="s">
        <v>517</v>
      </c>
      <c r="J418" s="268" t="s">
        <v>1423</v>
      </c>
      <c r="K418" s="341">
        <v>7500</v>
      </c>
      <c r="L418" s="341">
        <v>30000</v>
      </c>
      <c r="M418" s="268" t="s">
        <v>1433</v>
      </c>
      <c r="N418" s="340">
        <v>2026</v>
      </c>
      <c r="O418" s="281" t="s">
        <v>3514</v>
      </c>
      <c r="P418" s="86" t="str">
        <f t="shared" si="6"/>
        <v>I</v>
      </c>
      <c r="Q418" s="86" t="s">
        <v>98</v>
      </c>
      <c r="R418" s="138" t="s">
        <v>1166</v>
      </c>
      <c r="S418" s="132"/>
      <c r="T418" s="168" t="s">
        <v>827</v>
      </c>
      <c r="U418" s="424" t="s">
        <v>2918</v>
      </c>
      <c r="V418" s="275" t="s">
        <v>2922</v>
      </c>
      <c r="W418" s="277" t="s">
        <v>2923</v>
      </c>
      <c r="X418" s="275" t="s">
        <v>3512</v>
      </c>
      <c r="Y418" s="83">
        <v>10</v>
      </c>
    </row>
    <row r="419" spans="1:25" ht="30.6" hidden="1" customHeight="1">
      <c r="A419" s="83">
        <v>339</v>
      </c>
      <c r="B419" s="107" t="s">
        <v>539</v>
      </c>
      <c r="C419" s="107" t="s">
        <v>549</v>
      </c>
      <c r="D419" s="170" t="s">
        <v>5513</v>
      </c>
      <c r="E419" s="300" t="s">
        <v>4185</v>
      </c>
      <c r="F419" s="263" t="s">
        <v>705</v>
      </c>
      <c r="G419" s="258" t="s">
        <v>566</v>
      </c>
      <c r="H419" s="263" t="s">
        <v>1655</v>
      </c>
      <c r="I419" s="258" t="s">
        <v>517</v>
      </c>
      <c r="J419" s="268" t="s">
        <v>1423</v>
      </c>
      <c r="K419" s="341">
        <v>1000</v>
      </c>
      <c r="L419" s="341">
        <v>5000</v>
      </c>
      <c r="M419" s="268" t="s">
        <v>1433</v>
      </c>
      <c r="N419" s="340">
        <v>2026</v>
      </c>
      <c r="O419" s="281" t="s">
        <v>3513</v>
      </c>
      <c r="P419" s="86" t="str">
        <f t="shared" si="6"/>
        <v>I</v>
      </c>
      <c r="Q419" s="86" t="s">
        <v>98</v>
      </c>
      <c r="R419" s="138" t="s">
        <v>1166</v>
      </c>
      <c r="S419" s="132"/>
      <c r="T419" s="168" t="s">
        <v>827</v>
      </c>
      <c r="U419" s="424" t="s">
        <v>2918</v>
      </c>
      <c r="V419" s="275" t="s">
        <v>2927</v>
      </c>
      <c r="W419" s="277" t="s">
        <v>2928</v>
      </c>
      <c r="X419" s="275" t="s">
        <v>2929</v>
      </c>
      <c r="Y419" s="83">
        <v>10</v>
      </c>
    </row>
    <row r="420" spans="1:25" ht="30.6" hidden="1" customHeight="1">
      <c r="A420" s="83">
        <v>345</v>
      </c>
      <c r="B420" s="107" t="s">
        <v>539</v>
      </c>
      <c r="C420" s="107" t="s">
        <v>549</v>
      </c>
      <c r="D420" s="170" t="s">
        <v>5978</v>
      </c>
      <c r="E420" s="300" t="s">
        <v>4193</v>
      </c>
      <c r="F420" s="263" t="s">
        <v>706</v>
      </c>
      <c r="G420" s="258" t="s">
        <v>566</v>
      </c>
      <c r="H420" s="263" t="s">
        <v>362</v>
      </c>
      <c r="I420" s="258" t="s">
        <v>517</v>
      </c>
      <c r="J420" s="268" t="s">
        <v>1423</v>
      </c>
      <c r="K420" s="340">
        <v>13</v>
      </c>
      <c r="L420" s="340">
        <v>37</v>
      </c>
      <c r="M420" s="268" t="s">
        <v>1433</v>
      </c>
      <c r="N420" s="340">
        <v>2026</v>
      </c>
      <c r="O420" s="281" t="s">
        <v>147</v>
      </c>
      <c r="P420" s="86" t="str">
        <f t="shared" si="6"/>
        <v>I</v>
      </c>
      <c r="Q420" s="86" t="s">
        <v>98</v>
      </c>
      <c r="R420" s="139" t="s">
        <v>1161</v>
      </c>
      <c r="S420" s="132"/>
      <c r="T420" s="168" t="s">
        <v>780</v>
      </c>
      <c r="U420" s="274" t="s">
        <v>2240</v>
      </c>
      <c r="V420" s="275" t="s">
        <v>2939</v>
      </c>
      <c r="W420" s="277" t="s">
        <v>2940</v>
      </c>
      <c r="X420" s="275" t="s">
        <v>2941</v>
      </c>
      <c r="Y420" s="83">
        <v>10</v>
      </c>
    </row>
    <row r="421" spans="1:25" ht="30.6" hidden="1" customHeight="1">
      <c r="A421" s="83">
        <v>347</v>
      </c>
      <c r="B421" s="107" t="s">
        <v>539</v>
      </c>
      <c r="C421" s="107" t="s">
        <v>549</v>
      </c>
      <c r="D421" s="170" t="s">
        <v>5979</v>
      </c>
      <c r="E421" s="300" t="s">
        <v>4196</v>
      </c>
      <c r="F421" s="263" t="s">
        <v>707</v>
      </c>
      <c r="G421" s="258" t="s">
        <v>566</v>
      </c>
      <c r="H421" s="263" t="s">
        <v>1663</v>
      </c>
      <c r="I421" s="258" t="s">
        <v>517</v>
      </c>
      <c r="J421" s="268" t="s">
        <v>3868</v>
      </c>
      <c r="K421" s="340">
        <v>0</v>
      </c>
      <c r="L421" s="340">
        <v>70</v>
      </c>
      <c r="M421" s="268" t="s">
        <v>1433</v>
      </c>
      <c r="N421" s="340">
        <v>2026</v>
      </c>
      <c r="O421" s="281" t="s">
        <v>149</v>
      </c>
      <c r="P421" s="86" t="str">
        <f t="shared" si="6"/>
        <v>I</v>
      </c>
      <c r="Q421" s="86" t="s">
        <v>98</v>
      </c>
      <c r="R421" s="139" t="s">
        <v>1161</v>
      </c>
      <c r="S421" s="132"/>
      <c r="T421" s="168" t="s">
        <v>822</v>
      </c>
      <c r="U421" s="274" t="s">
        <v>2292</v>
      </c>
      <c r="V421" s="275" t="s">
        <v>2945</v>
      </c>
      <c r="W421" s="277" t="s">
        <v>2946</v>
      </c>
      <c r="X421" s="275" t="s">
        <v>2947</v>
      </c>
      <c r="Y421" s="83">
        <v>10</v>
      </c>
    </row>
    <row r="422" spans="1:25" ht="30.6" hidden="1" customHeight="1">
      <c r="A422" s="83">
        <v>351</v>
      </c>
      <c r="B422" s="107" t="s">
        <v>539</v>
      </c>
      <c r="C422" s="107" t="s">
        <v>549</v>
      </c>
      <c r="D422" s="170" t="s">
        <v>5981</v>
      </c>
      <c r="E422" s="300" t="s">
        <v>4201</v>
      </c>
      <c r="F422" s="263" t="s">
        <v>368</v>
      </c>
      <c r="G422" s="258" t="s">
        <v>566</v>
      </c>
      <c r="H422" s="263" t="s">
        <v>730</v>
      </c>
      <c r="I422" s="258" t="s">
        <v>517</v>
      </c>
      <c r="J422" s="268" t="s">
        <v>1423</v>
      </c>
      <c r="K422" s="340">
        <v>0</v>
      </c>
      <c r="L422" s="340">
        <v>25</v>
      </c>
      <c r="M422" s="268" t="s">
        <v>1433</v>
      </c>
      <c r="N422" s="340">
        <v>2026</v>
      </c>
      <c r="O422" s="415" t="s">
        <v>1665</v>
      </c>
      <c r="P422" s="86" t="str">
        <f t="shared" si="6"/>
        <v>I</v>
      </c>
      <c r="Q422" s="86" t="s">
        <v>98</v>
      </c>
      <c r="R422" s="138" t="s">
        <v>1160</v>
      </c>
      <c r="S422" s="132"/>
      <c r="T422" s="168" t="s">
        <v>730</v>
      </c>
      <c r="U422" s="274" t="s">
        <v>2335</v>
      </c>
      <c r="V422" s="275" t="s">
        <v>2957</v>
      </c>
      <c r="W422" s="277" t="s">
        <v>2958</v>
      </c>
      <c r="X422" s="275" t="s">
        <v>2959</v>
      </c>
      <c r="Y422" s="83">
        <v>10</v>
      </c>
    </row>
    <row r="423" spans="1:25" ht="30.6" hidden="1" customHeight="1">
      <c r="A423" s="83">
        <v>354</v>
      </c>
      <c r="B423" s="107" t="s">
        <v>539</v>
      </c>
      <c r="C423" s="107" t="s">
        <v>549</v>
      </c>
      <c r="D423" s="170" t="s">
        <v>5982</v>
      </c>
      <c r="E423" s="300" t="s">
        <v>4206</v>
      </c>
      <c r="F423" s="263" t="s">
        <v>370</v>
      </c>
      <c r="G423" s="258" t="s">
        <v>566</v>
      </c>
      <c r="H423" s="263" t="s">
        <v>1668</v>
      </c>
      <c r="I423" s="258" t="s">
        <v>517</v>
      </c>
      <c r="J423" s="268" t="s">
        <v>1423</v>
      </c>
      <c r="K423" s="341">
        <v>9000</v>
      </c>
      <c r="L423" s="341">
        <v>25000</v>
      </c>
      <c r="M423" s="268" t="s">
        <v>1433</v>
      </c>
      <c r="N423" s="340">
        <v>2026</v>
      </c>
      <c r="O423" s="445" t="s">
        <v>550</v>
      </c>
      <c r="P423" s="86" t="str">
        <f t="shared" si="6"/>
        <v>I</v>
      </c>
      <c r="Q423" s="86" t="s">
        <v>98</v>
      </c>
      <c r="R423" s="138" t="s">
        <v>1160</v>
      </c>
      <c r="S423" s="132" t="s">
        <v>954</v>
      </c>
      <c r="T423" s="168" t="s">
        <v>773</v>
      </c>
      <c r="U423" s="274" t="s">
        <v>2335</v>
      </c>
      <c r="V423" s="275"/>
      <c r="W423" s="277" t="s">
        <v>2965</v>
      </c>
      <c r="X423" s="275" t="s">
        <v>2966</v>
      </c>
      <c r="Y423" s="83">
        <v>10</v>
      </c>
    </row>
    <row r="424" spans="1:25" ht="30.6" hidden="1" customHeight="1">
      <c r="A424" s="83">
        <v>357</v>
      </c>
      <c r="B424" s="107" t="s">
        <v>539</v>
      </c>
      <c r="C424" s="107" t="s">
        <v>549</v>
      </c>
      <c r="D424" s="170" t="s">
        <v>5983</v>
      </c>
      <c r="E424" s="300" t="s">
        <v>551</v>
      </c>
      <c r="F424" s="258" t="s">
        <v>709</v>
      </c>
      <c r="G424" s="258" t="s">
        <v>566</v>
      </c>
      <c r="H424" s="263" t="s">
        <v>372</v>
      </c>
      <c r="I424" s="258" t="s">
        <v>517</v>
      </c>
      <c r="J424" s="268" t="s">
        <v>3868</v>
      </c>
      <c r="K424" s="340">
        <v>29</v>
      </c>
      <c r="L424" s="340">
        <v>40</v>
      </c>
      <c r="M424" s="268" t="s">
        <v>1433</v>
      </c>
      <c r="N424" s="340">
        <v>2026</v>
      </c>
      <c r="O424" s="419" t="s">
        <v>153</v>
      </c>
      <c r="P424" s="86" t="str">
        <f t="shared" si="6"/>
        <v>I</v>
      </c>
      <c r="Q424" s="86" t="s">
        <v>98</v>
      </c>
      <c r="R424" s="138" t="s">
        <v>1169</v>
      </c>
      <c r="S424" s="132"/>
      <c r="T424" s="168" t="s">
        <v>830</v>
      </c>
      <c r="U424" s="274" t="s">
        <v>2970</v>
      </c>
      <c r="V424" s="276" t="s">
        <v>2971</v>
      </c>
      <c r="W424" s="277" t="s">
        <v>2974</v>
      </c>
      <c r="X424" s="276" t="s">
        <v>2975</v>
      </c>
      <c r="Y424" s="83">
        <v>10</v>
      </c>
    </row>
    <row r="425" spans="1:25" ht="30.6" hidden="1" customHeight="1">
      <c r="A425" s="83">
        <v>359</v>
      </c>
      <c r="B425" s="107" t="s">
        <v>539</v>
      </c>
      <c r="C425" s="107" t="s">
        <v>549</v>
      </c>
      <c r="D425" s="170" t="s">
        <v>5983</v>
      </c>
      <c r="E425" s="300" t="s">
        <v>553</v>
      </c>
      <c r="F425" s="258" t="s">
        <v>709</v>
      </c>
      <c r="G425" s="258" t="s">
        <v>566</v>
      </c>
      <c r="H425" s="263" t="s">
        <v>1670</v>
      </c>
      <c r="I425" s="258" t="s">
        <v>517</v>
      </c>
      <c r="J425" s="268" t="s">
        <v>3868</v>
      </c>
      <c r="K425" s="340">
        <v>15</v>
      </c>
      <c r="L425" s="340">
        <v>29</v>
      </c>
      <c r="M425" s="268" t="s">
        <v>1433</v>
      </c>
      <c r="N425" s="340">
        <v>2026</v>
      </c>
      <c r="O425" s="419" t="s">
        <v>155</v>
      </c>
      <c r="P425" s="86" t="str">
        <f t="shared" si="6"/>
        <v>I</v>
      </c>
      <c r="Q425" s="86" t="s">
        <v>98</v>
      </c>
      <c r="R425" s="138" t="s">
        <v>1169</v>
      </c>
      <c r="S425" s="132"/>
      <c r="T425" s="168" t="s">
        <v>830</v>
      </c>
      <c r="U425" s="423"/>
      <c r="V425" s="275" t="s">
        <v>2978</v>
      </c>
      <c r="W425" s="277" t="s">
        <v>2979</v>
      </c>
      <c r="X425" s="275" t="s">
        <v>2980</v>
      </c>
      <c r="Y425" s="83">
        <v>10</v>
      </c>
    </row>
    <row r="426" spans="1:25" ht="30.6" hidden="1" customHeight="1">
      <c r="A426" s="83">
        <v>362</v>
      </c>
      <c r="B426" s="107" t="s">
        <v>539</v>
      </c>
      <c r="C426" s="107" t="s">
        <v>549</v>
      </c>
      <c r="D426" s="170" t="s">
        <v>5984</v>
      </c>
      <c r="E426" s="300" t="s">
        <v>556</v>
      </c>
      <c r="F426" s="263" t="s">
        <v>374</v>
      </c>
      <c r="G426" s="258" t="s">
        <v>566</v>
      </c>
      <c r="H426" s="263" t="s">
        <v>1673</v>
      </c>
      <c r="I426" s="258" t="s">
        <v>517</v>
      </c>
      <c r="J426" s="268" t="s">
        <v>1423</v>
      </c>
      <c r="K426" s="341">
        <v>2002911</v>
      </c>
      <c r="L426" s="340">
        <v>0</v>
      </c>
      <c r="M426" s="268" t="s">
        <v>1433</v>
      </c>
      <c r="N426" s="340">
        <v>2026</v>
      </c>
      <c r="O426" s="415" t="s">
        <v>377</v>
      </c>
      <c r="P426" s="86" t="str">
        <f t="shared" si="6"/>
        <v>I</v>
      </c>
      <c r="Q426" s="86" t="s">
        <v>98</v>
      </c>
      <c r="R426" s="139" t="s">
        <v>1161</v>
      </c>
      <c r="S426" s="132"/>
      <c r="T426" s="168" t="s">
        <v>829</v>
      </c>
      <c r="U426" s="274" t="s">
        <v>2240</v>
      </c>
      <c r="V426" s="275" t="s">
        <v>2987</v>
      </c>
      <c r="W426" s="277" t="s">
        <v>2988</v>
      </c>
      <c r="X426" s="275" t="s">
        <v>2989</v>
      </c>
      <c r="Y426" s="83">
        <v>10</v>
      </c>
    </row>
    <row r="427" spans="1:25" ht="30.6" hidden="1" customHeight="1">
      <c r="A427" s="83">
        <v>391</v>
      </c>
      <c r="B427" s="107" t="s">
        <v>541</v>
      </c>
      <c r="C427" s="107" t="s">
        <v>558</v>
      </c>
      <c r="D427" s="170" t="s">
        <v>5033</v>
      </c>
      <c r="E427" s="300" t="s">
        <v>4252</v>
      </c>
      <c r="F427" s="263" t="s">
        <v>616</v>
      </c>
      <c r="G427" s="258" t="s">
        <v>445</v>
      </c>
      <c r="H427" s="263" t="s">
        <v>407</v>
      </c>
      <c r="I427" s="263" t="s">
        <v>408</v>
      </c>
      <c r="J427" s="399" t="s">
        <v>517</v>
      </c>
      <c r="K427" s="399" t="s">
        <v>517</v>
      </c>
      <c r="L427" s="399" t="s">
        <v>517</v>
      </c>
      <c r="M427" s="399" t="s">
        <v>1433</v>
      </c>
      <c r="N427" s="403">
        <v>2026</v>
      </c>
      <c r="O427" s="415" t="s">
        <v>409</v>
      </c>
      <c r="P427" s="86" t="str">
        <f t="shared" si="6"/>
        <v>I</v>
      </c>
      <c r="Q427" s="86" t="s">
        <v>66</v>
      </c>
      <c r="R427" s="138" t="s">
        <v>1160</v>
      </c>
      <c r="S427" s="132"/>
      <c r="T427" s="168" t="s">
        <v>847</v>
      </c>
      <c r="U427" s="274" t="s">
        <v>2443</v>
      </c>
      <c r="V427" s="275"/>
      <c r="W427" s="275" t="s">
        <v>2444</v>
      </c>
      <c r="X427" s="275" t="s">
        <v>2445</v>
      </c>
      <c r="Y427" s="83">
        <v>10</v>
      </c>
    </row>
    <row r="428" spans="1:25" ht="30.6" hidden="1" customHeight="1">
      <c r="A428" s="83">
        <v>457</v>
      </c>
      <c r="B428" s="107" t="s">
        <v>544</v>
      </c>
      <c r="C428" s="107" t="s">
        <v>561</v>
      </c>
      <c r="D428" s="170" t="s">
        <v>5072</v>
      </c>
      <c r="E428" s="300" t="s">
        <v>4333</v>
      </c>
      <c r="F428" s="263" t="s">
        <v>721</v>
      </c>
      <c r="G428" s="258" t="s">
        <v>566</v>
      </c>
      <c r="H428" s="263" t="s">
        <v>1751</v>
      </c>
      <c r="I428" s="258" t="s">
        <v>517</v>
      </c>
      <c r="J428" s="268" t="s">
        <v>3868</v>
      </c>
      <c r="K428" s="340">
        <v>0</v>
      </c>
      <c r="L428" s="340">
        <v>2</v>
      </c>
      <c r="M428" s="268" t="s">
        <v>1433</v>
      </c>
      <c r="N428" s="340">
        <v>2026</v>
      </c>
      <c r="O428" s="416" t="s">
        <v>230</v>
      </c>
      <c r="P428" s="86" t="str">
        <f t="shared" si="6"/>
        <v>R</v>
      </c>
      <c r="Q428" s="86" t="s">
        <v>66</v>
      </c>
      <c r="R428" s="138"/>
      <c r="S428" s="132"/>
      <c r="T428" s="168"/>
      <c r="U428" s="274" t="s">
        <v>2531</v>
      </c>
      <c r="V428" s="276" t="s">
        <v>2559</v>
      </c>
      <c r="W428" s="276" t="s">
        <v>2560</v>
      </c>
      <c r="X428" s="428" t="s">
        <v>2561</v>
      </c>
      <c r="Y428" s="83">
        <v>10</v>
      </c>
    </row>
    <row r="429" spans="1:25" ht="30.6" hidden="1" customHeight="1">
      <c r="A429" s="83">
        <v>471</v>
      </c>
      <c r="B429" s="107" t="s">
        <v>544</v>
      </c>
      <c r="C429" s="107" t="s">
        <v>562</v>
      </c>
      <c r="D429" s="170" t="s">
        <v>5078</v>
      </c>
      <c r="E429" s="300" t="s">
        <v>4376</v>
      </c>
      <c r="F429" s="263" t="s">
        <v>917</v>
      </c>
      <c r="G429" s="258" t="s">
        <v>566</v>
      </c>
      <c r="H429" s="263" t="s">
        <v>1759</v>
      </c>
      <c r="I429" s="258" t="s">
        <v>517</v>
      </c>
      <c r="J429" s="268" t="s">
        <v>3868</v>
      </c>
      <c r="K429" s="340">
        <v>0</v>
      </c>
      <c r="L429" s="340">
        <v>85</v>
      </c>
      <c r="M429" s="268" t="s">
        <v>1433</v>
      </c>
      <c r="N429" s="340">
        <v>2026</v>
      </c>
      <c r="O429" s="415" t="s">
        <v>479</v>
      </c>
      <c r="P429" s="86" t="str">
        <f t="shared" si="6"/>
        <v>I</v>
      </c>
      <c r="Q429" s="86" t="s">
        <v>66</v>
      </c>
      <c r="R429" s="138" t="s">
        <v>1167</v>
      </c>
      <c r="S429" s="132"/>
      <c r="T429" s="168" t="s">
        <v>870</v>
      </c>
      <c r="U429" s="424" t="s">
        <v>2586</v>
      </c>
      <c r="V429" s="426" t="s">
        <v>2590</v>
      </c>
      <c r="W429" s="426" t="s">
        <v>2591</v>
      </c>
      <c r="X429" s="426" t="s">
        <v>2592</v>
      </c>
      <c r="Y429" s="83">
        <v>10</v>
      </c>
    </row>
    <row r="430" spans="1:25" ht="30.6" hidden="1" customHeight="1">
      <c r="A430" s="83">
        <v>473</v>
      </c>
      <c r="B430" s="107" t="s">
        <v>544</v>
      </c>
      <c r="C430" s="107" t="s">
        <v>562</v>
      </c>
      <c r="D430" s="170" t="s">
        <v>5083</v>
      </c>
      <c r="E430" s="300" t="s">
        <v>4377</v>
      </c>
      <c r="F430" s="263" t="s">
        <v>722</v>
      </c>
      <c r="G430" s="258" t="s">
        <v>566</v>
      </c>
      <c r="H430" s="263" t="s">
        <v>480</v>
      </c>
      <c r="I430" s="258" t="s">
        <v>517</v>
      </c>
      <c r="J430" s="268" t="s">
        <v>1423</v>
      </c>
      <c r="K430" s="341">
        <v>1000</v>
      </c>
      <c r="L430" s="341">
        <v>5000</v>
      </c>
      <c r="M430" s="268" t="s">
        <v>1433</v>
      </c>
      <c r="N430" s="340">
        <v>2026</v>
      </c>
      <c r="O430" s="415" t="s">
        <v>481</v>
      </c>
      <c r="P430" s="86" t="str">
        <f t="shared" si="6"/>
        <v>I</v>
      </c>
      <c r="Q430" s="86" t="s">
        <v>66</v>
      </c>
      <c r="R430" s="138" t="s">
        <v>1167</v>
      </c>
      <c r="S430" s="132"/>
      <c r="T430" s="168" t="s">
        <v>864</v>
      </c>
      <c r="U430" s="424" t="s">
        <v>2586</v>
      </c>
      <c r="V430" s="426" t="s">
        <v>2596</v>
      </c>
      <c r="W430" s="426" t="s">
        <v>2597</v>
      </c>
      <c r="X430" s="426" t="s">
        <v>2598</v>
      </c>
      <c r="Y430" s="83">
        <v>10</v>
      </c>
    </row>
    <row r="431" spans="1:25" ht="30.6" hidden="1" customHeight="1">
      <c r="A431" s="83">
        <v>475</v>
      </c>
      <c r="B431" s="107" t="s">
        <v>544</v>
      </c>
      <c r="C431" s="107" t="s">
        <v>562</v>
      </c>
      <c r="D431" s="170" t="s">
        <v>5084</v>
      </c>
      <c r="E431" s="300" t="s">
        <v>4353</v>
      </c>
      <c r="F431" s="263" t="s">
        <v>4354</v>
      </c>
      <c r="G431" s="258" t="s">
        <v>566</v>
      </c>
      <c r="H431" s="263" t="s">
        <v>4355</v>
      </c>
      <c r="I431" s="258" t="s">
        <v>517</v>
      </c>
      <c r="J431" s="268" t="s">
        <v>1423</v>
      </c>
      <c r="K431" s="340">
        <v>0</v>
      </c>
      <c r="L431" s="341">
        <v>25000</v>
      </c>
      <c r="M431" s="268" t="s">
        <v>1433</v>
      </c>
      <c r="N431" s="340">
        <v>2026</v>
      </c>
      <c r="O431" s="415" t="s">
        <v>5136</v>
      </c>
      <c r="P431" s="86" t="str">
        <f t="shared" si="6"/>
        <v>I</v>
      </c>
      <c r="Q431" s="86" t="s">
        <v>66</v>
      </c>
      <c r="R431" s="138" t="s">
        <v>1167</v>
      </c>
      <c r="S431" s="132"/>
      <c r="T431" s="168" t="s">
        <v>863</v>
      </c>
      <c r="U431" s="424" t="s">
        <v>2586</v>
      </c>
      <c r="V431" s="275" t="s">
        <v>5988</v>
      </c>
      <c r="W431" s="523" t="s">
        <v>5987</v>
      </c>
      <c r="X431" s="275" t="s">
        <v>2600</v>
      </c>
      <c r="Y431" s="83">
        <v>10</v>
      </c>
    </row>
    <row r="432" spans="1:25" ht="30.6" hidden="1" customHeight="1">
      <c r="A432" s="83">
        <v>485</v>
      </c>
      <c r="B432" s="107" t="s">
        <v>544</v>
      </c>
      <c r="C432" s="107" t="s">
        <v>562</v>
      </c>
      <c r="D432" s="170" t="s">
        <v>5091</v>
      </c>
      <c r="E432" s="300" t="s">
        <v>4367</v>
      </c>
      <c r="F432" s="263" t="s">
        <v>631</v>
      </c>
      <c r="G432" s="258" t="s">
        <v>566</v>
      </c>
      <c r="H432" s="263" t="s">
        <v>1772</v>
      </c>
      <c r="I432" s="258" t="s">
        <v>517</v>
      </c>
      <c r="J432" s="268" t="s">
        <v>1423</v>
      </c>
      <c r="K432" s="340">
        <v>0</v>
      </c>
      <c r="L432" s="341">
        <v>10000</v>
      </c>
      <c r="M432" s="268" t="s">
        <v>1433</v>
      </c>
      <c r="N432" s="340">
        <v>2026</v>
      </c>
      <c r="O432" s="418" t="s">
        <v>5689</v>
      </c>
      <c r="P432" s="86" t="str">
        <f t="shared" si="6"/>
        <v>I</v>
      </c>
      <c r="Q432" s="86" t="s">
        <v>98</v>
      </c>
      <c r="R432" s="138" t="s">
        <v>1160</v>
      </c>
      <c r="S432" s="132"/>
      <c r="T432" s="168" t="s">
        <v>869</v>
      </c>
      <c r="U432" s="274" t="s">
        <v>3386</v>
      </c>
      <c r="V432" s="275"/>
      <c r="W432" s="275" t="s">
        <v>5690</v>
      </c>
      <c r="X432" s="277" t="s">
        <v>3135</v>
      </c>
      <c r="Y432" s="83">
        <v>10</v>
      </c>
    </row>
    <row r="433" spans="1:25" ht="30.6" hidden="1" customHeight="1">
      <c r="A433" s="83">
        <v>26</v>
      </c>
      <c r="B433" s="107" t="s">
        <v>537</v>
      </c>
      <c r="C433" s="107" t="s">
        <v>538</v>
      </c>
      <c r="D433" s="170" t="s">
        <v>4865</v>
      </c>
      <c r="E433" s="300" t="s">
        <v>3946</v>
      </c>
      <c r="F433" s="383" t="s">
        <v>605</v>
      </c>
      <c r="G433" s="258" t="s">
        <v>566</v>
      </c>
      <c r="H433" s="263" t="s">
        <v>1280</v>
      </c>
      <c r="I433" s="258" t="s">
        <v>517</v>
      </c>
      <c r="J433" s="268" t="s">
        <v>1423</v>
      </c>
      <c r="K433" s="340">
        <v>100</v>
      </c>
      <c r="L433" s="340">
        <v>280</v>
      </c>
      <c r="M433" s="268" t="s">
        <v>1421</v>
      </c>
      <c r="N433" s="340">
        <v>2026</v>
      </c>
      <c r="O433" s="415" t="s">
        <v>5676</v>
      </c>
      <c r="P433" s="86" t="str">
        <f t="shared" si="6"/>
        <v>I</v>
      </c>
      <c r="Q433" s="83" t="s">
        <v>66</v>
      </c>
      <c r="R433" s="138" t="s">
        <v>1174</v>
      </c>
      <c r="S433" s="132"/>
      <c r="T433" s="168" t="s">
        <v>737</v>
      </c>
      <c r="U433" s="424" t="s">
        <v>1912</v>
      </c>
      <c r="V433" s="275"/>
      <c r="W433" s="523" t="s">
        <v>1966</v>
      </c>
      <c r="X433" s="523" t="s">
        <v>1967</v>
      </c>
      <c r="Y433" s="83">
        <v>10</v>
      </c>
    </row>
    <row r="434" spans="1:25" ht="30.6" hidden="1" customHeight="1">
      <c r="A434" s="83">
        <v>27</v>
      </c>
      <c r="B434" s="107" t="s">
        <v>537</v>
      </c>
      <c r="C434" s="107" t="s">
        <v>538</v>
      </c>
      <c r="D434" s="170" t="s">
        <v>4867</v>
      </c>
      <c r="E434" s="300" t="s">
        <v>3947</v>
      </c>
      <c r="F434" s="383" t="s">
        <v>596</v>
      </c>
      <c r="G434" s="258" t="s">
        <v>566</v>
      </c>
      <c r="H434" s="263" t="s">
        <v>1286</v>
      </c>
      <c r="I434" s="258" t="s">
        <v>517</v>
      </c>
      <c r="J434" s="268" t="s">
        <v>1423</v>
      </c>
      <c r="K434" s="340">
        <v>400</v>
      </c>
      <c r="L434" s="341">
        <v>1000</v>
      </c>
      <c r="M434" s="268" t="s">
        <v>1421</v>
      </c>
      <c r="N434" s="340">
        <v>2026</v>
      </c>
      <c r="O434" s="415" t="s">
        <v>5677</v>
      </c>
      <c r="P434" s="86" t="str">
        <f t="shared" si="6"/>
        <v>I</v>
      </c>
      <c r="Q434" s="83" t="s">
        <v>66</v>
      </c>
      <c r="R434" s="138" t="s">
        <v>1174</v>
      </c>
      <c r="S434" s="132"/>
      <c r="T434" s="168" t="s">
        <v>735</v>
      </c>
      <c r="U434" s="424" t="s">
        <v>1915</v>
      </c>
      <c r="V434" s="275"/>
      <c r="W434" s="523" t="s">
        <v>1968</v>
      </c>
      <c r="X434" s="523" t="s">
        <v>1969</v>
      </c>
      <c r="Y434" s="83">
        <v>10</v>
      </c>
    </row>
    <row r="435" spans="1:25" ht="30.6" hidden="1" customHeight="1">
      <c r="A435" s="83">
        <v>28</v>
      </c>
      <c r="B435" s="107" t="s">
        <v>537</v>
      </c>
      <c r="C435" s="107" t="s">
        <v>538</v>
      </c>
      <c r="D435" s="170" t="s">
        <v>4886</v>
      </c>
      <c r="E435" s="300" t="s">
        <v>3948</v>
      </c>
      <c r="F435" s="383" t="s">
        <v>603</v>
      </c>
      <c r="G435" s="258" t="s">
        <v>566</v>
      </c>
      <c r="H435" s="263" t="s">
        <v>1335</v>
      </c>
      <c r="I435" s="258" t="s">
        <v>517</v>
      </c>
      <c r="J435" s="268" t="s">
        <v>1423</v>
      </c>
      <c r="K435" s="340">
        <v>0</v>
      </c>
      <c r="L435" s="268" t="s">
        <v>3949</v>
      </c>
      <c r="M435" s="268" t="s">
        <v>1421</v>
      </c>
      <c r="N435" s="340">
        <v>2026</v>
      </c>
      <c r="O435" s="415" t="s">
        <v>60</v>
      </c>
      <c r="P435" s="86" t="str">
        <f t="shared" si="6"/>
        <v>I</v>
      </c>
      <c r="Q435" s="83" t="s">
        <v>66</v>
      </c>
      <c r="R435" s="138" t="s">
        <v>1174</v>
      </c>
      <c r="S435" s="132"/>
      <c r="T435" s="168"/>
      <c r="U435" s="447" t="s">
        <v>1970</v>
      </c>
      <c r="V435" s="275"/>
      <c r="W435" s="523" t="s">
        <v>1971</v>
      </c>
      <c r="X435" s="523" t="s">
        <v>1972</v>
      </c>
      <c r="Y435" s="83">
        <v>10</v>
      </c>
    </row>
    <row r="436" spans="1:25" ht="30.6" hidden="1" customHeight="1">
      <c r="A436" s="83">
        <v>45</v>
      </c>
      <c r="B436" s="107" t="s">
        <v>537</v>
      </c>
      <c r="C436" s="107" t="s">
        <v>538</v>
      </c>
      <c r="D436" s="170" t="s">
        <v>4899</v>
      </c>
      <c r="E436" s="300" t="s">
        <v>3969</v>
      </c>
      <c r="F436" s="383" t="s">
        <v>644</v>
      </c>
      <c r="G436" s="258" t="s">
        <v>566</v>
      </c>
      <c r="H436" s="263" t="s">
        <v>1392</v>
      </c>
      <c r="I436" s="258" t="s">
        <v>517</v>
      </c>
      <c r="J436" s="268" t="s">
        <v>3868</v>
      </c>
      <c r="K436" s="340">
        <v>100</v>
      </c>
      <c r="L436" s="340">
        <v>60</v>
      </c>
      <c r="M436" s="268" t="s">
        <v>1421</v>
      </c>
      <c r="N436" s="340">
        <v>2026</v>
      </c>
      <c r="O436" s="281" t="s">
        <v>18</v>
      </c>
      <c r="P436" s="86" t="str">
        <f t="shared" si="6"/>
        <v>R</v>
      </c>
      <c r="Q436" s="83" t="s">
        <v>66</v>
      </c>
      <c r="R436" s="128"/>
      <c r="S436" s="128"/>
      <c r="T436" s="168"/>
      <c r="U436" s="424" t="s">
        <v>1973</v>
      </c>
      <c r="V436" s="427" t="s">
        <v>2015</v>
      </c>
      <c r="W436" s="422" t="s">
        <v>2016</v>
      </c>
      <c r="X436" s="422" t="s">
        <v>2017</v>
      </c>
      <c r="Y436" s="83">
        <v>10</v>
      </c>
    </row>
    <row r="437" spans="1:25" ht="30.6" hidden="1" customHeight="1">
      <c r="A437" s="83">
        <v>46</v>
      </c>
      <c r="B437" s="107" t="s">
        <v>537</v>
      </c>
      <c r="C437" s="107" t="s">
        <v>538</v>
      </c>
      <c r="D437" s="170" t="s">
        <v>4900</v>
      </c>
      <c r="E437" s="300" t="s">
        <v>3970</v>
      </c>
      <c r="F437" s="383" t="s">
        <v>645</v>
      </c>
      <c r="G437" s="263" t="s">
        <v>566</v>
      </c>
      <c r="H437" s="263" t="s">
        <v>1394</v>
      </c>
      <c r="I437" s="263" t="s">
        <v>517</v>
      </c>
      <c r="J437" s="399" t="s">
        <v>3868</v>
      </c>
      <c r="K437" s="403">
        <v>100</v>
      </c>
      <c r="L437" s="403">
        <v>75</v>
      </c>
      <c r="M437" s="399" t="s">
        <v>1421</v>
      </c>
      <c r="N437" s="403">
        <v>2026</v>
      </c>
      <c r="O437" s="281" t="s">
        <v>19</v>
      </c>
      <c r="P437" s="86" t="str">
        <f t="shared" si="6"/>
        <v>R</v>
      </c>
      <c r="Q437" s="83" t="s">
        <v>66</v>
      </c>
      <c r="R437" s="128"/>
      <c r="S437" s="128"/>
      <c r="T437" s="168"/>
      <c r="U437" s="424" t="s">
        <v>1973</v>
      </c>
      <c r="V437" s="427" t="s">
        <v>2018</v>
      </c>
      <c r="W437" s="422" t="s">
        <v>2019</v>
      </c>
      <c r="X437" s="422" t="s">
        <v>2020</v>
      </c>
      <c r="Y437" s="83">
        <v>10</v>
      </c>
    </row>
    <row r="438" spans="1:25" ht="30.6" hidden="1" customHeight="1">
      <c r="A438" s="83">
        <v>47</v>
      </c>
      <c r="B438" s="107" t="s">
        <v>537</v>
      </c>
      <c r="C438" s="107" t="s">
        <v>538</v>
      </c>
      <c r="D438" s="170" t="s">
        <v>4899</v>
      </c>
      <c r="E438" s="300" t="s">
        <v>3971</v>
      </c>
      <c r="F438" s="383" t="s">
        <v>644</v>
      </c>
      <c r="G438" s="258" t="s">
        <v>566</v>
      </c>
      <c r="H438" s="263" t="s">
        <v>1390</v>
      </c>
      <c r="I438" s="258" t="s">
        <v>517</v>
      </c>
      <c r="J438" s="268" t="s">
        <v>3868</v>
      </c>
      <c r="K438" s="340">
        <v>100</v>
      </c>
      <c r="L438" s="340">
        <v>10</v>
      </c>
      <c r="M438" s="268" t="s">
        <v>1421</v>
      </c>
      <c r="N438" s="340">
        <v>2026</v>
      </c>
      <c r="O438" s="415" t="s">
        <v>1250</v>
      </c>
      <c r="P438" s="86" t="str">
        <f t="shared" si="6"/>
        <v>R</v>
      </c>
      <c r="Q438" s="83" t="s">
        <v>66</v>
      </c>
      <c r="R438" s="128"/>
      <c r="S438" s="128"/>
      <c r="T438" s="168"/>
      <c r="U438" s="424" t="s">
        <v>1973</v>
      </c>
      <c r="V438" s="427" t="s">
        <v>2021</v>
      </c>
      <c r="W438" s="422" t="s">
        <v>2010</v>
      </c>
      <c r="X438" s="422" t="s">
        <v>2022</v>
      </c>
      <c r="Y438" s="83">
        <v>10</v>
      </c>
    </row>
    <row r="439" spans="1:25" ht="30.6" hidden="1" customHeight="1">
      <c r="A439" s="83">
        <v>48</v>
      </c>
      <c r="B439" s="107" t="s">
        <v>537</v>
      </c>
      <c r="C439" s="107" t="s">
        <v>538</v>
      </c>
      <c r="D439" s="170" t="s">
        <v>4899</v>
      </c>
      <c r="E439" s="300" t="s">
        <v>3972</v>
      </c>
      <c r="F439" s="383" t="s">
        <v>644</v>
      </c>
      <c r="G439" s="258" t="s">
        <v>566</v>
      </c>
      <c r="H439" s="263" t="s">
        <v>1391</v>
      </c>
      <c r="I439" s="258" t="s">
        <v>517</v>
      </c>
      <c r="J439" s="268" t="s">
        <v>3868</v>
      </c>
      <c r="K439" s="340">
        <v>100</v>
      </c>
      <c r="L439" s="340">
        <v>10</v>
      </c>
      <c r="M439" s="268" t="s">
        <v>1421</v>
      </c>
      <c r="N439" s="340">
        <v>2026</v>
      </c>
      <c r="O439" s="415" t="s">
        <v>58</v>
      </c>
      <c r="P439" s="86" t="str">
        <f t="shared" si="6"/>
        <v>R</v>
      </c>
      <c r="Q439" s="83" t="s">
        <v>66</v>
      </c>
      <c r="R439" s="128"/>
      <c r="S439" s="128"/>
      <c r="T439" s="168"/>
      <c r="U439" s="274" t="s">
        <v>1973</v>
      </c>
      <c r="V439" s="427" t="s">
        <v>2023</v>
      </c>
      <c r="W439" s="422" t="s">
        <v>2010</v>
      </c>
      <c r="X439" s="422" t="s">
        <v>2024</v>
      </c>
      <c r="Y439" s="83">
        <v>10</v>
      </c>
    </row>
    <row r="440" spans="1:25" ht="30.6" hidden="1" customHeight="1">
      <c r="A440" s="83">
        <v>49</v>
      </c>
      <c r="B440" s="107" t="s">
        <v>537</v>
      </c>
      <c r="C440" s="107" t="s">
        <v>538</v>
      </c>
      <c r="D440" s="170" t="s">
        <v>4898</v>
      </c>
      <c r="E440" s="300" t="s">
        <v>3973</v>
      </c>
      <c r="F440" s="383" t="s">
        <v>584</v>
      </c>
      <c r="G440" s="258" t="s">
        <v>566</v>
      </c>
      <c r="H440" s="263" t="s">
        <v>1343</v>
      </c>
      <c r="I440" s="258" t="s">
        <v>517</v>
      </c>
      <c r="J440" s="268" t="s">
        <v>3868</v>
      </c>
      <c r="K440" s="340">
        <v>100</v>
      </c>
      <c r="L440" s="340">
        <v>30</v>
      </c>
      <c r="M440" s="268" t="s">
        <v>1421</v>
      </c>
      <c r="N440" s="340">
        <v>2026</v>
      </c>
      <c r="O440" s="281" t="s">
        <v>20</v>
      </c>
      <c r="P440" s="86" t="str">
        <f t="shared" si="6"/>
        <v>I</v>
      </c>
      <c r="Q440" s="83" t="s">
        <v>66</v>
      </c>
      <c r="R440" s="138" t="s">
        <v>1170</v>
      </c>
      <c r="S440" s="132"/>
      <c r="T440" s="168" t="s">
        <v>738</v>
      </c>
      <c r="U440" s="274" t="s">
        <v>2005</v>
      </c>
      <c r="V440" s="275"/>
      <c r="W440" s="422" t="s">
        <v>2007</v>
      </c>
      <c r="X440" s="422" t="s">
        <v>2025</v>
      </c>
      <c r="Y440" s="83">
        <v>10</v>
      </c>
    </row>
    <row r="441" spans="1:25" ht="30.6" hidden="1" customHeight="1">
      <c r="A441" s="83">
        <v>50</v>
      </c>
      <c r="B441" s="107" t="s">
        <v>537</v>
      </c>
      <c r="C441" s="107" t="s">
        <v>538</v>
      </c>
      <c r="D441" s="170" t="s">
        <v>4898</v>
      </c>
      <c r="E441" s="300" t="s">
        <v>3975</v>
      </c>
      <c r="F441" s="383" t="s">
        <v>584</v>
      </c>
      <c r="G441" s="258" t="s">
        <v>566</v>
      </c>
      <c r="H441" s="263" t="s">
        <v>1342</v>
      </c>
      <c r="I441" s="258" t="s">
        <v>517</v>
      </c>
      <c r="J441" s="268" t="s">
        <v>3868</v>
      </c>
      <c r="K441" s="340">
        <v>100</v>
      </c>
      <c r="L441" s="340">
        <v>30</v>
      </c>
      <c r="M441" s="268" t="s">
        <v>1421</v>
      </c>
      <c r="N441" s="340">
        <v>2026</v>
      </c>
      <c r="O441" s="281" t="s">
        <v>21</v>
      </c>
      <c r="P441" s="86" t="str">
        <f t="shared" si="6"/>
        <v>I</v>
      </c>
      <c r="Q441" s="83" t="s">
        <v>66</v>
      </c>
      <c r="R441" s="138" t="s">
        <v>1170</v>
      </c>
      <c r="S441" s="132"/>
      <c r="T441" s="168" t="s">
        <v>740</v>
      </c>
      <c r="U441" s="274" t="s">
        <v>1981</v>
      </c>
      <c r="V441" s="275"/>
      <c r="W441" s="422" t="s">
        <v>2007</v>
      </c>
      <c r="X441" s="422" t="s">
        <v>2026</v>
      </c>
      <c r="Y441" s="83">
        <v>10</v>
      </c>
    </row>
    <row r="442" spans="1:25" ht="30.6" hidden="1" customHeight="1">
      <c r="A442" s="83">
        <v>63</v>
      </c>
      <c r="B442" s="107" t="s">
        <v>537</v>
      </c>
      <c r="C442" s="107" t="s">
        <v>538</v>
      </c>
      <c r="D442" s="170" t="s">
        <v>4893</v>
      </c>
      <c r="E442" s="300" t="s">
        <v>3992</v>
      </c>
      <c r="F442" s="383" t="s">
        <v>639</v>
      </c>
      <c r="G442" s="258" t="s">
        <v>445</v>
      </c>
      <c r="H442" s="263" t="s">
        <v>1405</v>
      </c>
      <c r="I442" s="258" t="s">
        <v>3993</v>
      </c>
      <c r="J442" s="268" t="s">
        <v>517</v>
      </c>
      <c r="K442" s="268" t="s">
        <v>517</v>
      </c>
      <c r="L442" s="268" t="s">
        <v>517</v>
      </c>
      <c r="M442" s="268" t="s">
        <v>1421</v>
      </c>
      <c r="N442" s="340">
        <v>2026</v>
      </c>
      <c r="O442" s="416" t="s">
        <v>26</v>
      </c>
      <c r="P442" s="86" t="str">
        <f t="shared" si="6"/>
        <v>R</v>
      </c>
      <c r="Q442" s="83" t="s">
        <v>66</v>
      </c>
      <c r="R442" s="128"/>
      <c r="S442" s="128"/>
      <c r="T442" s="168"/>
      <c r="U442" s="274" t="s">
        <v>2050</v>
      </c>
      <c r="V442" s="275"/>
      <c r="W442" s="275" t="s">
        <v>2060</v>
      </c>
      <c r="X442" s="276" t="s">
        <v>2061</v>
      </c>
      <c r="Y442" s="83">
        <v>10</v>
      </c>
    </row>
    <row r="443" spans="1:25" ht="30.6" hidden="1" customHeight="1">
      <c r="A443" s="83">
        <v>64</v>
      </c>
      <c r="B443" s="107" t="s">
        <v>537</v>
      </c>
      <c r="C443" s="107" t="s">
        <v>538</v>
      </c>
      <c r="D443" s="170" t="s">
        <v>4893</v>
      </c>
      <c r="E443" s="300" t="s">
        <v>3994</v>
      </c>
      <c r="F443" s="383" t="s">
        <v>640</v>
      </c>
      <c r="G443" s="258" t="s">
        <v>566</v>
      </c>
      <c r="H443" s="263" t="s">
        <v>1406</v>
      </c>
      <c r="I443" s="258" t="s">
        <v>517</v>
      </c>
      <c r="J443" s="268" t="s">
        <v>1423</v>
      </c>
      <c r="K443" s="340">
        <v>0</v>
      </c>
      <c r="L443" s="341">
        <v>350000</v>
      </c>
      <c r="M443" s="268" t="s">
        <v>1421</v>
      </c>
      <c r="N443" s="340">
        <v>2026</v>
      </c>
      <c r="O443" s="281" t="s">
        <v>27</v>
      </c>
      <c r="P443" s="86" t="str">
        <f t="shared" si="6"/>
        <v>R</v>
      </c>
      <c r="Q443" s="83" t="s">
        <v>66</v>
      </c>
      <c r="R443" s="128"/>
      <c r="S443" s="128"/>
      <c r="T443" s="168" t="s">
        <v>733</v>
      </c>
      <c r="U443" s="274" t="s">
        <v>2062</v>
      </c>
      <c r="V443" s="275"/>
      <c r="W443" s="275" t="s">
        <v>2063</v>
      </c>
      <c r="X443" s="276" t="s">
        <v>2064</v>
      </c>
      <c r="Y443" s="83">
        <v>10</v>
      </c>
    </row>
    <row r="444" spans="1:25" ht="30.6" hidden="1" customHeight="1">
      <c r="A444" s="83">
        <v>65</v>
      </c>
      <c r="B444" s="107" t="s">
        <v>537</v>
      </c>
      <c r="C444" s="107" t="s">
        <v>538</v>
      </c>
      <c r="D444" s="170" t="s">
        <v>4893</v>
      </c>
      <c r="E444" s="300" t="s">
        <v>3995</v>
      </c>
      <c r="F444" s="383" t="s">
        <v>640</v>
      </c>
      <c r="G444" s="258" t="s">
        <v>566</v>
      </c>
      <c r="H444" s="263" t="s">
        <v>1406</v>
      </c>
      <c r="I444" s="258" t="s">
        <v>517</v>
      </c>
      <c r="J444" s="268" t="s">
        <v>1423</v>
      </c>
      <c r="K444" s="340">
        <v>0</v>
      </c>
      <c r="L444" s="341">
        <v>400000</v>
      </c>
      <c r="M444" s="268" t="s">
        <v>1421</v>
      </c>
      <c r="N444" s="340">
        <v>2026</v>
      </c>
      <c r="O444" s="281" t="s">
        <v>28</v>
      </c>
      <c r="P444" s="86" t="str">
        <f t="shared" si="6"/>
        <v>R</v>
      </c>
      <c r="Q444" s="83" t="s">
        <v>66</v>
      </c>
      <c r="R444" s="128"/>
      <c r="S444" s="128"/>
      <c r="T444" s="168" t="s">
        <v>733</v>
      </c>
      <c r="U444" s="274" t="s">
        <v>2062</v>
      </c>
      <c r="V444" s="275"/>
      <c r="W444" s="275" t="s">
        <v>2065</v>
      </c>
      <c r="X444" s="276" t="s">
        <v>2066</v>
      </c>
      <c r="Y444" s="83">
        <v>10</v>
      </c>
    </row>
    <row r="445" spans="1:25" ht="30.6" hidden="1" customHeight="1">
      <c r="A445" s="83">
        <v>66</v>
      </c>
      <c r="B445" s="107" t="s">
        <v>537</v>
      </c>
      <c r="C445" s="107" t="s">
        <v>538</v>
      </c>
      <c r="D445" s="170" t="s">
        <v>4893</v>
      </c>
      <c r="E445" s="300" t="s">
        <v>3996</v>
      </c>
      <c r="F445" s="383" t="s">
        <v>640</v>
      </c>
      <c r="G445" s="258" t="s">
        <v>566</v>
      </c>
      <c r="H445" s="263" t="s">
        <v>1406</v>
      </c>
      <c r="I445" s="258" t="s">
        <v>517</v>
      </c>
      <c r="J445" s="268" t="s">
        <v>1423</v>
      </c>
      <c r="K445" s="340">
        <v>0</v>
      </c>
      <c r="L445" s="341">
        <v>245000</v>
      </c>
      <c r="M445" s="268" t="s">
        <v>1421</v>
      </c>
      <c r="N445" s="340">
        <v>2026</v>
      </c>
      <c r="O445" s="416" t="s">
        <v>29</v>
      </c>
      <c r="P445" s="86" t="str">
        <f t="shared" si="6"/>
        <v>R</v>
      </c>
      <c r="Q445" s="83" t="s">
        <v>66</v>
      </c>
      <c r="R445" s="128"/>
      <c r="S445" s="128"/>
      <c r="T445" s="168" t="s">
        <v>733</v>
      </c>
      <c r="U445" s="425" t="s">
        <v>2067</v>
      </c>
      <c r="V445" s="275"/>
      <c r="W445" s="427" t="s">
        <v>2068</v>
      </c>
      <c r="X445" s="427" t="s">
        <v>2069</v>
      </c>
      <c r="Y445" s="83">
        <v>10</v>
      </c>
    </row>
    <row r="446" spans="1:25" ht="30.6" hidden="1" customHeight="1">
      <c r="A446" s="83">
        <v>67</v>
      </c>
      <c r="B446" s="107" t="s">
        <v>537</v>
      </c>
      <c r="C446" s="107" t="s">
        <v>538</v>
      </c>
      <c r="D446" s="170" t="s">
        <v>4893</v>
      </c>
      <c r="E446" s="300" t="s">
        <v>3997</v>
      </c>
      <c r="F446" s="383" t="s">
        <v>640</v>
      </c>
      <c r="G446" s="258" t="s">
        <v>566</v>
      </c>
      <c r="H446" s="263" t="s">
        <v>1406</v>
      </c>
      <c r="I446" s="258" t="s">
        <v>517</v>
      </c>
      <c r="J446" s="268" t="s">
        <v>1423</v>
      </c>
      <c r="K446" s="340">
        <v>0</v>
      </c>
      <c r="L446" s="341">
        <v>280000</v>
      </c>
      <c r="M446" s="268" t="s">
        <v>1421</v>
      </c>
      <c r="N446" s="340">
        <v>2026</v>
      </c>
      <c r="O446" s="416" t="s">
        <v>30</v>
      </c>
      <c r="P446" s="86" t="str">
        <f t="shared" si="6"/>
        <v>R</v>
      </c>
      <c r="Q446" s="83" t="s">
        <v>66</v>
      </c>
      <c r="R446" s="128"/>
      <c r="S446" s="128"/>
      <c r="T446" s="168" t="s">
        <v>733</v>
      </c>
      <c r="U446" s="274" t="s">
        <v>2062</v>
      </c>
      <c r="V446" s="427" t="s">
        <v>2070</v>
      </c>
      <c r="W446" s="427" t="s">
        <v>2071</v>
      </c>
      <c r="X446" s="276" t="s">
        <v>2072</v>
      </c>
      <c r="Y446" s="83">
        <v>10</v>
      </c>
    </row>
    <row r="447" spans="1:25" ht="30.6" hidden="1" customHeight="1">
      <c r="A447" s="83">
        <v>118</v>
      </c>
      <c r="B447" s="107" t="s">
        <v>537</v>
      </c>
      <c r="C447" s="107" t="s">
        <v>538</v>
      </c>
      <c r="D447" s="170" t="s">
        <v>4907</v>
      </c>
      <c r="E447" s="300" t="s">
        <v>3870</v>
      </c>
      <c r="F447" s="383" t="s">
        <v>658</v>
      </c>
      <c r="G447" s="258" t="s">
        <v>445</v>
      </c>
      <c r="H447" s="263" t="s">
        <v>1386</v>
      </c>
      <c r="I447" s="263" t="s">
        <v>57</v>
      </c>
      <c r="J447" s="268" t="s">
        <v>517</v>
      </c>
      <c r="K447" s="268" t="s">
        <v>517</v>
      </c>
      <c r="L447" s="268" t="s">
        <v>517</v>
      </c>
      <c r="M447" s="268" t="s">
        <v>1421</v>
      </c>
      <c r="N447" s="340">
        <v>2026</v>
      </c>
      <c r="O447" s="415" t="s">
        <v>7838</v>
      </c>
      <c r="P447" s="86" t="str">
        <f t="shared" si="6"/>
        <v>R</v>
      </c>
      <c r="Q447" s="83" t="s">
        <v>66</v>
      </c>
      <c r="R447" s="128"/>
      <c r="S447" s="128"/>
      <c r="T447" s="168"/>
      <c r="U447" s="423" t="s">
        <v>2138</v>
      </c>
      <c r="V447" s="275"/>
      <c r="W447" s="275" t="s">
        <v>2182</v>
      </c>
      <c r="X447" s="275" t="s">
        <v>2183</v>
      </c>
      <c r="Y447" s="83">
        <v>10</v>
      </c>
    </row>
    <row r="448" spans="1:25" ht="30.6" hidden="1" customHeight="1">
      <c r="A448" s="83">
        <v>121</v>
      </c>
      <c r="B448" s="107" t="s">
        <v>537</v>
      </c>
      <c r="C448" s="107" t="s">
        <v>538</v>
      </c>
      <c r="D448" s="170" t="s">
        <v>4904</v>
      </c>
      <c r="E448" s="300" t="s">
        <v>3876</v>
      </c>
      <c r="F448" s="383" t="s">
        <v>648</v>
      </c>
      <c r="G448" s="258" t="s">
        <v>566</v>
      </c>
      <c r="H448" s="258" t="s">
        <v>1373</v>
      </c>
      <c r="I448" s="258" t="s">
        <v>517</v>
      </c>
      <c r="J448" s="268" t="s">
        <v>3868</v>
      </c>
      <c r="K448" s="340">
        <v>0</v>
      </c>
      <c r="L448" s="340">
        <v>-15</v>
      </c>
      <c r="M448" s="268" t="s">
        <v>1421</v>
      </c>
      <c r="N448" s="340">
        <v>2026</v>
      </c>
      <c r="O448" s="561" t="s">
        <v>67</v>
      </c>
      <c r="P448" s="86" t="str">
        <f t="shared" si="6"/>
        <v>R</v>
      </c>
      <c r="Q448" s="83" t="s">
        <v>66</v>
      </c>
      <c r="R448" s="128"/>
      <c r="S448" s="128"/>
      <c r="T448" s="168"/>
      <c r="U448" s="423" t="s">
        <v>2189</v>
      </c>
      <c r="V448" s="275" t="s">
        <v>2190</v>
      </c>
      <c r="W448" s="275" t="s">
        <v>2191</v>
      </c>
      <c r="X448" s="275" t="s">
        <v>2192</v>
      </c>
      <c r="Y448" s="83">
        <v>10</v>
      </c>
    </row>
    <row r="449" spans="1:25" ht="30.6" hidden="1" customHeight="1">
      <c r="A449" s="83">
        <v>122</v>
      </c>
      <c r="B449" s="107" t="s">
        <v>537</v>
      </c>
      <c r="C449" s="107" t="s">
        <v>538</v>
      </c>
      <c r="D449" s="170" t="s">
        <v>4905</v>
      </c>
      <c r="E449" s="300" t="s">
        <v>3877</v>
      </c>
      <c r="F449" s="383" t="s">
        <v>647</v>
      </c>
      <c r="G449" s="258" t="s">
        <v>445</v>
      </c>
      <c r="H449" s="263" t="s">
        <v>3878</v>
      </c>
      <c r="I449" s="263" t="s">
        <v>3879</v>
      </c>
      <c r="J449" s="268" t="s">
        <v>517</v>
      </c>
      <c r="K449" s="268" t="s">
        <v>517</v>
      </c>
      <c r="L449" s="268" t="s">
        <v>517</v>
      </c>
      <c r="M449" s="268" t="s">
        <v>1421</v>
      </c>
      <c r="N449" s="340">
        <v>2026</v>
      </c>
      <c r="O449" s="569" t="s">
        <v>7753</v>
      </c>
      <c r="P449" s="86" t="str">
        <f t="shared" si="6"/>
        <v>R</v>
      </c>
      <c r="Q449" s="83" t="s">
        <v>66</v>
      </c>
      <c r="R449" s="128"/>
      <c r="S449" s="128"/>
      <c r="T449" s="168"/>
      <c r="U449" s="423"/>
      <c r="V449" s="275"/>
      <c r="W449" s="275" t="s">
        <v>2193</v>
      </c>
      <c r="X449" s="275" t="s">
        <v>2194</v>
      </c>
      <c r="Y449" s="83">
        <v>10</v>
      </c>
    </row>
    <row r="450" spans="1:25" ht="30.6" hidden="1" customHeight="1">
      <c r="A450" s="83">
        <v>147</v>
      </c>
      <c r="B450" s="107" t="s">
        <v>537</v>
      </c>
      <c r="C450" s="107" t="s">
        <v>538</v>
      </c>
      <c r="D450" s="170" t="s">
        <v>4866</v>
      </c>
      <c r="E450" s="300" t="s">
        <v>3914</v>
      </c>
      <c r="F450" s="263" t="s">
        <v>669</v>
      </c>
      <c r="G450" s="258" t="s">
        <v>566</v>
      </c>
      <c r="H450" s="258" t="s">
        <v>1283</v>
      </c>
      <c r="I450" s="258" t="s">
        <v>517</v>
      </c>
      <c r="J450" s="268" t="s">
        <v>1423</v>
      </c>
      <c r="K450" s="341">
        <v>4083</v>
      </c>
      <c r="L450" s="341">
        <v>12464</v>
      </c>
      <c r="M450" s="268" t="s">
        <v>1421</v>
      </c>
      <c r="N450" s="340">
        <v>2026</v>
      </c>
      <c r="O450" s="281" t="s">
        <v>93</v>
      </c>
      <c r="P450" s="86" t="str">
        <f t="shared" ref="P450:P513" si="7">LEFT(F450,1)</f>
        <v>I</v>
      </c>
      <c r="Q450" s="86" t="s">
        <v>98</v>
      </c>
      <c r="R450" s="138" t="s">
        <v>1174</v>
      </c>
      <c r="S450" s="132"/>
      <c r="T450" s="168" t="s">
        <v>731</v>
      </c>
      <c r="U450" s="424" t="s">
        <v>1912</v>
      </c>
      <c r="V450" s="426"/>
      <c r="W450" s="275" t="s">
        <v>2686</v>
      </c>
      <c r="X450" s="275" t="s">
        <v>2687</v>
      </c>
      <c r="Y450" s="83">
        <v>10</v>
      </c>
    </row>
    <row r="451" spans="1:25" ht="30.6" hidden="1" customHeight="1">
      <c r="A451" s="83">
        <v>148</v>
      </c>
      <c r="B451" s="107" t="s">
        <v>537</v>
      </c>
      <c r="C451" s="107" t="s">
        <v>538</v>
      </c>
      <c r="D451" s="170" t="s">
        <v>4869</v>
      </c>
      <c r="E451" s="300" t="s">
        <v>3915</v>
      </c>
      <c r="F451" s="263" t="s">
        <v>670</v>
      </c>
      <c r="G451" s="258" t="s">
        <v>566</v>
      </c>
      <c r="H451" s="263" t="s">
        <v>1289</v>
      </c>
      <c r="I451" s="258" t="s">
        <v>517</v>
      </c>
      <c r="J451" s="268" t="s">
        <v>3868</v>
      </c>
      <c r="K451" s="340">
        <v>40</v>
      </c>
      <c r="L451" s="340">
        <v>80</v>
      </c>
      <c r="M451" s="268" t="s">
        <v>1421</v>
      </c>
      <c r="N451" s="340">
        <v>2026</v>
      </c>
      <c r="O451" s="416" t="s">
        <v>94</v>
      </c>
      <c r="P451" s="86" t="str">
        <f t="shared" si="7"/>
        <v>I</v>
      </c>
      <c r="Q451" s="86" t="s">
        <v>98</v>
      </c>
      <c r="R451" s="138" t="s">
        <v>1174</v>
      </c>
      <c r="S451" s="132"/>
      <c r="T451" s="168" t="s">
        <v>741</v>
      </c>
      <c r="U451" s="424" t="s">
        <v>1912</v>
      </c>
      <c r="V451" s="426"/>
      <c r="W451" s="426" t="s">
        <v>2688</v>
      </c>
      <c r="X451" s="426" t="s">
        <v>2689</v>
      </c>
      <c r="Y451" s="83">
        <v>10</v>
      </c>
    </row>
    <row r="452" spans="1:25" ht="30.6" hidden="1" customHeight="1">
      <c r="A452" s="83">
        <v>149</v>
      </c>
      <c r="B452" s="107" t="s">
        <v>537</v>
      </c>
      <c r="C452" s="107" t="s">
        <v>538</v>
      </c>
      <c r="D452" s="170" t="s">
        <v>4871</v>
      </c>
      <c r="E452" s="300" t="s">
        <v>3916</v>
      </c>
      <c r="F452" s="263" t="s">
        <v>204</v>
      </c>
      <c r="G452" s="258" t="s">
        <v>566</v>
      </c>
      <c r="H452" s="263" t="s">
        <v>1294</v>
      </c>
      <c r="I452" s="258" t="s">
        <v>517</v>
      </c>
      <c r="J452" s="268" t="s">
        <v>1423</v>
      </c>
      <c r="K452" s="341">
        <v>11450</v>
      </c>
      <c r="L452" s="341">
        <v>14100</v>
      </c>
      <c r="M452" s="268" t="s">
        <v>1421</v>
      </c>
      <c r="N452" s="340">
        <v>2026</v>
      </c>
      <c r="O452" s="416" t="s">
        <v>95</v>
      </c>
      <c r="P452" s="86" t="str">
        <f t="shared" si="7"/>
        <v>I</v>
      </c>
      <c r="Q452" s="86" t="s">
        <v>98</v>
      </c>
      <c r="R452" s="138" t="s">
        <v>1174</v>
      </c>
      <c r="S452" s="132"/>
      <c r="T452" s="168"/>
      <c r="U452" s="447" t="s">
        <v>2638</v>
      </c>
      <c r="V452" s="426"/>
      <c r="W452" s="275" t="s">
        <v>2690</v>
      </c>
      <c r="X452" s="275" t="s">
        <v>2691</v>
      </c>
      <c r="Y452" s="83">
        <v>10</v>
      </c>
    </row>
    <row r="453" spans="1:25" ht="30.6" hidden="1" customHeight="1">
      <c r="A453" s="83">
        <v>150</v>
      </c>
      <c r="B453" s="107" t="s">
        <v>537</v>
      </c>
      <c r="C453" s="107" t="s">
        <v>538</v>
      </c>
      <c r="D453" s="170" t="s">
        <v>4871</v>
      </c>
      <c r="E453" s="300" t="s">
        <v>3918</v>
      </c>
      <c r="F453" s="263" t="s">
        <v>204</v>
      </c>
      <c r="G453" s="258" t="s">
        <v>566</v>
      </c>
      <c r="H453" s="263" t="s">
        <v>1295</v>
      </c>
      <c r="I453" s="258" t="s">
        <v>517</v>
      </c>
      <c r="J453" s="268" t="s">
        <v>1423</v>
      </c>
      <c r="K453" s="341">
        <v>7000</v>
      </c>
      <c r="L453" s="341">
        <v>14100</v>
      </c>
      <c r="M453" s="268" t="s">
        <v>1421</v>
      </c>
      <c r="N453" s="340">
        <v>2026</v>
      </c>
      <c r="O453" s="415" t="s">
        <v>205</v>
      </c>
      <c r="P453" s="86" t="str">
        <f t="shared" si="7"/>
        <v>I</v>
      </c>
      <c r="Q453" s="86" t="s">
        <v>98</v>
      </c>
      <c r="R453" s="138" t="s">
        <v>1174</v>
      </c>
      <c r="S453" s="132"/>
      <c r="T453" s="168"/>
      <c r="U453" s="447" t="s">
        <v>2638</v>
      </c>
      <c r="V453" s="426"/>
      <c r="W453" s="275" t="s">
        <v>2692</v>
      </c>
      <c r="X453" s="275" t="s">
        <v>2693</v>
      </c>
      <c r="Y453" s="83">
        <v>10</v>
      </c>
    </row>
    <row r="454" spans="1:25" ht="30.6" hidden="1" customHeight="1">
      <c r="A454" s="83">
        <v>151</v>
      </c>
      <c r="B454" s="107" t="s">
        <v>537</v>
      </c>
      <c r="C454" s="107" t="s">
        <v>538</v>
      </c>
      <c r="D454" s="170" t="s">
        <v>4871</v>
      </c>
      <c r="E454" s="300" t="s">
        <v>3919</v>
      </c>
      <c r="F454" s="263" t="s">
        <v>204</v>
      </c>
      <c r="G454" s="258" t="s">
        <v>566</v>
      </c>
      <c r="H454" s="263" t="s">
        <v>1296</v>
      </c>
      <c r="I454" s="258" t="s">
        <v>517</v>
      </c>
      <c r="J454" s="268" t="s">
        <v>1423</v>
      </c>
      <c r="K454" s="340">
        <v>800</v>
      </c>
      <c r="L454" s="341">
        <v>6400</v>
      </c>
      <c r="M454" s="268" t="s">
        <v>1421</v>
      </c>
      <c r="N454" s="340">
        <v>2026</v>
      </c>
      <c r="O454" s="415" t="s">
        <v>203</v>
      </c>
      <c r="P454" s="86" t="str">
        <f t="shared" si="7"/>
        <v>I</v>
      </c>
      <c r="Q454" s="86" t="s">
        <v>98</v>
      </c>
      <c r="R454" s="138" t="s">
        <v>1174</v>
      </c>
      <c r="S454" s="132"/>
      <c r="T454" s="168"/>
      <c r="U454" s="447" t="s">
        <v>2638</v>
      </c>
      <c r="V454" s="426"/>
      <c r="W454" s="275" t="s">
        <v>2694</v>
      </c>
      <c r="X454" s="275" t="s">
        <v>2695</v>
      </c>
      <c r="Y454" s="83">
        <v>10</v>
      </c>
    </row>
    <row r="455" spans="1:25" ht="30.6" hidden="1" customHeight="1">
      <c r="A455" s="83">
        <v>152</v>
      </c>
      <c r="B455" s="107" t="s">
        <v>537</v>
      </c>
      <c r="C455" s="107" t="s">
        <v>538</v>
      </c>
      <c r="D455" s="170" t="s">
        <v>4879</v>
      </c>
      <c r="E455" s="300" t="s">
        <v>3920</v>
      </c>
      <c r="F455" s="258" t="s">
        <v>673</v>
      </c>
      <c r="G455" s="258" t="s">
        <v>566</v>
      </c>
      <c r="H455" s="263" t="s">
        <v>1312</v>
      </c>
      <c r="I455" s="258" t="s">
        <v>517</v>
      </c>
      <c r="J455" s="268" t="s">
        <v>1423</v>
      </c>
      <c r="K455" s="340">
        <v>7</v>
      </c>
      <c r="L455" s="340">
        <v>45</v>
      </c>
      <c r="M455" s="268" t="s">
        <v>1421</v>
      </c>
      <c r="N455" s="340">
        <v>2026</v>
      </c>
      <c r="O455" s="281" t="s">
        <v>96</v>
      </c>
      <c r="P455" s="86" t="str">
        <f t="shared" si="7"/>
        <v>I</v>
      </c>
      <c r="Q455" s="86" t="s">
        <v>98</v>
      </c>
      <c r="R455" s="138" t="s">
        <v>1174</v>
      </c>
      <c r="S455" s="132"/>
      <c r="T455" s="168" t="s">
        <v>736</v>
      </c>
      <c r="U455" s="424" t="s">
        <v>2645</v>
      </c>
      <c r="V455" s="426"/>
      <c r="W455" s="426" t="s">
        <v>2696</v>
      </c>
      <c r="X455" s="422" t="s">
        <v>2697</v>
      </c>
      <c r="Y455" s="83">
        <v>10</v>
      </c>
    </row>
    <row r="456" spans="1:25" ht="30.6" hidden="1" customHeight="1">
      <c r="A456" s="83">
        <v>153</v>
      </c>
      <c r="B456" s="107" t="s">
        <v>537</v>
      </c>
      <c r="C456" s="107" t="s">
        <v>538</v>
      </c>
      <c r="D456" s="170" t="s">
        <v>4880</v>
      </c>
      <c r="E456" s="300" t="s">
        <v>3921</v>
      </c>
      <c r="F456" s="258" t="s">
        <v>674</v>
      </c>
      <c r="G456" s="258" t="s">
        <v>566</v>
      </c>
      <c r="H456" s="258" t="s">
        <v>1315</v>
      </c>
      <c r="I456" s="258" t="s">
        <v>517</v>
      </c>
      <c r="J456" s="268" t="s">
        <v>1423</v>
      </c>
      <c r="K456" s="340">
        <v>0</v>
      </c>
      <c r="L456" s="268" t="s">
        <v>3922</v>
      </c>
      <c r="M456" s="268" t="s">
        <v>1421</v>
      </c>
      <c r="N456" s="340">
        <v>2026</v>
      </c>
      <c r="O456" s="281" t="s">
        <v>97</v>
      </c>
      <c r="P456" s="86" t="str">
        <f t="shared" si="7"/>
        <v>I</v>
      </c>
      <c r="Q456" s="86" t="s">
        <v>98</v>
      </c>
      <c r="R456" s="138" t="s">
        <v>1174</v>
      </c>
      <c r="S456" s="132"/>
      <c r="T456" s="168"/>
      <c r="U456" s="424" t="s">
        <v>1973</v>
      </c>
      <c r="V456" s="426"/>
      <c r="W456" s="275" t="s">
        <v>2698</v>
      </c>
      <c r="X456" s="275" t="s">
        <v>2699</v>
      </c>
      <c r="Y456" s="83">
        <v>10</v>
      </c>
    </row>
    <row r="457" spans="1:25" ht="30.6" hidden="1" customHeight="1">
      <c r="A457" s="83">
        <v>154</v>
      </c>
      <c r="B457" s="107" t="s">
        <v>537</v>
      </c>
      <c r="C457" s="107" t="s">
        <v>538</v>
      </c>
      <c r="D457" s="170" t="s">
        <v>4880</v>
      </c>
      <c r="E457" s="300" t="s">
        <v>3923</v>
      </c>
      <c r="F457" s="258" t="s">
        <v>674</v>
      </c>
      <c r="G457" s="258" t="s">
        <v>566</v>
      </c>
      <c r="H457" s="258" t="s">
        <v>3924</v>
      </c>
      <c r="I457" s="258" t="s">
        <v>517</v>
      </c>
      <c r="J457" s="268" t="s">
        <v>1423</v>
      </c>
      <c r="K457" s="340">
        <v>0</v>
      </c>
      <c r="L457" s="340">
        <v>6</v>
      </c>
      <c r="M457" s="268" t="s">
        <v>1421</v>
      </c>
      <c r="N457" s="340">
        <v>2026</v>
      </c>
      <c r="O457" s="415" t="s">
        <v>1255</v>
      </c>
      <c r="P457" s="86" t="str">
        <f t="shared" si="7"/>
        <v>I</v>
      </c>
      <c r="Q457" s="86" t="s">
        <v>98</v>
      </c>
      <c r="R457" s="138" t="s">
        <v>1174</v>
      </c>
      <c r="S457" s="132"/>
      <c r="T457" s="168"/>
      <c r="U457" s="424" t="s">
        <v>1973</v>
      </c>
      <c r="V457" s="426"/>
      <c r="W457" s="275" t="s">
        <v>2700</v>
      </c>
      <c r="X457" s="275" t="s">
        <v>2701</v>
      </c>
      <c r="Y457" s="83">
        <v>10</v>
      </c>
    </row>
    <row r="458" spans="1:25" ht="30.6" hidden="1" customHeight="1">
      <c r="A458" s="83">
        <v>155</v>
      </c>
      <c r="B458" s="107" t="s">
        <v>537</v>
      </c>
      <c r="C458" s="107" t="s">
        <v>538</v>
      </c>
      <c r="D458" s="170" t="s">
        <v>4881</v>
      </c>
      <c r="E458" s="300" t="s">
        <v>3925</v>
      </c>
      <c r="F458" s="263" t="s">
        <v>675</v>
      </c>
      <c r="G458" s="258" t="s">
        <v>566</v>
      </c>
      <c r="H458" s="263" t="s">
        <v>515</v>
      </c>
      <c r="I458" s="258" t="s">
        <v>517</v>
      </c>
      <c r="J458" s="268" t="s">
        <v>1423</v>
      </c>
      <c r="K458" s="340">
        <v>53</v>
      </c>
      <c r="L458" s="340">
        <v>82</v>
      </c>
      <c r="M458" s="268" t="s">
        <v>1421</v>
      </c>
      <c r="N458" s="340">
        <v>2026</v>
      </c>
      <c r="O458" s="415" t="s">
        <v>202</v>
      </c>
      <c r="P458" s="86" t="str">
        <f t="shared" si="7"/>
        <v>I</v>
      </c>
      <c r="Q458" s="86" t="s">
        <v>98</v>
      </c>
      <c r="R458" s="138" t="s">
        <v>1174</v>
      </c>
      <c r="S458" s="132"/>
      <c r="T458" s="168"/>
      <c r="U458" s="424" t="s">
        <v>2656</v>
      </c>
      <c r="V458" s="426"/>
      <c r="W458" s="275" t="s">
        <v>2702</v>
      </c>
      <c r="X458" s="275" t="s">
        <v>2703</v>
      </c>
      <c r="Y458" s="83">
        <v>10</v>
      </c>
    </row>
    <row r="459" spans="1:25" ht="30.6" hidden="1" customHeight="1">
      <c r="A459" s="83">
        <v>170</v>
      </c>
      <c r="B459" s="107" t="s">
        <v>537</v>
      </c>
      <c r="C459" s="107" t="s">
        <v>540</v>
      </c>
      <c r="D459" s="170" t="s">
        <v>4915</v>
      </c>
      <c r="E459" s="300" t="s">
        <v>4035</v>
      </c>
      <c r="F459" s="263" t="s">
        <v>617</v>
      </c>
      <c r="G459" s="258" t="s">
        <v>566</v>
      </c>
      <c r="H459" s="263" t="s">
        <v>1412</v>
      </c>
      <c r="I459" s="258" t="s">
        <v>517</v>
      </c>
      <c r="J459" s="268" t="s">
        <v>1423</v>
      </c>
      <c r="K459" s="340">
        <v>0</v>
      </c>
      <c r="L459" s="340">
        <v>374400</v>
      </c>
      <c r="M459" s="268" t="s">
        <v>1421</v>
      </c>
      <c r="N459" s="340">
        <v>2026</v>
      </c>
      <c r="O459" s="415" t="s">
        <v>521</v>
      </c>
      <c r="P459" s="86" t="str">
        <f t="shared" si="7"/>
        <v>I</v>
      </c>
      <c r="Q459" s="83" t="s">
        <v>98</v>
      </c>
      <c r="R459" s="138" t="s">
        <v>1173</v>
      </c>
      <c r="S459" s="132"/>
      <c r="T459" s="168" t="s">
        <v>744</v>
      </c>
      <c r="U459" s="274" t="s">
        <v>2704</v>
      </c>
      <c r="V459" s="275"/>
      <c r="W459" s="275" t="s">
        <v>2705</v>
      </c>
      <c r="X459" s="276" t="s">
        <v>2706</v>
      </c>
      <c r="Y459" s="83">
        <v>10</v>
      </c>
    </row>
    <row r="460" spans="1:25" ht="30.6" hidden="1" customHeight="1">
      <c r="A460" s="83">
        <v>172</v>
      </c>
      <c r="B460" s="107" t="s">
        <v>537</v>
      </c>
      <c r="C460" s="107" t="s">
        <v>540</v>
      </c>
      <c r="D460" s="170" t="s">
        <v>4916</v>
      </c>
      <c r="E460" s="300" t="s">
        <v>1426</v>
      </c>
      <c r="F460" s="263" t="s">
        <v>618</v>
      </c>
      <c r="G460" s="258" t="s">
        <v>566</v>
      </c>
      <c r="H460" s="258" t="s">
        <v>1415</v>
      </c>
      <c r="I460" s="258" t="s">
        <v>517</v>
      </c>
      <c r="J460" s="268" t="s">
        <v>1423</v>
      </c>
      <c r="K460" s="340">
        <v>0</v>
      </c>
      <c r="L460" s="340" t="s">
        <v>523</v>
      </c>
      <c r="M460" s="268" t="s">
        <v>1421</v>
      </c>
      <c r="N460" s="340">
        <v>2026</v>
      </c>
      <c r="O460" s="559" t="s">
        <v>524</v>
      </c>
      <c r="P460" s="86" t="str">
        <f t="shared" si="7"/>
        <v>I</v>
      </c>
      <c r="Q460" s="83" t="s">
        <v>98</v>
      </c>
      <c r="R460" s="138" t="s">
        <v>1174</v>
      </c>
      <c r="S460" s="132"/>
      <c r="T460" s="168" t="s">
        <v>743</v>
      </c>
      <c r="U460" s="423" t="s">
        <v>2707</v>
      </c>
      <c r="V460" s="275"/>
      <c r="W460" s="275" t="s">
        <v>2711</v>
      </c>
      <c r="X460" s="275" t="s">
        <v>2712</v>
      </c>
      <c r="Y460" s="83">
        <v>10</v>
      </c>
    </row>
    <row r="461" spans="1:25" ht="30.6" hidden="1" customHeight="1">
      <c r="A461" s="83">
        <v>173</v>
      </c>
      <c r="B461" s="107" t="s">
        <v>537</v>
      </c>
      <c r="C461" s="107" t="s">
        <v>540</v>
      </c>
      <c r="D461" s="170" t="s">
        <v>4916</v>
      </c>
      <c r="E461" s="300" t="s">
        <v>1427</v>
      </c>
      <c r="F461" s="263" t="s">
        <v>618</v>
      </c>
      <c r="G461" s="258" t="s">
        <v>566</v>
      </c>
      <c r="H461" s="263" t="s">
        <v>1416</v>
      </c>
      <c r="I461" s="258" t="s">
        <v>517</v>
      </c>
      <c r="J461" s="268" t="s">
        <v>1423</v>
      </c>
      <c r="K461" s="340">
        <v>0</v>
      </c>
      <c r="L461" s="340">
        <v>21279</v>
      </c>
      <c r="M461" s="268" t="s">
        <v>1421</v>
      </c>
      <c r="N461" s="340">
        <v>2026</v>
      </c>
      <c r="O461" s="559" t="s">
        <v>525</v>
      </c>
      <c r="P461" s="86" t="str">
        <f t="shared" si="7"/>
        <v>I</v>
      </c>
      <c r="Q461" s="83" t="s">
        <v>98</v>
      </c>
      <c r="R461" s="138" t="s">
        <v>1174</v>
      </c>
      <c r="S461" s="132"/>
      <c r="T461" s="168" t="s">
        <v>743</v>
      </c>
      <c r="U461" s="423" t="s">
        <v>2707</v>
      </c>
      <c r="V461" s="275"/>
      <c r="W461" s="275" t="s">
        <v>2713</v>
      </c>
      <c r="X461" s="275" t="s">
        <v>2714</v>
      </c>
      <c r="Y461" s="83">
        <v>10</v>
      </c>
    </row>
    <row r="462" spans="1:25" ht="30.6" hidden="1" customHeight="1">
      <c r="A462" s="83">
        <v>175</v>
      </c>
      <c r="B462" s="107" t="s">
        <v>537</v>
      </c>
      <c r="C462" s="107" t="s">
        <v>540</v>
      </c>
      <c r="D462" s="170" t="s">
        <v>4916</v>
      </c>
      <c r="E462" s="300" t="s">
        <v>1428</v>
      </c>
      <c r="F462" s="263" t="s">
        <v>618</v>
      </c>
      <c r="G462" s="258" t="s">
        <v>566</v>
      </c>
      <c r="H462" s="263" t="s">
        <v>1417</v>
      </c>
      <c r="I462" s="258" t="s">
        <v>517</v>
      </c>
      <c r="J462" s="268" t="s">
        <v>1423</v>
      </c>
      <c r="K462" s="340">
        <v>0</v>
      </c>
      <c r="L462" s="340">
        <v>12600</v>
      </c>
      <c r="M462" s="268" t="s">
        <v>1421</v>
      </c>
      <c r="N462" s="340">
        <v>2026</v>
      </c>
      <c r="O462" s="559" t="s">
        <v>526</v>
      </c>
      <c r="P462" s="86" t="str">
        <f t="shared" si="7"/>
        <v>I</v>
      </c>
      <c r="Q462" s="83" t="s">
        <v>98</v>
      </c>
      <c r="R462" s="138" t="s">
        <v>1174</v>
      </c>
      <c r="S462" s="132"/>
      <c r="T462" s="168" t="s">
        <v>743</v>
      </c>
      <c r="U462" s="423" t="s">
        <v>2707</v>
      </c>
      <c r="V462" s="275"/>
      <c r="W462" s="275" t="s">
        <v>2717</v>
      </c>
      <c r="X462" s="275" t="s">
        <v>2718</v>
      </c>
      <c r="Y462" s="83">
        <v>10</v>
      </c>
    </row>
    <row r="463" spans="1:25" ht="30.6" hidden="1" customHeight="1">
      <c r="A463" s="83">
        <v>176</v>
      </c>
      <c r="B463" s="107" t="s">
        <v>537</v>
      </c>
      <c r="C463" s="107" t="s">
        <v>540</v>
      </c>
      <c r="D463" s="170" t="s">
        <v>4916</v>
      </c>
      <c r="E463" s="300" t="s">
        <v>1429</v>
      </c>
      <c r="F463" s="263" t="s">
        <v>618</v>
      </c>
      <c r="G463" s="258" t="s">
        <v>566</v>
      </c>
      <c r="H463" s="258"/>
      <c r="I463" s="258" t="s">
        <v>517</v>
      </c>
      <c r="J463" s="268" t="s">
        <v>1423</v>
      </c>
      <c r="K463" s="340">
        <v>0</v>
      </c>
      <c r="L463" s="340">
        <v>15000</v>
      </c>
      <c r="M463" s="268" t="s">
        <v>1421</v>
      </c>
      <c r="N463" s="340">
        <v>2026</v>
      </c>
      <c r="O463" s="559" t="s">
        <v>527</v>
      </c>
      <c r="P463" s="86" t="str">
        <f t="shared" si="7"/>
        <v>I</v>
      </c>
      <c r="Q463" s="83" t="s">
        <v>98</v>
      </c>
      <c r="R463" s="138" t="s">
        <v>1174</v>
      </c>
      <c r="S463" s="132"/>
      <c r="T463" s="168" t="s">
        <v>743</v>
      </c>
      <c r="U463" s="423" t="s">
        <v>2707</v>
      </c>
      <c r="V463" s="275"/>
      <c r="W463" s="275" t="s">
        <v>2719</v>
      </c>
      <c r="X463" s="276" t="s">
        <v>2720</v>
      </c>
      <c r="Y463" s="83">
        <v>10</v>
      </c>
    </row>
    <row r="464" spans="1:25" ht="30.6" hidden="1" customHeight="1">
      <c r="A464" s="83">
        <v>178</v>
      </c>
      <c r="B464" s="107" t="s">
        <v>537</v>
      </c>
      <c r="C464" s="107" t="s">
        <v>540</v>
      </c>
      <c r="D464" s="170" t="s">
        <v>4917</v>
      </c>
      <c r="E464" s="300" t="s">
        <v>1435</v>
      </c>
      <c r="F464" s="263" t="s">
        <v>610</v>
      </c>
      <c r="G464" s="258" t="s">
        <v>566</v>
      </c>
      <c r="H464" s="263" t="s">
        <v>4037</v>
      </c>
      <c r="I464" s="258" t="s">
        <v>517</v>
      </c>
      <c r="J464" s="268" t="s">
        <v>1423</v>
      </c>
      <c r="K464" s="340">
        <v>0</v>
      </c>
      <c r="L464" s="340">
        <v>6</v>
      </c>
      <c r="M464" s="268" t="s">
        <v>1421</v>
      </c>
      <c r="N464" s="340">
        <v>2026</v>
      </c>
      <c r="O464" s="559" t="s">
        <v>1436</v>
      </c>
      <c r="P464" s="86" t="str">
        <f t="shared" si="7"/>
        <v>I</v>
      </c>
      <c r="Q464" s="83" t="s">
        <v>98</v>
      </c>
      <c r="R464" s="365" t="s">
        <v>1820</v>
      </c>
      <c r="S464" s="366" t="s">
        <v>1821</v>
      </c>
      <c r="T464" s="168" t="s">
        <v>754</v>
      </c>
      <c r="U464" s="448" t="s">
        <v>2724</v>
      </c>
      <c r="V464" s="426"/>
      <c r="W464" s="275" t="s">
        <v>2725</v>
      </c>
      <c r="X464" s="275" t="s">
        <v>2726</v>
      </c>
      <c r="Y464" s="83">
        <v>10</v>
      </c>
    </row>
    <row r="465" spans="1:25" ht="30.6" hidden="1" customHeight="1">
      <c r="A465" s="83">
        <v>179</v>
      </c>
      <c r="B465" s="107" t="s">
        <v>537</v>
      </c>
      <c r="C465" s="107" t="s">
        <v>540</v>
      </c>
      <c r="D465" s="170" t="s">
        <v>4917</v>
      </c>
      <c r="E465" s="300" t="s">
        <v>1437</v>
      </c>
      <c r="F465" s="263" t="s">
        <v>610</v>
      </c>
      <c r="G465" s="258" t="s">
        <v>566</v>
      </c>
      <c r="H465" s="263" t="s">
        <v>1438</v>
      </c>
      <c r="I465" s="258" t="s">
        <v>517</v>
      </c>
      <c r="J465" s="268" t="s">
        <v>1423</v>
      </c>
      <c r="K465" s="340">
        <v>0</v>
      </c>
      <c r="L465" s="340">
        <v>2</v>
      </c>
      <c r="M465" s="268" t="s">
        <v>1421</v>
      </c>
      <c r="N465" s="340">
        <v>2026</v>
      </c>
      <c r="O465" s="559" t="s">
        <v>1439</v>
      </c>
      <c r="P465" s="86" t="str">
        <f t="shared" si="7"/>
        <v>I</v>
      </c>
      <c r="Q465" s="83" t="s">
        <v>98</v>
      </c>
      <c r="R465" s="365" t="s">
        <v>1820</v>
      </c>
      <c r="S465" s="366" t="s">
        <v>1821</v>
      </c>
      <c r="T465" s="168" t="s">
        <v>754</v>
      </c>
      <c r="U465" s="448" t="s">
        <v>2724</v>
      </c>
      <c r="V465" s="426"/>
      <c r="W465" s="426" t="s">
        <v>2727</v>
      </c>
      <c r="X465" s="422" t="s">
        <v>2728</v>
      </c>
      <c r="Y465" s="83">
        <v>10</v>
      </c>
    </row>
    <row r="466" spans="1:25" ht="30.6" hidden="1" customHeight="1">
      <c r="A466" s="83">
        <v>180</v>
      </c>
      <c r="B466" s="107" t="s">
        <v>537</v>
      </c>
      <c r="C466" s="107" t="s">
        <v>540</v>
      </c>
      <c r="D466" s="170" t="s">
        <v>4917</v>
      </c>
      <c r="E466" s="300" t="s">
        <v>1440</v>
      </c>
      <c r="F466" s="263" t="s">
        <v>610</v>
      </c>
      <c r="G466" s="258" t="s">
        <v>566</v>
      </c>
      <c r="H466" s="263" t="s">
        <v>1441</v>
      </c>
      <c r="I466" s="258" t="s">
        <v>517</v>
      </c>
      <c r="J466" s="268" t="s">
        <v>1423</v>
      </c>
      <c r="K466" s="340">
        <v>0</v>
      </c>
      <c r="L466" s="340">
        <v>8</v>
      </c>
      <c r="M466" s="268" t="s">
        <v>1421</v>
      </c>
      <c r="N466" s="340">
        <v>2026</v>
      </c>
      <c r="O466" s="559" t="s">
        <v>528</v>
      </c>
      <c r="P466" s="86" t="str">
        <f t="shared" si="7"/>
        <v>I</v>
      </c>
      <c r="Q466" s="83" t="s">
        <v>98</v>
      </c>
      <c r="R466" s="365" t="s">
        <v>1820</v>
      </c>
      <c r="S466" s="366" t="s">
        <v>1821</v>
      </c>
      <c r="T466" s="168" t="s">
        <v>754</v>
      </c>
      <c r="U466" s="448" t="s">
        <v>2724</v>
      </c>
      <c r="V466" s="426"/>
      <c r="W466" s="275" t="s">
        <v>2729</v>
      </c>
      <c r="X466" s="275" t="s">
        <v>2730</v>
      </c>
      <c r="Y466" s="83">
        <v>10</v>
      </c>
    </row>
    <row r="467" spans="1:25" ht="30.6" hidden="1" customHeight="1">
      <c r="A467" s="83">
        <v>187</v>
      </c>
      <c r="B467" s="107" t="s">
        <v>537</v>
      </c>
      <c r="C467" s="107" t="s">
        <v>542</v>
      </c>
      <c r="D467" s="170" t="s">
        <v>4936</v>
      </c>
      <c r="E467" s="300" t="s">
        <v>1551</v>
      </c>
      <c r="F467" s="263" t="s">
        <v>677</v>
      </c>
      <c r="G467" s="258" t="s">
        <v>566</v>
      </c>
      <c r="H467" s="263" t="s">
        <v>1552</v>
      </c>
      <c r="I467" s="258" t="s">
        <v>517</v>
      </c>
      <c r="J467" s="268" t="s">
        <v>1423</v>
      </c>
      <c r="K467" s="340">
        <v>0</v>
      </c>
      <c r="L467" s="340">
        <v>617</v>
      </c>
      <c r="M467" s="268" t="s">
        <v>1421</v>
      </c>
      <c r="N467" s="340">
        <v>2026</v>
      </c>
      <c r="O467" s="563" t="s">
        <v>1553</v>
      </c>
      <c r="P467" s="86" t="str">
        <f t="shared" si="7"/>
        <v>I</v>
      </c>
      <c r="Q467" s="83" t="s">
        <v>66</v>
      </c>
      <c r="R467" s="138" t="s">
        <v>1168</v>
      </c>
      <c r="S467" s="132"/>
      <c r="T467" s="168" t="s">
        <v>819</v>
      </c>
      <c r="U467" s="274" t="s">
        <v>2232</v>
      </c>
      <c r="V467" s="275" t="s">
        <v>2233</v>
      </c>
      <c r="W467" s="275" t="s">
        <v>2234</v>
      </c>
      <c r="X467" s="275" t="s">
        <v>2235</v>
      </c>
      <c r="Y467" s="83">
        <v>10</v>
      </c>
    </row>
    <row r="468" spans="1:25" ht="30.6" hidden="1" customHeight="1">
      <c r="A468" s="83">
        <v>205</v>
      </c>
      <c r="B468" s="107" t="s">
        <v>537</v>
      </c>
      <c r="C468" s="107" t="s">
        <v>542</v>
      </c>
      <c r="D468" s="170" t="s">
        <v>4944</v>
      </c>
      <c r="E468" s="300" t="s">
        <v>1554</v>
      </c>
      <c r="F468" s="263" t="s">
        <v>272</v>
      </c>
      <c r="G468" s="258" t="s">
        <v>566</v>
      </c>
      <c r="H468" s="263" t="s">
        <v>1555</v>
      </c>
      <c r="I468" s="258" t="s">
        <v>517</v>
      </c>
      <c r="J468" s="268" t="s">
        <v>1423</v>
      </c>
      <c r="K468" s="340">
        <v>0</v>
      </c>
      <c r="L468" s="340">
        <v>17</v>
      </c>
      <c r="M468" s="268" t="s">
        <v>1421</v>
      </c>
      <c r="N468" s="340">
        <v>2026</v>
      </c>
      <c r="O468" s="563" t="s">
        <v>1556</v>
      </c>
      <c r="P468" s="86" t="str">
        <f t="shared" si="7"/>
        <v>I</v>
      </c>
      <c r="Q468" s="86" t="s">
        <v>98</v>
      </c>
      <c r="R468" s="138" t="s">
        <v>1168</v>
      </c>
      <c r="S468" s="132"/>
      <c r="T468" s="168" t="s">
        <v>821</v>
      </c>
      <c r="U468" s="448" t="s">
        <v>2768</v>
      </c>
      <c r="V468" s="426" t="s">
        <v>2769</v>
      </c>
      <c r="W468" s="426" t="s">
        <v>2770</v>
      </c>
      <c r="X468" s="426" t="s">
        <v>2771</v>
      </c>
      <c r="Y468" s="83">
        <v>10</v>
      </c>
    </row>
    <row r="469" spans="1:25" ht="30.6" hidden="1" customHeight="1">
      <c r="A469" s="83">
        <v>220</v>
      </c>
      <c r="B469" s="107" t="s">
        <v>537</v>
      </c>
      <c r="C469" s="107" t="s">
        <v>542</v>
      </c>
      <c r="D469" s="170" t="s">
        <v>4948</v>
      </c>
      <c r="E469" s="300" t="s">
        <v>1557</v>
      </c>
      <c r="F469" s="258" t="s">
        <v>681</v>
      </c>
      <c r="G469" s="258" t="s">
        <v>566</v>
      </c>
      <c r="H469" s="263" t="s">
        <v>1558</v>
      </c>
      <c r="I469" s="258" t="s">
        <v>517</v>
      </c>
      <c r="J469" s="268" t="s">
        <v>1423</v>
      </c>
      <c r="K469" s="340">
        <v>0</v>
      </c>
      <c r="L469" s="340">
        <v>200</v>
      </c>
      <c r="M469" s="268" t="s">
        <v>1421</v>
      </c>
      <c r="N469" s="340">
        <v>2026</v>
      </c>
      <c r="O469" s="559" t="s">
        <v>1559</v>
      </c>
      <c r="P469" s="86" t="str">
        <f t="shared" si="7"/>
        <v>I</v>
      </c>
      <c r="Q469" s="86" t="s">
        <v>98</v>
      </c>
      <c r="R469" s="137" t="s">
        <v>1171</v>
      </c>
      <c r="S469" s="140"/>
      <c r="T469" s="168" t="s">
        <v>748</v>
      </c>
      <c r="U469" s="274" t="s">
        <v>2246</v>
      </c>
      <c r="V469" s="275"/>
      <c r="W469" s="275" t="s">
        <v>2811</v>
      </c>
      <c r="X469" s="275" t="s">
        <v>2812</v>
      </c>
      <c r="Y469" s="83">
        <v>10</v>
      </c>
    </row>
    <row r="470" spans="1:25" ht="30.6" hidden="1" customHeight="1">
      <c r="A470" s="83">
        <v>228</v>
      </c>
      <c r="B470" s="107" t="s">
        <v>539</v>
      </c>
      <c r="C470" s="107" t="s">
        <v>546</v>
      </c>
      <c r="D470" s="170" t="s">
        <v>4953</v>
      </c>
      <c r="E470" s="300" t="s">
        <v>4078</v>
      </c>
      <c r="F470" s="263" t="s">
        <v>684</v>
      </c>
      <c r="G470" s="258" t="s">
        <v>566</v>
      </c>
      <c r="H470" s="263" t="s">
        <v>1586</v>
      </c>
      <c r="I470" s="258" t="s">
        <v>517</v>
      </c>
      <c r="J470" s="268" t="s">
        <v>1423</v>
      </c>
      <c r="K470" s="341">
        <v>10000</v>
      </c>
      <c r="L470" s="341">
        <v>15000</v>
      </c>
      <c r="M470" s="268" t="s">
        <v>1421</v>
      </c>
      <c r="N470" s="340">
        <v>2026</v>
      </c>
      <c r="O470" s="420" t="s">
        <v>284</v>
      </c>
      <c r="P470" s="86" t="str">
        <f t="shared" si="7"/>
        <v>I</v>
      </c>
      <c r="Q470" s="86" t="s">
        <v>66</v>
      </c>
      <c r="R470" s="138" t="s">
        <v>1169</v>
      </c>
      <c r="S470" s="132"/>
      <c r="T470" s="168" t="s">
        <v>826</v>
      </c>
      <c r="U470" s="275" t="s">
        <v>2276</v>
      </c>
      <c r="V470" s="275"/>
      <c r="W470" s="275" t="s">
        <v>2279</v>
      </c>
      <c r="X470" s="427" t="s">
        <v>2280</v>
      </c>
      <c r="Y470" s="83">
        <v>10</v>
      </c>
    </row>
    <row r="471" spans="1:25" ht="30.6" hidden="1" customHeight="1">
      <c r="A471" s="83">
        <v>229</v>
      </c>
      <c r="B471" s="107" t="s">
        <v>539</v>
      </c>
      <c r="C471" s="107" t="s">
        <v>546</v>
      </c>
      <c r="D471" s="170" t="s">
        <v>4941</v>
      </c>
      <c r="E471" s="300" t="s">
        <v>4079</v>
      </c>
      <c r="F471" s="263" t="s">
        <v>683</v>
      </c>
      <c r="G471" s="258" t="s">
        <v>566</v>
      </c>
      <c r="H471" s="263" t="s">
        <v>1585</v>
      </c>
      <c r="I471" s="258" t="s">
        <v>517</v>
      </c>
      <c r="J471" s="268" t="s">
        <v>4080</v>
      </c>
      <c r="K471" s="340">
        <v>0</v>
      </c>
      <c r="L471" s="341">
        <v>375000</v>
      </c>
      <c r="M471" s="268" t="s">
        <v>1421</v>
      </c>
      <c r="N471" s="340">
        <v>2026</v>
      </c>
      <c r="O471" s="420" t="s">
        <v>285</v>
      </c>
      <c r="P471" s="86" t="str">
        <f t="shared" si="7"/>
        <v>I</v>
      </c>
      <c r="Q471" s="86" t="s">
        <v>66</v>
      </c>
      <c r="R471" s="138" t="s">
        <v>1169</v>
      </c>
      <c r="S471" s="132"/>
      <c r="T471" s="168" t="s">
        <v>832</v>
      </c>
      <c r="U471" s="275" t="s">
        <v>2281</v>
      </c>
      <c r="V471" s="427" t="s">
        <v>2282</v>
      </c>
      <c r="W471" s="275" t="s">
        <v>2283</v>
      </c>
      <c r="X471" s="276" t="s">
        <v>2284</v>
      </c>
      <c r="Y471" s="83">
        <v>10</v>
      </c>
    </row>
    <row r="472" spans="1:25" ht="30.6" hidden="1" customHeight="1">
      <c r="A472" s="83">
        <v>230</v>
      </c>
      <c r="B472" s="107" t="s">
        <v>539</v>
      </c>
      <c r="C472" s="107" t="s">
        <v>546</v>
      </c>
      <c r="D472" s="170" t="s">
        <v>4951</v>
      </c>
      <c r="E472" s="300" t="s">
        <v>4047</v>
      </c>
      <c r="F472" s="263" t="s">
        <v>286</v>
      </c>
      <c r="G472" s="258" t="s">
        <v>566</v>
      </c>
      <c r="H472" s="263" t="s">
        <v>287</v>
      </c>
      <c r="I472" s="263" t="s">
        <v>517</v>
      </c>
      <c r="J472" s="268" t="s">
        <v>1423</v>
      </c>
      <c r="K472" s="340">
        <v>0</v>
      </c>
      <c r="L472" s="340">
        <v>48</v>
      </c>
      <c r="M472" s="268" t="s">
        <v>1421</v>
      </c>
      <c r="N472" s="340">
        <v>2026</v>
      </c>
      <c r="O472" s="420" t="s">
        <v>288</v>
      </c>
      <c r="P472" s="86" t="str">
        <f t="shared" si="7"/>
        <v>I</v>
      </c>
      <c r="Q472" s="86" t="s">
        <v>66</v>
      </c>
      <c r="R472" s="138" t="s">
        <v>1169</v>
      </c>
      <c r="S472" s="132"/>
      <c r="T472" s="168" t="s">
        <v>823</v>
      </c>
      <c r="U472" s="274" t="s">
        <v>2263</v>
      </c>
      <c r="V472" s="275"/>
      <c r="W472" s="275" t="s">
        <v>2285</v>
      </c>
      <c r="X472" s="276" t="s">
        <v>2286</v>
      </c>
      <c r="Y472" s="83">
        <v>10</v>
      </c>
    </row>
    <row r="473" spans="1:25" ht="30.6" hidden="1" customHeight="1">
      <c r="A473" s="83">
        <v>232</v>
      </c>
      <c r="B473" s="107" t="s">
        <v>539</v>
      </c>
      <c r="C473" s="107" t="s">
        <v>546</v>
      </c>
      <c r="D473" s="170" t="s">
        <v>4970</v>
      </c>
      <c r="E473" s="300" t="s">
        <v>4049</v>
      </c>
      <c r="F473" s="263" t="s">
        <v>685</v>
      </c>
      <c r="G473" s="258" t="s">
        <v>566</v>
      </c>
      <c r="H473" s="263" t="s">
        <v>1591</v>
      </c>
      <c r="I473" s="258" t="s">
        <v>517</v>
      </c>
      <c r="J473" s="268" t="s">
        <v>1423</v>
      </c>
      <c r="K473" s="340">
        <v>0</v>
      </c>
      <c r="L473" s="340">
        <v>180</v>
      </c>
      <c r="M473" s="268" t="s">
        <v>1421</v>
      </c>
      <c r="N473" s="340">
        <v>2026</v>
      </c>
      <c r="O473" s="421" t="s">
        <v>102</v>
      </c>
      <c r="P473" s="86" t="str">
        <f t="shared" si="7"/>
        <v>I</v>
      </c>
      <c r="Q473" s="86" t="s">
        <v>66</v>
      </c>
      <c r="R473" s="139" t="s">
        <v>1161</v>
      </c>
      <c r="S473" s="132"/>
      <c r="T473" s="168" t="s">
        <v>824</v>
      </c>
      <c r="U473" s="274" t="s">
        <v>2287</v>
      </c>
      <c r="V473" s="275"/>
      <c r="W473" s="275" t="s">
        <v>2290</v>
      </c>
      <c r="X473" s="276" t="s">
        <v>2291</v>
      </c>
      <c r="Y473" s="83">
        <v>10</v>
      </c>
    </row>
    <row r="474" spans="1:25" ht="30.6" hidden="1" customHeight="1">
      <c r="A474" s="83">
        <v>253</v>
      </c>
      <c r="B474" s="107" t="s">
        <v>539</v>
      </c>
      <c r="C474" s="107" t="s">
        <v>546</v>
      </c>
      <c r="D474" s="170" t="s">
        <v>4956</v>
      </c>
      <c r="E474" s="300" t="s">
        <v>4068</v>
      </c>
      <c r="F474" s="263" t="s">
        <v>299</v>
      </c>
      <c r="G474" s="258" t="s">
        <v>566</v>
      </c>
      <c r="H474" s="263" t="s">
        <v>1587</v>
      </c>
      <c r="I474" s="258" t="s">
        <v>517</v>
      </c>
      <c r="J474" s="268" t="s">
        <v>4069</v>
      </c>
      <c r="K474" s="340">
        <v>0</v>
      </c>
      <c r="L474" s="340">
        <v>19</v>
      </c>
      <c r="M474" s="268" t="s">
        <v>1421</v>
      </c>
      <c r="N474" s="340">
        <v>2026</v>
      </c>
      <c r="O474" s="281" t="s">
        <v>6050</v>
      </c>
      <c r="P474" s="86" t="str">
        <f t="shared" si="7"/>
        <v>I</v>
      </c>
      <c r="Q474" s="86" t="s">
        <v>98</v>
      </c>
      <c r="R474" s="139" t="s">
        <v>1161</v>
      </c>
      <c r="S474" s="132"/>
      <c r="T474" s="168" t="s">
        <v>831</v>
      </c>
      <c r="U474" s="275" t="s">
        <v>2850</v>
      </c>
      <c r="V474" s="426"/>
      <c r="W474" s="277" t="s">
        <v>2851</v>
      </c>
      <c r="X474" s="275" t="s">
        <v>2852</v>
      </c>
      <c r="Y474" s="83">
        <v>10</v>
      </c>
    </row>
    <row r="475" spans="1:25" ht="30.6" hidden="1" customHeight="1">
      <c r="A475" s="83">
        <v>255</v>
      </c>
      <c r="B475" s="107" t="s">
        <v>539</v>
      </c>
      <c r="C475" s="107" t="s">
        <v>546</v>
      </c>
      <c r="D475" s="170" t="s">
        <v>4969</v>
      </c>
      <c r="E475" s="300" t="s">
        <v>4072</v>
      </c>
      <c r="F475" s="263" t="s">
        <v>632</v>
      </c>
      <c r="G475" s="258" t="s">
        <v>566</v>
      </c>
      <c r="H475" s="263" t="s">
        <v>1589</v>
      </c>
      <c r="I475" s="258" t="s">
        <v>517</v>
      </c>
      <c r="J475" s="399" t="s">
        <v>4073</v>
      </c>
      <c r="K475" s="340">
        <v>0</v>
      </c>
      <c r="L475" s="340">
        <v>90</v>
      </c>
      <c r="M475" s="268" t="s">
        <v>1421</v>
      </c>
      <c r="N475" s="340">
        <v>2026</v>
      </c>
      <c r="O475" s="415" t="s">
        <v>277</v>
      </c>
      <c r="P475" s="86" t="str">
        <f t="shared" si="7"/>
        <v>I</v>
      </c>
      <c r="Q475" s="86" t="s">
        <v>98</v>
      </c>
      <c r="R475" s="138" t="s">
        <v>1177</v>
      </c>
      <c r="S475" s="132"/>
      <c r="T475" s="168" t="s">
        <v>825</v>
      </c>
      <c r="U475" s="422" t="s">
        <v>3403</v>
      </c>
      <c r="V475" s="275" t="s">
        <v>2856</v>
      </c>
      <c r="W475" s="277" t="s">
        <v>2857</v>
      </c>
      <c r="X475" s="275" t="s">
        <v>2858</v>
      </c>
      <c r="Y475" s="83">
        <v>10</v>
      </c>
    </row>
    <row r="476" spans="1:25" ht="30.6" hidden="1" customHeight="1">
      <c r="A476" s="83">
        <v>257</v>
      </c>
      <c r="B476" s="107" t="s">
        <v>539</v>
      </c>
      <c r="C476" s="107" t="s">
        <v>547</v>
      </c>
      <c r="D476" s="170" t="s">
        <v>4959</v>
      </c>
      <c r="E476" s="300" t="s">
        <v>4099</v>
      </c>
      <c r="F476" s="263" t="s">
        <v>689</v>
      </c>
      <c r="G476" s="258" t="s">
        <v>566</v>
      </c>
      <c r="H476" s="263" t="s">
        <v>1601</v>
      </c>
      <c r="I476" s="258" t="s">
        <v>517</v>
      </c>
      <c r="J476" s="268" t="s">
        <v>1423</v>
      </c>
      <c r="K476" s="340">
        <v>0</v>
      </c>
      <c r="L476" s="340">
        <v>200</v>
      </c>
      <c r="M476" s="268" t="s">
        <v>1421</v>
      </c>
      <c r="N476" s="340">
        <v>2026</v>
      </c>
      <c r="O476" s="415" t="s">
        <v>304</v>
      </c>
      <c r="P476" s="86" t="str">
        <f t="shared" si="7"/>
        <v>I</v>
      </c>
      <c r="Q476" s="86" t="s">
        <v>66</v>
      </c>
      <c r="R476" s="139" t="s">
        <v>1161</v>
      </c>
      <c r="S476" s="132"/>
      <c r="T476" s="168" t="s">
        <v>763</v>
      </c>
      <c r="U476" s="274" t="s">
        <v>2292</v>
      </c>
      <c r="V476" s="275"/>
      <c r="W476" s="275" t="s">
        <v>2295</v>
      </c>
      <c r="X476" s="276" t="s">
        <v>2296</v>
      </c>
      <c r="Y476" s="83">
        <v>10</v>
      </c>
    </row>
    <row r="477" spans="1:25" ht="30.6" hidden="1" customHeight="1">
      <c r="A477" s="83">
        <v>258</v>
      </c>
      <c r="B477" s="107" t="s">
        <v>539</v>
      </c>
      <c r="C477" s="107" t="s">
        <v>547</v>
      </c>
      <c r="D477" s="170" t="s">
        <v>4960</v>
      </c>
      <c r="E477" s="300" t="s">
        <v>4116</v>
      </c>
      <c r="F477" s="258" t="s">
        <v>690</v>
      </c>
      <c r="G477" s="258" t="s">
        <v>566</v>
      </c>
      <c r="H477" s="263" t="s">
        <v>1603</v>
      </c>
      <c r="I477" s="258" t="s">
        <v>517</v>
      </c>
      <c r="J477" s="268" t="s">
        <v>1423</v>
      </c>
      <c r="K477" s="340">
        <v>0</v>
      </c>
      <c r="L477" s="340">
        <v>300</v>
      </c>
      <c r="M477" s="268" t="s">
        <v>1421</v>
      </c>
      <c r="N477" s="340">
        <v>2026</v>
      </c>
      <c r="O477" s="415" t="s">
        <v>306</v>
      </c>
      <c r="P477" s="86" t="str">
        <f t="shared" si="7"/>
        <v>I</v>
      </c>
      <c r="Q477" s="86" t="s">
        <v>66</v>
      </c>
      <c r="R477" s="139" t="s">
        <v>1161</v>
      </c>
      <c r="S477" s="132"/>
      <c r="T477" s="168" t="s">
        <v>770</v>
      </c>
      <c r="U477" s="274" t="s">
        <v>2240</v>
      </c>
      <c r="V477" s="275"/>
      <c r="W477" s="275" t="s">
        <v>2297</v>
      </c>
      <c r="X477" s="275" t="s">
        <v>2298</v>
      </c>
      <c r="Y477" s="83">
        <v>10</v>
      </c>
    </row>
    <row r="478" spans="1:25" ht="30.6" hidden="1" customHeight="1">
      <c r="A478" s="83">
        <v>260</v>
      </c>
      <c r="B478" s="107" t="s">
        <v>539</v>
      </c>
      <c r="C478" s="107" t="s">
        <v>547</v>
      </c>
      <c r="D478" s="170" t="s">
        <v>4960</v>
      </c>
      <c r="E478" s="300" t="s">
        <v>4152</v>
      </c>
      <c r="F478" s="263" t="s">
        <v>690</v>
      </c>
      <c r="G478" s="258" t="s">
        <v>566</v>
      </c>
      <c r="H478" s="263" t="s">
        <v>1602</v>
      </c>
      <c r="I478" s="258" t="s">
        <v>517</v>
      </c>
      <c r="J478" s="341">
        <v>1000000000</v>
      </c>
      <c r="K478" s="401">
        <v>0.6</v>
      </c>
      <c r="L478" s="401">
        <v>2.2999999999999998</v>
      </c>
      <c r="M478" s="268" t="s">
        <v>1421</v>
      </c>
      <c r="N478" s="340">
        <v>2026</v>
      </c>
      <c r="O478" s="415" t="s">
        <v>308</v>
      </c>
      <c r="P478" s="86" t="str">
        <f t="shared" si="7"/>
        <v>I</v>
      </c>
      <c r="Q478" s="86" t="s">
        <v>66</v>
      </c>
      <c r="R478" s="139" t="s">
        <v>1161</v>
      </c>
      <c r="S478" s="132"/>
      <c r="T478" s="168" t="s">
        <v>770</v>
      </c>
      <c r="U478" s="274" t="s">
        <v>2240</v>
      </c>
      <c r="V478" s="275"/>
      <c r="W478" s="275" t="s">
        <v>2302</v>
      </c>
      <c r="X478" s="275" t="s">
        <v>2303</v>
      </c>
      <c r="Y478" s="83">
        <v>10</v>
      </c>
    </row>
    <row r="479" spans="1:25" ht="30.6" hidden="1" customHeight="1">
      <c r="A479" s="83">
        <v>265</v>
      </c>
      <c r="B479" s="107" t="s">
        <v>539</v>
      </c>
      <c r="C479" s="107" t="s">
        <v>547</v>
      </c>
      <c r="D479" s="170" t="s">
        <v>4954</v>
      </c>
      <c r="E479" s="300" t="s">
        <v>4083</v>
      </c>
      <c r="F479" s="263" t="s">
        <v>311</v>
      </c>
      <c r="G479" s="263" t="s">
        <v>566</v>
      </c>
      <c r="H479" s="552" t="s">
        <v>4084</v>
      </c>
      <c r="I479" s="263" t="s">
        <v>517</v>
      </c>
      <c r="J479" s="399" t="s">
        <v>1423</v>
      </c>
      <c r="K479" s="441">
        <v>1000</v>
      </c>
      <c r="L479" s="441">
        <v>4000</v>
      </c>
      <c r="M479" s="399" t="s">
        <v>1421</v>
      </c>
      <c r="N479" s="403">
        <v>2026</v>
      </c>
      <c r="O479" s="415" t="s">
        <v>312</v>
      </c>
      <c r="P479" s="86" t="str">
        <f t="shared" si="7"/>
        <v>I</v>
      </c>
      <c r="Q479" s="86" t="s">
        <v>66</v>
      </c>
      <c r="R479" s="139" t="s">
        <v>1161</v>
      </c>
      <c r="S479" s="132"/>
      <c r="T479" s="168" t="s">
        <v>772</v>
      </c>
      <c r="U479" s="274" t="s">
        <v>2240</v>
      </c>
      <c r="V479" s="275"/>
      <c r="W479" s="275" t="s">
        <v>2311</v>
      </c>
      <c r="X479" s="276" t="s">
        <v>2312</v>
      </c>
      <c r="Y479" s="83">
        <v>10</v>
      </c>
    </row>
    <row r="480" spans="1:25" ht="30.6" hidden="1" customHeight="1">
      <c r="A480" s="83">
        <v>266</v>
      </c>
      <c r="B480" s="107" t="s">
        <v>539</v>
      </c>
      <c r="C480" s="107" t="s">
        <v>547</v>
      </c>
      <c r="D480" s="170" t="s">
        <v>4954</v>
      </c>
      <c r="E480" s="300" t="s">
        <v>4085</v>
      </c>
      <c r="F480" s="263" t="s">
        <v>4086</v>
      </c>
      <c r="G480" s="263" t="s">
        <v>566</v>
      </c>
      <c r="H480" s="263" t="s">
        <v>4087</v>
      </c>
      <c r="I480" s="263" t="s">
        <v>517</v>
      </c>
      <c r="J480" s="399" t="s">
        <v>1423</v>
      </c>
      <c r="K480" s="403">
        <v>0</v>
      </c>
      <c r="L480" s="399" t="s">
        <v>4088</v>
      </c>
      <c r="M480" s="399" t="s">
        <v>1421</v>
      </c>
      <c r="N480" s="403">
        <v>2026</v>
      </c>
      <c r="O480" s="415" t="s">
        <v>314</v>
      </c>
      <c r="P480" s="86" t="str">
        <f t="shared" si="7"/>
        <v>I</v>
      </c>
      <c r="Q480" s="86" t="s">
        <v>66</v>
      </c>
      <c r="R480" s="139" t="s">
        <v>1161</v>
      </c>
      <c r="S480" s="132"/>
      <c r="T480" s="168" t="s">
        <v>772</v>
      </c>
      <c r="U480" s="274" t="s">
        <v>2240</v>
      </c>
      <c r="V480" s="275"/>
      <c r="W480" s="275" t="s">
        <v>2313</v>
      </c>
      <c r="X480" s="276" t="s">
        <v>2314</v>
      </c>
      <c r="Y480" s="83">
        <v>10</v>
      </c>
    </row>
    <row r="481" spans="1:25" ht="30.6" hidden="1" customHeight="1">
      <c r="A481" s="83">
        <v>268</v>
      </c>
      <c r="B481" s="107" t="s">
        <v>539</v>
      </c>
      <c r="C481" s="107" t="s">
        <v>547</v>
      </c>
      <c r="D481" s="170" t="s">
        <v>4955</v>
      </c>
      <c r="E481" s="300" t="s">
        <v>4090</v>
      </c>
      <c r="F481" s="263" t="s">
        <v>691</v>
      </c>
      <c r="G481" s="258" t="s">
        <v>566</v>
      </c>
      <c r="H481" s="263" t="s">
        <v>1608</v>
      </c>
      <c r="I481" s="258" t="s">
        <v>517</v>
      </c>
      <c r="J481" s="268" t="s">
        <v>1423</v>
      </c>
      <c r="K481" s="340">
        <v>0</v>
      </c>
      <c r="L481" s="341">
        <v>4000</v>
      </c>
      <c r="M481" s="268" t="s">
        <v>1421</v>
      </c>
      <c r="N481" s="340">
        <v>2026</v>
      </c>
      <c r="O481" s="416" t="s">
        <v>117</v>
      </c>
      <c r="P481" s="86" t="str">
        <f t="shared" si="7"/>
        <v>I</v>
      </c>
      <c r="Q481" s="86" t="s">
        <v>66</v>
      </c>
      <c r="R481" s="139" t="s">
        <v>1161</v>
      </c>
      <c r="S481" s="132"/>
      <c r="T481" s="168" t="s">
        <v>828</v>
      </c>
      <c r="U481" s="274" t="s">
        <v>2240</v>
      </c>
      <c r="V481" s="275"/>
      <c r="W481" s="275" t="s">
        <v>2317</v>
      </c>
      <c r="X481" s="276" t="s">
        <v>2318</v>
      </c>
      <c r="Y481" s="83">
        <v>10</v>
      </c>
    </row>
    <row r="482" spans="1:25" ht="30.6" hidden="1" customHeight="1">
      <c r="A482" s="83">
        <v>270</v>
      </c>
      <c r="B482" s="107" t="s">
        <v>539</v>
      </c>
      <c r="C482" s="107" t="s">
        <v>547</v>
      </c>
      <c r="D482" s="170" t="s">
        <v>4963</v>
      </c>
      <c r="E482" s="300" t="s">
        <v>4093</v>
      </c>
      <c r="F482" s="263" t="s">
        <v>692</v>
      </c>
      <c r="G482" s="258" t="s">
        <v>566</v>
      </c>
      <c r="H482" s="263" t="s">
        <v>1614</v>
      </c>
      <c r="I482" s="258" t="s">
        <v>517</v>
      </c>
      <c r="J482" s="268" t="s">
        <v>1423</v>
      </c>
      <c r="K482" s="340">
        <v>0</v>
      </c>
      <c r="L482" s="340">
        <v>40</v>
      </c>
      <c r="M482" s="268" t="s">
        <v>1421</v>
      </c>
      <c r="N482" s="340">
        <v>2026</v>
      </c>
      <c r="O482" s="281" t="s">
        <v>119</v>
      </c>
      <c r="P482" s="86" t="str">
        <f t="shared" si="7"/>
        <v>I</v>
      </c>
      <c r="Q482" s="86" t="s">
        <v>66</v>
      </c>
      <c r="R482" s="138" t="s">
        <v>1160</v>
      </c>
      <c r="S482" s="141" t="s">
        <v>1150</v>
      </c>
      <c r="T482" s="168" t="s">
        <v>768</v>
      </c>
      <c r="U482" s="274" t="s">
        <v>2319</v>
      </c>
      <c r="V482" s="275"/>
      <c r="W482" s="275" t="s">
        <v>2322</v>
      </c>
      <c r="X482" s="276" t="s">
        <v>2323</v>
      </c>
      <c r="Y482" s="83">
        <v>10</v>
      </c>
    </row>
    <row r="483" spans="1:25" ht="30.6" hidden="1" customHeight="1">
      <c r="A483" s="83">
        <v>272</v>
      </c>
      <c r="B483" s="107" t="s">
        <v>539</v>
      </c>
      <c r="C483" s="107" t="s">
        <v>547</v>
      </c>
      <c r="D483" s="170" t="s">
        <v>4964</v>
      </c>
      <c r="E483" s="300" t="s">
        <v>4096</v>
      </c>
      <c r="F483" s="258" t="s">
        <v>693</v>
      </c>
      <c r="G483" s="258" t="s">
        <v>566</v>
      </c>
      <c r="H483" s="263" t="s">
        <v>1616</v>
      </c>
      <c r="I483" s="258" t="s">
        <v>517</v>
      </c>
      <c r="J483" s="268" t="s">
        <v>1423</v>
      </c>
      <c r="K483" s="340">
        <v>0</v>
      </c>
      <c r="L483" s="340">
        <v>10</v>
      </c>
      <c r="M483" s="268" t="s">
        <v>1421</v>
      </c>
      <c r="N483" s="340">
        <v>2026</v>
      </c>
      <c r="O483" s="415" t="s">
        <v>1617</v>
      </c>
      <c r="P483" s="86" t="str">
        <f t="shared" si="7"/>
        <v>I</v>
      </c>
      <c r="Q483" s="86" t="s">
        <v>66</v>
      </c>
      <c r="R483" s="138" t="s">
        <v>1160</v>
      </c>
      <c r="S483" s="132" t="s">
        <v>945</v>
      </c>
      <c r="T483" s="168" t="s">
        <v>767</v>
      </c>
      <c r="U483" s="274" t="s">
        <v>2319</v>
      </c>
      <c r="V483" s="427" t="s">
        <v>2326</v>
      </c>
      <c r="W483" s="275" t="s">
        <v>2322</v>
      </c>
      <c r="X483" s="275" t="s">
        <v>2327</v>
      </c>
      <c r="Y483" s="83">
        <v>10</v>
      </c>
    </row>
    <row r="484" spans="1:25" ht="30.6" hidden="1" customHeight="1">
      <c r="A484" s="83">
        <v>274</v>
      </c>
      <c r="B484" s="107" t="s">
        <v>539</v>
      </c>
      <c r="C484" s="107" t="s">
        <v>547</v>
      </c>
      <c r="D484" s="170" t="s">
        <v>4965</v>
      </c>
      <c r="E484" s="300" t="s">
        <v>4098</v>
      </c>
      <c r="F484" s="263" t="s">
        <v>694</v>
      </c>
      <c r="G484" s="258" t="s">
        <v>566</v>
      </c>
      <c r="H484" s="263" t="s">
        <v>1619</v>
      </c>
      <c r="I484" s="258" t="s">
        <v>517</v>
      </c>
      <c r="J484" s="268" t="s">
        <v>1423</v>
      </c>
      <c r="K484" s="340">
        <v>0</v>
      </c>
      <c r="L484" s="340">
        <v>4</v>
      </c>
      <c r="M484" s="268" t="s">
        <v>1421</v>
      </c>
      <c r="N484" s="340">
        <v>2026</v>
      </c>
      <c r="O484" s="415" t="s">
        <v>317</v>
      </c>
      <c r="P484" s="86" t="str">
        <f t="shared" si="7"/>
        <v>I</v>
      </c>
      <c r="Q484" s="86" t="s">
        <v>66</v>
      </c>
      <c r="R484" s="139" t="s">
        <v>1161</v>
      </c>
      <c r="S484" s="132"/>
      <c r="T484" s="168" t="s">
        <v>729</v>
      </c>
      <c r="U484" s="274" t="s">
        <v>2240</v>
      </c>
      <c r="V484" s="275"/>
      <c r="W484" s="275" t="s">
        <v>2331</v>
      </c>
      <c r="X484" s="275" t="s">
        <v>2332</v>
      </c>
      <c r="Y484" s="83">
        <v>10</v>
      </c>
    </row>
    <row r="485" spans="1:25" ht="30.6" hidden="1" customHeight="1">
      <c r="A485" s="83">
        <v>278</v>
      </c>
      <c r="B485" s="107" t="s">
        <v>539</v>
      </c>
      <c r="C485" s="107" t="s">
        <v>547</v>
      </c>
      <c r="D485" s="170" t="s">
        <v>4966</v>
      </c>
      <c r="E485" s="300" t="s">
        <v>4103</v>
      </c>
      <c r="F485" s="263" t="s">
        <v>319</v>
      </c>
      <c r="G485" s="258" t="s">
        <v>566</v>
      </c>
      <c r="H485" s="263" t="s">
        <v>320</v>
      </c>
      <c r="I485" s="263" t="s">
        <v>517</v>
      </c>
      <c r="J485" s="399" t="s">
        <v>1423</v>
      </c>
      <c r="K485" s="403">
        <v>200</v>
      </c>
      <c r="L485" s="441">
        <v>1800</v>
      </c>
      <c r="M485" s="399" t="s">
        <v>1421</v>
      </c>
      <c r="N485" s="403">
        <v>2026</v>
      </c>
      <c r="O485" s="415" t="s">
        <v>321</v>
      </c>
      <c r="P485" s="86" t="str">
        <f t="shared" si="7"/>
        <v>I</v>
      </c>
      <c r="Q485" s="86" t="s">
        <v>66</v>
      </c>
      <c r="R485" s="137" t="s">
        <v>1160</v>
      </c>
      <c r="S485" s="140"/>
      <c r="T485" s="168" t="s">
        <v>833</v>
      </c>
      <c r="U485" s="274" t="s">
        <v>2335</v>
      </c>
      <c r="V485" s="275" t="s">
        <v>2336</v>
      </c>
      <c r="W485" s="275" t="s">
        <v>2339</v>
      </c>
      <c r="X485" s="276" t="s">
        <v>2340</v>
      </c>
      <c r="Y485" s="83">
        <v>10</v>
      </c>
    </row>
    <row r="486" spans="1:25" ht="30.6" hidden="1" customHeight="1">
      <c r="A486" s="83">
        <v>281</v>
      </c>
      <c r="B486" s="107" t="s">
        <v>539</v>
      </c>
      <c r="C486" s="107" t="s">
        <v>547</v>
      </c>
      <c r="D486" s="170" t="s">
        <v>4967</v>
      </c>
      <c r="E486" s="300" t="s">
        <v>4107</v>
      </c>
      <c r="F486" s="263" t="s">
        <v>911</v>
      </c>
      <c r="G486" s="258" t="s">
        <v>566</v>
      </c>
      <c r="H486" s="263" t="s">
        <v>1623</v>
      </c>
      <c r="I486" s="263" t="s">
        <v>517</v>
      </c>
      <c r="J486" s="399" t="s">
        <v>1423</v>
      </c>
      <c r="K486" s="403">
        <v>25</v>
      </c>
      <c r="L486" s="403">
        <v>231</v>
      </c>
      <c r="M486" s="399" t="s">
        <v>1421</v>
      </c>
      <c r="N486" s="403">
        <v>2026</v>
      </c>
      <c r="O486" s="415" t="s">
        <v>322</v>
      </c>
      <c r="P486" s="86" t="str">
        <f t="shared" si="7"/>
        <v>I</v>
      </c>
      <c r="Q486" s="86" t="s">
        <v>66</v>
      </c>
      <c r="R486" s="138" t="s">
        <v>1160</v>
      </c>
      <c r="S486" s="132"/>
      <c r="T486" s="168" t="s">
        <v>838</v>
      </c>
      <c r="U486" s="274" t="s">
        <v>2335</v>
      </c>
      <c r="V486" s="275" t="s">
        <v>2347</v>
      </c>
      <c r="W486" s="275" t="s">
        <v>2348</v>
      </c>
      <c r="X486" s="275" t="s">
        <v>2349</v>
      </c>
      <c r="Y486" s="83">
        <v>10</v>
      </c>
    </row>
    <row r="487" spans="1:25" ht="30.6" hidden="1" customHeight="1">
      <c r="A487" s="83">
        <v>293</v>
      </c>
      <c r="B487" s="107" t="s">
        <v>539</v>
      </c>
      <c r="C487" s="107" t="s">
        <v>547</v>
      </c>
      <c r="D487" s="170" t="s">
        <v>4974</v>
      </c>
      <c r="E487" s="300" t="s">
        <v>4127</v>
      </c>
      <c r="F487" s="263" t="s">
        <v>325</v>
      </c>
      <c r="G487" s="258" t="s">
        <v>566</v>
      </c>
      <c r="H487" s="263" t="s">
        <v>1630</v>
      </c>
      <c r="I487" s="258" t="s">
        <v>517</v>
      </c>
      <c r="J487" s="268" t="s">
        <v>1423</v>
      </c>
      <c r="K487" s="340">
        <v>800</v>
      </c>
      <c r="L487" s="341">
        <v>3000</v>
      </c>
      <c r="M487" s="268" t="s">
        <v>1421</v>
      </c>
      <c r="N487" s="340">
        <v>2026</v>
      </c>
      <c r="O487" s="281" t="s">
        <v>133</v>
      </c>
      <c r="P487" s="86" t="str">
        <f t="shared" si="7"/>
        <v>I</v>
      </c>
      <c r="Q487" s="86" t="s">
        <v>66</v>
      </c>
      <c r="R487" s="138" t="s">
        <v>1160</v>
      </c>
      <c r="S487" s="132"/>
      <c r="T487" s="168" t="s">
        <v>766</v>
      </c>
      <c r="U487" s="274" t="s">
        <v>2335</v>
      </c>
      <c r="V487" s="275"/>
      <c r="W487" s="275" t="s">
        <v>2378</v>
      </c>
      <c r="X487" s="276" t="s">
        <v>2379</v>
      </c>
      <c r="Y487" s="83">
        <v>10</v>
      </c>
    </row>
    <row r="488" spans="1:25" ht="30.6" hidden="1" customHeight="1">
      <c r="A488" s="83">
        <v>294</v>
      </c>
      <c r="B488" s="107" t="s">
        <v>539</v>
      </c>
      <c r="C488" s="107" t="s">
        <v>547</v>
      </c>
      <c r="D488" s="170" t="s">
        <v>4975</v>
      </c>
      <c r="E488" s="300" t="s">
        <v>4128</v>
      </c>
      <c r="F488" s="263" t="s">
        <v>633</v>
      </c>
      <c r="G488" s="258" t="s">
        <v>566</v>
      </c>
      <c r="H488" s="263" t="s">
        <v>1629</v>
      </c>
      <c r="I488" s="258" t="s">
        <v>517</v>
      </c>
      <c r="J488" s="268" t="s">
        <v>1423</v>
      </c>
      <c r="K488" s="340">
        <v>25</v>
      </c>
      <c r="L488" s="340">
        <v>150</v>
      </c>
      <c r="M488" s="268" t="s">
        <v>1421</v>
      </c>
      <c r="N488" s="340">
        <v>2026</v>
      </c>
      <c r="O488" s="281" t="s">
        <v>134</v>
      </c>
      <c r="P488" s="86" t="str">
        <f t="shared" si="7"/>
        <v>I</v>
      </c>
      <c r="Q488" s="86" t="s">
        <v>66</v>
      </c>
      <c r="R488" s="138" t="s">
        <v>1160</v>
      </c>
      <c r="S488" s="132"/>
      <c r="T488" s="168"/>
      <c r="U488" s="274" t="s">
        <v>2335</v>
      </c>
      <c r="V488" s="275"/>
      <c r="W488" s="275" t="s">
        <v>2380</v>
      </c>
      <c r="X488" s="276" t="s">
        <v>2381</v>
      </c>
      <c r="Y488" s="83">
        <v>10</v>
      </c>
    </row>
    <row r="489" spans="1:25" ht="30.6" hidden="1" customHeight="1">
      <c r="A489" s="83">
        <v>295</v>
      </c>
      <c r="B489" s="107" t="s">
        <v>539</v>
      </c>
      <c r="C489" s="107" t="s">
        <v>547</v>
      </c>
      <c r="D489" s="170" t="s">
        <v>4976</v>
      </c>
      <c r="E489" s="300" t="s">
        <v>4129</v>
      </c>
      <c r="F489" s="263" t="s">
        <v>326</v>
      </c>
      <c r="G489" s="258" t="s">
        <v>566</v>
      </c>
      <c r="H489" s="263" t="s">
        <v>327</v>
      </c>
      <c r="I489" s="263" t="s">
        <v>517</v>
      </c>
      <c r="J489" s="399" t="s">
        <v>1423</v>
      </c>
      <c r="K489" s="403">
        <v>0</v>
      </c>
      <c r="L489" s="441">
        <v>3800</v>
      </c>
      <c r="M489" s="399" t="s">
        <v>1421</v>
      </c>
      <c r="N489" s="403">
        <v>2026</v>
      </c>
      <c r="O489" s="415" t="s">
        <v>328</v>
      </c>
      <c r="P489" s="86" t="str">
        <f t="shared" si="7"/>
        <v>I</v>
      </c>
      <c r="Q489" s="86" t="s">
        <v>66</v>
      </c>
      <c r="R489" s="138" t="s">
        <v>1166</v>
      </c>
      <c r="S489" s="128"/>
      <c r="T489" s="168"/>
      <c r="U489" s="274" t="s">
        <v>2365</v>
      </c>
      <c r="V489" s="275"/>
      <c r="W489" s="275" t="s">
        <v>2382</v>
      </c>
      <c r="X489" s="275" t="s">
        <v>2383</v>
      </c>
      <c r="Y489" s="83">
        <v>10</v>
      </c>
    </row>
    <row r="490" spans="1:25" ht="30.6" hidden="1" customHeight="1">
      <c r="A490" s="83">
        <v>302</v>
      </c>
      <c r="B490" s="107" t="s">
        <v>539</v>
      </c>
      <c r="C490" s="107" t="s">
        <v>547</v>
      </c>
      <c r="D490" s="170" t="s">
        <v>4984</v>
      </c>
      <c r="E490" s="300" t="s">
        <v>4140</v>
      </c>
      <c r="F490" s="263" t="s">
        <v>698</v>
      </c>
      <c r="G490" s="258" t="s">
        <v>566</v>
      </c>
      <c r="H490" s="263" t="s">
        <v>1638</v>
      </c>
      <c r="I490" s="258" t="s">
        <v>517</v>
      </c>
      <c r="J490" s="268" t="s">
        <v>3850</v>
      </c>
      <c r="K490" s="340">
        <v>0</v>
      </c>
      <c r="L490" s="268" t="s">
        <v>4141</v>
      </c>
      <c r="M490" s="268" t="s">
        <v>1421</v>
      </c>
      <c r="N490" s="340">
        <v>2026</v>
      </c>
      <c r="O490" s="415" t="s">
        <v>333</v>
      </c>
      <c r="P490" s="86" t="str">
        <f t="shared" si="7"/>
        <v>I</v>
      </c>
      <c r="Q490" s="86" t="s">
        <v>66</v>
      </c>
      <c r="R490" s="138" t="s">
        <v>1164</v>
      </c>
      <c r="S490" s="132"/>
      <c r="T490" s="168" t="s">
        <v>837</v>
      </c>
      <c r="U490" s="423" t="s">
        <v>2396</v>
      </c>
      <c r="V490" s="275"/>
      <c r="W490" s="275" t="s">
        <v>2397</v>
      </c>
      <c r="X490" s="275" t="s">
        <v>2398</v>
      </c>
      <c r="Y490" s="83">
        <v>10</v>
      </c>
    </row>
    <row r="491" spans="1:25" ht="30.6" hidden="1" customHeight="1">
      <c r="A491" s="83">
        <v>304</v>
      </c>
      <c r="B491" s="107" t="s">
        <v>539</v>
      </c>
      <c r="C491" s="107" t="s">
        <v>547</v>
      </c>
      <c r="D491" s="170" t="s">
        <v>4957</v>
      </c>
      <c r="E491" s="300" t="s">
        <v>4144</v>
      </c>
      <c r="F491" s="258" t="s">
        <v>687</v>
      </c>
      <c r="G491" s="258" t="s">
        <v>566</v>
      </c>
      <c r="H491" s="263" t="s">
        <v>1597</v>
      </c>
      <c r="I491" s="258" t="s">
        <v>517</v>
      </c>
      <c r="J491" s="268" t="s">
        <v>4134</v>
      </c>
      <c r="K491" s="340">
        <v>0</v>
      </c>
      <c r="L491" s="341">
        <v>1040</v>
      </c>
      <c r="M491" s="268" t="s">
        <v>1421</v>
      </c>
      <c r="N491" s="340">
        <v>2026</v>
      </c>
      <c r="O491" s="416" t="s">
        <v>139</v>
      </c>
      <c r="P491" s="86" t="str">
        <f t="shared" si="7"/>
        <v>I</v>
      </c>
      <c r="Q491" s="86" t="s">
        <v>98</v>
      </c>
      <c r="R491" s="139" t="s">
        <v>1161</v>
      </c>
      <c r="S491" s="132"/>
      <c r="T491" s="168" t="s">
        <v>769</v>
      </c>
      <c r="U491" s="424" t="s">
        <v>2859</v>
      </c>
      <c r="V491" s="426"/>
      <c r="W491" s="277" t="s">
        <v>2863</v>
      </c>
      <c r="X491" s="275" t="s">
        <v>2864</v>
      </c>
      <c r="Y491" s="83">
        <v>10</v>
      </c>
    </row>
    <row r="492" spans="1:25" ht="30.6" hidden="1" customHeight="1">
      <c r="A492" s="83">
        <v>306</v>
      </c>
      <c r="B492" s="107" t="s">
        <v>539</v>
      </c>
      <c r="C492" s="107" t="s">
        <v>547</v>
      </c>
      <c r="D492" s="170" t="s">
        <v>4958</v>
      </c>
      <c r="E492" s="300" t="s">
        <v>4147</v>
      </c>
      <c r="F492" s="258" t="s">
        <v>688</v>
      </c>
      <c r="G492" s="258" t="s">
        <v>566</v>
      </c>
      <c r="H492" s="263" t="s">
        <v>1599</v>
      </c>
      <c r="I492" s="258" t="s">
        <v>517</v>
      </c>
      <c r="J492" s="268" t="s">
        <v>1423</v>
      </c>
      <c r="K492" s="340">
        <v>0</v>
      </c>
      <c r="L492" s="341">
        <v>2000</v>
      </c>
      <c r="M492" s="268" t="s">
        <v>1421</v>
      </c>
      <c r="N492" s="340">
        <v>2026</v>
      </c>
      <c r="O492" s="415" t="s">
        <v>5992</v>
      </c>
      <c r="P492" s="86" t="str">
        <f t="shared" si="7"/>
        <v>I</v>
      </c>
      <c r="Q492" s="86" t="s">
        <v>98</v>
      </c>
      <c r="R492" s="139" t="s">
        <v>1161</v>
      </c>
      <c r="S492" s="132"/>
      <c r="T492" s="168" t="s">
        <v>764</v>
      </c>
      <c r="U492" s="424" t="s">
        <v>2865</v>
      </c>
      <c r="V492" s="426"/>
      <c r="W492" s="277" t="s">
        <v>2867</v>
      </c>
      <c r="X492" s="275" t="s">
        <v>2868</v>
      </c>
      <c r="Y492" s="83">
        <v>10</v>
      </c>
    </row>
    <row r="493" spans="1:25" ht="30.6" hidden="1" customHeight="1">
      <c r="A493" s="83">
        <v>308</v>
      </c>
      <c r="B493" s="107" t="s">
        <v>539</v>
      </c>
      <c r="C493" s="107" t="s">
        <v>547</v>
      </c>
      <c r="D493" s="170" t="s">
        <v>4961</v>
      </c>
      <c r="E493" s="300" t="s">
        <v>4151</v>
      </c>
      <c r="F493" s="263" t="s">
        <v>4149</v>
      </c>
      <c r="G493" s="258" t="s">
        <v>566</v>
      </c>
      <c r="H493" s="263" t="s">
        <v>1610</v>
      </c>
      <c r="I493" s="258" t="s">
        <v>517</v>
      </c>
      <c r="J493" s="268" t="s">
        <v>1423</v>
      </c>
      <c r="K493" s="340">
        <v>0</v>
      </c>
      <c r="L493" s="340">
        <v>10</v>
      </c>
      <c r="M493" s="268" t="s">
        <v>1421</v>
      </c>
      <c r="N493" s="340">
        <v>2026</v>
      </c>
      <c r="O493" s="416" t="s">
        <v>141</v>
      </c>
      <c r="P493" s="86" t="str">
        <f t="shared" si="7"/>
        <v>I</v>
      </c>
      <c r="Q493" s="86" t="s">
        <v>98</v>
      </c>
      <c r="R493" s="139" t="s">
        <v>1161</v>
      </c>
      <c r="S493" s="132"/>
      <c r="T493" s="168" t="s">
        <v>762</v>
      </c>
      <c r="U493" s="424" t="s">
        <v>2240</v>
      </c>
      <c r="V493" s="426"/>
      <c r="W493" s="449" t="s">
        <v>2872</v>
      </c>
      <c r="X493" s="426" t="s">
        <v>2873</v>
      </c>
      <c r="Y493" s="83">
        <v>10</v>
      </c>
    </row>
    <row r="494" spans="1:25" ht="30.6" hidden="1" customHeight="1">
      <c r="A494" s="83">
        <v>310</v>
      </c>
      <c r="B494" s="107" t="s">
        <v>539</v>
      </c>
      <c r="C494" s="107" t="s">
        <v>547</v>
      </c>
      <c r="D494" s="170" t="s">
        <v>4962</v>
      </c>
      <c r="E494" s="300" t="s">
        <v>4156</v>
      </c>
      <c r="F494" s="263" t="s">
        <v>4154</v>
      </c>
      <c r="G494" s="258" t="s">
        <v>566</v>
      </c>
      <c r="H494" s="263" t="s">
        <v>1612</v>
      </c>
      <c r="I494" s="258" t="s">
        <v>517</v>
      </c>
      <c r="J494" s="268" t="s">
        <v>1423</v>
      </c>
      <c r="K494" s="340">
        <v>0</v>
      </c>
      <c r="L494" s="340">
        <v>1</v>
      </c>
      <c r="M494" s="268" t="s">
        <v>1421</v>
      </c>
      <c r="N494" s="340">
        <v>2026</v>
      </c>
      <c r="O494" s="415" t="s">
        <v>334</v>
      </c>
      <c r="P494" s="86" t="str">
        <f t="shared" si="7"/>
        <v>I</v>
      </c>
      <c r="Q494" s="86" t="s">
        <v>98</v>
      </c>
      <c r="R494" s="139" t="s">
        <v>1161</v>
      </c>
      <c r="S494" s="132"/>
      <c r="T494" s="168" t="s">
        <v>839</v>
      </c>
      <c r="U494" s="424" t="s">
        <v>2240</v>
      </c>
      <c r="V494" s="426"/>
      <c r="W494" s="277" t="s">
        <v>2876</v>
      </c>
      <c r="X494" s="275" t="s">
        <v>2877</v>
      </c>
      <c r="Y494" s="83">
        <v>10</v>
      </c>
    </row>
    <row r="495" spans="1:25" ht="30.6" hidden="1" customHeight="1">
      <c r="A495" s="83">
        <v>312</v>
      </c>
      <c r="B495" s="107" t="s">
        <v>539</v>
      </c>
      <c r="C495" s="107" t="s">
        <v>547</v>
      </c>
      <c r="D495" s="170" t="s">
        <v>4982</v>
      </c>
      <c r="E495" s="300" t="s">
        <v>4158</v>
      </c>
      <c r="F495" s="258" t="s">
        <v>696</v>
      </c>
      <c r="G495" s="258" t="s">
        <v>566</v>
      </c>
      <c r="H495" s="263" t="s">
        <v>1636</v>
      </c>
      <c r="I495" s="258" t="s">
        <v>517</v>
      </c>
      <c r="J495" s="268" t="s">
        <v>1423</v>
      </c>
      <c r="K495" s="340">
        <v>0</v>
      </c>
      <c r="L495" s="340">
        <v>1</v>
      </c>
      <c r="M495" s="268" t="s">
        <v>1421</v>
      </c>
      <c r="N495" s="340">
        <v>2026</v>
      </c>
      <c r="O495" s="281" t="s">
        <v>144</v>
      </c>
      <c r="P495" s="86" t="str">
        <f t="shared" si="7"/>
        <v>I</v>
      </c>
      <c r="Q495" s="86" t="s">
        <v>98</v>
      </c>
      <c r="R495" s="139" t="s">
        <v>1161</v>
      </c>
      <c r="S495" s="132"/>
      <c r="T495" s="168" t="s">
        <v>761</v>
      </c>
      <c r="U495" s="424" t="s">
        <v>2240</v>
      </c>
      <c r="V495" s="426"/>
      <c r="W495" s="449" t="s">
        <v>2881</v>
      </c>
      <c r="X495" s="422" t="s">
        <v>2882</v>
      </c>
      <c r="Y495" s="83">
        <v>10</v>
      </c>
    </row>
    <row r="496" spans="1:25" ht="30.6" customHeight="1">
      <c r="A496" s="83">
        <v>368</v>
      </c>
      <c r="B496" s="107" t="s">
        <v>541</v>
      </c>
      <c r="C496" s="107" t="s">
        <v>557</v>
      </c>
      <c r="D496" s="170" t="s">
        <v>5537</v>
      </c>
      <c r="E496" s="300" t="s">
        <v>4238</v>
      </c>
      <c r="F496" s="263" t="s">
        <v>378</v>
      </c>
      <c r="G496" s="258" t="s">
        <v>566</v>
      </c>
      <c r="H496" s="263" t="s">
        <v>381</v>
      </c>
      <c r="I496" s="263" t="s">
        <v>517</v>
      </c>
      <c r="J496" s="268" t="s">
        <v>1423</v>
      </c>
      <c r="K496" s="340">
        <v>69</v>
      </c>
      <c r="L496" s="340">
        <v>274</v>
      </c>
      <c r="M496" s="268" t="s">
        <v>1421</v>
      </c>
      <c r="N496" s="340">
        <v>2026</v>
      </c>
      <c r="O496" s="420" t="s">
        <v>382</v>
      </c>
      <c r="P496" s="86" t="str">
        <f t="shared" si="7"/>
        <v>I</v>
      </c>
      <c r="Q496" s="86" t="s">
        <v>98</v>
      </c>
      <c r="R496" s="138" t="s">
        <v>1160</v>
      </c>
      <c r="S496" s="132"/>
      <c r="T496" s="168" t="s">
        <v>783</v>
      </c>
      <c r="U496" s="274" t="s">
        <v>2335</v>
      </c>
      <c r="V496" s="275" t="s">
        <v>3004</v>
      </c>
      <c r="W496" s="277" t="s">
        <v>3005</v>
      </c>
      <c r="X496" s="275" t="s">
        <v>3006</v>
      </c>
      <c r="Y496" s="83">
        <v>10</v>
      </c>
    </row>
    <row r="497" spans="1:25" ht="30.6" customHeight="1">
      <c r="A497" s="83">
        <v>371</v>
      </c>
      <c r="B497" s="107" t="s">
        <v>541</v>
      </c>
      <c r="C497" s="107" t="s">
        <v>557</v>
      </c>
      <c r="D497" s="170" t="s">
        <v>5542</v>
      </c>
      <c r="E497" s="300" t="s">
        <v>4243</v>
      </c>
      <c r="F497" s="258" t="s">
        <v>4240</v>
      </c>
      <c r="G497" s="258" t="s">
        <v>566</v>
      </c>
      <c r="H497" s="263" t="s">
        <v>1682</v>
      </c>
      <c r="I497" s="258" t="s">
        <v>517</v>
      </c>
      <c r="J497" s="268" t="s">
        <v>1423</v>
      </c>
      <c r="K497" s="340">
        <v>53</v>
      </c>
      <c r="L497" s="340">
        <v>180</v>
      </c>
      <c r="M497" s="268" t="s">
        <v>1421</v>
      </c>
      <c r="N497" s="340">
        <v>2026</v>
      </c>
      <c r="O497" s="416" t="s">
        <v>161</v>
      </c>
      <c r="P497" s="86" t="str">
        <f t="shared" si="7"/>
        <v>I</v>
      </c>
      <c r="Q497" s="86" t="s">
        <v>98</v>
      </c>
      <c r="R497" s="138" t="s">
        <v>1160</v>
      </c>
      <c r="S497" s="132"/>
      <c r="T497" s="168" t="s">
        <v>785</v>
      </c>
      <c r="U497" s="274" t="s">
        <v>2335</v>
      </c>
      <c r="V497" s="275"/>
      <c r="W497" s="277" t="s">
        <v>3012</v>
      </c>
      <c r="X497" s="275" t="s">
        <v>3013</v>
      </c>
      <c r="Y497" s="83">
        <v>10</v>
      </c>
    </row>
    <row r="498" spans="1:25" ht="30.6" customHeight="1">
      <c r="A498" s="83">
        <v>373</v>
      </c>
      <c r="B498" s="107" t="s">
        <v>541</v>
      </c>
      <c r="C498" s="107" t="s">
        <v>557</v>
      </c>
      <c r="D498" s="170" t="s">
        <v>5546</v>
      </c>
      <c r="E498" s="300" t="s">
        <v>4219</v>
      </c>
      <c r="F498" s="263" t="s">
        <v>386</v>
      </c>
      <c r="G498" s="258" t="s">
        <v>566</v>
      </c>
      <c r="H498" s="263" t="s">
        <v>1683</v>
      </c>
      <c r="I498" s="258" t="s">
        <v>517</v>
      </c>
      <c r="J498" s="268" t="s">
        <v>1423</v>
      </c>
      <c r="K498" s="340">
        <v>0</v>
      </c>
      <c r="L498" s="340">
        <v>87</v>
      </c>
      <c r="M498" s="268" t="s">
        <v>1421</v>
      </c>
      <c r="N498" s="340">
        <v>2026</v>
      </c>
      <c r="O498" s="416" t="s">
        <v>162</v>
      </c>
      <c r="P498" s="86" t="str">
        <f t="shared" si="7"/>
        <v>I</v>
      </c>
      <c r="Q498" s="86" t="s">
        <v>98</v>
      </c>
      <c r="R498" s="138" t="s">
        <v>1160</v>
      </c>
      <c r="S498" s="132"/>
      <c r="T498" s="168" t="s">
        <v>784</v>
      </c>
      <c r="U498" s="274" t="s">
        <v>2335</v>
      </c>
      <c r="V498" s="276" t="s">
        <v>3017</v>
      </c>
      <c r="W498" s="277" t="s">
        <v>3018</v>
      </c>
      <c r="X498" s="275" t="s">
        <v>3019</v>
      </c>
      <c r="Y498" s="83">
        <v>10</v>
      </c>
    </row>
    <row r="499" spans="1:25" ht="30.6" customHeight="1">
      <c r="A499" s="83">
        <v>376</v>
      </c>
      <c r="B499" s="107" t="s">
        <v>541</v>
      </c>
      <c r="C499" s="107" t="s">
        <v>557</v>
      </c>
      <c r="D499" s="170" t="s">
        <v>5013</v>
      </c>
      <c r="E499" s="300" t="s">
        <v>4222</v>
      </c>
      <c r="F499" s="263" t="s">
        <v>387</v>
      </c>
      <c r="G499" s="258" t="s">
        <v>566</v>
      </c>
      <c r="H499" s="263" t="s">
        <v>4223</v>
      </c>
      <c r="I499" s="258" t="s">
        <v>517</v>
      </c>
      <c r="J499" s="268" t="s">
        <v>1423</v>
      </c>
      <c r="K499" s="341">
        <v>1400</v>
      </c>
      <c r="L499" s="341">
        <v>3400</v>
      </c>
      <c r="M499" s="268" t="s">
        <v>1421</v>
      </c>
      <c r="N499" s="340">
        <v>2026</v>
      </c>
      <c r="O499" s="421" t="s">
        <v>164</v>
      </c>
      <c r="P499" s="86" t="str">
        <f t="shared" si="7"/>
        <v>I</v>
      </c>
      <c r="Q499" s="86" t="s">
        <v>98</v>
      </c>
      <c r="R499" s="138" t="s">
        <v>1160</v>
      </c>
      <c r="S499" s="132"/>
      <c r="T499" s="168" t="s">
        <v>842</v>
      </c>
      <c r="U499" s="274" t="s">
        <v>2335</v>
      </c>
      <c r="V499" s="275" t="s">
        <v>3026</v>
      </c>
      <c r="W499" s="277" t="s">
        <v>3027</v>
      </c>
      <c r="X499" s="275" t="s">
        <v>3028</v>
      </c>
      <c r="Y499" s="83">
        <v>10</v>
      </c>
    </row>
    <row r="500" spans="1:25" ht="30.6" customHeight="1">
      <c r="A500" s="83">
        <v>378</v>
      </c>
      <c r="B500" s="107" t="s">
        <v>541</v>
      </c>
      <c r="C500" s="107" t="s">
        <v>557</v>
      </c>
      <c r="D500" s="170" t="s">
        <v>5014</v>
      </c>
      <c r="E500" s="300" t="s">
        <v>4225</v>
      </c>
      <c r="F500" s="263" t="s">
        <v>710</v>
      </c>
      <c r="G500" s="258" t="s">
        <v>566</v>
      </c>
      <c r="H500" s="263" t="s">
        <v>1688</v>
      </c>
      <c r="I500" s="258" t="s">
        <v>517</v>
      </c>
      <c r="J500" s="268" t="s">
        <v>1423</v>
      </c>
      <c r="K500" s="340">
        <v>700</v>
      </c>
      <c r="L500" s="341">
        <v>1280</v>
      </c>
      <c r="M500" s="268" t="s">
        <v>1421</v>
      </c>
      <c r="N500" s="340">
        <v>2026</v>
      </c>
      <c r="O500" s="421" t="s">
        <v>166</v>
      </c>
      <c r="P500" s="86" t="str">
        <f t="shared" si="7"/>
        <v>I</v>
      </c>
      <c r="Q500" s="86" t="s">
        <v>98</v>
      </c>
      <c r="R500" s="138" t="s">
        <v>1160</v>
      </c>
      <c r="S500" s="132"/>
      <c r="T500" s="168" t="s">
        <v>788</v>
      </c>
      <c r="U500" s="274" t="s">
        <v>2335</v>
      </c>
      <c r="V500" s="275" t="s">
        <v>3032</v>
      </c>
      <c r="W500" s="277" t="s">
        <v>3033</v>
      </c>
      <c r="X500" s="275" t="s">
        <v>3034</v>
      </c>
      <c r="Y500" s="83">
        <v>10</v>
      </c>
    </row>
    <row r="501" spans="1:25" ht="30.6" customHeight="1">
      <c r="A501" s="83">
        <v>380</v>
      </c>
      <c r="B501" s="107" t="s">
        <v>541</v>
      </c>
      <c r="C501" s="107" t="s">
        <v>557</v>
      </c>
      <c r="D501" s="170" t="s">
        <v>5016</v>
      </c>
      <c r="E501" s="300" t="s">
        <v>4227</v>
      </c>
      <c r="F501" s="263" t="s">
        <v>393</v>
      </c>
      <c r="G501" s="258" t="s">
        <v>566</v>
      </c>
      <c r="H501" s="263" t="s">
        <v>1690</v>
      </c>
      <c r="I501" s="258" t="s">
        <v>517</v>
      </c>
      <c r="J501" s="268" t="s">
        <v>1423</v>
      </c>
      <c r="K501" s="340">
        <v>0</v>
      </c>
      <c r="L501" s="340">
        <v>680</v>
      </c>
      <c r="M501" s="268" t="s">
        <v>1421</v>
      </c>
      <c r="N501" s="340">
        <v>2026</v>
      </c>
      <c r="O501" s="421" t="s">
        <v>167</v>
      </c>
      <c r="P501" s="86" t="str">
        <f t="shared" si="7"/>
        <v>I</v>
      </c>
      <c r="Q501" s="86" t="s">
        <v>98</v>
      </c>
      <c r="R501" s="138" t="s">
        <v>1160</v>
      </c>
      <c r="S501" s="132"/>
      <c r="T501" s="168" t="s">
        <v>789</v>
      </c>
      <c r="U501" s="274" t="s">
        <v>2335</v>
      </c>
      <c r="V501" s="275" t="s">
        <v>3038</v>
      </c>
      <c r="W501" s="277" t="s">
        <v>3039</v>
      </c>
      <c r="X501" s="275" t="s">
        <v>3040</v>
      </c>
      <c r="Y501" s="83">
        <v>10</v>
      </c>
    </row>
    <row r="502" spans="1:25" ht="30.6" customHeight="1">
      <c r="A502" s="83">
        <v>382</v>
      </c>
      <c r="B502" s="107" t="s">
        <v>541</v>
      </c>
      <c r="C502" s="107" t="s">
        <v>557</v>
      </c>
      <c r="D502" s="170" t="s">
        <v>5019</v>
      </c>
      <c r="E502" s="300" t="s">
        <v>4231</v>
      </c>
      <c r="F502" s="263" t="s">
        <v>394</v>
      </c>
      <c r="G502" s="258" t="s">
        <v>566</v>
      </c>
      <c r="H502" s="263" t="s">
        <v>1691</v>
      </c>
      <c r="I502" s="258" t="s">
        <v>517</v>
      </c>
      <c r="J502" s="268" t="s">
        <v>1423</v>
      </c>
      <c r="K502" s="340">
        <v>10</v>
      </c>
      <c r="L502" s="340">
        <v>38</v>
      </c>
      <c r="M502" s="268" t="s">
        <v>1421</v>
      </c>
      <c r="N502" s="340">
        <v>2026</v>
      </c>
      <c r="O502" s="421" t="s">
        <v>169</v>
      </c>
      <c r="P502" s="86" t="str">
        <f t="shared" si="7"/>
        <v>I</v>
      </c>
      <c r="Q502" s="86" t="s">
        <v>98</v>
      </c>
      <c r="R502" s="138" t="s">
        <v>1160</v>
      </c>
      <c r="S502" s="132"/>
      <c r="T502" s="168" t="s">
        <v>787</v>
      </c>
      <c r="U502" s="274" t="s">
        <v>2335</v>
      </c>
      <c r="V502" s="275" t="s">
        <v>3043</v>
      </c>
      <c r="W502" s="277" t="s">
        <v>3024</v>
      </c>
      <c r="X502" s="275" t="s">
        <v>3044</v>
      </c>
      <c r="Y502" s="83">
        <v>10</v>
      </c>
    </row>
    <row r="503" spans="1:25" ht="30.6" hidden="1" customHeight="1">
      <c r="A503" s="83">
        <v>415</v>
      </c>
      <c r="B503" s="107" t="s">
        <v>543</v>
      </c>
      <c r="C503" s="107" t="s">
        <v>559</v>
      </c>
      <c r="D503" s="170" t="s">
        <v>5043</v>
      </c>
      <c r="E503" s="300" t="s">
        <v>4277</v>
      </c>
      <c r="F503" s="383" t="s">
        <v>591</v>
      </c>
      <c r="G503" s="258" t="s">
        <v>566</v>
      </c>
      <c r="H503" s="263" t="s">
        <v>1711</v>
      </c>
      <c r="I503" s="258" t="s">
        <v>517</v>
      </c>
      <c r="J503" s="268" t="s">
        <v>1423</v>
      </c>
      <c r="K503" s="340">
        <v>0</v>
      </c>
      <c r="L503" s="341">
        <v>1000</v>
      </c>
      <c r="M503" s="268" t="s">
        <v>1421</v>
      </c>
      <c r="N503" s="340">
        <v>2026</v>
      </c>
      <c r="O503" s="415" t="s">
        <v>427</v>
      </c>
      <c r="P503" s="86" t="str">
        <f t="shared" si="7"/>
        <v>I</v>
      </c>
      <c r="Q503" s="86" t="s">
        <v>66</v>
      </c>
      <c r="R503" s="139" t="s">
        <v>1163</v>
      </c>
      <c r="S503" s="132"/>
      <c r="T503" s="168" t="s">
        <v>794</v>
      </c>
      <c r="U503" s="274" t="s">
        <v>2451</v>
      </c>
      <c r="V503" s="275" t="s">
        <v>2503</v>
      </c>
      <c r="W503" s="275" t="s">
        <v>2504</v>
      </c>
      <c r="X503" s="275" t="s">
        <v>2505</v>
      </c>
      <c r="Y503" s="83">
        <v>10</v>
      </c>
    </row>
    <row r="504" spans="1:25" ht="30.6" hidden="1" customHeight="1">
      <c r="A504" s="83">
        <v>416</v>
      </c>
      <c r="B504" s="107" t="s">
        <v>543</v>
      </c>
      <c r="C504" s="107" t="s">
        <v>559</v>
      </c>
      <c r="D504" s="170" t="s">
        <v>5044</v>
      </c>
      <c r="E504" s="300" t="s">
        <v>4278</v>
      </c>
      <c r="F504" s="383" t="s">
        <v>589</v>
      </c>
      <c r="G504" s="258" t="s">
        <v>566</v>
      </c>
      <c r="H504" s="263" t="s">
        <v>1712</v>
      </c>
      <c r="I504" s="258" t="s">
        <v>517</v>
      </c>
      <c r="J504" s="268" t="s">
        <v>1423</v>
      </c>
      <c r="K504" s="340">
        <v>0</v>
      </c>
      <c r="L504" s="268" t="s">
        <v>4279</v>
      </c>
      <c r="M504" s="268" t="s">
        <v>1421</v>
      </c>
      <c r="N504" s="340">
        <v>2026</v>
      </c>
      <c r="O504" s="415" t="s">
        <v>425</v>
      </c>
      <c r="P504" s="86" t="str">
        <f t="shared" si="7"/>
        <v>I</v>
      </c>
      <c r="Q504" s="86" t="s">
        <v>66</v>
      </c>
      <c r="R504" s="139" t="s">
        <v>1163</v>
      </c>
      <c r="S504" s="132"/>
      <c r="T504" s="168" t="s">
        <v>795</v>
      </c>
      <c r="U504" s="274" t="s">
        <v>2506</v>
      </c>
      <c r="V504" s="275"/>
      <c r="W504" s="275" t="s">
        <v>2507</v>
      </c>
      <c r="X504" s="275" t="s">
        <v>2508</v>
      </c>
      <c r="Y504" s="83">
        <v>10</v>
      </c>
    </row>
    <row r="505" spans="1:25" ht="30.6" hidden="1" customHeight="1">
      <c r="A505" s="83">
        <v>417</v>
      </c>
      <c r="B505" s="107" t="s">
        <v>543</v>
      </c>
      <c r="C505" s="107" t="s">
        <v>559</v>
      </c>
      <c r="D505" s="170" t="s">
        <v>5052</v>
      </c>
      <c r="E505" s="300" t="s">
        <v>4280</v>
      </c>
      <c r="F505" s="263" t="s">
        <v>629</v>
      </c>
      <c r="G505" s="258" t="s">
        <v>566</v>
      </c>
      <c r="H505" s="263" t="s">
        <v>1728</v>
      </c>
      <c r="I505" s="258" t="s">
        <v>517</v>
      </c>
      <c r="J505" s="268" t="s">
        <v>1423</v>
      </c>
      <c r="K505" s="340">
        <v>0</v>
      </c>
      <c r="L505" s="340">
        <v>500</v>
      </c>
      <c r="M505" s="268" t="s">
        <v>1421</v>
      </c>
      <c r="N505" s="340">
        <v>2026</v>
      </c>
      <c r="O505" s="415" t="s">
        <v>428</v>
      </c>
      <c r="P505" s="86" t="str">
        <f t="shared" si="7"/>
        <v>I</v>
      </c>
      <c r="Q505" s="86" t="s">
        <v>66</v>
      </c>
      <c r="R505" s="138" t="s">
        <v>1165</v>
      </c>
      <c r="S505" s="132"/>
      <c r="T505" s="168" t="s">
        <v>850</v>
      </c>
      <c r="U505" s="274" t="s">
        <v>2448</v>
      </c>
      <c r="V505" s="275"/>
      <c r="W505" s="275" t="s">
        <v>2509</v>
      </c>
      <c r="X505" s="275" t="s">
        <v>2510</v>
      </c>
      <c r="Y505" s="83">
        <v>10</v>
      </c>
    </row>
    <row r="506" spans="1:25" ht="30.6" hidden="1" customHeight="1">
      <c r="A506" s="83">
        <v>418</v>
      </c>
      <c r="B506" s="107" t="s">
        <v>543</v>
      </c>
      <c r="C506" s="107" t="s">
        <v>559</v>
      </c>
      <c r="D506" s="170" t="s">
        <v>5047</v>
      </c>
      <c r="E506" s="300" t="s">
        <v>4281</v>
      </c>
      <c r="F506" s="383" t="s">
        <v>604</v>
      </c>
      <c r="G506" s="258" t="s">
        <v>566</v>
      </c>
      <c r="H506" s="263" t="s">
        <v>1716</v>
      </c>
      <c r="I506" s="398" t="s">
        <v>517</v>
      </c>
      <c r="J506" s="400" t="s">
        <v>1423</v>
      </c>
      <c r="K506" s="402">
        <v>0</v>
      </c>
      <c r="L506" s="400" t="s">
        <v>4282</v>
      </c>
      <c r="M506" s="268" t="s">
        <v>1421</v>
      </c>
      <c r="N506" s="340">
        <v>2026</v>
      </c>
      <c r="O506" s="415" t="s">
        <v>429</v>
      </c>
      <c r="P506" s="86" t="str">
        <f t="shared" si="7"/>
        <v>I</v>
      </c>
      <c r="Q506" s="86" t="s">
        <v>66</v>
      </c>
      <c r="R506" s="138" t="s">
        <v>1165</v>
      </c>
      <c r="S506" s="132"/>
      <c r="T506" s="168" t="s">
        <v>800</v>
      </c>
      <c r="U506" s="274" t="s">
        <v>2448</v>
      </c>
      <c r="V506" s="275" t="s">
        <v>2511</v>
      </c>
      <c r="W506" s="275" t="s">
        <v>2512</v>
      </c>
      <c r="X506" s="276" t="s">
        <v>2513</v>
      </c>
      <c r="Y506" s="83">
        <v>10</v>
      </c>
    </row>
    <row r="507" spans="1:25" ht="30.6" hidden="1" customHeight="1">
      <c r="A507" s="83">
        <v>419</v>
      </c>
      <c r="B507" s="107" t="s">
        <v>543</v>
      </c>
      <c r="C507" s="107" t="s">
        <v>559</v>
      </c>
      <c r="D507" s="170" t="s">
        <v>5045</v>
      </c>
      <c r="E507" s="300" t="s">
        <v>4283</v>
      </c>
      <c r="F507" s="383" t="s">
        <v>914</v>
      </c>
      <c r="G507" s="258" t="s">
        <v>566</v>
      </c>
      <c r="H507" s="263" t="s">
        <v>1714</v>
      </c>
      <c r="I507" s="258" t="s">
        <v>517</v>
      </c>
      <c r="J507" s="268" t="s">
        <v>3868</v>
      </c>
      <c r="K507" s="401">
        <v>13.5</v>
      </c>
      <c r="L507" s="401">
        <v>10.199999999999999</v>
      </c>
      <c r="M507" s="268" t="s">
        <v>1421</v>
      </c>
      <c r="N507" s="340">
        <v>2026</v>
      </c>
      <c r="O507" s="419" t="s">
        <v>180</v>
      </c>
      <c r="P507" s="86" t="str">
        <f t="shared" si="7"/>
        <v>I</v>
      </c>
      <c r="Q507" s="86" t="s">
        <v>66</v>
      </c>
      <c r="R507" s="139" t="s">
        <v>1163</v>
      </c>
      <c r="S507" s="132"/>
      <c r="T507" s="168" t="s">
        <v>852</v>
      </c>
      <c r="U507" s="274" t="s">
        <v>2514</v>
      </c>
      <c r="V507" s="275"/>
      <c r="W507" s="275" t="s">
        <v>2515</v>
      </c>
      <c r="X507" s="275" t="s">
        <v>2516</v>
      </c>
      <c r="Y507" s="83">
        <v>10</v>
      </c>
    </row>
    <row r="508" spans="1:25" ht="30.6" hidden="1" customHeight="1">
      <c r="A508" s="83">
        <v>420</v>
      </c>
      <c r="B508" s="107" t="s">
        <v>543</v>
      </c>
      <c r="C508" s="107" t="s">
        <v>559</v>
      </c>
      <c r="D508" s="170" t="s">
        <v>5051</v>
      </c>
      <c r="E508" s="300" t="s">
        <v>4284</v>
      </c>
      <c r="F508" s="263" t="s">
        <v>619</v>
      </c>
      <c r="G508" s="258" t="s">
        <v>566</v>
      </c>
      <c r="H508" s="263" t="s">
        <v>1727</v>
      </c>
      <c r="I508" s="258" t="s">
        <v>517</v>
      </c>
      <c r="J508" s="268" t="s">
        <v>1423</v>
      </c>
      <c r="K508" s="340">
        <v>0</v>
      </c>
      <c r="L508" s="268" t="s">
        <v>4285</v>
      </c>
      <c r="M508" s="268" t="s">
        <v>1421</v>
      </c>
      <c r="N508" s="340">
        <v>2026</v>
      </c>
      <c r="O508" s="415" t="s">
        <v>430</v>
      </c>
      <c r="P508" s="86" t="str">
        <f t="shared" si="7"/>
        <v>I</v>
      </c>
      <c r="Q508" s="86" t="s">
        <v>66</v>
      </c>
      <c r="R508" s="139" t="s">
        <v>1163</v>
      </c>
      <c r="S508" s="132"/>
      <c r="T508" s="168" t="s">
        <v>854</v>
      </c>
      <c r="U508" s="274" t="s">
        <v>2506</v>
      </c>
      <c r="V508" s="275"/>
      <c r="W508" s="275" t="s">
        <v>2517</v>
      </c>
      <c r="X508" s="275" t="s">
        <v>2518</v>
      </c>
      <c r="Y508" s="83">
        <v>10</v>
      </c>
    </row>
    <row r="509" spans="1:25" ht="30.6" hidden="1" customHeight="1">
      <c r="A509" s="83">
        <v>424</v>
      </c>
      <c r="B509" s="107" t="s">
        <v>543</v>
      </c>
      <c r="C509" s="107" t="s">
        <v>559</v>
      </c>
      <c r="D509" s="170" t="s">
        <v>5054</v>
      </c>
      <c r="E509" s="300" t="s">
        <v>4289</v>
      </c>
      <c r="F509" s="383" t="s">
        <v>655</v>
      </c>
      <c r="G509" s="258" t="s">
        <v>566</v>
      </c>
      <c r="H509" s="263" t="s">
        <v>434</v>
      </c>
      <c r="I509" s="258" t="s">
        <v>517</v>
      </c>
      <c r="J509" s="268" t="s">
        <v>1423</v>
      </c>
      <c r="K509" s="341">
        <v>47500</v>
      </c>
      <c r="L509" s="341">
        <v>60000</v>
      </c>
      <c r="M509" s="268" t="s">
        <v>1421</v>
      </c>
      <c r="N509" s="340">
        <v>2026</v>
      </c>
      <c r="O509" s="415" t="s">
        <v>435</v>
      </c>
      <c r="P509" s="86" t="str">
        <f t="shared" si="7"/>
        <v>R</v>
      </c>
      <c r="Q509" s="86" t="s">
        <v>98</v>
      </c>
      <c r="R509" s="138" t="s">
        <v>1165</v>
      </c>
      <c r="S509" s="132"/>
      <c r="T509" s="168"/>
      <c r="U509" s="274" t="s">
        <v>2446</v>
      </c>
      <c r="V509" s="275"/>
      <c r="W509" s="277" t="s">
        <v>3065</v>
      </c>
      <c r="X509" s="277" t="s">
        <v>3066</v>
      </c>
      <c r="Y509" s="83">
        <v>10</v>
      </c>
    </row>
    <row r="510" spans="1:25" ht="30.6" hidden="1" customHeight="1">
      <c r="A510" s="83">
        <v>459</v>
      </c>
      <c r="B510" s="107" t="s">
        <v>544</v>
      </c>
      <c r="C510" s="107" t="s">
        <v>561</v>
      </c>
      <c r="D510" s="170" t="s">
        <v>5075</v>
      </c>
      <c r="E510" s="300" t="s">
        <v>4334</v>
      </c>
      <c r="F510" s="258" t="s">
        <v>716</v>
      </c>
      <c r="G510" s="258" t="s">
        <v>566</v>
      </c>
      <c r="H510" s="263" t="s">
        <v>1755</v>
      </c>
      <c r="I510" s="258" t="s">
        <v>517</v>
      </c>
      <c r="J510" s="268" t="s">
        <v>1423</v>
      </c>
      <c r="K510" s="340">
        <v>0</v>
      </c>
      <c r="L510" s="340">
        <v>800</v>
      </c>
      <c r="M510" s="268" t="s">
        <v>1421</v>
      </c>
      <c r="N510" s="340">
        <v>2026</v>
      </c>
      <c r="O510" s="416" t="s">
        <v>231</v>
      </c>
      <c r="P510" s="86" t="str">
        <f t="shared" si="7"/>
        <v>I</v>
      </c>
      <c r="Q510" s="86" t="s">
        <v>66</v>
      </c>
      <c r="R510" s="138" t="s">
        <v>1179</v>
      </c>
      <c r="S510" s="132"/>
      <c r="T510" s="168" t="s">
        <v>810</v>
      </c>
      <c r="U510" s="425" t="s">
        <v>4580</v>
      </c>
      <c r="V510" s="275"/>
      <c r="W510" s="275" t="s">
        <v>2564</v>
      </c>
      <c r="X510" s="275" t="s">
        <v>2565</v>
      </c>
      <c r="Y510" s="83">
        <v>10</v>
      </c>
    </row>
    <row r="511" spans="1:25" ht="30.6" hidden="1" customHeight="1">
      <c r="A511" s="83">
        <v>460</v>
      </c>
      <c r="B511" s="107" t="s">
        <v>544</v>
      </c>
      <c r="C511" s="107" t="s">
        <v>561</v>
      </c>
      <c r="D511" s="170" t="s">
        <v>5075</v>
      </c>
      <c r="E511" s="300" t="s">
        <v>4335</v>
      </c>
      <c r="F511" s="258" t="s">
        <v>716</v>
      </c>
      <c r="G511" s="258" t="s">
        <v>566</v>
      </c>
      <c r="H511" s="263" t="s">
        <v>1756</v>
      </c>
      <c r="I511" s="258" t="s">
        <v>517</v>
      </c>
      <c r="J511" s="268" t="s">
        <v>1423</v>
      </c>
      <c r="K511" s="340">
        <v>0</v>
      </c>
      <c r="L511" s="341">
        <v>1000</v>
      </c>
      <c r="M511" s="268" t="s">
        <v>1421</v>
      </c>
      <c r="N511" s="340">
        <v>2026</v>
      </c>
      <c r="O511" s="415" t="s">
        <v>467</v>
      </c>
      <c r="P511" s="86" t="str">
        <f t="shared" si="7"/>
        <v>I</v>
      </c>
      <c r="Q511" s="86" t="s">
        <v>66</v>
      </c>
      <c r="R511" s="138" t="s">
        <v>1179</v>
      </c>
      <c r="S511" s="132"/>
      <c r="T511" s="168" t="s">
        <v>810</v>
      </c>
      <c r="U511" s="425" t="s">
        <v>4581</v>
      </c>
      <c r="V511" s="275"/>
      <c r="W511" s="275" t="s">
        <v>2566</v>
      </c>
      <c r="X511" s="275" t="s">
        <v>2567</v>
      </c>
      <c r="Y511" s="83">
        <v>10</v>
      </c>
    </row>
    <row r="512" spans="1:25" ht="30.6" hidden="1" customHeight="1">
      <c r="A512" s="83">
        <v>465</v>
      </c>
      <c r="B512" s="107" t="s">
        <v>544</v>
      </c>
      <c r="C512" s="107" t="s">
        <v>561</v>
      </c>
      <c r="D512" s="170" t="s">
        <v>5074</v>
      </c>
      <c r="E512" s="300" t="s">
        <v>4341</v>
      </c>
      <c r="F512" s="263" t="s">
        <v>719</v>
      </c>
      <c r="G512" s="258" t="s">
        <v>566</v>
      </c>
      <c r="H512" s="263" t="s">
        <v>472</v>
      </c>
      <c r="I512" s="263" t="s">
        <v>517</v>
      </c>
      <c r="J512" s="268" t="s">
        <v>1423</v>
      </c>
      <c r="K512" s="340">
        <v>700</v>
      </c>
      <c r="L512" s="341">
        <v>2400</v>
      </c>
      <c r="M512" s="268" t="s">
        <v>1421</v>
      </c>
      <c r="N512" s="340">
        <v>2026</v>
      </c>
      <c r="O512" s="415" t="s">
        <v>473</v>
      </c>
      <c r="P512" s="86" t="str">
        <f t="shared" si="7"/>
        <v>I</v>
      </c>
      <c r="Q512" s="86" t="s">
        <v>98</v>
      </c>
      <c r="R512" s="138" t="s">
        <v>1164</v>
      </c>
      <c r="S512" s="141" t="s">
        <v>1158</v>
      </c>
      <c r="T512" s="168" t="s">
        <v>809</v>
      </c>
      <c r="U512" s="274" t="s">
        <v>3107</v>
      </c>
      <c r="V512" s="275"/>
      <c r="W512" s="277" t="s">
        <v>3115</v>
      </c>
      <c r="X512" s="277" t="s">
        <v>3116</v>
      </c>
      <c r="Y512" s="83">
        <v>10</v>
      </c>
    </row>
    <row r="513" spans="1:25" ht="30.6" hidden="1" customHeight="1">
      <c r="A513" s="83">
        <v>477</v>
      </c>
      <c r="B513" s="107" t="s">
        <v>544</v>
      </c>
      <c r="C513" s="107" t="s">
        <v>562</v>
      </c>
      <c r="D513" s="170" t="s">
        <v>5087</v>
      </c>
      <c r="E513" s="300" t="s">
        <v>4357</v>
      </c>
      <c r="F513" s="263" t="s">
        <v>630</v>
      </c>
      <c r="G513" s="258" t="s">
        <v>566</v>
      </c>
      <c r="H513" s="263" t="s">
        <v>1764</v>
      </c>
      <c r="I513" s="258" t="s">
        <v>517</v>
      </c>
      <c r="J513" s="268" t="s">
        <v>1423</v>
      </c>
      <c r="K513" s="340">
        <v>0</v>
      </c>
      <c r="L513" s="340">
        <v>300</v>
      </c>
      <c r="M513" s="268" t="s">
        <v>1421</v>
      </c>
      <c r="N513" s="340">
        <v>2026</v>
      </c>
      <c r="O513" s="415" t="s">
        <v>5133</v>
      </c>
      <c r="P513" s="86" t="str">
        <f t="shared" si="7"/>
        <v>I</v>
      </c>
      <c r="Q513" s="86" t="s">
        <v>98</v>
      </c>
      <c r="R513" s="138" t="s">
        <v>1166</v>
      </c>
      <c r="S513" s="132"/>
      <c r="T513" s="168" t="s">
        <v>868</v>
      </c>
      <c r="U513" s="274" t="s">
        <v>3117</v>
      </c>
      <c r="V513" s="275"/>
      <c r="W513" s="275" t="s">
        <v>5135</v>
      </c>
      <c r="X513" s="277" t="s">
        <v>5134</v>
      </c>
      <c r="Y513" s="83">
        <v>10</v>
      </c>
    </row>
    <row r="514" spans="1:25" ht="30.6" hidden="1" customHeight="1">
      <c r="A514" s="83">
        <v>479</v>
      </c>
      <c r="B514" s="107" t="s">
        <v>544</v>
      </c>
      <c r="C514" s="107" t="s">
        <v>562</v>
      </c>
      <c r="D514" s="170" t="s">
        <v>5089</v>
      </c>
      <c r="E514" s="300" t="s">
        <v>4359</v>
      </c>
      <c r="F514" s="263" t="s">
        <v>920</v>
      </c>
      <c r="G514" s="258" t="s">
        <v>566</v>
      </c>
      <c r="H514" s="263" t="s">
        <v>1766</v>
      </c>
      <c r="I514" s="258" t="s">
        <v>517</v>
      </c>
      <c r="J514" s="268" t="s">
        <v>1423</v>
      </c>
      <c r="K514" s="268" t="s">
        <v>517</v>
      </c>
      <c r="L514" s="340">
        <v>14</v>
      </c>
      <c r="M514" s="268" t="s">
        <v>1421</v>
      </c>
      <c r="N514" s="340">
        <v>2026</v>
      </c>
      <c r="O514" s="415" t="s">
        <v>484</v>
      </c>
      <c r="P514" s="86" t="str">
        <f t="shared" ref="P514:P529" si="8">LEFT(F514,1)</f>
        <v>I</v>
      </c>
      <c r="Q514" s="86" t="s">
        <v>98</v>
      </c>
      <c r="R514" s="138" t="s">
        <v>1166</v>
      </c>
      <c r="S514" s="132"/>
      <c r="T514" s="168" t="s">
        <v>865</v>
      </c>
      <c r="U514" s="274" t="s">
        <v>3117</v>
      </c>
      <c r="V514" s="275"/>
      <c r="W514" s="275" t="s">
        <v>5153</v>
      </c>
      <c r="X514" s="277" t="s">
        <v>3122</v>
      </c>
      <c r="Y514" s="83">
        <v>10</v>
      </c>
    </row>
    <row r="515" spans="1:25" ht="30.6" hidden="1" customHeight="1">
      <c r="A515" s="83">
        <v>483</v>
      </c>
      <c r="B515" s="107" t="s">
        <v>544</v>
      </c>
      <c r="C515" s="107" t="s">
        <v>562</v>
      </c>
      <c r="D515" s="170" t="s">
        <v>5138</v>
      </c>
      <c r="E515" s="300" t="s">
        <v>4363</v>
      </c>
      <c r="F515" s="263" t="s">
        <v>919</v>
      </c>
      <c r="G515" s="258" t="s">
        <v>566</v>
      </c>
      <c r="H515" s="263" t="s">
        <v>1770</v>
      </c>
      <c r="I515" s="258" t="s">
        <v>517</v>
      </c>
      <c r="J515" s="268" t="s">
        <v>3850</v>
      </c>
      <c r="K515" s="340">
        <v>0</v>
      </c>
      <c r="L515" s="341">
        <v>545000000</v>
      </c>
      <c r="M515" s="268" t="s">
        <v>1421</v>
      </c>
      <c r="N515" s="340">
        <v>2026</v>
      </c>
      <c r="O515" s="418" t="s">
        <v>3787</v>
      </c>
      <c r="P515" s="86" t="str">
        <f t="shared" si="8"/>
        <v>I</v>
      </c>
      <c r="Q515" s="86" t="s">
        <v>98</v>
      </c>
      <c r="R515" s="138" t="s">
        <v>1166</v>
      </c>
      <c r="S515" s="132"/>
      <c r="T515" s="168" t="s">
        <v>866</v>
      </c>
      <c r="U515" s="274" t="s">
        <v>3128</v>
      </c>
      <c r="V515" s="275"/>
      <c r="W515" s="275" t="s">
        <v>3131</v>
      </c>
      <c r="X515" s="277" t="s">
        <v>3132</v>
      </c>
      <c r="Y515" s="83">
        <v>10</v>
      </c>
    </row>
    <row r="516" spans="1:25" ht="30.6" hidden="1" customHeight="1">
      <c r="A516" s="83">
        <v>487</v>
      </c>
      <c r="B516" s="107" t="s">
        <v>544</v>
      </c>
      <c r="C516" s="107" t="s">
        <v>562</v>
      </c>
      <c r="D516" s="170" t="s">
        <v>5094</v>
      </c>
      <c r="E516" s="300" t="s">
        <v>4370</v>
      </c>
      <c r="F516" s="263" t="s">
        <v>724</v>
      </c>
      <c r="G516" s="258" t="s">
        <v>566</v>
      </c>
      <c r="H516" s="263" t="s">
        <v>1774</v>
      </c>
      <c r="I516" s="258" t="s">
        <v>517</v>
      </c>
      <c r="J516" s="268" t="s">
        <v>1423</v>
      </c>
      <c r="K516" s="340">
        <v>0</v>
      </c>
      <c r="L516" s="340">
        <v>100</v>
      </c>
      <c r="M516" s="268" t="s">
        <v>1421</v>
      </c>
      <c r="N516" s="340">
        <v>2026</v>
      </c>
      <c r="O516" s="415" t="s">
        <v>487</v>
      </c>
      <c r="P516" s="86" t="str">
        <f t="shared" si="8"/>
        <v>I</v>
      </c>
      <c r="Q516" s="86" t="s">
        <v>98</v>
      </c>
      <c r="R516" s="272" t="s">
        <v>1180</v>
      </c>
      <c r="S516" s="273"/>
      <c r="T516" s="168" t="s">
        <v>871</v>
      </c>
      <c r="U516" s="274" t="s">
        <v>4582</v>
      </c>
      <c r="V516" s="275" t="s">
        <v>3139</v>
      </c>
      <c r="W516" s="275" t="s">
        <v>3140</v>
      </c>
      <c r="X516" s="277" t="s">
        <v>3141</v>
      </c>
      <c r="Y516" s="83">
        <v>10</v>
      </c>
    </row>
    <row r="517" spans="1:25" ht="30.6" hidden="1" customHeight="1">
      <c r="A517" s="83">
        <v>491</v>
      </c>
      <c r="B517" s="107" t="s">
        <v>544</v>
      </c>
      <c r="C517" s="107" t="s">
        <v>563</v>
      </c>
      <c r="D517" s="170" t="s">
        <v>5099</v>
      </c>
      <c r="E517" s="300" t="s">
        <v>4388</v>
      </c>
      <c r="F517" s="383" t="s">
        <v>580</v>
      </c>
      <c r="G517" s="258" t="s">
        <v>566</v>
      </c>
      <c r="H517" s="263" t="s">
        <v>4389</v>
      </c>
      <c r="I517" s="258" t="s">
        <v>517</v>
      </c>
      <c r="J517" s="268" t="s">
        <v>1423</v>
      </c>
      <c r="K517" s="340">
        <v>500</v>
      </c>
      <c r="L517" s="341">
        <v>2000</v>
      </c>
      <c r="M517" s="268" t="s">
        <v>1421</v>
      </c>
      <c r="N517" s="340">
        <v>2026</v>
      </c>
      <c r="O517" s="416" t="s">
        <v>233</v>
      </c>
      <c r="P517" s="86" t="str">
        <f t="shared" si="8"/>
        <v>I</v>
      </c>
      <c r="Q517" s="86" t="s">
        <v>66</v>
      </c>
      <c r="R517" s="139" t="s">
        <v>1175</v>
      </c>
      <c r="S517" s="132"/>
      <c r="T517" s="168"/>
      <c r="U517" s="274" t="s">
        <v>2608</v>
      </c>
      <c r="V517" s="275"/>
      <c r="W517" s="275" t="s">
        <v>2612</v>
      </c>
      <c r="X517" s="275" t="s">
        <v>2613</v>
      </c>
      <c r="Y517" s="83">
        <v>10</v>
      </c>
    </row>
    <row r="518" spans="1:25" ht="30.6" hidden="1" customHeight="1">
      <c r="A518" s="83">
        <v>494</v>
      </c>
      <c r="B518" s="107" t="s">
        <v>544</v>
      </c>
      <c r="C518" s="107" t="s">
        <v>563</v>
      </c>
      <c r="D518" s="170" t="s">
        <v>5106</v>
      </c>
      <c r="E518" s="300" t="s">
        <v>4393</v>
      </c>
      <c r="F518" s="383" t="s">
        <v>601</v>
      </c>
      <c r="G518" s="258" t="s">
        <v>566</v>
      </c>
      <c r="H518" s="263" t="s">
        <v>1785</v>
      </c>
      <c r="I518" s="258" t="s">
        <v>517</v>
      </c>
      <c r="J518" s="268" t="s">
        <v>1423</v>
      </c>
      <c r="K518" s="340">
        <v>100</v>
      </c>
      <c r="L518" s="340">
        <v>200</v>
      </c>
      <c r="M518" s="268" t="s">
        <v>1421</v>
      </c>
      <c r="N518" s="340">
        <v>2026</v>
      </c>
      <c r="O518" s="415" t="s">
        <v>5764</v>
      </c>
      <c r="P518" s="86" t="str">
        <f t="shared" si="8"/>
        <v>I</v>
      </c>
      <c r="Q518" s="86" t="s">
        <v>66</v>
      </c>
      <c r="R518" s="139" t="s">
        <v>1175</v>
      </c>
      <c r="S518" s="132"/>
      <c r="T518" s="168" t="s">
        <v>877</v>
      </c>
      <c r="U518" s="274" t="s">
        <v>2608</v>
      </c>
      <c r="V518" s="275"/>
      <c r="W518" s="427" t="s">
        <v>5763</v>
      </c>
      <c r="X518" s="275" t="s">
        <v>2616</v>
      </c>
      <c r="Y518" s="83">
        <v>10</v>
      </c>
    </row>
    <row r="519" spans="1:25" ht="30.6" hidden="1" customHeight="1">
      <c r="A519" s="83">
        <v>496</v>
      </c>
      <c r="B519" s="107" t="s">
        <v>544</v>
      </c>
      <c r="C519" s="107" t="s">
        <v>563</v>
      </c>
      <c r="D519" s="170" t="s">
        <v>5107</v>
      </c>
      <c r="E519" s="300" t="s">
        <v>4395</v>
      </c>
      <c r="F519" s="383" t="s">
        <v>588</v>
      </c>
      <c r="G519" s="258" t="s">
        <v>566</v>
      </c>
      <c r="H519" s="263" t="s">
        <v>491</v>
      </c>
      <c r="I519" s="258" t="s">
        <v>517</v>
      </c>
      <c r="J519" s="268" t="s">
        <v>1423</v>
      </c>
      <c r="K519" s="341">
        <v>20000</v>
      </c>
      <c r="L519" s="341">
        <v>44000</v>
      </c>
      <c r="M519" s="268" t="s">
        <v>1421</v>
      </c>
      <c r="N519" s="340">
        <v>2026</v>
      </c>
      <c r="O519" s="416" t="s">
        <v>234</v>
      </c>
      <c r="P519" s="86" t="str">
        <f t="shared" si="8"/>
        <v>I</v>
      </c>
      <c r="Q519" s="86" t="s">
        <v>66</v>
      </c>
      <c r="R519" s="139" t="s">
        <v>1175</v>
      </c>
      <c r="S519" s="132"/>
      <c r="T519" s="168" t="s">
        <v>875</v>
      </c>
      <c r="U519" s="274" t="s">
        <v>2608</v>
      </c>
      <c r="V519" s="275" t="s">
        <v>2619</v>
      </c>
      <c r="W519" s="427" t="s">
        <v>2620</v>
      </c>
      <c r="X519" s="276" t="s">
        <v>2621</v>
      </c>
      <c r="Y519" s="83">
        <v>10</v>
      </c>
    </row>
    <row r="520" spans="1:25" ht="30.6" hidden="1" customHeight="1">
      <c r="A520" s="83">
        <v>500</v>
      </c>
      <c r="B520" s="107" t="s">
        <v>544</v>
      </c>
      <c r="C520" s="107" t="s">
        <v>563</v>
      </c>
      <c r="D520" s="170" t="s">
        <v>5108</v>
      </c>
      <c r="E520" s="300" t="s">
        <v>4384</v>
      </c>
      <c r="F520" s="383" t="s">
        <v>595</v>
      </c>
      <c r="G520" s="258" t="s">
        <v>566</v>
      </c>
      <c r="H520" s="263" t="s">
        <v>1789</v>
      </c>
      <c r="I520" s="258" t="s">
        <v>517</v>
      </c>
      <c r="J520" s="268" t="s">
        <v>1423</v>
      </c>
      <c r="K520" s="340">
        <v>0</v>
      </c>
      <c r="L520" s="340">
        <v>41</v>
      </c>
      <c r="M520" s="268" t="s">
        <v>1421</v>
      </c>
      <c r="N520" s="340">
        <v>2026</v>
      </c>
      <c r="O520" s="417" t="s">
        <v>495</v>
      </c>
      <c r="P520" s="86" t="str">
        <f t="shared" si="8"/>
        <v>I</v>
      </c>
      <c r="Q520" s="86" t="s">
        <v>98</v>
      </c>
      <c r="R520" s="137" t="s">
        <v>1160</v>
      </c>
      <c r="S520" s="140" t="s">
        <v>970</v>
      </c>
      <c r="T520" s="168" t="s">
        <v>873</v>
      </c>
      <c r="U520" s="425" t="s">
        <v>4583</v>
      </c>
      <c r="V520" s="275"/>
      <c r="W520" s="277" t="s">
        <v>3149</v>
      </c>
      <c r="X520" s="277" t="s">
        <v>3150</v>
      </c>
      <c r="Y520" s="83">
        <v>10</v>
      </c>
    </row>
    <row r="521" spans="1:25" ht="30.6" hidden="1" customHeight="1">
      <c r="A521" s="83">
        <v>503</v>
      </c>
      <c r="B521" s="107" t="s">
        <v>545</v>
      </c>
      <c r="C521" s="107" t="s">
        <v>564</v>
      </c>
      <c r="D521" s="170" t="s">
        <v>5103</v>
      </c>
      <c r="E521" s="300" t="s">
        <v>4398</v>
      </c>
      <c r="F521" s="383" t="s">
        <v>577</v>
      </c>
      <c r="G521" s="258" t="s">
        <v>566</v>
      </c>
      <c r="H521" s="263" t="s">
        <v>1793</v>
      </c>
      <c r="I521" s="258" t="s">
        <v>517</v>
      </c>
      <c r="J521" s="268" t="s">
        <v>1423</v>
      </c>
      <c r="K521" s="340">
        <v>0</v>
      </c>
      <c r="L521" s="341">
        <v>1350</v>
      </c>
      <c r="M521" s="268" t="s">
        <v>1421</v>
      </c>
      <c r="N521" s="340">
        <v>2026</v>
      </c>
      <c r="O521" s="415" t="s">
        <v>498</v>
      </c>
      <c r="P521" s="86" t="str">
        <f t="shared" si="8"/>
        <v>I</v>
      </c>
      <c r="Q521" s="86" t="s">
        <v>98</v>
      </c>
      <c r="R521" s="139" t="s">
        <v>1162</v>
      </c>
      <c r="S521" s="132" t="s">
        <v>999</v>
      </c>
      <c r="T521" s="168" t="s">
        <v>879</v>
      </c>
      <c r="U521" s="274" t="s">
        <v>2622</v>
      </c>
      <c r="V521" s="275"/>
      <c r="W521" s="277" t="s">
        <v>3156</v>
      </c>
      <c r="X521" s="277" t="s">
        <v>3157</v>
      </c>
      <c r="Y521" s="83">
        <v>10</v>
      </c>
    </row>
    <row r="522" spans="1:25" ht="30.6" hidden="1" customHeight="1">
      <c r="A522" s="83">
        <v>506</v>
      </c>
      <c r="B522" s="107" t="s">
        <v>545</v>
      </c>
      <c r="C522" s="107" t="s">
        <v>564</v>
      </c>
      <c r="D522" s="170" t="s">
        <v>5104</v>
      </c>
      <c r="E522" s="300" t="s">
        <v>4401</v>
      </c>
      <c r="F522" s="383" t="s">
        <v>586</v>
      </c>
      <c r="G522" s="258" t="s">
        <v>566</v>
      </c>
      <c r="H522" s="263" t="s">
        <v>1797</v>
      </c>
      <c r="I522" s="258" t="s">
        <v>517</v>
      </c>
      <c r="J522" s="268" t="s">
        <v>1423</v>
      </c>
      <c r="K522" s="340">
        <v>0</v>
      </c>
      <c r="L522" s="268">
        <v>800000</v>
      </c>
      <c r="M522" s="268" t="s">
        <v>1421</v>
      </c>
      <c r="N522" s="340">
        <v>2026</v>
      </c>
      <c r="O522" s="416" t="s">
        <v>237</v>
      </c>
      <c r="P522" s="86" t="str">
        <f t="shared" si="8"/>
        <v>I</v>
      </c>
      <c r="Q522" s="86" t="s">
        <v>98</v>
      </c>
      <c r="R522" s="137" t="s">
        <v>1162</v>
      </c>
      <c r="S522" s="140" t="s">
        <v>1001</v>
      </c>
      <c r="T522" s="168" t="s">
        <v>878</v>
      </c>
      <c r="U522" s="274" t="s">
        <v>2622</v>
      </c>
      <c r="V522" s="275"/>
      <c r="W522" s="277" t="s">
        <v>3163</v>
      </c>
      <c r="X522" s="276" t="s">
        <v>3164</v>
      </c>
      <c r="Y522" s="83">
        <v>10</v>
      </c>
    </row>
    <row r="523" spans="1:25" ht="30.6" hidden="1" customHeight="1">
      <c r="A523" s="83">
        <v>511</v>
      </c>
      <c r="B523" s="107" t="s">
        <v>545</v>
      </c>
      <c r="C523" s="107" t="s">
        <v>564</v>
      </c>
      <c r="D523" s="170" t="s">
        <v>5105</v>
      </c>
      <c r="E523" s="300" t="s">
        <v>4397</v>
      </c>
      <c r="F523" s="383" t="s">
        <v>587</v>
      </c>
      <c r="G523" s="258" t="s">
        <v>566</v>
      </c>
      <c r="H523" s="263" t="s">
        <v>502</v>
      </c>
      <c r="I523" s="258" t="s">
        <v>517</v>
      </c>
      <c r="J523" s="268" t="s">
        <v>1423</v>
      </c>
      <c r="K523" s="340">
        <v>0</v>
      </c>
      <c r="L523" s="340">
        <v>400</v>
      </c>
      <c r="M523" s="268" t="s">
        <v>1421</v>
      </c>
      <c r="N523" s="340">
        <v>2026</v>
      </c>
      <c r="O523" s="416" t="s">
        <v>241</v>
      </c>
      <c r="P523" s="86" t="str">
        <f t="shared" si="8"/>
        <v>I</v>
      </c>
      <c r="Q523" s="86" t="s">
        <v>98</v>
      </c>
      <c r="R523" s="139" t="s">
        <v>1162</v>
      </c>
      <c r="S523" s="132" t="s">
        <v>1152</v>
      </c>
      <c r="T523" s="168" t="s">
        <v>811</v>
      </c>
      <c r="U523" s="274" t="s">
        <v>2622</v>
      </c>
      <c r="V523" s="275"/>
      <c r="W523" s="277" t="s">
        <v>3177</v>
      </c>
      <c r="X523" s="277" t="s">
        <v>3178</v>
      </c>
      <c r="Y523" s="83">
        <v>10</v>
      </c>
    </row>
    <row r="524" spans="1:25" ht="30.6" hidden="1" customHeight="1">
      <c r="A524" s="83">
        <v>520</v>
      </c>
      <c r="B524" s="107" t="s">
        <v>545</v>
      </c>
      <c r="C524" s="107" t="s">
        <v>565</v>
      </c>
      <c r="D524" s="170" t="s">
        <v>5111</v>
      </c>
      <c r="E524" s="300" t="s">
        <v>4423</v>
      </c>
      <c r="F524" s="383" t="s">
        <v>576</v>
      </c>
      <c r="G524" s="258" t="s">
        <v>566</v>
      </c>
      <c r="H524" s="263" t="s">
        <v>1805</v>
      </c>
      <c r="I524" s="258" t="s">
        <v>517</v>
      </c>
      <c r="J524" s="268" t="s">
        <v>1423</v>
      </c>
      <c r="K524" s="340">
        <v>0</v>
      </c>
      <c r="L524" s="268">
        <v>7700</v>
      </c>
      <c r="M524" s="268" t="s">
        <v>1421</v>
      </c>
      <c r="N524" s="340">
        <v>2026</v>
      </c>
      <c r="O524" s="281" t="s">
        <v>247</v>
      </c>
      <c r="P524" s="86" t="str">
        <f t="shared" si="8"/>
        <v>I</v>
      </c>
      <c r="Q524" s="86" t="s">
        <v>98</v>
      </c>
      <c r="R524" s="137" t="s">
        <v>1162</v>
      </c>
      <c r="S524" s="140"/>
      <c r="T524" s="168" t="s">
        <v>813</v>
      </c>
      <c r="U524" s="274" t="s">
        <v>2622</v>
      </c>
      <c r="V524" s="275"/>
      <c r="W524" s="277" t="s">
        <v>3192</v>
      </c>
      <c r="X524" s="277" t="s">
        <v>3193</v>
      </c>
      <c r="Y524" s="83">
        <v>10</v>
      </c>
    </row>
    <row r="525" spans="1:25" ht="30.6" hidden="1" customHeight="1">
      <c r="A525" s="83">
        <v>521</v>
      </c>
      <c r="B525" s="107" t="s">
        <v>545</v>
      </c>
      <c r="C525" s="107" t="s">
        <v>565</v>
      </c>
      <c r="D525" s="170" t="s">
        <v>5122</v>
      </c>
      <c r="E525" s="300" t="s">
        <v>4405</v>
      </c>
      <c r="F525" s="383" t="s">
        <v>592</v>
      </c>
      <c r="G525" s="258" t="s">
        <v>566</v>
      </c>
      <c r="H525" s="263" t="s">
        <v>1806</v>
      </c>
      <c r="I525" s="258" t="s">
        <v>517</v>
      </c>
      <c r="J525" s="268" t="s">
        <v>1423</v>
      </c>
      <c r="K525" s="340">
        <v>0</v>
      </c>
      <c r="L525" s="340">
        <v>109</v>
      </c>
      <c r="M525" s="268" t="s">
        <v>1421</v>
      </c>
      <c r="N525" s="340">
        <v>2026</v>
      </c>
      <c r="O525" s="416" t="s">
        <v>243</v>
      </c>
      <c r="P525" s="86" t="str">
        <f t="shared" si="8"/>
        <v>I</v>
      </c>
      <c r="Q525" s="86" t="s">
        <v>98</v>
      </c>
      <c r="R525" s="139" t="s">
        <v>1162</v>
      </c>
      <c r="S525" s="132"/>
      <c r="T525" s="168" t="s">
        <v>812</v>
      </c>
      <c r="U525" s="274" t="s">
        <v>2622</v>
      </c>
      <c r="V525" s="275" t="s">
        <v>3194</v>
      </c>
      <c r="W525" s="277" t="s">
        <v>3195</v>
      </c>
      <c r="X525" s="277" t="s">
        <v>3196</v>
      </c>
      <c r="Y525" s="83">
        <v>10</v>
      </c>
    </row>
    <row r="526" spans="1:25" ht="30.6" hidden="1" customHeight="1">
      <c r="A526" s="83">
        <v>523</v>
      </c>
      <c r="B526" s="107" t="s">
        <v>545</v>
      </c>
      <c r="C526" s="107" t="s">
        <v>565</v>
      </c>
      <c r="D526" s="170" t="s">
        <v>5112</v>
      </c>
      <c r="E526" s="300" t="s">
        <v>4408</v>
      </c>
      <c r="F526" s="383" t="s">
        <v>590</v>
      </c>
      <c r="G526" s="258" t="s">
        <v>445</v>
      </c>
      <c r="H526" s="263" t="s">
        <v>1808</v>
      </c>
      <c r="I526" s="258" t="s">
        <v>4409</v>
      </c>
      <c r="J526" s="268" t="s">
        <v>517</v>
      </c>
      <c r="K526" s="268" t="s">
        <v>517</v>
      </c>
      <c r="L526" s="268" t="s">
        <v>517</v>
      </c>
      <c r="M526" s="268" t="s">
        <v>1421</v>
      </c>
      <c r="N526" s="340">
        <v>2026</v>
      </c>
      <c r="O526" s="416" t="s">
        <v>245</v>
      </c>
      <c r="P526" s="86" t="str">
        <f t="shared" si="8"/>
        <v>I</v>
      </c>
      <c r="Q526" s="86" t="s">
        <v>98</v>
      </c>
      <c r="R526" s="137" t="s">
        <v>1162</v>
      </c>
      <c r="S526" s="140"/>
      <c r="T526" s="168" t="s">
        <v>815</v>
      </c>
      <c r="U526" s="274" t="s">
        <v>2622</v>
      </c>
      <c r="V526" s="275"/>
      <c r="W526" s="277" t="s">
        <v>3199</v>
      </c>
      <c r="X526" s="277" t="s">
        <v>3200</v>
      </c>
      <c r="Y526" s="83">
        <v>10</v>
      </c>
    </row>
    <row r="527" spans="1:25" ht="30.6" hidden="1" customHeight="1">
      <c r="A527" s="83">
        <v>524</v>
      </c>
      <c r="B527" s="107" t="s">
        <v>545</v>
      </c>
      <c r="C527" s="107" t="s">
        <v>565</v>
      </c>
      <c r="D527" s="170" t="s">
        <v>5112</v>
      </c>
      <c r="E527" s="300" t="s">
        <v>4410</v>
      </c>
      <c r="F527" s="383" t="s">
        <v>590</v>
      </c>
      <c r="G527" s="263" t="s">
        <v>566</v>
      </c>
      <c r="H527" s="263" t="s">
        <v>510</v>
      </c>
      <c r="I527" s="263" t="s">
        <v>517</v>
      </c>
      <c r="J527" s="399" t="s">
        <v>1423</v>
      </c>
      <c r="K527" s="403">
        <v>0</v>
      </c>
      <c r="L527" s="403">
        <v>21</v>
      </c>
      <c r="M527" s="399" t="s">
        <v>1421</v>
      </c>
      <c r="N527" s="403">
        <v>2026</v>
      </c>
      <c r="O527" s="282" t="s">
        <v>511</v>
      </c>
      <c r="P527" s="86" t="str">
        <f t="shared" si="8"/>
        <v>I</v>
      </c>
      <c r="Q527" s="86" t="s">
        <v>98</v>
      </c>
      <c r="R527" s="137" t="s">
        <v>1162</v>
      </c>
      <c r="S527" s="140"/>
      <c r="T527" s="168" t="s">
        <v>815</v>
      </c>
      <c r="U527" s="274" t="s">
        <v>2622</v>
      </c>
      <c r="V527" s="427" t="s">
        <v>3201</v>
      </c>
      <c r="W527" s="277" t="s">
        <v>3202</v>
      </c>
      <c r="X527" s="277" t="s">
        <v>3203</v>
      </c>
      <c r="Y527" s="83">
        <v>10</v>
      </c>
    </row>
    <row r="528" spans="1:25" ht="30.6" hidden="1" customHeight="1">
      <c r="A528" s="83">
        <v>527</v>
      </c>
      <c r="B528" s="107" t="s">
        <v>545</v>
      </c>
      <c r="C528" s="107" t="s">
        <v>565</v>
      </c>
      <c r="D528" s="170" t="s">
        <v>5113</v>
      </c>
      <c r="E528" s="300" t="s">
        <v>4413</v>
      </c>
      <c r="F528" s="263" t="s">
        <v>612</v>
      </c>
      <c r="G528" s="258" t="s">
        <v>566</v>
      </c>
      <c r="H528" s="263" t="s">
        <v>1813</v>
      </c>
      <c r="I528" s="258" t="s">
        <v>517</v>
      </c>
      <c r="J528" s="268" t="s">
        <v>1423</v>
      </c>
      <c r="K528" s="340">
        <v>0</v>
      </c>
      <c r="L528" s="268">
        <v>4500</v>
      </c>
      <c r="M528" s="268" t="s">
        <v>1421</v>
      </c>
      <c r="N528" s="340">
        <v>2026</v>
      </c>
      <c r="O528" s="282" t="s">
        <v>513</v>
      </c>
      <c r="P528" s="86" t="str">
        <f t="shared" si="8"/>
        <v>I</v>
      </c>
      <c r="Q528" s="86" t="s">
        <v>98</v>
      </c>
      <c r="R528" s="137" t="s">
        <v>1162</v>
      </c>
      <c r="S528" s="140"/>
      <c r="T528" s="168" t="s">
        <v>881</v>
      </c>
      <c r="U528" s="274" t="s">
        <v>2622</v>
      </c>
      <c r="V528" s="275"/>
      <c r="W528" s="279" t="s">
        <v>3208</v>
      </c>
      <c r="X528" s="280" t="s">
        <v>3209</v>
      </c>
      <c r="Y528" s="83">
        <v>10</v>
      </c>
    </row>
    <row r="529" spans="1:25" ht="30.6" hidden="1" customHeight="1">
      <c r="A529" s="83">
        <v>528</v>
      </c>
      <c r="B529" s="107" t="s">
        <v>545</v>
      </c>
      <c r="C529" s="107" t="s">
        <v>565</v>
      </c>
      <c r="D529" s="170" t="s">
        <v>5113</v>
      </c>
      <c r="E529" s="300" t="s">
        <v>4414</v>
      </c>
      <c r="F529" s="263" t="s">
        <v>612</v>
      </c>
      <c r="G529" s="258" t="s">
        <v>566</v>
      </c>
      <c r="H529" s="263" t="s">
        <v>1814</v>
      </c>
      <c r="I529" s="258" t="s">
        <v>517</v>
      </c>
      <c r="J529" s="268" t="s">
        <v>1423</v>
      </c>
      <c r="K529" s="340">
        <v>0</v>
      </c>
      <c r="L529" s="268">
        <v>4200</v>
      </c>
      <c r="M529" s="268" t="s">
        <v>1421</v>
      </c>
      <c r="N529" s="340">
        <v>2026</v>
      </c>
      <c r="O529" s="282" t="s">
        <v>514</v>
      </c>
      <c r="P529" s="86" t="str">
        <f t="shared" si="8"/>
        <v>I</v>
      </c>
      <c r="Q529" s="86" t="s">
        <v>98</v>
      </c>
      <c r="R529" s="137" t="s">
        <v>1162</v>
      </c>
      <c r="S529" s="140"/>
      <c r="T529" s="168" t="s">
        <v>881</v>
      </c>
      <c r="U529" s="274" t="s">
        <v>2622</v>
      </c>
      <c r="V529" s="275"/>
      <c r="W529" s="279" t="s">
        <v>3210</v>
      </c>
      <c r="X529" s="278" t="s">
        <v>3211</v>
      </c>
      <c r="Y529" s="83">
        <v>10</v>
      </c>
    </row>
  </sheetData>
  <autoFilter ref="A1:Y529">
    <filterColumn colId="2">
      <filters>
        <filter val="M3C1"/>
      </filters>
    </filterColumn>
  </autoFilter>
  <sortState ref="A2:Y529">
    <sortCondition ref="N2:N529"/>
    <sortCondition ref="M2:M529"/>
  </sortState>
  <hyperlinks>
    <hyperlink ref="W127" r:id="rId1" display="https://www.politicheagricole.it/"/>
    <hyperlink ref="W314" r:id="rId2" display="https://www.politicheagricole.it/"/>
    <hyperlink ref="X118" r:id="rId3" display="http://www.inps.it/"/>
    <hyperlink ref="T156" r:id="rId4"/>
    <hyperlink ref="T340" r:id="rId5"/>
    <hyperlink ref="T104" r:id="rId6"/>
    <hyperlink ref="T103" r:id="rId7"/>
    <hyperlink ref="T102" r:id="rId8"/>
    <hyperlink ref="T4" r:id="rId9"/>
    <hyperlink ref="T459" r:id="rId10"/>
    <hyperlink ref="T7" r:id="rId11"/>
    <hyperlink ref="T65" r:id="rId12"/>
    <hyperlink ref="T157" r:id="rId13"/>
    <hyperlink ref="T23" r:id="rId14"/>
    <hyperlink ref="T67" r:id="rId15"/>
    <hyperlink ref="T222" r:id="rId16"/>
    <hyperlink ref="T313" r:id="rId17"/>
    <hyperlink ref="T26" r:id="rId18" display="Infrastrutture digitali"/>
    <hyperlink ref="T25" r:id="rId19"/>
    <hyperlink ref="T69" r:id="rId20"/>
    <hyperlink ref="T467" r:id="rId21"/>
    <hyperlink ref="T70" r:id="rId22"/>
    <hyperlink ref="T169" r:id="rId23"/>
    <hyperlink ref="T68" r:id="rId24"/>
    <hyperlink ref="T126" r:id="rId25"/>
    <hyperlink ref="T74" r:id="rId26"/>
    <hyperlink ref="T99" r:id="rId27"/>
    <hyperlink ref="T98" r:id="rId28"/>
    <hyperlink ref="T373" r:id="rId29"/>
    <hyperlink ref="T8" r:id="rId30"/>
    <hyperlink ref="T33" r:id="rId31"/>
    <hyperlink ref="T80" r:id="rId32"/>
    <hyperlink ref="T170" r:id="rId33"/>
    <hyperlink ref="T129" r:id="rId34"/>
    <hyperlink ref="T161" r:id="rId35"/>
    <hyperlink ref="T182" r:id="rId36"/>
    <hyperlink ref="T386" r:id="rId37"/>
    <hyperlink ref="T230" r:id="rId38"/>
    <hyperlink ref="T128" r:id="rId39"/>
    <hyperlink ref="T76" r:id="rId40"/>
    <hyperlink ref="T78" r:id="rId41"/>
    <hyperlink ref="T232" r:id="rId42"/>
    <hyperlink ref="T159" r:id="rId43"/>
    <hyperlink ref="T79" r:id="rId44"/>
    <hyperlink ref="T324" r:id="rId45"/>
    <hyperlink ref="T477" r:id="rId46"/>
    <hyperlink ref="T231" r:id="rId47"/>
    <hyperlink ref="T162" r:id="rId48"/>
    <hyperlink ref="T34" r:id="rId49"/>
    <hyperlink ref="T233" r:id="rId50"/>
    <hyperlink ref="T183" r:id="rId51"/>
    <hyperlink ref="T130" r:id="rId52"/>
    <hyperlink ref="T132" r:id="rId53"/>
    <hyperlink ref="T54" r:id="rId54"/>
    <hyperlink ref="T239" r:id="rId55"/>
    <hyperlink ref="T184" r:id="rId56"/>
    <hyperlink ref="T238" r:id="rId57"/>
    <hyperlink ref="T235" r:id="rId58"/>
    <hyperlink ref="T9" r:id="rId59"/>
    <hyperlink ref="T185" r:id="rId60"/>
    <hyperlink ref="T173" r:id="rId61"/>
    <hyperlink ref="T348" r:id="rId62"/>
    <hyperlink ref="T38" r:id="rId63"/>
    <hyperlink ref="T133" r:id="rId64"/>
    <hyperlink ref="T254" r:id="rId65"/>
    <hyperlink ref="T253" r:id="rId66"/>
    <hyperlink ref="T501" r:id="rId67"/>
    <hyperlink ref="T240" r:id="rId68"/>
    <hyperlink ref="T134" r:id="rId69"/>
    <hyperlink ref="T45" r:id="rId70"/>
    <hyperlink ref="T333" r:id="rId71"/>
    <hyperlink ref="T505" r:id="rId72"/>
    <hyperlink ref="T332" r:id="rId73"/>
    <hyperlink ref="T331" r:id="rId74"/>
    <hyperlink ref="T506" r:id="rId75"/>
    <hyperlink ref="T174" r:id="rId76"/>
    <hyperlink ref="T503" r:id="rId77"/>
    <hyperlink ref="T508" r:id="rId78"/>
    <hyperlink ref="T255" r:id="rId79"/>
    <hyperlink ref="T85" r:id="rId80"/>
    <hyperlink ref="T393" r:id="rId81"/>
    <hyperlink ref="T89" r:id="rId82"/>
    <hyperlink ref="T143" r:id="rId83"/>
    <hyperlink ref="T91" r:id="rId84"/>
    <hyperlink ref="T244" r:id="rId85"/>
    <hyperlink ref="T176" r:id="rId86"/>
    <hyperlink ref="T6" r:id="rId87"/>
    <hyperlink ref="T394" r:id="rId88"/>
    <hyperlink ref="T353" r:id="rId89"/>
    <hyperlink ref="T395" r:id="rId90"/>
    <hyperlink ref="T10" r:id="rId91"/>
    <hyperlink ref="T145" r:id="rId92"/>
    <hyperlink ref="T147" r:id="rId93"/>
    <hyperlink ref="T403" r:id="rId94"/>
    <hyperlink ref="T56" r:id="rId95"/>
    <hyperlink ref="T148" r:id="rId96"/>
    <hyperlink ref="T149" r:id="rId97"/>
    <hyperlink ref="T101" r:id="rId98"/>
    <hyperlink ref="T58" r:id="rId99"/>
    <hyperlink ref="T57" r:id="rId100"/>
    <hyperlink ref="T59" r:id="rId101"/>
    <hyperlink ref="T49" r:id="rId102"/>
    <hyperlink ref="T164" r:id="rId103"/>
    <hyperlink ref="T51" r:id="rId104"/>
    <hyperlink ref="T150" r:id="rId105"/>
    <hyperlink ref="T277" r:id="rId106"/>
    <hyperlink ref="T94" r:id="rId107"/>
    <hyperlink ref="T93" r:id="rId108"/>
    <hyperlink ref="T52" r:id="rId109"/>
    <hyperlink ref="T409" r:id="rId110"/>
    <hyperlink ref="T406" r:id="rId111"/>
    <hyperlink ref="T525" r:id="rId112"/>
    <hyperlink ref="T523" r:id="rId113"/>
    <hyperlink ref="T16" r:id="rId114"/>
    <hyperlink ref="T455" r:id="rId115"/>
    <hyperlink ref="T451" r:id="rId116"/>
    <hyperlink ref="T17" r:id="rId117"/>
    <hyperlink ref="T24" r:id="rId118"/>
    <hyperlink ref="T347" r:id="rId119"/>
    <hyperlink ref="T111:T112" r:id="rId120" display="Caput Mundi. Next Generation EU per grandi eventi turistici"/>
    <hyperlink ref="T109" r:id="rId121" display="Fondi integrati per la competitività delle imprese turistiche"/>
    <hyperlink ref="T312" r:id="rId122"/>
    <hyperlink ref="T367" r:id="rId123"/>
    <hyperlink ref="T468" r:id="rId124"/>
    <hyperlink ref="T366" r:id="rId125"/>
    <hyperlink ref="T472" r:id="rId126"/>
    <hyperlink ref="T473" r:id="rId127"/>
    <hyperlink ref="T475" r:id="rId128"/>
    <hyperlink ref="T470" r:id="rId129"/>
    <hyperlink ref="T474" r:id="rId130" display="Sistema di certificazione della parità di genere"/>
    <hyperlink ref="T19" r:id="rId131" display="Parco Agrisolare"/>
    <hyperlink ref="T123:T130" r:id="rId132" display="Progetti “faro” di economia circolare"/>
    <hyperlink ref="T131:T137" r:id="rId133" display="Realizzazione nuovi impianti di gestione rifiuti e ammodernamento di impianti esistenti"/>
    <hyperlink ref="T495" r:id="rId134"/>
    <hyperlink ref="T145:T149" r:id="rId135" display="Installazione di infrastrutture di ricarica elettrica"/>
    <hyperlink ref="T481" r:id="rId136"/>
    <hyperlink ref="T493" r:id="rId137"/>
    <hyperlink ref="T476" r:id="rId138"/>
    <hyperlink ref="T492" r:id="rId139"/>
    <hyperlink ref="T485" r:id="rId140"/>
    <hyperlink ref="T20:T21" r:id="rId141" display="Rafforzamento smart grid"/>
    <hyperlink ref="T484" r:id="rId142"/>
    <hyperlink ref="T27:T28" r:id="rId143" display="Rinnovo flotte bus e treni verdi"/>
    <hyperlink ref="T158" r:id="rId144"/>
    <hyperlink ref="T483" r:id="rId145"/>
    <hyperlink ref="T482" r:id="rId146"/>
    <hyperlink ref="T490" r:id="rId147"/>
    <hyperlink ref="T491" r:id="rId148"/>
    <hyperlink ref="T37:T38" r:id="rId149" display="Sviluppo biometano"/>
    <hyperlink ref="T40:T100" r:id="rId150" display="Sviluppo trasporto rapido di massa"/>
    <hyperlink ref="T494" r:id="rId151"/>
    <hyperlink ref="T54:T55" r:id="rId152" display="Ecobonus e Sismabonus fino al 110% per l'efficienza energetica e la sicurezza degli edifici"/>
    <hyperlink ref="T416" r:id="rId153"/>
    <hyperlink ref="T421" r:id="rId154"/>
    <hyperlink ref="T234" r:id="rId155"/>
    <hyperlink ref="T67:T69" r:id="rId156" display="Interventi per la resilienza, la valorizzazione del territorio e l'efficienza energetica dei Comuni"/>
    <hyperlink ref="T62" r:id="rId157" display="Investimenti in fognatura e depurazione"/>
    <hyperlink ref="T422" r:id="rId158"/>
    <hyperlink ref="T75:T78" r:id="rId159" display="Investimenti nella resilienza dell'agro-sistema irriguo per una migliore gestione delle risorse idriche"/>
    <hyperlink ref="T83:T84" r:id="rId160" display="Riduzione delle perdite nelle reti di distribuzione dell'acqua, compresa la digitalizzazione e il monitoraggio delle reti"/>
    <hyperlink ref="T86:T87" r:id="rId161" display="Rinaturazione dell’area del Po"/>
    <hyperlink ref="T90:T100" r:id="rId162" display="Tutela e valorizzazione del verde urbano ed extraurbano"/>
    <hyperlink ref="T100:T166" r:id="rId163" display="Collegamenti ferroviari ad Alta Velocità verso il Sud per passeggeri e merci"/>
    <hyperlink ref="T498" r:id="rId164"/>
    <hyperlink ref="T170:T171" r:id="rId165" display="Linee ferroviarie ad alta velocità"/>
    <hyperlink ref="T502" r:id="rId166"/>
    <hyperlink ref="T500" r:id="rId167"/>
    <hyperlink ref="T178:T179" r:id="rId168" display="Sviluppo del sistema europeo di gestione del trasporto ferroviario (ERTMS)"/>
    <hyperlink ref="T427" r:id="rId169"/>
    <hyperlink ref="T390" r:id="rId170"/>
    <hyperlink ref="T196:T197" r:id="rId171" display="Borse di studio per l'accesso all'università"/>
    <hyperlink ref="T507" r:id="rId172"/>
    <hyperlink ref="T350" r:id="rId173"/>
    <hyperlink ref="T504" r:id="rId174"/>
    <hyperlink ref="T354" r:id="rId175"/>
    <hyperlink ref="T222:T231" r:id="rId176" display="Fondo per il Programma Nazionale Ricerca (PNR) e progetti di Ricerca di Significativo Interesse Nazionale (PRIN)"/>
    <hyperlink ref="T88" r:id="rId177"/>
    <hyperlink ref="T236:T238" r:id="rId178" display="IPCEI "/>
    <hyperlink ref="T242:T243" r:id="rId179" display="Potenziamento ed estensione tematica e territoriale dei centri di trasferimento tecnologico per segmenti di industria"/>
    <hyperlink ref="T90" r:id="rId180"/>
    <hyperlink ref="T380" r:id="rId181" display="Creazione di imprese femminili"/>
    <hyperlink ref="T402" r:id="rId182"/>
    <hyperlink ref="T431" r:id="rId183"/>
    <hyperlink ref="T430" r:id="rId184"/>
    <hyperlink ref="T514" r:id="rId185"/>
    <hyperlink ref="T515" r:id="rId186"/>
    <hyperlink ref="T513" r:id="rId187"/>
    <hyperlink ref="T432" r:id="rId188"/>
    <hyperlink ref="T429" r:id="rId189"/>
    <hyperlink ref="T516" r:id="rId190"/>
    <hyperlink ref="T520" r:id="rId191"/>
    <hyperlink ref="T519" r:id="rId192"/>
    <hyperlink ref="T294:T295" r:id="rId193" display="Valorizzazione dei beni confiscati alle mafie"/>
    <hyperlink ref="T260:T303" r:id="rId194" display="Casa come primo luogo di cura, assistenza domiciliare e telemedicina"/>
    <hyperlink ref="T521" r:id="rId195"/>
    <hyperlink ref="T311:T313" r:id="rId196" display="Ammodernamento tecnologico degli ospedali"/>
    <hyperlink ref="T263:T264" r:id="rId197" display="Rafforzamento dell'infrastruttura tecnologica e degli strumenti per la raccolta, l'elaborazione, l'analisi dei dati e la simulazione"/>
    <hyperlink ref="T314:T315" r:id="rId198" display="Sviluppo delle competenze tecnico-professionali, digitali e manageriali del personale del sistema sanitario"/>
    <hyperlink ref="T262" r:id="rId199"/>
    <hyperlink ref="T441" r:id="rId200"/>
    <hyperlink ref="T60" r:id="rId201"/>
    <hyperlink ref="T61" r:id="rId202"/>
    <hyperlink ref="T446" r:id="rId203"/>
    <hyperlink ref="T445" r:id="rId204"/>
    <hyperlink ref="T444" r:id="rId205"/>
    <hyperlink ref="T443" r:id="rId206"/>
    <hyperlink ref="T338:T340" r:id="rId207" display="Interventi per la resilienza, la valorizzazione del territorio e l'efficienza energetica dei Comuni"/>
    <hyperlink ref="T236" r:id="rId208"/>
  </hyperlinks>
  <pageMargins left="0.7" right="0.7" top="0.75" bottom="0.75" header="0.3" footer="0.3"/>
  <pageSetup paperSize="9" orientation="portrait" r:id="rId209"/>
  <drawing r:id="rId2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2"/>
  <sheetViews>
    <sheetView topLeftCell="A46" workbookViewId="0">
      <selection activeCell="E71" sqref="E71"/>
    </sheetView>
  </sheetViews>
  <sheetFormatPr defaultRowHeight="13.2"/>
  <cols>
    <col min="1" max="1" width="12.44140625" style="484" bestFit="1" customWidth="1"/>
    <col min="2" max="2" width="85.109375" customWidth="1"/>
    <col min="3" max="3" width="67.6640625" bestFit="1" customWidth="1"/>
  </cols>
  <sheetData>
    <row r="1" spans="1:3" s="484" customFormat="1">
      <c r="A1" s="484" t="s">
        <v>536</v>
      </c>
      <c r="B1" s="484" t="s">
        <v>5841</v>
      </c>
      <c r="C1" s="484" t="s">
        <v>9064</v>
      </c>
    </row>
    <row r="2" spans="1:3">
      <c r="A2" s="484" t="s">
        <v>538</v>
      </c>
      <c r="B2" t="s">
        <v>9020</v>
      </c>
      <c r="C2" s="21" t="s">
        <v>7859</v>
      </c>
    </row>
    <row r="3" spans="1:3">
      <c r="A3" s="484" t="s">
        <v>538</v>
      </c>
      <c r="B3" s="484" t="s">
        <v>9010</v>
      </c>
      <c r="C3" s="21" t="s">
        <v>7856</v>
      </c>
    </row>
    <row r="4" spans="1:3">
      <c r="A4" s="484" t="s">
        <v>538</v>
      </c>
      <c r="B4" s="484" t="s">
        <v>8973</v>
      </c>
      <c r="C4" s="21" t="s">
        <v>7855</v>
      </c>
    </row>
    <row r="5" spans="1:3">
      <c r="A5" s="484" t="s">
        <v>538</v>
      </c>
      <c r="B5" s="484" t="s">
        <v>9021</v>
      </c>
      <c r="C5" s="21" t="s">
        <v>7859</v>
      </c>
    </row>
    <row r="6" spans="1:3">
      <c r="A6" s="484" t="s">
        <v>538</v>
      </c>
      <c r="B6" s="484" t="s">
        <v>9022</v>
      </c>
      <c r="C6" s="21" t="s">
        <v>7859</v>
      </c>
    </row>
    <row r="7" spans="1:3">
      <c r="A7" s="484" t="s">
        <v>538</v>
      </c>
      <c r="B7" s="484" t="s">
        <v>9024</v>
      </c>
      <c r="C7" s="21" t="s">
        <v>7859</v>
      </c>
    </row>
    <row r="8" spans="1:3">
      <c r="A8" s="484" t="s">
        <v>538</v>
      </c>
      <c r="B8" s="484" t="s">
        <v>9025</v>
      </c>
      <c r="C8" s="21" t="s">
        <v>7859</v>
      </c>
    </row>
    <row r="9" spans="1:3">
      <c r="A9" s="484" t="s">
        <v>538</v>
      </c>
      <c r="B9" s="484" t="s">
        <v>9026</v>
      </c>
      <c r="C9" s="21" t="s">
        <v>7859</v>
      </c>
    </row>
    <row r="10" spans="1:3">
      <c r="A10" s="484" t="s">
        <v>538</v>
      </c>
      <c r="B10" s="484" t="s">
        <v>9018</v>
      </c>
      <c r="C10" s="21" t="s">
        <v>7859</v>
      </c>
    </row>
    <row r="11" spans="1:3">
      <c r="A11" s="484" t="s">
        <v>538</v>
      </c>
      <c r="B11" s="484" t="s">
        <v>9019</v>
      </c>
      <c r="C11" s="21" t="s">
        <v>7859</v>
      </c>
    </row>
    <row r="12" spans="1:3">
      <c r="A12" s="484" t="s">
        <v>538</v>
      </c>
      <c r="B12" s="484" t="s">
        <v>9023</v>
      </c>
      <c r="C12" s="21" t="s">
        <v>7859</v>
      </c>
    </row>
    <row r="13" spans="1:3">
      <c r="A13" s="484" t="s">
        <v>540</v>
      </c>
      <c r="B13" s="484" t="s">
        <v>9027</v>
      </c>
      <c r="C13" s="21" t="s">
        <v>7859</v>
      </c>
    </row>
    <row r="14" spans="1:3">
      <c r="A14" s="484" t="s">
        <v>540</v>
      </c>
      <c r="B14" s="484" t="s">
        <v>9011</v>
      </c>
      <c r="C14" s="21" t="s">
        <v>7856</v>
      </c>
    </row>
    <row r="15" spans="1:3">
      <c r="A15" s="484" t="s">
        <v>540</v>
      </c>
      <c r="B15" s="484" t="s">
        <v>9028</v>
      </c>
      <c r="C15" s="21" t="s">
        <v>7859</v>
      </c>
    </row>
    <row r="16" spans="1:3">
      <c r="A16" s="484" t="s">
        <v>542</v>
      </c>
      <c r="B16" s="484" t="s">
        <v>9029</v>
      </c>
      <c r="C16" s="21" t="s">
        <v>7859</v>
      </c>
    </row>
    <row r="17" spans="1:3">
      <c r="A17" s="484" t="s">
        <v>542</v>
      </c>
      <c r="B17" s="484" t="s">
        <v>8975</v>
      </c>
      <c r="C17" s="21" t="s">
        <v>7855</v>
      </c>
    </row>
    <row r="18" spans="1:3">
      <c r="A18" s="484" t="s">
        <v>542</v>
      </c>
      <c r="B18" s="484" t="s">
        <v>8974</v>
      </c>
      <c r="C18" s="21" t="s">
        <v>7855</v>
      </c>
    </row>
    <row r="19" spans="1:3">
      <c r="A19" s="484" t="s">
        <v>542</v>
      </c>
      <c r="B19" s="484" t="s">
        <v>9012</v>
      </c>
      <c r="C19" s="21" t="s">
        <v>7856</v>
      </c>
    </row>
    <row r="20" spans="1:3">
      <c r="A20" s="484" t="s">
        <v>542</v>
      </c>
      <c r="B20" s="484" t="s">
        <v>8976</v>
      </c>
      <c r="C20" s="21" t="s">
        <v>7855</v>
      </c>
    </row>
    <row r="21" spans="1:3">
      <c r="A21" s="484" t="s">
        <v>542</v>
      </c>
      <c r="B21" s="484" t="s">
        <v>9030</v>
      </c>
      <c r="C21" s="21" t="s">
        <v>7859</v>
      </c>
    </row>
    <row r="22" spans="1:3">
      <c r="A22" s="484" t="s">
        <v>546</v>
      </c>
      <c r="B22" s="484" t="s">
        <v>9031</v>
      </c>
      <c r="C22" s="21" t="s">
        <v>7859</v>
      </c>
    </row>
    <row r="23" spans="1:3">
      <c r="A23" s="484" t="s">
        <v>546</v>
      </c>
      <c r="B23" s="484" t="s">
        <v>9013</v>
      </c>
      <c r="C23" s="21" t="s">
        <v>7856</v>
      </c>
    </row>
    <row r="24" spans="1:3">
      <c r="A24" s="484" t="s">
        <v>546</v>
      </c>
      <c r="B24" s="484" t="s">
        <v>9004</v>
      </c>
      <c r="C24" s="21" t="s">
        <v>7857</v>
      </c>
    </row>
    <row r="25" spans="1:3">
      <c r="A25" s="484" t="s">
        <v>546</v>
      </c>
      <c r="B25" s="484" t="s">
        <v>9032</v>
      </c>
      <c r="C25" s="21" t="s">
        <v>7859</v>
      </c>
    </row>
    <row r="26" spans="1:3">
      <c r="A26" s="484" t="s">
        <v>547</v>
      </c>
      <c r="B26" s="484" t="s">
        <v>8977</v>
      </c>
      <c r="C26" s="21" t="s">
        <v>7855</v>
      </c>
    </row>
    <row r="27" spans="1:3">
      <c r="A27" s="484" t="s">
        <v>547</v>
      </c>
      <c r="B27" s="484" t="s">
        <v>8978</v>
      </c>
      <c r="C27" s="21" t="s">
        <v>7855</v>
      </c>
    </row>
    <row r="28" spans="1:3">
      <c r="A28" s="484" t="s">
        <v>547</v>
      </c>
      <c r="B28" s="484" t="s">
        <v>9014</v>
      </c>
      <c r="C28" s="21" t="s">
        <v>7856</v>
      </c>
    </row>
    <row r="29" spans="1:3">
      <c r="A29" s="484" t="s">
        <v>547</v>
      </c>
      <c r="B29" s="484" t="s">
        <v>9033</v>
      </c>
      <c r="C29" s="21" t="s">
        <v>7859</v>
      </c>
    </row>
    <row r="30" spans="1:3">
      <c r="A30" s="484" t="s">
        <v>547</v>
      </c>
      <c r="B30" s="484" t="s">
        <v>9034</v>
      </c>
      <c r="C30" s="21" t="s">
        <v>7859</v>
      </c>
    </row>
    <row r="31" spans="1:3">
      <c r="A31" s="484" t="s">
        <v>547</v>
      </c>
      <c r="B31" s="484" t="s">
        <v>9015</v>
      </c>
      <c r="C31" s="21" t="s">
        <v>7856</v>
      </c>
    </row>
    <row r="32" spans="1:3">
      <c r="A32" s="484" t="s">
        <v>547</v>
      </c>
      <c r="B32" s="484" t="s">
        <v>9035</v>
      </c>
      <c r="C32" s="21" t="s">
        <v>7859</v>
      </c>
    </row>
    <row r="33" spans="1:3">
      <c r="A33" s="484" t="s">
        <v>547</v>
      </c>
      <c r="B33" s="484" t="s">
        <v>9036</v>
      </c>
      <c r="C33" s="21" t="s">
        <v>7859</v>
      </c>
    </row>
    <row r="34" spans="1:3">
      <c r="A34" s="484" t="s">
        <v>547</v>
      </c>
      <c r="B34" s="484" t="s">
        <v>8979</v>
      </c>
      <c r="C34" s="21" t="s">
        <v>7855</v>
      </c>
    </row>
    <row r="35" spans="1:3">
      <c r="A35" s="484" t="s">
        <v>547</v>
      </c>
      <c r="B35" s="484" t="s">
        <v>9037</v>
      </c>
      <c r="C35" s="21" t="s">
        <v>7859</v>
      </c>
    </row>
    <row r="36" spans="1:3">
      <c r="A36" s="484" t="s">
        <v>547</v>
      </c>
      <c r="B36" s="484" t="s">
        <v>8980</v>
      </c>
      <c r="C36" s="21" t="s">
        <v>7855</v>
      </c>
    </row>
    <row r="37" spans="1:3">
      <c r="A37" s="484" t="s">
        <v>548</v>
      </c>
      <c r="B37" s="484" t="s">
        <v>8981</v>
      </c>
      <c r="C37" s="21" t="s">
        <v>7855</v>
      </c>
    </row>
    <row r="38" spans="1:3">
      <c r="A38" s="484" t="s">
        <v>548</v>
      </c>
      <c r="B38" s="484" t="s">
        <v>8982</v>
      </c>
      <c r="C38" s="21" t="s">
        <v>7855</v>
      </c>
    </row>
    <row r="39" spans="1:3">
      <c r="A39" s="484" t="s">
        <v>549</v>
      </c>
      <c r="B39" s="484" t="s">
        <v>9038</v>
      </c>
      <c r="C39" s="21" t="s">
        <v>7859</v>
      </c>
    </row>
    <row r="40" spans="1:3">
      <c r="A40" s="484" t="s">
        <v>549</v>
      </c>
      <c r="B40" s="484" t="s">
        <v>9039</v>
      </c>
      <c r="C40" s="21" t="s">
        <v>7859</v>
      </c>
    </row>
    <row r="41" spans="1:3">
      <c r="A41" s="484" t="s">
        <v>549</v>
      </c>
      <c r="B41" s="484" t="s">
        <v>9016</v>
      </c>
      <c r="C41" s="21" t="s">
        <v>7856</v>
      </c>
    </row>
    <row r="42" spans="1:3">
      <c r="A42" s="484" t="s">
        <v>549</v>
      </c>
      <c r="B42" s="484" t="s">
        <v>9042</v>
      </c>
      <c r="C42" s="21" t="s">
        <v>7859</v>
      </c>
    </row>
    <row r="43" spans="1:3">
      <c r="A43" s="484" t="s">
        <v>549</v>
      </c>
      <c r="B43" s="484" t="s">
        <v>9040</v>
      </c>
      <c r="C43" s="21" t="s">
        <v>7859</v>
      </c>
    </row>
    <row r="44" spans="1:3">
      <c r="A44" s="484" t="s">
        <v>549</v>
      </c>
      <c r="B44" s="484" t="s">
        <v>9005</v>
      </c>
      <c r="C44" s="21" t="s">
        <v>7857</v>
      </c>
    </row>
    <row r="45" spans="1:3">
      <c r="A45" s="484" t="s">
        <v>549</v>
      </c>
      <c r="B45" s="484" t="s">
        <v>9041</v>
      </c>
      <c r="C45" s="21" t="s">
        <v>7859</v>
      </c>
    </row>
    <row r="46" spans="1:3">
      <c r="A46" s="484" t="s">
        <v>549</v>
      </c>
      <c r="B46" s="484" t="s">
        <v>9043</v>
      </c>
      <c r="C46" s="21" t="s">
        <v>7859</v>
      </c>
    </row>
    <row r="47" spans="1:3">
      <c r="A47" s="484" t="s">
        <v>549</v>
      </c>
      <c r="B47" s="484" t="s">
        <v>8983</v>
      </c>
      <c r="C47" s="21" t="s">
        <v>7855</v>
      </c>
    </row>
    <row r="48" spans="1:3">
      <c r="A48" s="484" t="s">
        <v>549</v>
      </c>
      <c r="B48" s="484" t="s">
        <v>8984</v>
      </c>
      <c r="C48" s="21" t="s">
        <v>7855</v>
      </c>
    </row>
    <row r="49" spans="1:3">
      <c r="A49" s="484" t="s">
        <v>557</v>
      </c>
      <c r="B49" s="484" t="s">
        <v>9044</v>
      </c>
      <c r="C49" s="21" t="s">
        <v>7859</v>
      </c>
    </row>
    <row r="50" spans="1:3">
      <c r="A50" s="484" t="s">
        <v>557</v>
      </c>
      <c r="B50" s="484" t="s">
        <v>9045</v>
      </c>
      <c r="C50" s="21" t="s">
        <v>7859</v>
      </c>
    </row>
    <row r="51" spans="1:3">
      <c r="A51" s="484" t="s">
        <v>557</v>
      </c>
      <c r="B51" s="484" t="s">
        <v>9046</v>
      </c>
      <c r="C51" s="21" t="s">
        <v>7859</v>
      </c>
    </row>
    <row r="52" spans="1:3">
      <c r="A52" s="484" t="s">
        <v>557</v>
      </c>
      <c r="B52" s="484" t="s">
        <v>9006</v>
      </c>
      <c r="C52" s="21" t="s">
        <v>7857</v>
      </c>
    </row>
    <row r="53" spans="1:3">
      <c r="A53" s="484" t="s">
        <v>557</v>
      </c>
      <c r="B53" s="484" t="s">
        <v>9047</v>
      </c>
      <c r="C53" s="21" t="s">
        <v>7859</v>
      </c>
    </row>
    <row r="54" spans="1:3">
      <c r="A54" s="484" t="s">
        <v>557</v>
      </c>
      <c r="B54" s="484" t="s">
        <v>8985</v>
      </c>
      <c r="C54" s="21" t="s">
        <v>7855</v>
      </c>
    </row>
    <row r="55" spans="1:3">
      <c r="A55" s="484" t="s">
        <v>557</v>
      </c>
      <c r="B55" s="484" t="s">
        <v>9048</v>
      </c>
      <c r="C55" s="21" t="s">
        <v>7859</v>
      </c>
    </row>
    <row r="56" spans="1:3">
      <c r="A56" s="484" t="s">
        <v>557</v>
      </c>
      <c r="B56" s="484" t="s">
        <v>9049</v>
      </c>
      <c r="C56" s="21" t="s">
        <v>7859</v>
      </c>
    </row>
    <row r="57" spans="1:3">
      <c r="A57" s="484" t="s">
        <v>558</v>
      </c>
      <c r="B57" s="484" t="s">
        <v>9061</v>
      </c>
      <c r="C57" s="21" t="s">
        <v>7860</v>
      </c>
    </row>
    <row r="58" spans="1:3">
      <c r="A58" s="484" t="s">
        <v>558</v>
      </c>
      <c r="B58" s="484" t="s">
        <v>9050</v>
      </c>
      <c r="C58" s="21" t="s">
        <v>7859</v>
      </c>
    </row>
    <row r="59" spans="1:3">
      <c r="A59" s="484" t="s">
        <v>558</v>
      </c>
      <c r="B59" s="484" t="s">
        <v>9007</v>
      </c>
      <c r="C59" s="21" t="s">
        <v>7857</v>
      </c>
    </row>
    <row r="60" spans="1:3">
      <c r="A60" s="484" t="s">
        <v>559</v>
      </c>
      <c r="B60" s="484" t="s">
        <v>8986</v>
      </c>
      <c r="C60" s="21" t="s">
        <v>7855</v>
      </c>
    </row>
    <row r="61" spans="1:3">
      <c r="A61" s="484" t="s">
        <v>559</v>
      </c>
      <c r="B61" s="484" t="s">
        <v>8987</v>
      </c>
      <c r="C61" s="21" t="s">
        <v>7855</v>
      </c>
    </row>
    <row r="62" spans="1:3">
      <c r="A62" s="484" t="s">
        <v>559</v>
      </c>
      <c r="B62" s="484" t="s">
        <v>9053</v>
      </c>
      <c r="C62" s="21" t="s">
        <v>7859</v>
      </c>
    </row>
    <row r="63" spans="1:3">
      <c r="A63" s="484" t="s">
        <v>559</v>
      </c>
      <c r="B63" s="484" t="s">
        <v>8988</v>
      </c>
      <c r="C63" s="21" t="s">
        <v>7855</v>
      </c>
    </row>
    <row r="64" spans="1:3">
      <c r="A64" s="484" t="s">
        <v>559</v>
      </c>
      <c r="B64" s="484" t="s">
        <v>8989</v>
      </c>
      <c r="C64" s="21" t="s">
        <v>7855</v>
      </c>
    </row>
    <row r="65" spans="1:3">
      <c r="A65" s="484" t="s">
        <v>559</v>
      </c>
      <c r="B65" s="484" t="s">
        <v>9055</v>
      </c>
      <c r="C65" s="21" t="s">
        <v>7859</v>
      </c>
    </row>
    <row r="66" spans="1:3">
      <c r="A66" s="484" t="s">
        <v>559</v>
      </c>
      <c r="B66" s="484" t="s">
        <v>9051</v>
      </c>
      <c r="C66" s="21" t="s">
        <v>7859</v>
      </c>
    </row>
    <row r="67" spans="1:3">
      <c r="A67" s="484" t="s">
        <v>559</v>
      </c>
      <c r="B67" s="484" t="s">
        <v>9054</v>
      </c>
      <c r="C67" s="21" t="s">
        <v>7859</v>
      </c>
    </row>
    <row r="68" spans="1:3">
      <c r="A68" s="484" t="s">
        <v>559</v>
      </c>
      <c r="B68" s="484" t="s">
        <v>9052</v>
      </c>
      <c r="C68" s="21" t="s">
        <v>7859</v>
      </c>
    </row>
    <row r="69" spans="1:3">
      <c r="A69" s="484" t="s">
        <v>560</v>
      </c>
      <c r="B69" s="484" t="s">
        <v>9017</v>
      </c>
      <c r="C69" s="21" t="s">
        <v>7858</v>
      </c>
    </row>
    <row r="70" spans="1:3">
      <c r="A70" s="484" t="s">
        <v>560</v>
      </c>
      <c r="B70" s="484" t="s">
        <v>9062</v>
      </c>
      <c r="C70" s="21" t="s">
        <v>7860</v>
      </c>
    </row>
    <row r="71" spans="1:3">
      <c r="A71" s="484" t="s">
        <v>560</v>
      </c>
      <c r="B71" s="484" t="s">
        <v>8990</v>
      </c>
      <c r="C71" s="21" t="s">
        <v>7855</v>
      </c>
    </row>
    <row r="72" spans="1:3">
      <c r="A72" s="484" t="s">
        <v>560</v>
      </c>
      <c r="B72" s="484" t="s">
        <v>9056</v>
      </c>
      <c r="C72" s="21" t="s">
        <v>7859</v>
      </c>
    </row>
    <row r="73" spans="1:3">
      <c r="A73" s="484" t="s">
        <v>561</v>
      </c>
      <c r="B73" s="484" t="s">
        <v>9008</v>
      </c>
      <c r="C73" s="21" t="s">
        <v>7857</v>
      </c>
    </row>
    <row r="74" spans="1:3">
      <c r="A74" s="484" t="s">
        <v>561</v>
      </c>
      <c r="B74" s="484" t="s">
        <v>8992</v>
      </c>
      <c r="C74" s="21" t="s">
        <v>7855</v>
      </c>
    </row>
    <row r="75" spans="1:3">
      <c r="A75" s="484" t="s">
        <v>561</v>
      </c>
      <c r="B75" s="484" t="s">
        <v>8993</v>
      </c>
      <c r="C75" s="21" t="s">
        <v>7855</v>
      </c>
    </row>
    <row r="76" spans="1:3">
      <c r="A76" s="484" t="s">
        <v>561</v>
      </c>
      <c r="B76" s="484" t="s">
        <v>9057</v>
      </c>
      <c r="C76" s="21" t="s">
        <v>7859</v>
      </c>
    </row>
    <row r="77" spans="1:3">
      <c r="A77" s="484" t="s">
        <v>561</v>
      </c>
      <c r="B77" s="484" t="s">
        <v>8991</v>
      </c>
      <c r="C77" s="21" t="s">
        <v>7855</v>
      </c>
    </row>
    <row r="78" spans="1:3">
      <c r="A78" s="484" t="s">
        <v>562</v>
      </c>
      <c r="B78" s="484" t="s">
        <v>9058</v>
      </c>
      <c r="C78" s="21" t="s">
        <v>7859</v>
      </c>
    </row>
    <row r="79" spans="1:3">
      <c r="A79" s="484" t="s">
        <v>562</v>
      </c>
      <c r="B79" s="484" t="s">
        <v>9009</v>
      </c>
      <c r="C79" s="21" t="s">
        <v>7857</v>
      </c>
    </row>
    <row r="80" spans="1:3">
      <c r="A80" s="484" t="s">
        <v>563</v>
      </c>
      <c r="B80" s="484" t="s">
        <v>8994</v>
      </c>
      <c r="C80" s="21" t="s">
        <v>7855</v>
      </c>
    </row>
    <row r="81" spans="1:3">
      <c r="A81" s="484" t="s">
        <v>563</v>
      </c>
      <c r="B81" s="484" t="s">
        <v>9059</v>
      </c>
      <c r="C81" s="21" t="s">
        <v>7859</v>
      </c>
    </row>
    <row r="82" spans="1:3">
      <c r="A82" s="484" t="s">
        <v>563</v>
      </c>
      <c r="B82" s="484" t="s">
        <v>8995</v>
      </c>
      <c r="C82" s="21" t="s">
        <v>7855</v>
      </c>
    </row>
    <row r="83" spans="1:3">
      <c r="A83" s="484" t="s">
        <v>563</v>
      </c>
      <c r="B83" s="484" t="s">
        <v>8996</v>
      </c>
      <c r="C83" s="21" t="s">
        <v>7855</v>
      </c>
    </row>
    <row r="84" spans="1:3">
      <c r="A84" s="484" t="s">
        <v>564</v>
      </c>
      <c r="B84" s="484" t="s">
        <v>8997</v>
      </c>
      <c r="C84" s="21" t="s">
        <v>7855</v>
      </c>
    </row>
    <row r="85" spans="1:3">
      <c r="A85" s="484" t="s">
        <v>564</v>
      </c>
      <c r="B85" s="484" t="s">
        <v>9063</v>
      </c>
      <c r="C85" s="21" t="s">
        <v>7860</v>
      </c>
    </row>
    <row r="86" spans="1:3">
      <c r="A86" s="484" t="s">
        <v>564</v>
      </c>
      <c r="B86" s="484" t="s">
        <v>8998</v>
      </c>
      <c r="C86" s="21" t="s">
        <v>7855</v>
      </c>
    </row>
    <row r="87" spans="1:3">
      <c r="A87" s="484" t="s">
        <v>564</v>
      </c>
      <c r="B87" s="484" t="s">
        <v>9060</v>
      </c>
      <c r="C87" s="21" t="s">
        <v>7859</v>
      </c>
    </row>
    <row r="88" spans="1:3">
      <c r="A88" s="484" t="s">
        <v>564</v>
      </c>
      <c r="B88" s="484" t="s">
        <v>9000</v>
      </c>
      <c r="C88" s="21" t="s">
        <v>7855</v>
      </c>
    </row>
    <row r="89" spans="1:3">
      <c r="A89" s="484" t="s">
        <v>564</v>
      </c>
      <c r="B89" s="484" t="s">
        <v>8999</v>
      </c>
      <c r="C89" s="21" t="s">
        <v>7855</v>
      </c>
    </row>
    <row r="90" spans="1:3">
      <c r="A90" s="484" t="s">
        <v>565</v>
      </c>
      <c r="B90" s="484" t="s">
        <v>9002</v>
      </c>
      <c r="C90" s="21" t="s">
        <v>7855</v>
      </c>
    </row>
    <row r="91" spans="1:3">
      <c r="A91" s="484" t="s">
        <v>565</v>
      </c>
      <c r="B91" s="484" t="s">
        <v>9001</v>
      </c>
      <c r="C91" s="21" t="s">
        <v>7855</v>
      </c>
    </row>
    <row r="92" spans="1:3">
      <c r="A92" s="484" t="s">
        <v>565</v>
      </c>
      <c r="B92" s="484" t="s">
        <v>9003</v>
      </c>
      <c r="C92" s="21" t="s">
        <v>7855</v>
      </c>
    </row>
  </sheetData>
  <autoFilter ref="C1:C92"/>
  <sortState ref="A2:C103">
    <sortCondition ref="A2:A103"/>
    <sortCondition ref="B2:B103"/>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topLeftCell="A70" workbookViewId="0">
      <selection activeCell="F15" sqref="F15:G15"/>
    </sheetView>
  </sheetViews>
  <sheetFormatPr defaultRowHeight="13.2"/>
  <cols>
    <col min="1" max="1" width="8.77734375" style="484"/>
    <col min="2" max="2" width="107.109375" customWidth="1"/>
    <col min="3" max="4" width="23.44140625" style="484" customWidth="1"/>
  </cols>
  <sheetData>
    <row r="1" spans="1:4" s="484" customFormat="1">
      <c r="A1" s="5" t="s">
        <v>536</v>
      </c>
      <c r="B1" s="5" t="s">
        <v>5841</v>
      </c>
      <c r="C1" s="5" t="s">
        <v>11083</v>
      </c>
      <c r="D1" s="5" t="s">
        <v>11084</v>
      </c>
    </row>
    <row r="2" spans="1:4" ht="15">
      <c r="A2" s="484" t="s">
        <v>538</v>
      </c>
      <c r="B2" s="976" t="s">
        <v>11091</v>
      </c>
      <c r="C2" s="478" t="s">
        <v>3929</v>
      </c>
      <c r="D2" s="1029" t="s">
        <v>9602</v>
      </c>
    </row>
    <row r="3" spans="1:4" s="484" customFormat="1" ht="15">
      <c r="A3" s="484" t="s">
        <v>538</v>
      </c>
      <c r="B3" s="976" t="s">
        <v>11091</v>
      </c>
      <c r="C3" s="478" t="s">
        <v>3946</v>
      </c>
      <c r="D3" s="1029" t="s">
        <v>9602</v>
      </c>
    </row>
    <row r="4" spans="1:4" ht="15">
      <c r="A4" s="484" t="s">
        <v>538</v>
      </c>
      <c r="B4" s="977" t="s">
        <v>11098</v>
      </c>
      <c r="C4" s="478" t="s">
        <v>9684</v>
      </c>
      <c r="D4" s="1029" t="s">
        <v>9605</v>
      </c>
    </row>
    <row r="5" spans="1:4" ht="15">
      <c r="A5" s="484" t="s">
        <v>538</v>
      </c>
      <c r="B5" s="977" t="s">
        <v>11097</v>
      </c>
      <c r="C5" s="478" t="s">
        <v>9681</v>
      </c>
      <c r="D5" s="1029" t="s">
        <v>9605</v>
      </c>
    </row>
    <row r="6" spans="1:4" ht="15">
      <c r="A6" s="484" t="s">
        <v>538</v>
      </c>
      <c r="B6" s="977" t="s">
        <v>11097</v>
      </c>
      <c r="C6" s="478" t="s">
        <v>9683</v>
      </c>
      <c r="D6" s="1029" t="s">
        <v>9605</v>
      </c>
    </row>
    <row r="7" spans="1:4" ht="15">
      <c r="A7" s="484" t="s">
        <v>538</v>
      </c>
      <c r="B7" s="976" t="s">
        <v>11085</v>
      </c>
      <c r="C7" s="478" t="s">
        <v>3962</v>
      </c>
      <c r="D7" s="1029" t="s">
        <v>9602</v>
      </c>
    </row>
    <row r="8" spans="1:4" s="484" customFormat="1" ht="15">
      <c r="A8" s="484" t="s">
        <v>538</v>
      </c>
      <c r="B8" s="976" t="s">
        <v>11085</v>
      </c>
      <c r="C8" s="478" t="s">
        <v>3964</v>
      </c>
      <c r="D8" s="1029" t="s">
        <v>9602</v>
      </c>
    </row>
    <row r="9" spans="1:4" ht="15">
      <c r="A9" s="484" t="s">
        <v>538</v>
      </c>
      <c r="B9" s="976" t="s">
        <v>11088</v>
      </c>
      <c r="C9" s="478" t="s">
        <v>4016</v>
      </c>
      <c r="D9" s="1029" t="s">
        <v>9602</v>
      </c>
    </row>
    <row r="10" spans="1:4" s="484" customFormat="1" ht="15">
      <c r="A10" s="484" t="s">
        <v>538</v>
      </c>
      <c r="B10" s="976" t="s">
        <v>11093</v>
      </c>
      <c r="C10" s="478" t="s">
        <v>9628</v>
      </c>
      <c r="D10" s="1029" t="s">
        <v>9602</v>
      </c>
    </row>
    <row r="11" spans="1:4" ht="15">
      <c r="A11" s="484" t="s">
        <v>538</v>
      </c>
      <c r="B11" s="976" t="s">
        <v>11093</v>
      </c>
      <c r="C11" s="478" t="s">
        <v>9627</v>
      </c>
      <c r="D11" s="1029" t="s">
        <v>9602</v>
      </c>
    </row>
    <row r="12" spans="1:4" ht="15">
      <c r="A12" s="484" t="s">
        <v>538</v>
      </c>
      <c r="B12" s="976" t="s">
        <v>11090</v>
      </c>
      <c r="C12" s="478" t="s">
        <v>3862</v>
      </c>
      <c r="D12" s="1029" t="s">
        <v>9602</v>
      </c>
    </row>
    <row r="13" spans="1:4" s="484" customFormat="1" ht="15">
      <c r="A13" s="484" t="s">
        <v>538</v>
      </c>
      <c r="B13" s="976" t="s">
        <v>11090</v>
      </c>
      <c r="C13" s="478" t="s">
        <v>3863</v>
      </c>
      <c r="D13" s="1029" t="s">
        <v>9602</v>
      </c>
    </row>
    <row r="14" spans="1:4" ht="15">
      <c r="A14" s="484" t="s">
        <v>538</v>
      </c>
      <c r="B14" s="977" t="s">
        <v>11096</v>
      </c>
      <c r="C14" s="478" t="s">
        <v>9679</v>
      </c>
      <c r="D14" s="1029" t="s">
        <v>9605</v>
      </c>
    </row>
    <row r="15" spans="1:4" ht="15">
      <c r="A15" s="484" t="s">
        <v>538</v>
      </c>
      <c r="B15" s="976" t="s">
        <v>11089</v>
      </c>
      <c r="C15" s="478" t="s">
        <v>3869</v>
      </c>
      <c r="D15" s="1029" t="s">
        <v>9602</v>
      </c>
    </row>
    <row r="16" spans="1:4" s="484" customFormat="1" ht="15">
      <c r="A16" s="484" t="s">
        <v>538</v>
      </c>
      <c r="B16" s="976" t="s">
        <v>11089</v>
      </c>
      <c r="C16" s="478" t="s">
        <v>3870</v>
      </c>
      <c r="D16" s="1029" t="s">
        <v>9602</v>
      </c>
    </row>
    <row r="17" spans="1:6" ht="15">
      <c r="A17" s="484" t="s">
        <v>538</v>
      </c>
      <c r="B17" s="977" t="s">
        <v>11094</v>
      </c>
      <c r="C17" s="478" t="s">
        <v>9674</v>
      </c>
      <c r="D17" s="1029" t="s">
        <v>9605</v>
      </c>
    </row>
    <row r="18" spans="1:6" ht="15">
      <c r="A18" s="484" t="s">
        <v>538</v>
      </c>
      <c r="B18" s="977" t="s">
        <v>11094</v>
      </c>
      <c r="C18" s="478" t="s">
        <v>9676</v>
      </c>
      <c r="D18" s="1029" t="s">
        <v>9605</v>
      </c>
      <c r="F18" s="478"/>
    </row>
    <row r="19" spans="1:6" s="484" customFormat="1" ht="15">
      <c r="A19" s="484" t="s">
        <v>538</v>
      </c>
      <c r="B19" s="977" t="s">
        <v>11095</v>
      </c>
      <c r="C19" s="478" t="s">
        <v>9677</v>
      </c>
      <c r="D19" s="1029" t="s">
        <v>9605</v>
      </c>
      <c r="F19" s="478"/>
    </row>
    <row r="20" spans="1:6" s="484" customFormat="1" ht="15">
      <c r="A20" s="484" t="s">
        <v>538</v>
      </c>
      <c r="B20" s="976" t="s">
        <v>11086</v>
      </c>
      <c r="C20" s="478" t="s">
        <v>9609</v>
      </c>
      <c r="D20" s="1029" t="s">
        <v>9602</v>
      </c>
      <c r="F20" s="478"/>
    </row>
    <row r="21" spans="1:6" s="484" customFormat="1" ht="15">
      <c r="A21" s="484" t="s">
        <v>538</v>
      </c>
      <c r="B21" s="977" t="s">
        <v>11086</v>
      </c>
      <c r="C21" s="478" t="s">
        <v>9608</v>
      </c>
      <c r="D21" s="1029" t="s">
        <v>9604</v>
      </c>
      <c r="F21" s="478"/>
    </row>
    <row r="22" spans="1:6" ht="15">
      <c r="A22" s="484" t="s">
        <v>538</v>
      </c>
      <c r="B22" s="976" t="s">
        <v>11087</v>
      </c>
      <c r="C22" s="478" t="s">
        <v>9613</v>
      </c>
      <c r="D22" s="1029" t="s">
        <v>9602</v>
      </c>
    </row>
    <row r="23" spans="1:6" s="484" customFormat="1" ht="15">
      <c r="A23" s="484" t="s">
        <v>538</v>
      </c>
      <c r="B23" s="976" t="s">
        <v>11092</v>
      </c>
      <c r="C23" s="478"/>
      <c r="D23" s="1029" t="s">
        <v>9602</v>
      </c>
    </row>
    <row r="24" spans="1:6" ht="15">
      <c r="A24" s="484" t="s">
        <v>540</v>
      </c>
      <c r="B24" s="977" t="s">
        <v>11102</v>
      </c>
      <c r="C24" s="478" t="s">
        <v>9685</v>
      </c>
      <c r="D24" s="1029" t="s">
        <v>9605</v>
      </c>
    </row>
    <row r="25" spans="1:6" ht="15">
      <c r="A25" s="484" t="s">
        <v>540</v>
      </c>
      <c r="B25" s="976" t="s">
        <v>11101</v>
      </c>
      <c r="C25" s="478" t="s">
        <v>9632</v>
      </c>
      <c r="D25" s="1029" t="s">
        <v>9602</v>
      </c>
    </row>
    <row r="26" spans="1:6" ht="15">
      <c r="A26" s="484" t="s">
        <v>546</v>
      </c>
      <c r="B26" s="976" t="s">
        <v>11104</v>
      </c>
      <c r="C26" s="478" t="s">
        <v>4056</v>
      </c>
      <c r="D26" s="1029" t="s">
        <v>9602</v>
      </c>
    </row>
    <row r="27" spans="1:6" s="484" customFormat="1" ht="15">
      <c r="A27" s="484" t="s">
        <v>546</v>
      </c>
      <c r="B27" s="976" t="s">
        <v>11104</v>
      </c>
      <c r="C27" s="478" t="s">
        <v>4061</v>
      </c>
      <c r="D27" s="1029" t="s">
        <v>9602</v>
      </c>
    </row>
    <row r="28" spans="1:6" s="484" customFormat="1" ht="15">
      <c r="A28" s="484" t="s">
        <v>546</v>
      </c>
      <c r="B28" s="977" t="s">
        <v>11105</v>
      </c>
      <c r="C28" s="478" t="s">
        <v>9686</v>
      </c>
      <c r="D28" s="1029" t="s">
        <v>9605</v>
      </c>
    </row>
    <row r="29" spans="1:6" ht="15">
      <c r="A29" s="484" t="s">
        <v>546</v>
      </c>
      <c r="B29" s="977" t="s">
        <v>11105</v>
      </c>
      <c r="C29" s="478" t="s">
        <v>9687</v>
      </c>
      <c r="D29" s="1029" t="s">
        <v>9605</v>
      </c>
    </row>
    <row r="30" spans="1:6" ht="15">
      <c r="A30" s="484" t="s">
        <v>546</v>
      </c>
      <c r="B30" s="977" t="s">
        <v>11105</v>
      </c>
      <c r="C30" s="478" t="s">
        <v>9688</v>
      </c>
      <c r="D30" s="1029" t="s">
        <v>9605</v>
      </c>
    </row>
    <row r="31" spans="1:6" s="484" customFormat="1" ht="15">
      <c r="A31" s="484" t="s">
        <v>546</v>
      </c>
      <c r="B31" s="977" t="s">
        <v>11105</v>
      </c>
      <c r="C31" s="478" t="s">
        <v>9689</v>
      </c>
      <c r="D31" s="1029" t="s">
        <v>9605</v>
      </c>
    </row>
    <row r="32" spans="1:6" s="484" customFormat="1" ht="15">
      <c r="A32" s="484" t="s">
        <v>546</v>
      </c>
      <c r="B32" s="976" t="s">
        <v>11103</v>
      </c>
      <c r="C32" s="478" t="s">
        <v>4054</v>
      </c>
      <c r="D32" s="1029" t="s">
        <v>9602</v>
      </c>
    </row>
    <row r="33" spans="1:5" ht="15">
      <c r="A33" s="484" t="s">
        <v>546</v>
      </c>
      <c r="B33" s="976" t="s">
        <v>11103</v>
      </c>
      <c r="C33" s="478" t="s">
        <v>4055</v>
      </c>
      <c r="D33" s="1029" t="s">
        <v>9602</v>
      </c>
    </row>
    <row r="34" spans="1:5" ht="15">
      <c r="A34" s="484" t="s">
        <v>546</v>
      </c>
      <c r="B34" s="976" t="s">
        <v>11103</v>
      </c>
      <c r="C34" s="478" t="s">
        <v>4059</v>
      </c>
      <c r="D34" s="1029" t="s">
        <v>9602</v>
      </c>
    </row>
    <row r="35" spans="1:5" ht="15">
      <c r="A35" s="484" t="s">
        <v>546</v>
      </c>
      <c r="B35" s="976" t="s">
        <v>11103</v>
      </c>
      <c r="C35" s="478" t="s">
        <v>4060</v>
      </c>
      <c r="D35" s="1029" t="s">
        <v>9602</v>
      </c>
    </row>
    <row r="36" spans="1:5" ht="15">
      <c r="A36" s="484" t="s">
        <v>547</v>
      </c>
      <c r="B36" s="976" t="s">
        <v>11106</v>
      </c>
      <c r="C36" s="478" t="s">
        <v>4135</v>
      </c>
      <c r="D36" s="1029" t="s">
        <v>9602</v>
      </c>
      <c r="E36" s="478"/>
    </row>
    <row r="37" spans="1:5" s="484" customFormat="1" ht="15">
      <c r="A37" s="484" t="s">
        <v>547</v>
      </c>
      <c r="B37" s="977" t="s">
        <v>11109</v>
      </c>
      <c r="C37" s="478" t="s">
        <v>4102</v>
      </c>
      <c r="D37" s="1029" t="s">
        <v>9605</v>
      </c>
      <c r="E37" s="478"/>
    </row>
    <row r="38" spans="1:5" s="484" customFormat="1" ht="15">
      <c r="A38" s="484" t="s">
        <v>547</v>
      </c>
      <c r="B38" s="977" t="s">
        <v>11109</v>
      </c>
      <c r="C38" s="478" t="s">
        <v>9693</v>
      </c>
      <c r="D38" s="1029" t="s">
        <v>9605</v>
      </c>
      <c r="E38" s="478"/>
    </row>
    <row r="39" spans="1:5" ht="15">
      <c r="A39" s="484" t="s">
        <v>547</v>
      </c>
      <c r="B39" s="977" t="s">
        <v>11110</v>
      </c>
      <c r="C39" s="478" t="s">
        <v>9696</v>
      </c>
      <c r="D39" s="1029" t="s">
        <v>9605</v>
      </c>
    </row>
    <row r="40" spans="1:5" ht="15">
      <c r="A40" s="484" t="s">
        <v>547</v>
      </c>
      <c r="B40" s="976" t="s">
        <v>11107</v>
      </c>
      <c r="C40" s="478" t="s">
        <v>4129</v>
      </c>
      <c r="D40" s="1029" t="s">
        <v>9602</v>
      </c>
    </row>
    <row r="41" spans="1:5" ht="15">
      <c r="A41" s="484" t="s">
        <v>547</v>
      </c>
      <c r="B41" s="977" t="s">
        <v>11111</v>
      </c>
      <c r="C41" s="478" t="s">
        <v>9698</v>
      </c>
      <c r="D41" s="1029" t="s">
        <v>9605</v>
      </c>
    </row>
    <row r="42" spans="1:5" ht="15">
      <c r="A42" s="484" t="s">
        <v>549</v>
      </c>
      <c r="B42" s="976" t="s">
        <v>11112</v>
      </c>
      <c r="C42" s="478" t="s">
        <v>9644</v>
      </c>
      <c r="D42" s="1029" t="s">
        <v>9602</v>
      </c>
    </row>
    <row r="43" spans="1:5" ht="15">
      <c r="A43" s="484" t="s">
        <v>549</v>
      </c>
      <c r="B43" s="976" t="s">
        <v>11112</v>
      </c>
      <c r="C43" s="478" t="s">
        <v>9645</v>
      </c>
      <c r="D43" s="1029" t="s">
        <v>9602</v>
      </c>
    </row>
    <row r="44" spans="1:5" s="484" customFormat="1" ht="15">
      <c r="A44" s="484" t="s">
        <v>549</v>
      </c>
      <c r="B44" s="976" t="s">
        <v>11112</v>
      </c>
      <c r="C44" s="478" t="s">
        <v>9646</v>
      </c>
      <c r="D44" s="1029" t="s">
        <v>9602</v>
      </c>
    </row>
    <row r="45" spans="1:5" ht="15">
      <c r="A45" s="484" t="s">
        <v>549</v>
      </c>
      <c r="B45" s="977" t="s">
        <v>11116</v>
      </c>
      <c r="C45" s="478" t="s">
        <v>9700</v>
      </c>
      <c r="D45" s="1029" t="s">
        <v>9605</v>
      </c>
    </row>
    <row r="46" spans="1:5" ht="15">
      <c r="A46" s="484" t="s">
        <v>549</v>
      </c>
      <c r="B46" s="976" t="s">
        <v>11113</v>
      </c>
      <c r="C46" s="478" t="s">
        <v>4444</v>
      </c>
      <c r="D46" s="1029" t="s">
        <v>9602</v>
      </c>
    </row>
    <row r="47" spans="1:5" ht="15">
      <c r="A47" s="484" t="s">
        <v>549</v>
      </c>
      <c r="B47" s="976" t="s">
        <v>11113</v>
      </c>
      <c r="C47" s="651" t="s">
        <v>9651</v>
      </c>
      <c r="D47" s="1029" t="s">
        <v>9602</v>
      </c>
    </row>
    <row r="48" spans="1:5" s="484" customFormat="1" ht="15">
      <c r="A48" s="484" t="s">
        <v>549</v>
      </c>
      <c r="B48" s="976" t="s">
        <v>11113</v>
      </c>
      <c r="C48" s="478" t="s">
        <v>4445</v>
      </c>
      <c r="D48" s="1029" t="s">
        <v>9602</v>
      </c>
    </row>
    <row r="49" spans="1:4" ht="15">
      <c r="A49" s="484" t="s">
        <v>549</v>
      </c>
      <c r="B49" s="976" t="s">
        <v>11114</v>
      </c>
      <c r="C49" s="478" t="s">
        <v>4446</v>
      </c>
      <c r="D49" s="1029" t="s">
        <v>9602</v>
      </c>
    </row>
    <row r="50" spans="1:4" ht="15">
      <c r="A50" s="484" t="s">
        <v>549</v>
      </c>
      <c r="B50" s="976" t="s">
        <v>11108</v>
      </c>
      <c r="C50" s="478"/>
      <c r="D50" s="1029" t="s">
        <v>9602</v>
      </c>
    </row>
    <row r="51" spans="1:4" ht="15">
      <c r="A51" s="484" t="s">
        <v>549</v>
      </c>
      <c r="B51" s="976" t="s">
        <v>11115</v>
      </c>
      <c r="C51" s="478" t="s">
        <v>4447</v>
      </c>
      <c r="D51" s="1029" t="s">
        <v>9602</v>
      </c>
    </row>
    <row r="52" spans="1:4" s="484" customFormat="1" ht="15">
      <c r="A52" s="484" t="s">
        <v>549</v>
      </c>
      <c r="B52" s="977" t="s">
        <v>11117</v>
      </c>
      <c r="C52" s="478" t="s">
        <v>554</v>
      </c>
      <c r="D52" s="1029" t="s">
        <v>9605</v>
      </c>
    </row>
    <row r="53" spans="1:4" s="484" customFormat="1" ht="15">
      <c r="A53" s="484" t="s">
        <v>549</v>
      </c>
      <c r="B53" s="977" t="s">
        <v>11117</v>
      </c>
      <c r="C53" s="478" t="s">
        <v>9701</v>
      </c>
      <c r="D53" s="1029" t="s">
        <v>9605</v>
      </c>
    </row>
    <row r="54" spans="1:4" s="484" customFormat="1" ht="15">
      <c r="A54" s="484" t="s">
        <v>557</v>
      </c>
      <c r="B54" s="977" t="s">
        <v>11131</v>
      </c>
      <c r="C54" s="478" t="s">
        <v>9704</v>
      </c>
      <c r="D54" s="1029" t="s">
        <v>9605</v>
      </c>
    </row>
    <row r="55" spans="1:4" ht="15">
      <c r="A55" s="484" t="s">
        <v>557</v>
      </c>
      <c r="B55" s="977" t="s">
        <v>11132</v>
      </c>
      <c r="C55" s="478" t="s">
        <v>9706</v>
      </c>
      <c r="D55" s="1029" t="s">
        <v>9605</v>
      </c>
    </row>
    <row r="56" spans="1:4" s="484" customFormat="1" ht="15">
      <c r="A56" s="484" t="s">
        <v>557</v>
      </c>
      <c r="B56" s="977" t="s">
        <v>11133</v>
      </c>
      <c r="C56" s="478" t="s">
        <v>9709</v>
      </c>
      <c r="D56" s="1029" t="s">
        <v>9605</v>
      </c>
    </row>
    <row r="57" spans="1:4" ht="15">
      <c r="A57" s="484" t="s">
        <v>557</v>
      </c>
      <c r="B57" s="977" t="s">
        <v>11134</v>
      </c>
      <c r="C57" s="478" t="s">
        <v>4226</v>
      </c>
      <c r="D57" s="1029" t="s">
        <v>9605</v>
      </c>
    </row>
    <row r="58" spans="1:4" ht="15">
      <c r="A58" s="484" t="s">
        <v>557</v>
      </c>
      <c r="B58" s="977" t="s">
        <v>11134</v>
      </c>
      <c r="C58" s="478" t="s">
        <v>9711</v>
      </c>
      <c r="D58" s="1029" t="s">
        <v>9605</v>
      </c>
    </row>
    <row r="59" spans="1:4" ht="15">
      <c r="A59" s="484" t="s">
        <v>558</v>
      </c>
      <c r="B59" s="977" t="s">
        <v>11137</v>
      </c>
      <c r="C59" s="478" t="s">
        <v>9721</v>
      </c>
      <c r="D59" s="1029" t="s">
        <v>9605</v>
      </c>
    </row>
    <row r="60" spans="1:4" ht="15">
      <c r="A60" s="484" t="s">
        <v>558</v>
      </c>
      <c r="B60" s="977" t="s">
        <v>11135</v>
      </c>
      <c r="C60" s="478" t="s">
        <v>9716</v>
      </c>
      <c r="D60" s="1029" t="s">
        <v>9605</v>
      </c>
    </row>
    <row r="61" spans="1:4" s="484" customFormat="1" ht="15">
      <c r="A61" s="484" t="s">
        <v>558</v>
      </c>
      <c r="B61" s="977" t="s">
        <v>11136</v>
      </c>
      <c r="C61" s="478" t="s">
        <v>9719</v>
      </c>
      <c r="D61" s="1029" t="s">
        <v>9605</v>
      </c>
    </row>
    <row r="62" spans="1:4" ht="15">
      <c r="A62" s="484" t="s">
        <v>559</v>
      </c>
      <c r="B62" s="977" t="s">
        <v>11139</v>
      </c>
      <c r="C62" s="478" t="s">
        <v>4280</v>
      </c>
      <c r="D62" s="1029" t="s">
        <v>9605</v>
      </c>
    </row>
    <row r="63" spans="1:4" ht="15">
      <c r="A63" s="484" t="s">
        <v>559</v>
      </c>
      <c r="B63" s="977" t="s">
        <v>11139</v>
      </c>
      <c r="C63" s="478" t="s">
        <v>9725</v>
      </c>
      <c r="D63" s="1029" t="s">
        <v>9605</v>
      </c>
    </row>
    <row r="64" spans="1:4" ht="15">
      <c r="A64" s="484" t="s">
        <v>559</v>
      </c>
      <c r="B64" s="977" t="s">
        <v>11138</v>
      </c>
      <c r="C64" s="478" t="s">
        <v>9724</v>
      </c>
      <c r="D64" s="1029" t="s">
        <v>9605</v>
      </c>
    </row>
    <row r="65" spans="1:4" ht="15">
      <c r="A65" s="484" t="s">
        <v>560</v>
      </c>
      <c r="B65" s="977" t="s">
        <v>11129</v>
      </c>
      <c r="C65" s="478" t="s">
        <v>9727</v>
      </c>
      <c r="D65" s="1029" t="s">
        <v>9605</v>
      </c>
    </row>
    <row r="66" spans="1:4" s="484" customFormat="1" ht="15">
      <c r="A66" s="484" t="s">
        <v>560</v>
      </c>
      <c r="B66" s="977" t="s">
        <v>11127</v>
      </c>
      <c r="C66" s="478" t="s">
        <v>9607</v>
      </c>
      <c r="D66" s="1029" t="s">
        <v>9604</v>
      </c>
    </row>
    <row r="67" spans="1:4" ht="15">
      <c r="A67" s="484" t="s">
        <v>560</v>
      </c>
      <c r="B67" s="977" t="s">
        <v>11126</v>
      </c>
      <c r="C67" s="651" t="s">
        <v>4315</v>
      </c>
      <c r="D67" s="1029" t="s">
        <v>9603</v>
      </c>
    </row>
    <row r="68" spans="1:4" ht="15">
      <c r="A68" s="484" t="s">
        <v>560</v>
      </c>
      <c r="B68" s="977" t="s">
        <v>11128</v>
      </c>
      <c r="C68" s="478" t="s">
        <v>9726</v>
      </c>
      <c r="D68" s="1029" t="s">
        <v>9605</v>
      </c>
    </row>
    <row r="69" spans="1:4" ht="15">
      <c r="A69" s="484" t="s">
        <v>560</v>
      </c>
      <c r="B69" s="977" t="s">
        <v>11130</v>
      </c>
      <c r="C69" s="478" t="s">
        <v>9730</v>
      </c>
      <c r="D69" s="1029" t="s">
        <v>9605</v>
      </c>
    </row>
    <row r="70" spans="1:4" ht="15">
      <c r="A70" s="484" t="s">
        <v>560</v>
      </c>
      <c r="B70" s="977" t="s">
        <v>11130</v>
      </c>
      <c r="C70" s="478" t="s">
        <v>9731</v>
      </c>
      <c r="D70" s="1029" t="s">
        <v>9605</v>
      </c>
    </row>
    <row r="71" spans="1:4" ht="15">
      <c r="A71" s="484" t="s">
        <v>562</v>
      </c>
      <c r="B71" s="977" t="s">
        <v>11140</v>
      </c>
      <c r="C71" s="478" t="s">
        <v>9734</v>
      </c>
      <c r="D71" s="1029" t="s">
        <v>9605</v>
      </c>
    </row>
    <row r="72" spans="1:4" s="484" customFormat="1" ht="15">
      <c r="A72" s="484" t="s">
        <v>563</v>
      </c>
      <c r="B72" s="977" t="s">
        <v>11141</v>
      </c>
      <c r="C72" s="478" t="s">
        <v>4394</v>
      </c>
      <c r="D72" s="1029" t="s">
        <v>9605</v>
      </c>
    </row>
    <row r="73" spans="1:4" ht="15">
      <c r="A73" s="484" t="s">
        <v>563</v>
      </c>
      <c r="B73" s="977" t="s">
        <v>11141</v>
      </c>
      <c r="C73" s="478" t="s">
        <v>9735</v>
      </c>
      <c r="D73" s="1029" t="s">
        <v>9605</v>
      </c>
    </row>
    <row r="74" spans="1:4" ht="15">
      <c r="A74" s="484" t="s">
        <v>563</v>
      </c>
      <c r="B74" s="977" t="s">
        <v>11142</v>
      </c>
      <c r="C74" s="478" t="s">
        <v>9736</v>
      </c>
      <c r="D74" s="1029" t="s">
        <v>9605</v>
      </c>
    </row>
    <row r="75" spans="1:4" ht="15">
      <c r="A75" s="484" t="s">
        <v>564</v>
      </c>
      <c r="B75" s="976" t="s">
        <v>11099</v>
      </c>
      <c r="C75" s="478" t="s">
        <v>4398</v>
      </c>
      <c r="D75" s="1029" t="s">
        <v>9602</v>
      </c>
    </row>
    <row r="76" spans="1:4" s="484" customFormat="1" ht="15">
      <c r="A76" s="484" t="s">
        <v>564</v>
      </c>
      <c r="B76" s="977" t="s">
        <v>11100</v>
      </c>
      <c r="C76" s="478" t="s">
        <v>9738</v>
      </c>
      <c r="D76" s="1029" t="s">
        <v>9605</v>
      </c>
    </row>
    <row r="77" spans="1:4" ht="15">
      <c r="A77" s="484" t="s">
        <v>565</v>
      </c>
      <c r="B77" s="977" t="s">
        <v>11143</v>
      </c>
      <c r="C77" s="478" t="s">
        <v>4420</v>
      </c>
      <c r="D77" s="1029" t="s">
        <v>9605</v>
      </c>
    </row>
    <row r="78" spans="1:4" ht="15">
      <c r="A78" s="484" t="s">
        <v>565</v>
      </c>
      <c r="B78" s="977" t="s">
        <v>11143</v>
      </c>
      <c r="C78" s="478" t="s">
        <v>9740</v>
      </c>
      <c r="D78" s="1029" t="s">
        <v>9605</v>
      </c>
    </row>
    <row r="79" spans="1:4" s="484" customFormat="1" ht="15">
      <c r="A79" s="484" t="s">
        <v>565</v>
      </c>
      <c r="B79" s="977" t="s">
        <v>11144</v>
      </c>
      <c r="C79" s="478" t="s">
        <v>9743</v>
      </c>
      <c r="D79" s="1029" t="s">
        <v>9605</v>
      </c>
    </row>
    <row r="80" spans="1:4" ht="15">
      <c r="A80" s="484" t="s">
        <v>565</v>
      </c>
      <c r="B80" s="977" t="s">
        <v>11145</v>
      </c>
      <c r="C80" s="478" t="s">
        <v>9745</v>
      </c>
      <c r="D80" s="1029" t="s">
        <v>9605</v>
      </c>
    </row>
    <row r="81" spans="1:4" ht="15">
      <c r="A81" s="484" t="s">
        <v>7925</v>
      </c>
      <c r="B81" s="977" t="s">
        <v>11122</v>
      </c>
      <c r="C81" s="478" t="s">
        <v>9747</v>
      </c>
      <c r="D81" s="1029" t="s">
        <v>9605</v>
      </c>
    </row>
    <row r="82" spans="1:4" ht="15">
      <c r="A82" s="484" t="s">
        <v>7925</v>
      </c>
      <c r="B82" s="977" t="s">
        <v>11122</v>
      </c>
      <c r="C82" s="478" t="s">
        <v>9748</v>
      </c>
      <c r="D82" s="1029" t="s">
        <v>9605</v>
      </c>
    </row>
    <row r="83" spans="1:4" s="484" customFormat="1" ht="15">
      <c r="A83" s="484" t="s">
        <v>7925</v>
      </c>
      <c r="B83" s="977" t="s">
        <v>11122</v>
      </c>
      <c r="C83" s="478" t="s">
        <v>9749</v>
      </c>
      <c r="D83" s="1029" t="s">
        <v>9605</v>
      </c>
    </row>
    <row r="84" spans="1:4" ht="15">
      <c r="A84" s="484" t="s">
        <v>7925</v>
      </c>
      <c r="B84" s="977" t="s">
        <v>11122</v>
      </c>
      <c r="C84" s="478" t="s">
        <v>9750</v>
      </c>
      <c r="D84" s="1029" t="s">
        <v>9605</v>
      </c>
    </row>
    <row r="85" spans="1:4" ht="15">
      <c r="A85" s="484" t="s">
        <v>7925</v>
      </c>
      <c r="B85" s="976" t="s">
        <v>11118</v>
      </c>
      <c r="C85" s="478" t="s">
        <v>9661</v>
      </c>
      <c r="D85" s="1029" t="s">
        <v>9602</v>
      </c>
    </row>
    <row r="86" spans="1:4" ht="15">
      <c r="A86" s="484" t="s">
        <v>7925</v>
      </c>
      <c r="B86" s="976" t="s">
        <v>11119</v>
      </c>
      <c r="C86" s="478" t="s">
        <v>9606</v>
      </c>
      <c r="D86" s="1029" t="s">
        <v>9602</v>
      </c>
    </row>
    <row r="87" spans="1:4" ht="15">
      <c r="A87" s="484" t="s">
        <v>7925</v>
      </c>
      <c r="B87" s="976" t="s">
        <v>11119</v>
      </c>
      <c r="C87" s="478" t="s">
        <v>9662</v>
      </c>
      <c r="D87" s="1029" t="s">
        <v>9602</v>
      </c>
    </row>
    <row r="88" spans="1:4" s="484" customFormat="1" ht="15">
      <c r="A88" s="484" t="s">
        <v>7925</v>
      </c>
      <c r="B88" s="976" t="s">
        <v>11119</v>
      </c>
      <c r="C88" s="478" t="s">
        <v>9663</v>
      </c>
      <c r="D88" s="1029" t="s">
        <v>9602</v>
      </c>
    </row>
    <row r="89" spans="1:4" s="484" customFormat="1" ht="15">
      <c r="A89" s="484" t="s">
        <v>7925</v>
      </c>
      <c r="B89" s="976" t="s">
        <v>11120</v>
      </c>
      <c r="C89" s="478"/>
      <c r="D89" s="1029" t="s">
        <v>9602</v>
      </c>
    </row>
    <row r="90" spans="1:4" s="484" customFormat="1" ht="15">
      <c r="A90" s="484" t="s">
        <v>7925</v>
      </c>
      <c r="B90" s="977" t="s">
        <v>11124</v>
      </c>
      <c r="C90" s="478" t="s">
        <v>9754</v>
      </c>
      <c r="D90" s="1029" t="s">
        <v>9605</v>
      </c>
    </row>
    <row r="91" spans="1:4" ht="15">
      <c r="A91" s="484" t="s">
        <v>7925</v>
      </c>
      <c r="B91" s="977" t="s">
        <v>11125</v>
      </c>
      <c r="C91" s="478" t="s">
        <v>9755</v>
      </c>
      <c r="D91" s="1029" t="s">
        <v>9605</v>
      </c>
    </row>
    <row r="92" spans="1:4" ht="15">
      <c r="A92" s="484" t="s">
        <v>7925</v>
      </c>
      <c r="B92" s="977" t="s">
        <v>11125</v>
      </c>
      <c r="C92" s="478" t="s">
        <v>9756</v>
      </c>
      <c r="D92" s="1029" t="s">
        <v>9605</v>
      </c>
    </row>
    <row r="93" spans="1:4" ht="15">
      <c r="A93" s="484" t="s">
        <v>7925</v>
      </c>
      <c r="B93" s="977" t="s">
        <v>11121</v>
      </c>
      <c r="C93" s="478" t="s">
        <v>9746</v>
      </c>
      <c r="D93" s="1029" t="s">
        <v>9605</v>
      </c>
    </row>
    <row r="94" spans="1:4" s="484" customFormat="1" ht="15">
      <c r="A94" s="484" t="s">
        <v>7925</v>
      </c>
      <c r="B94" s="977" t="s">
        <v>11123</v>
      </c>
      <c r="C94" s="478" t="s">
        <v>9751</v>
      </c>
      <c r="D94" s="1029" t="s">
        <v>9605</v>
      </c>
    </row>
  </sheetData>
  <sortState ref="A2:E94">
    <sortCondition ref="A2:A94"/>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topLeftCell="A5" workbookViewId="0">
      <selection activeCell="F16" sqref="F16"/>
    </sheetView>
  </sheetViews>
  <sheetFormatPr defaultRowHeight="13.2"/>
  <cols>
    <col min="1" max="1" width="8.88671875" style="484"/>
    <col min="2" max="2" width="107.109375" style="484" customWidth="1"/>
    <col min="3" max="4" width="23.44140625" style="484" customWidth="1"/>
    <col min="5" max="16384" width="8.88671875" style="484"/>
  </cols>
  <sheetData>
    <row r="1" spans="1:6">
      <c r="A1" s="5" t="s">
        <v>536</v>
      </c>
      <c r="B1" s="5" t="s">
        <v>5841</v>
      </c>
      <c r="C1" s="5" t="s">
        <v>11083</v>
      </c>
      <c r="D1" s="5" t="s">
        <v>11084</v>
      </c>
      <c r="E1" s="484" t="s">
        <v>11737</v>
      </c>
      <c r="F1" s="484" t="s">
        <v>11738</v>
      </c>
    </row>
    <row r="2" spans="1:6" ht="15">
      <c r="A2" s="484" t="s">
        <v>538</v>
      </c>
      <c r="B2" s="977" t="s">
        <v>11728</v>
      </c>
      <c r="C2" s="478" t="s">
        <v>3917</v>
      </c>
      <c r="D2" s="1029" t="s">
        <v>9605</v>
      </c>
      <c r="E2" s="484" t="s">
        <v>11742</v>
      </c>
      <c r="F2" s="1083" t="s">
        <v>11743</v>
      </c>
    </row>
    <row r="3" spans="1:6" ht="15">
      <c r="A3" s="484" t="s">
        <v>538</v>
      </c>
      <c r="B3" s="976" t="s">
        <v>11699</v>
      </c>
      <c r="C3" s="478" t="s">
        <v>9613</v>
      </c>
      <c r="D3" s="1029" t="s">
        <v>9602</v>
      </c>
      <c r="E3" s="484" t="s">
        <v>9616</v>
      </c>
      <c r="F3" s="1083" t="s">
        <v>11744</v>
      </c>
    </row>
    <row r="4" spans="1:6" ht="15">
      <c r="A4" s="484" t="s">
        <v>538</v>
      </c>
      <c r="B4" s="976" t="s">
        <v>11093</v>
      </c>
      <c r="C4" s="478" t="s">
        <v>11703</v>
      </c>
      <c r="D4" s="1029" t="s">
        <v>9602</v>
      </c>
      <c r="E4" s="484" t="s">
        <v>11746</v>
      </c>
      <c r="F4" s="1083" t="s">
        <v>11747</v>
      </c>
    </row>
    <row r="5" spans="1:6" ht="15">
      <c r="A5" s="484" t="s">
        <v>538</v>
      </c>
      <c r="B5" s="976" t="s">
        <v>11093</v>
      </c>
      <c r="C5" s="478" t="s">
        <v>11704</v>
      </c>
      <c r="D5" s="1029" t="s">
        <v>9602</v>
      </c>
      <c r="E5" s="484" t="s">
        <v>11750</v>
      </c>
      <c r="F5" s="1083" t="s">
        <v>11751</v>
      </c>
    </row>
    <row r="6" spans="1:6" ht="15">
      <c r="A6" s="484" t="s">
        <v>538</v>
      </c>
      <c r="B6" s="976" t="s">
        <v>11093</v>
      </c>
      <c r="C6" s="478" t="s">
        <v>11705</v>
      </c>
      <c r="D6" s="1029" t="s">
        <v>9602</v>
      </c>
      <c r="E6" s="1088" t="s">
        <v>9631</v>
      </c>
      <c r="F6" s="1083" t="s">
        <v>11752</v>
      </c>
    </row>
    <row r="7" spans="1:6" ht="15">
      <c r="A7" s="484" t="s">
        <v>538</v>
      </c>
      <c r="B7" s="976" t="s">
        <v>11093</v>
      </c>
      <c r="C7" s="478" t="s">
        <v>11706</v>
      </c>
      <c r="D7" s="1029" t="s">
        <v>9602</v>
      </c>
      <c r="E7" s="484" t="s">
        <v>8179</v>
      </c>
      <c r="F7" s="1083" t="s">
        <v>11753</v>
      </c>
    </row>
    <row r="8" spans="1:6" ht="15">
      <c r="A8" s="484" t="s">
        <v>538</v>
      </c>
      <c r="B8" s="976" t="s">
        <v>11088</v>
      </c>
      <c r="C8" s="478" t="s">
        <v>11701</v>
      </c>
      <c r="D8" s="1029" t="s">
        <v>9602</v>
      </c>
      <c r="E8" s="484" t="s">
        <v>9792</v>
      </c>
      <c r="F8" s="1083" t="s">
        <v>11754</v>
      </c>
    </row>
    <row r="9" spans="1:6" ht="15">
      <c r="A9" s="484" t="s">
        <v>538</v>
      </c>
      <c r="B9" s="976" t="s">
        <v>11088</v>
      </c>
      <c r="C9" s="478" t="s">
        <v>4015</v>
      </c>
      <c r="D9" s="1029" t="s">
        <v>9602</v>
      </c>
      <c r="E9" s="484" t="s">
        <v>8207</v>
      </c>
      <c r="F9" s="1083" t="s">
        <v>11755</v>
      </c>
    </row>
    <row r="10" spans="1:6" ht="15">
      <c r="A10" s="484" t="s">
        <v>538</v>
      </c>
      <c r="B10" s="976" t="s">
        <v>11088</v>
      </c>
      <c r="C10" s="478" t="s">
        <v>4028</v>
      </c>
      <c r="D10" s="1029" t="s">
        <v>9602</v>
      </c>
      <c r="E10" s="484" t="s">
        <v>8218</v>
      </c>
      <c r="F10" s="1083" t="s">
        <v>11756</v>
      </c>
    </row>
    <row r="11" spans="1:6" ht="15">
      <c r="A11" s="484" t="s">
        <v>538</v>
      </c>
      <c r="B11" s="976" t="s">
        <v>11088</v>
      </c>
      <c r="C11" s="478" t="s">
        <v>11702</v>
      </c>
      <c r="D11" s="1029" t="s">
        <v>9602</v>
      </c>
      <c r="E11" s="484" t="s">
        <v>8219</v>
      </c>
      <c r="F11" s="1083" t="s">
        <v>11757</v>
      </c>
    </row>
    <row r="12" spans="1:6" ht="15">
      <c r="A12" s="484" t="s">
        <v>538</v>
      </c>
      <c r="B12" s="976" t="s">
        <v>11088</v>
      </c>
      <c r="C12" s="478" t="s">
        <v>4031</v>
      </c>
      <c r="D12" s="1029" t="s">
        <v>9602</v>
      </c>
      <c r="E12" s="484" t="s">
        <v>8223</v>
      </c>
      <c r="F12" s="1083" t="s">
        <v>11758</v>
      </c>
    </row>
    <row r="13" spans="1:6" ht="15">
      <c r="A13" s="484" t="s">
        <v>538</v>
      </c>
      <c r="B13" s="976" t="s">
        <v>11089</v>
      </c>
      <c r="C13" s="478" t="s">
        <v>3851</v>
      </c>
      <c r="D13" s="1029" t="s">
        <v>9605</v>
      </c>
      <c r="E13" s="484" t="s">
        <v>8230</v>
      </c>
      <c r="F13" s="1083" t="s">
        <v>11739</v>
      </c>
    </row>
    <row r="14" spans="1:6" ht="15">
      <c r="A14" s="484" t="s">
        <v>538</v>
      </c>
      <c r="B14" s="976" t="s">
        <v>11090</v>
      </c>
      <c r="C14" s="478" t="s">
        <v>3860</v>
      </c>
      <c r="D14" s="1029" t="s">
        <v>11721</v>
      </c>
      <c r="E14" s="484" t="s">
        <v>8237</v>
      </c>
      <c r="F14" s="1083" t="s">
        <v>11741</v>
      </c>
    </row>
    <row r="15" spans="1:6" ht="15">
      <c r="A15" s="484" t="s">
        <v>540</v>
      </c>
      <c r="B15" s="977" t="s">
        <v>11707</v>
      </c>
      <c r="C15" s="478" t="s">
        <v>4036</v>
      </c>
      <c r="D15" s="1029" t="s">
        <v>9602</v>
      </c>
      <c r="E15" s="484" t="s">
        <v>8313</v>
      </c>
      <c r="F15" s="1083" t="s">
        <v>11759</v>
      </c>
    </row>
    <row r="16" spans="1:6" ht="15">
      <c r="A16" s="484" t="s">
        <v>540</v>
      </c>
      <c r="B16" s="977" t="s">
        <v>11707</v>
      </c>
      <c r="C16" s="478" t="s">
        <v>4038</v>
      </c>
      <c r="D16" s="1029" t="s">
        <v>9602</v>
      </c>
      <c r="E16" s="484" t="s">
        <v>11761</v>
      </c>
      <c r="F16" s="1083" t="s">
        <v>11762</v>
      </c>
    </row>
    <row r="17" spans="1:6" ht="15">
      <c r="A17" s="484" t="s">
        <v>542</v>
      </c>
      <c r="B17" s="977" t="s">
        <v>11708</v>
      </c>
      <c r="C17" s="478" t="s">
        <v>1525</v>
      </c>
      <c r="D17" s="1029" t="s">
        <v>9602</v>
      </c>
      <c r="E17" s="484" t="s">
        <v>8363</v>
      </c>
      <c r="F17" s="1083" t="s">
        <v>11766</v>
      </c>
    </row>
    <row r="18" spans="1:6" ht="15">
      <c r="A18" s="484" t="s">
        <v>542</v>
      </c>
      <c r="B18" s="977" t="s">
        <v>11708</v>
      </c>
      <c r="C18" s="478" t="s">
        <v>11717</v>
      </c>
      <c r="D18" s="1029" t="s">
        <v>11718</v>
      </c>
      <c r="F18" s="1083" t="s">
        <v>11765</v>
      </c>
    </row>
    <row r="19" spans="1:6" ht="15">
      <c r="A19" s="484" t="s">
        <v>546</v>
      </c>
      <c r="B19" s="976" t="s">
        <v>11103</v>
      </c>
      <c r="C19" s="478" t="s">
        <v>4054</v>
      </c>
      <c r="D19" s="1029" t="s">
        <v>11721</v>
      </c>
      <c r="E19" s="1088" t="s">
        <v>9635</v>
      </c>
      <c r="F19" s="1083" t="s">
        <v>11767</v>
      </c>
    </row>
    <row r="20" spans="1:6" ht="15">
      <c r="A20" s="484" t="s">
        <v>546</v>
      </c>
      <c r="B20" s="976" t="s">
        <v>11103</v>
      </c>
      <c r="C20" s="478" t="s">
        <v>4060</v>
      </c>
      <c r="D20" s="1029" t="s">
        <v>11721</v>
      </c>
      <c r="E20" s="1088" t="s">
        <v>9638</v>
      </c>
      <c r="F20" s="1083" t="s">
        <v>9638</v>
      </c>
    </row>
    <row r="21" spans="1:6" ht="15">
      <c r="A21" s="484" t="s">
        <v>546</v>
      </c>
      <c r="B21" s="977" t="s">
        <v>11729</v>
      </c>
      <c r="C21" s="478" t="s">
        <v>4062</v>
      </c>
      <c r="D21" s="1029" t="s">
        <v>9605</v>
      </c>
      <c r="E21" s="307" t="s">
        <v>11769</v>
      </c>
      <c r="F21" s="1089" t="s">
        <v>11769</v>
      </c>
    </row>
    <row r="22" spans="1:6" ht="15">
      <c r="A22" s="484" t="s">
        <v>546</v>
      </c>
      <c r="B22" s="977" t="s">
        <v>11736</v>
      </c>
      <c r="C22" s="478" t="s">
        <v>11723</v>
      </c>
      <c r="D22" s="1029" t="s">
        <v>9605</v>
      </c>
    </row>
    <row r="23" spans="1:6" ht="15">
      <c r="A23" s="484" t="s">
        <v>546</v>
      </c>
      <c r="B23" s="977" t="s">
        <v>11736</v>
      </c>
      <c r="C23" s="478" t="s">
        <v>9687</v>
      </c>
      <c r="D23" s="1029" t="s">
        <v>9605</v>
      </c>
      <c r="E23" s="1088" t="s">
        <v>9690</v>
      </c>
      <c r="F23" s="1089" t="s">
        <v>11770</v>
      </c>
    </row>
    <row r="24" spans="1:6" ht="15">
      <c r="A24" s="484" t="s">
        <v>546</v>
      </c>
      <c r="B24" s="977" t="s">
        <v>11736</v>
      </c>
      <c r="C24" s="478" t="s">
        <v>9688</v>
      </c>
      <c r="D24" s="1029" t="s">
        <v>9605</v>
      </c>
      <c r="E24" s="1088" t="s">
        <v>9691</v>
      </c>
      <c r="F24" s="1089" t="s">
        <v>11771</v>
      </c>
    </row>
    <row r="25" spans="1:6" ht="15">
      <c r="A25" s="484" t="s">
        <v>547</v>
      </c>
      <c r="B25" s="976" t="s">
        <v>11730</v>
      </c>
      <c r="C25" s="478" t="s">
        <v>4147</v>
      </c>
      <c r="D25" s="1029" t="s">
        <v>9605</v>
      </c>
      <c r="E25" s="484" t="s">
        <v>8470</v>
      </c>
      <c r="F25" s="1089" t="s">
        <v>11773</v>
      </c>
    </row>
    <row r="26" spans="1:6" ht="15">
      <c r="A26" s="484" t="s">
        <v>547</v>
      </c>
      <c r="B26" s="976" t="s">
        <v>11107</v>
      </c>
      <c r="C26" s="478" t="s">
        <v>11723</v>
      </c>
      <c r="D26" s="1029" t="s">
        <v>11721</v>
      </c>
    </row>
    <row r="27" spans="1:6" ht="15">
      <c r="A27" s="484" t="s">
        <v>547</v>
      </c>
      <c r="B27" s="977" t="s">
        <v>11731</v>
      </c>
      <c r="C27" s="478" t="s">
        <v>4158</v>
      </c>
      <c r="D27" s="1029" t="s">
        <v>9605</v>
      </c>
      <c r="E27" s="484" t="s">
        <v>11774</v>
      </c>
      <c r="F27" s="1089" t="s">
        <v>11775</v>
      </c>
    </row>
    <row r="28" spans="1:6" ht="15">
      <c r="A28" s="484" t="s">
        <v>547</v>
      </c>
      <c r="B28" s="977" t="s">
        <v>11735</v>
      </c>
      <c r="C28" s="478" t="s">
        <v>11723</v>
      </c>
      <c r="D28" s="1029" t="s">
        <v>9605</v>
      </c>
    </row>
    <row r="29" spans="1:6" ht="15">
      <c r="A29" s="484" t="s">
        <v>547</v>
      </c>
      <c r="B29" s="976" t="s">
        <v>11709</v>
      </c>
      <c r="C29" s="478" t="s">
        <v>4159</v>
      </c>
      <c r="D29" s="1029" t="s">
        <v>9602</v>
      </c>
      <c r="E29" s="484" t="s">
        <v>11777</v>
      </c>
      <c r="F29" s="1089" t="s">
        <v>11778</v>
      </c>
    </row>
    <row r="30" spans="1:6" ht="15">
      <c r="A30" s="484" t="s">
        <v>548</v>
      </c>
      <c r="B30" s="976" t="s">
        <v>11722</v>
      </c>
      <c r="C30" s="478" t="s">
        <v>4166</v>
      </c>
      <c r="D30" s="1029" t="s">
        <v>11721</v>
      </c>
      <c r="E30" s="484" t="s">
        <v>339</v>
      </c>
      <c r="F30" s="1089" t="s">
        <v>11779</v>
      </c>
    </row>
    <row r="31" spans="1:6" ht="15">
      <c r="A31" s="484" t="s">
        <v>549</v>
      </c>
      <c r="B31" s="977" t="s">
        <v>11710</v>
      </c>
      <c r="C31" s="478" t="s">
        <v>4211</v>
      </c>
      <c r="D31" s="1029" t="s">
        <v>9602</v>
      </c>
      <c r="E31" s="484" t="s">
        <v>11781</v>
      </c>
      <c r="F31" s="1092" t="s">
        <v>11782</v>
      </c>
    </row>
    <row r="32" spans="1:6" ht="15">
      <c r="A32" s="484" t="s">
        <v>549</v>
      </c>
      <c r="B32" s="977" t="s">
        <v>11710</v>
      </c>
      <c r="C32" s="478" t="s">
        <v>11719</v>
      </c>
      <c r="D32" s="1029" t="s">
        <v>11718</v>
      </c>
      <c r="F32" s="1087" t="s">
        <v>11786</v>
      </c>
    </row>
    <row r="33" spans="1:6" ht="15">
      <c r="A33" s="484" t="s">
        <v>558</v>
      </c>
      <c r="B33" s="977" t="s">
        <v>11711</v>
      </c>
      <c r="C33" s="478" t="s">
        <v>4250</v>
      </c>
      <c r="D33" s="1029" t="s">
        <v>9602</v>
      </c>
      <c r="E33" s="1091" t="s">
        <v>11790</v>
      </c>
      <c r="F33" s="1092" t="s">
        <v>11788</v>
      </c>
    </row>
    <row r="34" spans="1:6" ht="15">
      <c r="A34" s="484" t="s">
        <v>558</v>
      </c>
      <c r="B34" s="977" t="s">
        <v>11711</v>
      </c>
      <c r="C34" s="478" t="s">
        <v>11720</v>
      </c>
      <c r="D34" s="1029" t="s">
        <v>11718</v>
      </c>
      <c r="F34" s="1087" t="s">
        <v>11789</v>
      </c>
    </row>
    <row r="35" spans="1:6" ht="15">
      <c r="A35" s="484" t="s">
        <v>559</v>
      </c>
      <c r="B35" s="976" t="s">
        <v>11724</v>
      </c>
      <c r="C35" s="478" t="s">
        <v>4278</v>
      </c>
      <c r="D35" s="1029" t="s">
        <v>11721</v>
      </c>
      <c r="E35" s="1091" t="s">
        <v>13559</v>
      </c>
      <c r="F35" s="1092" t="s">
        <v>13560</v>
      </c>
    </row>
    <row r="36" spans="1:6" ht="15">
      <c r="A36" s="484" t="s">
        <v>559</v>
      </c>
      <c r="B36" s="976" t="s">
        <v>11724</v>
      </c>
      <c r="C36" s="478" t="s">
        <v>4294</v>
      </c>
      <c r="D36" s="1029" t="s">
        <v>11721</v>
      </c>
      <c r="E36" s="1091" t="s">
        <v>8571</v>
      </c>
      <c r="F36" s="1092" t="s">
        <v>13561</v>
      </c>
    </row>
    <row r="37" spans="1:6" ht="15">
      <c r="A37" s="484" t="s">
        <v>560</v>
      </c>
      <c r="B37" s="977" t="s">
        <v>11732</v>
      </c>
      <c r="C37" s="478" t="s">
        <v>534</v>
      </c>
      <c r="D37" s="1029" t="s">
        <v>9605</v>
      </c>
      <c r="E37" s="1091" t="s">
        <v>13562</v>
      </c>
      <c r="F37" s="1092" t="s">
        <v>13562</v>
      </c>
    </row>
    <row r="38" spans="1:6" ht="15">
      <c r="A38" s="484" t="s">
        <v>561</v>
      </c>
      <c r="B38" s="976" t="s">
        <v>11712</v>
      </c>
      <c r="C38" s="478" t="s">
        <v>4332</v>
      </c>
      <c r="D38" s="1029" t="s">
        <v>9602</v>
      </c>
      <c r="E38" s="1091" t="s">
        <v>13563</v>
      </c>
      <c r="F38" s="1092" t="s">
        <v>13564</v>
      </c>
    </row>
    <row r="39" spans="1:6" ht="15">
      <c r="A39" s="484" t="s">
        <v>561</v>
      </c>
      <c r="B39" s="976" t="s">
        <v>11712</v>
      </c>
      <c r="C39" s="478" t="s">
        <v>4333</v>
      </c>
      <c r="D39" s="1029" t="s">
        <v>9602</v>
      </c>
      <c r="E39" s="1091" t="s">
        <v>13187</v>
      </c>
      <c r="F39" s="1092" t="s">
        <v>13565</v>
      </c>
    </row>
    <row r="40" spans="1:6" ht="15">
      <c r="A40" s="484" t="s">
        <v>561</v>
      </c>
      <c r="B40" s="976" t="s">
        <v>11712</v>
      </c>
      <c r="C40" s="478" t="s">
        <v>4350</v>
      </c>
      <c r="D40" s="1029" t="s">
        <v>9602</v>
      </c>
      <c r="E40" s="1091" t="s">
        <v>9786</v>
      </c>
      <c r="F40" s="1092" t="s">
        <v>13567</v>
      </c>
    </row>
    <row r="41" spans="1:6" ht="15">
      <c r="A41" s="484" t="s">
        <v>562</v>
      </c>
      <c r="B41" s="977" t="s">
        <v>11733</v>
      </c>
      <c r="C41" s="478" t="s">
        <v>4365</v>
      </c>
      <c r="D41" s="1029" t="s">
        <v>9605</v>
      </c>
      <c r="E41" s="1091" t="s">
        <v>9883</v>
      </c>
      <c r="F41" s="1092" t="s">
        <v>13568</v>
      </c>
    </row>
    <row r="42" spans="1:6" ht="15">
      <c r="A42" s="484" t="s">
        <v>562</v>
      </c>
      <c r="B42" s="976" t="s">
        <v>11726</v>
      </c>
      <c r="C42" s="478" t="s">
        <v>4373</v>
      </c>
      <c r="D42" s="1029" t="s">
        <v>11721</v>
      </c>
      <c r="E42" s="1091" t="s">
        <v>13296</v>
      </c>
      <c r="F42" s="1092" t="s">
        <v>13569</v>
      </c>
    </row>
    <row r="43" spans="1:6" ht="15">
      <c r="A43" s="484" t="s">
        <v>563</v>
      </c>
      <c r="B43" s="977" t="s">
        <v>11713</v>
      </c>
      <c r="C43" s="478" t="s">
        <v>4383</v>
      </c>
      <c r="D43" s="1029" t="s">
        <v>9602</v>
      </c>
      <c r="E43" s="1091" t="s">
        <v>13323</v>
      </c>
      <c r="F43" s="1092" t="s">
        <v>13570</v>
      </c>
    </row>
    <row r="44" spans="1:6" ht="15">
      <c r="A44" s="484" t="s">
        <v>7925</v>
      </c>
      <c r="B44" s="976" t="s">
        <v>11714</v>
      </c>
      <c r="C44" s="478" t="s">
        <v>13576</v>
      </c>
      <c r="D44" s="1029" t="s">
        <v>9602</v>
      </c>
      <c r="E44" s="1091" t="s">
        <v>8700</v>
      </c>
      <c r="F44" s="1092" t="s">
        <v>13577</v>
      </c>
    </row>
    <row r="45" spans="1:6" ht="15">
      <c r="A45" s="484" t="s">
        <v>7925</v>
      </c>
      <c r="B45" s="977" t="s">
        <v>11715</v>
      </c>
      <c r="C45" s="478" t="s">
        <v>11716</v>
      </c>
      <c r="D45" s="1029" t="s">
        <v>9602</v>
      </c>
      <c r="E45" s="1091" t="s">
        <v>13493</v>
      </c>
      <c r="F45" s="1092" t="s">
        <v>13493</v>
      </c>
    </row>
    <row r="46" spans="1:6" ht="15">
      <c r="A46" s="484" t="s">
        <v>7925</v>
      </c>
      <c r="B46" s="976" t="s">
        <v>11119</v>
      </c>
      <c r="C46" s="478" t="s">
        <v>9606</v>
      </c>
      <c r="D46" s="1029" t="s">
        <v>9602</v>
      </c>
      <c r="E46" s="1091" t="s">
        <v>12347</v>
      </c>
      <c r="F46" s="1092" t="s">
        <v>12347</v>
      </c>
    </row>
    <row r="47" spans="1:6" ht="15">
      <c r="A47" s="484" t="s">
        <v>7925</v>
      </c>
      <c r="B47" s="976" t="s">
        <v>11119</v>
      </c>
      <c r="C47" s="478" t="s">
        <v>9662</v>
      </c>
      <c r="D47" s="1029" t="s">
        <v>9602</v>
      </c>
      <c r="E47" s="1091" t="s">
        <v>13498</v>
      </c>
      <c r="F47" s="1092" t="s">
        <v>13572</v>
      </c>
    </row>
    <row r="48" spans="1:6" ht="15">
      <c r="A48" s="484" t="s">
        <v>7925</v>
      </c>
      <c r="B48" s="976" t="s">
        <v>11119</v>
      </c>
      <c r="C48" s="478" t="s">
        <v>9663</v>
      </c>
      <c r="D48" s="1029" t="s">
        <v>9602</v>
      </c>
      <c r="E48" s="1091" t="s">
        <v>9665</v>
      </c>
      <c r="F48" s="1092" t="s">
        <v>13573</v>
      </c>
    </row>
    <row r="49" spans="1:6" ht="15">
      <c r="A49" s="484" t="s">
        <v>7925</v>
      </c>
      <c r="B49" s="977" t="s">
        <v>11734</v>
      </c>
      <c r="C49" s="478" t="s">
        <v>9770</v>
      </c>
      <c r="D49" s="1029" t="s">
        <v>9605</v>
      </c>
      <c r="E49" s="1091" t="s">
        <v>13505</v>
      </c>
      <c r="F49" s="1092" t="s">
        <v>13574</v>
      </c>
    </row>
    <row r="50" spans="1:6" ht="15">
      <c r="A50" s="484" t="s">
        <v>7925</v>
      </c>
      <c r="B50" s="976" t="s">
        <v>11727</v>
      </c>
      <c r="C50" s="478" t="s">
        <v>11723</v>
      </c>
      <c r="D50" s="1029" t="s">
        <v>11721</v>
      </c>
    </row>
    <row r="51" spans="1:6" ht="15">
      <c r="B51" s="976"/>
      <c r="C51" s="478"/>
    </row>
  </sheetData>
  <sortState ref="A2:D148">
    <sortCondition ref="C2:C148"/>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N21"/>
  <sheetViews>
    <sheetView showGridLines="0" workbookViewId="0">
      <selection activeCell="A21" sqref="A21"/>
    </sheetView>
  </sheetViews>
  <sheetFormatPr defaultRowHeight="13.2"/>
  <cols>
    <col min="1" max="1" width="7.6640625" customWidth="1"/>
    <col min="2" max="2" width="67.6640625" bestFit="1" customWidth="1"/>
    <col min="3" max="3" width="9.109375" bestFit="1" customWidth="1"/>
    <col min="4" max="4" width="9.109375" customWidth="1"/>
    <col min="5" max="5" width="9.33203125" style="484" customWidth="1"/>
    <col min="6" max="6" width="8.109375" customWidth="1"/>
    <col min="7" max="7" width="6.44140625" style="484" bestFit="1" customWidth="1"/>
    <col min="8" max="8" width="7.33203125" style="484" bestFit="1" customWidth="1"/>
    <col min="9" max="9" width="10" style="484" customWidth="1"/>
    <col min="10" max="10" width="11.33203125" style="484" customWidth="1"/>
    <col min="11" max="11" width="8.109375" customWidth="1"/>
    <col min="12" max="12" width="8.44140625" customWidth="1"/>
  </cols>
  <sheetData>
    <row r="1" spans="1:14" ht="55.2">
      <c r="A1" s="1197" t="s">
        <v>536</v>
      </c>
      <c r="B1" s="1197"/>
      <c r="C1" s="676" t="s">
        <v>924</v>
      </c>
      <c r="D1" s="676" t="s">
        <v>923</v>
      </c>
      <c r="E1" s="678" t="s">
        <v>7822</v>
      </c>
      <c r="F1" s="685" t="s">
        <v>7827</v>
      </c>
      <c r="G1" s="685" t="s">
        <v>7828</v>
      </c>
      <c r="H1" s="685" t="s">
        <v>7829</v>
      </c>
      <c r="I1" s="676" t="s">
        <v>13717</v>
      </c>
      <c r="J1" s="676" t="s">
        <v>13718</v>
      </c>
      <c r="K1" s="678" t="s">
        <v>7812</v>
      </c>
      <c r="L1" s="678" t="s">
        <v>7830</v>
      </c>
    </row>
    <row r="2" spans="1:14" ht="13.8">
      <c r="A2" s="458" t="s">
        <v>538</v>
      </c>
      <c r="B2" s="681" t="s">
        <v>6238</v>
      </c>
      <c r="C2" s="673">
        <v>3.5952031999999998</v>
      </c>
      <c r="D2" s="673">
        <v>6.1827285373300001</v>
      </c>
      <c r="E2" s="679">
        <f>C2+D2</f>
        <v>9.7779317373300003</v>
      </c>
      <c r="F2" s="686">
        <v>2.653</v>
      </c>
      <c r="G2" s="686">
        <v>0</v>
      </c>
      <c r="H2" s="686">
        <v>7.0614232215920003</v>
      </c>
      <c r="I2" s="673">
        <v>7.5930134791600015</v>
      </c>
      <c r="J2" s="673">
        <v>2.2757961335200001</v>
      </c>
      <c r="K2" s="679">
        <v>1.4</v>
      </c>
      <c r="L2" s="679">
        <f>E2+K2</f>
        <v>11.177931737330001</v>
      </c>
      <c r="N2" s="64"/>
    </row>
    <row r="3" spans="1:14" ht="13.8">
      <c r="A3" s="458" t="s">
        <v>540</v>
      </c>
      <c r="B3" s="682" t="s">
        <v>5281</v>
      </c>
      <c r="C3" s="673">
        <v>11.568862394250001</v>
      </c>
      <c r="D3" s="673">
        <v>13.420999999999999</v>
      </c>
      <c r="E3" s="679">
        <f t="shared" ref="E3:E17" si="0">C3+D3</f>
        <v>24.98986239425</v>
      </c>
      <c r="F3" s="686">
        <v>8.1419999999999995</v>
      </c>
      <c r="G3" s="686">
        <v>1.43</v>
      </c>
      <c r="H3" s="686">
        <v>18.980722394249998</v>
      </c>
      <c r="I3" s="673">
        <v>8.5344284626799993</v>
      </c>
      <c r="J3" s="673">
        <v>16.020212654450003</v>
      </c>
      <c r="K3" s="679">
        <v>5.88</v>
      </c>
      <c r="L3" s="679">
        <f t="shared" ref="L3:L18" si="1">E3+K3</f>
        <v>30.869862394249999</v>
      </c>
      <c r="N3" s="64"/>
    </row>
    <row r="4" spans="1:14" ht="13.8">
      <c r="A4" s="458" t="s">
        <v>542</v>
      </c>
      <c r="B4" s="681" t="s">
        <v>5282</v>
      </c>
      <c r="C4" s="673">
        <v>5.2360000000000007</v>
      </c>
      <c r="D4" s="673">
        <v>1.369</v>
      </c>
      <c r="E4" s="679">
        <f t="shared" si="0"/>
        <v>6.6050000000000004</v>
      </c>
      <c r="F4" s="686">
        <v>2.7320000000000002</v>
      </c>
      <c r="G4" s="686">
        <v>0.88924000000000014</v>
      </c>
      <c r="H4" s="686">
        <v>0.83</v>
      </c>
      <c r="I4" s="673">
        <v>5.7717756086000005</v>
      </c>
      <c r="J4" s="673">
        <v>0.74603821258000003</v>
      </c>
      <c r="K4" s="679">
        <v>1.4552400000000001</v>
      </c>
      <c r="L4" s="679">
        <f t="shared" si="1"/>
        <v>8.0602400000000003</v>
      </c>
      <c r="N4" s="64"/>
    </row>
    <row r="5" spans="1:14" ht="13.8">
      <c r="A5" s="458" t="s">
        <v>546</v>
      </c>
      <c r="B5" s="682" t="s">
        <v>5283</v>
      </c>
      <c r="C5" s="673">
        <v>4.4349999999999996</v>
      </c>
      <c r="D5" s="673">
        <v>3.68</v>
      </c>
      <c r="E5" s="679">
        <f t="shared" si="0"/>
        <v>8.1150000000000002</v>
      </c>
      <c r="F5" s="686">
        <v>2.6549999999999998</v>
      </c>
      <c r="G5" s="686">
        <v>3.8102</v>
      </c>
      <c r="H5" s="686">
        <v>0.54600000000000004</v>
      </c>
      <c r="I5" s="673">
        <v>4.3261137759700032</v>
      </c>
      <c r="J5" s="673">
        <v>0.36935274613999997</v>
      </c>
      <c r="K5" s="679">
        <v>1.2033</v>
      </c>
      <c r="L5" s="679">
        <f t="shared" si="1"/>
        <v>9.3183000000000007</v>
      </c>
      <c r="N5" s="64"/>
    </row>
    <row r="6" spans="1:14" ht="13.8">
      <c r="A6" s="458" t="s">
        <v>547</v>
      </c>
      <c r="B6" s="681" t="s">
        <v>5284</v>
      </c>
      <c r="C6" s="673">
        <v>20.62339205096</v>
      </c>
      <c r="D6" s="673">
        <v>1.3478924042</v>
      </c>
      <c r="E6" s="679">
        <f t="shared" si="0"/>
        <v>21.971284455159999</v>
      </c>
      <c r="F6" s="686">
        <v>10.226000000000001</v>
      </c>
      <c r="G6" s="686">
        <v>20.822284455159998</v>
      </c>
      <c r="H6" s="686">
        <v>1.444</v>
      </c>
      <c r="I6" s="673">
        <v>13.07903862833</v>
      </c>
      <c r="J6" s="673">
        <v>2.5029913372999992</v>
      </c>
      <c r="K6" s="679">
        <v>1.4</v>
      </c>
      <c r="L6" s="679">
        <f t="shared" si="1"/>
        <v>23.371284455159998</v>
      </c>
      <c r="N6" s="64"/>
    </row>
    <row r="7" spans="1:14" ht="13.8">
      <c r="A7" s="458" t="s">
        <v>548</v>
      </c>
      <c r="B7" s="681" t="s">
        <v>5285</v>
      </c>
      <c r="C7" s="673">
        <v>1.61773811393</v>
      </c>
      <c r="D7" s="673">
        <v>13.95</v>
      </c>
      <c r="E7" s="679">
        <f t="shared" si="0"/>
        <v>15.56773811393</v>
      </c>
      <c r="F7" s="686">
        <v>7.218</v>
      </c>
      <c r="G7" s="686">
        <v>14.597913645572</v>
      </c>
      <c r="H7" s="686">
        <v>0</v>
      </c>
      <c r="I7" s="673">
        <v>15.462453989749962</v>
      </c>
      <c r="J7" s="673">
        <v>14.254248310309999</v>
      </c>
      <c r="K7" s="679">
        <v>6.5636099999999997</v>
      </c>
      <c r="L7" s="679">
        <f t="shared" si="1"/>
        <v>22.131348113929999</v>
      </c>
      <c r="N7" s="64"/>
    </row>
    <row r="8" spans="1:14" ht="13.8">
      <c r="A8" s="458" t="s">
        <v>549</v>
      </c>
      <c r="B8" s="682" t="s">
        <v>5286</v>
      </c>
      <c r="C8" s="673">
        <v>9.8710000000000004</v>
      </c>
      <c r="D8" s="673">
        <v>0</v>
      </c>
      <c r="E8" s="679">
        <f t="shared" si="0"/>
        <v>9.8710000000000004</v>
      </c>
      <c r="F8" s="686">
        <v>3.673</v>
      </c>
      <c r="G8" s="686">
        <v>4.3755500000000005</v>
      </c>
      <c r="H8" s="686">
        <v>1.7999999999999999E-2</v>
      </c>
      <c r="I8" s="673">
        <v>9.0004377611099979</v>
      </c>
      <c r="J8" s="673">
        <v>1.59206163143</v>
      </c>
      <c r="K8" s="679">
        <v>0</v>
      </c>
      <c r="L8" s="679">
        <f t="shared" si="1"/>
        <v>9.8710000000000004</v>
      </c>
      <c r="N8" s="64"/>
    </row>
    <row r="9" spans="1:14" ht="13.8">
      <c r="A9" s="458" t="s">
        <v>557</v>
      </c>
      <c r="B9" s="682" t="s">
        <v>5287</v>
      </c>
      <c r="C9" s="673">
        <v>22.79142250081</v>
      </c>
      <c r="D9" s="673">
        <v>0</v>
      </c>
      <c r="E9" s="679">
        <f t="shared" si="0"/>
        <v>22.79142250081</v>
      </c>
      <c r="F9" s="686">
        <v>13.302</v>
      </c>
      <c r="G9" s="686">
        <v>18.981422500810002</v>
      </c>
      <c r="H9" s="686">
        <v>2.4660000000000002</v>
      </c>
      <c r="I9" s="673">
        <v>22.759182672390001</v>
      </c>
      <c r="J9" s="673">
        <v>8.8096657373199996</v>
      </c>
      <c r="K9" s="679">
        <v>3.2</v>
      </c>
      <c r="L9" s="679">
        <f t="shared" si="1"/>
        <v>25.99142250081</v>
      </c>
      <c r="N9" s="64"/>
    </row>
    <row r="10" spans="1:14" ht="13.8">
      <c r="A10" s="458" t="s">
        <v>558</v>
      </c>
      <c r="B10" s="682" t="s">
        <v>5288</v>
      </c>
      <c r="C10" s="673">
        <v>0.27</v>
      </c>
      <c r="D10" s="673">
        <v>0.68400000000000005</v>
      </c>
      <c r="E10" s="679">
        <f t="shared" si="0"/>
        <v>0.95400000000000007</v>
      </c>
      <c r="F10" s="686">
        <v>1.323</v>
      </c>
      <c r="G10" s="686">
        <v>0.61329999999999996</v>
      </c>
      <c r="H10" s="686">
        <v>0.28399999999999997</v>
      </c>
      <c r="I10" s="673">
        <v>0.33392183064999997</v>
      </c>
      <c r="J10" s="673">
        <v>3.0531992989999999E-2</v>
      </c>
      <c r="K10" s="679">
        <v>2.86</v>
      </c>
      <c r="L10" s="679">
        <f t="shared" si="1"/>
        <v>3.8140000000000001</v>
      </c>
      <c r="N10" s="64"/>
    </row>
    <row r="11" spans="1:14" ht="13.8">
      <c r="A11" s="458" t="s">
        <v>559</v>
      </c>
      <c r="B11" s="682" t="s">
        <v>5289</v>
      </c>
      <c r="C11" s="673">
        <v>1.198</v>
      </c>
      <c r="D11" s="673">
        <v>17.886750571629999</v>
      </c>
      <c r="E11" s="679">
        <f t="shared" si="0"/>
        <v>19.08475057163</v>
      </c>
      <c r="F11" s="686">
        <v>8.5079999999999991</v>
      </c>
      <c r="G11" s="686">
        <v>0</v>
      </c>
      <c r="H11" s="686">
        <v>3.3737393450000002</v>
      </c>
      <c r="I11" s="673">
        <v>16.189571300849977</v>
      </c>
      <c r="J11" s="673">
        <v>5.1945797594200007</v>
      </c>
      <c r="K11" s="679">
        <v>0</v>
      </c>
      <c r="L11" s="679">
        <f t="shared" si="1"/>
        <v>19.08475057163</v>
      </c>
      <c r="N11" s="64"/>
    </row>
    <row r="12" spans="1:14" ht="13.8">
      <c r="A12" s="458" t="s">
        <v>560</v>
      </c>
      <c r="B12" s="682" t="s">
        <v>5290</v>
      </c>
      <c r="C12" s="673">
        <v>10.244870609339999</v>
      </c>
      <c r="D12" s="673">
        <v>0.72</v>
      </c>
      <c r="E12" s="679">
        <f t="shared" si="0"/>
        <v>10.96487060934</v>
      </c>
      <c r="F12" s="686">
        <v>4.93</v>
      </c>
      <c r="G12" s="686">
        <v>1.8522000000000001</v>
      </c>
      <c r="H12" s="686">
        <v>3.7691901580380001</v>
      </c>
      <c r="I12" s="673">
        <v>10.00858182781999</v>
      </c>
      <c r="J12" s="673">
        <v>2.4534248832800003</v>
      </c>
      <c r="K12" s="679">
        <v>1</v>
      </c>
      <c r="L12" s="679">
        <f t="shared" si="1"/>
        <v>11.96487060934</v>
      </c>
      <c r="N12" s="64"/>
    </row>
    <row r="13" spans="1:14" ht="13.8">
      <c r="A13" s="458" t="s">
        <v>561</v>
      </c>
      <c r="B13" s="682" t="s">
        <v>5291</v>
      </c>
      <c r="C13" s="673">
        <v>0.4</v>
      </c>
      <c r="D13" s="673">
        <v>7.3140000000000001</v>
      </c>
      <c r="E13" s="679">
        <f t="shared" si="0"/>
        <v>7.7140000000000004</v>
      </c>
      <c r="F13" s="686">
        <v>2.5680000000000001</v>
      </c>
      <c r="G13" s="686">
        <v>0</v>
      </c>
      <c r="H13" s="686">
        <v>2.8416000000000001</v>
      </c>
      <c r="I13" s="673">
        <v>2.1862519707400034</v>
      </c>
      <c r="J13" s="673">
        <v>0.84702118944000004</v>
      </c>
      <c r="K13" s="679">
        <v>0</v>
      </c>
      <c r="L13" s="679">
        <f t="shared" si="1"/>
        <v>7.7140000000000004</v>
      </c>
      <c r="N13" s="64"/>
    </row>
    <row r="14" spans="1:14" ht="13.8">
      <c r="A14" s="458" t="s">
        <v>562</v>
      </c>
      <c r="B14" s="682" t="s">
        <v>5292</v>
      </c>
      <c r="C14" s="673">
        <v>6.8719999999999999</v>
      </c>
      <c r="D14" s="673">
        <v>1.4500999999999999</v>
      </c>
      <c r="E14" s="679">
        <f t="shared" si="0"/>
        <v>8.3220999999999989</v>
      </c>
      <c r="F14" s="686">
        <v>5.15</v>
      </c>
      <c r="G14" s="686">
        <v>0.14000000000000001</v>
      </c>
      <c r="H14" s="686">
        <v>0.27500000000000002</v>
      </c>
      <c r="I14" s="673">
        <v>8.0673339236800103</v>
      </c>
      <c r="J14" s="673">
        <v>1.1285263510599999</v>
      </c>
      <c r="K14" s="679">
        <v>0.34289999999999998</v>
      </c>
      <c r="L14" s="679">
        <f t="shared" si="1"/>
        <v>8.6649999999999991</v>
      </c>
      <c r="N14" s="64"/>
    </row>
    <row r="15" spans="1:14" ht="13.8">
      <c r="A15" s="458" t="s">
        <v>563</v>
      </c>
      <c r="B15" s="681" t="s">
        <v>5293</v>
      </c>
      <c r="C15" s="673">
        <v>0.5635</v>
      </c>
      <c r="D15" s="673">
        <v>0.32</v>
      </c>
      <c r="E15" s="679">
        <f t="shared" si="0"/>
        <v>0.88349999999999995</v>
      </c>
      <c r="F15" s="686">
        <v>2.0895799999999998</v>
      </c>
      <c r="G15" s="686">
        <v>0.22540000000000002</v>
      </c>
      <c r="H15" s="686">
        <v>0</v>
      </c>
      <c r="I15" s="673">
        <v>0.71006482722000008</v>
      </c>
      <c r="J15" s="673">
        <v>6.8770348049999999E-2</v>
      </c>
      <c r="K15" s="679">
        <v>2.4300000000000002</v>
      </c>
      <c r="L15" s="679">
        <f t="shared" si="1"/>
        <v>3.3135000000000003</v>
      </c>
      <c r="N15" s="64"/>
    </row>
    <row r="16" spans="1:14" ht="13.8">
      <c r="A16" s="458" t="s">
        <v>564</v>
      </c>
      <c r="B16" s="681" t="s">
        <v>5294</v>
      </c>
      <c r="C16" s="673">
        <v>7.75</v>
      </c>
      <c r="D16" s="673">
        <v>0</v>
      </c>
      <c r="E16" s="679">
        <f t="shared" si="0"/>
        <v>7.75</v>
      </c>
      <c r="F16" s="686">
        <v>2.9359999999999999</v>
      </c>
      <c r="G16" s="686">
        <v>0.4</v>
      </c>
      <c r="H16" s="686">
        <v>1.78</v>
      </c>
      <c r="I16" s="673">
        <v>6.8259830507499988</v>
      </c>
      <c r="J16" s="673">
        <v>0.87723801941000001</v>
      </c>
      <c r="K16" s="679">
        <v>0.50000999999999995</v>
      </c>
      <c r="L16" s="679">
        <f t="shared" si="1"/>
        <v>8.2500099999999996</v>
      </c>
      <c r="N16" s="64"/>
    </row>
    <row r="17" spans="1:14" ht="13.8">
      <c r="A17" s="458" t="s">
        <v>565</v>
      </c>
      <c r="B17" s="681" t="s">
        <v>5295</v>
      </c>
      <c r="C17" s="673">
        <v>7.3514010835099999</v>
      </c>
      <c r="D17" s="673">
        <v>0.52414000000000005</v>
      </c>
      <c r="E17" s="679">
        <f t="shared" si="0"/>
        <v>7.8755410835099999</v>
      </c>
      <c r="F17" s="686">
        <v>3.6949999999999998</v>
      </c>
      <c r="G17" s="686">
        <v>0</v>
      </c>
      <c r="H17" s="686">
        <v>3.1226499999300001</v>
      </c>
      <c r="I17" s="673">
        <v>7.7464459047599963</v>
      </c>
      <c r="J17" s="673">
        <v>1.4339884045199998</v>
      </c>
      <c r="K17" s="679">
        <v>2.3874</v>
      </c>
      <c r="L17" s="679">
        <f t="shared" si="1"/>
        <v>10.26294108351</v>
      </c>
      <c r="N17" s="64"/>
    </row>
    <row r="18" spans="1:14" s="484" customFormat="1" ht="13.8">
      <c r="A18" s="458" t="s">
        <v>7925</v>
      </c>
      <c r="B18" s="681" t="s">
        <v>9380</v>
      </c>
      <c r="C18" s="673">
        <v>8.4209999999999994</v>
      </c>
      <c r="D18" s="673">
        <v>2.7569499999999998</v>
      </c>
      <c r="E18" s="679">
        <f>C18+D18</f>
        <v>11.177949999999999</v>
      </c>
      <c r="F18" s="686">
        <v>0</v>
      </c>
      <c r="G18" s="686">
        <v>8.459950000000001</v>
      </c>
      <c r="H18" s="686">
        <v>0.23599999999999999</v>
      </c>
      <c r="I18" s="673">
        <v>1.7617032699999999</v>
      </c>
      <c r="J18" s="673">
        <v>0</v>
      </c>
      <c r="K18" s="679">
        <v>0</v>
      </c>
      <c r="L18" s="679">
        <f t="shared" si="1"/>
        <v>11.177949999999999</v>
      </c>
      <c r="N18" s="64"/>
    </row>
    <row r="19" spans="1:14">
      <c r="A19" s="683"/>
      <c r="B19" s="684" t="s">
        <v>7826</v>
      </c>
      <c r="C19" s="677">
        <f>SUM(C2:C18)</f>
        <v>122.80938995280002</v>
      </c>
      <c r="D19" s="677">
        <f t="shared" ref="D19:L19" si="2">SUM(D2:D18)</f>
        <v>71.606561513160003</v>
      </c>
      <c r="E19" s="680">
        <f t="shared" si="2"/>
        <v>194.41595146596003</v>
      </c>
      <c r="F19" s="687">
        <f t="shared" si="2"/>
        <v>81.800579999999997</v>
      </c>
      <c r="G19" s="687">
        <f t="shared" si="2"/>
        <v>76.597460601541997</v>
      </c>
      <c r="H19" s="687">
        <f t="shared" si="2"/>
        <v>47.028325118809988</v>
      </c>
      <c r="I19" s="677">
        <f t="shared" ref="I19:J19" si="3">SUM(I2:I18)</f>
        <v>140.35630228445996</v>
      </c>
      <c r="J19" s="677">
        <f t="shared" si="3"/>
        <v>58.604447711220011</v>
      </c>
      <c r="K19" s="680">
        <f t="shared" si="2"/>
        <v>30.622459999999997</v>
      </c>
      <c r="L19" s="680">
        <f t="shared" si="2"/>
        <v>225.03841146596</v>
      </c>
    </row>
    <row r="20" spans="1:14" ht="40.200000000000003" customHeight="1">
      <c r="F20" s="1030" t="s">
        <v>11146</v>
      </c>
      <c r="K20" s="1030" t="s">
        <v>11146</v>
      </c>
    </row>
    <row r="21" spans="1:14">
      <c r="A21" s="1205" t="s">
        <v>13719</v>
      </c>
      <c r="B21" s="1205"/>
    </row>
  </sheetData>
  <mergeCells count="1">
    <mergeCell ref="A1:B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8"/>
  <sheetViews>
    <sheetView topLeftCell="A79" workbookViewId="0">
      <selection activeCell="M86" sqref="M86"/>
    </sheetView>
  </sheetViews>
  <sheetFormatPr defaultColWidth="8.77734375" defaultRowHeight="13.2"/>
  <cols>
    <col min="1" max="1" width="15.6640625" style="484" bestFit="1" customWidth="1"/>
    <col min="2" max="2" width="11.44140625" style="484" bestFit="1" customWidth="1"/>
    <col min="3" max="5" width="8.77734375" style="484"/>
    <col min="6" max="6" width="16.109375" style="484" customWidth="1"/>
    <col min="7" max="7" width="13.109375" style="484" bestFit="1" customWidth="1"/>
    <col min="8" max="8" width="10.109375" style="484" bestFit="1" customWidth="1"/>
    <col min="9" max="9" width="8.33203125" style="484" bestFit="1" customWidth="1"/>
    <col min="10" max="10" width="8.77734375" style="484"/>
    <col min="11" max="11" width="37.77734375" style="484" customWidth="1"/>
    <col min="12" max="12" width="8.77734375" style="484"/>
    <col min="13" max="13" width="11.109375" style="484" bestFit="1" customWidth="1"/>
    <col min="14" max="16384" width="8.77734375" style="484"/>
  </cols>
  <sheetData>
    <row r="1" spans="1:15" ht="82.8">
      <c r="A1" s="110" t="s">
        <v>4552</v>
      </c>
      <c r="B1" s="79" t="s">
        <v>0</v>
      </c>
      <c r="C1" s="80" t="s">
        <v>1</v>
      </c>
      <c r="D1" s="357" t="s">
        <v>4555</v>
      </c>
      <c r="E1" s="921" t="s">
        <v>9395</v>
      </c>
      <c r="F1" s="922" t="s">
        <v>9394</v>
      </c>
      <c r="G1" s="849" t="s">
        <v>9396</v>
      </c>
      <c r="H1" s="849" t="s">
        <v>9397</v>
      </c>
      <c r="I1" s="849" t="s">
        <v>9398</v>
      </c>
      <c r="J1" s="923" t="s">
        <v>9399</v>
      </c>
      <c r="K1" s="79" t="s">
        <v>4</v>
      </c>
      <c r="L1" s="849" t="s">
        <v>9381</v>
      </c>
      <c r="M1" s="849" t="s">
        <v>9382</v>
      </c>
      <c r="N1" s="69" t="s">
        <v>5</v>
      </c>
      <c r="O1" s="70" t="s">
        <v>6</v>
      </c>
    </row>
    <row r="2" spans="1:15" ht="13.8">
      <c r="A2" s="846" t="s">
        <v>4868</v>
      </c>
      <c r="B2" s="293" t="s">
        <v>3873</v>
      </c>
      <c r="C2" s="850" t="s">
        <v>599</v>
      </c>
      <c r="D2" s="108" t="s">
        <v>566</v>
      </c>
      <c r="E2" s="112" t="s">
        <v>1287</v>
      </c>
      <c r="F2" s="851" t="s">
        <v>5668</v>
      </c>
      <c r="G2" s="332">
        <v>0</v>
      </c>
      <c r="H2" s="332">
        <v>21</v>
      </c>
      <c r="I2" s="76" t="s">
        <v>1424</v>
      </c>
      <c r="J2" s="332">
        <v>2023</v>
      </c>
      <c r="K2" s="787" t="s">
        <v>8108</v>
      </c>
      <c r="L2" s="852">
        <v>0</v>
      </c>
      <c r="M2" s="853">
        <v>19</v>
      </c>
      <c r="N2" s="854" t="s">
        <v>1424</v>
      </c>
      <c r="O2" s="852">
        <v>2023</v>
      </c>
    </row>
    <row r="3" spans="1:15" ht="13.8">
      <c r="A3" s="846" t="s">
        <v>4883</v>
      </c>
      <c r="B3" s="293" t="s">
        <v>3926</v>
      </c>
      <c r="C3" s="112" t="s">
        <v>9383</v>
      </c>
      <c r="D3" s="108" t="s">
        <v>566</v>
      </c>
      <c r="E3" s="112" t="s">
        <v>3927</v>
      </c>
      <c r="F3" s="850" t="s">
        <v>9</v>
      </c>
      <c r="G3" s="342">
        <v>800000</v>
      </c>
      <c r="H3" s="855">
        <v>2500000</v>
      </c>
      <c r="I3" s="76" t="s">
        <v>1421</v>
      </c>
      <c r="J3" s="332">
        <v>2024</v>
      </c>
      <c r="K3" s="790" t="s">
        <v>8249</v>
      </c>
      <c r="L3" s="856">
        <v>800000</v>
      </c>
      <c r="M3" s="857">
        <v>2500000</v>
      </c>
      <c r="N3" s="858" t="s">
        <v>1424</v>
      </c>
      <c r="O3" s="853">
        <v>2023</v>
      </c>
    </row>
    <row r="4" spans="1:15" ht="13.8">
      <c r="A4" s="846" t="s">
        <v>4885</v>
      </c>
      <c r="B4" s="293" t="s">
        <v>3942</v>
      </c>
      <c r="C4" s="850" t="s">
        <v>602</v>
      </c>
      <c r="D4" s="108" t="s">
        <v>566</v>
      </c>
      <c r="E4" s="112" t="s">
        <v>1334</v>
      </c>
      <c r="F4" s="850" t="s">
        <v>12</v>
      </c>
      <c r="G4" s="332">
        <v>0</v>
      </c>
      <c r="H4" s="855">
        <v>1000000</v>
      </c>
      <c r="I4" s="76" t="s">
        <v>1421</v>
      </c>
      <c r="J4" s="332">
        <v>2025</v>
      </c>
      <c r="K4" s="791" t="s">
        <v>8133</v>
      </c>
      <c r="L4" s="852">
        <v>0</v>
      </c>
      <c r="M4" s="859">
        <v>700000</v>
      </c>
      <c r="N4" s="858" t="s">
        <v>1424</v>
      </c>
      <c r="O4" s="853">
        <v>2025</v>
      </c>
    </row>
    <row r="5" spans="1:15" ht="13.8">
      <c r="A5" s="846" t="s">
        <v>4890</v>
      </c>
      <c r="B5" s="293" t="s">
        <v>3962</v>
      </c>
      <c r="C5" s="850" t="s">
        <v>584</v>
      </c>
      <c r="D5" s="108" t="s">
        <v>566</v>
      </c>
      <c r="E5" s="112" t="s">
        <v>1339</v>
      </c>
      <c r="F5" s="851" t="s">
        <v>931</v>
      </c>
      <c r="G5" s="332">
        <v>0</v>
      </c>
      <c r="H5" s="342">
        <v>19719</v>
      </c>
      <c r="I5" s="76" t="s">
        <v>1421</v>
      </c>
      <c r="J5" s="332">
        <v>2024</v>
      </c>
      <c r="K5" s="787" t="s">
        <v>8148</v>
      </c>
      <c r="L5" s="852">
        <v>0</v>
      </c>
      <c r="M5" s="859">
        <v>10000</v>
      </c>
      <c r="N5" s="854" t="s">
        <v>1421</v>
      </c>
      <c r="O5" s="852">
        <v>2024</v>
      </c>
    </row>
    <row r="6" spans="1:15" ht="13.8">
      <c r="A6" s="846" t="s">
        <v>4899</v>
      </c>
      <c r="B6" s="293" t="s">
        <v>3967</v>
      </c>
      <c r="C6" s="850" t="s">
        <v>644</v>
      </c>
      <c r="D6" s="108" t="s">
        <v>566</v>
      </c>
      <c r="E6" s="112" t="s">
        <v>1390</v>
      </c>
      <c r="F6" s="851" t="s">
        <v>1248</v>
      </c>
      <c r="G6" s="332">
        <v>100</v>
      </c>
      <c r="H6" s="332">
        <v>35</v>
      </c>
      <c r="I6" s="76" t="s">
        <v>1424</v>
      </c>
      <c r="J6" s="332">
        <v>2024</v>
      </c>
      <c r="K6" s="787" t="s">
        <v>8150</v>
      </c>
      <c r="L6" s="852">
        <v>100</v>
      </c>
      <c r="M6" s="853">
        <v>5</v>
      </c>
      <c r="N6" s="854" t="s">
        <v>1424</v>
      </c>
      <c r="O6" s="852">
        <v>2024</v>
      </c>
    </row>
    <row r="7" spans="1:15" ht="13.8">
      <c r="A7" s="846" t="s">
        <v>4899</v>
      </c>
      <c r="B7" s="293" t="s">
        <v>3968</v>
      </c>
      <c r="C7" s="850" t="s">
        <v>644</v>
      </c>
      <c r="D7" s="108" t="s">
        <v>566</v>
      </c>
      <c r="E7" s="112" t="s">
        <v>1391</v>
      </c>
      <c r="F7" s="851" t="s">
        <v>1249</v>
      </c>
      <c r="G7" s="332">
        <v>100</v>
      </c>
      <c r="H7" s="332">
        <v>45</v>
      </c>
      <c r="I7" s="76" t="s">
        <v>1424</v>
      </c>
      <c r="J7" s="332">
        <v>2024</v>
      </c>
      <c r="K7" s="792" t="s">
        <v>8153</v>
      </c>
      <c r="L7" s="852">
        <v>100</v>
      </c>
      <c r="M7" s="853">
        <v>5</v>
      </c>
      <c r="N7" s="854" t="s">
        <v>1424</v>
      </c>
      <c r="O7" s="852">
        <v>2024</v>
      </c>
    </row>
    <row r="8" spans="1:15" ht="13.8">
      <c r="A8" s="846" t="s">
        <v>4903</v>
      </c>
      <c r="B8" s="293" t="s">
        <v>3567</v>
      </c>
      <c r="C8" s="860" t="s">
        <v>656</v>
      </c>
      <c r="D8" s="108" t="s">
        <v>566</v>
      </c>
      <c r="E8" s="112" t="s">
        <v>1358</v>
      </c>
      <c r="F8" s="861" t="s">
        <v>186</v>
      </c>
      <c r="G8" s="76" t="s">
        <v>517</v>
      </c>
      <c r="H8" s="332">
        <v>30</v>
      </c>
      <c r="I8" s="76" t="s">
        <v>1424</v>
      </c>
      <c r="J8" s="332">
        <v>2023</v>
      </c>
      <c r="K8" s="787" t="s">
        <v>9385</v>
      </c>
      <c r="L8" s="854" t="s">
        <v>9384</v>
      </c>
      <c r="M8" s="852">
        <v>30</v>
      </c>
      <c r="N8" s="858" t="s">
        <v>1433</v>
      </c>
      <c r="O8" s="853">
        <v>2025</v>
      </c>
    </row>
    <row r="9" spans="1:15" ht="13.8">
      <c r="A9" s="846" t="s">
        <v>4903</v>
      </c>
      <c r="B9" s="293" t="s">
        <v>3570</v>
      </c>
      <c r="C9" s="850" t="s">
        <v>656</v>
      </c>
      <c r="D9" s="108" t="s">
        <v>566</v>
      </c>
      <c r="E9" s="112" t="s">
        <v>1359</v>
      </c>
      <c r="F9" s="862" t="s">
        <v>34</v>
      </c>
      <c r="G9" s="76" t="s">
        <v>517</v>
      </c>
      <c r="H9" s="332">
        <v>30</v>
      </c>
      <c r="I9" s="76" t="s">
        <v>1424</v>
      </c>
      <c r="J9" s="332">
        <v>2023</v>
      </c>
      <c r="K9" s="792" t="s">
        <v>9386</v>
      </c>
      <c r="L9" s="854" t="s">
        <v>9384</v>
      </c>
      <c r="M9" s="852">
        <v>30</v>
      </c>
      <c r="N9" s="858" t="s">
        <v>1433</v>
      </c>
      <c r="O9" s="853">
        <v>2025</v>
      </c>
    </row>
    <row r="10" spans="1:15" ht="13.8">
      <c r="A10" s="846" t="s">
        <v>4903</v>
      </c>
      <c r="B10" s="293" t="s">
        <v>3571</v>
      </c>
      <c r="C10" s="850" t="s">
        <v>656</v>
      </c>
      <c r="D10" s="108" t="s">
        <v>566</v>
      </c>
      <c r="E10" s="112" t="s">
        <v>1360</v>
      </c>
      <c r="F10" s="862" t="s">
        <v>35</v>
      </c>
      <c r="G10" s="76" t="s">
        <v>517</v>
      </c>
      <c r="H10" s="332">
        <v>30</v>
      </c>
      <c r="I10" s="76" t="s">
        <v>1424</v>
      </c>
      <c r="J10" s="332">
        <v>2023</v>
      </c>
      <c r="K10" s="790" t="s">
        <v>8195</v>
      </c>
      <c r="L10" s="854" t="s">
        <v>9384</v>
      </c>
      <c r="M10" s="852">
        <v>30</v>
      </c>
      <c r="N10" s="858" t="s">
        <v>1433</v>
      </c>
      <c r="O10" s="853">
        <v>2025</v>
      </c>
    </row>
    <row r="11" spans="1:15" ht="13.8">
      <c r="A11" s="846" t="s">
        <v>4903</v>
      </c>
      <c r="B11" s="293" t="s">
        <v>3572</v>
      </c>
      <c r="C11" s="850" t="s">
        <v>656</v>
      </c>
      <c r="D11" s="108" t="s">
        <v>566</v>
      </c>
      <c r="E11" s="112" t="s">
        <v>1361</v>
      </c>
      <c r="F11" s="862" t="s">
        <v>36</v>
      </c>
      <c r="G11" s="76" t="s">
        <v>517</v>
      </c>
      <c r="H11" s="332">
        <v>60</v>
      </c>
      <c r="I11" s="76" t="s">
        <v>1424</v>
      </c>
      <c r="J11" s="332">
        <v>2023</v>
      </c>
      <c r="K11" s="790" t="s">
        <v>8196</v>
      </c>
      <c r="L11" s="854" t="s">
        <v>9384</v>
      </c>
      <c r="M11" s="852">
        <v>60</v>
      </c>
      <c r="N11" s="858" t="s">
        <v>1433</v>
      </c>
      <c r="O11" s="853">
        <v>2025</v>
      </c>
    </row>
    <row r="12" spans="1:15" ht="13.8">
      <c r="A12" s="846" t="s">
        <v>4903</v>
      </c>
      <c r="B12" s="293" t="s">
        <v>3573</v>
      </c>
      <c r="C12" s="860" t="s">
        <v>656</v>
      </c>
      <c r="D12" s="108" t="s">
        <v>566</v>
      </c>
      <c r="E12" s="112" t="s">
        <v>1362</v>
      </c>
      <c r="F12" s="862" t="s">
        <v>37</v>
      </c>
      <c r="G12" s="76" t="s">
        <v>517</v>
      </c>
      <c r="H12" s="332">
        <v>0</v>
      </c>
      <c r="I12" s="76" t="s">
        <v>1424</v>
      </c>
      <c r="J12" s="332">
        <v>2023</v>
      </c>
      <c r="K12" s="790" t="s">
        <v>8197</v>
      </c>
      <c r="L12" s="854" t="s">
        <v>9384</v>
      </c>
      <c r="M12" s="852">
        <v>0</v>
      </c>
      <c r="N12" s="858" t="s">
        <v>1433</v>
      </c>
      <c r="O12" s="853">
        <v>2025</v>
      </c>
    </row>
    <row r="13" spans="1:15" ht="13.8">
      <c r="A13" s="846" t="s">
        <v>4903</v>
      </c>
      <c r="B13" s="293" t="s">
        <v>3574</v>
      </c>
      <c r="C13" s="860" t="s">
        <v>656</v>
      </c>
      <c r="D13" s="108" t="s">
        <v>566</v>
      </c>
      <c r="E13" s="112" t="s">
        <v>1363</v>
      </c>
      <c r="F13" s="861" t="s">
        <v>187</v>
      </c>
      <c r="G13" s="76" t="s">
        <v>517</v>
      </c>
      <c r="H13" s="332">
        <v>0</v>
      </c>
      <c r="I13" s="76" t="s">
        <v>1424</v>
      </c>
      <c r="J13" s="332">
        <v>2023</v>
      </c>
      <c r="K13" s="790" t="s">
        <v>8198</v>
      </c>
      <c r="L13" s="854" t="s">
        <v>9384</v>
      </c>
      <c r="M13" s="852">
        <v>0</v>
      </c>
      <c r="N13" s="858" t="s">
        <v>1433</v>
      </c>
      <c r="O13" s="853">
        <v>2025</v>
      </c>
    </row>
    <row r="14" spans="1:15" ht="13.8">
      <c r="A14" s="846" t="s">
        <v>4903</v>
      </c>
      <c r="B14" s="293" t="s">
        <v>3575</v>
      </c>
      <c r="C14" s="860" t="s">
        <v>656</v>
      </c>
      <c r="D14" s="108" t="s">
        <v>566</v>
      </c>
      <c r="E14" s="112" t="s">
        <v>1364</v>
      </c>
      <c r="F14" s="862" t="s">
        <v>38</v>
      </c>
      <c r="G14" s="76" t="s">
        <v>517</v>
      </c>
      <c r="H14" s="332">
        <v>0</v>
      </c>
      <c r="I14" s="76" t="s">
        <v>1424</v>
      </c>
      <c r="J14" s="332">
        <v>2023</v>
      </c>
      <c r="K14" s="790" t="s">
        <v>8199</v>
      </c>
      <c r="L14" s="854" t="s">
        <v>9384</v>
      </c>
      <c r="M14" s="852">
        <v>0</v>
      </c>
      <c r="N14" s="858" t="s">
        <v>1433</v>
      </c>
      <c r="O14" s="853">
        <v>2025</v>
      </c>
    </row>
    <row r="15" spans="1:15" ht="13.8">
      <c r="A15" s="846" t="s">
        <v>4903</v>
      </c>
      <c r="B15" s="293" t="s">
        <v>3576</v>
      </c>
      <c r="C15" s="860" t="s">
        <v>656</v>
      </c>
      <c r="D15" s="108" t="s">
        <v>566</v>
      </c>
      <c r="E15" s="112" t="s">
        <v>1365</v>
      </c>
      <c r="F15" s="862" t="s">
        <v>39</v>
      </c>
      <c r="G15" s="76" t="s">
        <v>517</v>
      </c>
      <c r="H15" s="332">
        <v>0</v>
      </c>
      <c r="I15" s="76" t="s">
        <v>1424</v>
      </c>
      <c r="J15" s="332">
        <v>2023</v>
      </c>
      <c r="K15" s="790" t="s">
        <v>8200</v>
      </c>
      <c r="L15" s="854" t="s">
        <v>9384</v>
      </c>
      <c r="M15" s="852">
        <v>0</v>
      </c>
      <c r="N15" s="858" t="s">
        <v>1433</v>
      </c>
      <c r="O15" s="853">
        <v>2025</v>
      </c>
    </row>
    <row r="16" spans="1:15" ht="13.8">
      <c r="A16" s="846" t="s">
        <v>4902</v>
      </c>
      <c r="B16" s="293" t="s">
        <v>4015</v>
      </c>
      <c r="C16" s="860" t="s">
        <v>641</v>
      </c>
      <c r="D16" s="108" t="s">
        <v>566</v>
      </c>
      <c r="E16" s="112" t="s">
        <v>1356</v>
      </c>
      <c r="F16" s="862" t="s">
        <v>41</v>
      </c>
      <c r="G16" s="332">
        <v>100</v>
      </c>
      <c r="H16" s="332">
        <v>85</v>
      </c>
      <c r="I16" s="76" t="s">
        <v>1424</v>
      </c>
      <c r="J16" s="332">
        <v>2023</v>
      </c>
      <c r="K16" s="792" t="s">
        <v>9387</v>
      </c>
      <c r="L16" s="852">
        <v>100</v>
      </c>
      <c r="M16" s="853">
        <v>90</v>
      </c>
      <c r="N16" s="854" t="s">
        <v>1424</v>
      </c>
      <c r="O16" s="852">
        <v>2023</v>
      </c>
    </row>
    <row r="17" spans="1:15" ht="13.8">
      <c r="A17" s="846" t="s">
        <v>4903</v>
      </c>
      <c r="B17" s="293" t="s">
        <v>4018</v>
      </c>
      <c r="C17" s="860" t="s">
        <v>656</v>
      </c>
      <c r="D17" s="108" t="s">
        <v>566</v>
      </c>
      <c r="E17" s="112" t="s">
        <v>1366</v>
      </c>
      <c r="F17" s="862" t="s">
        <v>42</v>
      </c>
      <c r="G17" s="332">
        <v>30</v>
      </c>
      <c r="H17" s="332">
        <v>30</v>
      </c>
      <c r="I17" s="76" t="s">
        <v>1424</v>
      </c>
      <c r="J17" s="332">
        <v>2024</v>
      </c>
      <c r="K17" s="792" t="s">
        <v>8213</v>
      </c>
      <c r="L17" s="852">
        <v>30</v>
      </c>
      <c r="M17" s="852">
        <v>30</v>
      </c>
      <c r="N17" s="858" t="s">
        <v>1433</v>
      </c>
      <c r="O17" s="853">
        <v>2026</v>
      </c>
    </row>
    <row r="18" spans="1:15" ht="13.8">
      <c r="A18" s="846" t="s">
        <v>4903</v>
      </c>
      <c r="B18" s="293" t="s">
        <v>4019</v>
      </c>
      <c r="C18" s="860" t="s">
        <v>656</v>
      </c>
      <c r="D18" s="108" t="s">
        <v>566</v>
      </c>
      <c r="E18" s="112" t="s">
        <v>1359</v>
      </c>
      <c r="F18" s="861" t="s">
        <v>190</v>
      </c>
      <c r="G18" s="332">
        <v>30</v>
      </c>
      <c r="H18" s="332">
        <v>30</v>
      </c>
      <c r="I18" s="76" t="s">
        <v>1424</v>
      </c>
      <c r="J18" s="332">
        <v>2024</v>
      </c>
      <c r="K18" s="792" t="s">
        <v>9386</v>
      </c>
      <c r="L18" s="852">
        <v>30</v>
      </c>
      <c r="M18" s="852">
        <v>30</v>
      </c>
      <c r="N18" s="858" t="s">
        <v>1433</v>
      </c>
      <c r="O18" s="853">
        <v>2026</v>
      </c>
    </row>
    <row r="19" spans="1:15" ht="13.8">
      <c r="A19" s="846" t="s">
        <v>4903</v>
      </c>
      <c r="B19" s="293" t="s">
        <v>4020</v>
      </c>
      <c r="C19" s="860" t="s">
        <v>656</v>
      </c>
      <c r="D19" s="108" t="s">
        <v>566</v>
      </c>
      <c r="E19" s="112" t="s">
        <v>1360</v>
      </c>
      <c r="F19" s="862" t="s">
        <v>35</v>
      </c>
      <c r="G19" s="332">
        <v>30</v>
      </c>
      <c r="H19" s="332">
        <v>30</v>
      </c>
      <c r="I19" s="76" t="s">
        <v>1424</v>
      </c>
      <c r="J19" s="332">
        <v>2024</v>
      </c>
      <c r="K19" s="787" t="s">
        <v>8214</v>
      </c>
      <c r="L19" s="852">
        <v>30</v>
      </c>
      <c r="M19" s="852">
        <v>30</v>
      </c>
      <c r="N19" s="858" t="s">
        <v>1433</v>
      </c>
      <c r="O19" s="853">
        <v>2026</v>
      </c>
    </row>
    <row r="20" spans="1:15" ht="13.8">
      <c r="A20" s="846" t="s">
        <v>4903</v>
      </c>
      <c r="B20" s="293" t="s">
        <v>4021</v>
      </c>
      <c r="C20" s="860" t="s">
        <v>656</v>
      </c>
      <c r="D20" s="108" t="s">
        <v>566</v>
      </c>
      <c r="E20" s="112" t="s">
        <v>4022</v>
      </c>
      <c r="F20" s="862" t="s">
        <v>36</v>
      </c>
      <c r="G20" s="332">
        <v>60</v>
      </c>
      <c r="H20" s="332">
        <v>60</v>
      </c>
      <c r="I20" s="76" t="s">
        <v>1424</v>
      </c>
      <c r="J20" s="332">
        <v>2024</v>
      </c>
      <c r="K20" s="790" t="s">
        <v>8196</v>
      </c>
      <c r="L20" s="852">
        <v>60</v>
      </c>
      <c r="M20" s="852">
        <v>60</v>
      </c>
      <c r="N20" s="858" t="s">
        <v>1433</v>
      </c>
      <c r="O20" s="853">
        <v>2026</v>
      </c>
    </row>
    <row r="21" spans="1:15" ht="13.8">
      <c r="A21" s="846" t="s">
        <v>4903</v>
      </c>
      <c r="B21" s="293" t="s">
        <v>4023</v>
      </c>
      <c r="C21" s="860" t="s">
        <v>656</v>
      </c>
      <c r="D21" s="108" t="s">
        <v>566</v>
      </c>
      <c r="E21" s="112" t="s">
        <v>191</v>
      </c>
      <c r="F21" s="861" t="s">
        <v>192</v>
      </c>
      <c r="G21" s="332">
        <v>0</v>
      </c>
      <c r="H21" s="332">
        <v>0</v>
      </c>
      <c r="I21" s="76" t="s">
        <v>1424</v>
      </c>
      <c r="J21" s="332">
        <v>2024</v>
      </c>
      <c r="K21" s="790" t="s">
        <v>8197</v>
      </c>
      <c r="L21" s="852">
        <v>0</v>
      </c>
      <c r="M21" s="852">
        <v>0</v>
      </c>
      <c r="N21" s="858" t="s">
        <v>1433</v>
      </c>
      <c r="O21" s="853">
        <v>2026</v>
      </c>
    </row>
    <row r="22" spans="1:15" ht="13.8">
      <c r="A22" s="846" t="s">
        <v>4903</v>
      </c>
      <c r="B22" s="293" t="s">
        <v>4024</v>
      </c>
      <c r="C22" s="860" t="s">
        <v>656</v>
      </c>
      <c r="D22" s="108" t="s">
        <v>566</v>
      </c>
      <c r="E22" s="112" t="s">
        <v>1409</v>
      </c>
      <c r="F22" s="862" t="s">
        <v>43</v>
      </c>
      <c r="G22" s="332">
        <v>0</v>
      </c>
      <c r="H22" s="332">
        <v>0</v>
      </c>
      <c r="I22" s="76" t="s">
        <v>1424</v>
      </c>
      <c r="J22" s="332">
        <v>2024</v>
      </c>
      <c r="K22" s="787" t="s">
        <v>8215</v>
      </c>
      <c r="L22" s="852">
        <v>0</v>
      </c>
      <c r="M22" s="852">
        <v>0</v>
      </c>
      <c r="N22" s="858" t="s">
        <v>1433</v>
      </c>
      <c r="O22" s="853">
        <v>2026</v>
      </c>
    </row>
    <row r="23" spans="1:15" ht="13.8">
      <c r="A23" s="846" t="s">
        <v>4903</v>
      </c>
      <c r="B23" s="293" t="s">
        <v>4025</v>
      </c>
      <c r="C23" s="860" t="s">
        <v>656</v>
      </c>
      <c r="D23" s="108" t="s">
        <v>566</v>
      </c>
      <c r="E23" s="112" t="s">
        <v>1364</v>
      </c>
      <c r="F23" s="862" t="s">
        <v>38</v>
      </c>
      <c r="G23" s="332">
        <v>0</v>
      </c>
      <c r="H23" s="332">
        <v>0</v>
      </c>
      <c r="I23" s="76" t="s">
        <v>1424</v>
      </c>
      <c r="J23" s="332">
        <v>2024</v>
      </c>
      <c r="K23" s="790" t="s">
        <v>8199</v>
      </c>
      <c r="L23" s="852">
        <v>0</v>
      </c>
      <c r="M23" s="852">
        <v>0</v>
      </c>
      <c r="N23" s="858" t="s">
        <v>1433</v>
      </c>
      <c r="O23" s="853">
        <v>2026</v>
      </c>
    </row>
    <row r="24" spans="1:15" ht="13.8">
      <c r="A24" s="846" t="s">
        <v>4903</v>
      </c>
      <c r="B24" s="293" t="s">
        <v>4026</v>
      </c>
      <c r="C24" s="860" t="s">
        <v>656</v>
      </c>
      <c r="D24" s="108" t="s">
        <v>566</v>
      </c>
      <c r="E24" s="112" t="s">
        <v>1365</v>
      </c>
      <c r="F24" s="862" t="s">
        <v>39</v>
      </c>
      <c r="G24" s="332">
        <v>0</v>
      </c>
      <c r="H24" s="332">
        <v>0</v>
      </c>
      <c r="I24" s="76" t="s">
        <v>1424</v>
      </c>
      <c r="J24" s="332">
        <v>2024</v>
      </c>
      <c r="K24" s="792" t="s">
        <v>9388</v>
      </c>
      <c r="L24" s="852">
        <v>0</v>
      </c>
      <c r="M24" s="852">
        <v>0</v>
      </c>
      <c r="N24" s="858" t="s">
        <v>1433</v>
      </c>
      <c r="O24" s="853">
        <v>2026</v>
      </c>
    </row>
    <row r="25" spans="1:15" ht="13.8">
      <c r="A25" s="846" t="s">
        <v>4902</v>
      </c>
      <c r="B25" s="293" t="s">
        <v>4027</v>
      </c>
      <c r="C25" s="860" t="s">
        <v>641</v>
      </c>
      <c r="D25" s="108" t="s">
        <v>566</v>
      </c>
      <c r="E25" s="112" t="s">
        <v>1352</v>
      </c>
      <c r="F25" s="862" t="s">
        <v>40</v>
      </c>
      <c r="G25" s="332">
        <v>100</v>
      </c>
      <c r="H25" s="332">
        <v>100</v>
      </c>
      <c r="I25" s="76" t="s">
        <v>1424</v>
      </c>
      <c r="J25" s="332">
        <v>2024</v>
      </c>
      <c r="K25" s="787" t="s">
        <v>8217</v>
      </c>
      <c r="L25" s="863">
        <v>193</v>
      </c>
      <c r="M25" s="863">
        <v>115</v>
      </c>
      <c r="N25" s="864" t="s">
        <v>1424</v>
      </c>
      <c r="O25" s="863">
        <v>2025</v>
      </c>
    </row>
    <row r="26" spans="1:15" ht="13.8">
      <c r="A26" s="846" t="s">
        <v>4902</v>
      </c>
      <c r="B26" s="293" t="s">
        <v>4028</v>
      </c>
      <c r="C26" s="860" t="s">
        <v>641</v>
      </c>
      <c r="D26" s="108" t="s">
        <v>566</v>
      </c>
      <c r="E26" s="112" t="s">
        <v>1356</v>
      </c>
      <c r="F26" s="862" t="s">
        <v>41</v>
      </c>
      <c r="G26" s="332">
        <v>85</v>
      </c>
      <c r="H26" s="332">
        <v>85</v>
      </c>
      <c r="I26" s="76" t="s">
        <v>1424</v>
      </c>
      <c r="J26" s="332">
        <v>2024</v>
      </c>
      <c r="K26" s="792" t="s">
        <v>9389</v>
      </c>
      <c r="L26" s="853">
        <v>100</v>
      </c>
      <c r="M26" s="853">
        <v>88</v>
      </c>
      <c r="N26" s="854" t="s">
        <v>1424</v>
      </c>
      <c r="O26" s="852">
        <v>2024</v>
      </c>
    </row>
    <row r="27" spans="1:15" ht="13.8">
      <c r="A27" s="846" t="s">
        <v>4902</v>
      </c>
      <c r="B27" s="865" t="s">
        <v>4029</v>
      </c>
      <c r="C27" s="866" t="s">
        <v>641</v>
      </c>
      <c r="D27" s="867" t="s">
        <v>566</v>
      </c>
      <c r="E27" s="868" t="s">
        <v>4030</v>
      </c>
      <c r="F27" s="862" t="s">
        <v>44</v>
      </c>
      <c r="G27" s="332">
        <v>20</v>
      </c>
      <c r="H27" s="332">
        <v>35</v>
      </c>
      <c r="I27" s="76" t="s">
        <v>1424</v>
      </c>
      <c r="J27" s="332">
        <v>2024</v>
      </c>
      <c r="K27" s="787" t="s">
        <v>8221</v>
      </c>
      <c r="L27" s="852">
        <v>20</v>
      </c>
      <c r="M27" s="853">
        <v>40</v>
      </c>
      <c r="N27" s="854" t="s">
        <v>1424</v>
      </c>
      <c r="O27" s="852">
        <v>2024</v>
      </c>
    </row>
    <row r="28" spans="1:15" ht="13.8">
      <c r="A28" s="846" t="s">
        <v>4880</v>
      </c>
      <c r="B28" s="293" t="s">
        <v>3921</v>
      </c>
      <c r="C28" s="108" t="s">
        <v>674</v>
      </c>
      <c r="D28" s="108" t="s">
        <v>566</v>
      </c>
      <c r="E28" s="108" t="s">
        <v>1315</v>
      </c>
      <c r="F28" s="850" t="s">
        <v>97</v>
      </c>
      <c r="G28" s="332">
        <v>0</v>
      </c>
      <c r="H28" s="855">
        <v>10000000</v>
      </c>
      <c r="I28" s="76" t="s">
        <v>1421</v>
      </c>
      <c r="J28" s="332">
        <v>2026</v>
      </c>
      <c r="K28" s="790" t="s">
        <v>8310</v>
      </c>
      <c r="L28" s="859">
        <v>3500000</v>
      </c>
      <c r="M28" s="859">
        <v>7750000</v>
      </c>
      <c r="N28" s="854" t="s">
        <v>1421</v>
      </c>
      <c r="O28" s="852">
        <v>2026</v>
      </c>
    </row>
    <row r="29" spans="1:15" ht="13.8">
      <c r="A29" s="846" t="s">
        <v>4916</v>
      </c>
      <c r="B29" s="579" t="s">
        <v>1426</v>
      </c>
      <c r="C29" s="112" t="s">
        <v>618</v>
      </c>
      <c r="D29" s="108" t="s">
        <v>566</v>
      </c>
      <c r="E29" s="108" t="s">
        <v>1415</v>
      </c>
      <c r="F29" s="869" t="s">
        <v>524</v>
      </c>
      <c r="G29" s="332">
        <v>0</v>
      </c>
      <c r="H29" s="855">
        <v>8500000</v>
      </c>
      <c r="I29" s="76" t="s">
        <v>1421</v>
      </c>
      <c r="J29" s="332">
        <v>2026</v>
      </c>
      <c r="K29" s="790" t="s">
        <v>8336</v>
      </c>
      <c r="L29" s="853">
        <v>0</v>
      </c>
      <c r="M29" s="859">
        <v>3400000</v>
      </c>
      <c r="N29" s="854" t="s">
        <v>1421</v>
      </c>
      <c r="O29" s="852">
        <v>2026</v>
      </c>
    </row>
    <row r="30" spans="1:15" ht="13.8">
      <c r="A30" s="846" t="s">
        <v>4916</v>
      </c>
      <c r="B30" s="579" t="s">
        <v>1427</v>
      </c>
      <c r="C30" s="112" t="s">
        <v>618</v>
      </c>
      <c r="D30" s="108" t="s">
        <v>566</v>
      </c>
      <c r="E30" s="112" t="s">
        <v>1416</v>
      </c>
      <c r="F30" s="869" t="s">
        <v>525</v>
      </c>
      <c r="G30" s="332">
        <v>0</v>
      </c>
      <c r="H30" s="855">
        <v>21279</v>
      </c>
      <c r="I30" s="76" t="s">
        <v>1421</v>
      </c>
      <c r="J30" s="332">
        <v>2026</v>
      </c>
      <c r="K30" s="791" t="s">
        <v>8337</v>
      </c>
      <c r="L30" s="852">
        <v>0</v>
      </c>
      <c r="M30" s="859">
        <v>17700</v>
      </c>
      <c r="N30" s="854" t="s">
        <v>1421</v>
      </c>
      <c r="O30" s="852">
        <v>2026</v>
      </c>
    </row>
    <row r="31" spans="1:15" ht="13.8">
      <c r="A31" s="846" t="s">
        <v>4916</v>
      </c>
      <c r="B31" s="579" t="s">
        <v>1422</v>
      </c>
      <c r="C31" s="112" t="s">
        <v>618</v>
      </c>
      <c r="D31" s="108" t="s">
        <v>566</v>
      </c>
      <c r="E31" s="112" t="s">
        <v>1414</v>
      </c>
      <c r="F31" s="869" t="s">
        <v>1425</v>
      </c>
      <c r="G31" s="332">
        <v>0</v>
      </c>
      <c r="H31" s="855">
        <v>18</v>
      </c>
      <c r="I31" s="76" t="s">
        <v>1424</v>
      </c>
      <c r="J31" s="332">
        <v>2023</v>
      </c>
      <c r="K31" s="790" t="s">
        <v>8340</v>
      </c>
      <c r="L31" s="852">
        <v>0</v>
      </c>
      <c r="M31" s="852">
        <v>18</v>
      </c>
      <c r="N31" s="858" t="s">
        <v>1424</v>
      </c>
      <c r="O31" s="853">
        <v>2024</v>
      </c>
    </row>
    <row r="32" spans="1:15" ht="13.8">
      <c r="A32" s="846" t="s">
        <v>4916</v>
      </c>
      <c r="B32" s="579" t="s">
        <v>1429</v>
      </c>
      <c r="C32" s="112" t="s">
        <v>618</v>
      </c>
      <c r="D32" s="108" t="s">
        <v>566</v>
      </c>
      <c r="E32" s="108"/>
      <c r="F32" s="869" t="s">
        <v>527</v>
      </c>
      <c r="G32" s="332">
        <v>0</v>
      </c>
      <c r="H32" s="855">
        <v>15000</v>
      </c>
      <c r="I32" s="76" t="s">
        <v>1421</v>
      </c>
      <c r="J32" s="332">
        <v>2026</v>
      </c>
      <c r="K32" s="790" t="s">
        <v>8341</v>
      </c>
      <c r="L32" s="852">
        <v>0</v>
      </c>
      <c r="M32" s="859">
        <v>1400</v>
      </c>
      <c r="N32" s="854" t="s">
        <v>1421</v>
      </c>
      <c r="O32" s="852">
        <v>2026</v>
      </c>
    </row>
    <row r="33" spans="1:15" ht="13.8">
      <c r="A33" s="846" t="s">
        <v>4950</v>
      </c>
      <c r="B33" s="293" t="s">
        <v>1521</v>
      </c>
      <c r="C33" s="112" t="s">
        <v>682</v>
      </c>
      <c r="D33" s="108" t="s">
        <v>445</v>
      </c>
      <c r="E33" s="112" t="s">
        <v>1522</v>
      </c>
      <c r="F33" s="870" t="s">
        <v>1524</v>
      </c>
      <c r="G33" s="76" t="s">
        <v>517</v>
      </c>
      <c r="H33" s="76" t="s">
        <v>517</v>
      </c>
      <c r="I33" s="76" t="s">
        <v>1424</v>
      </c>
      <c r="J33" s="332">
        <v>2023</v>
      </c>
      <c r="K33" s="792" t="s">
        <v>8364</v>
      </c>
      <c r="L33" s="854" t="s">
        <v>9384</v>
      </c>
      <c r="M33" s="854" t="s">
        <v>9384</v>
      </c>
      <c r="N33" s="858" t="s">
        <v>1421</v>
      </c>
      <c r="O33" s="853">
        <v>2024</v>
      </c>
    </row>
    <row r="34" spans="1:15" ht="13.8">
      <c r="A34" s="846" t="s">
        <v>4942</v>
      </c>
      <c r="B34" s="871" t="s">
        <v>1526</v>
      </c>
      <c r="C34" s="868" t="s">
        <v>726</v>
      </c>
      <c r="D34" s="108" t="s">
        <v>566</v>
      </c>
      <c r="E34" s="868" t="s">
        <v>1527</v>
      </c>
      <c r="F34" s="872" t="s">
        <v>265</v>
      </c>
      <c r="G34" s="335">
        <v>0</v>
      </c>
      <c r="H34" s="335">
        <v>40</v>
      </c>
      <c r="I34" s="873" t="s">
        <v>1424</v>
      </c>
      <c r="J34" s="335">
        <v>2024</v>
      </c>
      <c r="K34" s="792" t="s">
        <v>8372</v>
      </c>
      <c r="L34" s="852">
        <v>0</v>
      </c>
      <c r="M34" s="852">
        <v>40</v>
      </c>
      <c r="N34" s="858" t="s">
        <v>1424</v>
      </c>
      <c r="O34" s="853">
        <v>2025</v>
      </c>
    </row>
    <row r="35" spans="1:15" ht="13.8">
      <c r="A35" s="846" t="s">
        <v>4944</v>
      </c>
      <c r="B35" s="293" t="s">
        <v>1554</v>
      </c>
      <c r="C35" s="112" t="s">
        <v>272</v>
      </c>
      <c r="D35" s="108" t="s">
        <v>566</v>
      </c>
      <c r="E35" s="112" t="s">
        <v>1555</v>
      </c>
      <c r="F35" s="870" t="s">
        <v>1556</v>
      </c>
      <c r="G35" s="332">
        <v>0</v>
      </c>
      <c r="H35" s="332">
        <v>17</v>
      </c>
      <c r="I35" s="76" t="s">
        <v>1421</v>
      </c>
      <c r="J35" s="332">
        <v>2026</v>
      </c>
      <c r="K35" s="792" t="s">
        <v>8373</v>
      </c>
      <c r="L35" s="852">
        <v>0</v>
      </c>
      <c r="M35" s="853">
        <v>9</v>
      </c>
      <c r="N35" s="858" t="s">
        <v>1421</v>
      </c>
      <c r="O35" s="853">
        <v>2026</v>
      </c>
    </row>
    <row r="36" spans="1:15" ht="13.8">
      <c r="A36" s="846" t="s">
        <v>4948</v>
      </c>
      <c r="B36" s="293" t="s">
        <v>1528</v>
      </c>
      <c r="C36" s="112" t="s">
        <v>681</v>
      </c>
      <c r="D36" s="108" t="s">
        <v>566</v>
      </c>
      <c r="E36" s="112" t="s">
        <v>266</v>
      </c>
      <c r="F36" s="874" t="s">
        <v>267</v>
      </c>
      <c r="G36" s="332">
        <v>0</v>
      </c>
      <c r="H36" s="332">
        <v>200</v>
      </c>
      <c r="I36" s="76" t="s">
        <v>1424</v>
      </c>
      <c r="J36" s="332">
        <v>2024</v>
      </c>
      <c r="K36" s="787" t="s">
        <v>8378</v>
      </c>
      <c r="L36" s="852">
        <v>0</v>
      </c>
      <c r="M36" s="853">
        <v>100</v>
      </c>
      <c r="N36" s="854" t="s">
        <v>1424</v>
      </c>
      <c r="O36" s="852">
        <v>2024</v>
      </c>
    </row>
    <row r="37" spans="1:15" ht="14.4">
      <c r="A37" s="846" t="s">
        <v>4947</v>
      </c>
      <c r="B37" s="293" t="s">
        <v>1540</v>
      </c>
      <c r="C37" s="112" t="s">
        <v>268</v>
      </c>
      <c r="D37" s="108" t="s">
        <v>566</v>
      </c>
      <c r="E37" s="112" t="s">
        <v>1541</v>
      </c>
      <c r="F37" s="870" t="s">
        <v>1542</v>
      </c>
      <c r="G37" s="332">
        <v>0</v>
      </c>
      <c r="H37" s="332">
        <v>150</v>
      </c>
      <c r="I37" s="76" t="s">
        <v>1424</v>
      </c>
      <c r="J37" s="332">
        <v>2025</v>
      </c>
      <c r="K37" s="792" t="s">
        <v>8380</v>
      </c>
      <c r="L37" s="852">
        <v>0</v>
      </c>
      <c r="M37" s="853">
        <v>170</v>
      </c>
      <c r="N37" s="858" t="s">
        <v>1421</v>
      </c>
      <c r="O37" s="853">
        <v>2026</v>
      </c>
    </row>
    <row r="38" spans="1:15" ht="14.4">
      <c r="A38" s="846" t="s">
        <v>4947</v>
      </c>
      <c r="B38" s="293" t="s">
        <v>1543</v>
      </c>
      <c r="C38" s="112" t="s">
        <v>268</v>
      </c>
      <c r="D38" s="108" t="s">
        <v>566</v>
      </c>
      <c r="E38" s="112" t="s">
        <v>1544</v>
      </c>
      <c r="F38" s="874" t="s">
        <v>4546</v>
      </c>
      <c r="G38" s="332">
        <v>0</v>
      </c>
      <c r="H38" s="342">
        <v>11800</v>
      </c>
      <c r="I38" s="76" t="s">
        <v>1424</v>
      </c>
      <c r="J38" s="332">
        <v>2025</v>
      </c>
      <c r="K38" s="791" t="s">
        <v>8382</v>
      </c>
      <c r="L38" s="852">
        <v>0</v>
      </c>
      <c r="M38" s="859">
        <v>1000</v>
      </c>
      <c r="N38" s="854" t="s">
        <v>1424</v>
      </c>
      <c r="O38" s="852">
        <v>2025</v>
      </c>
    </row>
    <row r="39" spans="1:15" ht="13.8">
      <c r="A39" s="846" t="s">
        <v>4941</v>
      </c>
      <c r="B39" s="293" t="s">
        <v>4075</v>
      </c>
      <c r="C39" s="112" t="s">
        <v>683</v>
      </c>
      <c r="D39" s="108" t="s">
        <v>566</v>
      </c>
      <c r="E39" s="112" t="s">
        <v>281</v>
      </c>
      <c r="F39" s="875" t="s">
        <v>282</v>
      </c>
      <c r="G39" s="332">
        <v>30</v>
      </c>
      <c r="H39" s="332">
        <v>50</v>
      </c>
      <c r="I39" s="76" t="s">
        <v>1424</v>
      </c>
      <c r="J39" s="332">
        <v>2023</v>
      </c>
      <c r="K39" s="787" t="s">
        <v>9390</v>
      </c>
      <c r="L39" s="853">
        <v>19</v>
      </c>
      <c r="M39" s="853">
        <v>32</v>
      </c>
      <c r="N39" s="854" t="s">
        <v>1424</v>
      </c>
      <c r="O39" s="852">
        <v>2023</v>
      </c>
    </row>
    <row r="40" spans="1:15" ht="13.8">
      <c r="A40" s="846" t="s">
        <v>4941</v>
      </c>
      <c r="B40" s="293" t="s">
        <v>4076</v>
      </c>
      <c r="C40" s="112" t="s">
        <v>683</v>
      </c>
      <c r="D40" s="108" t="s">
        <v>566</v>
      </c>
      <c r="E40" s="112" t="s">
        <v>281</v>
      </c>
      <c r="F40" s="876" t="s">
        <v>100</v>
      </c>
      <c r="G40" s="332">
        <v>50</v>
      </c>
      <c r="H40" s="332">
        <v>100</v>
      </c>
      <c r="I40" s="76" t="s">
        <v>1424</v>
      </c>
      <c r="J40" s="332">
        <v>2024</v>
      </c>
      <c r="K40" s="792" t="s">
        <v>9391</v>
      </c>
      <c r="L40" s="853">
        <v>32</v>
      </c>
      <c r="M40" s="877">
        <v>63.5</v>
      </c>
      <c r="N40" s="854" t="s">
        <v>1421</v>
      </c>
      <c r="O40" s="852">
        <v>2024</v>
      </c>
    </row>
    <row r="41" spans="1:15" ht="13.8">
      <c r="A41" s="846" t="s">
        <v>4941</v>
      </c>
      <c r="B41" s="293" t="s">
        <v>4079</v>
      </c>
      <c r="C41" s="112" t="s">
        <v>683</v>
      </c>
      <c r="D41" s="108" t="s">
        <v>566</v>
      </c>
      <c r="E41" s="112" t="s">
        <v>1585</v>
      </c>
      <c r="F41" s="875" t="s">
        <v>285</v>
      </c>
      <c r="G41" s="332">
        <v>0</v>
      </c>
      <c r="H41" s="342">
        <v>375000</v>
      </c>
      <c r="I41" s="76" t="s">
        <v>1421</v>
      </c>
      <c r="J41" s="332">
        <v>2026</v>
      </c>
      <c r="K41" s="790" t="s">
        <v>8400</v>
      </c>
      <c r="L41" s="852">
        <v>0</v>
      </c>
      <c r="M41" s="859">
        <v>1383000</v>
      </c>
      <c r="N41" s="854" t="s">
        <v>1421</v>
      </c>
      <c r="O41" s="852">
        <v>2026</v>
      </c>
    </row>
    <row r="42" spans="1:15" ht="13.8">
      <c r="A42" s="846" t="s">
        <v>4935</v>
      </c>
      <c r="B42" s="293" t="s">
        <v>4054</v>
      </c>
      <c r="C42" s="850" t="s">
        <v>636</v>
      </c>
      <c r="D42" s="108" t="s">
        <v>566</v>
      </c>
      <c r="E42" s="112" t="s">
        <v>1577</v>
      </c>
      <c r="F42" s="878" t="s">
        <v>290</v>
      </c>
      <c r="G42" s="332">
        <v>33</v>
      </c>
      <c r="H42" s="332">
        <v>7</v>
      </c>
      <c r="I42" s="76" t="s">
        <v>1424</v>
      </c>
      <c r="J42" s="332">
        <v>2023</v>
      </c>
      <c r="K42" s="787" t="s">
        <v>8405</v>
      </c>
      <c r="L42" s="852">
        <v>33</v>
      </c>
      <c r="M42" s="853">
        <v>11</v>
      </c>
      <c r="N42" s="858" t="s">
        <v>1421</v>
      </c>
      <c r="O42" s="853">
        <v>2024</v>
      </c>
    </row>
    <row r="43" spans="1:15" ht="13.8">
      <c r="A43" s="846" t="s">
        <v>4935</v>
      </c>
      <c r="B43" s="293" t="s">
        <v>4059</v>
      </c>
      <c r="C43" s="850" t="s">
        <v>636</v>
      </c>
      <c r="D43" s="108" t="s">
        <v>566</v>
      </c>
      <c r="E43" s="112" t="s">
        <v>1581</v>
      </c>
      <c r="F43" s="879" t="s">
        <v>106</v>
      </c>
      <c r="G43" s="332">
        <v>7</v>
      </c>
      <c r="H43" s="332">
        <v>4</v>
      </c>
      <c r="I43" s="76" t="s">
        <v>1424</v>
      </c>
      <c r="J43" s="332">
        <v>2024</v>
      </c>
      <c r="K43" s="792" t="s">
        <v>8416</v>
      </c>
      <c r="L43" s="853">
        <v>11</v>
      </c>
      <c r="M43" s="853">
        <v>0</v>
      </c>
      <c r="N43" s="858" t="s">
        <v>1421</v>
      </c>
      <c r="O43" s="853">
        <v>2026</v>
      </c>
    </row>
    <row r="44" spans="1:15" ht="13.8">
      <c r="A44" s="846" t="s">
        <v>4960</v>
      </c>
      <c r="B44" s="293" t="s">
        <v>4135</v>
      </c>
      <c r="C44" s="108" t="s">
        <v>690</v>
      </c>
      <c r="D44" s="108" t="s">
        <v>566</v>
      </c>
      <c r="E44" s="112" t="s">
        <v>1602</v>
      </c>
      <c r="F44" s="851" t="s">
        <v>307</v>
      </c>
      <c r="G44" s="332">
        <v>0</v>
      </c>
      <c r="H44" s="343">
        <v>0.6</v>
      </c>
      <c r="I44" s="76" t="s">
        <v>1424</v>
      </c>
      <c r="J44" s="332">
        <v>2023</v>
      </c>
      <c r="K44" s="797" t="s">
        <v>8446</v>
      </c>
      <c r="L44" s="852">
        <v>0</v>
      </c>
      <c r="M44" s="880">
        <v>0.6</v>
      </c>
      <c r="N44" s="858" t="s">
        <v>1421</v>
      </c>
      <c r="O44" s="853">
        <v>2025</v>
      </c>
    </row>
    <row r="45" spans="1:15" ht="13.8">
      <c r="A45" s="846" t="s">
        <v>4965</v>
      </c>
      <c r="B45" s="293" t="s">
        <v>4098</v>
      </c>
      <c r="C45" s="112" t="s">
        <v>694</v>
      </c>
      <c r="D45" s="108" t="s">
        <v>566</v>
      </c>
      <c r="E45" s="112" t="s">
        <v>1619</v>
      </c>
      <c r="F45" s="851" t="s">
        <v>317</v>
      </c>
      <c r="G45" s="332">
        <v>0</v>
      </c>
      <c r="H45" s="332">
        <v>4</v>
      </c>
      <c r="I45" s="76" t="s">
        <v>1421</v>
      </c>
      <c r="J45" s="332">
        <v>2026</v>
      </c>
      <c r="K45" s="787" t="s">
        <v>8450</v>
      </c>
      <c r="L45" s="852">
        <v>0</v>
      </c>
      <c r="M45" s="853">
        <v>10</v>
      </c>
      <c r="N45" s="854" t="s">
        <v>1421</v>
      </c>
      <c r="O45" s="852">
        <v>2026</v>
      </c>
    </row>
    <row r="46" spans="1:15" ht="13.8">
      <c r="A46" s="846" t="s">
        <v>4966</v>
      </c>
      <c r="B46" s="293" t="s">
        <v>4103</v>
      </c>
      <c r="C46" s="112" t="s">
        <v>319</v>
      </c>
      <c r="D46" s="108" t="s">
        <v>566</v>
      </c>
      <c r="E46" s="112" t="s">
        <v>320</v>
      </c>
      <c r="F46" s="851" t="s">
        <v>321</v>
      </c>
      <c r="G46" s="334">
        <v>200</v>
      </c>
      <c r="H46" s="881">
        <v>1800</v>
      </c>
      <c r="I46" s="882" t="s">
        <v>1421</v>
      </c>
      <c r="J46" s="334">
        <v>2026</v>
      </c>
      <c r="K46" s="790" t="s">
        <v>8432</v>
      </c>
      <c r="L46" s="883">
        <v>200</v>
      </c>
      <c r="M46" s="884">
        <v>1311</v>
      </c>
      <c r="N46" s="885" t="s">
        <v>1421</v>
      </c>
      <c r="O46" s="883">
        <v>2026</v>
      </c>
    </row>
    <row r="47" spans="1:15" ht="13.8">
      <c r="A47" s="846" t="s">
        <v>4968</v>
      </c>
      <c r="B47" s="293" t="s">
        <v>4112</v>
      </c>
      <c r="C47" s="112" t="s">
        <v>695</v>
      </c>
      <c r="D47" s="108" t="s">
        <v>566</v>
      </c>
      <c r="E47" s="886" t="s">
        <v>4113</v>
      </c>
      <c r="F47" s="887" t="s">
        <v>125</v>
      </c>
      <c r="G47" s="332">
        <v>0</v>
      </c>
      <c r="H47" s="342">
        <v>2500</v>
      </c>
      <c r="I47" s="76" t="s">
        <v>1421</v>
      </c>
      <c r="J47" s="332">
        <v>2024</v>
      </c>
      <c r="K47" s="790" t="s">
        <v>8439</v>
      </c>
      <c r="L47" s="883">
        <v>0</v>
      </c>
      <c r="M47" s="888">
        <v>2500</v>
      </c>
      <c r="N47" s="864" t="s">
        <v>1424</v>
      </c>
      <c r="O47" s="863">
        <v>2025</v>
      </c>
    </row>
    <row r="48" spans="1:15" ht="13.8">
      <c r="A48" s="846" t="s">
        <v>4968</v>
      </c>
      <c r="B48" s="293" t="s">
        <v>4114</v>
      </c>
      <c r="C48" s="886" t="s">
        <v>695</v>
      </c>
      <c r="D48" s="108" t="s">
        <v>566</v>
      </c>
      <c r="E48" s="112" t="s">
        <v>4115</v>
      </c>
      <c r="F48" s="889" t="s">
        <v>324</v>
      </c>
      <c r="G48" s="332">
        <v>0</v>
      </c>
      <c r="H48" s="342">
        <v>4000</v>
      </c>
      <c r="I48" s="76" t="s">
        <v>1421</v>
      </c>
      <c r="J48" s="332">
        <v>2024</v>
      </c>
      <c r="K48" s="792" t="s">
        <v>8440</v>
      </c>
      <c r="L48" s="883">
        <v>0</v>
      </c>
      <c r="M48" s="884">
        <v>4700</v>
      </c>
      <c r="N48" s="864" t="s">
        <v>1424</v>
      </c>
      <c r="O48" s="863">
        <v>2025</v>
      </c>
    </row>
    <row r="49" spans="1:15" ht="13.8">
      <c r="A49" s="846" t="s">
        <v>4968</v>
      </c>
      <c r="B49" s="293" t="s">
        <v>4118</v>
      </c>
      <c r="C49" s="112" t="s">
        <v>695</v>
      </c>
      <c r="D49" s="108" t="s">
        <v>566</v>
      </c>
      <c r="E49" s="112" t="s">
        <v>4115</v>
      </c>
      <c r="F49" s="879" t="s">
        <v>127</v>
      </c>
      <c r="G49" s="342">
        <v>4000</v>
      </c>
      <c r="H49" s="342">
        <v>13000</v>
      </c>
      <c r="I49" s="76" t="s">
        <v>1424</v>
      </c>
      <c r="J49" s="332">
        <v>2025</v>
      </c>
      <c r="K49" s="792" t="s">
        <v>8442</v>
      </c>
      <c r="L49" s="859">
        <v>4700</v>
      </c>
      <c r="M49" s="859">
        <v>13755</v>
      </c>
      <c r="N49" s="854" t="s">
        <v>1424</v>
      </c>
      <c r="O49" s="852">
        <v>2025</v>
      </c>
    </row>
    <row r="50" spans="1:15" ht="13.8">
      <c r="A50" s="846" t="s">
        <v>4975</v>
      </c>
      <c r="B50" s="871" t="s">
        <v>4128</v>
      </c>
      <c r="C50" s="868" t="s">
        <v>633</v>
      </c>
      <c r="D50" s="867" t="s">
        <v>566</v>
      </c>
      <c r="E50" s="868" t="s">
        <v>1629</v>
      </c>
      <c r="F50" s="866" t="s">
        <v>134</v>
      </c>
      <c r="G50" s="332">
        <v>25</v>
      </c>
      <c r="H50" s="332">
        <v>150</v>
      </c>
      <c r="I50" s="76" t="s">
        <v>1421</v>
      </c>
      <c r="J50" s="332">
        <v>2026</v>
      </c>
      <c r="K50" s="792" t="s">
        <v>8461</v>
      </c>
      <c r="L50" s="852">
        <v>25</v>
      </c>
      <c r="M50" s="853">
        <v>66</v>
      </c>
      <c r="N50" s="854" t="s">
        <v>1421</v>
      </c>
      <c r="O50" s="852">
        <v>2026</v>
      </c>
    </row>
    <row r="51" spans="1:15" ht="13.8">
      <c r="A51" s="846" t="s">
        <v>4979</v>
      </c>
      <c r="B51" s="871" t="s">
        <v>4133</v>
      </c>
      <c r="C51" s="868" t="s">
        <v>638</v>
      </c>
      <c r="D51" s="890" t="s">
        <v>566</v>
      </c>
      <c r="E51" s="891" t="s">
        <v>1633</v>
      </c>
      <c r="F51" s="892" t="s">
        <v>136</v>
      </c>
      <c r="G51" s="332">
        <v>200</v>
      </c>
      <c r="H51" s="342">
        <v>2000</v>
      </c>
      <c r="I51" s="76" t="s">
        <v>1424</v>
      </c>
      <c r="J51" s="332">
        <v>2025</v>
      </c>
      <c r="K51" s="791" t="s">
        <v>8463</v>
      </c>
      <c r="L51" s="893"/>
      <c r="M51" s="894"/>
      <c r="N51" s="858" t="s">
        <v>1424</v>
      </c>
      <c r="O51" s="853">
        <v>2024</v>
      </c>
    </row>
    <row r="52" spans="1:15" ht="13.8">
      <c r="A52" s="846" t="s">
        <v>4981</v>
      </c>
      <c r="B52" s="293" t="s">
        <v>4136</v>
      </c>
      <c r="C52" s="112" t="s">
        <v>637</v>
      </c>
      <c r="D52" s="112" t="s">
        <v>566</v>
      </c>
      <c r="E52" s="895" t="s">
        <v>1634</v>
      </c>
      <c r="F52" s="850" t="s">
        <v>137</v>
      </c>
      <c r="G52" s="334">
        <v>0</v>
      </c>
      <c r="H52" s="334">
        <v>11</v>
      </c>
      <c r="I52" s="882" t="s">
        <v>1424</v>
      </c>
      <c r="J52" s="334">
        <v>2024</v>
      </c>
      <c r="K52" s="787" t="s">
        <v>9392</v>
      </c>
      <c r="L52" s="853">
        <v>0</v>
      </c>
      <c r="M52" s="896">
        <v>1</v>
      </c>
      <c r="N52" s="858" t="s">
        <v>1424</v>
      </c>
      <c r="O52" s="853">
        <v>2025</v>
      </c>
    </row>
    <row r="53" spans="1:15" ht="13.8">
      <c r="A53" s="846" t="s">
        <v>4957</v>
      </c>
      <c r="B53" s="293" t="s">
        <v>4144</v>
      </c>
      <c r="C53" s="108" t="s">
        <v>687</v>
      </c>
      <c r="D53" s="108" t="s">
        <v>566</v>
      </c>
      <c r="E53" s="112" t="s">
        <v>1597</v>
      </c>
      <c r="F53" s="879" t="s">
        <v>139</v>
      </c>
      <c r="G53" s="332">
        <v>0</v>
      </c>
      <c r="H53" s="342">
        <v>1040</v>
      </c>
      <c r="I53" s="76" t="s">
        <v>1421</v>
      </c>
      <c r="J53" s="332">
        <v>2026</v>
      </c>
      <c r="K53" s="787" t="s">
        <v>8469</v>
      </c>
      <c r="L53" s="852">
        <v>0</v>
      </c>
      <c r="M53" s="853">
        <v>900</v>
      </c>
      <c r="N53" s="854" t="s">
        <v>1421</v>
      </c>
      <c r="O53" s="852">
        <v>2026</v>
      </c>
    </row>
    <row r="54" spans="1:15" ht="16.2">
      <c r="A54" s="846" t="s">
        <v>4958</v>
      </c>
      <c r="B54" s="293" t="s">
        <v>4147</v>
      </c>
      <c r="C54" s="108" t="s">
        <v>688</v>
      </c>
      <c r="D54" s="108" t="s">
        <v>566</v>
      </c>
      <c r="E54" s="112" t="s">
        <v>1599</v>
      </c>
      <c r="F54" s="851" t="s">
        <v>5992</v>
      </c>
      <c r="G54" s="332">
        <v>0</v>
      </c>
      <c r="H54" s="342">
        <v>2000</v>
      </c>
      <c r="I54" s="76" t="s">
        <v>1421</v>
      </c>
      <c r="J54" s="332">
        <v>2026</v>
      </c>
      <c r="K54" s="787" t="s">
        <v>8470</v>
      </c>
      <c r="L54" s="852">
        <v>0</v>
      </c>
      <c r="M54" s="859">
        <v>1730</v>
      </c>
      <c r="N54" s="854" t="s">
        <v>1421</v>
      </c>
      <c r="O54" s="852">
        <v>2026</v>
      </c>
    </row>
    <row r="55" spans="1:15" ht="13.8">
      <c r="A55" s="846" t="s">
        <v>4992</v>
      </c>
      <c r="B55" s="293" t="s">
        <v>4167</v>
      </c>
      <c r="C55" s="112" t="s">
        <v>620</v>
      </c>
      <c r="D55" s="108" t="s">
        <v>566</v>
      </c>
      <c r="E55" s="112" t="s">
        <v>1644</v>
      </c>
      <c r="F55" s="851" t="s">
        <v>5691</v>
      </c>
      <c r="G55" s="332">
        <v>0</v>
      </c>
      <c r="H55" s="855">
        <v>13400000</v>
      </c>
      <c r="I55" s="76" t="s">
        <v>1421</v>
      </c>
      <c r="J55" s="332">
        <v>2023</v>
      </c>
      <c r="K55" s="792" t="s">
        <v>8472</v>
      </c>
      <c r="L55" s="852">
        <v>0</v>
      </c>
      <c r="M55" s="859">
        <v>17000000</v>
      </c>
      <c r="N55" s="854" t="s">
        <v>1421</v>
      </c>
      <c r="O55" s="852">
        <v>2023</v>
      </c>
    </row>
    <row r="56" spans="1:15" ht="13.8">
      <c r="A56" s="846" t="s">
        <v>5977</v>
      </c>
      <c r="B56" s="897" t="s">
        <v>4211</v>
      </c>
      <c r="C56" s="898" t="s">
        <v>913</v>
      </c>
      <c r="D56" s="899" t="s">
        <v>566</v>
      </c>
      <c r="E56" s="898" t="s">
        <v>1660</v>
      </c>
      <c r="F56" s="900" t="s">
        <v>350</v>
      </c>
      <c r="G56" s="340">
        <v>0</v>
      </c>
      <c r="H56" s="340">
        <v>70</v>
      </c>
      <c r="I56" s="901" t="s">
        <v>1424</v>
      </c>
      <c r="J56" s="340">
        <v>2023</v>
      </c>
      <c r="K56" s="792" t="s">
        <v>8481</v>
      </c>
      <c r="L56" s="852">
        <v>0</v>
      </c>
      <c r="M56" s="852">
        <v>70</v>
      </c>
      <c r="N56" s="858" t="s">
        <v>1421</v>
      </c>
      <c r="O56" s="853">
        <v>2024</v>
      </c>
    </row>
    <row r="57" spans="1:15" ht="14.4">
      <c r="A57" s="846" t="s">
        <v>4994</v>
      </c>
      <c r="B57" s="897" t="s">
        <v>4215</v>
      </c>
      <c r="C57" s="898" t="s">
        <v>728</v>
      </c>
      <c r="D57" s="899" t="s">
        <v>566</v>
      </c>
      <c r="E57" s="898" t="s">
        <v>352</v>
      </c>
      <c r="F57" s="900" t="s">
        <v>353</v>
      </c>
      <c r="G57" s="340">
        <v>0</v>
      </c>
      <c r="H57" s="340">
        <v>90</v>
      </c>
      <c r="I57" s="901" t="s">
        <v>1444</v>
      </c>
      <c r="J57" s="340">
        <v>2024</v>
      </c>
      <c r="K57" s="790" t="s">
        <v>8483</v>
      </c>
      <c r="L57" s="852">
        <v>0</v>
      </c>
      <c r="M57" s="852">
        <v>90</v>
      </c>
      <c r="N57" s="858" t="s">
        <v>1421</v>
      </c>
      <c r="O57" s="853">
        <v>2025</v>
      </c>
    </row>
    <row r="58" spans="1:15" ht="14.4">
      <c r="A58" s="846" t="s">
        <v>5511</v>
      </c>
      <c r="B58" s="897" t="s">
        <v>4178</v>
      </c>
      <c r="C58" s="898" t="s">
        <v>355</v>
      </c>
      <c r="D58" s="899" t="s">
        <v>566</v>
      </c>
      <c r="E58" s="898" t="s">
        <v>1651</v>
      </c>
      <c r="F58" s="900" t="s">
        <v>356</v>
      </c>
      <c r="G58" s="341">
        <v>1750000</v>
      </c>
      <c r="H58" s="341">
        <v>250000</v>
      </c>
      <c r="I58" s="901" t="s">
        <v>1433</v>
      </c>
      <c r="J58" s="340">
        <v>2026</v>
      </c>
      <c r="K58" s="787" t="s">
        <v>8487</v>
      </c>
      <c r="L58" s="893"/>
      <c r="M58" s="894"/>
      <c r="N58" s="858" t="s">
        <v>1444</v>
      </c>
      <c r="O58" s="853">
        <v>2024</v>
      </c>
    </row>
    <row r="59" spans="1:15" ht="14.4">
      <c r="A59" s="846" t="s">
        <v>5512</v>
      </c>
      <c r="B59" s="897" t="s">
        <v>4181</v>
      </c>
      <c r="C59" s="898" t="s">
        <v>704</v>
      </c>
      <c r="D59" s="899" t="s">
        <v>566</v>
      </c>
      <c r="E59" s="898" t="s">
        <v>1652</v>
      </c>
      <c r="F59" s="900" t="s">
        <v>359</v>
      </c>
      <c r="G59" s="340">
        <v>0</v>
      </c>
      <c r="H59" s="340">
        <v>100</v>
      </c>
      <c r="I59" s="901" t="s">
        <v>1424</v>
      </c>
      <c r="J59" s="340">
        <v>2025</v>
      </c>
      <c r="K59" s="790" t="s">
        <v>8488</v>
      </c>
      <c r="L59" s="883">
        <v>0</v>
      </c>
      <c r="M59" s="863">
        <v>90</v>
      </c>
      <c r="N59" s="864" t="s">
        <v>1421</v>
      </c>
      <c r="O59" s="863">
        <v>2026</v>
      </c>
    </row>
    <row r="60" spans="1:15" ht="14.4">
      <c r="A60" s="846" t="s">
        <v>5976</v>
      </c>
      <c r="B60" s="897" t="s">
        <v>4189</v>
      </c>
      <c r="C60" s="899" t="s">
        <v>608</v>
      </c>
      <c r="D60" s="899" t="s">
        <v>566</v>
      </c>
      <c r="E60" s="898" t="s">
        <v>1658</v>
      </c>
      <c r="F60" s="900" t="s">
        <v>4856</v>
      </c>
      <c r="G60" s="341">
        <v>1650000</v>
      </c>
      <c r="H60" s="341">
        <v>6600000</v>
      </c>
      <c r="I60" s="901" t="s">
        <v>1424</v>
      </c>
      <c r="J60" s="340">
        <v>2024</v>
      </c>
      <c r="K60" s="787" t="s">
        <v>8494</v>
      </c>
      <c r="L60" s="856">
        <v>1650000</v>
      </c>
      <c r="M60" s="859">
        <v>4500000</v>
      </c>
      <c r="N60" s="858" t="s">
        <v>1421</v>
      </c>
      <c r="O60" s="852">
        <v>2024</v>
      </c>
    </row>
    <row r="61" spans="1:15" ht="14.4">
      <c r="A61" s="846" t="s">
        <v>5978</v>
      </c>
      <c r="B61" s="897" t="s">
        <v>4192</v>
      </c>
      <c r="C61" s="898" t="s">
        <v>706</v>
      </c>
      <c r="D61" s="899" t="s">
        <v>566</v>
      </c>
      <c r="E61" s="898" t="s">
        <v>364</v>
      </c>
      <c r="F61" s="900" t="s">
        <v>363</v>
      </c>
      <c r="G61" s="403">
        <v>0</v>
      </c>
      <c r="H61" s="403">
        <v>13</v>
      </c>
      <c r="I61" s="902" t="s">
        <v>1421</v>
      </c>
      <c r="J61" s="403">
        <v>2024</v>
      </c>
      <c r="K61" s="790" t="s">
        <v>8499</v>
      </c>
      <c r="L61" s="852">
        <v>0</v>
      </c>
      <c r="M61" s="852">
        <v>13</v>
      </c>
      <c r="N61" s="858" t="s">
        <v>1424</v>
      </c>
      <c r="O61" s="852">
        <v>2024</v>
      </c>
    </row>
    <row r="62" spans="1:15" ht="14.4">
      <c r="A62" s="846" t="s">
        <v>5982</v>
      </c>
      <c r="B62" s="897" t="s">
        <v>4205</v>
      </c>
      <c r="C62" s="898" t="s">
        <v>370</v>
      </c>
      <c r="D62" s="899" t="s">
        <v>566</v>
      </c>
      <c r="E62" s="898" t="s">
        <v>1667</v>
      </c>
      <c r="F62" s="903" t="s">
        <v>152</v>
      </c>
      <c r="G62" s="340">
        <v>0</v>
      </c>
      <c r="H62" s="341">
        <v>9000</v>
      </c>
      <c r="I62" s="901" t="s">
        <v>1424</v>
      </c>
      <c r="J62" s="340">
        <v>2024</v>
      </c>
      <c r="K62" s="789" t="s">
        <v>8509</v>
      </c>
      <c r="L62" s="852">
        <v>0</v>
      </c>
      <c r="M62" s="859">
        <v>14000</v>
      </c>
      <c r="N62" s="854" t="s">
        <v>1424</v>
      </c>
      <c r="O62" s="852">
        <v>2024</v>
      </c>
    </row>
    <row r="63" spans="1:15" ht="14.4">
      <c r="A63" s="846" t="s">
        <v>5982</v>
      </c>
      <c r="B63" s="897" t="s">
        <v>4206</v>
      </c>
      <c r="C63" s="898" t="s">
        <v>370</v>
      </c>
      <c r="D63" s="899" t="s">
        <v>566</v>
      </c>
      <c r="E63" s="898" t="s">
        <v>1668</v>
      </c>
      <c r="F63" s="904" t="s">
        <v>550</v>
      </c>
      <c r="G63" s="341">
        <v>9000</v>
      </c>
      <c r="H63" s="341">
        <v>25000</v>
      </c>
      <c r="I63" s="901" t="s">
        <v>1433</v>
      </c>
      <c r="J63" s="340">
        <v>2026</v>
      </c>
      <c r="K63" s="789" t="s">
        <v>8510</v>
      </c>
      <c r="L63" s="859">
        <v>14000</v>
      </c>
      <c r="M63" s="859">
        <v>45000</v>
      </c>
      <c r="N63" s="854" t="s">
        <v>1433</v>
      </c>
      <c r="O63" s="852">
        <v>2026</v>
      </c>
    </row>
    <row r="64" spans="1:15" ht="14.4">
      <c r="A64" s="846" t="s">
        <v>5983</v>
      </c>
      <c r="B64" s="897" t="s">
        <v>4209</v>
      </c>
      <c r="C64" s="899" t="s">
        <v>709</v>
      </c>
      <c r="D64" s="899" t="s">
        <v>566</v>
      </c>
      <c r="E64" s="898" t="s">
        <v>372</v>
      </c>
      <c r="F64" s="900" t="s">
        <v>373</v>
      </c>
      <c r="G64" s="403">
        <v>0</v>
      </c>
      <c r="H64" s="403">
        <v>29</v>
      </c>
      <c r="I64" s="902" t="s">
        <v>1424</v>
      </c>
      <c r="J64" s="403">
        <v>2024</v>
      </c>
      <c r="K64" s="792" t="s">
        <v>8515</v>
      </c>
      <c r="L64" s="863">
        <v>24</v>
      </c>
      <c r="M64" s="863">
        <v>26</v>
      </c>
      <c r="N64" s="885" t="s">
        <v>1424</v>
      </c>
      <c r="O64" s="883">
        <v>2024</v>
      </c>
    </row>
    <row r="65" spans="1:15" ht="13.8">
      <c r="A65" s="846" t="s">
        <v>5983</v>
      </c>
      <c r="B65" s="897" t="s">
        <v>551</v>
      </c>
      <c r="C65" s="899" t="s">
        <v>709</v>
      </c>
      <c r="D65" s="899" t="s">
        <v>566</v>
      </c>
      <c r="E65" s="898" t="s">
        <v>372</v>
      </c>
      <c r="F65" s="903" t="s">
        <v>153</v>
      </c>
      <c r="G65" s="340">
        <v>29</v>
      </c>
      <c r="H65" s="340">
        <v>40</v>
      </c>
      <c r="I65" s="901" t="s">
        <v>1433</v>
      </c>
      <c r="J65" s="340">
        <v>2026</v>
      </c>
      <c r="K65" s="795" t="s">
        <v>8516</v>
      </c>
      <c r="L65" s="853">
        <v>26</v>
      </c>
      <c r="M65" s="853">
        <v>29</v>
      </c>
      <c r="N65" s="858" t="s">
        <v>1421</v>
      </c>
      <c r="O65" s="852">
        <v>2026</v>
      </c>
    </row>
    <row r="66" spans="1:15" ht="13.8">
      <c r="A66" s="846" t="s">
        <v>5983</v>
      </c>
      <c r="B66" s="897" t="s">
        <v>552</v>
      </c>
      <c r="C66" s="899" t="s">
        <v>709</v>
      </c>
      <c r="D66" s="899" t="s">
        <v>566</v>
      </c>
      <c r="E66" s="898" t="s">
        <v>372</v>
      </c>
      <c r="F66" s="903" t="s">
        <v>154</v>
      </c>
      <c r="G66" s="340">
        <v>0</v>
      </c>
      <c r="H66" s="340">
        <v>15</v>
      </c>
      <c r="I66" s="901" t="s">
        <v>1433</v>
      </c>
      <c r="J66" s="340">
        <v>2024</v>
      </c>
      <c r="K66" s="791" t="s">
        <v>8519</v>
      </c>
      <c r="L66" s="853">
        <v>8</v>
      </c>
      <c r="M66" s="853">
        <v>12</v>
      </c>
      <c r="N66" s="858" t="s">
        <v>1424</v>
      </c>
      <c r="O66" s="852">
        <v>2024</v>
      </c>
    </row>
    <row r="67" spans="1:15" ht="13.8">
      <c r="A67" s="846" t="s">
        <v>5983</v>
      </c>
      <c r="B67" s="897" t="s">
        <v>553</v>
      </c>
      <c r="C67" s="899" t="s">
        <v>709</v>
      </c>
      <c r="D67" s="899" t="s">
        <v>566</v>
      </c>
      <c r="E67" s="898" t="s">
        <v>1670</v>
      </c>
      <c r="F67" s="903" t="s">
        <v>155</v>
      </c>
      <c r="G67" s="340">
        <v>15</v>
      </c>
      <c r="H67" s="340">
        <v>29</v>
      </c>
      <c r="I67" s="901" t="s">
        <v>1433</v>
      </c>
      <c r="J67" s="340">
        <v>2026</v>
      </c>
      <c r="K67" s="791" t="s">
        <v>8520</v>
      </c>
      <c r="L67" s="853">
        <v>12</v>
      </c>
      <c r="M67" s="853">
        <v>24</v>
      </c>
      <c r="N67" s="854" t="s">
        <v>1433</v>
      </c>
      <c r="O67" s="852">
        <v>2026</v>
      </c>
    </row>
    <row r="68" spans="1:15" ht="13.8">
      <c r="A68" s="846" t="s">
        <v>5984</v>
      </c>
      <c r="B68" s="897" t="s">
        <v>555</v>
      </c>
      <c r="C68" s="898" t="s">
        <v>374</v>
      </c>
      <c r="D68" s="899" t="s">
        <v>566</v>
      </c>
      <c r="E68" s="898" t="s">
        <v>1672</v>
      </c>
      <c r="F68" s="900" t="s">
        <v>376</v>
      </c>
      <c r="G68" s="341">
        <v>2572911</v>
      </c>
      <c r="H68" s="341">
        <v>2002911</v>
      </c>
      <c r="I68" s="901" t="s">
        <v>1421</v>
      </c>
      <c r="J68" s="340">
        <v>2024</v>
      </c>
      <c r="K68" s="787" t="s">
        <v>8525</v>
      </c>
      <c r="L68" s="863">
        <v>0</v>
      </c>
      <c r="M68" s="884">
        <v>500000</v>
      </c>
      <c r="N68" s="864" t="s">
        <v>1424</v>
      </c>
      <c r="O68" s="883">
        <v>2024</v>
      </c>
    </row>
    <row r="69" spans="1:15" ht="13.8">
      <c r="A69" s="846" t="s">
        <v>5984</v>
      </c>
      <c r="B69" s="897" t="s">
        <v>556</v>
      </c>
      <c r="C69" s="898" t="s">
        <v>374</v>
      </c>
      <c r="D69" s="899" t="s">
        <v>566</v>
      </c>
      <c r="E69" s="898" t="s">
        <v>1673</v>
      </c>
      <c r="F69" s="900" t="s">
        <v>377</v>
      </c>
      <c r="G69" s="341">
        <v>2002911</v>
      </c>
      <c r="H69" s="340">
        <v>0</v>
      </c>
      <c r="I69" s="901" t="s">
        <v>1433</v>
      </c>
      <c r="J69" s="340">
        <v>2026</v>
      </c>
      <c r="K69" s="792" t="s">
        <v>8526</v>
      </c>
      <c r="L69" s="884">
        <v>500000</v>
      </c>
      <c r="M69" s="884">
        <v>2250000</v>
      </c>
      <c r="N69" s="885" t="s">
        <v>1433</v>
      </c>
      <c r="O69" s="883">
        <v>2026</v>
      </c>
    </row>
    <row r="70" spans="1:15" ht="13.8">
      <c r="A70" s="963" t="s">
        <v>5537</v>
      </c>
      <c r="B70" s="897" t="s">
        <v>4235</v>
      </c>
      <c r="C70" s="898" t="s">
        <v>378</v>
      </c>
      <c r="D70" s="899" t="s">
        <v>445</v>
      </c>
      <c r="E70" s="898" t="s">
        <v>1678</v>
      </c>
      <c r="F70" s="905" t="s">
        <v>4846</v>
      </c>
      <c r="G70" s="901" t="s">
        <v>517</v>
      </c>
      <c r="H70" s="901" t="s">
        <v>517</v>
      </c>
      <c r="I70" s="901" t="s">
        <v>1433</v>
      </c>
      <c r="J70" s="340">
        <v>2024</v>
      </c>
      <c r="K70" s="787" t="s">
        <v>8532</v>
      </c>
      <c r="L70" s="854" t="s">
        <v>9384</v>
      </c>
      <c r="M70" s="854" t="s">
        <v>9384</v>
      </c>
      <c r="N70" s="858" t="s">
        <v>1424</v>
      </c>
      <c r="O70" s="853">
        <v>2023</v>
      </c>
    </row>
    <row r="71" spans="1:15" ht="13.8">
      <c r="A71" s="846" t="s">
        <v>5537</v>
      </c>
      <c r="B71" s="897" t="s">
        <v>4238</v>
      </c>
      <c r="C71" s="898" t="s">
        <v>378</v>
      </c>
      <c r="D71" s="899" t="s">
        <v>566</v>
      </c>
      <c r="E71" s="898" t="s">
        <v>381</v>
      </c>
      <c r="F71" s="905" t="s">
        <v>382</v>
      </c>
      <c r="G71" s="340">
        <v>69</v>
      </c>
      <c r="H71" s="340">
        <v>274</v>
      </c>
      <c r="I71" s="901" t="s">
        <v>1421</v>
      </c>
      <c r="J71" s="340">
        <v>2026</v>
      </c>
      <c r="K71" s="795" t="s">
        <v>8533</v>
      </c>
      <c r="L71" s="853">
        <v>37</v>
      </c>
      <c r="M71" s="853">
        <v>119</v>
      </c>
      <c r="N71" s="854" t="s">
        <v>1421</v>
      </c>
      <c r="O71" s="852">
        <v>2026</v>
      </c>
    </row>
    <row r="72" spans="1:15" ht="13.8">
      <c r="A72" s="846" t="s">
        <v>5542</v>
      </c>
      <c r="B72" s="897" t="s">
        <v>4243</v>
      </c>
      <c r="C72" s="899" t="s">
        <v>4240</v>
      </c>
      <c r="D72" s="899" t="s">
        <v>566</v>
      </c>
      <c r="E72" s="898" t="s">
        <v>1682</v>
      </c>
      <c r="F72" s="906" t="s">
        <v>161</v>
      </c>
      <c r="G72" s="340">
        <v>53</v>
      </c>
      <c r="H72" s="340">
        <v>180</v>
      </c>
      <c r="I72" s="901" t="s">
        <v>1421</v>
      </c>
      <c r="J72" s="340">
        <v>2026</v>
      </c>
      <c r="K72" s="787" t="s">
        <v>8535</v>
      </c>
      <c r="L72" s="853">
        <v>0</v>
      </c>
      <c r="M72" s="853">
        <v>165</v>
      </c>
      <c r="N72" s="854" t="s">
        <v>1421</v>
      </c>
      <c r="O72" s="852">
        <v>2026</v>
      </c>
    </row>
    <row r="73" spans="1:15" ht="13.8">
      <c r="A73" s="846" t="s">
        <v>5546</v>
      </c>
      <c r="B73" s="897" t="s">
        <v>4219</v>
      </c>
      <c r="C73" s="898" t="s">
        <v>386</v>
      </c>
      <c r="D73" s="899" t="s">
        <v>566</v>
      </c>
      <c r="E73" s="898" t="s">
        <v>1683</v>
      </c>
      <c r="F73" s="906" t="s">
        <v>162</v>
      </c>
      <c r="G73" s="340">
        <v>0</v>
      </c>
      <c r="H73" s="340">
        <v>87</v>
      </c>
      <c r="I73" s="901" t="s">
        <v>1421</v>
      </c>
      <c r="J73" s="340">
        <v>2026</v>
      </c>
      <c r="K73" s="795" t="s">
        <v>8537</v>
      </c>
      <c r="L73" s="853">
        <v>0</v>
      </c>
      <c r="M73" s="853">
        <v>27</v>
      </c>
      <c r="N73" s="854" t="s">
        <v>1421</v>
      </c>
      <c r="O73" s="852">
        <v>2026</v>
      </c>
    </row>
    <row r="74" spans="1:15" ht="13.8">
      <c r="A74" s="846" t="s">
        <v>5013</v>
      </c>
      <c r="B74" s="897" t="s">
        <v>4221</v>
      </c>
      <c r="C74" s="898" t="s">
        <v>387</v>
      </c>
      <c r="D74" s="899" t="s">
        <v>566</v>
      </c>
      <c r="E74" s="898" t="s">
        <v>388</v>
      </c>
      <c r="F74" s="905" t="s">
        <v>389</v>
      </c>
      <c r="G74" s="340">
        <v>0</v>
      </c>
      <c r="H74" s="341">
        <v>1400</v>
      </c>
      <c r="I74" s="901" t="s">
        <v>1424</v>
      </c>
      <c r="J74" s="340">
        <v>2024</v>
      </c>
      <c r="K74" s="790" t="s">
        <v>8538</v>
      </c>
      <c r="L74" s="852">
        <v>0</v>
      </c>
      <c r="M74" s="856">
        <v>1400</v>
      </c>
      <c r="N74" s="858" t="s">
        <v>1421</v>
      </c>
      <c r="O74" s="853">
        <v>2025</v>
      </c>
    </row>
    <row r="75" spans="1:15" ht="13.8">
      <c r="A75" s="846" t="s">
        <v>5013</v>
      </c>
      <c r="B75" s="897" t="s">
        <v>4222</v>
      </c>
      <c r="C75" s="898" t="s">
        <v>387</v>
      </c>
      <c r="D75" s="899" t="s">
        <v>566</v>
      </c>
      <c r="E75" s="898" t="s">
        <v>4223</v>
      </c>
      <c r="F75" s="907" t="s">
        <v>164</v>
      </c>
      <c r="G75" s="341">
        <v>1400</v>
      </c>
      <c r="H75" s="341">
        <v>3400</v>
      </c>
      <c r="I75" s="901" t="s">
        <v>1421</v>
      </c>
      <c r="J75" s="340">
        <v>2026</v>
      </c>
      <c r="K75" s="790" t="s">
        <v>8539</v>
      </c>
      <c r="L75" s="856">
        <v>1400</v>
      </c>
      <c r="M75" s="859">
        <v>2785</v>
      </c>
      <c r="N75" s="854" t="s">
        <v>1421</v>
      </c>
      <c r="O75" s="852">
        <v>2026</v>
      </c>
    </row>
    <row r="76" spans="1:15" ht="13.8">
      <c r="A76" s="846" t="s">
        <v>5018</v>
      </c>
      <c r="B76" s="897" t="s">
        <v>4226</v>
      </c>
      <c r="C76" s="898" t="s">
        <v>623</v>
      </c>
      <c r="D76" s="899" t="s">
        <v>445</v>
      </c>
      <c r="E76" s="898" t="s">
        <v>390</v>
      </c>
      <c r="F76" s="905" t="s">
        <v>392</v>
      </c>
      <c r="G76" s="901" t="s">
        <v>517</v>
      </c>
      <c r="H76" s="901" t="s">
        <v>517</v>
      </c>
      <c r="I76" s="901" t="s">
        <v>1424</v>
      </c>
      <c r="J76" s="340">
        <v>2023</v>
      </c>
      <c r="K76" s="795" t="s">
        <v>8546</v>
      </c>
      <c r="L76" s="863">
        <v>0</v>
      </c>
      <c r="M76" s="863">
        <v>150</v>
      </c>
      <c r="N76" s="885" t="s">
        <v>1424</v>
      </c>
      <c r="O76" s="883">
        <v>2023</v>
      </c>
    </row>
    <row r="77" spans="1:15" ht="13.8">
      <c r="A77" s="846" t="s">
        <v>5016</v>
      </c>
      <c r="B77" s="897" t="s">
        <v>4227</v>
      </c>
      <c r="C77" s="898" t="s">
        <v>393</v>
      </c>
      <c r="D77" s="899" t="s">
        <v>566</v>
      </c>
      <c r="E77" s="898" t="s">
        <v>1690</v>
      </c>
      <c r="F77" s="907" t="s">
        <v>167</v>
      </c>
      <c r="G77" s="340">
        <v>0</v>
      </c>
      <c r="H77" s="340">
        <v>680</v>
      </c>
      <c r="I77" s="901" t="s">
        <v>1421</v>
      </c>
      <c r="J77" s="340">
        <v>2026</v>
      </c>
      <c r="K77" s="790" t="s">
        <v>8547</v>
      </c>
      <c r="L77" s="852">
        <v>0</v>
      </c>
      <c r="M77" s="853">
        <v>646</v>
      </c>
      <c r="N77" s="854" t="s">
        <v>1421</v>
      </c>
      <c r="O77" s="852">
        <v>2026</v>
      </c>
    </row>
    <row r="78" spans="1:15" ht="13.8">
      <c r="A78" s="846" t="s">
        <v>5033</v>
      </c>
      <c r="B78" s="897" t="s">
        <v>4251</v>
      </c>
      <c r="C78" s="898" t="s">
        <v>616</v>
      </c>
      <c r="D78" s="899" t="s">
        <v>566</v>
      </c>
      <c r="E78" s="898" t="s">
        <v>1699</v>
      </c>
      <c r="F78" s="906" t="s">
        <v>173</v>
      </c>
      <c r="G78" s="340">
        <v>0</v>
      </c>
      <c r="H78" s="340">
        <v>13</v>
      </c>
      <c r="I78" s="901" t="s">
        <v>1424</v>
      </c>
      <c r="J78" s="340">
        <v>2023</v>
      </c>
      <c r="K78" s="792" t="s">
        <v>8558</v>
      </c>
      <c r="L78" s="858" t="s">
        <v>9384</v>
      </c>
      <c r="M78" s="853">
        <v>3</v>
      </c>
      <c r="N78" s="858" t="s">
        <v>1433</v>
      </c>
      <c r="O78" s="853">
        <v>2026</v>
      </c>
    </row>
    <row r="79" spans="1:15" ht="13.8">
      <c r="A79" s="846" t="s">
        <v>5033</v>
      </c>
      <c r="B79" s="897" t="s">
        <v>4252</v>
      </c>
      <c r="C79" s="898" t="s">
        <v>616</v>
      </c>
      <c r="D79" s="899" t="s">
        <v>445</v>
      </c>
      <c r="E79" s="898" t="s">
        <v>407</v>
      </c>
      <c r="F79" s="900" t="s">
        <v>409</v>
      </c>
      <c r="G79" s="902" t="s">
        <v>517</v>
      </c>
      <c r="H79" s="902" t="s">
        <v>517</v>
      </c>
      <c r="I79" s="902" t="s">
        <v>1433</v>
      </c>
      <c r="J79" s="403">
        <v>2026</v>
      </c>
      <c r="K79" s="790" t="s">
        <v>8562</v>
      </c>
      <c r="L79" s="854" t="s">
        <v>9384</v>
      </c>
      <c r="M79" s="854" t="s">
        <v>9384</v>
      </c>
      <c r="N79" s="858" t="s">
        <v>1444</v>
      </c>
      <c r="O79" s="853">
        <v>2024</v>
      </c>
    </row>
    <row r="80" spans="1:15" ht="13.8">
      <c r="A80" s="846" t="s">
        <v>5015</v>
      </c>
      <c r="B80" s="897" t="s">
        <v>4253</v>
      </c>
      <c r="C80" s="908" t="s">
        <v>578</v>
      </c>
      <c r="D80" s="909" t="s">
        <v>445</v>
      </c>
      <c r="E80" s="898" t="s">
        <v>1698</v>
      </c>
      <c r="F80" s="900" t="s">
        <v>411</v>
      </c>
      <c r="G80" s="901" t="s">
        <v>517</v>
      </c>
      <c r="H80" s="901" t="s">
        <v>517</v>
      </c>
      <c r="I80" s="901" t="s">
        <v>1424</v>
      </c>
      <c r="J80" s="340">
        <v>2025</v>
      </c>
      <c r="K80" s="790" t="s">
        <v>8563</v>
      </c>
      <c r="L80" s="853">
        <v>0</v>
      </c>
      <c r="M80" s="853">
        <v>75</v>
      </c>
      <c r="N80" s="858" t="s">
        <v>1421</v>
      </c>
      <c r="O80" s="853">
        <v>2026</v>
      </c>
    </row>
    <row r="81" spans="1:15" ht="13.8">
      <c r="A81" s="846" t="s">
        <v>5045</v>
      </c>
      <c r="B81" s="897" t="s">
        <v>4291</v>
      </c>
      <c r="C81" s="908" t="s">
        <v>914</v>
      </c>
      <c r="D81" s="899" t="s">
        <v>566</v>
      </c>
      <c r="E81" s="898" t="s">
        <v>1713</v>
      </c>
      <c r="F81" s="900" t="s">
        <v>419</v>
      </c>
      <c r="G81" s="340">
        <v>0</v>
      </c>
      <c r="H81" s="341">
        <v>820000</v>
      </c>
      <c r="I81" s="901" t="s">
        <v>1424</v>
      </c>
      <c r="J81" s="340">
        <v>2024</v>
      </c>
      <c r="K81" s="790" t="s">
        <v>8570</v>
      </c>
      <c r="L81" s="852">
        <v>0</v>
      </c>
      <c r="M81" s="856">
        <v>820000</v>
      </c>
      <c r="N81" s="858" t="s">
        <v>1444</v>
      </c>
      <c r="O81" s="853">
        <v>2025</v>
      </c>
    </row>
    <row r="82" spans="1:15" ht="13.8">
      <c r="A82" s="846" t="s">
        <v>5048</v>
      </c>
      <c r="B82" s="897" t="s">
        <v>4257</v>
      </c>
      <c r="C82" s="908" t="s">
        <v>594</v>
      </c>
      <c r="D82" s="899" t="s">
        <v>566</v>
      </c>
      <c r="E82" s="898" t="s">
        <v>1718</v>
      </c>
      <c r="F82" s="900" t="s">
        <v>421</v>
      </c>
      <c r="G82" s="341">
        <v>2560000</v>
      </c>
      <c r="H82" s="341">
        <v>300000</v>
      </c>
      <c r="I82" s="901" t="s">
        <v>1424</v>
      </c>
      <c r="J82" s="340">
        <v>2023</v>
      </c>
      <c r="K82" s="787" t="s">
        <v>8579</v>
      </c>
      <c r="L82" s="853">
        <v>0</v>
      </c>
      <c r="M82" s="859">
        <v>55000</v>
      </c>
      <c r="N82" s="854" t="s">
        <v>1424</v>
      </c>
      <c r="O82" s="852">
        <v>2023</v>
      </c>
    </row>
    <row r="83" spans="1:15" ht="13.8">
      <c r="A83" s="846" t="s">
        <v>5029</v>
      </c>
      <c r="B83" s="897" t="s">
        <v>4261</v>
      </c>
      <c r="C83" s="898" t="s">
        <v>625</v>
      </c>
      <c r="D83" s="899" t="s">
        <v>566</v>
      </c>
      <c r="E83" s="898" t="s">
        <v>1719</v>
      </c>
      <c r="F83" s="906" t="s">
        <v>176</v>
      </c>
      <c r="G83" s="340">
        <v>0</v>
      </c>
      <c r="H83" s="341">
        <v>650000</v>
      </c>
      <c r="I83" s="901" t="s">
        <v>1424</v>
      </c>
      <c r="J83" s="340">
        <v>2024</v>
      </c>
      <c r="K83" s="792" t="s">
        <v>8584</v>
      </c>
      <c r="L83" s="852">
        <v>0</v>
      </c>
      <c r="M83" s="856">
        <v>650000</v>
      </c>
      <c r="N83" s="858" t="s">
        <v>1424</v>
      </c>
      <c r="O83" s="853">
        <v>2025</v>
      </c>
    </row>
    <row r="84" spans="1:15" ht="13.8">
      <c r="A84" s="846" t="s">
        <v>5055</v>
      </c>
      <c r="B84" s="897" t="s">
        <v>4263</v>
      </c>
      <c r="C84" s="908" t="s">
        <v>660</v>
      </c>
      <c r="D84" s="899" t="s">
        <v>566</v>
      </c>
      <c r="E84" s="898" t="s">
        <v>1721</v>
      </c>
      <c r="F84" s="906" t="s">
        <v>177</v>
      </c>
      <c r="G84" s="340">
        <v>0</v>
      </c>
      <c r="H84" s="341">
        <v>70000</v>
      </c>
      <c r="I84" s="901" t="s">
        <v>1424</v>
      </c>
      <c r="J84" s="340">
        <v>2024</v>
      </c>
      <c r="K84" s="790" t="s">
        <v>8587</v>
      </c>
      <c r="L84" s="852">
        <v>0</v>
      </c>
      <c r="M84" s="859">
        <v>20000</v>
      </c>
      <c r="N84" s="854" t="s">
        <v>1424</v>
      </c>
      <c r="O84" s="852">
        <v>2024</v>
      </c>
    </row>
    <row r="85" spans="1:15" ht="13.8">
      <c r="A85" s="846" t="s">
        <v>5048</v>
      </c>
      <c r="B85" s="897" t="s">
        <v>4265</v>
      </c>
      <c r="C85" s="908" t="s">
        <v>594</v>
      </c>
      <c r="D85" s="899" t="s">
        <v>566</v>
      </c>
      <c r="E85" s="898" t="s">
        <v>4266</v>
      </c>
      <c r="F85" s="906" t="s">
        <v>178</v>
      </c>
      <c r="G85" s="341">
        <v>296000</v>
      </c>
      <c r="H85" s="341">
        <v>336000</v>
      </c>
      <c r="I85" s="901" t="s">
        <v>1424</v>
      </c>
      <c r="J85" s="340">
        <v>2024</v>
      </c>
      <c r="K85" s="792" t="s">
        <v>8590</v>
      </c>
      <c r="L85" s="853">
        <v>0</v>
      </c>
      <c r="M85" s="859">
        <v>55000</v>
      </c>
      <c r="N85" s="854" t="s">
        <v>1424</v>
      </c>
      <c r="O85" s="852">
        <v>2024</v>
      </c>
    </row>
    <row r="86" spans="1:15" ht="13.8">
      <c r="A86" s="846" t="s">
        <v>5027</v>
      </c>
      <c r="B86" s="897" t="s">
        <v>4270</v>
      </c>
      <c r="C86" s="908" t="s">
        <v>579</v>
      </c>
      <c r="D86" s="899" t="s">
        <v>566</v>
      </c>
      <c r="E86" s="898" t="s">
        <v>1710</v>
      </c>
      <c r="F86" s="900" t="s">
        <v>7831</v>
      </c>
      <c r="G86" s="340">
        <v>0</v>
      </c>
      <c r="H86" s="341">
        <v>264480</v>
      </c>
      <c r="I86" s="901" t="s">
        <v>1424</v>
      </c>
      <c r="J86" s="340">
        <v>2025</v>
      </c>
      <c r="K86" s="910" t="s">
        <v>9393</v>
      </c>
      <c r="L86" s="852">
        <v>0</v>
      </c>
      <c r="M86" s="859">
        <v>150480</v>
      </c>
      <c r="N86" s="858" t="s">
        <v>1421</v>
      </c>
      <c r="O86" s="853">
        <v>2026</v>
      </c>
    </row>
    <row r="87" spans="1:15" ht="13.8">
      <c r="A87" s="846" t="s">
        <v>5051</v>
      </c>
      <c r="B87" s="897" t="s">
        <v>4284</v>
      </c>
      <c r="C87" s="898" t="s">
        <v>619</v>
      </c>
      <c r="D87" s="899" t="s">
        <v>566</v>
      </c>
      <c r="E87" s="898" t="s">
        <v>1727</v>
      </c>
      <c r="F87" s="900" t="s">
        <v>430</v>
      </c>
      <c r="G87" s="340">
        <v>0</v>
      </c>
      <c r="H87" s="341">
        <v>2784000</v>
      </c>
      <c r="I87" s="901" t="s">
        <v>1421</v>
      </c>
      <c r="J87" s="340">
        <v>2026</v>
      </c>
      <c r="K87" s="787" t="s">
        <v>8596</v>
      </c>
      <c r="L87" s="852">
        <v>0</v>
      </c>
      <c r="M87" s="859">
        <v>2600000</v>
      </c>
      <c r="N87" s="854" t="s">
        <v>1421</v>
      </c>
      <c r="O87" s="852">
        <v>2026</v>
      </c>
    </row>
    <row r="88" spans="1:15" ht="13.8">
      <c r="A88" s="846" t="s">
        <v>5054</v>
      </c>
      <c r="B88" s="897" t="s">
        <v>3445</v>
      </c>
      <c r="C88" s="908" t="s">
        <v>655</v>
      </c>
      <c r="D88" s="899" t="s">
        <v>566</v>
      </c>
      <c r="E88" s="898" t="s">
        <v>1707</v>
      </c>
      <c r="F88" s="900" t="s">
        <v>432</v>
      </c>
      <c r="G88" s="341">
        <v>40000</v>
      </c>
      <c r="H88" s="341">
        <v>47500</v>
      </c>
      <c r="I88" s="901" t="s">
        <v>1424</v>
      </c>
      <c r="J88" s="340">
        <v>2022</v>
      </c>
      <c r="K88" s="790" t="s">
        <v>8598</v>
      </c>
      <c r="L88" s="858" t="s">
        <v>9384</v>
      </c>
      <c r="M88" s="858" t="s">
        <v>9384</v>
      </c>
      <c r="N88" s="858" t="s">
        <v>1421</v>
      </c>
      <c r="O88" s="853">
        <v>2023</v>
      </c>
    </row>
    <row r="89" spans="1:15" ht="13.8">
      <c r="A89" s="846" t="s">
        <v>5069</v>
      </c>
      <c r="B89" s="897" t="s">
        <v>4319</v>
      </c>
      <c r="C89" s="898" t="s">
        <v>613</v>
      </c>
      <c r="D89" s="899" t="s">
        <v>566</v>
      </c>
      <c r="E89" s="898" t="s">
        <v>1745</v>
      </c>
      <c r="F89" s="900" t="s">
        <v>438</v>
      </c>
      <c r="G89" s="340">
        <v>0</v>
      </c>
      <c r="H89" s="341">
        <v>15000</v>
      </c>
      <c r="I89" s="901" t="s">
        <v>1424</v>
      </c>
      <c r="J89" s="340">
        <v>2024</v>
      </c>
      <c r="K89" s="795" t="s">
        <v>8604</v>
      </c>
      <c r="L89" s="883">
        <v>0</v>
      </c>
      <c r="M89" s="884">
        <v>6000</v>
      </c>
      <c r="N89" s="885" t="s">
        <v>1424</v>
      </c>
      <c r="O89" s="883">
        <v>2024</v>
      </c>
    </row>
    <row r="90" spans="1:15" ht="14.4">
      <c r="A90" s="846" t="s">
        <v>5060</v>
      </c>
      <c r="B90" s="897" t="s">
        <v>4327</v>
      </c>
      <c r="C90" s="899" t="s">
        <v>574</v>
      </c>
      <c r="D90" s="899" t="s">
        <v>566</v>
      </c>
      <c r="E90" s="898" t="s">
        <v>1733</v>
      </c>
      <c r="F90" s="900" t="s">
        <v>442</v>
      </c>
      <c r="G90" s="340">
        <v>0</v>
      </c>
      <c r="H90" s="340">
        <v>100</v>
      </c>
      <c r="I90" s="901" t="s">
        <v>1421</v>
      </c>
      <c r="J90" s="340">
        <v>2025</v>
      </c>
      <c r="K90" s="787" t="s">
        <v>8608</v>
      </c>
      <c r="L90" s="852">
        <v>0</v>
      </c>
      <c r="M90" s="859">
        <v>1400</v>
      </c>
      <c r="N90" s="854" t="s">
        <v>1421</v>
      </c>
      <c r="O90" s="852">
        <v>2025</v>
      </c>
    </row>
    <row r="91" spans="1:15" ht="14.4">
      <c r="A91" s="846" t="s">
        <v>5061</v>
      </c>
      <c r="B91" s="897" t="s">
        <v>4328</v>
      </c>
      <c r="C91" s="908" t="s">
        <v>585</v>
      </c>
      <c r="D91" s="899" t="s">
        <v>445</v>
      </c>
      <c r="E91" s="898" t="s">
        <v>1735</v>
      </c>
      <c r="F91" s="900" t="s">
        <v>443</v>
      </c>
      <c r="G91" s="901" t="s">
        <v>517</v>
      </c>
      <c r="H91" s="901" t="s">
        <v>517</v>
      </c>
      <c r="I91" s="901" t="s">
        <v>1424</v>
      </c>
      <c r="J91" s="340">
        <v>2025</v>
      </c>
      <c r="K91" s="790" t="s">
        <v>8609</v>
      </c>
      <c r="L91" s="853">
        <v>0</v>
      </c>
      <c r="M91" s="853">
        <v>5</v>
      </c>
      <c r="N91" s="858" t="s">
        <v>1421</v>
      </c>
      <c r="O91" s="853">
        <v>2026</v>
      </c>
    </row>
    <row r="92" spans="1:15" ht="14.4">
      <c r="A92" s="846" t="s">
        <v>5066</v>
      </c>
      <c r="B92" s="897" t="s">
        <v>4301</v>
      </c>
      <c r="C92" s="898" t="s">
        <v>916</v>
      </c>
      <c r="D92" s="899" t="s">
        <v>566</v>
      </c>
      <c r="E92" s="898" t="s">
        <v>1741</v>
      </c>
      <c r="F92" s="900" t="s">
        <v>449</v>
      </c>
      <c r="G92" s="340">
        <v>8</v>
      </c>
      <c r="H92" s="340">
        <v>50</v>
      </c>
      <c r="I92" s="901" t="s">
        <v>1424</v>
      </c>
      <c r="J92" s="340">
        <v>2025</v>
      </c>
      <c r="K92" s="792" t="s">
        <v>8611</v>
      </c>
      <c r="L92" s="852">
        <v>8</v>
      </c>
      <c r="M92" s="853">
        <v>35</v>
      </c>
      <c r="N92" s="854" t="s">
        <v>1424</v>
      </c>
      <c r="O92" s="852">
        <v>2025</v>
      </c>
    </row>
    <row r="93" spans="1:15" ht="14.4">
      <c r="A93" s="846" t="s">
        <v>5066</v>
      </c>
      <c r="B93" s="897" t="s">
        <v>4302</v>
      </c>
      <c r="C93" s="898" t="s">
        <v>916</v>
      </c>
      <c r="D93" s="899" t="s">
        <v>566</v>
      </c>
      <c r="E93" s="898" t="s">
        <v>4303</v>
      </c>
      <c r="F93" s="900" t="s">
        <v>450</v>
      </c>
      <c r="G93" s="911">
        <v>140000000</v>
      </c>
      <c r="H93" s="341">
        <v>600000000</v>
      </c>
      <c r="I93" s="901" t="s">
        <v>1424</v>
      </c>
      <c r="J93" s="340">
        <v>2025</v>
      </c>
      <c r="K93" s="792" t="s">
        <v>8612</v>
      </c>
      <c r="L93" s="853">
        <v>0</v>
      </c>
      <c r="M93" s="859">
        <v>307000000</v>
      </c>
      <c r="N93" s="858" t="s">
        <v>1421</v>
      </c>
      <c r="O93" s="853">
        <v>2026</v>
      </c>
    </row>
    <row r="94" spans="1:15" ht="14.4">
      <c r="A94" s="846" t="s">
        <v>5066</v>
      </c>
      <c r="B94" s="897" t="s">
        <v>4306</v>
      </c>
      <c r="C94" s="898" t="s">
        <v>916</v>
      </c>
      <c r="D94" s="899" t="s">
        <v>566</v>
      </c>
      <c r="E94" s="898" t="s">
        <v>4307</v>
      </c>
      <c r="F94" s="906" t="s">
        <v>183</v>
      </c>
      <c r="G94" s="340">
        <v>950</v>
      </c>
      <c r="H94" s="901">
        <v>4500</v>
      </c>
      <c r="I94" s="901" t="s">
        <v>1424</v>
      </c>
      <c r="J94" s="340">
        <v>2025</v>
      </c>
      <c r="K94" s="795" t="s">
        <v>8613</v>
      </c>
      <c r="L94" s="853">
        <v>0</v>
      </c>
      <c r="M94" s="859">
        <v>5000</v>
      </c>
      <c r="N94" s="858" t="s">
        <v>1421</v>
      </c>
      <c r="O94" s="853">
        <v>2026</v>
      </c>
    </row>
    <row r="95" spans="1:15" ht="14.4">
      <c r="A95" s="846" t="s">
        <v>5068</v>
      </c>
      <c r="B95" s="897" t="s">
        <v>4318</v>
      </c>
      <c r="C95" s="898" t="s">
        <v>627</v>
      </c>
      <c r="D95" s="899" t="s">
        <v>566</v>
      </c>
      <c r="E95" s="898" t="s">
        <v>1739</v>
      </c>
      <c r="F95" s="898" t="s">
        <v>517</v>
      </c>
      <c r="G95" s="340">
        <v>0</v>
      </c>
      <c r="H95" s="340">
        <v>250</v>
      </c>
      <c r="I95" s="901" t="s">
        <v>1421</v>
      </c>
      <c r="J95" s="340">
        <v>2025</v>
      </c>
      <c r="K95" s="787" t="s">
        <v>8619</v>
      </c>
      <c r="L95" s="912">
        <v>0</v>
      </c>
      <c r="M95" s="913">
        <v>1</v>
      </c>
      <c r="N95" s="864" t="s">
        <v>8135</v>
      </c>
      <c r="O95" s="912">
        <v>2026</v>
      </c>
    </row>
    <row r="96" spans="1:15" ht="13.8">
      <c r="A96" s="846" t="s">
        <v>5076</v>
      </c>
      <c r="B96" s="897" t="s">
        <v>4336</v>
      </c>
      <c r="C96" s="899" t="s">
        <v>717</v>
      </c>
      <c r="D96" s="899" t="s">
        <v>566</v>
      </c>
      <c r="E96" s="898" t="s">
        <v>1757</v>
      </c>
      <c r="F96" s="900" t="s">
        <v>1254</v>
      </c>
      <c r="G96" s="341">
        <v>39000</v>
      </c>
      <c r="H96" s="341">
        <v>174000</v>
      </c>
      <c r="I96" s="901" t="s">
        <v>1424</v>
      </c>
      <c r="J96" s="340">
        <v>2025</v>
      </c>
      <c r="K96" s="787" t="s">
        <v>8627</v>
      </c>
      <c r="L96" s="856">
        <v>39000</v>
      </c>
      <c r="M96" s="859">
        <v>129000</v>
      </c>
      <c r="N96" s="854" t="s">
        <v>1424</v>
      </c>
      <c r="O96" s="852">
        <v>2025</v>
      </c>
    </row>
    <row r="97" spans="1:15" ht="13.8">
      <c r="A97" s="846" t="s">
        <v>5077</v>
      </c>
      <c r="B97" s="897" t="s">
        <v>4337</v>
      </c>
      <c r="C97" s="899" t="s">
        <v>718</v>
      </c>
      <c r="D97" s="899" t="s">
        <v>566</v>
      </c>
      <c r="E97" s="898" t="s">
        <v>468</v>
      </c>
      <c r="F97" s="900" t="s">
        <v>469</v>
      </c>
      <c r="G97" s="341">
        <v>50000</v>
      </c>
      <c r="H97" s="341">
        <v>170000</v>
      </c>
      <c r="I97" s="901" t="s">
        <v>1424</v>
      </c>
      <c r="J97" s="340">
        <v>2023</v>
      </c>
      <c r="K97" s="787" t="s">
        <v>8631</v>
      </c>
      <c r="L97" s="853">
        <v>0</v>
      </c>
      <c r="M97" s="859">
        <v>166670</v>
      </c>
      <c r="N97" s="858" t="s">
        <v>1421</v>
      </c>
      <c r="O97" s="853">
        <v>2026</v>
      </c>
    </row>
    <row r="98" spans="1:15" ht="13.8">
      <c r="A98" s="846" t="s">
        <v>5087</v>
      </c>
      <c r="B98" s="897" t="s">
        <v>4357</v>
      </c>
      <c r="C98" s="898" t="s">
        <v>630</v>
      </c>
      <c r="D98" s="899" t="s">
        <v>566</v>
      </c>
      <c r="E98" s="898" t="s">
        <v>1764</v>
      </c>
      <c r="F98" s="900" t="s">
        <v>5133</v>
      </c>
      <c r="G98" s="340">
        <v>0</v>
      </c>
      <c r="H98" s="340">
        <v>300</v>
      </c>
      <c r="I98" s="901" t="s">
        <v>1421</v>
      </c>
      <c r="J98" s="340">
        <v>2026</v>
      </c>
      <c r="K98" s="787" t="s">
        <v>8640</v>
      </c>
      <c r="L98" s="852">
        <v>0</v>
      </c>
      <c r="M98" s="859">
        <v>1080</v>
      </c>
      <c r="N98" s="854" t="s">
        <v>1421</v>
      </c>
      <c r="O98" s="852">
        <v>2026</v>
      </c>
    </row>
    <row r="99" spans="1:15" ht="13.8">
      <c r="A99" s="846" t="s">
        <v>5089</v>
      </c>
      <c r="B99" s="897" t="s">
        <v>4359</v>
      </c>
      <c r="C99" s="898" t="s">
        <v>920</v>
      </c>
      <c r="D99" s="899" t="s">
        <v>566</v>
      </c>
      <c r="E99" s="898" t="s">
        <v>1766</v>
      </c>
      <c r="F99" s="900" t="s">
        <v>484</v>
      </c>
      <c r="G99" s="901" t="s">
        <v>517</v>
      </c>
      <c r="H99" s="340">
        <v>14</v>
      </c>
      <c r="I99" s="901" t="s">
        <v>1421</v>
      </c>
      <c r="J99" s="340">
        <v>2026</v>
      </c>
      <c r="K99" s="792" t="s">
        <v>8641</v>
      </c>
      <c r="L99" s="853">
        <v>0</v>
      </c>
      <c r="M99" s="853">
        <v>300</v>
      </c>
      <c r="N99" s="854" t="s">
        <v>1421</v>
      </c>
      <c r="O99" s="852">
        <v>2026</v>
      </c>
    </row>
    <row r="100" spans="1:15" ht="15.6">
      <c r="A100" s="846" t="s">
        <v>5108</v>
      </c>
      <c r="B100" s="897" t="s">
        <v>4383</v>
      </c>
      <c r="C100" s="908" t="s">
        <v>595</v>
      </c>
      <c r="D100" s="899" t="s">
        <v>566</v>
      </c>
      <c r="E100" s="898" t="s">
        <v>3837</v>
      </c>
      <c r="F100" s="914" t="s">
        <v>494</v>
      </c>
      <c r="G100" s="340">
        <v>0</v>
      </c>
      <c r="H100" s="340">
        <v>41</v>
      </c>
      <c r="I100" s="901" t="s">
        <v>1424</v>
      </c>
      <c r="J100" s="340">
        <v>2023</v>
      </c>
      <c r="K100" s="792" t="s">
        <v>8654</v>
      </c>
      <c r="L100" s="852">
        <v>0</v>
      </c>
      <c r="M100" s="852">
        <v>41</v>
      </c>
      <c r="N100" s="858" t="s">
        <v>1421</v>
      </c>
      <c r="O100" s="853">
        <v>2024</v>
      </c>
    </row>
    <row r="101" spans="1:15" ht="13.8">
      <c r="A101" s="846" t="s">
        <v>5103</v>
      </c>
      <c r="B101" s="897" t="s">
        <v>4398</v>
      </c>
      <c r="C101" s="908" t="s">
        <v>577</v>
      </c>
      <c r="D101" s="899" t="s">
        <v>566</v>
      </c>
      <c r="E101" s="898" t="s">
        <v>1793</v>
      </c>
      <c r="F101" s="900" t="s">
        <v>498</v>
      </c>
      <c r="G101" s="340">
        <v>0</v>
      </c>
      <c r="H101" s="341">
        <v>1350</v>
      </c>
      <c r="I101" s="901" t="s">
        <v>1421</v>
      </c>
      <c r="J101" s="340">
        <v>2026</v>
      </c>
      <c r="K101" s="792" t="s">
        <v>8658</v>
      </c>
      <c r="L101" s="852">
        <v>0</v>
      </c>
      <c r="M101" s="859">
        <v>1038</v>
      </c>
      <c r="N101" s="854" t="s">
        <v>1421</v>
      </c>
      <c r="O101" s="852">
        <v>2026</v>
      </c>
    </row>
    <row r="102" spans="1:15" ht="13.8">
      <c r="A102" s="846" t="s">
        <v>5104</v>
      </c>
      <c r="B102" s="897" t="s">
        <v>4401</v>
      </c>
      <c r="C102" s="908" t="s">
        <v>586</v>
      </c>
      <c r="D102" s="899" t="s">
        <v>566</v>
      </c>
      <c r="E102" s="898" t="s">
        <v>1797</v>
      </c>
      <c r="F102" s="906" t="s">
        <v>237</v>
      </c>
      <c r="G102" s="340">
        <v>0</v>
      </c>
      <c r="H102" s="341">
        <v>800000</v>
      </c>
      <c r="I102" s="901" t="s">
        <v>1421</v>
      </c>
      <c r="J102" s="340">
        <v>2026</v>
      </c>
      <c r="K102" s="787" t="s">
        <v>8660</v>
      </c>
      <c r="L102" s="852">
        <v>0</v>
      </c>
      <c r="M102" s="859">
        <v>842000</v>
      </c>
      <c r="N102" s="854" t="s">
        <v>1421</v>
      </c>
      <c r="O102" s="852">
        <v>2026</v>
      </c>
    </row>
    <row r="103" spans="1:15" ht="13.8">
      <c r="A103" s="846" t="s">
        <v>5104</v>
      </c>
      <c r="B103" s="897" t="s">
        <v>4402</v>
      </c>
      <c r="C103" s="908" t="s">
        <v>586</v>
      </c>
      <c r="D103" s="899" t="s">
        <v>566</v>
      </c>
      <c r="E103" s="898" t="s">
        <v>1796</v>
      </c>
      <c r="F103" s="915" t="s">
        <v>238</v>
      </c>
      <c r="G103" s="340">
        <v>0</v>
      </c>
      <c r="H103" s="341">
        <v>600</v>
      </c>
      <c r="I103" s="901" t="s">
        <v>1421</v>
      </c>
      <c r="J103" s="340">
        <v>2024</v>
      </c>
      <c r="K103" s="787" t="s">
        <v>9438</v>
      </c>
      <c r="L103" s="852">
        <v>0</v>
      </c>
      <c r="M103" s="853">
        <v>480</v>
      </c>
      <c r="N103" s="854" t="s">
        <v>1424</v>
      </c>
      <c r="O103" s="852">
        <v>2024</v>
      </c>
    </row>
    <row r="104" spans="1:15" ht="13.8">
      <c r="A104" s="846" t="s">
        <v>5104</v>
      </c>
      <c r="B104" s="897" t="s">
        <v>4404</v>
      </c>
      <c r="C104" s="908" t="s">
        <v>586</v>
      </c>
      <c r="D104" s="899" t="s">
        <v>566</v>
      </c>
      <c r="E104" s="898" t="s">
        <v>1798</v>
      </c>
      <c r="F104" s="906" t="s">
        <v>239</v>
      </c>
      <c r="G104" s="340">
        <v>0</v>
      </c>
      <c r="H104" s="341">
        <v>200000</v>
      </c>
      <c r="I104" s="901" t="s">
        <v>1424</v>
      </c>
      <c r="J104" s="340">
        <v>2025</v>
      </c>
      <c r="K104" s="792" t="s">
        <v>8664</v>
      </c>
      <c r="L104" s="852">
        <v>0</v>
      </c>
      <c r="M104" s="859">
        <v>300000</v>
      </c>
      <c r="N104" s="854" t="s">
        <v>1424</v>
      </c>
      <c r="O104" s="852">
        <v>2025</v>
      </c>
    </row>
    <row r="105" spans="1:15" ht="13.8">
      <c r="A105" s="846" t="s">
        <v>5105</v>
      </c>
      <c r="B105" s="897" t="s">
        <v>4397</v>
      </c>
      <c r="C105" s="908" t="s">
        <v>587</v>
      </c>
      <c r="D105" s="899" t="s">
        <v>566</v>
      </c>
      <c r="E105" s="898" t="s">
        <v>502</v>
      </c>
      <c r="F105" s="906" t="s">
        <v>241</v>
      </c>
      <c r="G105" s="340">
        <v>0</v>
      </c>
      <c r="H105" s="341">
        <v>400</v>
      </c>
      <c r="I105" s="901" t="s">
        <v>1421</v>
      </c>
      <c r="J105" s="340">
        <v>2026</v>
      </c>
      <c r="K105" s="787" t="s">
        <v>8665</v>
      </c>
      <c r="L105" s="852">
        <v>0</v>
      </c>
      <c r="M105" s="853">
        <v>307</v>
      </c>
      <c r="N105" s="854" t="s">
        <v>1421</v>
      </c>
      <c r="O105" s="852">
        <v>2026</v>
      </c>
    </row>
    <row r="106" spans="1:15" ht="13.8">
      <c r="A106" s="846" t="s">
        <v>5111</v>
      </c>
      <c r="B106" s="897" t="s">
        <v>4420</v>
      </c>
      <c r="C106" s="908" t="s">
        <v>576</v>
      </c>
      <c r="D106" s="899" t="s">
        <v>566</v>
      </c>
      <c r="E106" s="898" t="s">
        <v>1803</v>
      </c>
      <c r="F106" s="916" t="s">
        <v>507</v>
      </c>
      <c r="G106" s="340">
        <v>0</v>
      </c>
      <c r="H106" s="341">
        <v>3100</v>
      </c>
      <c r="I106" s="901" t="s">
        <v>1424</v>
      </c>
      <c r="J106" s="340">
        <v>2024</v>
      </c>
      <c r="K106" s="798" t="s">
        <v>8668</v>
      </c>
      <c r="L106" s="917">
        <v>0</v>
      </c>
      <c r="M106" s="918">
        <v>3100</v>
      </c>
      <c r="N106" s="858" t="s">
        <v>1421</v>
      </c>
      <c r="O106" s="919">
        <v>2026</v>
      </c>
    </row>
    <row r="107" spans="1:15" ht="13.8">
      <c r="A107" s="846" t="s">
        <v>5111</v>
      </c>
      <c r="B107" s="897" t="s">
        <v>4423</v>
      </c>
      <c r="C107" s="908" t="s">
        <v>576</v>
      </c>
      <c r="D107" s="899" t="s">
        <v>566</v>
      </c>
      <c r="E107" s="898" t="s">
        <v>1805</v>
      </c>
      <c r="F107" s="915" t="s">
        <v>247</v>
      </c>
      <c r="G107" s="340">
        <v>0</v>
      </c>
      <c r="H107" s="341">
        <v>7700</v>
      </c>
      <c r="I107" s="901" t="s">
        <v>1421</v>
      </c>
      <c r="J107" s="340">
        <v>2026</v>
      </c>
      <c r="K107" s="790" t="s">
        <v>8669</v>
      </c>
      <c r="L107" s="917">
        <v>0</v>
      </c>
      <c r="M107" s="920">
        <v>5922</v>
      </c>
      <c r="N107" s="854" t="s">
        <v>1421</v>
      </c>
      <c r="O107" s="917">
        <v>2026</v>
      </c>
    </row>
    <row r="108" spans="1:15" ht="13.8">
      <c r="A108" s="846" t="s">
        <v>5122</v>
      </c>
      <c r="B108" s="897" t="s">
        <v>4405</v>
      </c>
      <c r="C108" s="908" t="s">
        <v>592</v>
      </c>
      <c r="D108" s="899" t="s">
        <v>566</v>
      </c>
      <c r="E108" s="898" t="s">
        <v>1806</v>
      </c>
      <c r="F108" s="906" t="s">
        <v>243</v>
      </c>
      <c r="G108" s="340">
        <v>0</v>
      </c>
      <c r="H108" s="340">
        <v>109</v>
      </c>
      <c r="I108" s="901" t="s">
        <v>1421</v>
      </c>
      <c r="J108" s="340">
        <v>2026</v>
      </c>
      <c r="K108" s="790" t="s">
        <v>8670</v>
      </c>
      <c r="L108" s="917">
        <v>0</v>
      </c>
      <c r="M108" s="919">
        <v>84</v>
      </c>
      <c r="N108" s="854" t="s">
        <v>1421</v>
      </c>
      <c r="O108" s="917">
        <v>2026</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sqref="A1:XFD1048576"/>
    </sheetView>
  </sheetViews>
  <sheetFormatPr defaultColWidth="8.77734375" defaultRowHeight="13.2"/>
  <cols>
    <col min="1" max="3" width="8.77734375" style="484"/>
    <col min="4" max="4" width="14.77734375" style="484" bestFit="1" customWidth="1"/>
    <col min="5" max="5" width="14.33203125" style="484" bestFit="1" customWidth="1"/>
    <col min="6" max="6" width="50.44140625" style="484" customWidth="1"/>
    <col min="7" max="7" width="8.77734375" style="484"/>
    <col min="8" max="8" width="64" style="484" customWidth="1"/>
    <col min="9" max="14" width="8.77734375" style="484"/>
    <col min="15" max="15" width="38.77734375" style="484" customWidth="1"/>
    <col min="16" max="16384" width="8.77734375" style="484"/>
  </cols>
  <sheetData>
    <row r="1" spans="1:25" ht="110.4">
      <c r="A1" s="110" t="s">
        <v>568</v>
      </c>
      <c r="B1" s="110" t="s">
        <v>535</v>
      </c>
      <c r="C1" s="110" t="s">
        <v>536</v>
      </c>
      <c r="D1" s="110" t="s">
        <v>4552</v>
      </c>
      <c r="E1" s="79" t="s">
        <v>0</v>
      </c>
      <c r="F1" s="80" t="s">
        <v>1</v>
      </c>
      <c r="G1" s="357" t="s">
        <v>4555</v>
      </c>
      <c r="H1" s="81" t="s">
        <v>3</v>
      </c>
      <c r="I1" s="82" t="s">
        <v>62</v>
      </c>
      <c r="J1" s="69" t="s">
        <v>63</v>
      </c>
      <c r="K1" s="69" t="s">
        <v>64</v>
      </c>
      <c r="L1" s="69" t="s">
        <v>65</v>
      </c>
      <c r="M1" s="69" t="s">
        <v>5</v>
      </c>
      <c r="N1" s="70" t="s">
        <v>6</v>
      </c>
      <c r="O1" s="79" t="s">
        <v>4</v>
      </c>
      <c r="P1" s="70" t="s">
        <v>1830</v>
      </c>
      <c r="Q1" s="70" t="s">
        <v>248</v>
      </c>
    </row>
    <row r="2" spans="1:25" ht="13.8">
      <c r="A2" s="83">
        <v>251</v>
      </c>
      <c r="B2" s="107" t="s">
        <v>539</v>
      </c>
      <c r="C2" s="107" t="s">
        <v>546</v>
      </c>
      <c r="D2" s="846" t="s">
        <v>4971</v>
      </c>
      <c r="E2" s="293" t="s">
        <v>5321</v>
      </c>
      <c r="F2" s="108" t="s">
        <v>909</v>
      </c>
      <c r="G2" s="108" t="s">
        <v>445</v>
      </c>
      <c r="H2" s="112" t="s">
        <v>1574</v>
      </c>
      <c r="I2" s="112" t="s">
        <v>4050</v>
      </c>
      <c r="J2" s="76" t="s">
        <v>517</v>
      </c>
      <c r="K2" s="76" t="s">
        <v>517</v>
      </c>
      <c r="L2" s="76" t="s">
        <v>517</v>
      </c>
      <c r="M2" s="76" t="s">
        <v>1424</v>
      </c>
      <c r="N2" s="332">
        <v>2025</v>
      </c>
      <c r="O2" s="850" t="s">
        <v>114</v>
      </c>
      <c r="P2" s="86" t="str">
        <f t="shared" ref="P2:P16" si="0">LEFT(F2,1)</f>
        <v>R</v>
      </c>
      <c r="Q2" s="86" t="s">
        <v>98</v>
      </c>
      <c r="R2" s="924"/>
      <c r="S2" s="924"/>
      <c r="T2" s="722"/>
      <c r="U2" s="925"/>
      <c r="V2" s="926"/>
      <c r="W2" s="927"/>
      <c r="X2" s="928"/>
      <c r="Y2" s="929">
        <v>9</v>
      </c>
    </row>
    <row r="3" spans="1:25" ht="13.8">
      <c r="A3" s="83">
        <v>256</v>
      </c>
      <c r="B3" s="107" t="s">
        <v>539</v>
      </c>
      <c r="C3" s="107" t="s">
        <v>547</v>
      </c>
      <c r="D3" s="846" t="s">
        <v>4959</v>
      </c>
      <c r="E3" s="293" t="s">
        <v>4081</v>
      </c>
      <c r="F3" s="112" t="s">
        <v>689</v>
      </c>
      <c r="G3" s="108" t="s">
        <v>445</v>
      </c>
      <c r="H3" s="112" t="s">
        <v>1600</v>
      </c>
      <c r="I3" s="112" t="s">
        <v>4082</v>
      </c>
      <c r="J3" s="76" t="s">
        <v>517</v>
      </c>
      <c r="K3" s="76" t="s">
        <v>517</v>
      </c>
      <c r="L3" s="76" t="s">
        <v>517</v>
      </c>
      <c r="M3" s="76" t="s">
        <v>1444</v>
      </c>
      <c r="N3" s="332">
        <v>2023</v>
      </c>
      <c r="O3" s="851" t="s">
        <v>305</v>
      </c>
      <c r="P3" s="86" t="str">
        <f t="shared" si="0"/>
        <v>I</v>
      </c>
      <c r="Q3" s="86" t="s">
        <v>66</v>
      </c>
      <c r="R3" s="930" t="s">
        <v>1161</v>
      </c>
      <c r="S3" s="931"/>
      <c r="T3" s="722" t="s">
        <v>763</v>
      </c>
      <c r="U3" s="932" t="s">
        <v>9401</v>
      </c>
      <c r="V3" s="933"/>
      <c r="W3" s="933" t="s">
        <v>9402</v>
      </c>
      <c r="X3" s="934" t="s">
        <v>9403</v>
      </c>
      <c r="Y3" s="929">
        <v>5</v>
      </c>
    </row>
    <row r="4" spans="1:25" ht="13.8">
      <c r="A4" s="83">
        <v>257</v>
      </c>
      <c r="B4" s="107" t="s">
        <v>539</v>
      </c>
      <c r="C4" s="107" t="s">
        <v>547</v>
      </c>
      <c r="D4" s="846" t="s">
        <v>4959</v>
      </c>
      <c r="E4" s="293" t="s">
        <v>4099</v>
      </c>
      <c r="F4" s="112" t="s">
        <v>689</v>
      </c>
      <c r="G4" s="108" t="s">
        <v>566</v>
      </c>
      <c r="H4" s="112" t="s">
        <v>1601</v>
      </c>
      <c r="I4" s="108" t="s">
        <v>517</v>
      </c>
      <c r="J4" s="76" t="s">
        <v>1423</v>
      </c>
      <c r="K4" s="332">
        <v>0</v>
      </c>
      <c r="L4" s="332">
        <v>200</v>
      </c>
      <c r="M4" s="76" t="s">
        <v>1421</v>
      </c>
      <c r="N4" s="332">
        <v>2026</v>
      </c>
      <c r="O4" s="889" t="s">
        <v>304</v>
      </c>
      <c r="P4" s="86" t="str">
        <f t="shared" si="0"/>
        <v>I</v>
      </c>
      <c r="Q4" s="86" t="s">
        <v>66</v>
      </c>
      <c r="R4" s="935" t="s">
        <v>1161</v>
      </c>
      <c r="S4" s="924"/>
      <c r="T4" s="722" t="s">
        <v>763</v>
      </c>
      <c r="U4" s="936" t="s">
        <v>9401</v>
      </c>
      <c r="V4" s="937"/>
      <c r="W4" s="937" t="s">
        <v>2295</v>
      </c>
      <c r="X4" s="938" t="s">
        <v>9404</v>
      </c>
      <c r="Y4" s="929">
        <v>10</v>
      </c>
    </row>
    <row r="5" spans="1:25" ht="14.4">
      <c r="A5" s="83">
        <v>332</v>
      </c>
      <c r="B5" s="107" t="s">
        <v>539</v>
      </c>
      <c r="C5" s="107" t="s">
        <v>549</v>
      </c>
      <c r="D5" s="846" t="s">
        <v>5511</v>
      </c>
      <c r="E5" s="897" t="s">
        <v>4176</v>
      </c>
      <c r="F5" s="898" t="s">
        <v>355</v>
      </c>
      <c r="G5" s="899" t="s">
        <v>445</v>
      </c>
      <c r="H5" s="898" t="s">
        <v>1650</v>
      </c>
      <c r="I5" s="898" t="s">
        <v>4177</v>
      </c>
      <c r="J5" s="901" t="s">
        <v>517</v>
      </c>
      <c r="K5" s="901" t="s">
        <v>517</v>
      </c>
      <c r="L5" s="901" t="s">
        <v>517</v>
      </c>
      <c r="M5" s="901" t="s">
        <v>1424</v>
      </c>
      <c r="N5" s="340">
        <v>2023</v>
      </c>
      <c r="O5" s="906" t="s">
        <v>354</v>
      </c>
      <c r="P5" s="86" t="str">
        <f t="shared" si="0"/>
        <v>I</v>
      </c>
      <c r="Q5" s="86" t="s">
        <v>98</v>
      </c>
      <c r="R5" s="939" t="s">
        <v>1161</v>
      </c>
      <c r="S5" s="940"/>
      <c r="T5" s="702" t="s">
        <v>779</v>
      </c>
      <c r="U5" s="941" t="s">
        <v>9405</v>
      </c>
      <c r="V5" s="942" t="s">
        <v>2907</v>
      </c>
      <c r="W5" s="943" t="s">
        <v>2908</v>
      </c>
      <c r="X5" s="942" t="s">
        <v>2909</v>
      </c>
      <c r="Y5" s="944">
        <v>5</v>
      </c>
    </row>
    <row r="6" spans="1:25" ht="14.4">
      <c r="A6" s="83">
        <v>336</v>
      </c>
      <c r="B6" s="107" t="s">
        <v>539</v>
      </c>
      <c r="C6" s="107" t="s">
        <v>549</v>
      </c>
      <c r="D6" s="846" t="s">
        <v>5513</v>
      </c>
      <c r="E6" s="897" t="s">
        <v>4182</v>
      </c>
      <c r="F6" s="898" t="s">
        <v>705</v>
      </c>
      <c r="G6" s="899" t="s">
        <v>566</v>
      </c>
      <c r="H6" s="898" t="s">
        <v>1653</v>
      </c>
      <c r="I6" s="898" t="s">
        <v>517</v>
      </c>
      <c r="J6" s="901" t="s">
        <v>1423</v>
      </c>
      <c r="K6" s="340">
        <v>0</v>
      </c>
      <c r="L6" s="341">
        <v>7500</v>
      </c>
      <c r="M6" s="901" t="s">
        <v>1424</v>
      </c>
      <c r="N6" s="340">
        <v>2023</v>
      </c>
      <c r="O6" s="900" t="s">
        <v>360</v>
      </c>
      <c r="P6" s="86" t="str">
        <f t="shared" si="0"/>
        <v>I</v>
      </c>
      <c r="Q6" s="86" t="s">
        <v>98</v>
      </c>
      <c r="R6" s="945" t="s">
        <v>1166</v>
      </c>
      <c r="S6" s="940"/>
      <c r="T6" s="702" t="s">
        <v>827</v>
      </c>
      <c r="U6" s="946" t="s">
        <v>9406</v>
      </c>
      <c r="V6" s="942" t="s">
        <v>2919</v>
      </c>
      <c r="W6" s="943" t="s">
        <v>2920</v>
      </c>
      <c r="X6" s="942" t="s">
        <v>2921</v>
      </c>
      <c r="Y6" s="944">
        <v>5</v>
      </c>
    </row>
    <row r="7" spans="1:25" ht="14.4">
      <c r="A7" s="83">
        <v>337</v>
      </c>
      <c r="B7" s="107" t="s">
        <v>539</v>
      </c>
      <c r="C7" s="107" t="s">
        <v>549</v>
      </c>
      <c r="D7" s="846" t="s">
        <v>5513</v>
      </c>
      <c r="E7" s="897" t="s">
        <v>4183</v>
      </c>
      <c r="F7" s="898" t="s">
        <v>705</v>
      </c>
      <c r="G7" s="899" t="s">
        <v>566</v>
      </c>
      <c r="H7" s="898" t="s">
        <v>1654</v>
      </c>
      <c r="I7" s="899" t="s">
        <v>517</v>
      </c>
      <c r="J7" s="901" t="s">
        <v>1423</v>
      </c>
      <c r="K7" s="341">
        <v>7500</v>
      </c>
      <c r="L7" s="341">
        <v>30000</v>
      </c>
      <c r="M7" s="901" t="s">
        <v>1433</v>
      </c>
      <c r="N7" s="340">
        <v>2026</v>
      </c>
      <c r="O7" s="915" t="s">
        <v>3514</v>
      </c>
      <c r="P7" s="86" t="str">
        <f t="shared" si="0"/>
        <v>I</v>
      </c>
      <c r="Q7" s="86" t="s">
        <v>98</v>
      </c>
      <c r="R7" s="947" t="s">
        <v>1166</v>
      </c>
      <c r="S7" s="948"/>
      <c r="T7" s="702" t="s">
        <v>827</v>
      </c>
      <c r="U7" s="949" t="s">
        <v>9406</v>
      </c>
      <c r="V7" s="950" t="s">
        <v>2922</v>
      </c>
      <c r="W7" s="951" t="s">
        <v>2923</v>
      </c>
      <c r="X7" s="950" t="s">
        <v>3512</v>
      </c>
      <c r="Y7" s="944">
        <v>10</v>
      </c>
    </row>
    <row r="8" spans="1:25" ht="14.4">
      <c r="A8" s="83">
        <v>338</v>
      </c>
      <c r="B8" s="107" t="s">
        <v>539</v>
      </c>
      <c r="C8" s="107" t="s">
        <v>549</v>
      </c>
      <c r="D8" s="846" t="s">
        <v>5513</v>
      </c>
      <c r="E8" s="897" t="s">
        <v>4184</v>
      </c>
      <c r="F8" s="898" t="s">
        <v>705</v>
      </c>
      <c r="G8" s="899" t="s">
        <v>566</v>
      </c>
      <c r="H8" s="898" t="s">
        <v>1656</v>
      </c>
      <c r="I8" s="898" t="s">
        <v>517</v>
      </c>
      <c r="J8" s="901" t="s">
        <v>1423</v>
      </c>
      <c r="K8" s="340">
        <v>0</v>
      </c>
      <c r="L8" s="341">
        <v>1000</v>
      </c>
      <c r="M8" s="901" t="s">
        <v>1424</v>
      </c>
      <c r="N8" s="340">
        <v>2023</v>
      </c>
      <c r="O8" s="915" t="s">
        <v>145</v>
      </c>
      <c r="P8" s="86" t="str">
        <f t="shared" si="0"/>
        <v>I</v>
      </c>
      <c r="Q8" s="86" t="s">
        <v>98</v>
      </c>
      <c r="R8" s="945" t="s">
        <v>1166</v>
      </c>
      <c r="S8" s="940"/>
      <c r="T8" s="702" t="s">
        <v>827</v>
      </c>
      <c r="U8" s="946" t="s">
        <v>9406</v>
      </c>
      <c r="V8" s="942" t="s">
        <v>2924</v>
      </c>
      <c r="W8" s="943" t="s">
        <v>2925</v>
      </c>
      <c r="X8" s="942" t="s">
        <v>2926</v>
      </c>
      <c r="Y8" s="944">
        <v>5</v>
      </c>
    </row>
    <row r="9" spans="1:25" ht="14.4">
      <c r="A9" s="83">
        <v>339</v>
      </c>
      <c r="B9" s="107" t="s">
        <v>539</v>
      </c>
      <c r="C9" s="107" t="s">
        <v>549</v>
      </c>
      <c r="D9" s="846" t="s">
        <v>5513</v>
      </c>
      <c r="E9" s="897" t="s">
        <v>4185</v>
      </c>
      <c r="F9" s="898" t="s">
        <v>705</v>
      </c>
      <c r="G9" s="899" t="s">
        <v>566</v>
      </c>
      <c r="H9" s="898" t="s">
        <v>1655</v>
      </c>
      <c r="I9" s="899" t="s">
        <v>517</v>
      </c>
      <c r="J9" s="901" t="s">
        <v>1423</v>
      </c>
      <c r="K9" s="341">
        <v>1000</v>
      </c>
      <c r="L9" s="341">
        <v>5000</v>
      </c>
      <c r="M9" s="901" t="s">
        <v>1433</v>
      </c>
      <c r="N9" s="340">
        <v>2026</v>
      </c>
      <c r="O9" s="915" t="s">
        <v>3513</v>
      </c>
      <c r="P9" s="86" t="str">
        <f t="shared" si="0"/>
        <v>I</v>
      </c>
      <c r="Q9" s="86" t="s">
        <v>98</v>
      </c>
      <c r="R9" s="947" t="s">
        <v>1166</v>
      </c>
      <c r="S9" s="948"/>
      <c r="T9" s="702" t="s">
        <v>827</v>
      </c>
      <c r="U9" s="949" t="s">
        <v>9406</v>
      </c>
      <c r="V9" s="950" t="s">
        <v>2927</v>
      </c>
      <c r="W9" s="951" t="s">
        <v>2928</v>
      </c>
      <c r="X9" s="950" t="s">
        <v>2929</v>
      </c>
      <c r="Y9" s="944">
        <v>10</v>
      </c>
    </row>
    <row r="10" spans="1:25" ht="13.8">
      <c r="A10" s="83">
        <v>367</v>
      </c>
      <c r="B10" s="107" t="s">
        <v>541</v>
      </c>
      <c r="C10" s="107" t="s">
        <v>557</v>
      </c>
      <c r="D10" s="846" t="s">
        <v>5537</v>
      </c>
      <c r="E10" s="897" t="s">
        <v>4237</v>
      </c>
      <c r="F10" s="898" t="s">
        <v>378</v>
      </c>
      <c r="G10" s="899" t="s">
        <v>566</v>
      </c>
      <c r="H10" s="898" t="s">
        <v>1679</v>
      </c>
      <c r="I10" s="898" t="s">
        <v>517</v>
      </c>
      <c r="J10" s="901" t="s">
        <v>1423</v>
      </c>
      <c r="K10" s="340">
        <v>0</v>
      </c>
      <c r="L10" s="340">
        <v>69</v>
      </c>
      <c r="M10" s="901" t="s">
        <v>1421</v>
      </c>
      <c r="N10" s="340">
        <v>2024</v>
      </c>
      <c r="O10" s="906" t="s">
        <v>158</v>
      </c>
      <c r="P10" s="86" t="str">
        <f t="shared" si="0"/>
        <v>I</v>
      </c>
      <c r="Q10" s="86" t="s">
        <v>98</v>
      </c>
      <c r="R10" s="952" t="s">
        <v>1160</v>
      </c>
      <c r="S10" s="931"/>
      <c r="T10" s="722" t="s">
        <v>783</v>
      </c>
      <c r="U10" s="932" t="s">
        <v>9407</v>
      </c>
      <c r="V10" s="933" t="s">
        <v>3001</v>
      </c>
      <c r="W10" s="953" t="s">
        <v>3002</v>
      </c>
      <c r="X10" s="933" t="s">
        <v>3003</v>
      </c>
      <c r="Y10" s="929">
        <v>6</v>
      </c>
    </row>
    <row r="11" spans="1:25" ht="13.8">
      <c r="A11" s="83">
        <v>369</v>
      </c>
      <c r="B11" s="107" t="s">
        <v>541</v>
      </c>
      <c r="C11" s="107" t="s">
        <v>557</v>
      </c>
      <c r="D11" s="846" t="s">
        <v>5542</v>
      </c>
      <c r="E11" s="897" t="s">
        <v>4239</v>
      </c>
      <c r="F11" s="899" t="s">
        <v>4240</v>
      </c>
      <c r="G11" s="899" t="s">
        <v>445</v>
      </c>
      <c r="H11" s="898" t="s">
        <v>1680</v>
      </c>
      <c r="I11" s="898" t="s">
        <v>4241</v>
      </c>
      <c r="J11" s="901" t="s">
        <v>517</v>
      </c>
      <c r="K11" s="901" t="s">
        <v>517</v>
      </c>
      <c r="L11" s="901" t="s">
        <v>517</v>
      </c>
      <c r="M11" s="901" t="s">
        <v>1433</v>
      </c>
      <c r="N11" s="340">
        <v>2024</v>
      </c>
      <c r="O11" s="906" t="s">
        <v>159</v>
      </c>
      <c r="P11" s="86" t="str">
        <f t="shared" si="0"/>
        <v>I</v>
      </c>
      <c r="Q11" s="86" t="s">
        <v>98</v>
      </c>
      <c r="R11" s="952" t="s">
        <v>1160</v>
      </c>
      <c r="S11" s="931"/>
      <c r="T11" s="722" t="s">
        <v>785</v>
      </c>
      <c r="U11" s="932" t="s">
        <v>9407</v>
      </c>
      <c r="V11" s="933" t="s">
        <v>3007</v>
      </c>
      <c r="W11" s="953" t="s">
        <v>3008</v>
      </c>
      <c r="X11" s="933" t="s">
        <v>3009</v>
      </c>
      <c r="Y11" s="929">
        <v>6</v>
      </c>
    </row>
    <row r="12" spans="1:25" ht="13.8">
      <c r="A12" s="83">
        <v>370</v>
      </c>
      <c r="B12" s="107" t="s">
        <v>541</v>
      </c>
      <c r="C12" s="107" t="s">
        <v>557</v>
      </c>
      <c r="D12" s="846" t="s">
        <v>5542</v>
      </c>
      <c r="E12" s="897" t="s">
        <v>4242</v>
      </c>
      <c r="F12" s="899" t="s">
        <v>4240</v>
      </c>
      <c r="G12" s="899" t="s">
        <v>566</v>
      </c>
      <c r="H12" s="898" t="s">
        <v>1681</v>
      </c>
      <c r="I12" s="899" t="s">
        <v>517</v>
      </c>
      <c r="J12" s="901" t="s">
        <v>1423</v>
      </c>
      <c r="K12" s="340">
        <v>0</v>
      </c>
      <c r="L12" s="340">
        <v>53</v>
      </c>
      <c r="M12" s="901" t="s">
        <v>1424</v>
      </c>
      <c r="N12" s="340">
        <v>2025</v>
      </c>
      <c r="O12" s="906" t="s">
        <v>160</v>
      </c>
      <c r="P12" s="86" t="str">
        <f t="shared" si="0"/>
        <v>I</v>
      </c>
      <c r="Q12" s="86" t="s">
        <v>98</v>
      </c>
      <c r="R12" s="954" t="s">
        <v>1160</v>
      </c>
      <c r="S12" s="924"/>
      <c r="T12" s="722" t="s">
        <v>785</v>
      </c>
      <c r="U12" s="936" t="s">
        <v>9407</v>
      </c>
      <c r="V12" s="937"/>
      <c r="W12" s="955" t="s">
        <v>3010</v>
      </c>
      <c r="X12" s="937" t="s">
        <v>3011</v>
      </c>
      <c r="Y12" s="929">
        <v>9</v>
      </c>
    </row>
    <row r="13" spans="1:25" ht="13.8">
      <c r="A13" s="83">
        <v>489</v>
      </c>
      <c r="B13" s="107" t="s">
        <v>544</v>
      </c>
      <c r="C13" s="107" t="s">
        <v>563</v>
      </c>
      <c r="D13" s="846" t="s">
        <v>5098</v>
      </c>
      <c r="E13" s="897" t="s">
        <v>4385</v>
      </c>
      <c r="F13" s="908" t="s">
        <v>582</v>
      </c>
      <c r="G13" s="899" t="s">
        <v>566</v>
      </c>
      <c r="H13" s="898" t="s">
        <v>3838</v>
      </c>
      <c r="I13" s="899" t="s">
        <v>517</v>
      </c>
      <c r="J13" s="901" t="s">
        <v>1423</v>
      </c>
      <c r="K13" s="340">
        <v>0</v>
      </c>
      <c r="L13" s="901" t="s">
        <v>4386</v>
      </c>
      <c r="M13" s="901" t="s">
        <v>1424</v>
      </c>
      <c r="N13" s="340">
        <v>2025</v>
      </c>
      <c r="O13" s="900" t="s">
        <v>489</v>
      </c>
      <c r="P13" s="86" t="str">
        <f t="shared" si="0"/>
        <v>I</v>
      </c>
      <c r="Q13" s="86" t="s">
        <v>66</v>
      </c>
      <c r="R13" s="935" t="s">
        <v>1175</v>
      </c>
      <c r="S13" s="924"/>
      <c r="T13" s="722" t="s">
        <v>876</v>
      </c>
      <c r="U13" s="956" t="s">
        <v>2605</v>
      </c>
      <c r="V13" s="937"/>
      <c r="W13" s="937" t="s">
        <v>2606</v>
      </c>
      <c r="X13" s="937" t="s">
        <v>2607</v>
      </c>
      <c r="Y13" s="929">
        <v>9</v>
      </c>
    </row>
    <row r="14" spans="1:25" ht="13.8">
      <c r="A14" s="83">
        <v>492</v>
      </c>
      <c r="B14" s="107" t="s">
        <v>544</v>
      </c>
      <c r="C14" s="107" t="s">
        <v>563</v>
      </c>
      <c r="D14" s="846" t="s">
        <v>5106</v>
      </c>
      <c r="E14" s="897" t="s">
        <v>4390</v>
      </c>
      <c r="F14" s="908" t="s">
        <v>601</v>
      </c>
      <c r="G14" s="899" t="s">
        <v>445</v>
      </c>
      <c r="H14" s="898" t="s">
        <v>1783</v>
      </c>
      <c r="I14" s="898" t="s">
        <v>4391</v>
      </c>
      <c r="J14" s="901" t="s">
        <v>517</v>
      </c>
      <c r="K14" s="901" t="s">
        <v>517</v>
      </c>
      <c r="L14" s="901" t="s">
        <v>517</v>
      </c>
      <c r="M14" s="901" t="s">
        <v>1421</v>
      </c>
      <c r="N14" s="340">
        <v>2024</v>
      </c>
      <c r="O14" s="900" t="s">
        <v>5759</v>
      </c>
      <c r="P14" s="86" t="str">
        <f t="shared" si="0"/>
        <v>I</v>
      </c>
      <c r="Q14" s="86" t="s">
        <v>66</v>
      </c>
      <c r="R14" s="930" t="s">
        <v>1175</v>
      </c>
      <c r="S14" s="931"/>
      <c r="T14" s="722" t="s">
        <v>877</v>
      </c>
      <c r="U14" s="932" t="s">
        <v>9408</v>
      </c>
      <c r="V14" s="933" t="s">
        <v>5760</v>
      </c>
      <c r="W14" s="957" t="s">
        <v>5761</v>
      </c>
      <c r="X14" s="933" t="s">
        <v>2614</v>
      </c>
      <c r="Y14" s="929">
        <v>6</v>
      </c>
    </row>
    <row r="15" spans="1:25" ht="13.8">
      <c r="A15" s="83">
        <v>493</v>
      </c>
      <c r="B15" s="107" t="s">
        <v>544</v>
      </c>
      <c r="C15" s="107" t="s">
        <v>563</v>
      </c>
      <c r="D15" s="846" t="s">
        <v>5106</v>
      </c>
      <c r="E15" s="897" t="s">
        <v>4392</v>
      </c>
      <c r="F15" s="908" t="s">
        <v>601</v>
      </c>
      <c r="G15" s="899" t="s">
        <v>566</v>
      </c>
      <c r="H15" s="898" t="s">
        <v>1784</v>
      </c>
      <c r="I15" s="898" t="s">
        <v>517</v>
      </c>
      <c r="J15" s="901" t="s">
        <v>1423</v>
      </c>
      <c r="K15" s="340">
        <v>0</v>
      </c>
      <c r="L15" s="340">
        <v>100</v>
      </c>
      <c r="M15" s="901" t="s">
        <v>1421</v>
      </c>
      <c r="N15" s="340">
        <v>2025</v>
      </c>
      <c r="O15" s="958" t="s">
        <v>5765</v>
      </c>
      <c r="P15" s="86" t="str">
        <f t="shared" si="0"/>
        <v>I</v>
      </c>
      <c r="Q15" s="86" t="s">
        <v>66</v>
      </c>
      <c r="R15" s="935" t="s">
        <v>1175</v>
      </c>
      <c r="S15" s="924"/>
      <c r="T15" s="722" t="s">
        <v>877</v>
      </c>
      <c r="U15" s="936" t="s">
        <v>9408</v>
      </c>
      <c r="V15" s="937"/>
      <c r="W15" s="959" t="s">
        <v>5762</v>
      </c>
      <c r="X15" s="937" t="s">
        <v>9409</v>
      </c>
      <c r="Y15" s="929">
        <v>8</v>
      </c>
    </row>
    <row r="16" spans="1:25" ht="13.8">
      <c r="A16" s="83">
        <v>494</v>
      </c>
      <c r="B16" s="107" t="s">
        <v>544</v>
      </c>
      <c r="C16" s="107" t="s">
        <v>563</v>
      </c>
      <c r="D16" s="846" t="s">
        <v>5106</v>
      </c>
      <c r="E16" s="897" t="s">
        <v>4393</v>
      </c>
      <c r="F16" s="908" t="s">
        <v>601</v>
      </c>
      <c r="G16" s="899" t="s">
        <v>566</v>
      </c>
      <c r="H16" s="898" t="s">
        <v>1785</v>
      </c>
      <c r="I16" s="899" t="s">
        <v>517</v>
      </c>
      <c r="J16" s="901" t="s">
        <v>1423</v>
      </c>
      <c r="K16" s="340">
        <v>100</v>
      </c>
      <c r="L16" s="340">
        <v>200</v>
      </c>
      <c r="M16" s="901" t="s">
        <v>1421</v>
      </c>
      <c r="N16" s="340">
        <v>2026</v>
      </c>
      <c r="O16" s="900" t="s">
        <v>5764</v>
      </c>
      <c r="P16" s="86" t="str">
        <f t="shared" si="0"/>
        <v>I</v>
      </c>
      <c r="Q16" s="86" t="s">
        <v>66</v>
      </c>
      <c r="R16" s="139" t="s">
        <v>1175</v>
      </c>
      <c r="S16" s="132"/>
      <c r="T16" s="168" t="s">
        <v>877</v>
      </c>
      <c r="U16" s="584" t="s">
        <v>2608</v>
      </c>
      <c r="V16" s="810"/>
      <c r="W16" s="815" t="s">
        <v>5763</v>
      </c>
      <c r="X16" s="810" t="s">
        <v>2616</v>
      </c>
      <c r="Y16" s="83">
        <v>10</v>
      </c>
    </row>
  </sheetData>
  <hyperlinks>
    <hyperlink ref="T3" r:id="rId1"/>
    <hyperlink ref="T5" r:id="rId2"/>
    <hyperlink ref="T11" r:id="rId3"/>
    <hyperlink ref="T14" r:id="rId4"/>
    <hyperlink ref="T4" r:id="rId5"/>
    <hyperlink ref="T2:T13" r:id="rId6" display="Interventi per la resilienza, la valorizzazione del territorio e l'efficienza energetica dei Comuni"/>
    <hyperlink ref="T6" r:id="rId7"/>
  </hyperlinks>
  <pageMargins left="0.7" right="0.7" top="0.75" bottom="0.75" header="0.3" footer="0.3"/>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T172"/>
  <sheetViews>
    <sheetView workbookViewId="0">
      <pane ySplit="1" topLeftCell="A5" activePane="bottomLeft" state="frozen"/>
      <selection pane="bottomLeft" activeCell="A11" sqref="A11:B11"/>
    </sheetView>
  </sheetViews>
  <sheetFormatPr defaultRowHeight="13.2"/>
  <cols>
    <col min="1" max="1" width="15.33203125" style="431" bestFit="1" customWidth="1"/>
    <col min="2" max="2" width="47.6640625" style="172" customWidth="1"/>
    <col min="3" max="3" width="10.6640625" style="484" bestFit="1" customWidth="1"/>
    <col min="4" max="4" width="10.6640625" style="484" customWidth="1"/>
    <col min="5" max="5" width="15.33203125" bestFit="1" customWidth="1"/>
    <col min="6" max="7" width="10.44140625" bestFit="1" customWidth="1"/>
    <col min="8" max="13" width="9.33203125" style="375"/>
    <col min="14" max="15" width="15.44140625" customWidth="1"/>
    <col min="16" max="16" width="17.109375" customWidth="1"/>
    <col min="17" max="17" width="15.33203125" customWidth="1"/>
    <col min="18" max="18" width="14.6640625" customWidth="1"/>
    <col min="19" max="19" width="16.77734375" customWidth="1"/>
  </cols>
  <sheetData>
    <row r="1" spans="1:19">
      <c r="A1" s="5" t="s">
        <v>4552</v>
      </c>
      <c r="B1" s="6" t="s">
        <v>755</v>
      </c>
      <c r="C1" s="6" t="s">
        <v>536</v>
      </c>
      <c r="D1" s="6" t="s">
        <v>8085</v>
      </c>
      <c r="E1" s="7" t="s">
        <v>840</v>
      </c>
      <c r="F1" s="7" t="s">
        <v>756</v>
      </c>
      <c r="G1" s="7" t="s">
        <v>757</v>
      </c>
      <c r="H1" s="4">
        <v>2021</v>
      </c>
      <c r="I1" s="4">
        <v>2022</v>
      </c>
      <c r="J1" s="4">
        <v>2023</v>
      </c>
      <c r="K1" s="4">
        <v>2024</v>
      </c>
      <c r="L1" s="4">
        <v>2025</v>
      </c>
      <c r="M1" s="4">
        <v>2026</v>
      </c>
      <c r="N1" t="s">
        <v>4858</v>
      </c>
      <c r="O1" s="375" t="s">
        <v>4859</v>
      </c>
      <c r="P1" s="375" t="s">
        <v>4860</v>
      </c>
      <c r="Q1" s="375" t="s">
        <v>4861</v>
      </c>
      <c r="R1" s="375" t="s">
        <v>4862</v>
      </c>
      <c r="S1" s="375" t="s">
        <v>4863</v>
      </c>
    </row>
    <row r="2" spans="1:19">
      <c r="A2" s="430" t="s">
        <v>4865</v>
      </c>
      <c r="B2" s="168" t="s">
        <v>737</v>
      </c>
      <c r="C2" s="742" t="str">
        <f>LEFT(A2,4)</f>
        <v>M1C1</v>
      </c>
      <c r="D2" s="742" t="s">
        <v>98</v>
      </c>
      <c r="E2" s="9">
        <v>900000000</v>
      </c>
      <c r="F2" s="8">
        <v>44470</v>
      </c>
      <c r="G2" s="8">
        <v>46203</v>
      </c>
      <c r="H2" s="10">
        <v>0</v>
      </c>
      <c r="I2" s="10">
        <v>111.6</v>
      </c>
      <c r="J2" s="10">
        <v>292.60000000000002</v>
      </c>
      <c r="K2" s="10">
        <v>286.60000000000002</v>
      </c>
      <c r="L2" s="10">
        <v>146.6</v>
      </c>
      <c r="M2" s="10">
        <v>62.6</v>
      </c>
      <c r="O2" s="455" t="s">
        <v>5325</v>
      </c>
      <c r="P2" s="455" t="s">
        <v>5326</v>
      </c>
      <c r="Q2" s="455" t="s">
        <v>5327</v>
      </c>
      <c r="R2" s="455" t="s">
        <v>5328</v>
      </c>
      <c r="S2" s="455" t="s">
        <v>5329</v>
      </c>
    </row>
    <row r="3" spans="1:19">
      <c r="A3" s="430" t="s">
        <v>4866</v>
      </c>
      <c r="B3" s="168" t="s">
        <v>731</v>
      </c>
      <c r="C3" s="742" t="str">
        <f t="shared" ref="C3:C67" si="0">LEFT(A3,4)</f>
        <v>M1C1</v>
      </c>
      <c r="D3" s="742" t="s">
        <v>98</v>
      </c>
      <c r="E3" s="9">
        <v>1000000000</v>
      </c>
      <c r="F3" s="8">
        <v>44470</v>
      </c>
      <c r="G3" s="8">
        <v>46203</v>
      </c>
      <c r="H3" s="10">
        <v>0</v>
      </c>
      <c r="I3" s="10">
        <v>23</v>
      </c>
      <c r="J3" s="10">
        <v>46</v>
      </c>
      <c r="K3" s="10">
        <v>302</v>
      </c>
      <c r="L3" s="10">
        <v>423</v>
      </c>
      <c r="M3" s="10">
        <v>206</v>
      </c>
      <c r="O3" s="455" t="s">
        <v>5330</v>
      </c>
      <c r="P3" s="455" t="s">
        <v>5331</v>
      </c>
      <c r="Q3" s="455" t="s">
        <v>5332</v>
      </c>
      <c r="R3" s="455" t="s">
        <v>5333</v>
      </c>
      <c r="S3" s="455" t="s">
        <v>5334</v>
      </c>
    </row>
    <row r="4" spans="1:19">
      <c r="A4" s="430" t="s">
        <v>5940</v>
      </c>
      <c r="B4" s="168" t="s">
        <v>735</v>
      </c>
      <c r="C4" s="742" t="str">
        <f t="shared" si="0"/>
        <v>M1C1</v>
      </c>
      <c r="D4" s="742" t="s">
        <v>98</v>
      </c>
      <c r="E4" s="9">
        <v>646000000</v>
      </c>
      <c r="F4" s="8">
        <v>44561</v>
      </c>
      <c r="G4" s="8">
        <v>46022</v>
      </c>
      <c r="H4" s="10">
        <v>69</v>
      </c>
      <c r="I4" s="10">
        <v>100</v>
      </c>
      <c r="J4" s="10">
        <v>172</v>
      </c>
      <c r="K4" s="10">
        <v>126</v>
      </c>
      <c r="L4" s="10">
        <v>89</v>
      </c>
      <c r="M4" s="10">
        <v>0</v>
      </c>
      <c r="N4" s="455" t="s">
        <v>5335</v>
      </c>
      <c r="O4" s="455" t="s">
        <v>5336</v>
      </c>
      <c r="P4" s="455" t="s">
        <v>5337</v>
      </c>
      <c r="Q4" s="455" t="s">
        <v>5338</v>
      </c>
      <c r="R4" s="455" t="s">
        <v>5339</v>
      </c>
    </row>
    <row r="5" spans="1:19">
      <c r="A5" s="454" t="s">
        <v>5340</v>
      </c>
      <c r="B5" s="168" t="s">
        <v>741</v>
      </c>
      <c r="C5" s="742" t="str">
        <f t="shared" si="0"/>
        <v>M1C1</v>
      </c>
      <c r="D5" s="742" t="s">
        <v>98</v>
      </c>
      <c r="E5" s="9">
        <v>2013000000</v>
      </c>
      <c r="F5" s="8">
        <v>44203</v>
      </c>
      <c r="G5" s="8">
        <v>46203</v>
      </c>
      <c r="H5" s="10">
        <v>79.3</v>
      </c>
      <c r="I5" s="10">
        <v>234.3</v>
      </c>
      <c r="J5" s="10">
        <v>320.89999999999998</v>
      </c>
      <c r="K5" s="10">
        <v>515.5</v>
      </c>
      <c r="L5" s="10">
        <v>523.29999999999995</v>
      </c>
      <c r="M5" s="10">
        <v>339.7</v>
      </c>
      <c r="N5" s="455" t="s">
        <v>4682</v>
      </c>
      <c r="O5" s="455" t="s">
        <v>5342</v>
      </c>
      <c r="P5" s="455" t="s">
        <v>5342</v>
      </c>
      <c r="Q5" s="455" t="s">
        <v>5343</v>
      </c>
      <c r="R5" s="455" t="s">
        <v>5344</v>
      </c>
      <c r="S5" s="455" t="s">
        <v>5345</v>
      </c>
    </row>
    <row r="6" spans="1:19">
      <c r="A6" s="430" t="s">
        <v>4878</v>
      </c>
      <c r="B6" s="168" t="s">
        <v>734</v>
      </c>
      <c r="C6" s="742" t="str">
        <f t="shared" si="0"/>
        <v>M1C1</v>
      </c>
      <c r="D6" s="742" t="s">
        <v>98</v>
      </c>
      <c r="E6" s="9">
        <v>623000000</v>
      </c>
      <c r="F6" s="8">
        <v>44105</v>
      </c>
      <c r="G6" s="8">
        <v>45657</v>
      </c>
      <c r="H6" s="10">
        <v>170</v>
      </c>
      <c r="I6" s="10">
        <v>190.4</v>
      </c>
      <c r="J6" s="10">
        <v>174</v>
      </c>
      <c r="K6" s="10">
        <v>88.6</v>
      </c>
      <c r="L6" s="10">
        <v>0</v>
      </c>
      <c r="M6" s="10">
        <v>0</v>
      </c>
      <c r="N6" s="455" t="s">
        <v>5346</v>
      </c>
      <c r="O6" s="455" t="s">
        <v>5347</v>
      </c>
      <c r="P6" s="455" t="s">
        <v>5348</v>
      </c>
      <c r="Q6" s="455" t="s">
        <v>5349</v>
      </c>
    </row>
    <row r="7" spans="1:19">
      <c r="A7" s="454" t="s">
        <v>5350</v>
      </c>
      <c r="B7" s="168" t="s">
        <v>736</v>
      </c>
      <c r="C7" s="742" t="str">
        <f t="shared" si="0"/>
        <v>M1C1</v>
      </c>
      <c r="D7" s="742" t="s">
        <v>98</v>
      </c>
      <c r="E7" s="9">
        <v>611200000</v>
      </c>
      <c r="F7" s="8">
        <v>44205</v>
      </c>
      <c r="G7" s="8">
        <v>46203</v>
      </c>
      <c r="H7" s="10">
        <v>60</v>
      </c>
      <c r="I7" s="10">
        <v>73.099999999999994</v>
      </c>
      <c r="J7" s="10">
        <v>96.5</v>
      </c>
      <c r="K7" s="10">
        <v>102.5</v>
      </c>
      <c r="L7" s="10">
        <v>144.5</v>
      </c>
      <c r="M7" s="10">
        <v>134.6</v>
      </c>
      <c r="N7" s="455" t="s">
        <v>4682</v>
      </c>
      <c r="O7" s="455" t="s">
        <v>5352</v>
      </c>
      <c r="P7" s="455" t="s">
        <v>5352</v>
      </c>
      <c r="Q7" s="455" t="s">
        <v>5352</v>
      </c>
      <c r="R7" s="455" t="s">
        <v>5352</v>
      </c>
      <c r="S7" s="455" t="s">
        <v>5352</v>
      </c>
    </row>
    <row r="8" spans="1:19">
      <c r="A8" s="454" t="s">
        <v>5353</v>
      </c>
      <c r="B8" s="168" t="s">
        <v>732</v>
      </c>
      <c r="C8" s="742" t="str">
        <f t="shared" si="0"/>
        <v>M1C1</v>
      </c>
      <c r="D8" s="742" t="s">
        <v>98</v>
      </c>
      <c r="E8" s="9">
        <v>195000000</v>
      </c>
      <c r="F8" s="8">
        <v>44378</v>
      </c>
      <c r="G8" s="8">
        <v>46203</v>
      </c>
      <c r="H8" s="10">
        <v>16</v>
      </c>
      <c r="I8" s="10">
        <v>73</v>
      </c>
      <c r="J8" s="10">
        <v>79</v>
      </c>
      <c r="K8" s="10">
        <v>27</v>
      </c>
      <c r="L8" s="10">
        <v>0</v>
      </c>
      <c r="M8" s="10">
        <v>0</v>
      </c>
      <c r="N8" s="455" t="s">
        <v>5355</v>
      </c>
      <c r="O8" s="455" t="s">
        <v>5356</v>
      </c>
      <c r="P8" s="455" t="s">
        <v>5356</v>
      </c>
      <c r="Q8" s="455" t="s">
        <v>5356</v>
      </c>
    </row>
    <row r="9" spans="1:19" s="484" customFormat="1">
      <c r="A9" s="478" t="s">
        <v>8189</v>
      </c>
      <c r="B9" s="168" t="s">
        <v>8735</v>
      </c>
      <c r="C9" s="742" t="str">
        <f>LEFT(A9,4)</f>
        <v>M1C1</v>
      </c>
      <c r="D9" s="742" t="s">
        <v>98</v>
      </c>
      <c r="E9" s="9">
        <v>8978484</v>
      </c>
      <c r="F9" s="8">
        <v>43831</v>
      </c>
      <c r="G9" s="8">
        <v>46387</v>
      </c>
      <c r="H9" s="10">
        <v>0</v>
      </c>
      <c r="I9" s="10">
        <v>0</v>
      </c>
      <c r="J9" s="10">
        <v>0</v>
      </c>
      <c r="K9" s="10">
        <v>8.9779999999999998</v>
      </c>
      <c r="L9" s="10">
        <v>0</v>
      </c>
      <c r="M9" s="10">
        <v>0</v>
      </c>
      <c r="Q9" s="484" t="s">
        <v>8734</v>
      </c>
    </row>
    <row r="10" spans="1:19">
      <c r="A10" s="430" t="s">
        <v>4889</v>
      </c>
      <c r="B10" s="168" t="s">
        <v>739</v>
      </c>
      <c r="C10" s="742" t="str">
        <f t="shared" si="0"/>
        <v>M1C1</v>
      </c>
      <c r="D10" s="742" t="s">
        <v>98</v>
      </c>
      <c r="E10" s="9">
        <v>20500000</v>
      </c>
      <c r="F10" s="8">
        <v>44378</v>
      </c>
      <c r="G10" s="8">
        <v>45657</v>
      </c>
      <c r="H10" s="10">
        <v>1</v>
      </c>
      <c r="I10" s="10">
        <v>5.5</v>
      </c>
      <c r="J10" s="10">
        <v>14</v>
      </c>
      <c r="K10" s="10">
        <v>0</v>
      </c>
      <c r="L10" s="10">
        <v>0</v>
      </c>
      <c r="M10" s="10">
        <v>0</v>
      </c>
      <c r="N10" s="455" t="s">
        <v>5357</v>
      </c>
      <c r="O10" s="455" t="s">
        <v>5358</v>
      </c>
      <c r="P10" s="455" t="s">
        <v>5359</v>
      </c>
    </row>
    <row r="11" spans="1:19">
      <c r="A11" s="430" t="s">
        <v>4896</v>
      </c>
      <c r="B11" s="168" t="s">
        <v>742</v>
      </c>
      <c r="C11" s="742" t="str">
        <f t="shared" si="0"/>
        <v>M1C1</v>
      </c>
      <c r="D11" s="742" t="s">
        <v>98</v>
      </c>
      <c r="E11" s="9">
        <v>734200000</v>
      </c>
      <c r="F11" s="8">
        <v>44470</v>
      </c>
      <c r="G11" s="8">
        <v>46203</v>
      </c>
      <c r="H11" s="10">
        <v>137.19999999999999</v>
      </c>
      <c r="I11" s="10">
        <v>197</v>
      </c>
      <c r="J11" s="10">
        <v>197</v>
      </c>
      <c r="K11" s="10">
        <v>129</v>
      </c>
      <c r="L11" s="10">
        <v>48.5</v>
      </c>
      <c r="M11" s="10">
        <v>25.5</v>
      </c>
      <c r="N11" s="455" t="s">
        <v>4682</v>
      </c>
      <c r="O11" s="455" t="s">
        <v>5360</v>
      </c>
      <c r="P11" s="455" t="s">
        <v>5360</v>
      </c>
      <c r="Q11" s="455" t="s">
        <v>5360</v>
      </c>
      <c r="R11" s="455" t="s">
        <v>5360</v>
      </c>
      <c r="S11" s="455" t="s">
        <v>5360</v>
      </c>
    </row>
    <row r="12" spans="1:19" s="173" customFormat="1">
      <c r="A12" s="430" t="s">
        <v>4897</v>
      </c>
      <c r="B12" s="168" t="s">
        <v>733</v>
      </c>
      <c r="C12" s="742" t="str">
        <f t="shared" si="0"/>
        <v>M1C1</v>
      </c>
      <c r="D12" s="742" t="s">
        <v>98</v>
      </c>
      <c r="E12" s="9">
        <v>489900000</v>
      </c>
      <c r="F12" s="8">
        <v>44743</v>
      </c>
      <c r="G12" s="8">
        <v>46022</v>
      </c>
      <c r="H12" s="10">
        <v>29.9</v>
      </c>
      <c r="I12" s="10">
        <v>85</v>
      </c>
      <c r="J12" s="10">
        <v>110</v>
      </c>
      <c r="K12" s="10">
        <v>110</v>
      </c>
      <c r="L12" s="10">
        <v>100</v>
      </c>
      <c r="M12" s="10">
        <v>55</v>
      </c>
      <c r="N12" s="455" t="s">
        <v>5361</v>
      </c>
      <c r="O12" s="455" t="s">
        <v>5362</v>
      </c>
      <c r="P12" s="455" t="s">
        <v>5362</v>
      </c>
      <c r="Q12" s="455" t="s">
        <v>5362</v>
      </c>
      <c r="R12" s="455" t="s">
        <v>5362</v>
      </c>
      <c r="S12" s="455" t="s">
        <v>5363</v>
      </c>
    </row>
    <row r="13" spans="1:19" s="173" customFormat="1">
      <c r="A13" s="430" t="s">
        <v>4890</v>
      </c>
      <c r="B13" s="168" t="s">
        <v>738</v>
      </c>
      <c r="C13" s="742" t="str">
        <f t="shared" si="0"/>
        <v>M1C1</v>
      </c>
      <c r="D13" s="742" t="s">
        <v>98</v>
      </c>
      <c r="E13" s="9">
        <v>2268050000</v>
      </c>
      <c r="F13" s="8">
        <v>44378</v>
      </c>
      <c r="G13" s="8">
        <v>46387</v>
      </c>
      <c r="H13" s="10">
        <v>402.43</v>
      </c>
      <c r="I13" s="10">
        <v>762.34</v>
      </c>
      <c r="J13" s="10">
        <v>530.20000000000005</v>
      </c>
      <c r="K13" s="10">
        <v>398.67999999999995</v>
      </c>
      <c r="L13" s="10">
        <v>99.949999999999989</v>
      </c>
      <c r="M13" s="10">
        <v>74.47</v>
      </c>
      <c r="N13" s="455" t="s">
        <v>5357</v>
      </c>
      <c r="O13" s="455" t="s">
        <v>5342</v>
      </c>
      <c r="P13" s="455" t="s">
        <v>5364</v>
      </c>
      <c r="Q13" s="455" t="s">
        <v>5365</v>
      </c>
      <c r="R13" s="455" t="s">
        <v>5342</v>
      </c>
      <c r="S13" s="455" t="s">
        <v>5366</v>
      </c>
    </row>
    <row r="14" spans="1:19" s="173" customFormat="1">
      <c r="A14" s="430" t="s">
        <v>4898</v>
      </c>
      <c r="B14" s="168" t="s">
        <v>740</v>
      </c>
      <c r="C14" s="742" t="str">
        <f t="shared" si="0"/>
        <v>M1C1</v>
      </c>
      <c r="D14" s="742" t="s">
        <v>98</v>
      </c>
      <c r="E14" s="9">
        <v>41880000</v>
      </c>
      <c r="F14" s="8">
        <v>44197</v>
      </c>
      <c r="G14" s="8">
        <v>46203</v>
      </c>
      <c r="H14" s="10">
        <v>0.5</v>
      </c>
      <c r="I14" s="10">
        <v>8.52</v>
      </c>
      <c r="J14" s="10">
        <v>8.49</v>
      </c>
      <c r="K14" s="10">
        <v>8.59</v>
      </c>
      <c r="L14" s="10">
        <v>7.98</v>
      </c>
      <c r="M14" s="10">
        <v>7.98</v>
      </c>
      <c r="N14" s="455" t="s">
        <v>5357</v>
      </c>
      <c r="O14" s="455" t="s">
        <v>5367</v>
      </c>
      <c r="P14" s="455" t="s">
        <v>5342</v>
      </c>
      <c r="Q14" s="455" t="s">
        <v>5368</v>
      </c>
      <c r="R14" s="455" t="s">
        <v>5342</v>
      </c>
      <c r="S14" s="455" t="s">
        <v>5369</v>
      </c>
    </row>
    <row r="15" spans="1:19">
      <c r="A15" s="430" t="s">
        <v>4908</v>
      </c>
      <c r="B15" s="168" t="s">
        <v>746</v>
      </c>
      <c r="C15" s="742" t="str">
        <f t="shared" si="0"/>
        <v>M1C2</v>
      </c>
      <c r="D15" s="742" t="s">
        <v>98</v>
      </c>
      <c r="E15" s="9">
        <v>13381000000</v>
      </c>
      <c r="F15" s="8">
        <v>44197</v>
      </c>
      <c r="G15" s="8">
        <v>46203</v>
      </c>
      <c r="H15" s="10">
        <v>1838</v>
      </c>
      <c r="I15" s="10">
        <v>3729.8</v>
      </c>
      <c r="J15" s="10">
        <v>4301.5</v>
      </c>
      <c r="K15" s="10">
        <v>2605.6</v>
      </c>
      <c r="L15" s="10">
        <v>853.8</v>
      </c>
      <c r="M15" s="10">
        <v>52.3</v>
      </c>
      <c r="N15" s="454" t="s">
        <v>5370</v>
      </c>
      <c r="O15" s="454" t="s">
        <v>5371</v>
      </c>
      <c r="P15" s="454" t="s">
        <v>5371</v>
      </c>
      <c r="Q15" s="454" t="s">
        <v>5372</v>
      </c>
      <c r="R15" s="454" t="s">
        <v>5373</v>
      </c>
      <c r="S15" s="454" t="s">
        <v>5359</v>
      </c>
    </row>
    <row r="16" spans="1:19">
      <c r="A16" s="430" t="s">
        <v>4915</v>
      </c>
      <c r="B16" s="168" t="s">
        <v>744</v>
      </c>
      <c r="C16" s="742" t="str">
        <f t="shared" si="0"/>
        <v>M1C2</v>
      </c>
      <c r="D16" s="742" t="s">
        <v>98</v>
      </c>
      <c r="E16" s="9">
        <v>340000000</v>
      </c>
      <c r="F16" s="8">
        <v>44287</v>
      </c>
      <c r="G16" s="8">
        <v>46203</v>
      </c>
      <c r="H16" s="10">
        <v>0</v>
      </c>
      <c r="I16" s="10">
        <v>33</v>
      </c>
      <c r="J16" s="10">
        <v>7</v>
      </c>
      <c r="K16" s="10">
        <v>40</v>
      </c>
      <c r="L16" s="10">
        <v>107</v>
      </c>
      <c r="M16" s="10">
        <v>153</v>
      </c>
      <c r="O16" s="454" t="s">
        <v>5374</v>
      </c>
      <c r="P16" s="454" t="s">
        <v>5375</v>
      </c>
      <c r="Q16" s="454" t="s">
        <v>5375</v>
      </c>
      <c r="R16" s="454" t="s">
        <v>5376</v>
      </c>
      <c r="S16" s="454" t="s">
        <v>5375</v>
      </c>
    </row>
    <row r="17" spans="1:19">
      <c r="A17" s="430" t="s">
        <v>4916</v>
      </c>
      <c r="B17" s="168" t="s">
        <v>743</v>
      </c>
      <c r="C17" s="742" t="str">
        <f t="shared" si="0"/>
        <v>M1C2</v>
      </c>
      <c r="D17" s="742" t="s">
        <v>98</v>
      </c>
      <c r="E17" s="9">
        <v>5291862394.25</v>
      </c>
      <c r="F17" s="8">
        <v>44287</v>
      </c>
      <c r="G17" s="8">
        <v>46203</v>
      </c>
      <c r="H17" s="10">
        <v>16.5</v>
      </c>
      <c r="I17" s="10">
        <v>928</v>
      </c>
      <c r="J17" s="10">
        <v>1143.5</v>
      </c>
      <c r="K17" s="10">
        <v>1521.5</v>
      </c>
      <c r="L17" s="10">
        <v>1692.9</v>
      </c>
      <c r="M17" s="10">
        <v>1403</v>
      </c>
      <c r="N17" s="454" t="s">
        <v>5377</v>
      </c>
      <c r="O17" s="454" t="s">
        <v>5377</v>
      </c>
      <c r="P17" s="454" t="s">
        <v>5378</v>
      </c>
      <c r="Q17" s="454" t="s">
        <v>5378</v>
      </c>
      <c r="R17" s="454" t="s">
        <v>5378</v>
      </c>
      <c r="S17" s="454" t="s">
        <v>5379</v>
      </c>
    </row>
    <row r="18" spans="1:19">
      <c r="A18" s="430" t="s">
        <v>4917</v>
      </c>
      <c r="B18" s="168" t="s">
        <v>754</v>
      </c>
      <c r="C18" s="742" t="str">
        <f t="shared" si="0"/>
        <v>M1C2</v>
      </c>
      <c r="D18" s="742" t="s">
        <v>98</v>
      </c>
      <c r="E18" s="9">
        <v>1487000000</v>
      </c>
      <c r="F18" s="8">
        <v>44470</v>
      </c>
      <c r="G18" s="8">
        <v>46203</v>
      </c>
      <c r="H18" s="2">
        <v>0</v>
      </c>
      <c r="I18" s="10">
        <v>127</v>
      </c>
      <c r="J18" s="10">
        <v>230</v>
      </c>
      <c r="K18" s="10">
        <v>370</v>
      </c>
      <c r="L18" s="10">
        <v>445</v>
      </c>
      <c r="M18" s="10">
        <v>315</v>
      </c>
      <c r="N18" s="375"/>
      <c r="O18" s="455" t="s">
        <v>4682</v>
      </c>
      <c r="P18" s="455" t="s">
        <v>5342</v>
      </c>
      <c r="Q18" s="455" t="s">
        <v>5342</v>
      </c>
      <c r="R18" s="455" t="s">
        <v>5342</v>
      </c>
      <c r="S18" s="454" t="s">
        <v>5380</v>
      </c>
    </row>
    <row r="19" spans="1:19">
      <c r="A19" s="454" t="s">
        <v>5381</v>
      </c>
      <c r="B19" s="168" t="s">
        <v>745</v>
      </c>
      <c r="C19" s="742" t="str">
        <f t="shared" si="0"/>
        <v>M1C2</v>
      </c>
      <c r="D19" s="742" t="s">
        <v>98</v>
      </c>
      <c r="E19" s="9">
        <v>1950000000</v>
      </c>
      <c r="F19" s="8">
        <v>44410</v>
      </c>
      <c r="G19" s="8">
        <v>45657</v>
      </c>
      <c r="H19" s="10">
        <v>1200</v>
      </c>
      <c r="I19" s="10">
        <v>70</v>
      </c>
      <c r="J19" s="10">
        <v>70</v>
      </c>
      <c r="K19" s="10">
        <v>170</v>
      </c>
      <c r="L19" s="10">
        <v>170</v>
      </c>
      <c r="M19" s="10">
        <v>270</v>
      </c>
      <c r="N19" s="454" t="s">
        <v>5385</v>
      </c>
      <c r="O19" s="454" t="s">
        <v>5383</v>
      </c>
      <c r="P19" s="454" t="s">
        <v>5384</v>
      </c>
      <c r="Q19" s="454" t="s">
        <v>5342</v>
      </c>
      <c r="R19" s="454" t="s">
        <v>5342</v>
      </c>
      <c r="S19" s="454" t="s">
        <v>5342</v>
      </c>
    </row>
    <row r="20" spans="1:19">
      <c r="A20" s="430" t="s">
        <v>10112</v>
      </c>
      <c r="B20" s="168" t="s">
        <v>817</v>
      </c>
      <c r="C20" s="742" t="str">
        <f t="shared" si="0"/>
        <v>M1C2</v>
      </c>
      <c r="D20" s="742" t="s">
        <v>98</v>
      </c>
      <c r="E20" s="9">
        <v>30000000</v>
      </c>
      <c r="F20" s="8">
        <v>44197</v>
      </c>
      <c r="G20" s="8">
        <v>45657</v>
      </c>
      <c r="H20" s="10">
        <v>0</v>
      </c>
      <c r="I20" s="10">
        <v>9.25</v>
      </c>
      <c r="J20" s="10">
        <v>10.75</v>
      </c>
      <c r="K20" s="10">
        <v>6.25</v>
      </c>
      <c r="L20" s="10">
        <v>3.75</v>
      </c>
      <c r="M20" s="10">
        <v>0</v>
      </c>
      <c r="O20" s="454" t="s">
        <v>5386</v>
      </c>
      <c r="P20" s="454" t="s">
        <v>5387</v>
      </c>
      <c r="Q20" s="454" t="s">
        <v>5388</v>
      </c>
      <c r="R20" s="454" t="s">
        <v>5387</v>
      </c>
    </row>
    <row r="21" spans="1:19" s="484" customFormat="1">
      <c r="A21" s="478" t="s">
        <v>8348</v>
      </c>
      <c r="B21" s="168" t="s">
        <v>7920</v>
      </c>
      <c r="C21" s="742" t="str">
        <f t="shared" si="0"/>
        <v>M1C2</v>
      </c>
      <c r="D21" s="742" t="s">
        <v>98</v>
      </c>
      <c r="E21" s="9">
        <v>2500000000</v>
      </c>
      <c r="F21" s="8">
        <v>45292</v>
      </c>
      <c r="G21" s="8">
        <v>46387</v>
      </c>
      <c r="H21" s="10">
        <v>0</v>
      </c>
      <c r="I21" s="10">
        <v>0</v>
      </c>
      <c r="J21" s="10">
        <v>0</v>
      </c>
      <c r="K21" s="10">
        <v>0</v>
      </c>
      <c r="L21" s="10">
        <v>0</v>
      </c>
      <c r="M21" s="10">
        <v>2500</v>
      </c>
      <c r="O21" s="478"/>
      <c r="P21" s="478"/>
      <c r="Q21" s="478" t="s">
        <v>7921</v>
      </c>
      <c r="R21" s="478"/>
      <c r="S21" s="484" t="s">
        <v>7922</v>
      </c>
    </row>
    <row r="22" spans="1:19">
      <c r="A22" s="430" t="s">
        <v>4934</v>
      </c>
      <c r="B22" s="168" t="s">
        <v>820</v>
      </c>
      <c r="C22" s="742" t="str">
        <f t="shared" si="0"/>
        <v>M1C3</v>
      </c>
      <c r="D22" s="742" t="s">
        <v>98</v>
      </c>
      <c r="E22" s="9">
        <v>500000000</v>
      </c>
      <c r="F22" s="8">
        <v>44348</v>
      </c>
      <c r="G22" s="8">
        <v>46203</v>
      </c>
      <c r="H22" s="10">
        <v>11.2</v>
      </c>
      <c r="I22" s="10">
        <v>59</v>
      </c>
      <c r="J22" s="10">
        <v>124.3</v>
      </c>
      <c r="K22" s="10">
        <v>146.80000000000001</v>
      </c>
      <c r="L22" s="10">
        <v>99.2</v>
      </c>
      <c r="M22" s="10">
        <v>59.5</v>
      </c>
      <c r="N22" s="455" t="s">
        <v>4682</v>
      </c>
      <c r="O22" s="454" t="s">
        <v>5389</v>
      </c>
      <c r="P22" s="455" t="s">
        <v>5342</v>
      </c>
      <c r="Q22" s="454" t="s">
        <v>5390</v>
      </c>
      <c r="R22" s="455" t="s">
        <v>5342</v>
      </c>
      <c r="S22" s="455" t="s">
        <v>5342</v>
      </c>
    </row>
    <row r="23" spans="1:19">
      <c r="A23" s="430" t="s">
        <v>4936</v>
      </c>
      <c r="B23" s="168" t="s">
        <v>819</v>
      </c>
      <c r="C23" s="742" t="str">
        <f t="shared" si="0"/>
        <v>M1C3</v>
      </c>
      <c r="D23" s="742" t="s">
        <v>98</v>
      </c>
      <c r="E23" s="9">
        <v>300000000</v>
      </c>
      <c r="F23" s="8">
        <v>44348</v>
      </c>
      <c r="G23" s="8">
        <v>46203</v>
      </c>
      <c r="H23" s="10">
        <v>10</v>
      </c>
      <c r="I23" s="10">
        <v>30</v>
      </c>
      <c r="J23" s="10">
        <v>70</v>
      </c>
      <c r="K23" s="10">
        <v>70</v>
      </c>
      <c r="L23" s="10">
        <v>65</v>
      </c>
      <c r="M23" s="10">
        <v>55</v>
      </c>
      <c r="N23" s="454" t="s">
        <v>5391</v>
      </c>
      <c r="O23" s="454" t="s">
        <v>5392</v>
      </c>
      <c r="P23" s="454" t="s">
        <v>5393</v>
      </c>
      <c r="Q23" s="454" t="s">
        <v>5394</v>
      </c>
      <c r="R23" s="454" t="s">
        <v>5394</v>
      </c>
      <c r="S23" s="454" t="s">
        <v>5395</v>
      </c>
    </row>
    <row r="24" spans="1:19">
      <c r="A24" s="430" t="s">
        <v>4937</v>
      </c>
      <c r="B24" s="168" t="s">
        <v>818</v>
      </c>
      <c r="C24" s="742" t="str">
        <f t="shared" si="0"/>
        <v>M1C3</v>
      </c>
      <c r="D24" s="742" t="s">
        <v>98</v>
      </c>
      <c r="E24" s="9">
        <v>300000000</v>
      </c>
      <c r="F24" s="8">
        <v>44348</v>
      </c>
      <c r="G24" s="8">
        <v>46203</v>
      </c>
      <c r="H24" s="10">
        <v>30</v>
      </c>
      <c r="I24" s="10">
        <v>40</v>
      </c>
      <c r="J24" s="10">
        <v>80</v>
      </c>
      <c r="K24" s="10">
        <v>60</v>
      </c>
      <c r="L24" s="10">
        <v>50</v>
      </c>
      <c r="M24" s="10">
        <v>40</v>
      </c>
      <c r="N24" s="454" t="s">
        <v>5396</v>
      </c>
      <c r="O24" s="454" t="s">
        <v>5396</v>
      </c>
      <c r="P24" s="454" t="s">
        <v>5396</v>
      </c>
      <c r="Q24" s="454" t="s">
        <v>5397</v>
      </c>
      <c r="R24" s="454" t="s">
        <v>5397</v>
      </c>
      <c r="S24" s="454" t="s">
        <v>5397</v>
      </c>
    </row>
    <row r="25" spans="1:19">
      <c r="A25" s="430" t="s">
        <v>4933</v>
      </c>
      <c r="B25" s="168" t="s">
        <v>747</v>
      </c>
      <c r="C25" s="742" t="str">
        <f t="shared" si="0"/>
        <v>M1C3</v>
      </c>
      <c r="D25" s="742" t="s">
        <v>98</v>
      </c>
      <c r="E25" s="9">
        <v>1020000000</v>
      </c>
      <c r="F25" s="8">
        <v>44348</v>
      </c>
      <c r="G25" s="8">
        <v>46203</v>
      </c>
      <c r="H25" s="10">
        <v>47</v>
      </c>
      <c r="I25" s="10">
        <v>97</v>
      </c>
      <c r="J25" s="10">
        <v>116</v>
      </c>
      <c r="K25" s="10">
        <v>240</v>
      </c>
      <c r="L25" s="10">
        <v>260</v>
      </c>
      <c r="M25" s="10">
        <v>260</v>
      </c>
      <c r="N25" s="454" t="s">
        <v>5398</v>
      </c>
      <c r="O25" s="454" t="s">
        <v>5400</v>
      </c>
      <c r="P25" s="454" t="s">
        <v>5399</v>
      </c>
      <c r="Q25" s="454" t="s">
        <v>5401</v>
      </c>
      <c r="R25" s="454" t="s">
        <v>5402</v>
      </c>
      <c r="S25" s="454" t="s">
        <v>5403</v>
      </c>
    </row>
    <row r="26" spans="1:19">
      <c r="A26" s="430" t="s">
        <v>4940</v>
      </c>
      <c r="B26" s="168" t="s">
        <v>753</v>
      </c>
      <c r="C26" s="742" t="str">
        <f t="shared" si="0"/>
        <v>M1C3</v>
      </c>
      <c r="D26" s="742" t="s">
        <v>98</v>
      </c>
      <c r="E26" s="9">
        <v>600000000</v>
      </c>
      <c r="F26" s="8">
        <v>44348</v>
      </c>
      <c r="G26" s="8">
        <v>46203</v>
      </c>
      <c r="H26" s="10">
        <v>0</v>
      </c>
      <c r="I26" s="10">
        <v>47</v>
      </c>
      <c r="J26" s="10">
        <v>52</v>
      </c>
      <c r="K26" s="10">
        <v>203</v>
      </c>
      <c r="L26" s="10">
        <v>150</v>
      </c>
      <c r="M26" s="10">
        <v>148</v>
      </c>
      <c r="O26" s="454" t="s">
        <v>5404</v>
      </c>
      <c r="P26" s="454" t="s">
        <v>5405</v>
      </c>
      <c r="Q26" s="454" t="s">
        <v>5405</v>
      </c>
      <c r="R26" s="454" t="s">
        <v>5405</v>
      </c>
      <c r="S26" s="454" t="s">
        <v>5405</v>
      </c>
    </row>
    <row r="27" spans="1:19">
      <c r="A27" s="430" t="s">
        <v>4942</v>
      </c>
      <c r="B27" s="168" t="s">
        <v>751</v>
      </c>
      <c r="C27" s="742" t="str">
        <f t="shared" si="0"/>
        <v>M1C3</v>
      </c>
      <c r="D27" s="742" t="s">
        <v>98</v>
      </c>
      <c r="E27" s="9">
        <v>300000000</v>
      </c>
      <c r="F27" s="8">
        <v>44377</v>
      </c>
      <c r="G27" s="8">
        <v>46203</v>
      </c>
      <c r="H27" s="10">
        <v>3</v>
      </c>
      <c r="I27" s="10">
        <v>47.5</v>
      </c>
      <c r="J27" s="10">
        <v>73</v>
      </c>
      <c r="K27" s="10">
        <v>78</v>
      </c>
      <c r="L27" s="10">
        <v>60</v>
      </c>
      <c r="M27" s="10">
        <v>38.5</v>
      </c>
      <c r="N27" s="455" t="s">
        <v>4682</v>
      </c>
      <c r="O27" s="454" t="s">
        <v>5406</v>
      </c>
      <c r="P27" s="455" t="s">
        <v>5342</v>
      </c>
      <c r="Q27" s="455" t="s">
        <v>5342</v>
      </c>
      <c r="R27" s="455" t="s">
        <v>5342</v>
      </c>
      <c r="S27" s="455" t="s">
        <v>5342</v>
      </c>
    </row>
    <row r="28" spans="1:19">
      <c r="A28" s="430" t="s">
        <v>4943</v>
      </c>
      <c r="B28" s="168" t="s">
        <v>752</v>
      </c>
      <c r="C28" s="742" t="str">
        <f t="shared" si="0"/>
        <v>M1C3</v>
      </c>
      <c r="D28" s="742" t="s">
        <v>98</v>
      </c>
      <c r="E28" s="9">
        <v>800000000</v>
      </c>
      <c r="F28" s="8">
        <v>44348</v>
      </c>
      <c r="G28" s="8">
        <v>46203</v>
      </c>
      <c r="H28" s="10">
        <v>15</v>
      </c>
      <c r="I28" s="10">
        <v>50</v>
      </c>
      <c r="J28" s="10">
        <v>63</v>
      </c>
      <c r="K28" s="10">
        <v>143</v>
      </c>
      <c r="L28" s="10">
        <v>240</v>
      </c>
      <c r="M28" s="10">
        <v>289</v>
      </c>
      <c r="N28" s="454" t="s">
        <v>5407</v>
      </c>
      <c r="O28" s="454" t="s">
        <v>5408</v>
      </c>
      <c r="P28" s="454" t="s">
        <v>5408</v>
      </c>
      <c r="Q28" s="454" t="s">
        <v>5409</v>
      </c>
      <c r="R28" s="454" t="s">
        <v>5409</v>
      </c>
      <c r="S28" s="454" t="s">
        <v>5409</v>
      </c>
    </row>
    <row r="29" spans="1:19">
      <c r="A29" s="430" t="s">
        <v>4944</v>
      </c>
      <c r="B29" s="168" t="s">
        <v>821</v>
      </c>
      <c r="C29" s="742" t="str">
        <f t="shared" si="0"/>
        <v>M1C3</v>
      </c>
      <c r="D29" s="742" t="s">
        <v>98</v>
      </c>
      <c r="E29" s="9">
        <v>230000000</v>
      </c>
      <c r="F29" s="8">
        <v>44348</v>
      </c>
      <c r="G29" s="8">
        <v>46203</v>
      </c>
      <c r="H29" s="10">
        <v>34</v>
      </c>
      <c r="I29" s="10">
        <v>54</v>
      </c>
      <c r="J29" s="10">
        <v>44</v>
      </c>
      <c r="K29" s="10">
        <v>48</v>
      </c>
      <c r="L29" s="10">
        <v>50</v>
      </c>
      <c r="M29" s="10">
        <v>70</v>
      </c>
      <c r="N29" s="454" t="s">
        <v>5410</v>
      </c>
      <c r="O29" s="454" t="s">
        <v>5411</v>
      </c>
      <c r="P29" s="454" t="s">
        <v>5412</v>
      </c>
      <c r="Q29" s="454" t="s">
        <v>5413</v>
      </c>
      <c r="R29" s="454" t="s">
        <v>5413</v>
      </c>
      <c r="S29" s="454" t="s">
        <v>5414</v>
      </c>
    </row>
    <row r="30" spans="1:19">
      <c r="A30" s="430" t="s">
        <v>4945</v>
      </c>
      <c r="B30" s="168" t="s">
        <v>816</v>
      </c>
      <c r="C30" s="742" t="str">
        <f t="shared" si="0"/>
        <v>M1C3</v>
      </c>
      <c r="D30" s="742" t="s">
        <v>98</v>
      </c>
      <c r="E30" s="9">
        <v>155000000</v>
      </c>
      <c r="F30" s="8">
        <v>44348</v>
      </c>
      <c r="G30" s="8">
        <v>46203</v>
      </c>
      <c r="H30" s="10">
        <v>7.75</v>
      </c>
      <c r="I30" s="10">
        <v>7.75</v>
      </c>
      <c r="J30" s="10">
        <v>46.5</v>
      </c>
      <c r="K30" s="10">
        <v>46.5</v>
      </c>
      <c r="L30" s="10">
        <v>31</v>
      </c>
      <c r="M30" s="10">
        <v>15.5</v>
      </c>
      <c r="N30" s="454" t="s">
        <v>5415</v>
      </c>
      <c r="O30" s="454" t="s">
        <v>5415</v>
      </c>
      <c r="P30" s="454" t="s">
        <v>5416</v>
      </c>
      <c r="Q30" s="454" t="s">
        <v>5417</v>
      </c>
      <c r="R30" s="454" t="s">
        <v>5417</v>
      </c>
      <c r="S30" s="454" t="s">
        <v>5418</v>
      </c>
    </row>
    <row r="31" spans="1:19">
      <c r="A31" s="430" t="s">
        <v>4946</v>
      </c>
      <c r="B31" s="168" t="s">
        <v>750</v>
      </c>
      <c r="C31" s="742" t="str">
        <f t="shared" si="0"/>
        <v>M1C3</v>
      </c>
      <c r="D31" s="742" t="s">
        <v>98</v>
      </c>
      <c r="E31" s="9">
        <v>114000000</v>
      </c>
      <c r="F31" s="8">
        <v>44197</v>
      </c>
      <c r="G31" s="8">
        <v>46203</v>
      </c>
      <c r="H31" s="10">
        <v>6.04</v>
      </c>
      <c r="I31" s="10">
        <v>24.53</v>
      </c>
      <c r="J31" s="10">
        <v>32.97</v>
      </c>
      <c r="K31" s="10">
        <v>27.11</v>
      </c>
      <c r="L31" s="10">
        <v>16.27</v>
      </c>
      <c r="M31" s="10">
        <v>7.1</v>
      </c>
      <c r="N31" s="454" t="s">
        <v>5419</v>
      </c>
      <c r="O31" s="454" t="s">
        <v>5420</v>
      </c>
      <c r="P31" s="454" t="s">
        <v>5420</v>
      </c>
      <c r="Q31" s="454" t="s">
        <v>5420</v>
      </c>
      <c r="R31" s="454" t="s">
        <v>5420</v>
      </c>
      <c r="S31" s="454" t="s">
        <v>5420</v>
      </c>
    </row>
    <row r="32" spans="1:19">
      <c r="A32" s="430" t="s">
        <v>4947</v>
      </c>
      <c r="B32" s="168" t="s">
        <v>749</v>
      </c>
      <c r="C32" s="742" t="str">
        <f t="shared" si="0"/>
        <v>M1C3</v>
      </c>
      <c r="D32" s="742" t="s">
        <v>98</v>
      </c>
      <c r="E32" s="9">
        <v>1786000000</v>
      </c>
      <c r="F32" s="8">
        <v>44348</v>
      </c>
      <c r="G32" s="8">
        <v>46265</v>
      </c>
      <c r="H32" s="10">
        <v>247</v>
      </c>
      <c r="I32" s="10">
        <v>266</v>
      </c>
      <c r="J32" s="10">
        <v>257</v>
      </c>
      <c r="K32" s="10">
        <v>558</v>
      </c>
      <c r="L32" s="10">
        <v>458</v>
      </c>
      <c r="M32" s="10">
        <v>0</v>
      </c>
      <c r="N32" s="454" t="s">
        <v>5421</v>
      </c>
      <c r="O32" s="454" t="s">
        <v>5421</v>
      </c>
      <c r="P32" s="454" t="s">
        <v>5421</v>
      </c>
      <c r="Q32" s="454" t="s">
        <v>5421</v>
      </c>
      <c r="R32" s="454" t="s">
        <v>5421</v>
      </c>
      <c r="S32" s="454" t="s">
        <v>5422</v>
      </c>
    </row>
    <row r="33" spans="1:19">
      <c r="A33" s="430" t="s">
        <v>4948</v>
      </c>
      <c r="B33" s="168" t="s">
        <v>748</v>
      </c>
      <c r="C33" s="742" t="str">
        <f t="shared" si="0"/>
        <v>M1C3</v>
      </c>
      <c r="D33" s="742" t="s">
        <v>98</v>
      </c>
      <c r="E33" s="9">
        <v>500000000</v>
      </c>
      <c r="F33" s="8">
        <v>44348</v>
      </c>
      <c r="G33" s="8">
        <v>46203</v>
      </c>
      <c r="H33" s="10">
        <v>25</v>
      </c>
      <c r="I33" s="10">
        <v>75</v>
      </c>
      <c r="J33" s="10">
        <v>75</v>
      </c>
      <c r="K33" s="10">
        <v>150</v>
      </c>
      <c r="L33" s="10">
        <v>100</v>
      </c>
      <c r="M33" s="10">
        <v>75</v>
      </c>
      <c r="N33" s="454" t="s">
        <v>5423</v>
      </c>
      <c r="O33" s="454" t="s">
        <v>5424</v>
      </c>
      <c r="P33" s="454" t="s">
        <v>5425</v>
      </c>
      <c r="Q33" s="454" t="s">
        <v>5426</v>
      </c>
      <c r="R33" s="454" t="s">
        <v>5427</v>
      </c>
      <c r="S33" s="454" t="s">
        <v>5428</v>
      </c>
    </row>
    <row r="34" spans="1:19">
      <c r="A34" s="430" t="s">
        <v>4935</v>
      </c>
      <c r="B34" s="168" t="s">
        <v>759</v>
      </c>
      <c r="C34" s="742" t="str">
        <f t="shared" si="0"/>
        <v>M2C1</v>
      </c>
      <c r="D34" s="742" t="s">
        <v>98</v>
      </c>
      <c r="E34" s="9">
        <v>1500000000</v>
      </c>
      <c r="F34" s="8">
        <v>44377</v>
      </c>
      <c r="G34" s="8">
        <v>46203</v>
      </c>
      <c r="H34" s="10">
        <v>0</v>
      </c>
      <c r="I34" s="10">
        <v>50</v>
      </c>
      <c r="J34" s="10">
        <v>200</v>
      </c>
      <c r="K34" s="10">
        <v>400</v>
      </c>
      <c r="L34" s="10">
        <v>400</v>
      </c>
      <c r="M34" s="10">
        <v>450</v>
      </c>
      <c r="O34" s="454" t="s">
        <v>5383</v>
      </c>
      <c r="P34" s="454" t="s">
        <v>5429</v>
      </c>
      <c r="Q34" s="454" t="s">
        <v>5430</v>
      </c>
      <c r="R34" s="454" t="s">
        <v>5431</v>
      </c>
    </row>
    <row r="35" spans="1:19">
      <c r="A35" s="430" t="s">
        <v>4938</v>
      </c>
      <c r="B35" s="168" t="s">
        <v>758</v>
      </c>
      <c r="C35" s="742" t="str">
        <f t="shared" si="0"/>
        <v>M2C1</v>
      </c>
      <c r="D35" s="742" t="s">
        <v>98</v>
      </c>
      <c r="E35" s="9">
        <v>600000000</v>
      </c>
      <c r="F35" s="8">
        <v>44377</v>
      </c>
      <c r="G35" s="8">
        <v>46203</v>
      </c>
      <c r="H35" s="10">
        <v>0</v>
      </c>
      <c r="I35" s="10">
        <v>50</v>
      </c>
      <c r="J35" s="10">
        <v>50</v>
      </c>
      <c r="K35" s="10">
        <v>100</v>
      </c>
      <c r="L35" s="10">
        <v>200</v>
      </c>
      <c r="M35" s="10">
        <v>200</v>
      </c>
      <c r="O35" s="454" t="s">
        <v>5434</v>
      </c>
      <c r="P35" s="454" t="s">
        <v>5434</v>
      </c>
      <c r="Q35" s="454" t="s">
        <v>5434</v>
      </c>
      <c r="R35" s="454" t="s">
        <v>5434</v>
      </c>
      <c r="S35" s="454" t="s">
        <v>5435</v>
      </c>
    </row>
    <row r="36" spans="1:19">
      <c r="A36" s="430" t="s">
        <v>4951</v>
      </c>
      <c r="B36" s="168" t="s">
        <v>823</v>
      </c>
      <c r="C36" s="742" t="str">
        <f t="shared" si="0"/>
        <v>M2C1</v>
      </c>
      <c r="D36" s="742" t="s">
        <v>98</v>
      </c>
      <c r="E36" s="9">
        <v>800000000</v>
      </c>
      <c r="F36" s="8">
        <v>44377</v>
      </c>
      <c r="G36" s="8">
        <v>46203</v>
      </c>
      <c r="H36" s="10">
        <v>0</v>
      </c>
      <c r="I36" s="10">
        <v>130</v>
      </c>
      <c r="J36" s="10">
        <v>350</v>
      </c>
      <c r="K36" s="10">
        <v>150</v>
      </c>
      <c r="L36" s="10">
        <v>100</v>
      </c>
      <c r="M36" s="10">
        <v>70</v>
      </c>
      <c r="O36" s="454" t="s">
        <v>5436</v>
      </c>
      <c r="P36" s="454" t="s">
        <v>5437</v>
      </c>
      <c r="Q36" s="454" t="s">
        <v>5437</v>
      </c>
      <c r="R36" s="454" t="s">
        <v>5437</v>
      </c>
      <c r="S36" s="454" t="s">
        <v>5438</v>
      </c>
    </row>
    <row r="37" spans="1:19" s="169" customFormat="1">
      <c r="A37" s="430" t="s">
        <v>4941</v>
      </c>
      <c r="B37" s="168" t="s">
        <v>832</v>
      </c>
      <c r="C37" s="742" t="str">
        <f t="shared" si="0"/>
        <v>M2C1</v>
      </c>
      <c r="D37" s="742" t="s">
        <v>98</v>
      </c>
      <c r="E37" s="9">
        <v>2350000000</v>
      </c>
      <c r="F37" s="8">
        <v>44377</v>
      </c>
      <c r="G37" s="8">
        <v>46203</v>
      </c>
      <c r="H37" s="10">
        <v>225</v>
      </c>
      <c r="I37" s="10">
        <v>425</v>
      </c>
      <c r="J37" s="10">
        <v>525</v>
      </c>
      <c r="K37" s="10">
        <v>225</v>
      </c>
      <c r="L37" s="10">
        <v>75</v>
      </c>
      <c r="M37" s="10">
        <v>25</v>
      </c>
      <c r="N37" s="454" t="s">
        <v>5439</v>
      </c>
      <c r="O37" s="454" t="s">
        <v>5440</v>
      </c>
      <c r="P37" s="454" t="s">
        <v>5441</v>
      </c>
      <c r="Q37" s="454" t="s">
        <v>5442</v>
      </c>
      <c r="R37" s="454" t="s">
        <v>5442</v>
      </c>
      <c r="S37" s="454" t="s">
        <v>5443</v>
      </c>
    </row>
    <row r="38" spans="1:19" s="173" customFormat="1">
      <c r="A38" s="430" t="s">
        <v>4953</v>
      </c>
      <c r="B38" s="168" t="s">
        <v>826</v>
      </c>
      <c r="C38" s="742" t="str">
        <f t="shared" si="0"/>
        <v>M2C1</v>
      </c>
      <c r="D38" s="742" t="s">
        <v>98</v>
      </c>
      <c r="E38" s="9">
        <v>500000000</v>
      </c>
      <c r="F38" s="8">
        <v>44377</v>
      </c>
      <c r="G38" s="8">
        <v>46203</v>
      </c>
      <c r="H38" s="10">
        <v>0</v>
      </c>
      <c r="I38" s="10">
        <v>100</v>
      </c>
      <c r="J38" s="10">
        <v>250</v>
      </c>
      <c r="K38" s="10">
        <v>100</v>
      </c>
      <c r="L38" s="10">
        <v>50</v>
      </c>
      <c r="M38" s="10">
        <v>0</v>
      </c>
      <c r="O38" s="454" t="s">
        <v>5444</v>
      </c>
      <c r="P38" s="454" t="s">
        <v>5444</v>
      </c>
      <c r="Q38" s="454" t="s">
        <v>5444</v>
      </c>
      <c r="R38" s="454" t="s">
        <v>5445</v>
      </c>
    </row>
    <row r="39" spans="1:19" s="173" customFormat="1">
      <c r="A39" s="430" t="s">
        <v>4956</v>
      </c>
      <c r="B39" s="168" t="s">
        <v>831</v>
      </c>
      <c r="C39" s="742" t="str">
        <f t="shared" si="0"/>
        <v>M2C1</v>
      </c>
      <c r="D39" s="742" t="s">
        <v>98</v>
      </c>
      <c r="E39" s="9">
        <v>200000000</v>
      </c>
      <c r="F39" s="8">
        <v>44561</v>
      </c>
      <c r="G39" s="8">
        <v>46203</v>
      </c>
      <c r="H39" s="10">
        <v>0</v>
      </c>
      <c r="I39" s="10">
        <v>20</v>
      </c>
      <c r="J39" s="10">
        <v>60</v>
      </c>
      <c r="K39" s="10">
        <v>60</v>
      </c>
      <c r="L39" s="10">
        <v>40</v>
      </c>
      <c r="M39" s="10">
        <v>20</v>
      </c>
      <c r="O39" s="454" t="s">
        <v>5446</v>
      </c>
      <c r="P39" s="454" t="s">
        <v>5447</v>
      </c>
      <c r="Q39" s="454" t="s">
        <v>5447</v>
      </c>
      <c r="R39" s="454" t="s">
        <v>5447</v>
      </c>
      <c r="S39" s="454" t="s">
        <v>5448</v>
      </c>
    </row>
    <row r="40" spans="1:19" s="173" customFormat="1">
      <c r="A40" s="430" t="s">
        <v>4969</v>
      </c>
      <c r="B40" s="168" t="s">
        <v>825</v>
      </c>
      <c r="C40" s="742" t="str">
        <f t="shared" si="0"/>
        <v>M2C1</v>
      </c>
      <c r="D40" s="742" t="s">
        <v>98</v>
      </c>
      <c r="E40" s="9">
        <v>135000000</v>
      </c>
      <c r="F40" s="8">
        <v>44348</v>
      </c>
      <c r="G40" s="8">
        <v>46387</v>
      </c>
      <c r="H40" s="10">
        <v>0.3</v>
      </c>
      <c r="I40" s="10">
        <v>1.5</v>
      </c>
      <c r="J40" s="10">
        <v>4.6500000000000004</v>
      </c>
      <c r="K40" s="10">
        <v>33.75</v>
      </c>
      <c r="L40" s="10">
        <v>47.25</v>
      </c>
      <c r="M40" s="10">
        <v>47.55</v>
      </c>
      <c r="N40" s="454" t="s">
        <v>5449</v>
      </c>
      <c r="O40" s="454" t="s">
        <v>5450</v>
      </c>
      <c r="P40" s="454" t="s">
        <v>5451</v>
      </c>
      <c r="Q40" s="454" t="s">
        <v>5451</v>
      </c>
      <c r="R40" s="454" t="s">
        <v>5451</v>
      </c>
      <c r="S40" s="454" t="s">
        <v>5452</v>
      </c>
    </row>
    <row r="41" spans="1:19">
      <c r="A41" s="430" t="s">
        <v>4970</v>
      </c>
      <c r="B41" s="168" t="s">
        <v>824</v>
      </c>
      <c r="C41" s="742" t="str">
        <f t="shared" si="0"/>
        <v>M2C1</v>
      </c>
      <c r="D41" s="742" t="s">
        <v>98</v>
      </c>
      <c r="E41" s="9">
        <v>30000000</v>
      </c>
      <c r="F41" s="8">
        <v>44348</v>
      </c>
      <c r="G41" s="8">
        <v>46203</v>
      </c>
      <c r="H41" s="10">
        <v>5</v>
      </c>
      <c r="I41" s="10">
        <v>10.199999999999999</v>
      </c>
      <c r="J41" s="10">
        <v>5</v>
      </c>
      <c r="K41" s="10">
        <v>5</v>
      </c>
      <c r="L41" s="10">
        <v>4</v>
      </c>
      <c r="M41" s="10">
        <v>0.8</v>
      </c>
      <c r="N41" s="454" t="s">
        <v>5453</v>
      </c>
      <c r="O41" s="454" t="s">
        <v>5453</v>
      </c>
      <c r="P41" s="454" t="s">
        <v>5454</v>
      </c>
      <c r="Q41" s="454" t="s">
        <v>5454</v>
      </c>
      <c r="R41" s="454" t="s">
        <v>5454</v>
      </c>
      <c r="S41" s="454" t="s">
        <v>5454</v>
      </c>
    </row>
    <row r="42" spans="1:19" s="484" customFormat="1">
      <c r="A42" s="478" t="s">
        <v>7946</v>
      </c>
      <c r="B42" s="168" t="s">
        <v>7948</v>
      </c>
      <c r="C42" s="742" t="str">
        <f t="shared" si="0"/>
        <v>M2C1</v>
      </c>
      <c r="D42" s="742" t="s">
        <v>98</v>
      </c>
      <c r="E42" s="9">
        <v>2000000000</v>
      </c>
      <c r="F42" s="8">
        <v>43831</v>
      </c>
      <c r="G42" s="8">
        <v>46387</v>
      </c>
      <c r="H42" s="10">
        <v>0</v>
      </c>
      <c r="I42" s="10">
        <v>0</v>
      </c>
      <c r="J42" s="10">
        <v>0</v>
      </c>
      <c r="K42" s="10">
        <v>0</v>
      </c>
      <c r="L42" s="10">
        <v>1000</v>
      </c>
      <c r="M42" s="10">
        <v>1000</v>
      </c>
      <c r="N42" s="478"/>
      <c r="O42" s="478"/>
      <c r="P42" s="478"/>
      <c r="Q42" s="478" t="s">
        <v>7921</v>
      </c>
      <c r="R42" s="478" t="s">
        <v>7922</v>
      </c>
      <c r="S42" s="478" t="s">
        <v>7922</v>
      </c>
    </row>
    <row r="43" spans="1:19">
      <c r="A43" s="430" t="s">
        <v>4957</v>
      </c>
      <c r="B43" s="168" t="s">
        <v>769</v>
      </c>
      <c r="C43" s="742" t="str">
        <f t="shared" si="0"/>
        <v>M2C2</v>
      </c>
      <c r="D43" s="742" t="s">
        <v>98</v>
      </c>
      <c r="E43" s="9">
        <v>1098990000</v>
      </c>
      <c r="F43" s="8">
        <v>44743</v>
      </c>
      <c r="G43" s="8">
        <v>46112</v>
      </c>
      <c r="H43" s="10">
        <v>0</v>
      </c>
      <c r="I43" s="10">
        <v>184.4</v>
      </c>
      <c r="J43" s="10">
        <v>115.5</v>
      </c>
      <c r="K43" s="10">
        <v>338.7</v>
      </c>
      <c r="L43" s="10">
        <v>330.3</v>
      </c>
      <c r="M43" s="10">
        <v>210.1</v>
      </c>
      <c r="O43" s="454" t="s">
        <v>5455</v>
      </c>
      <c r="P43" s="454" t="s">
        <v>5455</v>
      </c>
      <c r="Q43" s="454" t="s">
        <v>5455</v>
      </c>
      <c r="R43" s="454" t="s">
        <v>5456</v>
      </c>
      <c r="S43" s="454" t="s">
        <v>5456</v>
      </c>
    </row>
    <row r="44" spans="1:19">
      <c r="A44" s="430" t="s">
        <v>4958</v>
      </c>
      <c r="B44" s="168" t="s">
        <v>764</v>
      </c>
      <c r="C44" s="742" t="str">
        <f t="shared" si="0"/>
        <v>M2C2</v>
      </c>
      <c r="D44" s="742" t="s">
        <v>98</v>
      </c>
      <c r="E44" s="9">
        <v>2200000000</v>
      </c>
      <c r="F44" s="8">
        <v>44927</v>
      </c>
      <c r="G44" s="8">
        <v>46022</v>
      </c>
      <c r="H44" s="10">
        <v>0</v>
      </c>
      <c r="I44" s="10">
        <v>0</v>
      </c>
      <c r="J44" s="10">
        <v>100</v>
      </c>
      <c r="K44" s="10">
        <v>800</v>
      </c>
      <c r="L44" s="10">
        <v>900</v>
      </c>
      <c r="M44" s="10">
        <v>400</v>
      </c>
      <c r="P44" s="454" t="s">
        <v>5432</v>
      </c>
      <c r="Q44" s="454" t="s">
        <v>5432</v>
      </c>
      <c r="R44" s="454" t="s">
        <v>5432</v>
      </c>
      <c r="S44" s="454" t="s">
        <v>5433</v>
      </c>
    </row>
    <row r="45" spans="1:19">
      <c r="A45" s="651" t="s">
        <v>4959</v>
      </c>
      <c r="B45" s="702" t="s">
        <v>763</v>
      </c>
      <c r="C45" s="742" t="str">
        <f t="shared" si="0"/>
        <v>M2C2</v>
      </c>
      <c r="D45" s="742" t="s">
        <v>98</v>
      </c>
      <c r="E45" s="774">
        <v>0</v>
      </c>
      <c r="F45" s="703">
        <v>44927</v>
      </c>
      <c r="G45" s="703">
        <v>46022</v>
      </c>
      <c r="H45" s="656">
        <v>0</v>
      </c>
      <c r="I45" s="656">
        <v>0</v>
      </c>
      <c r="J45" s="656">
        <v>50</v>
      </c>
      <c r="K45" s="656">
        <v>200</v>
      </c>
      <c r="L45" s="656">
        <v>200</v>
      </c>
      <c r="M45" s="656">
        <v>225</v>
      </c>
      <c r="N45" s="651"/>
      <c r="O45" s="651"/>
      <c r="P45" s="651" t="s">
        <v>5459</v>
      </c>
      <c r="Q45" s="651" t="s">
        <v>5460</v>
      </c>
      <c r="R45" s="651" t="s">
        <v>5460</v>
      </c>
      <c r="S45" s="651" t="s">
        <v>5460</v>
      </c>
    </row>
    <row r="46" spans="1:19">
      <c r="A46" s="430" t="s">
        <v>4960</v>
      </c>
      <c r="B46" s="168" t="s">
        <v>770</v>
      </c>
      <c r="C46" s="742" t="str">
        <f t="shared" si="0"/>
        <v>M2C2</v>
      </c>
      <c r="D46" s="742" t="s">
        <v>98</v>
      </c>
      <c r="E46" s="9">
        <v>1923400000</v>
      </c>
      <c r="F46" s="8">
        <v>44562</v>
      </c>
      <c r="G46" s="8">
        <v>46203</v>
      </c>
      <c r="H46" s="10">
        <v>0</v>
      </c>
      <c r="I46" s="10">
        <v>164</v>
      </c>
      <c r="J46" s="10">
        <v>174</v>
      </c>
      <c r="K46" s="10">
        <v>550</v>
      </c>
      <c r="L46" s="10">
        <v>653</v>
      </c>
      <c r="M46" s="10">
        <v>382</v>
      </c>
      <c r="O46" s="454" t="s">
        <v>5461</v>
      </c>
      <c r="P46" s="454" t="s">
        <v>5461</v>
      </c>
      <c r="Q46" s="454" t="s">
        <v>5461</v>
      </c>
      <c r="R46" s="454" t="s">
        <v>5462</v>
      </c>
      <c r="S46" s="454" t="s">
        <v>5462</v>
      </c>
    </row>
    <row r="47" spans="1:19">
      <c r="A47" s="430" t="s">
        <v>4954</v>
      </c>
      <c r="B47" s="168" t="s">
        <v>772</v>
      </c>
      <c r="C47" s="742" t="str">
        <f t="shared" si="0"/>
        <v>M2C2</v>
      </c>
      <c r="D47" s="742" t="s">
        <v>98</v>
      </c>
      <c r="E47" s="9">
        <v>3610000000</v>
      </c>
      <c r="F47" s="8">
        <v>44470</v>
      </c>
      <c r="G47" s="8">
        <v>46264</v>
      </c>
      <c r="H47" s="10">
        <v>0</v>
      </c>
      <c r="I47" s="10">
        <v>217</v>
      </c>
      <c r="J47" s="10">
        <v>336</v>
      </c>
      <c r="K47" s="10">
        <v>895</v>
      </c>
      <c r="L47" s="10">
        <v>1143</v>
      </c>
      <c r="M47" s="10">
        <v>1019</v>
      </c>
      <c r="O47" s="454" t="s">
        <v>5463</v>
      </c>
      <c r="P47" s="454" t="s">
        <v>5464</v>
      </c>
      <c r="Q47" s="454" t="s">
        <v>5464</v>
      </c>
      <c r="R47" s="454" t="s">
        <v>5465</v>
      </c>
      <c r="S47" s="454" t="s">
        <v>5466</v>
      </c>
    </row>
    <row r="48" spans="1:19">
      <c r="A48" s="430" t="s">
        <v>4955</v>
      </c>
      <c r="B48" s="168" t="s">
        <v>828</v>
      </c>
      <c r="C48" s="742" t="str">
        <f t="shared" si="0"/>
        <v>M2C2</v>
      </c>
      <c r="D48" s="742" t="s">
        <v>98</v>
      </c>
      <c r="E48" s="9">
        <v>500000000</v>
      </c>
      <c r="F48" s="8">
        <v>44567</v>
      </c>
      <c r="G48" s="8">
        <v>46264</v>
      </c>
      <c r="H48" s="10">
        <v>0</v>
      </c>
      <c r="I48" s="10">
        <v>55</v>
      </c>
      <c r="J48" s="10">
        <v>58</v>
      </c>
      <c r="K48" s="10">
        <v>142</v>
      </c>
      <c r="L48" s="10">
        <v>135</v>
      </c>
      <c r="M48" s="10">
        <v>110</v>
      </c>
      <c r="O48" s="454" t="s">
        <v>5467</v>
      </c>
      <c r="P48" s="454" t="s">
        <v>5468</v>
      </c>
      <c r="Q48" s="454" t="s">
        <v>5468</v>
      </c>
      <c r="R48" s="454" t="s">
        <v>5468</v>
      </c>
      <c r="S48" s="454" t="s">
        <v>5469</v>
      </c>
    </row>
    <row r="49" spans="1:19">
      <c r="A49" s="430" t="s">
        <v>4961</v>
      </c>
      <c r="B49" s="168" t="s">
        <v>762</v>
      </c>
      <c r="C49" s="742" t="str">
        <f t="shared" si="0"/>
        <v>M2C2</v>
      </c>
      <c r="D49" s="742" t="s">
        <v>98</v>
      </c>
      <c r="E49" s="9">
        <v>500000000</v>
      </c>
      <c r="F49" s="8">
        <v>44562</v>
      </c>
      <c r="G49" s="8">
        <v>46023</v>
      </c>
      <c r="H49" s="10">
        <v>0</v>
      </c>
      <c r="I49" s="10">
        <v>0</v>
      </c>
      <c r="J49" s="10">
        <v>65</v>
      </c>
      <c r="K49" s="10">
        <v>134</v>
      </c>
      <c r="L49" s="10">
        <v>134</v>
      </c>
      <c r="M49" s="10">
        <v>167</v>
      </c>
      <c r="P49" s="454" t="s">
        <v>5470</v>
      </c>
      <c r="Q49" s="454" t="s">
        <v>5471</v>
      </c>
      <c r="R49" s="454" t="s">
        <v>5471</v>
      </c>
      <c r="S49" s="454" t="s">
        <v>5471</v>
      </c>
    </row>
    <row r="50" spans="1:19">
      <c r="A50" s="430" t="s">
        <v>4962</v>
      </c>
      <c r="B50" s="168" t="s">
        <v>839</v>
      </c>
      <c r="C50" s="742" t="str">
        <f t="shared" si="0"/>
        <v>M2C2</v>
      </c>
      <c r="D50" s="742" t="s">
        <v>98</v>
      </c>
      <c r="E50" s="9">
        <v>1000000000</v>
      </c>
      <c r="F50" s="8">
        <v>44713</v>
      </c>
      <c r="G50" s="8">
        <v>46089</v>
      </c>
      <c r="H50" s="10">
        <v>0</v>
      </c>
      <c r="I50" s="10">
        <v>0</v>
      </c>
      <c r="J50" s="10">
        <v>100</v>
      </c>
      <c r="K50" s="10">
        <v>225</v>
      </c>
      <c r="L50" s="10">
        <v>325</v>
      </c>
      <c r="M50" s="10">
        <v>350</v>
      </c>
      <c r="P50" s="454" t="s">
        <v>5472</v>
      </c>
      <c r="Q50" s="454" t="s">
        <v>5472</v>
      </c>
      <c r="R50" s="454" t="s">
        <v>5473</v>
      </c>
      <c r="S50" s="454" t="s">
        <v>5473</v>
      </c>
    </row>
    <row r="51" spans="1:19">
      <c r="A51" s="430" t="s">
        <v>4963</v>
      </c>
      <c r="B51" s="168" t="s">
        <v>768</v>
      </c>
      <c r="C51" s="742" t="str">
        <f t="shared" si="0"/>
        <v>M2C2</v>
      </c>
      <c r="D51" s="742" t="s">
        <v>98</v>
      </c>
      <c r="E51" s="9">
        <v>230000000</v>
      </c>
      <c r="F51" s="8">
        <v>44567</v>
      </c>
      <c r="G51" s="8">
        <v>46052</v>
      </c>
      <c r="H51" s="10">
        <v>0</v>
      </c>
      <c r="I51" s="10">
        <v>0</v>
      </c>
      <c r="J51" s="10">
        <v>70</v>
      </c>
      <c r="K51" s="10">
        <v>60</v>
      </c>
      <c r="L51" s="10">
        <v>60</v>
      </c>
      <c r="M51" s="10">
        <v>40</v>
      </c>
      <c r="P51" s="454" t="s">
        <v>5476</v>
      </c>
      <c r="Q51" s="454" t="s">
        <v>5477</v>
      </c>
      <c r="R51" s="454" t="s">
        <v>5477</v>
      </c>
      <c r="S51" s="454" t="s">
        <v>5478</v>
      </c>
    </row>
    <row r="52" spans="1:19">
      <c r="A52" s="430" t="s">
        <v>4964</v>
      </c>
      <c r="B52" s="168" t="s">
        <v>767</v>
      </c>
      <c r="C52" s="742" t="str">
        <f t="shared" si="0"/>
        <v>M2C2</v>
      </c>
      <c r="D52" s="742" t="s">
        <v>98</v>
      </c>
      <c r="E52" s="9">
        <v>300000000</v>
      </c>
      <c r="F52" s="8">
        <v>44562</v>
      </c>
      <c r="G52" s="8">
        <v>46023</v>
      </c>
      <c r="H52" s="10">
        <v>0</v>
      </c>
      <c r="I52" s="10">
        <v>0</v>
      </c>
      <c r="J52" s="10">
        <v>95</v>
      </c>
      <c r="K52" s="10">
        <v>95</v>
      </c>
      <c r="L52" s="10">
        <v>75</v>
      </c>
      <c r="M52" s="10">
        <v>35</v>
      </c>
      <c r="P52" s="454" t="s">
        <v>5474</v>
      </c>
      <c r="Q52" s="454" t="s">
        <v>5475</v>
      </c>
      <c r="R52" s="454" t="s">
        <v>5475</v>
      </c>
      <c r="S52" s="454" t="s">
        <v>5475</v>
      </c>
    </row>
    <row r="53" spans="1:19">
      <c r="A53" s="430" t="s">
        <v>4965</v>
      </c>
      <c r="B53" s="168" t="s">
        <v>729</v>
      </c>
      <c r="C53" s="742" t="str">
        <f t="shared" si="0"/>
        <v>M2C2</v>
      </c>
      <c r="D53" s="742" t="s">
        <v>98</v>
      </c>
      <c r="E53" s="9">
        <v>300000000</v>
      </c>
      <c r="F53" s="8">
        <v>44562</v>
      </c>
      <c r="G53" s="8">
        <v>46023</v>
      </c>
      <c r="H53" s="10">
        <v>0</v>
      </c>
      <c r="I53" s="10">
        <v>0</v>
      </c>
      <c r="J53" s="10">
        <v>40</v>
      </c>
      <c r="K53" s="10">
        <v>40</v>
      </c>
      <c r="L53" s="10">
        <v>40</v>
      </c>
      <c r="M53" s="10">
        <v>180</v>
      </c>
      <c r="P53" s="454" t="s">
        <v>5479</v>
      </c>
      <c r="Q53" s="454" t="s">
        <v>5480</v>
      </c>
      <c r="R53" s="454" t="s">
        <v>5480</v>
      </c>
      <c r="S53" s="454" t="s">
        <v>5481</v>
      </c>
    </row>
    <row r="54" spans="1:19">
      <c r="A54" s="430" t="s">
        <v>4966</v>
      </c>
      <c r="B54" s="168" t="s">
        <v>833</v>
      </c>
      <c r="C54" s="742" t="str">
        <f t="shared" si="0"/>
        <v>M2C2</v>
      </c>
      <c r="D54" s="742" t="s">
        <v>98</v>
      </c>
      <c r="E54" s="9">
        <v>466000000</v>
      </c>
      <c r="F54" s="8">
        <v>44229</v>
      </c>
      <c r="G54" s="8">
        <v>46203</v>
      </c>
      <c r="H54" s="10">
        <v>0</v>
      </c>
      <c r="I54" s="10">
        <v>130</v>
      </c>
      <c r="J54" s="10">
        <v>91</v>
      </c>
      <c r="K54" s="10">
        <v>100</v>
      </c>
      <c r="L54" s="10">
        <v>80</v>
      </c>
      <c r="M54" s="10">
        <v>65</v>
      </c>
      <c r="O54" s="454" t="s">
        <v>5482</v>
      </c>
      <c r="P54" s="454" t="s">
        <v>5482</v>
      </c>
      <c r="Q54" s="454" t="s">
        <v>5482</v>
      </c>
      <c r="R54" s="454" t="s">
        <v>5482</v>
      </c>
      <c r="S54" s="454" t="s">
        <v>5482</v>
      </c>
    </row>
    <row r="55" spans="1:19">
      <c r="A55" s="430" t="s">
        <v>4967</v>
      </c>
      <c r="B55" s="168" t="s">
        <v>838</v>
      </c>
      <c r="C55" s="742" t="str">
        <f t="shared" si="0"/>
        <v>M2C2</v>
      </c>
      <c r="D55" s="742" t="s">
        <v>98</v>
      </c>
      <c r="E55" s="9">
        <v>3600000000</v>
      </c>
      <c r="F55" s="8">
        <v>44228</v>
      </c>
      <c r="G55" s="8">
        <v>46204</v>
      </c>
      <c r="H55" s="10">
        <v>179.6</v>
      </c>
      <c r="I55" s="10">
        <v>475.8</v>
      </c>
      <c r="J55" s="10">
        <v>709.3</v>
      </c>
      <c r="K55" s="10">
        <v>966.8</v>
      </c>
      <c r="L55" s="10">
        <v>738.4</v>
      </c>
      <c r="M55" s="10">
        <v>530.1</v>
      </c>
      <c r="N55" s="454" t="s">
        <v>5483</v>
      </c>
      <c r="O55" s="454" t="s">
        <v>5483</v>
      </c>
      <c r="P55" s="454" t="s">
        <v>5483</v>
      </c>
      <c r="Q55" s="454" t="s">
        <v>5484</v>
      </c>
      <c r="R55" s="454" t="s">
        <v>5484</v>
      </c>
      <c r="S55" s="454" t="s">
        <v>5484</v>
      </c>
    </row>
    <row r="56" spans="1:19">
      <c r="A56" s="430" t="s">
        <v>4968</v>
      </c>
      <c r="B56" s="168" t="s">
        <v>771</v>
      </c>
      <c r="C56" s="742" t="str">
        <f t="shared" si="0"/>
        <v>M2C2</v>
      </c>
      <c r="D56" s="742" t="s">
        <v>98</v>
      </c>
      <c r="E56" s="9">
        <v>741320000</v>
      </c>
      <c r="F56" s="8">
        <v>44198</v>
      </c>
      <c r="G56" s="8">
        <v>46029</v>
      </c>
      <c r="H56" s="10">
        <v>0</v>
      </c>
      <c r="I56" s="10">
        <v>0</v>
      </c>
      <c r="J56" s="10">
        <v>400</v>
      </c>
      <c r="K56" s="10">
        <v>150</v>
      </c>
      <c r="L56" s="10">
        <v>141.32</v>
      </c>
      <c r="M56" s="10">
        <v>50</v>
      </c>
      <c r="P56" s="454" t="s">
        <v>5485</v>
      </c>
      <c r="Q56" s="454" t="s">
        <v>5486</v>
      </c>
      <c r="R56" s="454" t="s">
        <v>5486</v>
      </c>
      <c r="S56" s="454" t="s">
        <v>5486</v>
      </c>
    </row>
    <row r="57" spans="1:19">
      <c r="A57" s="454" t="s">
        <v>5487</v>
      </c>
      <c r="B57" s="168" t="s">
        <v>766</v>
      </c>
      <c r="C57" s="742" t="str">
        <f t="shared" si="0"/>
        <v>M2C2</v>
      </c>
      <c r="D57" s="742" t="s">
        <v>98</v>
      </c>
      <c r="E57" s="9">
        <v>3801000000</v>
      </c>
      <c r="F57" s="8">
        <v>44596</v>
      </c>
      <c r="G57" s="8">
        <v>46264</v>
      </c>
      <c r="H57" s="10">
        <v>0</v>
      </c>
      <c r="I57" s="10">
        <v>439.5</v>
      </c>
      <c r="J57" s="10">
        <v>594.1</v>
      </c>
      <c r="K57" s="10">
        <v>931.2</v>
      </c>
      <c r="L57" s="10">
        <v>979.2</v>
      </c>
      <c r="M57" s="10">
        <v>695.2</v>
      </c>
      <c r="N57" s="454"/>
      <c r="O57" s="454" t="s">
        <v>5361</v>
      </c>
      <c r="P57" s="454" t="s">
        <v>5489</v>
      </c>
      <c r="Q57" s="454" t="s">
        <v>5490</v>
      </c>
      <c r="R57" s="454" t="s">
        <v>5491</v>
      </c>
      <c r="S57" s="454" t="s">
        <v>5492</v>
      </c>
    </row>
    <row r="58" spans="1:19">
      <c r="A58" s="430" t="s">
        <v>4978</v>
      </c>
      <c r="B58" s="435" t="s">
        <v>765</v>
      </c>
      <c r="C58" s="742" t="str">
        <f t="shared" si="0"/>
        <v>M2C2</v>
      </c>
      <c r="D58" s="742" t="s">
        <v>5834</v>
      </c>
      <c r="E58" s="436">
        <v>800000000</v>
      </c>
      <c r="F58" s="437">
        <v>44197</v>
      </c>
      <c r="G58" s="437">
        <v>46203</v>
      </c>
      <c r="H58" s="10">
        <v>45</v>
      </c>
      <c r="I58" s="10">
        <v>54</v>
      </c>
      <c r="J58" s="10">
        <v>129</v>
      </c>
      <c r="K58" s="10">
        <v>222</v>
      </c>
      <c r="L58" s="10">
        <v>200</v>
      </c>
      <c r="M58" s="10">
        <v>150</v>
      </c>
      <c r="N58" s="454" t="s">
        <v>4682</v>
      </c>
      <c r="O58" s="454" t="s">
        <v>5342</v>
      </c>
      <c r="P58" s="454" t="s">
        <v>5342</v>
      </c>
      <c r="Q58" s="454" t="s">
        <v>5342</v>
      </c>
      <c r="R58" s="454" t="s">
        <v>5342</v>
      </c>
      <c r="S58" s="454" t="s">
        <v>5342</v>
      </c>
    </row>
    <row r="59" spans="1:19">
      <c r="A59" s="454" t="s">
        <v>5493</v>
      </c>
      <c r="B59" s="168" t="s">
        <v>835</v>
      </c>
      <c r="C59" s="742" t="str">
        <f t="shared" si="0"/>
        <v>M2C2</v>
      </c>
      <c r="D59" s="742" t="s">
        <v>98</v>
      </c>
      <c r="E59" s="9">
        <v>1000000000</v>
      </c>
      <c r="F59" s="8">
        <v>44567</v>
      </c>
      <c r="G59" s="8">
        <v>46203</v>
      </c>
      <c r="H59" s="10">
        <v>0</v>
      </c>
      <c r="I59" s="10">
        <v>110</v>
      </c>
      <c r="J59" s="10">
        <v>145</v>
      </c>
      <c r="K59" s="10">
        <v>170</v>
      </c>
      <c r="L59" s="10">
        <v>275</v>
      </c>
      <c r="M59" s="10">
        <v>300</v>
      </c>
      <c r="O59" s="454" t="s">
        <v>5495</v>
      </c>
      <c r="P59" s="454" t="s">
        <v>5496</v>
      </c>
      <c r="Q59" s="454" t="s">
        <v>5497</v>
      </c>
      <c r="R59" s="454" t="s">
        <v>5498</v>
      </c>
      <c r="S59" s="454" t="s">
        <v>5359</v>
      </c>
    </row>
    <row r="60" spans="1:19">
      <c r="A60" s="430" t="s">
        <v>4982</v>
      </c>
      <c r="B60" s="168" t="s">
        <v>761</v>
      </c>
      <c r="C60" s="742" t="str">
        <f t="shared" si="0"/>
        <v>M2C2</v>
      </c>
      <c r="D60" s="742" t="s">
        <v>98</v>
      </c>
      <c r="E60" s="9">
        <v>450000000</v>
      </c>
      <c r="F60" s="8">
        <v>44713</v>
      </c>
      <c r="G60" s="8">
        <v>46023</v>
      </c>
      <c r="H60" s="10">
        <v>0</v>
      </c>
      <c r="I60" s="10">
        <v>0</v>
      </c>
      <c r="J60" s="10">
        <v>50</v>
      </c>
      <c r="K60" s="10">
        <v>140</v>
      </c>
      <c r="L60" s="10">
        <v>90</v>
      </c>
      <c r="M60" s="10">
        <v>170</v>
      </c>
      <c r="P60" s="454" t="s">
        <v>5499</v>
      </c>
      <c r="Q60" s="454" t="s">
        <v>5499</v>
      </c>
      <c r="R60" s="454" t="s">
        <v>5499</v>
      </c>
      <c r="S60" s="454" t="s">
        <v>5500</v>
      </c>
    </row>
    <row r="61" spans="1:19">
      <c r="A61" s="430" t="s">
        <v>4984</v>
      </c>
      <c r="B61" s="168" t="s">
        <v>837</v>
      </c>
      <c r="C61" s="742" t="str">
        <f t="shared" si="0"/>
        <v>M2C2</v>
      </c>
      <c r="D61" s="742" t="s">
        <v>98</v>
      </c>
      <c r="E61" s="9">
        <v>250000000</v>
      </c>
      <c r="F61" s="8">
        <v>44378</v>
      </c>
      <c r="G61" s="8">
        <v>46387</v>
      </c>
      <c r="H61" s="10">
        <v>0</v>
      </c>
      <c r="I61" s="10">
        <v>50</v>
      </c>
      <c r="J61" s="10">
        <v>50</v>
      </c>
      <c r="K61" s="10">
        <v>50</v>
      </c>
      <c r="L61" s="10">
        <v>50</v>
      </c>
      <c r="M61" s="10">
        <v>50</v>
      </c>
      <c r="O61" s="454" t="s">
        <v>4682</v>
      </c>
      <c r="P61" s="454" t="s">
        <v>5342</v>
      </c>
      <c r="Q61" s="454" t="s">
        <v>5342</v>
      </c>
      <c r="R61" s="454" t="s">
        <v>5342</v>
      </c>
      <c r="S61" s="454" t="s">
        <v>5501</v>
      </c>
    </row>
    <row r="62" spans="1:19">
      <c r="A62" s="430" t="s">
        <v>4990</v>
      </c>
      <c r="B62" s="168" t="s">
        <v>776</v>
      </c>
      <c r="C62" s="742" t="str">
        <f t="shared" si="0"/>
        <v>M2C3</v>
      </c>
      <c r="D62" s="742" t="s">
        <v>98</v>
      </c>
      <c r="E62" s="9">
        <v>1005999114</v>
      </c>
      <c r="F62" s="8">
        <v>44256</v>
      </c>
      <c r="G62" s="8">
        <v>46203</v>
      </c>
      <c r="H62" s="22">
        <v>120</v>
      </c>
      <c r="I62" s="22">
        <v>120</v>
      </c>
      <c r="J62" s="22">
        <v>120</v>
      </c>
      <c r="K62" s="22">
        <v>120</v>
      </c>
      <c r="L62" s="22">
        <v>160</v>
      </c>
      <c r="M62" s="22">
        <v>120</v>
      </c>
      <c r="N62" s="454" t="s">
        <v>4682</v>
      </c>
      <c r="O62" s="454" t="s">
        <v>5342</v>
      </c>
      <c r="P62" s="454" t="s">
        <v>5342</v>
      </c>
      <c r="Q62" s="454" t="s">
        <v>5342</v>
      </c>
      <c r="R62" s="454" t="s">
        <v>5342</v>
      </c>
      <c r="S62" s="454" t="s">
        <v>5502</v>
      </c>
    </row>
    <row r="63" spans="1:19" s="173" customFormat="1">
      <c r="A63" s="430" t="s">
        <v>4991</v>
      </c>
      <c r="B63" s="168" t="s">
        <v>775</v>
      </c>
      <c r="C63" s="742" t="str">
        <f t="shared" si="0"/>
        <v>M2C3</v>
      </c>
      <c r="D63" s="742" t="s">
        <v>98</v>
      </c>
      <c r="E63" s="9">
        <v>411739000</v>
      </c>
      <c r="F63" s="8">
        <v>44256</v>
      </c>
      <c r="G63" s="8">
        <v>46203</v>
      </c>
      <c r="H63" s="10">
        <v>24.5</v>
      </c>
      <c r="I63" s="10">
        <v>69.2</v>
      </c>
      <c r="J63" s="10">
        <v>102.5</v>
      </c>
      <c r="K63" s="10">
        <v>102.5</v>
      </c>
      <c r="L63" s="10">
        <v>80.2</v>
      </c>
      <c r="M63" s="10">
        <v>32.9</v>
      </c>
      <c r="N63" s="454" t="s">
        <v>4682</v>
      </c>
      <c r="O63" s="454" t="s">
        <v>5342</v>
      </c>
      <c r="P63" s="454" t="s">
        <v>5342</v>
      </c>
      <c r="Q63" s="454" t="s">
        <v>5503</v>
      </c>
      <c r="R63" s="454" t="s">
        <v>5342</v>
      </c>
      <c r="S63" s="454" t="s">
        <v>5504</v>
      </c>
    </row>
    <row r="64" spans="1:19">
      <c r="A64" s="430" t="s">
        <v>4995</v>
      </c>
      <c r="B64" s="435" t="s">
        <v>836</v>
      </c>
      <c r="C64" s="742" t="str">
        <f t="shared" si="0"/>
        <v>M2C3</v>
      </c>
      <c r="D64" s="742" t="s">
        <v>5834</v>
      </c>
      <c r="E64" s="436">
        <v>2000000000</v>
      </c>
      <c r="F64" s="437">
        <v>44197</v>
      </c>
      <c r="G64" s="437">
        <v>46203</v>
      </c>
      <c r="H64" s="10">
        <v>200</v>
      </c>
      <c r="I64" s="10">
        <v>400</v>
      </c>
      <c r="J64" s="10">
        <v>350</v>
      </c>
      <c r="K64" s="10">
        <v>350</v>
      </c>
      <c r="L64" s="10">
        <v>350</v>
      </c>
      <c r="M64" s="10">
        <v>350</v>
      </c>
      <c r="N64" s="454" t="s">
        <v>4682</v>
      </c>
      <c r="O64" s="454" t="s">
        <v>5342</v>
      </c>
      <c r="P64" s="454" t="s">
        <v>5342</v>
      </c>
      <c r="Q64" s="454" t="s">
        <v>5342</v>
      </c>
      <c r="R64" s="454" t="s">
        <v>5342</v>
      </c>
      <c r="S64" s="454" t="s">
        <v>5342</v>
      </c>
    </row>
    <row r="65" spans="1:19">
      <c r="A65" s="430" t="s">
        <v>4992</v>
      </c>
      <c r="B65" s="168" t="s">
        <v>8080</v>
      </c>
      <c r="C65" s="742" t="str">
        <f t="shared" si="0"/>
        <v>M2C3</v>
      </c>
      <c r="D65" s="742" t="s">
        <v>98</v>
      </c>
      <c r="E65" s="9">
        <v>13950000000</v>
      </c>
      <c r="F65" s="8">
        <v>44013</v>
      </c>
      <c r="G65" s="8">
        <v>46203</v>
      </c>
      <c r="H65" s="10">
        <v>2.2000000000000002</v>
      </c>
      <c r="I65" s="10">
        <v>1182.4000000000001</v>
      </c>
      <c r="J65" s="10">
        <v>3279.7</v>
      </c>
      <c r="K65" s="10">
        <v>3103.1</v>
      </c>
      <c r="L65" s="10">
        <v>2994.5</v>
      </c>
      <c r="M65" s="10">
        <v>3388.1</v>
      </c>
      <c r="N65" s="454" t="s">
        <v>5505</v>
      </c>
      <c r="O65" s="454" t="s">
        <v>5342</v>
      </c>
      <c r="P65" s="454" t="s">
        <v>5506</v>
      </c>
      <c r="Q65" s="454" t="s">
        <v>5342</v>
      </c>
      <c r="R65" s="454" t="s">
        <v>5507</v>
      </c>
      <c r="S65" s="454" t="s">
        <v>5342</v>
      </c>
    </row>
    <row r="66" spans="1:19">
      <c r="A66" s="430" t="s">
        <v>4993</v>
      </c>
      <c r="B66" s="168" t="s">
        <v>777</v>
      </c>
      <c r="C66" s="742" t="str">
        <f t="shared" si="0"/>
        <v>M2C3</v>
      </c>
      <c r="D66" s="742" t="s">
        <v>98</v>
      </c>
      <c r="E66" s="9">
        <v>200000000</v>
      </c>
      <c r="F66" s="8">
        <v>44562</v>
      </c>
      <c r="G66" s="8">
        <v>46203</v>
      </c>
      <c r="H66" s="10">
        <v>0</v>
      </c>
      <c r="I66" s="10">
        <v>0</v>
      </c>
      <c r="J66" s="10">
        <v>40</v>
      </c>
      <c r="K66" s="10">
        <v>60</v>
      </c>
      <c r="L66" s="10">
        <v>60</v>
      </c>
      <c r="M66" s="10">
        <v>40</v>
      </c>
      <c r="P66" s="454" t="s">
        <v>5342</v>
      </c>
      <c r="Q66" s="454" t="s">
        <v>5342</v>
      </c>
      <c r="R66" s="454" t="s">
        <v>5342</v>
      </c>
      <c r="S66" s="454" t="s">
        <v>5508</v>
      </c>
    </row>
    <row r="67" spans="1:19">
      <c r="A67" s="430" t="s">
        <v>4994</v>
      </c>
      <c r="B67" s="168" t="s">
        <v>834</v>
      </c>
      <c r="C67" s="742" t="str">
        <f t="shared" si="0"/>
        <v>M2C4</v>
      </c>
      <c r="D67" s="742" t="s">
        <v>98</v>
      </c>
      <c r="E67" s="9">
        <v>500000000</v>
      </c>
      <c r="F67" s="8">
        <v>44197</v>
      </c>
      <c r="G67" s="8">
        <v>46265</v>
      </c>
      <c r="H67" s="10">
        <v>0</v>
      </c>
      <c r="I67" s="10">
        <v>150</v>
      </c>
      <c r="J67" s="10">
        <v>150</v>
      </c>
      <c r="K67" s="10">
        <v>100</v>
      </c>
      <c r="L67" s="10">
        <v>50</v>
      </c>
      <c r="M67" s="10">
        <v>50</v>
      </c>
      <c r="O67" s="454" t="s">
        <v>5342</v>
      </c>
      <c r="P67" s="454" t="s">
        <v>5509</v>
      </c>
      <c r="Q67" s="454" t="s">
        <v>5510</v>
      </c>
      <c r="R67" s="454" t="s">
        <v>5342</v>
      </c>
      <c r="S67" s="454" t="s">
        <v>5342</v>
      </c>
    </row>
    <row r="68" spans="1:19">
      <c r="A68" s="454" t="s">
        <v>5514</v>
      </c>
      <c r="B68" s="168" t="s">
        <v>779</v>
      </c>
      <c r="C68" s="742" t="str">
        <f t="shared" ref="C68:C131" si="1">LEFT(A68,4)</f>
        <v>M2C4</v>
      </c>
      <c r="D68" s="742" t="s">
        <v>98</v>
      </c>
      <c r="E68" s="9">
        <v>2400000000</v>
      </c>
      <c r="F68" s="8">
        <v>43862</v>
      </c>
      <c r="G68" s="8">
        <v>46265</v>
      </c>
      <c r="H68" s="10">
        <v>268.7</v>
      </c>
      <c r="I68" s="10">
        <v>268.7</v>
      </c>
      <c r="J68" s="10">
        <v>317.3</v>
      </c>
      <c r="K68" s="10">
        <v>563.20000000000005</v>
      </c>
      <c r="L68" s="10">
        <v>606.1</v>
      </c>
      <c r="M68" s="10">
        <v>463.1</v>
      </c>
      <c r="N68" s="454" t="s">
        <v>5517</v>
      </c>
      <c r="O68" s="454" t="s">
        <v>5342</v>
      </c>
      <c r="P68" s="454" t="s">
        <v>5518</v>
      </c>
      <c r="Q68" s="454" t="s">
        <v>5342</v>
      </c>
      <c r="R68" s="454" t="s">
        <v>5342</v>
      </c>
      <c r="S68" s="454" t="s">
        <v>5342</v>
      </c>
    </row>
    <row r="69" spans="1:19">
      <c r="A69" s="651" t="s">
        <v>5513</v>
      </c>
      <c r="B69" s="702" t="s">
        <v>827</v>
      </c>
      <c r="C69" s="742" t="str">
        <f t="shared" si="1"/>
        <v>M2C4</v>
      </c>
      <c r="D69" s="742" t="s">
        <v>98</v>
      </c>
      <c r="E69" s="774">
        <v>0</v>
      </c>
      <c r="F69" s="703">
        <v>43862</v>
      </c>
      <c r="G69" s="703">
        <v>46265</v>
      </c>
      <c r="H69" s="656">
        <v>1400</v>
      </c>
      <c r="I69" s="656">
        <v>1000</v>
      </c>
      <c r="J69" s="656">
        <v>900</v>
      </c>
      <c r="K69" s="656">
        <v>1500</v>
      </c>
      <c r="L69" s="656">
        <v>900</v>
      </c>
      <c r="M69" s="656">
        <v>300</v>
      </c>
      <c r="N69" s="651" t="s">
        <v>5519</v>
      </c>
      <c r="O69" s="651" t="s">
        <v>5519</v>
      </c>
      <c r="P69" s="651" t="s">
        <v>5519</v>
      </c>
      <c r="Q69" s="651" t="s">
        <v>5519</v>
      </c>
      <c r="R69" s="651" t="s">
        <v>5519</v>
      </c>
      <c r="S69" s="651" t="s">
        <v>5519</v>
      </c>
    </row>
    <row r="70" spans="1:19">
      <c r="A70" s="478" t="s">
        <v>5976</v>
      </c>
      <c r="B70" s="168" t="s">
        <v>782</v>
      </c>
      <c r="C70" s="742" t="str">
        <f t="shared" si="1"/>
        <v>M2C4</v>
      </c>
      <c r="D70" s="742" t="s">
        <v>98</v>
      </c>
      <c r="E70" s="9">
        <v>210000000</v>
      </c>
      <c r="F70" s="8">
        <v>44197</v>
      </c>
      <c r="G70" s="8">
        <v>46265</v>
      </c>
      <c r="H70" s="10">
        <v>33</v>
      </c>
      <c r="I70" s="10">
        <v>73</v>
      </c>
      <c r="J70" s="10">
        <v>66</v>
      </c>
      <c r="K70" s="10">
        <v>25</v>
      </c>
      <c r="L70" s="10">
        <v>13</v>
      </c>
      <c r="M70" s="10">
        <v>13</v>
      </c>
      <c r="N70" s="170" t="s">
        <v>5457</v>
      </c>
      <c r="O70" s="170" t="s">
        <v>5458</v>
      </c>
      <c r="P70" s="170" t="s">
        <v>5458</v>
      </c>
      <c r="Q70" s="170" t="s">
        <v>5458</v>
      </c>
      <c r="R70" s="170" t="s">
        <v>5458</v>
      </c>
      <c r="S70" s="170" t="s">
        <v>5458</v>
      </c>
    </row>
    <row r="71" spans="1:19">
      <c r="A71" s="478" t="s">
        <v>5977</v>
      </c>
      <c r="B71" s="168" t="s">
        <v>778</v>
      </c>
      <c r="C71" s="742" t="str">
        <f t="shared" si="1"/>
        <v>M2C4</v>
      </c>
      <c r="D71" s="742" t="s">
        <v>98</v>
      </c>
      <c r="E71" s="9">
        <v>100000000</v>
      </c>
      <c r="F71" s="8">
        <v>44197</v>
      </c>
      <c r="G71" s="8">
        <v>46022</v>
      </c>
      <c r="H71" s="10">
        <v>9</v>
      </c>
      <c r="I71" s="10">
        <v>26</v>
      </c>
      <c r="J71" s="10">
        <v>27</v>
      </c>
      <c r="K71" s="10">
        <v>19</v>
      </c>
      <c r="L71" s="10">
        <v>19</v>
      </c>
      <c r="M71" s="10">
        <v>0</v>
      </c>
      <c r="N71" s="454" t="s">
        <v>5520</v>
      </c>
      <c r="O71" s="454" t="s">
        <v>5521</v>
      </c>
      <c r="P71" s="454" t="s">
        <v>5521</v>
      </c>
      <c r="Q71" s="454" t="s">
        <v>5521</v>
      </c>
      <c r="R71" s="454" t="s">
        <v>5521</v>
      </c>
    </row>
    <row r="72" spans="1:19">
      <c r="A72" s="478" t="s">
        <v>5978</v>
      </c>
      <c r="B72" s="168" t="s">
        <v>780</v>
      </c>
      <c r="C72" s="742" t="str">
        <f t="shared" si="1"/>
        <v>M2C4</v>
      </c>
      <c r="D72" s="742" t="s">
        <v>98</v>
      </c>
      <c r="E72" s="9">
        <v>357000000</v>
      </c>
      <c r="F72" s="8">
        <v>44593</v>
      </c>
      <c r="G72" s="8">
        <v>46264</v>
      </c>
      <c r="H72" s="10">
        <v>0</v>
      </c>
      <c r="I72" s="10">
        <v>4.5</v>
      </c>
      <c r="J72" s="10">
        <v>22</v>
      </c>
      <c r="K72" s="10">
        <v>150</v>
      </c>
      <c r="L72" s="10">
        <v>150</v>
      </c>
      <c r="M72" s="10">
        <v>30.5</v>
      </c>
      <c r="O72" s="454" t="s">
        <v>5522</v>
      </c>
      <c r="P72" s="454" t="s">
        <v>5522</v>
      </c>
      <c r="Q72" s="454" t="s">
        <v>5522</v>
      </c>
      <c r="R72" s="454" t="s">
        <v>5523</v>
      </c>
      <c r="S72" s="454" t="s">
        <v>5523</v>
      </c>
    </row>
    <row r="73" spans="1:19">
      <c r="A73" s="478" t="s">
        <v>5979</v>
      </c>
      <c r="B73" s="168" t="s">
        <v>822</v>
      </c>
      <c r="C73" s="742" t="str">
        <f t="shared" si="1"/>
        <v>M2C4</v>
      </c>
      <c r="D73" s="742" t="s">
        <v>98</v>
      </c>
      <c r="E73" s="9">
        <v>500000000</v>
      </c>
      <c r="F73" s="8">
        <v>44194</v>
      </c>
      <c r="G73" s="8">
        <v>46265</v>
      </c>
      <c r="H73" s="10">
        <v>0</v>
      </c>
      <c r="I73" s="10">
        <v>200</v>
      </c>
      <c r="J73" s="10">
        <v>150</v>
      </c>
      <c r="K73" s="10">
        <v>150</v>
      </c>
      <c r="L73" s="10">
        <v>0</v>
      </c>
      <c r="M73" s="10">
        <v>0</v>
      </c>
      <c r="O73" s="454" t="s">
        <v>5524</v>
      </c>
      <c r="P73" s="454" t="s">
        <v>5525</v>
      </c>
      <c r="Q73" s="454" t="s">
        <v>5525</v>
      </c>
    </row>
    <row r="74" spans="1:19">
      <c r="A74" s="478" t="s">
        <v>5980</v>
      </c>
      <c r="B74" s="168" t="s">
        <v>781</v>
      </c>
      <c r="C74" s="742" t="str">
        <f t="shared" si="1"/>
        <v>M2C4</v>
      </c>
      <c r="D74" s="742" t="s">
        <v>98</v>
      </c>
      <c r="E74" s="9">
        <v>400000000</v>
      </c>
      <c r="F74" s="8">
        <v>44378</v>
      </c>
      <c r="G74" s="8">
        <v>46203</v>
      </c>
      <c r="H74" s="10">
        <v>8</v>
      </c>
      <c r="I74" s="10">
        <v>44.5</v>
      </c>
      <c r="J74" s="10">
        <v>75</v>
      </c>
      <c r="K74" s="10">
        <v>87.5</v>
      </c>
      <c r="L74" s="10">
        <v>91.5</v>
      </c>
      <c r="M74" s="10">
        <v>93.5</v>
      </c>
      <c r="N74" s="454" t="s">
        <v>5526</v>
      </c>
      <c r="O74" s="454" t="s">
        <v>5526</v>
      </c>
      <c r="P74" s="454" t="s">
        <v>5526</v>
      </c>
      <c r="Q74" s="454" t="s">
        <v>5527</v>
      </c>
      <c r="R74" s="454" t="s">
        <v>5527</v>
      </c>
      <c r="S74" s="454" t="s">
        <v>5527</v>
      </c>
    </row>
    <row r="75" spans="1:19">
      <c r="A75" s="478" t="s">
        <v>5981</v>
      </c>
      <c r="B75" s="168" t="s">
        <v>730</v>
      </c>
      <c r="C75" s="742" t="str">
        <f t="shared" si="1"/>
        <v>M2C4</v>
      </c>
      <c r="D75" s="742" t="s">
        <v>98</v>
      </c>
      <c r="E75" s="9">
        <v>2000000000</v>
      </c>
      <c r="F75" s="8">
        <v>43862</v>
      </c>
      <c r="G75" s="8">
        <v>46264</v>
      </c>
      <c r="H75" s="10">
        <v>210</v>
      </c>
      <c r="I75" s="10">
        <v>320</v>
      </c>
      <c r="J75" s="10">
        <v>340</v>
      </c>
      <c r="K75" s="10">
        <v>400</v>
      </c>
      <c r="L75" s="10">
        <v>430</v>
      </c>
      <c r="M75" s="10">
        <v>300</v>
      </c>
      <c r="N75" s="454" t="s">
        <v>5528</v>
      </c>
      <c r="O75" s="454" t="s">
        <v>5528</v>
      </c>
      <c r="P75" s="454" t="s">
        <v>5528</v>
      </c>
      <c r="Q75" s="454" t="s">
        <v>5529</v>
      </c>
      <c r="R75" s="454" t="s">
        <v>5529</v>
      </c>
      <c r="S75" s="454" t="s">
        <v>5529</v>
      </c>
    </row>
    <row r="76" spans="1:19">
      <c r="A76" s="478" t="s">
        <v>5982</v>
      </c>
      <c r="B76" s="168" t="s">
        <v>773</v>
      </c>
      <c r="C76" s="742" t="str">
        <f t="shared" si="1"/>
        <v>M2C4</v>
      </c>
      <c r="D76" s="742" t="s">
        <v>98</v>
      </c>
      <c r="E76" s="9">
        <v>1924000000</v>
      </c>
      <c r="F76" s="8">
        <v>44562</v>
      </c>
      <c r="G76" s="8">
        <v>46265</v>
      </c>
      <c r="H76" s="10">
        <v>0</v>
      </c>
      <c r="I76" s="10">
        <v>50</v>
      </c>
      <c r="J76" s="10">
        <v>50</v>
      </c>
      <c r="K76" s="10">
        <v>224</v>
      </c>
      <c r="L76" s="10">
        <v>750</v>
      </c>
      <c r="M76" s="10">
        <v>850</v>
      </c>
      <c r="O76" s="454" t="s">
        <v>5530</v>
      </c>
      <c r="P76" s="454" t="s">
        <v>5530</v>
      </c>
      <c r="Q76" s="454" t="s">
        <v>5531</v>
      </c>
      <c r="R76" s="454" t="s">
        <v>5531</v>
      </c>
      <c r="S76" s="454" t="s">
        <v>5531</v>
      </c>
    </row>
    <row r="77" spans="1:19">
      <c r="A77" s="478" t="s">
        <v>5983</v>
      </c>
      <c r="B77" s="168" t="s">
        <v>830</v>
      </c>
      <c r="C77" s="742" t="str">
        <f t="shared" si="1"/>
        <v>M2C4</v>
      </c>
      <c r="D77" s="742" t="s">
        <v>98</v>
      </c>
      <c r="E77" s="9">
        <v>880000000</v>
      </c>
      <c r="F77" s="8">
        <v>44197</v>
      </c>
      <c r="G77" s="8">
        <v>46265</v>
      </c>
      <c r="H77" s="10">
        <v>59.3</v>
      </c>
      <c r="I77" s="10">
        <v>169.16</v>
      </c>
      <c r="J77" s="10">
        <v>90.57</v>
      </c>
      <c r="K77" s="10">
        <v>92.83</v>
      </c>
      <c r="L77" s="10">
        <v>312.64</v>
      </c>
      <c r="M77" s="10">
        <v>155.52000000000001</v>
      </c>
      <c r="N77" s="454" t="s">
        <v>5532</v>
      </c>
      <c r="O77" s="454" t="s">
        <v>5532</v>
      </c>
      <c r="P77" s="454" t="s">
        <v>5533</v>
      </c>
      <c r="Q77" s="454" t="s">
        <v>5533</v>
      </c>
      <c r="R77" s="454" t="s">
        <v>5533</v>
      </c>
      <c r="S77" s="454" t="s">
        <v>5533</v>
      </c>
    </row>
    <row r="78" spans="1:19">
      <c r="A78" s="478" t="s">
        <v>5984</v>
      </c>
      <c r="B78" s="168" t="s">
        <v>829</v>
      </c>
      <c r="C78" s="742" t="str">
        <f t="shared" si="1"/>
        <v>M2C4</v>
      </c>
      <c r="D78" s="742" t="s">
        <v>98</v>
      </c>
      <c r="E78" s="9">
        <v>600000000</v>
      </c>
      <c r="F78" s="8">
        <v>44197</v>
      </c>
      <c r="G78" s="8">
        <v>46265</v>
      </c>
      <c r="H78" s="10">
        <v>60</v>
      </c>
      <c r="I78" s="10">
        <v>60</v>
      </c>
      <c r="J78" s="10">
        <v>70</v>
      </c>
      <c r="K78" s="10">
        <v>150</v>
      </c>
      <c r="L78" s="10">
        <v>150</v>
      </c>
      <c r="M78" s="10">
        <v>110</v>
      </c>
      <c r="N78" s="454" t="s">
        <v>5534</v>
      </c>
      <c r="O78" s="454" t="s">
        <v>5534</v>
      </c>
      <c r="P78" s="454" t="s">
        <v>5535</v>
      </c>
      <c r="Q78" s="454" t="s">
        <v>5535</v>
      </c>
      <c r="R78" s="454" t="s">
        <v>5535</v>
      </c>
      <c r="S78" s="454" t="s">
        <v>5535</v>
      </c>
    </row>
    <row r="79" spans="1:19">
      <c r="A79" s="466" t="s">
        <v>5537</v>
      </c>
      <c r="B79" s="168" t="s">
        <v>783</v>
      </c>
      <c r="C79" s="742" t="str">
        <f t="shared" si="1"/>
        <v>M3C1</v>
      </c>
      <c r="D79" s="742" t="s">
        <v>98</v>
      </c>
      <c r="E79" s="9">
        <v>3853000000</v>
      </c>
      <c r="F79" s="8">
        <v>43862</v>
      </c>
      <c r="G79" s="8">
        <v>46203</v>
      </c>
      <c r="H79" s="10">
        <v>177.1</v>
      </c>
      <c r="I79" s="10">
        <v>359.1</v>
      </c>
      <c r="J79" s="10">
        <v>747.6</v>
      </c>
      <c r="K79" s="10">
        <v>918.9</v>
      </c>
      <c r="L79" s="10">
        <v>1124.5999999999999</v>
      </c>
      <c r="M79" s="10">
        <v>526</v>
      </c>
      <c r="N79" s="467" t="s">
        <v>5538</v>
      </c>
      <c r="O79" s="467" t="s">
        <v>5538</v>
      </c>
      <c r="P79" s="467" t="s">
        <v>5539</v>
      </c>
      <c r="Q79" s="467" t="s">
        <v>5540</v>
      </c>
      <c r="R79" s="467" t="s">
        <v>5540</v>
      </c>
      <c r="S79" s="467" t="s">
        <v>5540</v>
      </c>
    </row>
    <row r="80" spans="1:19">
      <c r="A80" s="466" t="s">
        <v>5542</v>
      </c>
      <c r="B80" s="168" t="s">
        <v>785</v>
      </c>
      <c r="C80" s="742" t="str">
        <f t="shared" si="1"/>
        <v>M3C1</v>
      </c>
      <c r="D80" s="742" t="s">
        <v>98</v>
      </c>
      <c r="E80" s="9">
        <v>8730000000</v>
      </c>
      <c r="F80" s="8">
        <v>43862</v>
      </c>
      <c r="G80" s="8">
        <v>46203</v>
      </c>
      <c r="H80" s="10">
        <v>1431</v>
      </c>
      <c r="I80" s="10">
        <v>904</v>
      </c>
      <c r="J80" s="10">
        <v>758</v>
      </c>
      <c r="K80" s="10">
        <v>2030</v>
      </c>
      <c r="L80" s="10">
        <v>1935</v>
      </c>
      <c r="M80" s="10">
        <v>1692</v>
      </c>
      <c r="N80" s="467" t="s">
        <v>5543</v>
      </c>
      <c r="O80" s="467" t="s">
        <v>5543</v>
      </c>
      <c r="P80" s="467" t="s">
        <v>5544</v>
      </c>
      <c r="Q80" s="467" t="s">
        <v>5544</v>
      </c>
      <c r="R80" s="467" t="s">
        <v>5544</v>
      </c>
      <c r="S80" s="467" t="s">
        <v>5544</v>
      </c>
    </row>
    <row r="81" spans="1:19">
      <c r="A81" s="466" t="s">
        <v>5546</v>
      </c>
      <c r="B81" s="168" t="s">
        <v>784</v>
      </c>
      <c r="C81" s="742" t="str">
        <f t="shared" si="1"/>
        <v>M3C1</v>
      </c>
      <c r="D81" s="742" t="s">
        <v>98</v>
      </c>
      <c r="E81" s="9">
        <v>888000000</v>
      </c>
      <c r="F81" s="8">
        <v>43862</v>
      </c>
      <c r="G81" s="8">
        <v>46203</v>
      </c>
      <c r="H81" s="10">
        <v>11</v>
      </c>
      <c r="I81" s="10">
        <v>52</v>
      </c>
      <c r="J81" s="10">
        <v>175</v>
      </c>
      <c r="K81" s="10">
        <v>301</v>
      </c>
      <c r="L81" s="10">
        <v>349</v>
      </c>
      <c r="M81" s="10">
        <v>614.20000000000005</v>
      </c>
      <c r="N81" s="467" t="s">
        <v>5547</v>
      </c>
      <c r="O81" s="467" t="s">
        <v>5547</v>
      </c>
      <c r="P81" s="467" t="s">
        <v>5547</v>
      </c>
      <c r="Q81" s="467" t="s">
        <v>5548</v>
      </c>
      <c r="R81" s="467" t="s">
        <v>5548</v>
      </c>
      <c r="S81" s="467" t="s">
        <v>5548</v>
      </c>
    </row>
    <row r="82" spans="1:19">
      <c r="A82" s="430" t="s">
        <v>5013</v>
      </c>
      <c r="B82" s="168" t="s">
        <v>842</v>
      </c>
      <c r="C82" s="742" t="str">
        <f t="shared" si="1"/>
        <v>M3C1</v>
      </c>
      <c r="D82" s="742" t="s">
        <v>98</v>
      </c>
      <c r="E82" s="9">
        <v>2466000000</v>
      </c>
      <c r="F82" s="8">
        <v>43862</v>
      </c>
      <c r="G82" s="8">
        <v>46203</v>
      </c>
      <c r="H82" s="10">
        <v>50</v>
      </c>
      <c r="I82" s="10">
        <v>299</v>
      </c>
      <c r="J82" s="10">
        <v>345</v>
      </c>
      <c r="K82" s="10">
        <v>643</v>
      </c>
      <c r="L82" s="10">
        <v>705</v>
      </c>
      <c r="M82" s="10">
        <v>928</v>
      </c>
      <c r="N82" s="467" t="s">
        <v>5549</v>
      </c>
      <c r="O82" s="467" t="s">
        <v>5549</v>
      </c>
      <c r="P82" s="467" t="s">
        <v>5550</v>
      </c>
      <c r="Q82" s="467" t="s">
        <v>5550</v>
      </c>
      <c r="R82" s="467" t="s">
        <v>5550</v>
      </c>
      <c r="S82" s="467" t="s">
        <v>5550</v>
      </c>
    </row>
    <row r="83" spans="1:19">
      <c r="A83" s="430" t="s">
        <v>5014</v>
      </c>
      <c r="B83" s="168" t="s">
        <v>788</v>
      </c>
      <c r="C83" s="742" t="str">
        <f t="shared" si="1"/>
        <v>M3C1</v>
      </c>
      <c r="D83" s="742" t="s">
        <v>98</v>
      </c>
      <c r="E83" s="9">
        <v>2970400400</v>
      </c>
      <c r="F83" s="8">
        <v>43862</v>
      </c>
      <c r="G83" s="8">
        <v>46203</v>
      </c>
      <c r="H83" s="10">
        <v>360.3</v>
      </c>
      <c r="I83" s="10">
        <v>279.60000000000002</v>
      </c>
      <c r="J83" s="10">
        <v>319.7</v>
      </c>
      <c r="K83" s="10">
        <v>615.70000000000005</v>
      </c>
      <c r="L83" s="10">
        <v>715</v>
      </c>
      <c r="M83" s="10">
        <v>680.2</v>
      </c>
      <c r="N83" s="470" t="s">
        <v>5551</v>
      </c>
      <c r="O83" s="470" t="s">
        <v>5551</v>
      </c>
      <c r="P83" s="470" t="s">
        <v>5552</v>
      </c>
      <c r="Q83" s="470" t="s">
        <v>5552</v>
      </c>
      <c r="R83" s="470" t="s">
        <v>5552</v>
      </c>
      <c r="S83" s="470" t="s">
        <v>5552</v>
      </c>
    </row>
    <row r="84" spans="1:19">
      <c r="A84" s="430" t="s">
        <v>5016</v>
      </c>
      <c r="B84" s="168" t="s">
        <v>789</v>
      </c>
      <c r="C84" s="742" t="str">
        <f t="shared" si="1"/>
        <v>M3C1</v>
      </c>
      <c r="D84" s="742" t="s">
        <v>98</v>
      </c>
      <c r="E84" s="9">
        <v>936000000</v>
      </c>
      <c r="F84" s="8">
        <v>43862</v>
      </c>
      <c r="G84" s="8">
        <v>46203</v>
      </c>
      <c r="H84" s="10">
        <v>156.69999999999999</v>
      </c>
      <c r="I84" s="10">
        <v>30</v>
      </c>
      <c r="J84" s="10">
        <v>158</v>
      </c>
      <c r="K84" s="10">
        <v>254</v>
      </c>
      <c r="L84" s="10">
        <v>152.29</v>
      </c>
      <c r="M84" s="10">
        <v>185</v>
      </c>
      <c r="N84" s="470" t="s">
        <v>5553</v>
      </c>
      <c r="O84" s="470" t="s">
        <v>5554</v>
      </c>
      <c r="P84" s="470" t="s">
        <v>5554</v>
      </c>
      <c r="Q84" s="470" t="s">
        <v>5554</v>
      </c>
      <c r="R84" s="470" t="s">
        <v>5554</v>
      </c>
      <c r="S84" s="470" t="s">
        <v>5554</v>
      </c>
    </row>
    <row r="85" spans="1:19">
      <c r="A85" s="430" t="s">
        <v>5018</v>
      </c>
      <c r="B85" s="168" t="s">
        <v>790</v>
      </c>
      <c r="C85" s="742" t="str">
        <f t="shared" si="1"/>
        <v>M3C1</v>
      </c>
      <c r="D85" s="742" t="s">
        <v>98</v>
      </c>
      <c r="E85" s="9">
        <v>2400000000</v>
      </c>
      <c r="F85" s="8">
        <v>43862</v>
      </c>
      <c r="G85" s="8">
        <v>46203</v>
      </c>
      <c r="H85" s="10">
        <v>53.3</v>
      </c>
      <c r="I85" s="10">
        <v>187</v>
      </c>
      <c r="J85" s="10">
        <v>217</v>
      </c>
      <c r="K85" s="10">
        <v>506</v>
      </c>
      <c r="L85" s="10">
        <v>699.7</v>
      </c>
      <c r="M85" s="10">
        <v>737</v>
      </c>
      <c r="N85" s="470" t="s">
        <v>5555</v>
      </c>
      <c r="O85" s="470" t="s">
        <v>5555</v>
      </c>
      <c r="P85" s="470" t="s">
        <v>5555</v>
      </c>
      <c r="Q85" s="470" t="s">
        <v>5556</v>
      </c>
      <c r="R85" s="470" t="s">
        <v>5556</v>
      </c>
      <c r="S85" s="470" t="s">
        <v>5556</v>
      </c>
    </row>
    <row r="86" spans="1:19">
      <c r="A86" s="430" t="s">
        <v>5019</v>
      </c>
      <c r="B86" s="168" t="s">
        <v>787</v>
      </c>
      <c r="C86" s="742" t="str">
        <f t="shared" si="1"/>
        <v>M3C1</v>
      </c>
      <c r="D86" s="742" t="s">
        <v>98</v>
      </c>
      <c r="E86" s="9">
        <v>345000000</v>
      </c>
      <c r="F86" s="8">
        <v>43862</v>
      </c>
      <c r="G86" s="8">
        <v>46203</v>
      </c>
      <c r="H86" s="10">
        <v>21</v>
      </c>
      <c r="I86" s="10">
        <v>64</v>
      </c>
      <c r="J86" s="10">
        <v>103</v>
      </c>
      <c r="K86" s="10">
        <v>195</v>
      </c>
      <c r="L86" s="10">
        <v>192</v>
      </c>
      <c r="M86" s="10">
        <v>125</v>
      </c>
      <c r="N86" s="470" t="s">
        <v>5557</v>
      </c>
      <c r="O86" s="470" t="s">
        <v>5557</v>
      </c>
      <c r="P86" s="470" t="s">
        <v>5557</v>
      </c>
      <c r="Q86" s="470" t="s">
        <v>5558</v>
      </c>
      <c r="R86" s="470" t="s">
        <v>5558</v>
      </c>
      <c r="S86" s="470" t="s">
        <v>5558</v>
      </c>
    </row>
    <row r="87" spans="1:19" s="484" customFormat="1">
      <c r="A87" s="478" t="s">
        <v>5180</v>
      </c>
      <c r="B87" s="168" t="s">
        <v>8083</v>
      </c>
      <c r="C87" s="742" t="str">
        <f t="shared" si="1"/>
        <v>M3C1</v>
      </c>
      <c r="D87" s="742" t="s">
        <v>98</v>
      </c>
      <c r="E87" s="9">
        <v>203000000</v>
      </c>
      <c r="F87" s="8">
        <v>43831</v>
      </c>
      <c r="G87" s="8">
        <v>46387</v>
      </c>
      <c r="H87" s="10">
        <v>0</v>
      </c>
      <c r="I87" s="10">
        <v>0</v>
      </c>
      <c r="J87" s="10">
        <v>0</v>
      </c>
      <c r="K87" s="10">
        <v>0</v>
      </c>
      <c r="L87" s="10">
        <v>0</v>
      </c>
      <c r="M87" s="10">
        <v>203</v>
      </c>
      <c r="R87" s="478" t="s">
        <v>8084</v>
      </c>
      <c r="S87" s="478" t="s">
        <v>8084</v>
      </c>
    </row>
    <row r="88" spans="1:19">
      <c r="A88" s="430" t="s">
        <v>7901</v>
      </c>
      <c r="B88" s="435" t="s">
        <v>841</v>
      </c>
      <c r="C88" s="742" t="str">
        <f t="shared" si="1"/>
        <v>M3C1</v>
      </c>
      <c r="D88" s="742" t="s">
        <v>5834</v>
      </c>
      <c r="E88" s="436">
        <v>200000000</v>
      </c>
      <c r="F88" s="437">
        <v>44197</v>
      </c>
      <c r="G88" s="437">
        <v>46203</v>
      </c>
      <c r="H88" s="10">
        <v>60</v>
      </c>
      <c r="I88" s="10">
        <v>50</v>
      </c>
      <c r="J88" s="10">
        <v>40</v>
      </c>
      <c r="K88" s="10">
        <v>30</v>
      </c>
      <c r="L88" s="10">
        <v>20</v>
      </c>
      <c r="M88" s="10">
        <v>0</v>
      </c>
      <c r="N88" s="469" t="s">
        <v>4682</v>
      </c>
      <c r="O88" s="469" t="s">
        <v>5342</v>
      </c>
      <c r="P88" s="469" t="s">
        <v>5342</v>
      </c>
      <c r="Q88" s="469" t="s">
        <v>5342</v>
      </c>
      <c r="R88" s="469" t="s">
        <v>5342</v>
      </c>
    </row>
    <row r="89" spans="1:19">
      <c r="A89" s="430" t="s">
        <v>7906</v>
      </c>
      <c r="B89" s="435" t="s">
        <v>791</v>
      </c>
      <c r="C89" s="742" t="str">
        <f t="shared" si="1"/>
        <v>M3C1</v>
      </c>
      <c r="D89" s="742" t="s">
        <v>5834</v>
      </c>
      <c r="E89" s="436">
        <v>1000000000</v>
      </c>
      <c r="F89" s="437">
        <v>44197</v>
      </c>
      <c r="G89" s="437">
        <v>46203</v>
      </c>
      <c r="H89" s="10">
        <v>150</v>
      </c>
      <c r="I89" s="10">
        <v>150</v>
      </c>
      <c r="J89" s="10">
        <v>90</v>
      </c>
      <c r="K89" s="10">
        <v>337</v>
      </c>
      <c r="L89" s="10">
        <v>223</v>
      </c>
      <c r="M89" s="10">
        <v>50</v>
      </c>
      <c r="N89" s="470" t="s">
        <v>5559</v>
      </c>
      <c r="O89" s="470" t="s">
        <v>5559</v>
      </c>
      <c r="P89" s="470" t="s">
        <v>5560</v>
      </c>
      <c r="Q89" s="470" t="s">
        <v>5560</v>
      </c>
      <c r="R89" s="470" t="s">
        <v>5560</v>
      </c>
      <c r="S89" s="470" t="s">
        <v>5560</v>
      </c>
    </row>
    <row r="90" spans="1:19">
      <c r="A90" s="430" t="s">
        <v>7907</v>
      </c>
      <c r="B90" s="435" t="s">
        <v>792</v>
      </c>
      <c r="C90" s="742" t="str">
        <f t="shared" si="1"/>
        <v>M3C1</v>
      </c>
      <c r="D90" s="742" t="s">
        <v>5834</v>
      </c>
      <c r="E90" s="436">
        <v>450000000</v>
      </c>
      <c r="F90" s="437">
        <v>44470</v>
      </c>
      <c r="G90" s="437">
        <v>46203</v>
      </c>
      <c r="H90" s="10">
        <v>25</v>
      </c>
      <c r="I90" s="10">
        <v>50</v>
      </c>
      <c r="J90" s="10">
        <v>100</v>
      </c>
      <c r="K90" s="10">
        <v>100</v>
      </c>
      <c r="L90" s="10">
        <v>100</v>
      </c>
      <c r="M90" s="10">
        <v>75</v>
      </c>
      <c r="N90" s="470" t="s">
        <v>5561</v>
      </c>
      <c r="O90" s="470" t="s">
        <v>5561</v>
      </c>
      <c r="P90" s="470" t="s">
        <v>5561</v>
      </c>
      <c r="Q90" s="470" t="s">
        <v>5561</v>
      </c>
      <c r="R90" s="470" t="s">
        <v>5561</v>
      </c>
      <c r="S90" s="470" t="s">
        <v>5561</v>
      </c>
    </row>
    <row r="91" spans="1:19">
      <c r="A91" s="430" t="s">
        <v>5015</v>
      </c>
      <c r="B91" s="168" t="s">
        <v>786</v>
      </c>
      <c r="C91" s="742" t="str">
        <f t="shared" si="1"/>
        <v>M3C2</v>
      </c>
      <c r="D91" s="742" t="s">
        <v>98</v>
      </c>
      <c r="E91" s="9">
        <v>270000000</v>
      </c>
      <c r="F91" s="8">
        <v>44378</v>
      </c>
      <c r="G91" s="8">
        <v>46203</v>
      </c>
      <c r="H91" s="10">
        <v>0</v>
      </c>
      <c r="I91" s="10">
        <v>50</v>
      </c>
      <c r="J91" s="10">
        <v>80</v>
      </c>
      <c r="K91" s="10">
        <v>70</v>
      </c>
      <c r="L91" s="10">
        <v>60</v>
      </c>
      <c r="M91" s="10">
        <v>10</v>
      </c>
      <c r="O91" s="470" t="s">
        <v>5562</v>
      </c>
      <c r="P91" s="470" t="s">
        <v>5562</v>
      </c>
      <c r="Q91" s="470" t="s">
        <v>5563</v>
      </c>
      <c r="R91" s="470" t="s">
        <v>5563</v>
      </c>
      <c r="S91" s="470" t="s">
        <v>5563</v>
      </c>
    </row>
    <row r="92" spans="1:19">
      <c r="A92" s="430" t="s">
        <v>5028</v>
      </c>
      <c r="B92" s="168" t="s">
        <v>844</v>
      </c>
      <c r="C92" s="742" t="str">
        <f t="shared" si="1"/>
        <v>M3C2</v>
      </c>
      <c r="D92" s="742" t="s">
        <v>98</v>
      </c>
      <c r="E92" s="9">
        <v>250000000</v>
      </c>
      <c r="F92" s="8">
        <v>44348</v>
      </c>
      <c r="G92" s="8">
        <v>45747</v>
      </c>
      <c r="H92" s="10">
        <v>3.9</v>
      </c>
      <c r="I92" s="10">
        <v>8.6999999999999993</v>
      </c>
      <c r="J92" s="10">
        <v>48.4</v>
      </c>
      <c r="K92" s="10">
        <v>114</v>
      </c>
      <c r="L92" s="10">
        <v>75</v>
      </c>
      <c r="M92" s="10">
        <v>0</v>
      </c>
      <c r="N92" s="469" t="s">
        <v>4682</v>
      </c>
      <c r="O92" s="469" t="s">
        <v>5342</v>
      </c>
      <c r="P92" s="469" t="s">
        <v>5342</v>
      </c>
      <c r="Q92" s="470" t="s">
        <v>5564</v>
      </c>
      <c r="R92" s="470" t="s">
        <v>5496</v>
      </c>
    </row>
    <row r="93" spans="1:19">
      <c r="A93" s="430" t="s">
        <v>5033</v>
      </c>
      <c r="B93" s="168" t="s">
        <v>847</v>
      </c>
      <c r="C93" s="742" t="str">
        <f t="shared" si="1"/>
        <v>M3C2</v>
      </c>
      <c r="D93" s="742" t="s">
        <v>98</v>
      </c>
      <c r="E93" s="9">
        <v>434000000</v>
      </c>
      <c r="F93" s="8">
        <v>44197</v>
      </c>
      <c r="G93" s="8">
        <v>46112</v>
      </c>
      <c r="H93" s="10">
        <v>34.299999999999997</v>
      </c>
      <c r="I93" s="10">
        <v>32</v>
      </c>
      <c r="J93" s="10">
        <v>20.100000000000001</v>
      </c>
      <c r="K93" s="10">
        <v>12.2</v>
      </c>
      <c r="L93" s="10">
        <v>8.8000000000000007</v>
      </c>
      <c r="M93" s="10">
        <v>2.7</v>
      </c>
      <c r="N93" s="469" t="s">
        <v>4682</v>
      </c>
      <c r="O93" s="469" t="s">
        <v>5342</v>
      </c>
      <c r="P93" s="470" t="s">
        <v>5565</v>
      </c>
      <c r="Q93" s="469" t="s">
        <v>5342</v>
      </c>
      <c r="R93" s="469" t="s">
        <v>5342</v>
      </c>
      <c r="S93" s="470" t="s">
        <v>5566</v>
      </c>
    </row>
    <row r="94" spans="1:19">
      <c r="A94" s="430" t="s">
        <v>5036</v>
      </c>
      <c r="B94" s="435" t="s">
        <v>848</v>
      </c>
      <c r="C94" s="742" t="str">
        <f t="shared" si="1"/>
        <v>M3C2</v>
      </c>
      <c r="D94" s="742" t="s">
        <v>5834</v>
      </c>
      <c r="E94" s="436">
        <v>1470000000</v>
      </c>
      <c r="F94" s="437">
        <v>44197</v>
      </c>
      <c r="G94" s="437">
        <v>46203</v>
      </c>
      <c r="H94" s="10">
        <v>300</v>
      </c>
      <c r="I94" s="10">
        <v>400</v>
      </c>
      <c r="J94" s="10">
        <v>320</v>
      </c>
      <c r="K94" s="10">
        <v>270</v>
      </c>
      <c r="L94" s="10">
        <v>130</v>
      </c>
      <c r="M94" s="10">
        <v>50</v>
      </c>
      <c r="N94" s="470" t="s">
        <v>5567</v>
      </c>
      <c r="O94" s="470" t="s">
        <v>5567</v>
      </c>
      <c r="P94" s="470" t="s">
        <v>5567</v>
      </c>
      <c r="Q94" s="470" t="s">
        <v>5567</v>
      </c>
      <c r="R94" s="470" t="s">
        <v>5567</v>
      </c>
      <c r="S94" s="470" t="s">
        <v>5567</v>
      </c>
    </row>
    <row r="95" spans="1:19">
      <c r="A95" s="430" t="s">
        <v>5037</v>
      </c>
      <c r="B95" s="435" t="s">
        <v>843</v>
      </c>
      <c r="C95" s="742" t="str">
        <f t="shared" si="1"/>
        <v>M3C2</v>
      </c>
      <c r="D95" s="742" t="s">
        <v>5834</v>
      </c>
      <c r="E95" s="436">
        <v>390000000</v>
      </c>
      <c r="F95" s="437">
        <v>44197</v>
      </c>
      <c r="G95" s="437">
        <v>46203</v>
      </c>
      <c r="H95" s="10">
        <v>72</v>
      </c>
      <c r="I95" s="10">
        <v>85</v>
      </c>
      <c r="J95" s="10">
        <v>83</v>
      </c>
      <c r="K95" s="10">
        <v>90</v>
      </c>
      <c r="L95" s="10">
        <v>60</v>
      </c>
      <c r="M95" s="10">
        <v>0</v>
      </c>
      <c r="N95" s="469" t="s">
        <v>5568</v>
      </c>
      <c r="O95" s="469" t="s">
        <v>5568</v>
      </c>
      <c r="P95" s="469" t="s">
        <v>5568</v>
      </c>
      <c r="Q95" s="469" t="s">
        <v>5568</v>
      </c>
      <c r="R95" s="469" t="s">
        <v>5568</v>
      </c>
    </row>
    <row r="96" spans="1:19">
      <c r="A96" s="430" t="s">
        <v>5038</v>
      </c>
      <c r="B96" s="435" t="s">
        <v>849</v>
      </c>
      <c r="C96" s="742" t="str">
        <f t="shared" si="1"/>
        <v>M3C2</v>
      </c>
      <c r="D96" s="742" t="s">
        <v>5834</v>
      </c>
      <c r="E96" s="436">
        <v>250000000</v>
      </c>
      <c r="F96" s="437">
        <v>44197</v>
      </c>
      <c r="G96" s="437">
        <v>46203</v>
      </c>
      <c r="H96" s="10">
        <v>20.41</v>
      </c>
      <c r="I96" s="10">
        <v>52.79</v>
      </c>
      <c r="J96" s="10">
        <v>68.930000000000007</v>
      </c>
      <c r="K96" s="10">
        <v>46.65</v>
      </c>
      <c r="L96" s="10">
        <v>47.79</v>
      </c>
      <c r="M96" s="10">
        <v>13.43</v>
      </c>
      <c r="N96" s="469" t="s">
        <v>5569</v>
      </c>
      <c r="O96" s="469" t="s">
        <v>5569</v>
      </c>
      <c r="P96" s="469" t="s">
        <v>5569</v>
      </c>
      <c r="Q96" s="469" t="s">
        <v>5569</v>
      </c>
      <c r="R96" s="469" t="s">
        <v>5569</v>
      </c>
      <c r="S96" s="469" t="s">
        <v>5569</v>
      </c>
    </row>
    <row r="97" spans="1:19">
      <c r="A97" s="430" t="s">
        <v>5039</v>
      </c>
      <c r="B97" s="435" t="s">
        <v>845</v>
      </c>
      <c r="C97" s="742" t="str">
        <f t="shared" si="1"/>
        <v>M3C2</v>
      </c>
      <c r="D97" s="742" t="s">
        <v>5834</v>
      </c>
      <c r="E97" s="436">
        <v>50000000</v>
      </c>
      <c r="F97" s="437">
        <v>44197</v>
      </c>
      <c r="G97" s="437">
        <v>46203</v>
      </c>
      <c r="H97" s="10">
        <v>3</v>
      </c>
      <c r="I97" s="10">
        <v>7</v>
      </c>
      <c r="J97" s="10">
        <v>10</v>
      </c>
      <c r="K97" s="10">
        <v>10</v>
      </c>
      <c r="L97" s="10">
        <v>10</v>
      </c>
      <c r="M97" s="10">
        <v>10</v>
      </c>
      <c r="N97" s="469" t="s">
        <v>5570</v>
      </c>
      <c r="O97" s="469" t="s">
        <v>5570</v>
      </c>
      <c r="P97" s="469" t="s">
        <v>5570</v>
      </c>
      <c r="Q97" s="469" t="s">
        <v>5570</v>
      </c>
      <c r="R97" s="469" t="s">
        <v>5570</v>
      </c>
      <c r="S97" s="469" t="s">
        <v>5570</v>
      </c>
    </row>
    <row r="98" spans="1:19">
      <c r="A98" s="430" t="s">
        <v>5040</v>
      </c>
      <c r="B98" s="435" t="s">
        <v>846</v>
      </c>
      <c r="C98" s="742" t="str">
        <f t="shared" si="1"/>
        <v>M3C2</v>
      </c>
      <c r="D98" s="742" t="s">
        <v>5834</v>
      </c>
      <c r="E98" s="436">
        <v>700000000</v>
      </c>
      <c r="F98" s="437">
        <v>44197</v>
      </c>
      <c r="G98" s="437">
        <v>46203</v>
      </c>
      <c r="H98" s="10">
        <v>80</v>
      </c>
      <c r="I98" s="10">
        <v>150</v>
      </c>
      <c r="J98" s="10">
        <v>160</v>
      </c>
      <c r="K98" s="10">
        <v>140</v>
      </c>
      <c r="L98" s="10">
        <v>160</v>
      </c>
      <c r="M98" s="10">
        <v>10</v>
      </c>
      <c r="N98" s="469" t="s">
        <v>5571</v>
      </c>
      <c r="O98" s="469" t="s">
        <v>5571</v>
      </c>
      <c r="P98" s="469" t="s">
        <v>5571</v>
      </c>
      <c r="Q98" s="469" t="s">
        <v>5571</v>
      </c>
      <c r="R98" s="469" t="s">
        <v>5571</v>
      </c>
      <c r="S98" s="469" t="s">
        <v>5571</v>
      </c>
    </row>
    <row r="99" spans="1:19">
      <c r="A99" s="430" t="s">
        <v>5027</v>
      </c>
      <c r="B99" s="168" t="s">
        <v>793</v>
      </c>
      <c r="C99" s="742" t="str">
        <f t="shared" si="1"/>
        <v>M4C1</v>
      </c>
      <c r="D99" s="742" t="s">
        <v>98</v>
      </c>
      <c r="E99" s="9">
        <v>3244859040</v>
      </c>
      <c r="F99" s="8">
        <v>44197</v>
      </c>
      <c r="G99" s="8">
        <v>46203</v>
      </c>
      <c r="H99" s="10">
        <v>100</v>
      </c>
      <c r="I99" s="10">
        <v>500</v>
      </c>
      <c r="J99" s="10">
        <v>850</v>
      </c>
      <c r="K99" s="10">
        <v>1000</v>
      </c>
      <c r="L99" s="10">
        <v>1150</v>
      </c>
      <c r="M99" s="10">
        <v>1000</v>
      </c>
      <c r="N99" s="469" t="s">
        <v>4682</v>
      </c>
      <c r="O99" s="469" t="s">
        <v>5342</v>
      </c>
      <c r="P99" s="469" t="s">
        <v>5572</v>
      </c>
      <c r="Q99" s="469" t="s">
        <v>5342</v>
      </c>
      <c r="R99" s="469" t="s">
        <v>5342</v>
      </c>
      <c r="S99" s="469" t="s">
        <v>5342</v>
      </c>
    </row>
    <row r="100" spans="1:19">
      <c r="A100" s="430" t="s">
        <v>5043</v>
      </c>
      <c r="B100" s="168" t="s">
        <v>794</v>
      </c>
      <c r="C100" s="742" t="str">
        <f t="shared" si="1"/>
        <v>M4C1</v>
      </c>
      <c r="D100" s="742" t="s">
        <v>98</v>
      </c>
      <c r="E100" s="9">
        <v>1074752187</v>
      </c>
      <c r="F100" s="8">
        <v>44562</v>
      </c>
      <c r="G100" s="8">
        <v>46203</v>
      </c>
      <c r="H100" s="10">
        <v>0</v>
      </c>
      <c r="I100" s="10">
        <v>160</v>
      </c>
      <c r="J100" s="10">
        <v>180</v>
      </c>
      <c r="K100" s="10">
        <v>200</v>
      </c>
      <c r="L100" s="10">
        <v>200</v>
      </c>
      <c r="M100" s="10">
        <v>220</v>
      </c>
      <c r="O100" s="469" t="s">
        <v>4682</v>
      </c>
      <c r="P100" s="469" t="s">
        <v>5342</v>
      </c>
      <c r="Q100" s="469" t="s">
        <v>5342</v>
      </c>
      <c r="R100" s="469" t="s">
        <v>5342</v>
      </c>
      <c r="S100" s="469" t="s">
        <v>5573</v>
      </c>
    </row>
    <row r="101" spans="1:19">
      <c r="A101" s="430" t="s">
        <v>5044</v>
      </c>
      <c r="B101" s="168" t="s">
        <v>795</v>
      </c>
      <c r="C101" s="742" t="str">
        <f t="shared" si="1"/>
        <v>M4C1</v>
      </c>
      <c r="D101" s="742" t="s">
        <v>98</v>
      </c>
      <c r="E101" s="9">
        <v>300000000</v>
      </c>
      <c r="F101" s="8">
        <v>44470</v>
      </c>
      <c r="G101" s="8">
        <v>46203</v>
      </c>
      <c r="H101" s="10">
        <v>60</v>
      </c>
      <c r="I101" s="10">
        <v>51</v>
      </c>
      <c r="J101" s="10">
        <v>51</v>
      </c>
      <c r="K101" s="10">
        <v>51</v>
      </c>
      <c r="L101" s="10">
        <v>51</v>
      </c>
      <c r="M101" s="10">
        <v>36</v>
      </c>
      <c r="N101" s="469" t="s">
        <v>4682</v>
      </c>
      <c r="O101" s="469" t="s">
        <v>5342</v>
      </c>
      <c r="P101" s="469" t="s">
        <v>5342</v>
      </c>
      <c r="Q101" s="469" t="s">
        <v>5342</v>
      </c>
      <c r="R101" s="469" t="s">
        <v>5342</v>
      </c>
      <c r="S101" s="469" t="s">
        <v>5574</v>
      </c>
    </row>
    <row r="102" spans="1:19">
      <c r="A102" s="430" t="s">
        <v>5045</v>
      </c>
      <c r="B102" s="168" t="s">
        <v>852</v>
      </c>
      <c r="C102" s="742" t="str">
        <f t="shared" si="1"/>
        <v>M4C1</v>
      </c>
      <c r="D102" s="742" t="s">
        <v>98</v>
      </c>
      <c r="E102" s="9">
        <v>1500000000</v>
      </c>
      <c r="F102" s="8">
        <v>44197</v>
      </c>
      <c r="G102" s="8">
        <v>46203</v>
      </c>
      <c r="H102" s="10">
        <v>400</v>
      </c>
      <c r="I102" s="10">
        <v>460</v>
      </c>
      <c r="J102" s="10">
        <v>510</v>
      </c>
      <c r="K102" s="10">
        <v>130</v>
      </c>
      <c r="L102" s="10">
        <v>0</v>
      </c>
      <c r="M102" s="10">
        <v>0</v>
      </c>
      <c r="N102" s="469" t="s">
        <v>5575</v>
      </c>
      <c r="O102" s="469" t="s">
        <v>5575</v>
      </c>
      <c r="P102" s="469" t="s">
        <v>5575</v>
      </c>
      <c r="Q102" s="469" t="s">
        <v>5575</v>
      </c>
    </row>
    <row r="103" spans="1:19">
      <c r="A103" s="430" t="s">
        <v>5046</v>
      </c>
      <c r="B103" s="168" t="s">
        <v>796</v>
      </c>
      <c r="C103" s="742" t="str">
        <f t="shared" si="1"/>
        <v>M4C1</v>
      </c>
      <c r="D103" s="742" t="s">
        <v>98</v>
      </c>
      <c r="E103" s="9">
        <v>1500000000</v>
      </c>
      <c r="F103" s="8">
        <v>44562</v>
      </c>
      <c r="G103" s="8">
        <v>46203</v>
      </c>
      <c r="H103" s="10">
        <v>0</v>
      </c>
      <c r="I103" s="10">
        <v>580</v>
      </c>
      <c r="J103" s="10">
        <v>550</v>
      </c>
      <c r="K103" s="10">
        <v>200</v>
      </c>
      <c r="L103" s="10">
        <v>100</v>
      </c>
      <c r="M103" s="10">
        <v>70</v>
      </c>
      <c r="O103" s="469" t="s">
        <v>5576</v>
      </c>
      <c r="P103" s="469" t="s">
        <v>5576</v>
      </c>
      <c r="Q103" s="469" t="s">
        <v>5576</v>
      </c>
      <c r="R103" s="469" t="s">
        <v>5576</v>
      </c>
      <c r="S103" s="469" t="s">
        <v>5576</v>
      </c>
    </row>
    <row r="104" spans="1:19">
      <c r="A104" s="430" t="s">
        <v>5047</v>
      </c>
      <c r="B104" s="168" t="s">
        <v>800</v>
      </c>
      <c r="C104" s="742" t="str">
        <f t="shared" si="1"/>
        <v>M4C1</v>
      </c>
      <c r="D104" s="742" t="s">
        <v>98</v>
      </c>
      <c r="E104" s="9">
        <v>250000000</v>
      </c>
      <c r="F104" s="8">
        <v>44470</v>
      </c>
      <c r="G104" s="8">
        <v>46203</v>
      </c>
      <c r="H104" s="10">
        <v>0</v>
      </c>
      <c r="I104" s="10">
        <v>50</v>
      </c>
      <c r="J104" s="10">
        <v>50</v>
      </c>
      <c r="K104" s="10">
        <v>50</v>
      </c>
      <c r="L104" s="10">
        <v>50</v>
      </c>
      <c r="M104" s="10">
        <v>50</v>
      </c>
      <c r="O104" s="469" t="s">
        <v>5577</v>
      </c>
      <c r="P104" s="469" t="s">
        <v>5577</v>
      </c>
      <c r="Q104" s="469" t="s">
        <v>5577</v>
      </c>
      <c r="R104" s="469" t="s">
        <v>5577</v>
      </c>
      <c r="S104" s="469" t="s">
        <v>5577</v>
      </c>
    </row>
    <row r="105" spans="1:19">
      <c r="A105" s="430" t="s">
        <v>5048</v>
      </c>
      <c r="B105" s="168" t="s">
        <v>798</v>
      </c>
      <c r="C105" s="742" t="str">
        <f t="shared" si="1"/>
        <v>M4C1</v>
      </c>
      <c r="D105" s="742" t="s">
        <v>98</v>
      </c>
      <c r="E105" s="9">
        <v>808000000</v>
      </c>
      <c r="F105" s="8">
        <v>44470</v>
      </c>
      <c r="G105" s="8">
        <v>46203</v>
      </c>
      <c r="H105" s="10">
        <v>0</v>
      </c>
      <c r="I105" s="10">
        <v>166</v>
      </c>
      <c r="J105" s="10">
        <v>167</v>
      </c>
      <c r="K105" s="10">
        <v>167</v>
      </c>
      <c r="L105" s="10">
        <v>0</v>
      </c>
      <c r="M105" s="10">
        <v>0</v>
      </c>
      <c r="O105" s="469" t="s">
        <v>5578</v>
      </c>
      <c r="P105" s="469" t="s">
        <v>5579</v>
      </c>
      <c r="Q105" s="469" t="s">
        <v>5580</v>
      </c>
    </row>
    <row r="106" spans="1:19">
      <c r="A106" s="430" t="s">
        <v>5029</v>
      </c>
      <c r="B106" s="168" t="s">
        <v>799</v>
      </c>
      <c r="C106" s="742" t="str">
        <f t="shared" si="1"/>
        <v>M4C1</v>
      </c>
      <c r="D106" s="742" t="s">
        <v>98</v>
      </c>
      <c r="E106" s="9">
        <v>800000000</v>
      </c>
      <c r="F106" s="8">
        <v>44197</v>
      </c>
      <c r="G106" s="8">
        <v>45657</v>
      </c>
      <c r="H106" s="10">
        <v>30</v>
      </c>
      <c r="I106" s="10">
        <v>100</v>
      </c>
      <c r="J106" s="10">
        <v>300</v>
      </c>
      <c r="K106" s="10">
        <v>200</v>
      </c>
      <c r="L106" s="10">
        <v>170</v>
      </c>
      <c r="M106" s="10">
        <v>0</v>
      </c>
      <c r="N106" s="469" t="s">
        <v>5581</v>
      </c>
      <c r="O106" s="469" t="s">
        <v>5581</v>
      </c>
      <c r="P106" s="469" t="s">
        <v>5582</v>
      </c>
      <c r="Q106" s="469" t="s">
        <v>5582</v>
      </c>
      <c r="R106" s="469" t="s">
        <v>5582</v>
      </c>
    </row>
    <row r="107" spans="1:19">
      <c r="A107" s="430" t="s">
        <v>5049</v>
      </c>
      <c r="B107" s="168" t="s">
        <v>853</v>
      </c>
      <c r="C107" s="742" t="str">
        <f t="shared" si="1"/>
        <v>M4C1</v>
      </c>
      <c r="D107" s="742" t="s">
        <v>98</v>
      </c>
      <c r="E107" s="9">
        <v>1100000000</v>
      </c>
      <c r="F107" s="8">
        <v>44562</v>
      </c>
      <c r="G107" s="8">
        <v>45838</v>
      </c>
      <c r="H107" s="10">
        <v>255</v>
      </c>
      <c r="I107" s="10">
        <v>550</v>
      </c>
      <c r="J107" s="10">
        <v>215</v>
      </c>
      <c r="K107" s="10">
        <v>80</v>
      </c>
      <c r="L107" s="10">
        <v>0</v>
      </c>
      <c r="M107" s="10">
        <v>0</v>
      </c>
      <c r="N107" s="469" t="s">
        <v>5583</v>
      </c>
      <c r="O107" s="469" t="s">
        <v>5584</v>
      </c>
      <c r="P107" s="469" t="s">
        <v>5584</v>
      </c>
      <c r="Q107" s="469" t="s">
        <v>5584</v>
      </c>
    </row>
    <row r="108" spans="1:19">
      <c r="A108" s="430" t="s">
        <v>5050</v>
      </c>
      <c r="B108" s="168" t="s">
        <v>797</v>
      </c>
      <c r="C108" s="742" t="str">
        <f t="shared" si="1"/>
        <v>M4C1</v>
      </c>
      <c r="D108" s="742" t="s">
        <v>98</v>
      </c>
      <c r="E108" s="9">
        <v>2100000000</v>
      </c>
      <c r="F108" s="8">
        <v>43862</v>
      </c>
      <c r="G108" s="8">
        <v>46022</v>
      </c>
      <c r="H108" s="10">
        <v>0</v>
      </c>
      <c r="I108" s="10">
        <v>550</v>
      </c>
      <c r="J108" s="10">
        <v>450</v>
      </c>
      <c r="K108" s="10">
        <v>550</v>
      </c>
      <c r="L108" s="10">
        <v>550</v>
      </c>
      <c r="M108" s="10">
        <v>0</v>
      </c>
      <c r="O108" s="469" t="s">
        <v>5585</v>
      </c>
      <c r="P108" s="469" t="s">
        <v>5586</v>
      </c>
      <c r="Q108" s="469" t="s">
        <v>5586</v>
      </c>
      <c r="R108" s="469" t="s">
        <v>5587</v>
      </c>
    </row>
    <row r="109" spans="1:19">
      <c r="A109" s="430" t="s">
        <v>5051</v>
      </c>
      <c r="B109" s="168" t="s">
        <v>854</v>
      </c>
      <c r="C109" s="742" t="str">
        <f t="shared" si="1"/>
        <v>M4C1</v>
      </c>
      <c r="D109" s="742" t="s">
        <v>98</v>
      </c>
      <c r="E109" s="9">
        <v>4399000000</v>
      </c>
      <c r="F109" s="8">
        <v>44197</v>
      </c>
      <c r="G109" s="8">
        <v>46203</v>
      </c>
      <c r="H109" s="10">
        <v>300</v>
      </c>
      <c r="I109" s="10">
        <v>585</v>
      </c>
      <c r="J109" s="10">
        <v>980</v>
      </c>
      <c r="K109" s="10">
        <v>975</v>
      </c>
      <c r="L109" s="10">
        <v>780</v>
      </c>
      <c r="M109" s="10">
        <v>280</v>
      </c>
      <c r="N109" s="469" t="s">
        <v>5588</v>
      </c>
      <c r="O109" s="469" t="s">
        <v>5588</v>
      </c>
      <c r="P109" s="469" t="s">
        <v>5588</v>
      </c>
      <c r="Q109" s="469" t="s">
        <v>5588</v>
      </c>
      <c r="R109" s="469" t="s">
        <v>5589</v>
      </c>
      <c r="S109" s="469" t="s">
        <v>5589</v>
      </c>
    </row>
    <row r="110" spans="1:19">
      <c r="A110" s="430" t="s">
        <v>5052</v>
      </c>
      <c r="B110" s="168" t="s">
        <v>850</v>
      </c>
      <c r="C110" s="742" t="str">
        <f t="shared" si="1"/>
        <v>M4C1</v>
      </c>
      <c r="D110" s="742" t="s">
        <v>98</v>
      </c>
      <c r="E110" s="9">
        <v>272139345</v>
      </c>
      <c r="F110" s="8">
        <v>44197</v>
      </c>
      <c r="G110" s="8">
        <v>46203</v>
      </c>
      <c r="H110" s="10">
        <v>0</v>
      </c>
      <c r="I110" s="10">
        <v>150</v>
      </c>
      <c r="J110" s="10">
        <v>200</v>
      </c>
      <c r="K110" s="10">
        <v>50</v>
      </c>
      <c r="L110" s="10">
        <v>50</v>
      </c>
      <c r="M110" s="10">
        <v>50</v>
      </c>
      <c r="O110" s="469" t="s">
        <v>5590</v>
      </c>
      <c r="P110" s="469" t="s">
        <v>5590</v>
      </c>
      <c r="Q110" s="469" t="s">
        <v>5591</v>
      </c>
      <c r="R110" s="469" t="s">
        <v>5591</v>
      </c>
      <c r="S110" s="469" t="s">
        <v>5591</v>
      </c>
    </row>
    <row r="111" spans="1:19">
      <c r="A111" s="430" t="s">
        <v>5053</v>
      </c>
      <c r="B111" s="168" t="s">
        <v>851</v>
      </c>
      <c r="C111" s="742" t="str">
        <f t="shared" si="1"/>
        <v>M4C1</v>
      </c>
      <c r="D111" s="742" t="s">
        <v>98</v>
      </c>
      <c r="E111" s="9">
        <v>504000000</v>
      </c>
      <c r="F111" s="8">
        <v>44470</v>
      </c>
      <c r="G111" s="8">
        <v>46203</v>
      </c>
      <c r="H111" s="10">
        <v>0</v>
      </c>
      <c r="I111" s="10">
        <v>144</v>
      </c>
      <c r="J111" s="10">
        <v>144</v>
      </c>
      <c r="K111" s="10">
        <v>144</v>
      </c>
      <c r="L111" s="10">
        <v>0</v>
      </c>
      <c r="M111" s="10">
        <v>0</v>
      </c>
      <c r="O111" s="469" t="s">
        <v>5592</v>
      </c>
      <c r="P111" s="469" t="s">
        <v>5592</v>
      </c>
      <c r="Q111" s="469" t="s">
        <v>5592</v>
      </c>
    </row>
    <row r="112" spans="1:19">
      <c r="A112" s="430" t="s">
        <v>5056</v>
      </c>
      <c r="B112" s="168" t="s">
        <v>803</v>
      </c>
      <c r="C112" s="742" t="str">
        <f t="shared" si="1"/>
        <v>M4C2</v>
      </c>
      <c r="D112" s="742" t="s">
        <v>98</v>
      </c>
      <c r="E112" s="9">
        <v>1800000000</v>
      </c>
      <c r="F112" s="8">
        <v>44348</v>
      </c>
      <c r="G112" s="8">
        <v>46203</v>
      </c>
      <c r="H112" s="10">
        <v>300</v>
      </c>
      <c r="I112" s="10">
        <v>300</v>
      </c>
      <c r="J112" s="10">
        <v>300</v>
      </c>
      <c r="K112" s="10">
        <v>900</v>
      </c>
      <c r="L112" s="10">
        <v>0</v>
      </c>
      <c r="M112" s="10">
        <v>0</v>
      </c>
      <c r="N112" s="469" t="s">
        <v>5593</v>
      </c>
      <c r="O112" s="469" t="s">
        <v>5342</v>
      </c>
      <c r="P112" s="469" t="s">
        <v>5342</v>
      </c>
      <c r="Q112" s="469" t="s">
        <v>5342</v>
      </c>
    </row>
    <row r="113" spans="1:19">
      <c r="A113" s="430" t="s">
        <v>5057</v>
      </c>
      <c r="B113" s="168" t="s">
        <v>802</v>
      </c>
      <c r="C113" s="742" t="str">
        <f t="shared" si="1"/>
        <v>M4C2</v>
      </c>
      <c r="D113" s="742" t="s">
        <v>98</v>
      </c>
      <c r="E113" s="9">
        <v>600000000</v>
      </c>
      <c r="F113" s="8">
        <v>44197</v>
      </c>
      <c r="G113" s="8">
        <v>46203</v>
      </c>
      <c r="H113" s="10">
        <v>0</v>
      </c>
      <c r="I113" s="10">
        <v>100</v>
      </c>
      <c r="J113" s="10">
        <v>175</v>
      </c>
      <c r="K113" s="10">
        <v>150</v>
      </c>
      <c r="L113" s="10">
        <v>100</v>
      </c>
      <c r="M113" s="10">
        <v>75</v>
      </c>
      <c r="O113" s="469" t="s">
        <v>4682</v>
      </c>
      <c r="P113" s="469" t="s">
        <v>5594</v>
      </c>
      <c r="Q113" s="469" t="s">
        <v>5342</v>
      </c>
      <c r="R113" s="469" t="s">
        <v>5342</v>
      </c>
      <c r="S113" s="469" t="s">
        <v>5496</v>
      </c>
    </row>
    <row r="114" spans="1:19">
      <c r="A114" s="430" t="s">
        <v>5060</v>
      </c>
      <c r="B114" s="168" t="s">
        <v>805</v>
      </c>
      <c r="C114" s="742" t="str">
        <f t="shared" si="1"/>
        <v>M4C2</v>
      </c>
      <c r="D114" s="742" t="s">
        <v>98</v>
      </c>
      <c r="E114" s="9">
        <v>1610000000</v>
      </c>
      <c r="F114" s="8">
        <v>44348</v>
      </c>
      <c r="G114" s="8">
        <v>46203</v>
      </c>
      <c r="H114" s="10">
        <v>0</v>
      </c>
      <c r="I114" s="10">
        <v>260</v>
      </c>
      <c r="J114" s="10">
        <v>300</v>
      </c>
      <c r="K114" s="10">
        <v>550</v>
      </c>
      <c r="L114" s="10">
        <v>250</v>
      </c>
      <c r="M114" s="10">
        <v>250</v>
      </c>
      <c r="O114" s="469" t="s">
        <v>5595</v>
      </c>
      <c r="P114" s="469" t="s">
        <v>5595</v>
      </c>
      <c r="Q114" s="469" t="s">
        <v>5595</v>
      </c>
      <c r="R114" s="469" t="s">
        <v>5595</v>
      </c>
      <c r="S114" s="469" t="s">
        <v>5595</v>
      </c>
    </row>
    <row r="115" spans="1:19" s="173" customFormat="1">
      <c r="A115" s="430" t="s">
        <v>5061</v>
      </c>
      <c r="B115" s="168" t="s">
        <v>806</v>
      </c>
      <c r="C115" s="742" t="str">
        <f t="shared" si="1"/>
        <v>M4C2</v>
      </c>
      <c r="D115" s="742" t="s">
        <v>98</v>
      </c>
      <c r="E115" s="9">
        <v>1600000000</v>
      </c>
      <c r="F115" s="8">
        <v>44197</v>
      </c>
      <c r="G115" s="8">
        <v>46203</v>
      </c>
      <c r="H115" s="10">
        <v>80</v>
      </c>
      <c r="I115" s="10">
        <v>100</v>
      </c>
      <c r="J115" s="10">
        <v>200</v>
      </c>
      <c r="K115" s="10">
        <v>260</v>
      </c>
      <c r="L115" s="10">
        <v>460</v>
      </c>
      <c r="M115" s="10">
        <v>500</v>
      </c>
      <c r="N115" s="469" t="s">
        <v>5596</v>
      </c>
      <c r="O115" s="469" t="s">
        <v>5596</v>
      </c>
      <c r="P115" s="469" t="s">
        <v>5597</v>
      </c>
      <c r="Q115" s="469" t="s">
        <v>5597</v>
      </c>
      <c r="R115" s="469" t="s">
        <v>5597</v>
      </c>
      <c r="S115" s="469" t="s">
        <v>5597</v>
      </c>
    </row>
    <row r="116" spans="1:19">
      <c r="A116" s="430" t="s">
        <v>5062</v>
      </c>
      <c r="B116" s="168" t="s">
        <v>801</v>
      </c>
      <c r="C116" s="742" t="str">
        <f t="shared" si="1"/>
        <v>M4C2</v>
      </c>
      <c r="D116" s="742" t="s">
        <v>98</v>
      </c>
      <c r="E116" s="9">
        <v>1242800752</v>
      </c>
      <c r="F116" s="8">
        <v>44197</v>
      </c>
      <c r="G116" s="8">
        <v>46203</v>
      </c>
      <c r="H116" s="10">
        <v>100</v>
      </c>
      <c r="I116" s="10">
        <v>100</v>
      </c>
      <c r="J116" s="10">
        <v>100</v>
      </c>
      <c r="K116" s="10">
        <v>350</v>
      </c>
      <c r="L116" s="10">
        <v>350</v>
      </c>
      <c r="M116" s="10">
        <v>300</v>
      </c>
      <c r="N116" s="469" t="s">
        <v>5598</v>
      </c>
      <c r="O116" s="469" t="s">
        <v>5598</v>
      </c>
      <c r="P116" s="469" t="s">
        <v>5598</v>
      </c>
      <c r="Q116" s="469" t="s">
        <v>5598</v>
      </c>
      <c r="R116" s="469" t="s">
        <v>5598</v>
      </c>
      <c r="S116" s="469" t="s">
        <v>5598</v>
      </c>
    </row>
    <row r="117" spans="1:19">
      <c r="A117" s="430" t="s">
        <v>5063</v>
      </c>
      <c r="B117" s="435" t="s">
        <v>855</v>
      </c>
      <c r="C117" s="742" t="str">
        <f t="shared" si="1"/>
        <v>M4C2</v>
      </c>
      <c r="D117" s="742" t="s">
        <v>5834</v>
      </c>
      <c r="E117" s="436">
        <v>1000000000</v>
      </c>
      <c r="F117" s="437">
        <v>44197</v>
      </c>
      <c r="G117" s="437">
        <v>45838</v>
      </c>
      <c r="H117" s="10">
        <v>100</v>
      </c>
      <c r="I117" s="10">
        <v>150</v>
      </c>
      <c r="J117" s="10">
        <v>250</v>
      </c>
      <c r="K117" s="10">
        <v>250</v>
      </c>
      <c r="L117" s="10">
        <v>250</v>
      </c>
      <c r="M117" s="10">
        <v>0</v>
      </c>
      <c r="N117" s="469" t="s">
        <v>5599</v>
      </c>
      <c r="O117" s="469" t="s">
        <v>5599</v>
      </c>
      <c r="P117" s="469" t="s">
        <v>5599</v>
      </c>
      <c r="Q117" s="469" t="s">
        <v>5599</v>
      </c>
      <c r="R117" s="469" t="s">
        <v>5599</v>
      </c>
    </row>
    <row r="118" spans="1:19">
      <c r="A118" s="430" t="s">
        <v>5064</v>
      </c>
      <c r="B118" s="168" t="s">
        <v>858</v>
      </c>
      <c r="C118" s="742" t="str">
        <f t="shared" si="1"/>
        <v>M4C2</v>
      </c>
      <c r="D118" s="742" t="s">
        <v>98</v>
      </c>
      <c r="E118" s="9">
        <v>1500000000</v>
      </c>
      <c r="F118" s="8">
        <v>44197</v>
      </c>
      <c r="G118" s="8">
        <v>46203</v>
      </c>
      <c r="H118" s="10">
        <v>100</v>
      </c>
      <c r="I118" s="10">
        <v>200</v>
      </c>
      <c r="J118" s="10">
        <v>200</v>
      </c>
      <c r="K118" s="10">
        <v>500</v>
      </c>
      <c r="L118" s="10">
        <v>500</v>
      </c>
      <c r="M118" s="10">
        <v>0</v>
      </c>
      <c r="N118" s="469" t="s">
        <v>5600</v>
      </c>
      <c r="O118" s="469" t="s">
        <v>5600</v>
      </c>
      <c r="P118" s="469" t="s">
        <v>5600</v>
      </c>
      <c r="Q118" s="469" t="s">
        <v>5600</v>
      </c>
      <c r="R118" s="469" t="s">
        <v>5600</v>
      </c>
    </row>
    <row r="119" spans="1:19">
      <c r="A119" s="430" t="s">
        <v>5065</v>
      </c>
      <c r="B119" s="168" t="s">
        <v>859</v>
      </c>
      <c r="C119" s="742" t="str">
        <f t="shared" si="1"/>
        <v>M4C2</v>
      </c>
      <c r="D119" s="742" t="s">
        <v>98</v>
      </c>
      <c r="E119" s="9">
        <v>200000000</v>
      </c>
      <c r="F119" s="8">
        <v>44286</v>
      </c>
      <c r="G119" s="8">
        <v>46203</v>
      </c>
      <c r="H119" s="10">
        <v>0</v>
      </c>
      <c r="I119" s="10">
        <v>50</v>
      </c>
      <c r="J119" s="10">
        <v>50</v>
      </c>
      <c r="K119" s="10">
        <v>50</v>
      </c>
      <c r="L119" s="10">
        <v>50</v>
      </c>
      <c r="M119" s="10">
        <v>0</v>
      </c>
      <c r="O119" s="469" t="s">
        <v>5601</v>
      </c>
      <c r="P119" s="469" t="s">
        <v>5601</v>
      </c>
      <c r="Q119" s="469" t="s">
        <v>5601</v>
      </c>
      <c r="R119" s="469" t="s">
        <v>5601</v>
      </c>
    </row>
    <row r="120" spans="1:19">
      <c r="A120" s="430" t="s">
        <v>5066</v>
      </c>
      <c r="B120" s="168" t="s">
        <v>860</v>
      </c>
      <c r="C120" s="742" t="str">
        <f t="shared" si="1"/>
        <v>M4C2</v>
      </c>
      <c r="D120" s="742" t="s">
        <v>98</v>
      </c>
      <c r="E120" s="9">
        <v>350000000</v>
      </c>
      <c r="F120" s="8">
        <v>44562</v>
      </c>
      <c r="G120" s="8">
        <v>46203</v>
      </c>
      <c r="H120" s="10">
        <v>70</v>
      </c>
      <c r="I120" s="10">
        <v>105</v>
      </c>
      <c r="J120" s="10">
        <v>105</v>
      </c>
      <c r="K120" s="10">
        <v>70</v>
      </c>
      <c r="L120" s="10">
        <v>0</v>
      </c>
      <c r="M120" s="10">
        <v>0</v>
      </c>
      <c r="N120" s="469" t="s">
        <v>5602</v>
      </c>
      <c r="O120" s="469" t="s">
        <v>5602</v>
      </c>
      <c r="P120" s="469" t="s">
        <v>5603</v>
      </c>
      <c r="Q120" s="469" t="s">
        <v>5603</v>
      </c>
    </row>
    <row r="121" spans="1:19">
      <c r="A121" s="430" t="s">
        <v>5067</v>
      </c>
      <c r="B121" s="168" t="s">
        <v>857</v>
      </c>
      <c r="C121" s="742" t="str">
        <f t="shared" si="1"/>
        <v>M4C2</v>
      </c>
      <c r="D121" s="742" t="s">
        <v>98</v>
      </c>
      <c r="E121" s="9">
        <v>1580000000</v>
      </c>
      <c r="F121" s="8">
        <v>44197</v>
      </c>
      <c r="G121" s="8">
        <v>46203</v>
      </c>
      <c r="H121" s="10">
        <v>0</v>
      </c>
      <c r="I121" s="10">
        <v>300</v>
      </c>
      <c r="J121" s="10">
        <v>300</v>
      </c>
      <c r="K121" s="10">
        <v>350</v>
      </c>
      <c r="L121" s="10">
        <v>350</v>
      </c>
      <c r="M121" s="10">
        <v>280</v>
      </c>
      <c r="O121" s="469" t="s">
        <v>5604</v>
      </c>
      <c r="P121" s="469" t="s">
        <v>5605</v>
      </c>
      <c r="Q121" s="469" t="s">
        <v>5606</v>
      </c>
      <c r="R121" s="469" t="s">
        <v>5606</v>
      </c>
      <c r="S121" s="469" t="s">
        <v>5606</v>
      </c>
    </row>
    <row r="122" spans="1:19">
      <c r="A122" s="430" t="s">
        <v>5068</v>
      </c>
      <c r="B122" s="168" t="s">
        <v>856</v>
      </c>
      <c r="C122" s="742" t="str">
        <f t="shared" si="1"/>
        <v>M4C2</v>
      </c>
      <c r="D122" s="742" t="s">
        <v>98</v>
      </c>
      <c r="E122" s="9">
        <v>300000000</v>
      </c>
      <c r="F122" s="8">
        <v>44197</v>
      </c>
      <c r="G122" s="8">
        <v>46203</v>
      </c>
      <c r="H122" s="10">
        <v>25</v>
      </c>
      <c r="I122" s="10">
        <v>50</v>
      </c>
      <c r="J122" s="10">
        <v>75</v>
      </c>
      <c r="K122" s="10">
        <v>75</v>
      </c>
      <c r="L122" s="10">
        <v>75</v>
      </c>
      <c r="M122" s="10">
        <v>0</v>
      </c>
      <c r="N122" s="469" t="s">
        <v>5607</v>
      </c>
      <c r="O122" s="469" t="s">
        <v>5607</v>
      </c>
      <c r="P122" s="469" t="s">
        <v>5608</v>
      </c>
      <c r="Q122" s="469" t="s">
        <v>5608</v>
      </c>
      <c r="R122" s="469" t="s">
        <v>5609</v>
      </c>
      <c r="S122" s="469"/>
    </row>
    <row r="123" spans="1:19">
      <c r="A123" s="430" t="s">
        <v>5069</v>
      </c>
      <c r="B123" s="168" t="s">
        <v>804</v>
      </c>
      <c r="C123" s="742" t="str">
        <f t="shared" si="1"/>
        <v>M4C2</v>
      </c>
      <c r="D123" s="742" t="s">
        <v>98</v>
      </c>
      <c r="E123" s="9">
        <v>510000000</v>
      </c>
      <c r="F123" s="8">
        <v>44197</v>
      </c>
      <c r="G123" s="8">
        <v>46203</v>
      </c>
      <c r="H123" s="10">
        <v>100</v>
      </c>
      <c r="I123" s="10">
        <v>150</v>
      </c>
      <c r="J123" s="10">
        <v>200</v>
      </c>
      <c r="K123" s="10">
        <v>50</v>
      </c>
      <c r="L123" s="10">
        <v>50</v>
      </c>
      <c r="M123" s="10">
        <v>50</v>
      </c>
      <c r="N123" s="469" t="s">
        <v>5610</v>
      </c>
      <c r="O123" s="469" t="s">
        <v>5611</v>
      </c>
      <c r="P123" s="469" t="s">
        <v>5611</v>
      </c>
      <c r="Q123" s="469" t="s">
        <v>5611</v>
      </c>
      <c r="R123" s="469" t="s">
        <v>5611</v>
      </c>
      <c r="S123" s="469" t="s">
        <v>5611</v>
      </c>
    </row>
    <row r="124" spans="1:19">
      <c r="A124" s="430" t="s">
        <v>5073</v>
      </c>
      <c r="B124" s="168" t="s">
        <v>807</v>
      </c>
      <c r="C124" s="742" t="str">
        <f t="shared" si="1"/>
        <v>M5C1</v>
      </c>
      <c r="D124" s="742" t="s">
        <v>98</v>
      </c>
      <c r="E124" s="9">
        <v>600000000</v>
      </c>
      <c r="F124" s="8">
        <v>44197</v>
      </c>
      <c r="G124" s="8">
        <v>46022</v>
      </c>
      <c r="H124" s="10">
        <v>200</v>
      </c>
      <c r="I124" s="10">
        <v>200</v>
      </c>
      <c r="J124" s="10">
        <v>200</v>
      </c>
      <c r="K124" s="10">
        <v>0</v>
      </c>
      <c r="L124" s="10">
        <v>0</v>
      </c>
      <c r="M124" s="10">
        <v>0</v>
      </c>
      <c r="N124" s="469" t="s">
        <v>5612</v>
      </c>
      <c r="O124" s="469" t="s">
        <v>5612</v>
      </c>
      <c r="P124" s="469" t="s">
        <v>5612</v>
      </c>
    </row>
    <row r="125" spans="1:19">
      <c r="A125" s="430" t="s">
        <v>5074</v>
      </c>
      <c r="B125" s="168" t="s">
        <v>809</v>
      </c>
      <c r="C125" s="742" t="str">
        <f t="shared" si="1"/>
        <v>M5C1</v>
      </c>
      <c r="D125" s="742" t="s">
        <v>98</v>
      </c>
      <c r="E125" s="9">
        <v>400000000</v>
      </c>
      <c r="F125" s="8">
        <v>44197</v>
      </c>
      <c r="G125" s="8">
        <v>46203</v>
      </c>
      <c r="H125" s="10">
        <v>25</v>
      </c>
      <c r="I125" s="10">
        <v>50</v>
      </c>
      <c r="J125" s="10">
        <v>75</v>
      </c>
      <c r="K125" s="10">
        <v>100</v>
      </c>
      <c r="L125" s="10">
        <v>100</v>
      </c>
      <c r="M125" s="10">
        <v>50</v>
      </c>
      <c r="N125" s="469" t="s">
        <v>5613</v>
      </c>
      <c r="O125" s="469" t="s">
        <v>5614</v>
      </c>
      <c r="P125" s="469" t="s">
        <v>5614</v>
      </c>
      <c r="Q125" s="469" t="s">
        <v>5614</v>
      </c>
      <c r="R125" s="469" t="s">
        <v>5614</v>
      </c>
      <c r="S125" s="469" t="s">
        <v>5614</v>
      </c>
    </row>
    <row r="126" spans="1:19">
      <c r="A126" s="430" t="s">
        <v>5075</v>
      </c>
      <c r="B126" s="168" t="s">
        <v>810</v>
      </c>
      <c r="C126" s="742" t="str">
        <f t="shared" si="1"/>
        <v>M5C1</v>
      </c>
      <c r="D126" s="742" t="s">
        <v>98</v>
      </c>
      <c r="E126" s="9">
        <v>10000000</v>
      </c>
      <c r="F126" s="8">
        <v>44197</v>
      </c>
      <c r="G126" s="8">
        <v>46203</v>
      </c>
      <c r="H126" s="10">
        <v>0.5</v>
      </c>
      <c r="I126" s="10">
        <v>2</v>
      </c>
      <c r="J126" s="10">
        <v>1.5</v>
      </c>
      <c r="K126" s="10">
        <v>2</v>
      </c>
      <c r="L126" s="10">
        <v>2.5</v>
      </c>
      <c r="M126" s="10">
        <v>1.5</v>
      </c>
      <c r="N126" s="469" t="s">
        <v>5615</v>
      </c>
      <c r="O126" s="469" t="s">
        <v>5615</v>
      </c>
      <c r="P126" s="469" t="s">
        <v>5616</v>
      </c>
      <c r="Q126" s="469" t="s">
        <v>5616</v>
      </c>
      <c r="R126" s="469" t="s">
        <v>5616</v>
      </c>
      <c r="S126" s="469" t="s">
        <v>5616</v>
      </c>
    </row>
    <row r="127" spans="1:19">
      <c r="A127" s="430" t="s">
        <v>5076</v>
      </c>
      <c r="B127" s="168" t="s">
        <v>808</v>
      </c>
      <c r="C127" s="742" t="str">
        <f t="shared" si="1"/>
        <v>M5C1</v>
      </c>
      <c r="D127" s="742" t="s">
        <v>98</v>
      </c>
      <c r="E127" s="9">
        <v>600000000</v>
      </c>
      <c r="F127" s="8">
        <v>44197</v>
      </c>
      <c r="G127" s="8">
        <v>46022</v>
      </c>
      <c r="H127" s="10">
        <v>220</v>
      </c>
      <c r="I127" s="10">
        <v>120</v>
      </c>
      <c r="J127" s="10">
        <v>220</v>
      </c>
      <c r="K127" s="10">
        <v>20</v>
      </c>
      <c r="L127" s="10">
        <v>20</v>
      </c>
      <c r="M127" s="10">
        <v>0</v>
      </c>
      <c r="N127" s="469" t="s">
        <v>4682</v>
      </c>
      <c r="O127" s="469" t="s">
        <v>5342</v>
      </c>
      <c r="P127" s="469" t="s">
        <v>5342</v>
      </c>
      <c r="Q127" s="469" t="s">
        <v>5342</v>
      </c>
      <c r="R127" s="469" t="s">
        <v>5617</v>
      </c>
    </row>
    <row r="128" spans="1:19">
      <c r="A128" s="430" t="s">
        <v>5077</v>
      </c>
      <c r="B128" s="168" t="s">
        <v>861</v>
      </c>
      <c r="C128" s="742" t="str">
        <f t="shared" si="1"/>
        <v>M5C1</v>
      </c>
      <c r="D128" s="742" t="s">
        <v>98</v>
      </c>
      <c r="E128" s="9">
        <v>650000000</v>
      </c>
      <c r="F128" s="8">
        <v>44197</v>
      </c>
      <c r="G128" s="8">
        <v>46387</v>
      </c>
      <c r="H128" s="10">
        <v>216.7</v>
      </c>
      <c r="I128" s="10">
        <v>216.7</v>
      </c>
      <c r="J128" s="10">
        <v>216.7</v>
      </c>
      <c r="K128" s="10">
        <v>0</v>
      </c>
      <c r="L128" s="10">
        <v>0</v>
      </c>
      <c r="M128" s="10">
        <v>0</v>
      </c>
      <c r="N128" s="469" t="s">
        <v>4682</v>
      </c>
      <c r="O128" s="469" t="s">
        <v>5342</v>
      </c>
      <c r="P128" s="469" t="s">
        <v>5618</v>
      </c>
    </row>
    <row r="129" spans="1:19">
      <c r="A129" s="430" t="s">
        <v>5078</v>
      </c>
      <c r="B129" s="168" t="s">
        <v>870</v>
      </c>
      <c r="C129" s="742" t="str">
        <f t="shared" si="1"/>
        <v>M5C2</v>
      </c>
      <c r="D129" s="742" t="s">
        <v>98</v>
      </c>
      <c r="E129" s="9">
        <v>500100000</v>
      </c>
      <c r="F129" s="8">
        <v>44348</v>
      </c>
      <c r="G129" s="8">
        <v>46234</v>
      </c>
      <c r="H129" s="10">
        <v>0</v>
      </c>
      <c r="I129" s="10">
        <v>92.5</v>
      </c>
      <c r="J129" s="10">
        <v>155</v>
      </c>
      <c r="K129" s="10">
        <v>95</v>
      </c>
      <c r="L129" s="10">
        <v>95</v>
      </c>
      <c r="M129" s="10">
        <v>62.5</v>
      </c>
      <c r="N129" s="469"/>
      <c r="O129" s="469" t="s">
        <v>4682</v>
      </c>
      <c r="P129" s="469" t="s">
        <v>5342</v>
      </c>
      <c r="Q129" s="469" t="s">
        <v>5342</v>
      </c>
      <c r="R129" s="469" t="s">
        <v>5342</v>
      </c>
      <c r="S129" s="469" t="s">
        <v>5619</v>
      </c>
    </row>
    <row r="130" spans="1:19">
      <c r="A130" s="430" t="s">
        <v>5083</v>
      </c>
      <c r="B130" s="168" t="s">
        <v>864</v>
      </c>
      <c r="C130" s="742" t="str">
        <f t="shared" si="1"/>
        <v>M5C2</v>
      </c>
      <c r="D130" s="742" t="s">
        <v>98</v>
      </c>
      <c r="E130" s="9">
        <v>500000000</v>
      </c>
      <c r="F130" s="8">
        <v>44348</v>
      </c>
      <c r="G130" s="8">
        <v>46234</v>
      </c>
      <c r="H130" s="10">
        <v>0</v>
      </c>
      <c r="I130" s="10">
        <v>112.5</v>
      </c>
      <c r="J130" s="10">
        <v>195</v>
      </c>
      <c r="K130" s="10">
        <v>85</v>
      </c>
      <c r="L130" s="10">
        <v>75</v>
      </c>
      <c r="M130" s="10">
        <v>32.5</v>
      </c>
      <c r="O130" s="469" t="s">
        <v>5620</v>
      </c>
      <c r="P130" s="469" t="s">
        <v>5342</v>
      </c>
      <c r="Q130" s="469" t="s">
        <v>5342</v>
      </c>
      <c r="R130" s="469" t="s">
        <v>5342</v>
      </c>
      <c r="S130" s="469" t="s">
        <v>5621</v>
      </c>
    </row>
    <row r="131" spans="1:19">
      <c r="A131" s="430" t="s">
        <v>5084</v>
      </c>
      <c r="B131" s="168" t="s">
        <v>863</v>
      </c>
      <c r="C131" s="742" t="str">
        <f t="shared" si="1"/>
        <v>M5C2</v>
      </c>
      <c r="D131" s="742" t="s">
        <v>98</v>
      </c>
      <c r="E131" s="9">
        <v>450000000</v>
      </c>
      <c r="F131" s="8">
        <v>44773</v>
      </c>
      <c r="G131" s="8">
        <v>46203</v>
      </c>
      <c r="H131" s="10">
        <v>0</v>
      </c>
      <c r="I131" s="10">
        <v>106.25</v>
      </c>
      <c r="J131" s="10">
        <v>182.5</v>
      </c>
      <c r="K131" s="10">
        <v>72.5</v>
      </c>
      <c r="L131" s="10">
        <v>62.5</v>
      </c>
      <c r="M131" s="10">
        <v>26.25</v>
      </c>
      <c r="O131" s="469" t="s">
        <v>4682</v>
      </c>
      <c r="P131" s="469" t="s">
        <v>5342</v>
      </c>
      <c r="Q131" s="469" t="s">
        <v>5342</v>
      </c>
      <c r="R131" s="469" t="s">
        <v>5342</v>
      </c>
      <c r="S131" s="469" t="s">
        <v>5622</v>
      </c>
    </row>
    <row r="132" spans="1:19">
      <c r="A132" s="430" t="s">
        <v>5187</v>
      </c>
      <c r="B132" s="435" t="s">
        <v>862</v>
      </c>
      <c r="C132" s="742" t="str">
        <f t="shared" ref="C132:C172" si="2">LEFT(A132,4)</f>
        <v>M5C2</v>
      </c>
      <c r="D132" s="742" t="s">
        <v>5834</v>
      </c>
      <c r="E132" s="436">
        <v>132900000</v>
      </c>
      <c r="F132" s="437">
        <v>44562</v>
      </c>
      <c r="G132" s="437">
        <v>46203</v>
      </c>
      <c r="H132" s="10">
        <v>0</v>
      </c>
      <c r="I132" s="10">
        <v>2.5</v>
      </c>
      <c r="J132" s="10">
        <v>19</v>
      </c>
      <c r="K132" s="10">
        <v>41.5</v>
      </c>
      <c r="L132" s="10">
        <v>57</v>
      </c>
      <c r="M132" s="10">
        <v>12.9</v>
      </c>
      <c r="O132" s="469" t="s">
        <v>5623</v>
      </c>
      <c r="P132" s="469" t="s">
        <v>5623</v>
      </c>
      <c r="Q132" s="469" t="s">
        <v>5623</v>
      </c>
      <c r="R132" s="469" t="s">
        <v>5623</v>
      </c>
      <c r="S132" s="469" t="s">
        <v>5623</v>
      </c>
    </row>
    <row r="133" spans="1:19">
      <c r="A133" s="430" t="s">
        <v>5087</v>
      </c>
      <c r="B133" s="168" t="s">
        <v>868</v>
      </c>
      <c r="C133" s="742" t="str">
        <f t="shared" si="2"/>
        <v>M5C2</v>
      </c>
      <c r="D133" s="742" t="s">
        <v>98</v>
      </c>
      <c r="E133" s="9">
        <v>3300000000</v>
      </c>
      <c r="F133" s="8">
        <v>44197</v>
      </c>
      <c r="G133" s="8">
        <v>46203</v>
      </c>
      <c r="H133" s="10">
        <v>0</v>
      </c>
      <c r="I133" s="10">
        <v>350</v>
      </c>
      <c r="J133" s="10">
        <v>450</v>
      </c>
      <c r="K133" s="10">
        <v>800</v>
      </c>
      <c r="L133" s="10">
        <v>800</v>
      </c>
      <c r="M133" s="10">
        <v>900</v>
      </c>
      <c r="O133" s="469" t="s">
        <v>5624</v>
      </c>
      <c r="P133" s="469" t="s">
        <v>5624</v>
      </c>
      <c r="Q133" s="469" t="s">
        <v>5624</v>
      </c>
      <c r="R133" s="469" t="s">
        <v>5624</v>
      </c>
      <c r="S133" s="469" t="s">
        <v>5624</v>
      </c>
    </row>
    <row r="134" spans="1:19">
      <c r="A134" s="430" t="s">
        <v>5089</v>
      </c>
      <c r="B134" s="168" t="s">
        <v>867</v>
      </c>
      <c r="C134" s="742" t="str">
        <f t="shared" si="2"/>
        <v>M5C2</v>
      </c>
      <c r="D134" s="742" t="s">
        <v>98</v>
      </c>
      <c r="E134" s="9">
        <v>200000000</v>
      </c>
      <c r="F134" s="8">
        <v>44197</v>
      </c>
      <c r="G134" s="8">
        <v>45747</v>
      </c>
      <c r="H134" s="10">
        <v>0</v>
      </c>
      <c r="I134" s="10">
        <v>10.3</v>
      </c>
      <c r="J134" s="10">
        <v>10.3</v>
      </c>
      <c r="K134" s="10">
        <v>47.9</v>
      </c>
      <c r="L134" s="10">
        <v>69.900000000000006</v>
      </c>
      <c r="M134" s="10">
        <v>61.6</v>
      </c>
      <c r="O134" s="469" t="s">
        <v>5627</v>
      </c>
      <c r="P134" s="469" t="s">
        <v>5628</v>
      </c>
      <c r="Q134" s="469" t="s">
        <v>5628</v>
      </c>
      <c r="R134" s="469" t="s">
        <v>5628</v>
      </c>
      <c r="S134" s="469" t="s">
        <v>5628</v>
      </c>
    </row>
    <row r="135" spans="1:19">
      <c r="A135" s="430" t="s">
        <v>5090</v>
      </c>
      <c r="B135" s="168" t="s">
        <v>866</v>
      </c>
      <c r="C135" s="742" t="str">
        <f t="shared" si="2"/>
        <v>M5C2</v>
      </c>
      <c r="D135" s="742" t="s">
        <v>98</v>
      </c>
      <c r="E135" s="9">
        <v>272000000</v>
      </c>
      <c r="F135" s="8">
        <v>44197</v>
      </c>
      <c r="G135" s="8">
        <v>46265</v>
      </c>
      <c r="H135" s="10">
        <v>0</v>
      </c>
      <c r="I135" s="10">
        <v>14</v>
      </c>
      <c r="J135" s="10">
        <v>14</v>
      </c>
      <c r="K135" s="10">
        <v>65.2</v>
      </c>
      <c r="L135" s="10">
        <v>95</v>
      </c>
      <c r="M135" s="10">
        <v>83.8</v>
      </c>
      <c r="O135" s="469" t="s">
        <v>5629</v>
      </c>
      <c r="P135" s="469" t="s">
        <v>5629</v>
      </c>
      <c r="Q135" s="469" t="s">
        <v>5630</v>
      </c>
      <c r="R135" s="469" t="s">
        <v>5630</v>
      </c>
      <c r="S135" s="469" t="s">
        <v>5630</v>
      </c>
    </row>
    <row r="136" spans="1:19">
      <c r="A136" s="430" t="s">
        <v>5137</v>
      </c>
      <c r="B136" s="168" t="s">
        <v>865</v>
      </c>
      <c r="C136" s="742" t="str">
        <f>LEFT(A136,4)</f>
        <v>M5C2</v>
      </c>
      <c r="D136" s="742" t="s">
        <v>98</v>
      </c>
      <c r="E136" s="9">
        <v>2493800000</v>
      </c>
      <c r="F136" s="8">
        <v>44197</v>
      </c>
      <c r="G136" s="8">
        <v>46265</v>
      </c>
      <c r="H136" s="10">
        <v>0</v>
      </c>
      <c r="I136" s="10">
        <v>125.75</v>
      </c>
      <c r="J136" s="10">
        <v>125.75</v>
      </c>
      <c r="K136" s="10">
        <v>632.65</v>
      </c>
      <c r="L136" s="10">
        <v>855.13</v>
      </c>
      <c r="M136" s="10">
        <v>754.52</v>
      </c>
      <c r="O136" s="469" t="s">
        <v>5625</v>
      </c>
      <c r="P136" s="469" t="s">
        <v>5626</v>
      </c>
      <c r="Q136" s="469" t="s">
        <v>5626</v>
      </c>
      <c r="R136" s="469" t="s">
        <v>5626</v>
      </c>
      <c r="S136" s="469" t="s">
        <v>5626</v>
      </c>
    </row>
    <row r="137" spans="1:19">
      <c r="A137" s="430" t="s">
        <v>5091</v>
      </c>
      <c r="B137" s="168" t="s">
        <v>869</v>
      </c>
      <c r="C137" s="742" t="str">
        <f t="shared" si="2"/>
        <v>M5C2</v>
      </c>
      <c r="D137" s="742" t="s">
        <v>98</v>
      </c>
      <c r="E137" s="9">
        <v>2800000000</v>
      </c>
      <c r="F137" s="8">
        <v>44151</v>
      </c>
      <c r="G137" s="8">
        <v>46203</v>
      </c>
      <c r="H137" s="10">
        <v>0</v>
      </c>
      <c r="I137" s="10">
        <v>300</v>
      </c>
      <c r="J137" s="10">
        <v>420</v>
      </c>
      <c r="K137" s="10">
        <v>800</v>
      </c>
      <c r="L137" s="10">
        <v>700</v>
      </c>
      <c r="M137" s="10">
        <v>580</v>
      </c>
      <c r="O137" s="469" t="s">
        <v>5631</v>
      </c>
      <c r="P137" s="469" t="s">
        <v>5631</v>
      </c>
      <c r="Q137" s="469" t="s">
        <v>5631</v>
      </c>
      <c r="R137" s="469" t="s">
        <v>5631</v>
      </c>
      <c r="S137" s="469" t="s">
        <v>5631</v>
      </c>
    </row>
    <row r="138" spans="1:19">
      <c r="A138" s="430" t="s">
        <v>5094</v>
      </c>
      <c r="B138" s="168" t="s">
        <v>871</v>
      </c>
      <c r="C138" s="742" t="str">
        <f t="shared" si="2"/>
        <v>M5C2</v>
      </c>
      <c r="D138" s="742" t="s">
        <v>98</v>
      </c>
      <c r="E138" s="9">
        <v>700000000</v>
      </c>
      <c r="F138" s="8">
        <v>44378</v>
      </c>
      <c r="G138" s="8">
        <v>46203</v>
      </c>
      <c r="H138" s="10">
        <v>30</v>
      </c>
      <c r="I138" s="10">
        <v>84</v>
      </c>
      <c r="J138" s="10">
        <v>84</v>
      </c>
      <c r="K138" s="10">
        <v>184</v>
      </c>
      <c r="L138" s="10">
        <v>184</v>
      </c>
      <c r="M138" s="10">
        <v>134</v>
      </c>
      <c r="N138" s="469" t="s">
        <v>5632</v>
      </c>
      <c r="O138" s="469" t="s">
        <v>5632</v>
      </c>
      <c r="P138" s="469" t="s">
        <v>5633</v>
      </c>
      <c r="Q138" s="469" t="s">
        <v>5633</v>
      </c>
      <c r="R138" s="469" t="s">
        <v>5633</v>
      </c>
      <c r="S138" s="469" t="s">
        <v>5633</v>
      </c>
    </row>
    <row r="139" spans="1:19">
      <c r="A139" s="430" t="s">
        <v>5098</v>
      </c>
      <c r="B139" s="168" t="s">
        <v>876</v>
      </c>
      <c r="C139" s="742" t="str">
        <f t="shared" si="2"/>
        <v>M5C3</v>
      </c>
      <c r="D139" s="742" t="s">
        <v>98</v>
      </c>
      <c r="E139" s="9">
        <v>100000000</v>
      </c>
      <c r="F139" s="8">
        <v>44287</v>
      </c>
      <c r="G139" s="8">
        <v>46203</v>
      </c>
      <c r="H139" s="10">
        <v>70</v>
      </c>
      <c r="I139" s="10">
        <v>76</v>
      </c>
      <c r="J139" s="10">
        <v>226</v>
      </c>
      <c r="K139" s="10">
        <v>151</v>
      </c>
      <c r="L139" s="10">
        <v>151</v>
      </c>
      <c r="M139" s="10">
        <v>151</v>
      </c>
      <c r="N139" s="469" t="s">
        <v>5634</v>
      </c>
      <c r="O139" s="469" t="s">
        <v>5634</v>
      </c>
      <c r="P139" s="469" t="s">
        <v>5635</v>
      </c>
      <c r="Q139" s="469" t="s">
        <v>5635</v>
      </c>
      <c r="R139" s="469" t="s">
        <v>5635</v>
      </c>
      <c r="S139" s="469" t="s">
        <v>5635</v>
      </c>
    </row>
    <row r="140" spans="1:19">
      <c r="A140" s="651" t="s">
        <v>5106</v>
      </c>
      <c r="B140" s="702" t="s">
        <v>877</v>
      </c>
      <c r="C140" s="742" t="str">
        <f t="shared" si="2"/>
        <v>M5C3</v>
      </c>
      <c r="D140" s="742" t="s">
        <v>98</v>
      </c>
      <c r="E140" s="774">
        <v>0</v>
      </c>
      <c r="F140" s="703">
        <v>44348</v>
      </c>
      <c r="G140" s="703">
        <v>46203</v>
      </c>
      <c r="H140" s="656">
        <v>0</v>
      </c>
      <c r="I140" s="656">
        <v>0</v>
      </c>
      <c r="J140" s="656">
        <v>75</v>
      </c>
      <c r="K140" s="656">
        <v>75</v>
      </c>
      <c r="L140" s="656">
        <v>75</v>
      </c>
      <c r="M140" s="656">
        <v>75</v>
      </c>
      <c r="N140" s="651"/>
      <c r="O140" s="651"/>
      <c r="P140" s="651" t="s">
        <v>5636</v>
      </c>
      <c r="Q140" s="651" t="s">
        <v>5636</v>
      </c>
      <c r="R140" s="651" t="s">
        <v>5637</v>
      </c>
      <c r="S140" s="651" t="s">
        <v>5637</v>
      </c>
    </row>
    <row r="141" spans="1:19">
      <c r="A141" s="430" t="s">
        <v>5107</v>
      </c>
      <c r="B141" s="168" t="s">
        <v>875</v>
      </c>
      <c r="C141" s="742" t="str">
        <f t="shared" si="2"/>
        <v>M5C3</v>
      </c>
      <c r="D141" s="742" t="s">
        <v>98</v>
      </c>
      <c r="E141" s="9">
        <v>220000000</v>
      </c>
      <c r="F141" s="8">
        <v>44197</v>
      </c>
      <c r="G141" s="8">
        <v>46203</v>
      </c>
      <c r="H141" s="10">
        <v>50</v>
      </c>
      <c r="I141" s="10">
        <v>50</v>
      </c>
      <c r="J141" s="10">
        <v>50</v>
      </c>
      <c r="K141" s="10">
        <v>50</v>
      </c>
      <c r="L141" s="10">
        <v>20</v>
      </c>
      <c r="M141" s="10">
        <v>0</v>
      </c>
      <c r="N141" s="469" t="s">
        <v>4682</v>
      </c>
      <c r="O141" s="469" t="s">
        <v>5342</v>
      </c>
      <c r="P141" s="469" t="s">
        <v>5638</v>
      </c>
      <c r="Q141" s="469" t="s">
        <v>5342</v>
      </c>
      <c r="R141" s="469" t="s">
        <v>5639</v>
      </c>
    </row>
    <row r="142" spans="1:19">
      <c r="A142" s="430" t="s">
        <v>5108</v>
      </c>
      <c r="B142" s="168" t="s">
        <v>873</v>
      </c>
      <c r="C142" s="742" t="str">
        <f t="shared" si="2"/>
        <v>M5C3</v>
      </c>
      <c r="D142" s="742" t="s">
        <v>98</v>
      </c>
      <c r="E142" s="9">
        <v>563500000</v>
      </c>
      <c r="F142" s="8">
        <v>44197</v>
      </c>
      <c r="G142" s="8">
        <v>46203</v>
      </c>
      <c r="H142" s="10">
        <v>8.4</v>
      </c>
      <c r="I142" s="10">
        <v>86.2</v>
      </c>
      <c r="J142" s="10">
        <v>96.5</v>
      </c>
      <c r="K142" s="10">
        <v>185.5</v>
      </c>
      <c r="L142" s="10">
        <v>151.80000000000001</v>
      </c>
      <c r="M142" s="10">
        <v>102.1</v>
      </c>
      <c r="N142" s="469" t="s">
        <v>5640</v>
      </c>
      <c r="O142" s="469" t="s">
        <v>5641</v>
      </c>
      <c r="P142" s="469" t="s">
        <v>5641</v>
      </c>
      <c r="Q142" s="469" t="s">
        <v>5641</v>
      </c>
      <c r="R142" s="469" t="s">
        <v>5641</v>
      </c>
      <c r="S142" s="469" t="s">
        <v>5641</v>
      </c>
    </row>
    <row r="143" spans="1:19">
      <c r="A143" s="430" t="s">
        <v>5109</v>
      </c>
      <c r="B143" s="435" t="s">
        <v>872</v>
      </c>
      <c r="C143" s="742" t="str">
        <f t="shared" si="2"/>
        <v>M5C3</v>
      </c>
      <c r="D143" s="742" t="s">
        <v>5834</v>
      </c>
      <c r="E143" s="436">
        <v>350000000</v>
      </c>
      <c r="F143" s="437">
        <v>44562</v>
      </c>
      <c r="G143" s="437">
        <v>46203</v>
      </c>
      <c r="H143" s="10">
        <v>0</v>
      </c>
      <c r="I143" s="10">
        <v>70</v>
      </c>
      <c r="J143" s="10">
        <v>70</v>
      </c>
      <c r="K143" s="10">
        <v>70</v>
      </c>
      <c r="L143" s="10">
        <v>70</v>
      </c>
      <c r="M143" s="10">
        <v>70</v>
      </c>
      <c r="O143" s="469" t="s">
        <v>5642</v>
      </c>
      <c r="P143" s="469" t="s">
        <v>5642</v>
      </c>
      <c r="Q143" s="469" t="s">
        <v>5642</v>
      </c>
      <c r="R143" s="469" t="s">
        <v>5642</v>
      </c>
      <c r="S143" s="469" t="s">
        <v>5642</v>
      </c>
    </row>
    <row r="144" spans="1:19">
      <c r="A144" s="430" t="s">
        <v>5188</v>
      </c>
      <c r="B144" s="435" t="s">
        <v>874</v>
      </c>
      <c r="C144" s="742" t="str">
        <f t="shared" si="2"/>
        <v>M5C3</v>
      </c>
      <c r="D144" s="742" t="s">
        <v>5834</v>
      </c>
      <c r="E144" s="436">
        <v>1780000000</v>
      </c>
      <c r="F144" s="437">
        <v>44197</v>
      </c>
      <c r="G144" s="437">
        <v>46203</v>
      </c>
      <c r="H144" s="10">
        <v>220</v>
      </c>
      <c r="I144" s="10">
        <v>720</v>
      </c>
      <c r="J144" s="10">
        <v>320</v>
      </c>
      <c r="K144" s="10">
        <v>280</v>
      </c>
      <c r="L144" s="10">
        <v>160</v>
      </c>
      <c r="M144" s="10">
        <v>80</v>
      </c>
      <c r="N144" s="469" t="s">
        <v>5643</v>
      </c>
      <c r="O144" s="469" t="s">
        <v>5643</v>
      </c>
      <c r="P144" s="469" t="s">
        <v>5643</v>
      </c>
      <c r="Q144" s="469" t="s">
        <v>5643</v>
      </c>
      <c r="R144" s="469" t="s">
        <v>5643</v>
      </c>
      <c r="S144" s="469" t="s">
        <v>5643</v>
      </c>
    </row>
    <row r="145" spans="1:20">
      <c r="A145" s="430" t="s">
        <v>5103</v>
      </c>
      <c r="B145" s="168" t="s">
        <v>879</v>
      </c>
      <c r="C145" s="742" t="str">
        <f t="shared" si="2"/>
        <v>M6C1</v>
      </c>
      <c r="D145" s="742" t="s">
        <v>98</v>
      </c>
      <c r="E145" s="9">
        <v>2000000000</v>
      </c>
      <c r="F145" s="8">
        <v>44348</v>
      </c>
      <c r="G145" s="8">
        <v>46203</v>
      </c>
      <c r="H145" s="10">
        <v>0.63</v>
      </c>
      <c r="I145" s="10">
        <v>0.16</v>
      </c>
      <c r="J145" s="10">
        <v>99.8</v>
      </c>
      <c r="K145" s="10">
        <v>599.76</v>
      </c>
      <c r="L145" s="10">
        <v>599.76</v>
      </c>
      <c r="M145" s="10">
        <v>699.92</v>
      </c>
      <c r="N145" s="469" t="s">
        <v>4682</v>
      </c>
      <c r="O145" s="469" t="s">
        <v>5644</v>
      </c>
      <c r="P145" s="469" t="s">
        <v>5342</v>
      </c>
      <c r="Q145" s="469" t="s">
        <v>5342</v>
      </c>
      <c r="R145" s="469" t="s">
        <v>5342</v>
      </c>
      <c r="S145" s="469" t="s">
        <v>5645</v>
      </c>
    </row>
    <row r="146" spans="1:20">
      <c r="A146" s="430" t="s">
        <v>5104</v>
      </c>
      <c r="B146" s="168" t="s">
        <v>878</v>
      </c>
      <c r="C146" s="742" t="str">
        <f t="shared" si="2"/>
        <v>M6C1</v>
      </c>
      <c r="D146" s="742" t="s">
        <v>98</v>
      </c>
      <c r="E146" s="9">
        <v>4250000000</v>
      </c>
      <c r="F146" s="8">
        <v>44348</v>
      </c>
      <c r="G146" s="8">
        <v>46203</v>
      </c>
      <c r="H146" s="10">
        <v>40</v>
      </c>
      <c r="I146" s="10">
        <v>228.2</v>
      </c>
      <c r="J146" s="10">
        <v>315.86</v>
      </c>
      <c r="K146" s="10">
        <v>632.12</v>
      </c>
      <c r="L146" s="10">
        <v>1283.8599999999999</v>
      </c>
      <c r="M146" s="10">
        <v>1499.95</v>
      </c>
      <c r="N146" s="469" t="s">
        <v>4682</v>
      </c>
      <c r="O146" s="469" t="s">
        <v>5646</v>
      </c>
      <c r="P146" s="469" t="s">
        <v>5342</v>
      </c>
      <c r="Q146" s="469" t="s">
        <v>5342</v>
      </c>
      <c r="R146" s="469" t="s">
        <v>5342</v>
      </c>
      <c r="S146" s="469" t="s">
        <v>5647</v>
      </c>
    </row>
    <row r="147" spans="1:20">
      <c r="A147" s="430" t="s">
        <v>5105</v>
      </c>
      <c r="B147" s="168" t="s">
        <v>811</v>
      </c>
      <c r="C147" s="742" t="str">
        <f t="shared" si="2"/>
        <v>M6C1</v>
      </c>
      <c r="D147" s="742" t="s">
        <v>98</v>
      </c>
      <c r="E147" s="9">
        <v>1500000000</v>
      </c>
      <c r="F147" s="8">
        <v>44348</v>
      </c>
      <c r="G147" s="8">
        <v>46203</v>
      </c>
      <c r="H147" s="10">
        <v>0.48</v>
      </c>
      <c r="I147" s="10">
        <v>63.32</v>
      </c>
      <c r="J147" s="10">
        <v>79.360000000000014</v>
      </c>
      <c r="K147" s="10">
        <v>354.48</v>
      </c>
      <c r="L147" s="10">
        <v>301.58</v>
      </c>
      <c r="M147" s="10">
        <v>200.79</v>
      </c>
      <c r="N147" s="469" t="s">
        <v>4682</v>
      </c>
      <c r="O147" s="469" t="s">
        <v>5648</v>
      </c>
      <c r="P147" s="469" t="s">
        <v>5342</v>
      </c>
      <c r="Q147" s="469" t="s">
        <v>5342</v>
      </c>
      <c r="R147" s="469" t="s">
        <v>5342</v>
      </c>
      <c r="S147" s="469" t="s">
        <v>5649</v>
      </c>
    </row>
    <row r="148" spans="1:20">
      <c r="A148" s="430" t="s">
        <v>5191</v>
      </c>
      <c r="B148" s="435" t="s">
        <v>907</v>
      </c>
      <c r="C148" s="742" t="str">
        <f t="shared" si="2"/>
        <v>M6C1</v>
      </c>
      <c r="D148" s="742" t="s">
        <v>5834</v>
      </c>
      <c r="E148" s="436">
        <v>500000000</v>
      </c>
      <c r="F148" s="437">
        <v>44470</v>
      </c>
      <c r="G148" s="437">
        <v>46203</v>
      </c>
      <c r="H148" s="10">
        <v>51.49</v>
      </c>
      <c r="I148" s="10">
        <v>128.09</v>
      </c>
      <c r="J148" s="10">
        <v>150.88</v>
      </c>
      <c r="K148" s="10">
        <v>120.56</v>
      </c>
      <c r="L148" s="10">
        <v>46.54</v>
      </c>
      <c r="M148" s="10">
        <v>2.4500000000000002</v>
      </c>
      <c r="N148" s="469" t="s">
        <v>4682</v>
      </c>
      <c r="O148" s="469" t="s">
        <v>5342</v>
      </c>
      <c r="P148" s="469" t="s">
        <v>5342</v>
      </c>
      <c r="Q148" s="469" t="s">
        <v>5342</v>
      </c>
      <c r="R148" s="469" t="s">
        <v>5342</v>
      </c>
      <c r="S148" s="469" t="s">
        <v>5342</v>
      </c>
    </row>
    <row r="149" spans="1:20">
      <c r="A149" s="430" t="s">
        <v>5111</v>
      </c>
      <c r="B149" s="168" t="s">
        <v>813</v>
      </c>
      <c r="C149" s="742" t="str">
        <f t="shared" si="2"/>
        <v>M6C2</v>
      </c>
      <c r="D149" s="742" t="s">
        <v>98</v>
      </c>
      <c r="E149" s="9">
        <v>4052410000</v>
      </c>
      <c r="F149" s="8">
        <v>44377</v>
      </c>
      <c r="G149" s="8">
        <v>46203</v>
      </c>
      <c r="H149" s="10">
        <v>795</v>
      </c>
      <c r="I149" s="10">
        <v>405.2</v>
      </c>
      <c r="J149" s="10">
        <v>809.63</v>
      </c>
      <c r="K149" s="10">
        <v>973.64</v>
      </c>
      <c r="L149" s="10">
        <v>533.5</v>
      </c>
      <c r="M149" s="10">
        <v>535.44000000000005</v>
      </c>
      <c r="N149" s="469" t="s">
        <v>4682</v>
      </c>
      <c r="O149" s="469" t="s">
        <v>5342</v>
      </c>
      <c r="P149" s="469" t="s">
        <v>5342</v>
      </c>
      <c r="Q149" s="469" t="s">
        <v>5650</v>
      </c>
      <c r="R149" s="469" t="s">
        <v>5651</v>
      </c>
      <c r="S149" s="469" t="s">
        <v>5652</v>
      </c>
    </row>
    <row r="150" spans="1:20">
      <c r="A150" s="430" t="s">
        <v>5122</v>
      </c>
      <c r="B150" s="168" t="s">
        <v>812</v>
      </c>
      <c r="C150" s="742" t="str">
        <f t="shared" si="2"/>
        <v>M6C2</v>
      </c>
      <c r="D150" s="742" t="s">
        <v>98</v>
      </c>
      <c r="E150" s="9">
        <v>888851084</v>
      </c>
      <c r="F150" s="8">
        <v>44561</v>
      </c>
      <c r="G150" s="8">
        <v>46387</v>
      </c>
      <c r="H150" s="10">
        <v>135.6</v>
      </c>
      <c r="I150" s="10">
        <v>164.5</v>
      </c>
      <c r="J150" s="10">
        <v>175.4</v>
      </c>
      <c r="K150" s="10">
        <v>381.2</v>
      </c>
      <c r="L150" s="10">
        <v>385.7</v>
      </c>
      <c r="M150" s="10">
        <v>396.5</v>
      </c>
      <c r="N150" s="469" t="s">
        <v>4682</v>
      </c>
      <c r="O150" s="469" t="s">
        <v>5342</v>
      </c>
      <c r="P150" s="469" t="s">
        <v>5342</v>
      </c>
      <c r="Q150" s="469" t="s">
        <v>5342</v>
      </c>
      <c r="R150" s="469" t="s">
        <v>5342</v>
      </c>
      <c r="S150" s="469" t="s">
        <v>5653</v>
      </c>
    </row>
    <row r="151" spans="1:20">
      <c r="A151" s="430" t="s">
        <v>5112</v>
      </c>
      <c r="B151" s="168" t="s">
        <v>815</v>
      </c>
      <c r="C151" s="742" t="str">
        <f t="shared" si="2"/>
        <v>M6C2</v>
      </c>
      <c r="D151" s="742" t="s">
        <v>98</v>
      </c>
      <c r="E151" s="9">
        <v>1672539999</v>
      </c>
      <c r="F151" s="8">
        <v>44561</v>
      </c>
      <c r="G151" s="8">
        <v>46387</v>
      </c>
      <c r="H151" s="10">
        <v>352.16</v>
      </c>
      <c r="I151" s="10">
        <v>271.86</v>
      </c>
      <c r="J151" s="10">
        <v>308.95999999999998</v>
      </c>
      <c r="K151" s="10">
        <v>256.72000000000003</v>
      </c>
      <c r="L151" s="10">
        <v>246.82</v>
      </c>
      <c r="M151" s="10">
        <v>236.02</v>
      </c>
      <c r="N151" s="469" t="s">
        <v>5654</v>
      </c>
      <c r="O151" s="469" t="s">
        <v>5654</v>
      </c>
      <c r="P151" s="469" t="s">
        <v>5654</v>
      </c>
      <c r="Q151" s="469" t="s">
        <v>5654</v>
      </c>
      <c r="R151" s="469" t="s">
        <v>5655</v>
      </c>
      <c r="S151" s="469" t="s">
        <v>5655</v>
      </c>
    </row>
    <row r="152" spans="1:20">
      <c r="A152" s="430" t="s">
        <v>5123</v>
      </c>
      <c r="B152" s="168" t="s">
        <v>882</v>
      </c>
      <c r="C152" s="742" t="str">
        <f t="shared" si="2"/>
        <v>M6C2</v>
      </c>
      <c r="D152" s="742" t="s">
        <v>98</v>
      </c>
      <c r="E152" s="9">
        <v>524140000</v>
      </c>
      <c r="F152" s="8">
        <v>44561</v>
      </c>
      <c r="G152" s="8">
        <v>46022</v>
      </c>
      <c r="H152" s="10">
        <v>0</v>
      </c>
      <c r="I152" s="10">
        <v>0</v>
      </c>
      <c r="J152" s="10">
        <v>131.035</v>
      </c>
      <c r="K152" s="10">
        <v>131.035</v>
      </c>
      <c r="L152" s="10">
        <v>131.035</v>
      </c>
      <c r="M152" s="10">
        <v>131.035</v>
      </c>
      <c r="P152" s="469" t="s">
        <v>4682</v>
      </c>
      <c r="Q152" s="469" t="s">
        <v>5342</v>
      </c>
      <c r="R152" s="469" t="s">
        <v>5656</v>
      </c>
      <c r="S152" s="469" t="s">
        <v>5342</v>
      </c>
    </row>
    <row r="153" spans="1:20">
      <c r="A153" s="430" t="s">
        <v>5113</v>
      </c>
      <c r="B153" s="168" t="s">
        <v>881</v>
      </c>
      <c r="C153" s="742" t="str">
        <f t="shared" si="2"/>
        <v>M6C2</v>
      </c>
      <c r="D153" s="742" t="s">
        <v>98</v>
      </c>
      <c r="E153" s="9">
        <v>182000000</v>
      </c>
      <c r="F153" s="8">
        <v>44561</v>
      </c>
      <c r="G153" s="8">
        <v>46387</v>
      </c>
      <c r="H153" s="10">
        <v>10.44</v>
      </c>
      <c r="I153" s="10">
        <v>145.49</v>
      </c>
      <c r="J153" s="10">
        <v>157.93</v>
      </c>
      <c r="K153" s="10">
        <v>151.69</v>
      </c>
      <c r="L153" s="10">
        <v>141.25</v>
      </c>
      <c r="M153" s="10">
        <v>130.80000000000001</v>
      </c>
      <c r="N153" s="469" t="s">
        <v>4682</v>
      </c>
      <c r="O153" s="469" t="s">
        <v>5342</v>
      </c>
      <c r="P153" s="469" t="s">
        <v>5342</v>
      </c>
      <c r="Q153" s="469" t="s">
        <v>5342</v>
      </c>
      <c r="R153" s="469" t="s">
        <v>5342</v>
      </c>
      <c r="S153" s="469" t="s">
        <v>5657</v>
      </c>
    </row>
    <row r="154" spans="1:20">
      <c r="A154" s="430" t="s">
        <v>5124</v>
      </c>
      <c r="B154" s="435" t="s">
        <v>814</v>
      </c>
      <c r="C154" s="742" t="str">
        <f t="shared" si="2"/>
        <v>M6C2</v>
      </c>
      <c r="D154" s="742" t="s">
        <v>5834</v>
      </c>
      <c r="E154" s="436">
        <v>437000000</v>
      </c>
      <c r="F154" s="437">
        <v>46023</v>
      </c>
      <c r="G154" s="437">
        <v>46203</v>
      </c>
      <c r="H154" s="10">
        <v>10</v>
      </c>
      <c r="I154" s="10">
        <v>105.28</v>
      </c>
      <c r="J154" s="10">
        <v>115.28</v>
      </c>
      <c r="K154" s="10">
        <v>84.28</v>
      </c>
      <c r="L154" s="10">
        <v>68.28</v>
      </c>
      <c r="M154" s="10">
        <v>54.28</v>
      </c>
      <c r="N154" s="469" t="s">
        <v>5658</v>
      </c>
      <c r="O154" s="469" t="s">
        <v>5658</v>
      </c>
      <c r="P154" s="469" t="s">
        <v>5658</v>
      </c>
      <c r="Q154" s="469" t="s">
        <v>5658</v>
      </c>
      <c r="R154" s="469" t="s">
        <v>5658</v>
      </c>
      <c r="S154" s="469" t="s">
        <v>5658</v>
      </c>
    </row>
    <row r="155" spans="1:20">
      <c r="A155" s="430" t="s">
        <v>5125</v>
      </c>
      <c r="B155" s="435" t="s">
        <v>880</v>
      </c>
      <c r="C155" s="742" t="str">
        <f t="shared" si="2"/>
        <v>M6C2</v>
      </c>
      <c r="D155" s="742" t="s">
        <v>5834</v>
      </c>
      <c r="E155" s="436">
        <v>500000000</v>
      </c>
      <c r="F155" s="437">
        <v>44562</v>
      </c>
      <c r="G155" s="437">
        <v>46203</v>
      </c>
      <c r="H155" s="10">
        <v>0</v>
      </c>
      <c r="I155" s="10">
        <v>100</v>
      </c>
      <c r="J155" s="10">
        <v>100</v>
      </c>
      <c r="K155" s="10">
        <v>100</v>
      </c>
      <c r="L155" s="10">
        <v>100</v>
      </c>
      <c r="M155" s="10">
        <v>100</v>
      </c>
      <c r="O155" s="469" t="s">
        <v>5659</v>
      </c>
      <c r="P155" s="469" t="s">
        <v>5659</v>
      </c>
      <c r="Q155" s="469" t="s">
        <v>5659</v>
      </c>
      <c r="R155" s="469" t="s">
        <v>5659</v>
      </c>
      <c r="S155" s="469" t="s">
        <v>5659</v>
      </c>
      <c r="T155" s="469"/>
    </row>
    <row r="156" spans="1:20" s="484" customFormat="1">
      <c r="A156" s="478" t="s">
        <v>7961</v>
      </c>
      <c r="B156" s="168" t="s">
        <v>7994</v>
      </c>
      <c r="C156" s="742" t="str">
        <f t="shared" si="2"/>
        <v>M7C1</v>
      </c>
      <c r="D156" s="742" t="s">
        <v>98</v>
      </c>
      <c r="E156" s="9">
        <v>450000000</v>
      </c>
      <c r="F156" s="8">
        <v>45268</v>
      </c>
      <c r="G156" s="8">
        <v>46203</v>
      </c>
      <c r="H156" s="10">
        <v>0</v>
      </c>
      <c r="I156" s="10">
        <v>0</v>
      </c>
      <c r="J156" s="10">
        <v>0</v>
      </c>
      <c r="K156" s="10">
        <v>0</v>
      </c>
      <c r="L156" s="10">
        <v>0</v>
      </c>
      <c r="M156" s="10">
        <v>450</v>
      </c>
      <c r="O156" s="478"/>
      <c r="P156" s="478"/>
      <c r="Q156" s="478"/>
      <c r="R156" s="478"/>
      <c r="S156" s="478" t="s">
        <v>7995</v>
      </c>
      <c r="T156" s="478"/>
    </row>
    <row r="157" spans="1:20" s="484" customFormat="1">
      <c r="A157" s="478" t="s">
        <v>7962</v>
      </c>
      <c r="B157" s="168" t="s">
        <v>7997</v>
      </c>
      <c r="C157" s="742" t="str">
        <f t="shared" si="2"/>
        <v>M7C1</v>
      </c>
      <c r="D157" s="742" t="s">
        <v>98</v>
      </c>
      <c r="E157" s="9">
        <v>63200000</v>
      </c>
      <c r="F157" s="8">
        <v>45268</v>
      </c>
      <c r="G157" s="8">
        <v>46203</v>
      </c>
      <c r="H157" s="10">
        <v>0</v>
      </c>
      <c r="I157" s="10">
        <v>0</v>
      </c>
      <c r="J157" s="10">
        <v>0</v>
      </c>
      <c r="K157" s="10">
        <v>0</v>
      </c>
      <c r="L157" s="10">
        <v>0</v>
      </c>
      <c r="M157" s="10">
        <v>63.2</v>
      </c>
      <c r="O157" s="478"/>
      <c r="P157" s="478"/>
      <c r="Q157" s="478"/>
      <c r="R157" s="478"/>
      <c r="S157" s="478" t="s">
        <v>7998</v>
      </c>
      <c r="T157" s="478"/>
    </row>
    <row r="158" spans="1:20" s="484" customFormat="1">
      <c r="A158" s="478" t="s">
        <v>7963</v>
      </c>
      <c r="B158" s="168" t="s">
        <v>8001</v>
      </c>
      <c r="C158" s="742" t="str">
        <f t="shared" si="2"/>
        <v>M7C1</v>
      </c>
      <c r="D158" s="742" t="s">
        <v>98</v>
      </c>
      <c r="E158" s="9">
        <v>90000000</v>
      </c>
      <c r="F158" s="8">
        <v>45268</v>
      </c>
      <c r="G158" s="8">
        <v>46203</v>
      </c>
      <c r="H158" s="10">
        <v>0</v>
      </c>
      <c r="I158" s="10">
        <v>0</v>
      </c>
      <c r="J158" s="10">
        <v>0</v>
      </c>
      <c r="K158" s="10">
        <v>0</v>
      </c>
      <c r="L158" s="10">
        <v>0</v>
      </c>
      <c r="M158" s="10">
        <v>90</v>
      </c>
      <c r="O158" s="478"/>
      <c r="P158" s="478"/>
      <c r="Q158" s="478"/>
      <c r="R158" s="478"/>
      <c r="S158" s="478" t="s">
        <v>8002</v>
      </c>
      <c r="T158" s="478"/>
    </row>
    <row r="159" spans="1:20" s="484" customFormat="1">
      <c r="A159" s="478" t="s">
        <v>7964</v>
      </c>
      <c r="B159" s="168" t="s">
        <v>8004</v>
      </c>
      <c r="C159" s="742" t="str">
        <f t="shared" si="2"/>
        <v>M7C1</v>
      </c>
      <c r="D159" s="742" t="s">
        <v>98</v>
      </c>
      <c r="E159" s="9">
        <v>500000000</v>
      </c>
      <c r="F159" s="8">
        <v>45268</v>
      </c>
      <c r="G159" s="8">
        <v>46203</v>
      </c>
      <c r="H159" s="10">
        <v>0</v>
      </c>
      <c r="I159" s="10">
        <v>0</v>
      </c>
      <c r="J159" s="10">
        <v>0</v>
      </c>
      <c r="K159" s="10">
        <v>0</v>
      </c>
      <c r="L159" s="10">
        <v>0</v>
      </c>
      <c r="M159" s="10">
        <v>500</v>
      </c>
      <c r="O159" s="478"/>
      <c r="P159" s="478"/>
      <c r="Q159" s="478" t="s">
        <v>8005</v>
      </c>
      <c r="R159" s="478"/>
      <c r="S159" s="478" t="s">
        <v>8006</v>
      </c>
      <c r="T159" s="478"/>
    </row>
    <row r="160" spans="1:20" s="484" customFormat="1">
      <c r="A160" s="478" t="s">
        <v>7965</v>
      </c>
      <c r="B160" s="168" t="s">
        <v>8010</v>
      </c>
      <c r="C160" s="742" t="str">
        <f t="shared" si="2"/>
        <v>M7C1</v>
      </c>
      <c r="D160" s="742" t="s">
        <v>98</v>
      </c>
      <c r="E160" s="9">
        <v>200000000</v>
      </c>
      <c r="F160" s="8">
        <v>45268</v>
      </c>
      <c r="G160" s="8">
        <v>46203</v>
      </c>
      <c r="H160" s="10">
        <v>0</v>
      </c>
      <c r="I160" s="10">
        <v>0</v>
      </c>
      <c r="J160" s="10">
        <v>0</v>
      </c>
      <c r="K160" s="10">
        <v>0</v>
      </c>
      <c r="L160" s="10">
        <v>0</v>
      </c>
      <c r="M160" s="10">
        <v>200</v>
      </c>
      <c r="O160" s="478"/>
      <c r="P160" s="478"/>
      <c r="Q160" s="478" t="s">
        <v>8005</v>
      </c>
      <c r="R160" s="478"/>
      <c r="S160" s="478" t="s">
        <v>8011</v>
      </c>
      <c r="T160" s="478"/>
    </row>
    <row r="161" spans="1:20" s="484" customFormat="1">
      <c r="A161" s="478" t="s">
        <v>7966</v>
      </c>
      <c r="B161" s="168" t="s">
        <v>8063</v>
      </c>
      <c r="C161" s="742" t="str">
        <f t="shared" si="2"/>
        <v>M7C1</v>
      </c>
      <c r="D161" s="742" t="s">
        <v>98</v>
      </c>
      <c r="E161" s="9">
        <v>60000000</v>
      </c>
      <c r="F161" s="8">
        <v>45268</v>
      </c>
      <c r="G161" s="8">
        <v>46203</v>
      </c>
      <c r="H161" s="10">
        <v>0</v>
      </c>
      <c r="I161" s="10">
        <v>0</v>
      </c>
      <c r="J161" s="10">
        <v>0</v>
      </c>
      <c r="K161" s="10">
        <v>0</v>
      </c>
      <c r="L161" s="10">
        <v>0</v>
      </c>
      <c r="M161" s="10">
        <v>60</v>
      </c>
      <c r="O161" s="478"/>
      <c r="P161" s="478"/>
      <c r="Q161" s="478"/>
      <c r="R161" s="478" t="s">
        <v>8005</v>
      </c>
      <c r="S161" s="478" t="s">
        <v>8011</v>
      </c>
      <c r="T161" s="478"/>
    </row>
    <row r="162" spans="1:20" s="484" customFormat="1">
      <c r="A162" s="478" t="s">
        <v>7967</v>
      </c>
      <c r="B162" s="168" t="s">
        <v>8015</v>
      </c>
      <c r="C162" s="742" t="str">
        <f t="shared" si="2"/>
        <v>M7C1</v>
      </c>
      <c r="D162" s="742" t="s">
        <v>98</v>
      </c>
      <c r="E162" s="9">
        <v>140000000</v>
      </c>
      <c r="F162" s="8">
        <v>45268</v>
      </c>
      <c r="G162" s="8">
        <v>46203</v>
      </c>
      <c r="H162" s="10">
        <v>0</v>
      </c>
      <c r="I162" s="10">
        <v>0</v>
      </c>
      <c r="J162" s="10">
        <v>0</v>
      </c>
      <c r="K162" s="10">
        <v>0</v>
      </c>
      <c r="L162" s="10">
        <v>0</v>
      </c>
      <c r="M162" s="10">
        <v>140</v>
      </c>
      <c r="O162" s="478"/>
      <c r="P162" s="478"/>
      <c r="Q162" s="478"/>
      <c r="R162" s="478"/>
      <c r="S162" s="478" t="s">
        <v>8016</v>
      </c>
      <c r="T162" s="478"/>
    </row>
    <row r="163" spans="1:20" s="484" customFormat="1">
      <c r="A163" s="478" t="s">
        <v>7968</v>
      </c>
      <c r="B163" s="168" t="s">
        <v>8021</v>
      </c>
      <c r="C163" s="742" t="str">
        <f t="shared" si="2"/>
        <v>M7C1</v>
      </c>
      <c r="D163" s="742" t="s">
        <v>98</v>
      </c>
      <c r="E163" s="9">
        <v>50000000</v>
      </c>
      <c r="F163" s="8">
        <v>45268</v>
      </c>
      <c r="G163" s="8">
        <v>46203</v>
      </c>
      <c r="H163" s="10">
        <v>0</v>
      </c>
      <c r="I163" s="10">
        <v>0</v>
      </c>
      <c r="J163" s="10">
        <v>0</v>
      </c>
      <c r="K163" s="10">
        <v>0</v>
      </c>
      <c r="L163" s="10">
        <v>0</v>
      </c>
      <c r="M163" s="10">
        <v>50</v>
      </c>
      <c r="O163" s="478"/>
      <c r="P163" s="478"/>
      <c r="Q163" s="478"/>
      <c r="R163" s="478" t="s">
        <v>8022</v>
      </c>
      <c r="S163" s="478" t="s">
        <v>8023</v>
      </c>
      <c r="T163" s="478"/>
    </row>
    <row r="164" spans="1:20" s="484" customFormat="1">
      <c r="A164" s="478" t="s">
        <v>7969</v>
      </c>
      <c r="B164" s="168" t="s">
        <v>8060</v>
      </c>
      <c r="C164" s="742" t="str">
        <f t="shared" si="2"/>
        <v>M7C1</v>
      </c>
      <c r="D164" s="742" t="s">
        <v>98</v>
      </c>
      <c r="E164" s="9">
        <v>750000</v>
      </c>
      <c r="F164" s="8">
        <v>45268</v>
      </c>
      <c r="G164" s="8">
        <v>46203</v>
      </c>
      <c r="H164" s="10">
        <v>0</v>
      </c>
      <c r="I164" s="10">
        <v>0</v>
      </c>
      <c r="J164" s="10">
        <v>0</v>
      </c>
      <c r="K164" s="10">
        <v>0</v>
      </c>
      <c r="L164" s="10">
        <v>0</v>
      </c>
      <c r="M164" s="10">
        <v>0.75</v>
      </c>
      <c r="O164" s="478"/>
      <c r="P164" s="478"/>
      <c r="Q164" s="478"/>
      <c r="R164" s="478"/>
      <c r="S164" s="478" t="s">
        <v>8057</v>
      </c>
      <c r="T164" s="478"/>
    </row>
    <row r="165" spans="1:20" s="484" customFormat="1">
      <c r="A165" s="478" t="s">
        <v>7970</v>
      </c>
      <c r="B165" s="168" t="s">
        <v>8056</v>
      </c>
      <c r="C165" s="742" t="str">
        <f t="shared" si="2"/>
        <v>M7C1</v>
      </c>
      <c r="D165" s="742" t="s">
        <v>98</v>
      </c>
      <c r="E165" s="9">
        <v>100000000</v>
      </c>
      <c r="F165" s="8">
        <v>45268</v>
      </c>
      <c r="G165" s="8">
        <v>45838</v>
      </c>
      <c r="H165" s="10">
        <v>0</v>
      </c>
      <c r="I165" s="10">
        <v>0</v>
      </c>
      <c r="J165" s="10">
        <v>0</v>
      </c>
      <c r="K165" s="10">
        <v>0</v>
      </c>
      <c r="L165" s="10">
        <v>100</v>
      </c>
      <c r="M165" s="10">
        <v>0</v>
      </c>
      <c r="O165" s="478"/>
      <c r="P165" s="478"/>
      <c r="Q165" s="478"/>
      <c r="R165" s="478" t="s">
        <v>8057</v>
      </c>
      <c r="S165" s="478"/>
      <c r="T165" s="478"/>
    </row>
    <row r="166" spans="1:20" s="484" customFormat="1">
      <c r="A166" s="478" t="s">
        <v>7971</v>
      </c>
      <c r="B166" s="168" t="s">
        <v>8043</v>
      </c>
      <c r="C166" s="742" t="str">
        <f t="shared" si="2"/>
        <v>M7C1</v>
      </c>
      <c r="D166" s="742" t="s">
        <v>98</v>
      </c>
      <c r="E166" s="9">
        <v>1003000000</v>
      </c>
      <c r="F166" s="8">
        <v>45268</v>
      </c>
      <c r="G166" s="8">
        <v>46203</v>
      </c>
      <c r="H166" s="10">
        <v>0</v>
      </c>
      <c r="I166" s="10">
        <v>0</v>
      </c>
      <c r="J166" s="10">
        <v>0</v>
      </c>
      <c r="K166" s="10">
        <v>0</v>
      </c>
      <c r="L166" s="10">
        <v>0</v>
      </c>
      <c r="M166" s="10">
        <v>1003</v>
      </c>
      <c r="O166" s="478"/>
      <c r="P166" s="478"/>
      <c r="Q166" s="478"/>
      <c r="R166" s="478"/>
      <c r="S166" s="478" t="s">
        <v>8044</v>
      </c>
      <c r="T166" s="478"/>
    </row>
    <row r="167" spans="1:20">
      <c r="A167" s="478" t="s">
        <v>7955</v>
      </c>
      <c r="B167" s="168" t="s">
        <v>760</v>
      </c>
      <c r="C167" s="742" t="str">
        <f t="shared" si="2"/>
        <v>M7C1</v>
      </c>
      <c r="D167" s="742" t="s">
        <v>98</v>
      </c>
      <c r="E167" s="9">
        <v>100000000</v>
      </c>
      <c r="F167" s="8">
        <v>45268</v>
      </c>
      <c r="G167" s="8">
        <v>46203</v>
      </c>
      <c r="H167" s="10">
        <v>0</v>
      </c>
      <c r="I167" s="10">
        <v>0</v>
      </c>
      <c r="J167" s="10">
        <v>0</v>
      </c>
      <c r="K167" s="10">
        <v>0</v>
      </c>
      <c r="L167" s="10">
        <v>0</v>
      </c>
      <c r="M167" s="10">
        <v>100</v>
      </c>
      <c r="O167" s="454"/>
      <c r="P167" s="454"/>
      <c r="Q167" s="454" t="s">
        <v>7958</v>
      </c>
      <c r="R167" s="454"/>
      <c r="S167" s="454" t="s">
        <v>7921</v>
      </c>
    </row>
    <row r="168" spans="1:20">
      <c r="A168" s="478" t="s">
        <v>7986</v>
      </c>
      <c r="B168" s="168" t="s">
        <v>8027</v>
      </c>
      <c r="C168" s="742" t="str">
        <f t="shared" si="2"/>
        <v>M7C1</v>
      </c>
      <c r="D168" s="742" t="s">
        <v>98</v>
      </c>
      <c r="E168" s="9">
        <v>375000000</v>
      </c>
      <c r="F168" s="8">
        <v>45268</v>
      </c>
      <c r="G168" s="8">
        <v>46203</v>
      </c>
      <c r="H168" s="10">
        <v>0</v>
      </c>
      <c r="I168" s="10">
        <v>0</v>
      </c>
      <c r="J168" s="10">
        <v>0</v>
      </c>
      <c r="K168" s="10">
        <v>0</v>
      </c>
      <c r="L168" s="10">
        <v>0</v>
      </c>
      <c r="M168" s="10">
        <v>375</v>
      </c>
      <c r="Q168" t="s">
        <v>4716</v>
      </c>
      <c r="S168" s="478" t="s">
        <v>8011</v>
      </c>
    </row>
    <row r="169" spans="1:20">
      <c r="A169" s="478" t="s">
        <v>7987</v>
      </c>
      <c r="B169" s="168" t="s">
        <v>8033</v>
      </c>
      <c r="C169" s="742" t="str">
        <f t="shared" si="2"/>
        <v>M7C1</v>
      </c>
      <c r="D169" s="742" t="s">
        <v>98</v>
      </c>
      <c r="E169" s="9">
        <v>45000000</v>
      </c>
      <c r="F169" s="8">
        <v>45268</v>
      </c>
      <c r="G169" s="8">
        <v>46203</v>
      </c>
      <c r="H169" s="10">
        <v>0</v>
      </c>
      <c r="I169" s="10">
        <v>0</v>
      </c>
      <c r="J169" s="10">
        <v>0</v>
      </c>
      <c r="K169" s="10">
        <v>0</v>
      </c>
      <c r="L169" s="10">
        <v>0</v>
      </c>
      <c r="M169" s="10">
        <v>45</v>
      </c>
      <c r="Q169" s="484" t="s">
        <v>4716</v>
      </c>
      <c r="S169" s="478" t="s">
        <v>8011</v>
      </c>
    </row>
    <row r="170" spans="1:20">
      <c r="A170" s="478" t="s">
        <v>7990</v>
      </c>
      <c r="B170" s="168" t="s">
        <v>8037</v>
      </c>
      <c r="C170" s="742" t="str">
        <f t="shared" si="2"/>
        <v>M7C1</v>
      </c>
      <c r="D170" s="742" t="s">
        <v>98</v>
      </c>
      <c r="E170" s="9">
        <v>6300000000</v>
      </c>
      <c r="F170" s="8">
        <v>45268</v>
      </c>
      <c r="G170" s="8">
        <v>46203</v>
      </c>
      <c r="H170" s="10">
        <v>0</v>
      </c>
      <c r="I170" s="10">
        <v>0</v>
      </c>
      <c r="J170" s="10">
        <v>0</v>
      </c>
      <c r="K170" s="10">
        <v>0</v>
      </c>
      <c r="L170" s="10">
        <v>3150</v>
      </c>
      <c r="M170" s="10">
        <v>3150</v>
      </c>
      <c r="Q170" t="s">
        <v>8038</v>
      </c>
      <c r="S170" t="s">
        <v>8039</v>
      </c>
    </row>
    <row r="171" spans="1:20">
      <c r="A171" s="478" t="s">
        <v>7991</v>
      </c>
      <c r="B171" s="168" t="s">
        <v>8046</v>
      </c>
      <c r="C171" s="742" t="str">
        <f t="shared" si="2"/>
        <v>M7C1</v>
      </c>
      <c r="D171" s="742" t="s">
        <v>98</v>
      </c>
      <c r="E171" s="9">
        <v>320000000</v>
      </c>
      <c r="F171" s="8">
        <v>45268</v>
      </c>
      <c r="G171" s="8">
        <v>46203</v>
      </c>
      <c r="H171" s="10">
        <v>0</v>
      </c>
      <c r="I171" s="10">
        <v>0</v>
      </c>
      <c r="J171" s="10">
        <v>0</v>
      </c>
      <c r="K171" s="10">
        <v>0</v>
      </c>
      <c r="L171" s="10">
        <v>0</v>
      </c>
      <c r="M171" s="10">
        <v>320</v>
      </c>
      <c r="Q171" t="s">
        <v>8048</v>
      </c>
      <c r="S171" t="s">
        <v>8047</v>
      </c>
    </row>
    <row r="172" spans="1:20">
      <c r="A172" s="478" t="s">
        <v>7992</v>
      </c>
      <c r="B172" s="168" t="s">
        <v>8068</v>
      </c>
      <c r="C172" s="742" t="str">
        <f t="shared" si="2"/>
        <v>M7C1</v>
      </c>
      <c r="D172" s="742" t="s">
        <v>98</v>
      </c>
      <c r="E172" s="9">
        <v>1381000000</v>
      </c>
      <c r="F172" s="8">
        <v>45268</v>
      </c>
      <c r="G172" s="8">
        <v>46203</v>
      </c>
      <c r="H172" s="10">
        <v>0</v>
      </c>
      <c r="I172" s="10">
        <v>0</v>
      </c>
      <c r="J172" s="10">
        <v>0</v>
      </c>
      <c r="K172" s="10">
        <v>0</v>
      </c>
      <c r="L172" s="10">
        <v>0</v>
      </c>
      <c r="M172" s="10">
        <v>1381</v>
      </c>
      <c r="Q172" t="s">
        <v>8038</v>
      </c>
      <c r="R172" t="s">
        <v>7921</v>
      </c>
      <c r="S172" t="s">
        <v>8069</v>
      </c>
    </row>
  </sheetData>
  <hyperlinks>
    <hyperlink ref="B3" r:id="rId1"/>
    <hyperlink ref="B8" r:id="rId2"/>
    <hyperlink ref="B12" r:id="rId3"/>
    <hyperlink ref="B6" r:id="rId4"/>
    <hyperlink ref="B4" r:id="rId5"/>
    <hyperlink ref="B7" r:id="rId6"/>
    <hyperlink ref="B2" r:id="rId7"/>
    <hyperlink ref="B10" r:id="rId8"/>
    <hyperlink ref="B14" r:id="rId9"/>
    <hyperlink ref="B5" r:id="rId10"/>
    <hyperlink ref="B11" r:id="rId11"/>
    <hyperlink ref="B16" r:id="rId12"/>
    <hyperlink ref="B20" r:id="rId13"/>
    <hyperlink ref="B19" r:id="rId14"/>
    <hyperlink ref="B17" r:id="rId15"/>
    <hyperlink ref="B18" r:id="rId16"/>
    <hyperlink ref="B15" r:id="rId17"/>
    <hyperlink ref="B25" r:id="rId18"/>
    <hyperlink ref="B30" r:id="rId19"/>
    <hyperlink ref="B33" r:id="rId20"/>
    <hyperlink ref="B32" r:id="rId21"/>
    <hyperlink ref="B31" r:id="rId22"/>
    <hyperlink ref="B24" r:id="rId23"/>
    <hyperlink ref="B27" r:id="rId24"/>
    <hyperlink ref="B23" r:id="rId25"/>
    <hyperlink ref="B28" r:id="rId26"/>
    <hyperlink ref="B29" r:id="rId27"/>
    <hyperlink ref="B26" r:id="rId28"/>
    <hyperlink ref="B36" r:id="rId29"/>
    <hyperlink ref="B41" r:id="rId30"/>
    <hyperlink ref="B40" r:id="rId31"/>
    <hyperlink ref="B38" r:id="rId32"/>
    <hyperlink ref="B39" r:id="rId33"/>
    <hyperlink ref="B37" r:id="rId34"/>
    <hyperlink ref="B35" r:id="rId35"/>
    <hyperlink ref="B34" r:id="rId36"/>
    <hyperlink ref="B167" r:id="rId37"/>
    <hyperlink ref="B60" r:id="rId38"/>
    <hyperlink ref="B56" r:id="rId39"/>
    <hyperlink ref="B48" r:id="rId40"/>
    <hyperlink ref="B49" r:id="rId41"/>
    <hyperlink ref="B45" r:id="rId42"/>
    <hyperlink ref="B44" r:id="rId43"/>
    <hyperlink ref="B54" r:id="rId44"/>
    <hyperlink ref="B47" r:id="rId45"/>
    <hyperlink ref="B53" r:id="rId46"/>
    <hyperlink ref="B59" r:id="rId47"/>
    <hyperlink ref="B57" r:id="rId48"/>
    <hyperlink ref="B61" r:id="rId49"/>
    <hyperlink ref="B43" r:id="rId50"/>
    <hyperlink ref="B46" r:id="rId51"/>
    <hyperlink ref="B55" r:id="rId52"/>
    <hyperlink ref="B50" r:id="rId53"/>
    <hyperlink ref="B65" r:id="rId54" display="Ecobonus e Sismabonus fino al 110% per l'efficienza energetica e la sicurezza degli edifici"/>
    <hyperlink ref="B63" r:id="rId55"/>
    <hyperlink ref="B62" r:id="rId56"/>
    <hyperlink ref="B66" r:id="rId57"/>
    <hyperlink ref="B64" r:id="rId58"/>
    <hyperlink ref="B73" r:id="rId59"/>
    <hyperlink ref="B71" r:id="rId60"/>
    <hyperlink ref="B69" r:id="rId61"/>
    <hyperlink ref="B78" r:id="rId62"/>
    <hyperlink ref="B75" r:id="rId63"/>
    <hyperlink ref="B77" r:id="rId64"/>
    <hyperlink ref="B68" r:id="rId65"/>
    <hyperlink ref="B67" r:id="rId66"/>
    <hyperlink ref="B76" r:id="rId67"/>
    <hyperlink ref="B72" r:id="rId68"/>
    <hyperlink ref="B74" r:id="rId69"/>
    <hyperlink ref="B70" r:id="rId70"/>
    <hyperlink ref="B79" r:id="rId71"/>
    <hyperlink ref="B81" r:id="rId72"/>
    <hyperlink ref="B80" r:id="rId73"/>
    <hyperlink ref="B86" r:id="rId74"/>
    <hyperlink ref="B83" r:id="rId75"/>
    <hyperlink ref="B84" r:id="rId76"/>
    <hyperlink ref="B85" r:id="rId77"/>
    <hyperlink ref="B88" r:id="rId78"/>
    <hyperlink ref="B89" r:id="rId79"/>
    <hyperlink ref="B90" r:id="rId80"/>
    <hyperlink ref="B82" r:id="rId81"/>
    <hyperlink ref="B95" r:id="rId82"/>
    <hyperlink ref="B92" r:id="rId83"/>
    <hyperlink ref="B97" r:id="rId84"/>
    <hyperlink ref="B98" r:id="rId85"/>
    <hyperlink ref="B93" r:id="rId86"/>
    <hyperlink ref="B91" r:id="rId87"/>
    <hyperlink ref="B94" r:id="rId88"/>
    <hyperlink ref="B96" r:id="rId89"/>
    <hyperlink ref="B105" r:id="rId90"/>
    <hyperlink ref="B106" r:id="rId91"/>
    <hyperlink ref="B110" r:id="rId92"/>
    <hyperlink ref="B111" r:id="rId93"/>
    <hyperlink ref="B102" r:id="rId94"/>
    <hyperlink ref="B107" r:id="rId95"/>
    <hyperlink ref="B104" r:id="rId96"/>
    <hyperlink ref="B99" r:id="rId97"/>
    <hyperlink ref="B100" r:id="rId98"/>
    <hyperlink ref="B109" r:id="rId99"/>
    <hyperlink ref="B101" r:id="rId100"/>
    <hyperlink ref="B108" r:id="rId101"/>
    <hyperlink ref="B103" r:id="rId102"/>
    <hyperlink ref="B117" r:id="rId103"/>
    <hyperlink ref="B116" r:id="rId104"/>
    <hyperlink ref="B113" r:id="rId105"/>
    <hyperlink ref="B122" r:id="rId106"/>
    <hyperlink ref="B112" r:id="rId107"/>
    <hyperlink ref="B121" r:id="rId108"/>
    <hyperlink ref="B123" r:id="rId109"/>
    <hyperlink ref="B118" r:id="rId110"/>
    <hyperlink ref="B119" r:id="rId111"/>
    <hyperlink ref="B114" r:id="rId112"/>
    <hyperlink ref="B120" r:id="rId113"/>
    <hyperlink ref="B115" r:id="rId114"/>
    <hyperlink ref="B125" r:id="rId115"/>
    <hyperlink ref="B124" r:id="rId116"/>
    <hyperlink ref="B128" r:id="rId117"/>
    <hyperlink ref="B126" r:id="rId118"/>
    <hyperlink ref="B127" r:id="rId119"/>
    <hyperlink ref="B132" r:id="rId120"/>
    <hyperlink ref="B131" r:id="rId121"/>
    <hyperlink ref="B130" r:id="rId122"/>
    <hyperlink ref="B136" r:id="rId123"/>
    <hyperlink ref="B135" r:id="rId124"/>
    <hyperlink ref="B134" r:id="rId125"/>
    <hyperlink ref="B133" r:id="rId126"/>
    <hyperlink ref="B137" r:id="rId127"/>
    <hyperlink ref="B129" r:id="rId128"/>
    <hyperlink ref="B138" r:id="rId129"/>
    <hyperlink ref="B143" r:id="rId130"/>
    <hyperlink ref="B142" r:id="rId131"/>
    <hyperlink ref="B144" r:id="rId132"/>
    <hyperlink ref="B141" r:id="rId133"/>
    <hyperlink ref="B139" r:id="rId134"/>
    <hyperlink ref="B140" r:id="rId135"/>
    <hyperlink ref="B146" r:id="rId136"/>
    <hyperlink ref="B145" r:id="rId137"/>
    <hyperlink ref="B149" r:id="rId138"/>
    <hyperlink ref="B154" r:id="rId139"/>
    <hyperlink ref="B155" r:id="rId140"/>
    <hyperlink ref="B151" r:id="rId141"/>
    <hyperlink ref="B153" r:id="rId142"/>
    <hyperlink ref="B152" r:id="rId143"/>
    <hyperlink ref="B150" r:id="rId144"/>
    <hyperlink ref="B58" r:id="rId145"/>
    <hyperlink ref="B147" r:id="rId146"/>
    <hyperlink ref="B148" r:id="rId147"/>
    <hyperlink ref="B13" r:id="rId148"/>
    <hyperlink ref="B52" r:id="rId149"/>
    <hyperlink ref="B51" r:id="rId150"/>
    <hyperlink ref="B22" r:id="rId151"/>
    <hyperlink ref="B21" r:id="rId152"/>
    <hyperlink ref="B156" r:id="rId153"/>
    <hyperlink ref="B157" r:id="rId154"/>
    <hyperlink ref="B160" r:id="rId155"/>
    <hyperlink ref="B159" r:id="rId156"/>
    <hyperlink ref="B158" r:id="rId157"/>
    <hyperlink ref="B162" r:id="rId158"/>
    <hyperlink ref="B163" r:id="rId159"/>
    <hyperlink ref="B168" r:id="rId160"/>
    <hyperlink ref="B170" r:id="rId161"/>
    <hyperlink ref="B166" r:id="rId162"/>
    <hyperlink ref="B171" r:id="rId163"/>
    <hyperlink ref="B164" r:id="rId164"/>
    <hyperlink ref="B172" r:id="rId165"/>
    <hyperlink ref="B42" r:id="rId166"/>
    <hyperlink ref="B9" r:id="rId167"/>
  </hyperlinks>
  <pageMargins left="0.7" right="0.7" top="0.75" bottom="0.75" header="0.3" footer="0.3"/>
  <pageSetup paperSize="9" orientation="portrait" r:id="rId16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filterMode="1"/>
  <dimension ref="A1:R1093"/>
  <sheetViews>
    <sheetView zoomScale="102" zoomScaleNormal="102" workbookViewId="0">
      <pane xSplit="1" ySplit="1" topLeftCell="B631" activePane="bottomRight" state="frozen"/>
      <selection pane="topRight" activeCell="B1" sqref="B1"/>
      <selection pane="bottomLeft" activeCell="A2" sqref="A2"/>
      <selection pane="bottomRight" activeCell="C665" sqref="C665"/>
    </sheetView>
  </sheetViews>
  <sheetFormatPr defaultColWidth="9.33203125" defaultRowHeight="13.2"/>
  <cols>
    <col min="1" max="1" width="17.33203125" style="431" customWidth="1"/>
    <col min="2" max="2" width="17.33203125" style="375" customWidth="1"/>
    <col min="3" max="3" width="67.77734375" style="375" customWidth="1"/>
    <col min="4" max="5" width="11.44140625" style="484" customWidth="1"/>
    <col min="6" max="6" width="15.77734375" style="479" customWidth="1"/>
    <col min="7" max="7" width="14.44140625" style="479" customWidth="1"/>
    <col min="8" max="8" width="4.77734375" style="524" customWidth="1"/>
    <col min="9" max="9" width="13.44140625" style="375" bestFit="1" customWidth="1"/>
    <col min="10" max="10" width="10.44140625" style="375" bestFit="1" customWidth="1"/>
    <col min="11" max="11" width="9.33203125" style="375"/>
    <col min="12" max="12" width="15.44140625" style="375" customWidth="1"/>
    <col min="13" max="13" width="18.77734375" style="479" bestFit="1" customWidth="1"/>
    <col min="14" max="14" width="12.33203125" style="375" bestFit="1" customWidth="1"/>
    <col min="15" max="15" width="9.33203125" style="375"/>
    <col min="16" max="16" width="16" style="484" customWidth="1"/>
    <col min="17" max="17" width="9.33203125" style="375"/>
    <col min="18" max="18" width="16.77734375" style="375" customWidth="1"/>
    <col min="19" max="16384" width="9.33203125" style="375"/>
  </cols>
  <sheetData>
    <row r="1" spans="1:18">
      <c r="A1" s="5" t="s">
        <v>4552</v>
      </c>
      <c r="B1" s="6" t="s">
        <v>755</v>
      </c>
      <c r="C1" s="478" t="s">
        <v>1893</v>
      </c>
      <c r="D1" s="481" t="s">
        <v>11168</v>
      </c>
      <c r="E1" s="481" t="s">
        <v>11169</v>
      </c>
      <c r="F1" s="478" t="s">
        <v>5705</v>
      </c>
      <c r="G1" s="478" t="s">
        <v>6922</v>
      </c>
      <c r="H1" s="478" t="s">
        <v>5994</v>
      </c>
      <c r="I1" s="484" t="s">
        <v>1889</v>
      </c>
      <c r="J1" s="484" t="s">
        <v>1890</v>
      </c>
      <c r="K1" s="484" t="s">
        <v>1891</v>
      </c>
      <c r="L1" s="484" t="s">
        <v>1892</v>
      </c>
      <c r="M1" s="478" t="s">
        <v>5707</v>
      </c>
      <c r="N1" s="478" t="s">
        <v>4864</v>
      </c>
      <c r="O1" s="478" t="s">
        <v>6045</v>
      </c>
      <c r="P1" s="478" t="s">
        <v>6048</v>
      </c>
      <c r="Q1" s="478" t="s">
        <v>6046</v>
      </c>
      <c r="R1" s="478" t="s">
        <v>6047</v>
      </c>
    </row>
    <row r="2" spans="1:18" s="484" customFormat="1" hidden="1">
      <c r="A2" s="478" t="s">
        <v>4865</v>
      </c>
      <c r="B2" s="512" t="s">
        <v>737</v>
      </c>
      <c r="C2" s="168" t="s">
        <v>5270</v>
      </c>
      <c r="D2" s="478" t="s">
        <v>11349</v>
      </c>
      <c r="E2" s="478" t="s">
        <v>11350</v>
      </c>
      <c r="F2" s="488" t="s">
        <v>5710</v>
      </c>
      <c r="G2" s="487" t="s">
        <v>5717</v>
      </c>
      <c r="H2" s="525" t="s">
        <v>5996</v>
      </c>
      <c r="I2" s="510">
        <v>44589</v>
      </c>
      <c r="J2" s="598">
        <v>44636</v>
      </c>
      <c r="K2" s="478" t="s">
        <v>1900</v>
      </c>
      <c r="L2" s="478" t="s">
        <v>1896</v>
      </c>
      <c r="M2" s="515">
        <v>723000000</v>
      </c>
      <c r="O2" s="10"/>
      <c r="P2" s="513"/>
      <c r="Q2" s="1057"/>
      <c r="R2" s="513">
        <f>M2</f>
        <v>723000000</v>
      </c>
    </row>
    <row r="3" spans="1:18" s="484" customFormat="1" hidden="1">
      <c r="A3" s="478" t="s">
        <v>4865</v>
      </c>
      <c r="B3" s="168" t="s">
        <v>737</v>
      </c>
      <c r="C3" s="486" t="s">
        <v>6879</v>
      </c>
      <c r="D3" s="627"/>
      <c r="E3" s="627"/>
      <c r="F3" s="487" t="s">
        <v>5708</v>
      </c>
      <c r="G3" s="487" t="s">
        <v>7221</v>
      </c>
      <c r="H3" s="1" t="s">
        <v>5995</v>
      </c>
      <c r="I3" s="510">
        <v>44967</v>
      </c>
      <c r="J3" s="510">
        <v>45065</v>
      </c>
      <c r="K3" s="478" t="s">
        <v>1902</v>
      </c>
      <c r="L3" s="478" t="s">
        <v>1896</v>
      </c>
      <c r="M3" s="515">
        <v>373800000</v>
      </c>
      <c r="N3" s="234" t="s">
        <v>7909</v>
      </c>
      <c r="P3" s="489"/>
      <c r="Q3" s="1057">
        <v>40</v>
      </c>
      <c r="R3" s="513">
        <v>182851975</v>
      </c>
    </row>
    <row r="4" spans="1:18" s="484" customFormat="1" hidden="1">
      <c r="A4" s="478" t="s">
        <v>4865</v>
      </c>
      <c r="B4" s="512" t="s">
        <v>737</v>
      </c>
      <c r="C4" s="234" t="s">
        <v>11375</v>
      </c>
      <c r="D4" s="478"/>
      <c r="E4" s="606"/>
      <c r="F4" s="487" t="s">
        <v>5725</v>
      </c>
      <c r="G4" s="487" t="s">
        <v>6687</v>
      </c>
      <c r="H4" s="1" t="s">
        <v>5995</v>
      </c>
      <c r="I4" s="510">
        <v>44999</v>
      </c>
      <c r="J4" s="510">
        <v>45128</v>
      </c>
      <c r="K4" s="478" t="s">
        <v>1902</v>
      </c>
      <c r="L4" s="478" t="s">
        <v>1896</v>
      </c>
      <c r="M4" s="515">
        <v>150000000</v>
      </c>
      <c r="Q4" s="1057">
        <v>130</v>
      </c>
      <c r="R4" s="513">
        <v>119054312</v>
      </c>
    </row>
    <row r="5" spans="1:18" s="484" customFormat="1" hidden="1">
      <c r="A5" s="478" t="s">
        <v>4865</v>
      </c>
      <c r="B5" s="512" t="s">
        <v>737</v>
      </c>
      <c r="C5" s="234" t="s">
        <v>6917</v>
      </c>
      <c r="D5" s="478"/>
      <c r="E5" s="606"/>
      <c r="F5" s="487" t="s">
        <v>5725</v>
      </c>
      <c r="G5" s="487" t="s">
        <v>7221</v>
      </c>
      <c r="H5" s="1" t="s">
        <v>5995</v>
      </c>
      <c r="I5" s="510">
        <v>45110</v>
      </c>
      <c r="J5" s="510">
        <v>45260</v>
      </c>
      <c r="K5" s="478" t="s">
        <v>1902</v>
      </c>
      <c r="L5" s="478" t="s">
        <v>1896</v>
      </c>
      <c r="M5" s="515">
        <v>280000000</v>
      </c>
      <c r="N5" s="484" t="s">
        <v>6008</v>
      </c>
      <c r="Q5" s="1057">
        <v>138</v>
      </c>
      <c r="R5" s="513">
        <v>48672064</v>
      </c>
    </row>
    <row r="6" spans="1:18" hidden="1">
      <c r="A6" s="478" t="s">
        <v>4865</v>
      </c>
      <c r="B6" s="168" t="s">
        <v>737</v>
      </c>
      <c r="C6" s="234" t="s">
        <v>9965</v>
      </c>
      <c r="D6" s="478"/>
      <c r="E6" s="606"/>
      <c r="F6" s="487" t="s">
        <v>5725</v>
      </c>
      <c r="G6" s="487" t="s">
        <v>7221</v>
      </c>
      <c r="H6" s="1" t="s">
        <v>5995</v>
      </c>
      <c r="I6" s="510">
        <v>45379</v>
      </c>
      <c r="J6" s="510">
        <v>45460</v>
      </c>
      <c r="K6" s="478" t="s">
        <v>1902</v>
      </c>
      <c r="L6" s="478" t="s">
        <v>1896</v>
      </c>
      <c r="M6" s="490">
        <v>224708909.37</v>
      </c>
      <c r="N6" s="484"/>
      <c r="O6" s="484"/>
      <c r="Q6" s="1057"/>
      <c r="R6" s="513">
        <f>M6</f>
        <v>224708909.37</v>
      </c>
    </row>
    <row r="7" spans="1:18" s="484" customFormat="1" hidden="1">
      <c r="A7" s="478" t="s">
        <v>4865</v>
      </c>
      <c r="B7" s="512" t="s">
        <v>737</v>
      </c>
      <c r="C7" s="234" t="s">
        <v>9966</v>
      </c>
      <c r="D7" s="478"/>
      <c r="E7" s="606"/>
      <c r="F7" s="487" t="s">
        <v>5725</v>
      </c>
      <c r="G7" s="487" t="s">
        <v>7221</v>
      </c>
      <c r="H7" s="1" t="s">
        <v>5995</v>
      </c>
      <c r="I7" s="510">
        <v>45419</v>
      </c>
      <c r="J7" s="510">
        <v>45481</v>
      </c>
      <c r="K7" s="478" t="s">
        <v>1902</v>
      </c>
      <c r="L7" s="478" t="s">
        <v>1896</v>
      </c>
      <c r="M7" s="490">
        <v>280000000</v>
      </c>
      <c r="Q7" s="1057">
        <v>7</v>
      </c>
      <c r="R7" s="513">
        <v>2219105</v>
      </c>
    </row>
    <row r="8" spans="1:18" s="484" customFormat="1" hidden="1">
      <c r="A8" s="478" t="s">
        <v>4866</v>
      </c>
      <c r="B8" s="168" t="s">
        <v>731</v>
      </c>
      <c r="C8" s="168" t="s">
        <v>11388</v>
      </c>
      <c r="D8" s="478"/>
      <c r="E8" s="742"/>
      <c r="F8" s="487" t="s">
        <v>5725</v>
      </c>
      <c r="G8" s="487" t="s">
        <v>5717</v>
      </c>
      <c r="H8" s="1" t="s">
        <v>5995</v>
      </c>
      <c r="I8" s="510">
        <v>44677</v>
      </c>
      <c r="J8" s="510">
        <v>44736</v>
      </c>
      <c r="K8" s="478" t="s">
        <v>1902</v>
      </c>
      <c r="L8" s="478" t="s">
        <v>1896</v>
      </c>
      <c r="M8" s="515">
        <v>50000000</v>
      </c>
      <c r="O8" s="10"/>
      <c r="P8" s="513"/>
      <c r="Q8" s="1057">
        <v>1050</v>
      </c>
      <c r="R8" s="513">
        <v>4761330</v>
      </c>
    </row>
    <row r="9" spans="1:18" s="484" customFormat="1" hidden="1">
      <c r="A9" s="478" t="s">
        <v>4866</v>
      </c>
      <c r="B9" s="168" t="s">
        <v>731</v>
      </c>
      <c r="C9" s="168" t="s">
        <v>11387</v>
      </c>
      <c r="D9" s="478"/>
      <c r="E9" s="742"/>
      <c r="F9" s="487" t="s">
        <v>5725</v>
      </c>
      <c r="G9" s="487" t="s">
        <v>5717</v>
      </c>
      <c r="H9" s="1" t="s">
        <v>5995</v>
      </c>
      <c r="I9" s="510">
        <v>44670</v>
      </c>
      <c r="J9" s="510">
        <v>44764</v>
      </c>
      <c r="K9" s="478" t="s">
        <v>1898</v>
      </c>
      <c r="L9" s="478" t="s">
        <v>1896</v>
      </c>
      <c r="M9" s="515">
        <v>500000000</v>
      </c>
      <c r="O9" s="10"/>
      <c r="P9" s="513"/>
      <c r="Q9" s="1057">
        <v>3294</v>
      </c>
      <c r="R9" s="513">
        <v>325395181</v>
      </c>
    </row>
    <row r="10" spans="1:18" s="484" customFormat="1" hidden="1">
      <c r="A10" s="478" t="s">
        <v>4866</v>
      </c>
      <c r="B10" s="168" t="s">
        <v>731</v>
      </c>
      <c r="C10" s="168" t="s">
        <v>11389</v>
      </c>
      <c r="D10" s="478"/>
      <c r="E10" s="742"/>
      <c r="F10" s="487" t="s">
        <v>5725</v>
      </c>
      <c r="G10" s="487" t="s">
        <v>5717</v>
      </c>
      <c r="H10" s="1" t="s">
        <v>5995</v>
      </c>
      <c r="I10" s="510">
        <v>44739</v>
      </c>
      <c r="J10" s="510">
        <v>44855</v>
      </c>
      <c r="K10" s="478" t="s">
        <v>7220</v>
      </c>
      <c r="L10" s="478" t="s">
        <v>1896</v>
      </c>
      <c r="M10" s="515">
        <v>40000000</v>
      </c>
      <c r="O10" s="10"/>
      <c r="P10" s="513"/>
      <c r="Q10" s="1057">
        <v>721</v>
      </c>
      <c r="R10" s="513">
        <v>2970163</v>
      </c>
    </row>
    <row r="11" spans="1:18" s="484" customFormat="1" hidden="1">
      <c r="A11" s="478" t="s">
        <v>4866</v>
      </c>
      <c r="B11" s="168" t="s">
        <v>731</v>
      </c>
      <c r="C11" s="234" t="s">
        <v>6806</v>
      </c>
      <c r="D11" s="478"/>
      <c r="E11" s="606"/>
      <c r="F11" s="487" t="s">
        <v>5725</v>
      </c>
      <c r="G11" s="487" t="s">
        <v>7221</v>
      </c>
      <c r="H11" s="1" t="s">
        <v>5995</v>
      </c>
      <c r="I11" s="510">
        <v>44767</v>
      </c>
      <c r="J11" s="510">
        <v>44967</v>
      </c>
      <c r="K11" s="478" t="s">
        <v>1898</v>
      </c>
      <c r="L11" s="478" t="s">
        <v>1896</v>
      </c>
      <c r="M11" s="515">
        <v>334000000</v>
      </c>
      <c r="N11" s="484" t="s">
        <v>11390</v>
      </c>
      <c r="Q11" s="1057">
        <v>2876</v>
      </c>
      <c r="R11" s="513">
        <v>251040615</v>
      </c>
    </row>
    <row r="12" spans="1:18" s="484" customFormat="1" hidden="1">
      <c r="A12" s="478" t="s">
        <v>4866</v>
      </c>
      <c r="B12" s="168" t="s">
        <v>731</v>
      </c>
      <c r="C12" s="234" t="s">
        <v>6805</v>
      </c>
      <c r="D12" s="478"/>
      <c r="E12" s="606"/>
      <c r="F12" s="487" t="s">
        <v>5725</v>
      </c>
      <c r="G12" s="487" t="s">
        <v>7221</v>
      </c>
      <c r="H12" s="1" t="s">
        <v>5995</v>
      </c>
      <c r="I12" s="510">
        <v>44923</v>
      </c>
      <c r="J12" s="510">
        <v>44967</v>
      </c>
      <c r="K12" s="478" t="s">
        <v>1902</v>
      </c>
      <c r="L12" s="478" t="s">
        <v>1896</v>
      </c>
      <c r="M12" s="515">
        <v>35000000</v>
      </c>
      <c r="Q12" s="1057">
        <v>5</v>
      </c>
      <c r="R12" s="513">
        <v>10106094</v>
      </c>
    </row>
    <row r="13" spans="1:18" s="484" customFormat="1" hidden="1">
      <c r="A13" s="478" t="s">
        <v>4866</v>
      </c>
      <c r="B13" s="168" t="s">
        <v>731</v>
      </c>
      <c r="C13" s="234" t="s">
        <v>6813</v>
      </c>
      <c r="D13" s="606"/>
      <c r="E13" s="606"/>
      <c r="F13" s="487" t="s">
        <v>5725</v>
      </c>
      <c r="G13" s="487" t="s">
        <v>7221</v>
      </c>
      <c r="H13" s="1" t="s">
        <v>5995</v>
      </c>
      <c r="I13" s="510">
        <v>44902</v>
      </c>
      <c r="J13" s="510">
        <v>44981</v>
      </c>
      <c r="K13" s="478" t="s">
        <v>7220</v>
      </c>
      <c r="L13" s="478" t="s">
        <v>1896</v>
      </c>
      <c r="M13" s="515">
        <v>40000000</v>
      </c>
      <c r="Q13" s="1057">
        <v>2645</v>
      </c>
      <c r="R13" s="513">
        <v>10140914</v>
      </c>
    </row>
    <row r="14" spans="1:18" s="484" customFormat="1" hidden="1">
      <c r="A14" s="478" t="s">
        <v>4866</v>
      </c>
      <c r="B14" s="168" t="s">
        <v>731</v>
      </c>
      <c r="C14" s="234" t="s">
        <v>6899</v>
      </c>
      <c r="D14" s="606"/>
      <c r="E14" s="606"/>
      <c r="F14" s="487" t="s">
        <v>5725</v>
      </c>
      <c r="G14" s="487" t="s">
        <v>6687</v>
      </c>
      <c r="H14" s="1" t="s">
        <v>5995</v>
      </c>
      <c r="I14" s="510">
        <v>44999</v>
      </c>
      <c r="J14" s="510">
        <v>45128</v>
      </c>
      <c r="K14" s="478" t="s">
        <v>1902</v>
      </c>
      <c r="L14" s="478" t="s">
        <v>1896</v>
      </c>
      <c r="M14" s="515">
        <v>150000000</v>
      </c>
      <c r="Q14" s="1057">
        <v>152</v>
      </c>
      <c r="R14" s="513">
        <v>143590193</v>
      </c>
    </row>
    <row r="15" spans="1:18" s="484" customFormat="1" hidden="1">
      <c r="A15" s="478" t="s">
        <v>4866</v>
      </c>
      <c r="B15" s="168" t="s">
        <v>731</v>
      </c>
      <c r="C15" s="234" t="s">
        <v>9162</v>
      </c>
      <c r="D15" s="606"/>
      <c r="E15" s="606"/>
      <c r="F15" s="487" t="s">
        <v>5725</v>
      </c>
      <c r="G15" s="487" t="s">
        <v>7221</v>
      </c>
      <c r="H15" s="1" t="s">
        <v>5995</v>
      </c>
      <c r="I15" s="510">
        <v>45257</v>
      </c>
      <c r="J15" s="510">
        <v>45380</v>
      </c>
      <c r="K15" s="478" t="s">
        <v>1898</v>
      </c>
      <c r="L15" s="478" t="s">
        <v>1896</v>
      </c>
      <c r="M15" s="490">
        <v>88700000</v>
      </c>
      <c r="Q15" s="1057">
        <v>783</v>
      </c>
      <c r="R15" s="513">
        <v>81546571</v>
      </c>
    </row>
    <row r="16" spans="1:18" s="484" customFormat="1" hidden="1">
      <c r="A16" s="478" t="s">
        <v>4866</v>
      </c>
      <c r="B16" s="168" t="s">
        <v>731</v>
      </c>
      <c r="C16" s="234" t="s">
        <v>9167</v>
      </c>
      <c r="D16" s="606"/>
      <c r="E16" s="606"/>
      <c r="F16" s="487" t="s">
        <v>5725</v>
      </c>
      <c r="G16" s="487" t="s">
        <v>7221</v>
      </c>
      <c r="H16" s="1" t="s">
        <v>5995</v>
      </c>
      <c r="I16" s="510">
        <v>45219</v>
      </c>
      <c r="J16" s="510">
        <v>45492</v>
      </c>
      <c r="K16" s="478" t="s">
        <v>7220</v>
      </c>
      <c r="L16" s="478" t="s">
        <v>1896</v>
      </c>
      <c r="M16" s="490">
        <v>7000000</v>
      </c>
      <c r="Q16" s="1057">
        <v>853</v>
      </c>
      <c r="R16" s="513">
        <v>3661413</v>
      </c>
    </row>
    <row r="17" spans="1:18" s="484" customFormat="1" hidden="1">
      <c r="A17" s="478" t="s">
        <v>4866</v>
      </c>
      <c r="B17" s="168" t="s">
        <v>731</v>
      </c>
      <c r="C17" s="234" t="s">
        <v>11391</v>
      </c>
      <c r="D17" s="606"/>
      <c r="E17" s="606"/>
      <c r="F17" s="487" t="s">
        <v>5725</v>
      </c>
      <c r="G17" s="487" t="s">
        <v>7221</v>
      </c>
      <c r="H17" s="1" t="s">
        <v>5995</v>
      </c>
      <c r="I17" s="510">
        <v>45548</v>
      </c>
      <c r="J17" s="510">
        <v>45688</v>
      </c>
      <c r="K17" s="478" t="s">
        <v>1898</v>
      </c>
      <c r="L17" s="478" t="s">
        <v>1896</v>
      </c>
      <c r="M17" s="490">
        <v>30000000</v>
      </c>
      <c r="Q17" s="1057"/>
      <c r="R17" s="513">
        <f>M17</f>
        <v>30000000</v>
      </c>
    </row>
    <row r="18" spans="1:18" s="484" customFormat="1" hidden="1">
      <c r="A18" s="478" t="s">
        <v>4867</v>
      </c>
      <c r="B18" s="168" t="s">
        <v>735</v>
      </c>
      <c r="C18" s="478" t="s">
        <v>11488</v>
      </c>
      <c r="D18" s="606" t="s">
        <v>11489</v>
      </c>
      <c r="E18" s="606"/>
      <c r="F18" s="487" t="s">
        <v>5708</v>
      </c>
      <c r="G18" s="487" t="s">
        <v>7036</v>
      </c>
      <c r="H18" s="1" t="s">
        <v>5996</v>
      </c>
      <c r="I18" s="510">
        <v>44624</v>
      </c>
      <c r="J18" s="510">
        <v>44624</v>
      </c>
      <c r="K18" s="478" t="s">
        <v>1902</v>
      </c>
      <c r="L18" s="478" t="s">
        <v>1896</v>
      </c>
      <c r="M18" s="515">
        <v>10700000</v>
      </c>
      <c r="Q18" s="1057">
        <v>1</v>
      </c>
      <c r="R18" s="513">
        <v>10700000</v>
      </c>
    </row>
    <row r="19" spans="1:18" s="484" customFormat="1" hidden="1">
      <c r="A19" s="478" t="s">
        <v>4867</v>
      </c>
      <c r="B19" s="168" t="s">
        <v>735</v>
      </c>
      <c r="C19" s="478" t="s">
        <v>11493</v>
      </c>
      <c r="D19" s="606" t="s">
        <v>11494</v>
      </c>
      <c r="E19" s="606"/>
      <c r="F19" s="487" t="s">
        <v>5708</v>
      </c>
      <c r="G19" s="487" t="s">
        <v>11495</v>
      </c>
      <c r="H19" s="1" t="s">
        <v>5996</v>
      </c>
      <c r="I19" s="510">
        <v>44760</v>
      </c>
      <c r="J19" s="510">
        <v>44760</v>
      </c>
      <c r="K19" s="478" t="s">
        <v>1902</v>
      </c>
      <c r="L19" s="478" t="s">
        <v>1896</v>
      </c>
      <c r="M19" s="490">
        <v>18000000</v>
      </c>
      <c r="Q19" s="1057">
        <v>1</v>
      </c>
      <c r="R19" s="513">
        <v>18000000</v>
      </c>
    </row>
    <row r="20" spans="1:18" s="484" customFormat="1" hidden="1">
      <c r="A20" s="478" t="s">
        <v>4867</v>
      </c>
      <c r="B20" s="168" t="s">
        <v>735</v>
      </c>
      <c r="C20" s="478" t="s">
        <v>11490</v>
      </c>
      <c r="D20" s="606" t="s">
        <v>11491</v>
      </c>
      <c r="E20" s="606"/>
      <c r="F20" s="487" t="s">
        <v>5708</v>
      </c>
      <c r="G20" s="487" t="s">
        <v>11492</v>
      </c>
      <c r="H20" s="1" t="s">
        <v>5996</v>
      </c>
      <c r="I20" s="510">
        <v>44767</v>
      </c>
      <c r="J20" s="510">
        <v>44767</v>
      </c>
      <c r="K20" s="478" t="s">
        <v>1902</v>
      </c>
      <c r="L20" s="478" t="s">
        <v>1896</v>
      </c>
      <c r="M20" s="490">
        <v>10536530</v>
      </c>
      <c r="Q20" s="1057">
        <v>1</v>
      </c>
      <c r="R20" s="513">
        <v>10536530</v>
      </c>
    </row>
    <row r="21" spans="1:18" s="484" customFormat="1" hidden="1">
      <c r="A21" s="478" t="s">
        <v>4867</v>
      </c>
      <c r="B21" s="168" t="s">
        <v>735</v>
      </c>
      <c r="C21" s="478" t="s">
        <v>11504</v>
      </c>
      <c r="D21" s="606" t="s">
        <v>11505</v>
      </c>
      <c r="E21" s="606"/>
      <c r="F21" s="487" t="s">
        <v>5708</v>
      </c>
      <c r="G21" s="487" t="s">
        <v>6712</v>
      </c>
      <c r="H21" s="1" t="s">
        <v>5996</v>
      </c>
      <c r="I21" s="510">
        <v>44909</v>
      </c>
      <c r="J21" s="510">
        <v>44909</v>
      </c>
      <c r="K21" s="478" t="s">
        <v>1902</v>
      </c>
      <c r="L21" s="478" t="s">
        <v>1896</v>
      </c>
      <c r="M21" s="513">
        <v>8112000</v>
      </c>
      <c r="Q21" s="1057">
        <v>1</v>
      </c>
      <c r="R21" s="513">
        <v>8112000</v>
      </c>
    </row>
    <row r="22" spans="1:18" s="484" customFormat="1" hidden="1">
      <c r="A22" s="478" t="s">
        <v>4867</v>
      </c>
      <c r="B22" s="168" t="s">
        <v>735</v>
      </c>
      <c r="C22" s="478" t="s">
        <v>11506</v>
      </c>
      <c r="D22" s="606" t="s">
        <v>11507</v>
      </c>
      <c r="E22" s="606"/>
      <c r="F22" s="487" t="s">
        <v>5708</v>
      </c>
      <c r="G22" s="487" t="s">
        <v>7190</v>
      </c>
      <c r="H22" s="1" t="s">
        <v>5996</v>
      </c>
      <c r="I22" s="510">
        <v>44459</v>
      </c>
      <c r="J22" s="510">
        <v>44909</v>
      </c>
      <c r="K22" s="478" t="s">
        <v>1902</v>
      </c>
      <c r="L22" s="478" t="s">
        <v>1896</v>
      </c>
      <c r="M22" s="513">
        <v>20000000</v>
      </c>
      <c r="Q22" s="1057">
        <v>1</v>
      </c>
      <c r="R22" s="513">
        <v>20000000</v>
      </c>
    </row>
    <row r="23" spans="1:18" s="484" customFormat="1" hidden="1">
      <c r="A23" s="478" t="s">
        <v>4867</v>
      </c>
      <c r="B23" s="168" t="s">
        <v>735</v>
      </c>
      <c r="C23" s="234" t="s">
        <v>6878</v>
      </c>
      <c r="D23" s="606"/>
      <c r="E23" s="606"/>
      <c r="F23" s="487" t="s">
        <v>5708</v>
      </c>
      <c r="G23" s="487" t="s">
        <v>7221</v>
      </c>
      <c r="H23" s="1" t="s">
        <v>5995</v>
      </c>
      <c r="I23" s="510">
        <v>44854</v>
      </c>
      <c r="J23" s="510">
        <v>45065</v>
      </c>
      <c r="K23" s="478" t="s">
        <v>1898</v>
      </c>
      <c r="L23" s="478" t="s">
        <v>1896</v>
      </c>
      <c r="M23" s="514">
        <v>110300000</v>
      </c>
      <c r="Q23" s="1057">
        <v>6087</v>
      </c>
      <c r="R23" s="513">
        <v>108606602</v>
      </c>
    </row>
    <row r="24" spans="1:18" s="484" customFormat="1" hidden="1">
      <c r="A24" s="478" t="s">
        <v>4867</v>
      </c>
      <c r="B24" s="168" t="s">
        <v>735</v>
      </c>
      <c r="C24" s="234" t="s">
        <v>6910</v>
      </c>
      <c r="D24" s="606"/>
      <c r="E24" s="606"/>
      <c r="F24" s="487" t="s">
        <v>5708</v>
      </c>
      <c r="G24" s="487" t="s">
        <v>7221</v>
      </c>
      <c r="H24" s="1" t="s">
        <v>5995</v>
      </c>
      <c r="I24" s="510">
        <v>44917</v>
      </c>
      <c r="J24" s="510">
        <v>45205</v>
      </c>
      <c r="K24" s="478" t="s">
        <v>5767</v>
      </c>
      <c r="L24" s="478" t="s">
        <v>1896</v>
      </c>
      <c r="M24" s="514">
        <v>50000000</v>
      </c>
      <c r="Q24" s="1057">
        <f>2+6+10+3</f>
        <v>21</v>
      </c>
      <c r="R24" s="513">
        <f>4747752+12660672+22156176+5539044</f>
        <v>45103644</v>
      </c>
    </row>
    <row r="25" spans="1:18" s="484" customFormat="1" hidden="1">
      <c r="A25" s="478" t="s">
        <v>4867</v>
      </c>
      <c r="B25" s="168" t="s">
        <v>735</v>
      </c>
      <c r="C25" s="234" t="s">
        <v>9222</v>
      </c>
      <c r="D25" s="606"/>
      <c r="E25" s="606"/>
      <c r="F25" s="487" t="s">
        <v>5729</v>
      </c>
      <c r="G25" s="488" t="s">
        <v>7036</v>
      </c>
      <c r="H25" s="525" t="s">
        <v>5996</v>
      </c>
      <c r="I25" s="510">
        <v>45210</v>
      </c>
      <c r="J25" s="510">
        <v>45224</v>
      </c>
      <c r="K25" s="478" t="s">
        <v>1895</v>
      </c>
      <c r="L25" s="478" t="s">
        <v>1896</v>
      </c>
      <c r="M25" s="513" t="s">
        <v>6721</v>
      </c>
      <c r="O25" s="10"/>
      <c r="P25" s="513"/>
      <c r="Q25" s="1057"/>
      <c r="R25" s="513" t="str">
        <f>M25</f>
        <v>n.d.</v>
      </c>
    </row>
    <row r="26" spans="1:18" s="484" customFormat="1" hidden="1">
      <c r="A26" s="478" t="s">
        <v>4867</v>
      </c>
      <c r="B26" s="168" t="s">
        <v>735</v>
      </c>
      <c r="C26" s="234" t="s">
        <v>9223</v>
      </c>
      <c r="D26" s="606"/>
      <c r="E26" s="606"/>
      <c r="F26" s="487" t="s">
        <v>5729</v>
      </c>
      <c r="G26" s="488" t="s">
        <v>7036</v>
      </c>
      <c r="H26" s="525" t="s">
        <v>5996</v>
      </c>
      <c r="I26" s="510">
        <v>45210</v>
      </c>
      <c r="J26" s="510">
        <v>45224</v>
      </c>
      <c r="K26" s="478" t="s">
        <v>1895</v>
      </c>
      <c r="L26" s="478" t="s">
        <v>1896</v>
      </c>
      <c r="M26" s="513" t="s">
        <v>6721</v>
      </c>
      <c r="O26" s="10"/>
      <c r="P26" s="513"/>
      <c r="Q26" s="1057"/>
      <c r="R26" s="513" t="str">
        <f>M26</f>
        <v>n.d.</v>
      </c>
    </row>
    <row r="27" spans="1:18" s="484" customFormat="1" hidden="1">
      <c r="A27" s="478" t="s">
        <v>4867</v>
      </c>
      <c r="B27" s="168" t="s">
        <v>735</v>
      </c>
      <c r="C27" s="234" t="s">
        <v>9224</v>
      </c>
      <c r="D27" s="606"/>
      <c r="E27" s="606"/>
      <c r="F27" s="487" t="s">
        <v>5729</v>
      </c>
      <c r="G27" s="488" t="s">
        <v>7036</v>
      </c>
      <c r="H27" s="525" t="s">
        <v>5996</v>
      </c>
      <c r="I27" s="510">
        <v>45210</v>
      </c>
      <c r="J27" s="510">
        <v>45224</v>
      </c>
      <c r="K27" s="478" t="s">
        <v>1895</v>
      </c>
      <c r="L27" s="478" t="s">
        <v>1896</v>
      </c>
      <c r="M27" s="513" t="s">
        <v>6721</v>
      </c>
      <c r="O27" s="10"/>
      <c r="P27" s="513"/>
      <c r="Q27" s="1057"/>
      <c r="R27" s="513" t="str">
        <f>M27</f>
        <v>n.d.</v>
      </c>
    </row>
    <row r="28" spans="1:18" s="484" customFormat="1" hidden="1">
      <c r="A28" s="478" t="s">
        <v>4867</v>
      </c>
      <c r="B28" s="168" t="s">
        <v>735</v>
      </c>
      <c r="C28" s="20" t="s">
        <v>11508</v>
      </c>
      <c r="D28" s="606" t="s">
        <v>11509</v>
      </c>
      <c r="E28" s="606"/>
      <c r="F28" s="487" t="s">
        <v>5708</v>
      </c>
      <c r="G28" s="487" t="s">
        <v>7190</v>
      </c>
      <c r="H28" s="1" t="s">
        <v>5996</v>
      </c>
      <c r="I28" s="510">
        <v>45379</v>
      </c>
      <c r="J28" s="510">
        <v>45379</v>
      </c>
      <c r="K28" s="478" t="s">
        <v>1902</v>
      </c>
      <c r="L28" s="478" t="s">
        <v>1896</v>
      </c>
      <c r="M28" s="513">
        <v>16953517</v>
      </c>
      <c r="Q28" s="1057">
        <v>1</v>
      </c>
      <c r="R28" s="513">
        <v>16953517</v>
      </c>
    </row>
    <row r="29" spans="1:18" s="484" customFormat="1" hidden="1">
      <c r="A29" s="478" t="s">
        <v>4867</v>
      </c>
      <c r="B29" s="168" t="s">
        <v>735</v>
      </c>
      <c r="C29" s="20" t="s">
        <v>11510</v>
      </c>
      <c r="D29" s="606" t="s">
        <v>11511</v>
      </c>
      <c r="E29" s="606"/>
      <c r="F29" s="487" t="s">
        <v>5708</v>
      </c>
      <c r="G29" s="487" t="s">
        <v>11512</v>
      </c>
      <c r="H29" s="1" t="s">
        <v>5996</v>
      </c>
      <c r="I29" s="510">
        <v>45396</v>
      </c>
      <c r="J29" s="510">
        <v>45396</v>
      </c>
      <c r="K29" s="478" t="s">
        <v>1902</v>
      </c>
      <c r="L29" s="478" t="s">
        <v>1896</v>
      </c>
      <c r="M29" s="513">
        <v>1566309</v>
      </c>
      <c r="Q29" s="1057">
        <v>1</v>
      </c>
      <c r="R29" s="513">
        <v>1566309</v>
      </c>
    </row>
    <row r="30" spans="1:18" s="484" customFormat="1" hidden="1">
      <c r="A30" s="478" t="s">
        <v>4867</v>
      </c>
      <c r="B30" s="168" t="s">
        <v>735</v>
      </c>
      <c r="C30" s="234" t="s">
        <v>11407</v>
      </c>
      <c r="D30" s="606"/>
      <c r="E30" s="606"/>
      <c r="F30" s="487" t="s">
        <v>5725</v>
      </c>
      <c r="G30" s="493" t="s">
        <v>7221</v>
      </c>
      <c r="H30" s="1" t="s">
        <v>5995</v>
      </c>
      <c r="I30" s="510">
        <v>45126</v>
      </c>
      <c r="J30" s="510">
        <v>45415</v>
      </c>
      <c r="K30" s="478" t="s">
        <v>1902</v>
      </c>
      <c r="L30" s="478" t="s">
        <v>1896</v>
      </c>
      <c r="M30" s="490">
        <v>31000000</v>
      </c>
      <c r="Q30" s="1057">
        <f>144+25</f>
        <v>169</v>
      </c>
      <c r="R30" s="513">
        <f>27302593.5+2368334.15</f>
        <v>29670927.649999999</v>
      </c>
    </row>
    <row r="31" spans="1:18" s="484" customFormat="1" hidden="1">
      <c r="A31" s="478" t="s">
        <v>4867</v>
      </c>
      <c r="B31" s="168" t="s">
        <v>735</v>
      </c>
      <c r="C31" s="234" t="s">
        <v>11626</v>
      </c>
      <c r="D31" s="606"/>
      <c r="E31" s="606"/>
      <c r="F31" s="487" t="s">
        <v>5708</v>
      </c>
      <c r="G31" s="493" t="s">
        <v>7221</v>
      </c>
      <c r="H31" s="1" t="s">
        <v>5995</v>
      </c>
      <c r="I31" s="510">
        <v>45565</v>
      </c>
      <c r="J31" s="510">
        <v>45705</v>
      </c>
      <c r="K31" s="478" t="s">
        <v>1902</v>
      </c>
      <c r="L31" s="478" t="s">
        <v>1896</v>
      </c>
      <c r="M31" s="490">
        <v>6800000</v>
      </c>
      <c r="P31" s="489"/>
      <c r="Q31" s="1057"/>
      <c r="R31" s="513">
        <f>M31</f>
        <v>6800000</v>
      </c>
    </row>
    <row r="32" spans="1:18" s="484" customFormat="1" hidden="1">
      <c r="A32" s="478" t="s">
        <v>4867</v>
      </c>
      <c r="B32" s="168" t="s">
        <v>735</v>
      </c>
      <c r="C32" s="478" t="s">
        <v>11496</v>
      </c>
      <c r="D32" s="606" t="s">
        <v>11497</v>
      </c>
      <c r="E32" s="606"/>
      <c r="F32" s="487" t="s">
        <v>5708</v>
      </c>
      <c r="G32" s="487" t="s">
        <v>11498</v>
      </c>
      <c r="H32" s="1" t="s">
        <v>5996</v>
      </c>
      <c r="I32" s="510" t="s">
        <v>6721</v>
      </c>
      <c r="J32" s="510" t="s">
        <v>6721</v>
      </c>
      <c r="K32" s="478" t="s">
        <v>1902</v>
      </c>
      <c r="L32" s="478" t="s">
        <v>1896</v>
      </c>
      <c r="M32" s="490">
        <v>1418101.16</v>
      </c>
      <c r="Q32" s="1057">
        <v>1</v>
      </c>
      <c r="R32" s="513">
        <v>1418101.16</v>
      </c>
    </row>
    <row r="33" spans="1:18" s="484" customFormat="1" hidden="1">
      <c r="A33" s="478" t="s">
        <v>4867</v>
      </c>
      <c r="B33" s="168" t="s">
        <v>735</v>
      </c>
      <c r="C33" s="478" t="s">
        <v>11499</v>
      </c>
      <c r="D33" s="606" t="s">
        <v>11500</v>
      </c>
      <c r="E33" s="606"/>
      <c r="F33" s="487" t="s">
        <v>5708</v>
      </c>
      <c r="G33" s="487" t="s">
        <v>7044</v>
      </c>
      <c r="H33" s="1" t="s">
        <v>5996</v>
      </c>
      <c r="I33" s="510" t="s">
        <v>6721</v>
      </c>
      <c r="J33" s="510" t="s">
        <v>6721</v>
      </c>
      <c r="K33" s="478" t="s">
        <v>1902</v>
      </c>
      <c r="L33" s="478" t="s">
        <v>1896</v>
      </c>
      <c r="M33" s="490">
        <v>2663310</v>
      </c>
      <c r="P33" s="489"/>
      <c r="Q33" s="1057">
        <v>1</v>
      </c>
      <c r="R33" s="513">
        <v>2663310</v>
      </c>
    </row>
    <row r="34" spans="1:18" s="484" customFormat="1" hidden="1">
      <c r="A34" s="478" t="s">
        <v>4867</v>
      </c>
      <c r="B34" s="168" t="s">
        <v>735</v>
      </c>
      <c r="C34" s="478" t="s">
        <v>11501</v>
      </c>
      <c r="D34" s="606" t="s">
        <v>11502</v>
      </c>
      <c r="E34" s="606"/>
      <c r="F34" s="487" t="s">
        <v>5708</v>
      </c>
      <c r="G34" s="487" t="s">
        <v>11503</v>
      </c>
      <c r="H34" s="1" t="s">
        <v>5996</v>
      </c>
      <c r="I34" s="510" t="s">
        <v>6721</v>
      </c>
      <c r="J34" s="510" t="s">
        <v>6721</v>
      </c>
      <c r="K34" s="478" t="s">
        <v>1902</v>
      </c>
      <c r="L34" s="478" t="s">
        <v>1896</v>
      </c>
      <c r="M34" s="490">
        <v>4999953.67</v>
      </c>
      <c r="Q34" s="1057">
        <v>1</v>
      </c>
      <c r="R34" s="513">
        <v>4999953.67</v>
      </c>
    </row>
    <row r="35" spans="1:18" s="484" customFormat="1" hidden="1">
      <c r="A35" s="478" t="s">
        <v>4868</v>
      </c>
      <c r="B35" s="168" t="s">
        <v>735</v>
      </c>
      <c r="C35" s="234" t="s">
        <v>6702</v>
      </c>
      <c r="D35" s="478" t="s">
        <v>11351</v>
      </c>
      <c r="E35" s="606"/>
      <c r="F35" s="487" t="s">
        <v>5729</v>
      </c>
      <c r="G35" s="487" t="s">
        <v>6687</v>
      </c>
      <c r="H35" s="1" t="s">
        <v>5995</v>
      </c>
      <c r="I35" s="510">
        <v>44824</v>
      </c>
      <c r="J35" s="510">
        <v>44844</v>
      </c>
      <c r="K35" s="478" t="s">
        <v>1902</v>
      </c>
      <c r="L35" s="478" t="s">
        <v>6005</v>
      </c>
      <c r="M35" s="515">
        <v>300000</v>
      </c>
      <c r="Q35" s="1057"/>
      <c r="R35" s="513">
        <f>M35</f>
        <v>300000</v>
      </c>
    </row>
    <row r="36" spans="1:18" s="484" customFormat="1" hidden="1">
      <c r="A36" s="478" t="s">
        <v>4868</v>
      </c>
      <c r="B36" s="168" t="s">
        <v>735</v>
      </c>
      <c r="C36" s="234" t="s">
        <v>6704</v>
      </c>
      <c r="D36" s="484" t="s">
        <v>11351</v>
      </c>
      <c r="E36" s="606"/>
      <c r="F36" s="487" t="s">
        <v>5729</v>
      </c>
      <c r="G36" s="493" t="s">
        <v>6687</v>
      </c>
      <c r="H36" s="1" t="s">
        <v>5995</v>
      </c>
      <c r="I36" s="510">
        <v>44824</v>
      </c>
      <c r="J36" s="510">
        <v>44844</v>
      </c>
      <c r="K36" s="478" t="s">
        <v>1902</v>
      </c>
      <c r="L36" s="478" t="s">
        <v>6005</v>
      </c>
      <c r="M36" s="515">
        <v>225000</v>
      </c>
      <c r="Q36" s="1057"/>
      <c r="R36" s="513">
        <f>M36</f>
        <v>225000</v>
      </c>
    </row>
    <row r="37" spans="1:18" s="484" customFormat="1" hidden="1">
      <c r="A37" s="478" t="s">
        <v>4868</v>
      </c>
      <c r="B37" s="168" t="s">
        <v>735</v>
      </c>
      <c r="C37" s="234" t="s">
        <v>6705</v>
      </c>
      <c r="D37" s="484" t="s">
        <v>11351</v>
      </c>
      <c r="E37" s="606"/>
      <c r="F37" s="487" t="s">
        <v>5729</v>
      </c>
      <c r="G37" s="487" t="s">
        <v>6687</v>
      </c>
      <c r="H37" s="1" t="s">
        <v>5995</v>
      </c>
      <c r="I37" s="510">
        <v>44824</v>
      </c>
      <c r="J37" s="510">
        <v>44844</v>
      </c>
      <c r="K37" s="478" t="s">
        <v>1902</v>
      </c>
      <c r="L37" s="478" t="s">
        <v>6005</v>
      </c>
      <c r="M37" s="515">
        <v>600000</v>
      </c>
      <c r="Q37" s="1057"/>
      <c r="R37" s="513">
        <f>M37</f>
        <v>600000</v>
      </c>
    </row>
    <row r="38" spans="1:18" s="484" customFormat="1" hidden="1">
      <c r="A38" s="478" t="s">
        <v>4868</v>
      </c>
      <c r="B38" s="168" t="s">
        <v>735</v>
      </c>
      <c r="C38" s="234" t="s">
        <v>6706</v>
      </c>
      <c r="D38" s="484" t="s">
        <v>11351</v>
      </c>
      <c r="E38" s="606"/>
      <c r="F38" s="487" t="s">
        <v>5729</v>
      </c>
      <c r="G38" s="487" t="s">
        <v>6687</v>
      </c>
      <c r="H38" s="1" t="s">
        <v>5995</v>
      </c>
      <c r="I38" s="510">
        <v>44824</v>
      </c>
      <c r="J38" s="510">
        <v>44844</v>
      </c>
      <c r="K38" s="478" t="s">
        <v>1902</v>
      </c>
      <c r="L38" s="478" t="s">
        <v>6005</v>
      </c>
      <c r="M38" s="515">
        <v>300000</v>
      </c>
      <c r="Q38" s="1057"/>
      <c r="R38" s="513">
        <f>M38</f>
        <v>300000</v>
      </c>
    </row>
    <row r="39" spans="1:18" hidden="1">
      <c r="A39" s="478" t="s">
        <v>4868</v>
      </c>
      <c r="B39" s="168" t="s">
        <v>735</v>
      </c>
      <c r="C39" s="234" t="s">
        <v>9239</v>
      </c>
      <c r="D39" s="484" t="s">
        <v>11351</v>
      </c>
      <c r="E39" s="606"/>
      <c r="F39" s="488" t="s">
        <v>5710</v>
      </c>
      <c r="G39" s="485" t="s">
        <v>6099</v>
      </c>
      <c r="H39" s="525" t="s">
        <v>5996</v>
      </c>
      <c r="I39" s="510">
        <v>45257</v>
      </c>
      <c r="J39" s="510">
        <v>45265</v>
      </c>
      <c r="K39" s="478" t="s">
        <v>1902</v>
      </c>
      <c r="L39" s="478" t="s">
        <v>1896</v>
      </c>
      <c r="M39" s="515">
        <v>130863.12</v>
      </c>
      <c r="N39" s="484"/>
      <c r="O39" s="10">
        <v>1</v>
      </c>
      <c r="P39" s="513"/>
      <c r="Q39" s="1057">
        <v>1</v>
      </c>
      <c r="R39" s="513">
        <v>3000000.12</v>
      </c>
    </row>
    <row r="40" spans="1:18" s="484" customFormat="1" hidden="1">
      <c r="A40" s="478" t="s">
        <v>4869</v>
      </c>
      <c r="B40" s="168" t="s">
        <v>741</v>
      </c>
      <c r="C40" s="168" t="s">
        <v>7223</v>
      </c>
      <c r="D40" s="742"/>
      <c r="E40" s="742"/>
      <c r="F40" s="487" t="s">
        <v>5725</v>
      </c>
      <c r="G40" s="487" t="s">
        <v>5717</v>
      </c>
      <c r="H40" s="1" t="s">
        <v>5995</v>
      </c>
      <c r="I40" s="510">
        <v>44677</v>
      </c>
      <c r="J40" s="510">
        <v>44736</v>
      </c>
      <c r="K40" s="485" t="s">
        <v>1902</v>
      </c>
      <c r="L40" s="478" t="s">
        <v>1896</v>
      </c>
      <c r="M40" s="515">
        <v>45000000</v>
      </c>
      <c r="N40" s="484" t="s">
        <v>11392</v>
      </c>
      <c r="O40" s="10"/>
      <c r="P40" s="513"/>
      <c r="Q40" s="1057">
        <v>3585</v>
      </c>
      <c r="R40" s="513">
        <v>26174085</v>
      </c>
    </row>
    <row r="41" spans="1:18" hidden="1">
      <c r="A41" s="478" t="s">
        <v>4869</v>
      </c>
      <c r="B41" s="168" t="s">
        <v>741</v>
      </c>
      <c r="C41" s="168" t="s">
        <v>7222</v>
      </c>
      <c r="D41" s="742"/>
      <c r="E41" s="742"/>
      <c r="F41" s="487" t="s">
        <v>5725</v>
      </c>
      <c r="G41" s="487" t="s">
        <v>5717</v>
      </c>
      <c r="H41" s="1" t="s">
        <v>5995</v>
      </c>
      <c r="I41" s="510">
        <v>44677</v>
      </c>
      <c r="J41" s="510">
        <v>44806</v>
      </c>
      <c r="K41" s="485" t="s">
        <v>1898</v>
      </c>
      <c r="L41" s="478" t="s">
        <v>1896</v>
      </c>
      <c r="M41" s="490">
        <v>400000000</v>
      </c>
      <c r="N41" s="484"/>
      <c r="O41" s="10"/>
      <c r="P41" s="513"/>
      <c r="Q41" s="1057">
        <v>3348</v>
      </c>
      <c r="R41" s="513">
        <v>398046970</v>
      </c>
    </row>
    <row r="42" spans="1:18" hidden="1">
      <c r="A42" s="478" t="s">
        <v>4869</v>
      </c>
      <c r="B42" s="168" t="s">
        <v>741</v>
      </c>
      <c r="C42" s="168" t="s">
        <v>11393</v>
      </c>
      <c r="D42" s="742"/>
      <c r="E42" s="742"/>
      <c r="F42" s="487" t="s">
        <v>5725</v>
      </c>
      <c r="G42" s="493" t="s">
        <v>5717</v>
      </c>
      <c r="H42" s="1" t="s">
        <v>5995</v>
      </c>
      <c r="I42" s="510">
        <v>44739</v>
      </c>
      <c r="J42" s="510">
        <v>44827</v>
      </c>
      <c r="K42" s="478" t="s">
        <v>1902</v>
      </c>
      <c r="L42" s="478" t="s">
        <v>1896</v>
      </c>
      <c r="M42" s="515">
        <v>20000000</v>
      </c>
      <c r="N42" s="484" t="s">
        <v>11392</v>
      </c>
      <c r="O42" s="10"/>
      <c r="P42" s="490"/>
      <c r="Q42" s="1057">
        <v>2066</v>
      </c>
      <c r="R42" s="513">
        <v>15083866</v>
      </c>
    </row>
    <row r="43" spans="1:18" hidden="1">
      <c r="A43" s="478" t="s">
        <v>4869</v>
      </c>
      <c r="B43" s="168" t="s">
        <v>741</v>
      </c>
      <c r="C43" s="234" t="s">
        <v>6715</v>
      </c>
      <c r="D43" s="606"/>
      <c r="E43" s="606"/>
      <c r="F43" s="487" t="s">
        <v>5725</v>
      </c>
      <c r="G43" s="487" t="s">
        <v>6687</v>
      </c>
      <c r="H43" s="526" t="s">
        <v>5995</v>
      </c>
      <c r="I43" s="510">
        <v>44823</v>
      </c>
      <c r="J43" s="510">
        <v>44869</v>
      </c>
      <c r="K43" s="494" t="s">
        <v>1898</v>
      </c>
      <c r="L43" s="478" t="s">
        <v>1896</v>
      </c>
      <c r="M43" s="515">
        <v>356000000</v>
      </c>
      <c r="N43" s="484"/>
      <c r="O43" s="10"/>
      <c r="P43" s="490"/>
      <c r="Q43" s="1057">
        <v>3231</v>
      </c>
      <c r="R43" s="513">
        <v>345238559</v>
      </c>
    </row>
    <row r="44" spans="1:18" hidden="1">
      <c r="A44" s="478" t="s">
        <v>4869</v>
      </c>
      <c r="B44" s="168" t="s">
        <v>741</v>
      </c>
      <c r="C44" s="234" t="s">
        <v>6804</v>
      </c>
      <c r="D44" s="606"/>
      <c r="E44" s="606"/>
      <c r="F44" s="487" t="s">
        <v>5725</v>
      </c>
      <c r="G44" s="487" t="s">
        <v>6687</v>
      </c>
      <c r="H44" s="1" t="s">
        <v>5995</v>
      </c>
      <c r="I44" s="510">
        <v>44902</v>
      </c>
      <c r="J44" s="510">
        <v>44967</v>
      </c>
      <c r="K44" s="478" t="s">
        <v>1902</v>
      </c>
      <c r="L44" s="478" t="s">
        <v>1896</v>
      </c>
      <c r="M44" s="515">
        <v>7500000</v>
      </c>
      <c r="N44" s="484"/>
      <c r="O44" s="484"/>
      <c r="P44" s="489"/>
      <c r="Q44" s="1057">
        <v>942</v>
      </c>
      <c r="R44" s="513">
        <v>6877542</v>
      </c>
    </row>
    <row r="45" spans="1:18" hidden="1">
      <c r="A45" s="478" t="s">
        <v>4869</v>
      </c>
      <c r="B45" s="168" t="s">
        <v>741</v>
      </c>
      <c r="C45" s="478" t="s">
        <v>11513</v>
      </c>
      <c r="D45" s="606" t="s">
        <v>11514</v>
      </c>
      <c r="E45" s="606"/>
      <c r="F45" s="487" t="s">
        <v>5710</v>
      </c>
      <c r="G45" s="487" t="s">
        <v>6687</v>
      </c>
      <c r="H45" s="1" t="s">
        <v>5995</v>
      </c>
      <c r="I45" s="510">
        <v>45093</v>
      </c>
      <c r="J45" s="510">
        <v>45093</v>
      </c>
      <c r="K45" s="478" t="s">
        <v>1902</v>
      </c>
      <c r="L45" s="478" t="s">
        <v>1896</v>
      </c>
      <c r="M45" s="515">
        <v>169615</v>
      </c>
      <c r="N45" s="484"/>
      <c r="O45" s="484"/>
      <c r="P45" s="489"/>
      <c r="Q45" s="1057">
        <v>1</v>
      </c>
      <c r="R45" s="513">
        <v>169615</v>
      </c>
    </row>
    <row r="46" spans="1:18" s="484" customFormat="1" hidden="1">
      <c r="A46" s="478" t="s">
        <v>4869</v>
      </c>
      <c r="B46" s="168" t="s">
        <v>741</v>
      </c>
      <c r="C46" s="234" t="s">
        <v>11394</v>
      </c>
      <c r="D46" s="606"/>
      <c r="E46" s="606"/>
      <c r="F46" s="487" t="s">
        <v>5725</v>
      </c>
      <c r="G46" s="487" t="s">
        <v>6687</v>
      </c>
      <c r="H46" s="1" t="s">
        <v>5995</v>
      </c>
      <c r="I46" s="510">
        <v>45548</v>
      </c>
      <c r="J46" s="510">
        <v>45632</v>
      </c>
      <c r="K46" s="478" t="s">
        <v>1902</v>
      </c>
      <c r="L46" s="478" t="s">
        <v>1896</v>
      </c>
      <c r="M46" s="515">
        <v>5000000</v>
      </c>
      <c r="P46" s="489"/>
      <c r="Q46" s="1057"/>
      <c r="R46" s="513">
        <f>M46</f>
        <v>5000000</v>
      </c>
    </row>
    <row r="47" spans="1:18" hidden="1">
      <c r="A47" s="478" t="s">
        <v>4870</v>
      </c>
      <c r="B47" s="168" t="s">
        <v>741</v>
      </c>
      <c r="C47" s="234" t="s">
        <v>11515</v>
      </c>
      <c r="D47" s="742"/>
      <c r="E47" s="742"/>
      <c r="F47" s="487" t="s">
        <v>5725</v>
      </c>
      <c r="G47" s="487" t="s">
        <v>5717</v>
      </c>
      <c r="H47" s="1" t="s">
        <v>5995</v>
      </c>
      <c r="I47" s="510">
        <v>44544</v>
      </c>
      <c r="J47" s="510">
        <v>44544</v>
      </c>
      <c r="K47" s="478" t="s">
        <v>1898</v>
      </c>
      <c r="L47" s="478" t="s">
        <v>1896</v>
      </c>
      <c r="M47" s="515">
        <v>63269666.350000001</v>
      </c>
      <c r="N47" s="484"/>
      <c r="O47" s="10"/>
      <c r="P47" s="490"/>
      <c r="Q47" s="1057">
        <v>58</v>
      </c>
      <c r="R47" s="513">
        <v>63269666.350000001</v>
      </c>
    </row>
    <row r="48" spans="1:18" hidden="1">
      <c r="A48" s="478" t="s">
        <v>4871</v>
      </c>
      <c r="B48" s="168" t="s">
        <v>741</v>
      </c>
      <c r="C48" s="20" t="s">
        <v>11520</v>
      </c>
      <c r="D48" s="1064" t="s">
        <v>11519</v>
      </c>
      <c r="E48" s="742"/>
      <c r="F48" s="487" t="s">
        <v>5725</v>
      </c>
      <c r="G48" s="487" t="s">
        <v>7221</v>
      </c>
      <c r="H48" s="1" t="s">
        <v>5995</v>
      </c>
      <c r="I48" s="510">
        <v>44468</v>
      </c>
      <c r="J48" s="510">
        <v>44468</v>
      </c>
      <c r="K48" s="478" t="s">
        <v>1902</v>
      </c>
      <c r="L48" s="478" t="s">
        <v>1896</v>
      </c>
      <c r="M48" s="515">
        <v>36600000</v>
      </c>
      <c r="N48" s="484"/>
      <c r="O48" s="10"/>
      <c r="P48" s="490"/>
      <c r="Q48" s="1057">
        <v>1</v>
      </c>
      <c r="R48" s="513">
        <v>72000000</v>
      </c>
    </row>
    <row r="49" spans="1:18" s="484" customFormat="1" hidden="1">
      <c r="A49" s="478" t="s">
        <v>4871</v>
      </c>
      <c r="B49" s="168" t="s">
        <v>741</v>
      </c>
      <c r="C49" s="607" t="s">
        <v>11518</v>
      </c>
      <c r="D49" s="1064" t="s">
        <v>11517</v>
      </c>
      <c r="E49" s="742"/>
      <c r="F49" s="487" t="s">
        <v>5725</v>
      </c>
      <c r="G49" s="487" t="s">
        <v>11503</v>
      </c>
      <c r="H49" s="1" t="s">
        <v>5996</v>
      </c>
      <c r="I49" s="510">
        <v>44781</v>
      </c>
      <c r="J49" s="510">
        <v>44781</v>
      </c>
      <c r="K49" s="478" t="s">
        <v>1902</v>
      </c>
      <c r="L49" s="478" t="s">
        <v>1896</v>
      </c>
      <c r="M49" s="515">
        <v>36600000</v>
      </c>
      <c r="O49" s="10"/>
      <c r="P49" s="513"/>
      <c r="Q49" s="1057">
        <v>1</v>
      </c>
      <c r="R49" s="513">
        <v>36600000</v>
      </c>
    </row>
    <row r="50" spans="1:18" s="484" customFormat="1" hidden="1">
      <c r="A50" s="478" t="s">
        <v>4871</v>
      </c>
      <c r="B50" s="168" t="s">
        <v>741</v>
      </c>
      <c r="C50" s="168" t="s">
        <v>11396</v>
      </c>
      <c r="D50" s="742"/>
      <c r="E50" s="742"/>
      <c r="F50" s="487" t="s">
        <v>5725</v>
      </c>
      <c r="G50" s="487" t="s">
        <v>5717</v>
      </c>
      <c r="H50" s="1" t="s">
        <v>5995</v>
      </c>
      <c r="I50" s="510">
        <v>44655</v>
      </c>
      <c r="J50" s="510">
        <v>44806</v>
      </c>
      <c r="K50" s="478" t="s">
        <v>1898</v>
      </c>
      <c r="L50" s="478" t="s">
        <v>1896</v>
      </c>
      <c r="M50" s="515">
        <v>200000000</v>
      </c>
      <c r="O50" s="10"/>
      <c r="P50" s="513"/>
      <c r="Q50" s="1057">
        <v>1470</v>
      </c>
      <c r="R50" s="513">
        <v>30296446</v>
      </c>
    </row>
    <row r="51" spans="1:18" s="484" customFormat="1" hidden="1">
      <c r="A51" s="478" t="s">
        <v>4871</v>
      </c>
      <c r="B51" s="168" t="s">
        <v>741</v>
      </c>
      <c r="C51" s="168" t="s">
        <v>11395</v>
      </c>
      <c r="D51" s="742"/>
      <c r="E51" s="742"/>
      <c r="F51" s="487" t="s">
        <v>5725</v>
      </c>
      <c r="G51" s="487" t="s">
        <v>5717</v>
      </c>
      <c r="H51" s="1" t="s">
        <v>5995</v>
      </c>
      <c r="I51" s="510">
        <v>44655</v>
      </c>
      <c r="J51" s="510">
        <v>44806</v>
      </c>
      <c r="K51" s="478" t="s">
        <v>1898</v>
      </c>
      <c r="L51" s="478" t="s">
        <v>1896</v>
      </c>
      <c r="M51" s="515">
        <v>90000000</v>
      </c>
      <c r="O51" s="10"/>
      <c r="P51" s="513"/>
      <c r="Q51" s="1057">
        <v>2927</v>
      </c>
      <c r="R51" s="513">
        <v>28808771</v>
      </c>
    </row>
    <row r="52" spans="1:18" s="484" customFormat="1" hidden="1">
      <c r="A52" s="478" t="s">
        <v>4871</v>
      </c>
      <c r="B52" s="168" t="s">
        <v>741</v>
      </c>
      <c r="C52" s="168" t="s">
        <v>11398</v>
      </c>
      <c r="D52" s="742"/>
      <c r="E52" s="742"/>
      <c r="F52" s="487" t="s">
        <v>5725</v>
      </c>
      <c r="G52" s="487" t="s">
        <v>5717</v>
      </c>
      <c r="H52" s="1" t="s">
        <v>5995</v>
      </c>
      <c r="I52" s="510">
        <v>44711</v>
      </c>
      <c r="J52" s="510">
        <v>44813</v>
      </c>
      <c r="K52" s="478" t="s">
        <v>6029</v>
      </c>
      <c r="L52" s="478" t="s">
        <v>1896</v>
      </c>
      <c r="M52" s="515">
        <v>80000000</v>
      </c>
      <c r="O52" s="10"/>
      <c r="P52" s="513"/>
      <c r="Q52" s="1057">
        <v>42</v>
      </c>
      <c r="R52" s="513">
        <v>6683570</v>
      </c>
    </row>
    <row r="53" spans="1:18" s="484" customFormat="1" hidden="1">
      <c r="A53" s="478" t="s">
        <v>4871</v>
      </c>
      <c r="B53" s="168" t="s">
        <v>741</v>
      </c>
      <c r="C53" s="168" t="s">
        <v>11397</v>
      </c>
      <c r="D53" s="742"/>
      <c r="E53" s="742"/>
      <c r="F53" s="487" t="s">
        <v>5725</v>
      </c>
      <c r="G53" s="487" t="s">
        <v>5717</v>
      </c>
      <c r="H53" s="1" t="s">
        <v>5995</v>
      </c>
      <c r="I53" s="510">
        <v>44711</v>
      </c>
      <c r="J53" s="510">
        <v>44813</v>
      </c>
      <c r="K53" s="478" t="s">
        <v>6042</v>
      </c>
      <c r="L53" s="478" t="s">
        <v>1896</v>
      </c>
      <c r="M53" s="515">
        <v>35000000</v>
      </c>
      <c r="O53" s="10"/>
      <c r="P53" s="513"/>
      <c r="Q53" s="1057">
        <v>74</v>
      </c>
      <c r="R53" s="513">
        <v>4371750</v>
      </c>
    </row>
    <row r="54" spans="1:18" s="484" customFormat="1" hidden="1">
      <c r="A54" s="478" t="s">
        <v>4871</v>
      </c>
      <c r="B54" s="168" t="s">
        <v>741</v>
      </c>
      <c r="C54" s="234" t="s">
        <v>6847</v>
      </c>
      <c r="D54" s="606"/>
      <c r="E54" s="606"/>
      <c r="F54" s="487" t="s">
        <v>5725</v>
      </c>
      <c r="G54" s="487" t="s">
        <v>7221</v>
      </c>
      <c r="H54" s="526" t="s">
        <v>5995</v>
      </c>
      <c r="I54" s="510">
        <v>44816</v>
      </c>
      <c r="J54" s="510">
        <v>45002</v>
      </c>
      <c r="K54" s="478" t="s">
        <v>1902</v>
      </c>
      <c r="L54" s="478" t="s">
        <v>1896</v>
      </c>
      <c r="M54" s="515">
        <v>50000000</v>
      </c>
      <c r="O54" s="10"/>
      <c r="P54" s="513"/>
      <c r="Q54" s="1057">
        <v>62</v>
      </c>
      <c r="R54" s="513">
        <v>11066064</v>
      </c>
    </row>
    <row r="55" spans="1:18" s="484" customFormat="1" hidden="1">
      <c r="A55" s="478" t="s">
        <v>4871</v>
      </c>
      <c r="B55" s="168" t="s">
        <v>741</v>
      </c>
      <c r="C55" s="234" t="s">
        <v>6848</v>
      </c>
      <c r="D55" s="606"/>
      <c r="E55" s="606"/>
      <c r="F55" s="487" t="s">
        <v>5725</v>
      </c>
      <c r="G55" s="487" t="s">
        <v>7221</v>
      </c>
      <c r="H55" s="526" t="s">
        <v>5995</v>
      </c>
      <c r="I55" s="510">
        <v>44816</v>
      </c>
      <c r="J55" s="510">
        <v>45002</v>
      </c>
      <c r="K55" s="478" t="s">
        <v>1902</v>
      </c>
      <c r="L55" s="478" t="s">
        <v>1896</v>
      </c>
      <c r="M55" s="515">
        <v>30000000</v>
      </c>
      <c r="O55" s="10"/>
      <c r="P55" s="513"/>
      <c r="Q55" s="1057">
        <v>69</v>
      </c>
      <c r="R55" s="513">
        <v>2941764</v>
      </c>
    </row>
    <row r="56" spans="1:18" s="484" customFormat="1" hidden="1">
      <c r="A56" s="478" t="s">
        <v>4871</v>
      </c>
      <c r="B56" s="168" t="s">
        <v>741</v>
      </c>
      <c r="C56" s="234" t="s">
        <v>6852</v>
      </c>
      <c r="D56" s="606"/>
      <c r="E56" s="606"/>
      <c r="F56" s="487" t="s">
        <v>5725</v>
      </c>
      <c r="G56" s="487" t="s">
        <v>7221</v>
      </c>
      <c r="H56" s="526" t="s">
        <v>5995</v>
      </c>
      <c r="I56" s="510">
        <v>44816</v>
      </c>
      <c r="J56" s="510">
        <v>45009</v>
      </c>
      <c r="K56" s="478" t="s">
        <v>1902</v>
      </c>
      <c r="L56" s="478" t="s">
        <v>1896</v>
      </c>
      <c r="M56" s="515">
        <v>92600000</v>
      </c>
      <c r="N56" s="484" t="s">
        <v>11392</v>
      </c>
      <c r="O56" s="10"/>
      <c r="P56" s="513"/>
      <c r="Q56" s="1057">
        <v>2391</v>
      </c>
      <c r="R56" s="513">
        <v>50929712</v>
      </c>
    </row>
    <row r="57" spans="1:18" hidden="1">
      <c r="A57" s="478" t="s">
        <v>4871</v>
      </c>
      <c r="B57" s="168" t="s">
        <v>741</v>
      </c>
      <c r="C57" s="234" t="s">
        <v>6853</v>
      </c>
      <c r="D57" s="606"/>
      <c r="E57" s="606"/>
      <c r="F57" s="487" t="s">
        <v>5725</v>
      </c>
      <c r="G57" s="487" t="s">
        <v>7221</v>
      </c>
      <c r="H57" s="526" t="s">
        <v>5995</v>
      </c>
      <c r="I57" s="510">
        <v>44816</v>
      </c>
      <c r="J57" s="510">
        <v>45009</v>
      </c>
      <c r="K57" s="478" t="s">
        <v>1902</v>
      </c>
      <c r="L57" s="478" t="s">
        <v>1896</v>
      </c>
      <c r="M57" s="515">
        <v>40000000</v>
      </c>
      <c r="N57" s="484"/>
      <c r="O57" s="10"/>
      <c r="P57" s="490"/>
      <c r="Q57" s="1057">
        <v>1228</v>
      </c>
      <c r="R57" s="513">
        <v>8420522</v>
      </c>
    </row>
    <row r="58" spans="1:18" s="484" customFormat="1" hidden="1">
      <c r="A58" s="478" t="s">
        <v>4871</v>
      </c>
      <c r="B58" s="168" t="s">
        <v>741</v>
      </c>
      <c r="C58" s="234" t="s">
        <v>9141</v>
      </c>
      <c r="D58" s="606"/>
      <c r="E58" s="606"/>
      <c r="F58" s="487" t="s">
        <v>5725</v>
      </c>
      <c r="G58" s="487" t="s">
        <v>5781</v>
      </c>
      <c r="H58" s="1" t="s">
        <v>5995</v>
      </c>
      <c r="I58" s="510">
        <v>45057</v>
      </c>
      <c r="J58" s="510">
        <v>45324</v>
      </c>
      <c r="K58" s="478" t="s">
        <v>1898</v>
      </c>
      <c r="L58" s="478" t="s">
        <v>1896</v>
      </c>
      <c r="M58" s="515">
        <v>20000000</v>
      </c>
      <c r="P58" s="489"/>
      <c r="Q58" s="1057"/>
      <c r="R58" s="513">
        <f>M58</f>
        <v>20000000</v>
      </c>
    </row>
    <row r="59" spans="1:18" s="479" customFormat="1" hidden="1">
      <c r="A59" s="478" t="s">
        <v>4871</v>
      </c>
      <c r="B59" s="168" t="s">
        <v>741</v>
      </c>
      <c r="C59" s="234" t="s">
        <v>9142</v>
      </c>
      <c r="D59" s="606"/>
      <c r="E59" s="606"/>
      <c r="F59" s="487" t="s">
        <v>5725</v>
      </c>
      <c r="G59" s="487" t="s">
        <v>5781</v>
      </c>
      <c r="H59" s="1" t="s">
        <v>5995</v>
      </c>
      <c r="I59" s="510">
        <v>45212</v>
      </c>
      <c r="J59" s="510">
        <v>45324</v>
      </c>
      <c r="K59" s="478" t="s">
        <v>1902</v>
      </c>
      <c r="L59" s="478" t="s">
        <v>1896</v>
      </c>
      <c r="M59" s="515">
        <v>10000000</v>
      </c>
      <c r="N59" s="484"/>
      <c r="O59" s="484"/>
      <c r="P59" s="489"/>
      <c r="Q59" s="1057"/>
      <c r="R59" s="513">
        <f>M59</f>
        <v>10000000</v>
      </c>
    </row>
    <row r="60" spans="1:18" s="484" customFormat="1" hidden="1">
      <c r="A60" s="478" t="s">
        <v>4871</v>
      </c>
      <c r="B60" s="168" t="s">
        <v>741</v>
      </c>
      <c r="C60" s="234" t="s">
        <v>11401</v>
      </c>
      <c r="D60" s="1066"/>
      <c r="E60" s="606"/>
      <c r="F60" s="487" t="s">
        <v>5725</v>
      </c>
      <c r="G60" s="487" t="s">
        <v>7221</v>
      </c>
      <c r="H60" s="526" t="s">
        <v>5995</v>
      </c>
      <c r="I60" s="510">
        <v>45212</v>
      </c>
      <c r="J60" s="510">
        <v>45324</v>
      </c>
      <c r="K60" s="478" t="s">
        <v>1902</v>
      </c>
      <c r="L60" s="478" t="s">
        <v>1896</v>
      </c>
      <c r="M60" s="515">
        <v>13800000</v>
      </c>
      <c r="O60" s="10"/>
      <c r="P60" s="490"/>
      <c r="Q60" s="1057">
        <v>96</v>
      </c>
      <c r="R60" s="513">
        <v>13451342</v>
      </c>
    </row>
    <row r="61" spans="1:18" s="484" customFormat="1" hidden="1">
      <c r="A61" s="478" t="s">
        <v>4871</v>
      </c>
      <c r="B61" s="168" t="s">
        <v>741</v>
      </c>
      <c r="C61" s="234" t="s">
        <v>11399</v>
      </c>
      <c r="D61" s="1066"/>
      <c r="E61" s="606"/>
      <c r="F61" s="487" t="s">
        <v>5725</v>
      </c>
      <c r="G61" s="487" t="s">
        <v>7221</v>
      </c>
      <c r="H61" s="526" t="s">
        <v>5995</v>
      </c>
      <c r="I61" s="510">
        <v>45057</v>
      </c>
      <c r="J61" s="510">
        <v>45324</v>
      </c>
      <c r="K61" s="494" t="s">
        <v>1898</v>
      </c>
      <c r="L61" s="478" t="s">
        <v>1896</v>
      </c>
      <c r="M61" s="515">
        <v>39100000</v>
      </c>
      <c r="N61" s="484" t="s">
        <v>11392</v>
      </c>
      <c r="O61" s="10"/>
      <c r="P61" s="490"/>
      <c r="Q61" s="1057">
        <v>1600</v>
      </c>
      <c r="R61" s="513">
        <v>33552426</v>
      </c>
    </row>
    <row r="62" spans="1:18" hidden="1">
      <c r="A62" s="478" t="s">
        <v>4871</v>
      </c>
      <c r="B62" s="168" t="s">
        <v>741</v>
      </c>
      <c r="C62" s="234" t="s">
        <v>9163</v>
      </c>
      <c r="D62" s="606"/>
      <c r="E62" s="606"/>
      <c r="F62" s="487" t="s">
        <v>5725</v>
      </c>
      <c r="G62" s="487" t="s">
        <v>7221</v>
      </c>
      <c r="H62" s="1" t="s">
        <v>5995</v>
      </c>
      <c r="I62" s="510">
        <v>45252</v>
      </c>
      <c r="J62" s="510">
        <v>45394</v>
      </c>
      <c r="K62" s="478" t="s">
        <v>1898</v>
      </c>
      <c r="L62" s="478" t="s">
        <v>1896</v>
      </c>
      <c r="M62" s="490">
        <v>30000000</v>
      </c>
      <c r="N62" s="484"/>
      <c r="O62" s="484"/>
      <c r="P62" s="489"/>
      <c r="Q62" s="1057"/>
      <c r="R62" s="513">
        <f>M62</f>
        <v>30000000</v>
      </c>
    </row>
    <row r="63" spans="1:18" s="484" customFormat="1" hidden="1">
      <c r="A63" s="478" t="s">
        <v>4871</v>
      </c>
      <c r="B63" s="168" t="s">
        <v>741</v>
      </c>
      <c r="C63" s="168" t="s">
        <v>11402</v>
      </c>
      <c r="D63" s="742"/>
      <c r="E63" s="742"/>
      <c r="F63" s="487" t="s">
        <v>5725</v>
      </c>
      <c r="G63" s="487" t="s">
        <v>5717</v>
      </c>
      <c r="H63" s="1" t="s">
        <v>5995</v>
      </c>
      <c r="I63" s="510">
        <v>45252</v>
      </c>
      <c r="J63" s="510">
        <v>45394</v>
      </c>
      <c r="K63" s="478" t="s">
        <v>6029</v>
      </c>
      <c r="L63" s="478" t="s">
        <v>1896</v>
      </c>
      <c r="M63" s="515">
        <v>30000000</v>
      </c>
      <c r="O63" s="10"/>
      <c r="P63" s="490"/>
      <c r="Q63" s="1057">
        <v>1508</v>
      </c>
      <c r="R63" s="513">
        <v>11138130</v>
      </c>
    </row>
    <row r="64" spans="1:18" s="484" customFormat="1" hidden="1">
      <c r="A64" s="478" t="s">
        <v>4871</v>
      </c>
      <c r="B64" s="168" t="s">
        <v>741</v>
      </c>
      <c r="C64" s="234" t="s">
        <v>9972</v>
      </c>
      <c r="D64" s="606"/>
      <c r="E64" s="606"/>
      <c r="F64" s="487" t="s">
        <v>5725</v>
      </c>
      <c r="G64" s="487" t="s">
        <v>7221</v>
      </c>
      <c r="H64" s="1" t="s">
        <v>5995</v>
      </c>
      <c r="I64" s="510">
        <v>45419</v>
      </c>
      <c r="J64" s="510">
        <v>45555</v>
      </c>
      <c r="K64" s="478" t="s">
        <v>1902</v>
      </c>
      <c r="L64" s="478" t="s">
        <v>1896</v>
      </c>
      <c r="M64" s="490">
        <v>10000000</v>
      </c>
      <c r="P64" s="489"/>
      <c r="Q64" s="1057"/>
      <c r="R64" s="513">
        <f>M64</f>
        <v>10000000</v>
      </c>
    </row>
    <row r="65" spans="1:18" s="484" customFormat="1" hidden="1">
      <c r="A65" s="478" t="s">
        <v>4871</v>
      </c>
      <c r="B65" s="168" t="s">
        <v>741</v>
      </c>
      <c r="C65" s="234" t="s">
        <v>9974</v>
      </c>
      <c r="D65" s="606"/>
      <c r="E65" s="606"/>
      <c r="F65" s="487" t="s">
        <v>5725</v>
      </c>
      <c r="G65" s="487" t="s">
        <v>7221</v>
      </c>
      <c r="H65" s="1" t="s">
        <v>5995</v>
      </c>
      <c r="I65" s="510">
        <v>45419</v>
      </c>
      <c r="J65" s="510">
        <v>45555</v>
      </c>
      <c r="K65" s="478" t="s">
        <v>1902</v>
      </c>
      <c r="L65" s="478" t="s">
        <v>1896</v>
      </c>
      <c r="M65" s="490">
        <v>30000000</v>
      </c>
      <c r="P65" s="489"/>
      <c r="Q65" s="1057"/>
      <c r="R65" s="490">
        <f>M65</f>
        <v>30000000</v>
      </c>
    </row>
    <row r="66" spans="1:18" s="484" customFormat="1" hidden="1">
      <c r="A66" s="478" t="s">
        <v>4871</v>
      </c>
      <c r="B66" s="168" t="s">
        <v>741</v>
      </c>
      <c r="C66" s="234" t="s">
        <v>11403</v>
      </c>
      <c r="D66" s="606"/>
      <c r="E66" s="606"/>
      <c r="F66" s="487" t="s">
        <v>5725</v>
      </c>
      <c r="G66" s="487" t="s">
        <v>7221</v>
      </c>
      <c r="H66" s="526" t="s">
        <v>5995</v>
      </c>
      <c r="I66" s="510">
        <v>45419</v>
      </c>
      <c r="J66" s="510">
        <v>45688</v>
      </c>
      <c r="K66" s="478" t="s">
        <v>1902</v>
      </c>
      <c r="L66" s="478" t="s">
        <v>1896</v>
      </c>
      <c r="M66" s="515">
        <v>30000000</v>
      </c>
      <c r="O66" s="10"/>
      <c r="P66" s="490"/>
      <c r="Q66" s="1057">
        <v>291</v>
      </c>
      <c r="R66" s="490">
        <v>2302694</v>
      </c>
    </row>
    <row r="67" spans="1:18" hidden="1">
      <c r="A67" s="478" t="s">
        <v>4871</v>
      </c>
      <c r="B67" s="168" t="s">
        <v>741</v>
      </c>
      <c r="C67" s="234" t="s">
        <v>11400</v>
      </c>
      <c r="D67" s="606"/>
      <c r="E67" s="606"/>
      <c r="F67" s="487" t="s">
        <v>5725</v>
      </c>
      <c r="G67" s="487" t="s">
        <v>7221</v>
      </c>
      <c r="H67" s="1" t="s">
        <v>5995</v>
      </c>
      <c r="I67" s="510">
        <v>45467</v>
      </c>
      <c r="J67" s="510">
        <v>45716</v>
      </c>
      <c r="K67" s="478" t="s">
        <v>1902</v>
      </c>
      <c r="L67" s="478" t="s">
        <v>1896</v>
      </c>
      <c r="M67" s="490">
        <v>15000000</v>
      </c>
      <c r="N67" s="484"/>
      <c r="O67" s="484"/>
      <c r="P67" s="489"/>
      <c r="Q67" s="1057"/>
      <c r="R67" s="490">
        <f>M67</f>
        <v>15000000</v>
      </c>
    </row>
    <row r="68" spans="1:18" hidden="1">
      <c r="A68" s="478" t="s">
        <v>4871</v>
      </c>
      <c r="B68" s="168" t="s">
        <v>741</v>
      </c>
      <c r="C68" s="234" t="s">
        <v>11404</v>
      </c>
      <c r="D68" s="606"/>
      <c r="E68" s="606"/>
      <c r="F68" s="487" t="s">
        <v>5725</v>
      </c>
      <c r="G68" s="487" t="s">
        <v>7221</v>
      </c>
      <c r="H68" s="526" t="s">
        <v>5995</v>
      </c>
      <c r="I68" s="510">
        <v>45419</v>
      </c>
      <c r="J68" s="510">
        <v>45716</v>
      </c>
      <c r="K68" s="478" t="s">
        <v>1902</v>
      </c>
      <c r="L68" s="478" t="s">
        <v>1896</v>
      </c>
      <c r="M68" s="515">
        <v>10000000</v>
      </c>
      <c r="N68" s="484"/>
      <c r="O68" s="10"/>
      <c r="P68" s="490"/>
      <c r="Q68" s="1057">
        <v>22</v>
      </c>
      <c r="R68" s="513">
        <v>3203389</v>
      </c>
    </row>
    <row r="69" spans="1:18" s="484" customFormat="1" hidden="1">
      <c r="A69" s="478" t="s">
        <v>4871</v>
      </c>
      <c r="B69" s="168" t="s">
        <v>741</v>
      </c>
      <c r="C69" s="234" t="s">
        <v>11405</v>
      </c>
      <c r="D69" s="606"/>
      <c r="E69" s="606"/>
      <c r="F69" s="487" t="s">
        <v>5725</v>
      </c>
      <c r="G69" s="487" t="s">
        <v>7221</v>
      </c>
      <c r="H69" s="526" t="s">
        <v>5995</v>
      </c>
      <c r="I69" s="510">
        <v>45548</v>
      </c>
      <c r="J69" s="510">
        <v>45716</v>
      </c>
      <c r="K69" s="478" t="s">
        <v>1902</v>
      </c>
      <c r="L69" s="478" t="s">
        <v>1896</v>
      </c>
      <c r="M69" s="515">
        <v>15000000</v>
      </c>
      <c r="O69" s="10"/>
      <c r="P69" s="490"/>
      <c r="Q69" s="1057"/>
      <c r="R69" s="513">
        <f>M69</f>
        <v>15000000</v>
      </c>
    </row>
    <row r="70" spans="1:18" s="484" customFormat="1" hidden="1">
      <c r="A70" s="478" t="s">
        <v>4872</v>
      </c>
      <c r="B70" s="168" t="s">
        <v>741</v>
      </c>
      <c r="C70" s="478" t="s">
        <v>11526</v>
      </c>
      <c r="D70" s="1064" t="s">
        <v>11525</v>
      </c>
      <c r="E70" s="742"/>
      <c r="F70" s="487" t="s">
        <v>5710</v>
      </c>
      <c r="G70" s="487" t="s">
        <v>11527</v>
      </c>
      <c r="H70" s="1" t="s">
        <v>5996</v>
      </c>
      <c r="I70" s="510">
        <v>44085</v>
      </c>
      <c r="J70" s="510">
        <v>44085</v>
      </c>
      <c r="K70" s="478" t="s">
        <v>1898</v>
      </c>
      <c r="L70" s="478" t="s">
        <v>1896</v>
      </c>
      <c r="M70" s="490">
        <v>1021395</v>
      </c>
      <c r="O70" s="10"/>
      <c r="P70" s="513"/>
      <c r="Q70" s="1057">
        <v>1</v>
      </c>
      <c r="R70" s="513">
        <v>1021395</v>
      </c>
    </row>
    <row r="71" spans="1:18" s="484" customFormat="1" hidden="1">
      <c r="A71" s="478" t="s">
        <v>4872</v>
      </c>
      <c r="B71" s="168" t="s">
        <v>741</v>
      </c>
      <c r="C71" s="478" t="s">
        <v>11529</v>
      </c>
      <c r="D71" s="1064" t="s">
        <v>11528</v>
      </c>
      <c r="E71" s="742"/>
      <c r="F71" s="487" t="s">
        <v>5710</v>
      </c>
      <c r="G71" s="487" t="s">
        <v>11527</v>
      </c>
      <c r="H71" s="1" t="s">
        <v>5996</v>
      </c>
      <c r="I71" s="510">
        <v>44085</v>
      </c>
      <c r="J71" s="510">
        <v>44085</v>
      </c>
      <c r="K71" s="478" t="s">
        <v>1898</v>
      </c>
      <c r="L71" s="478" t="s">
        <v>1896</v>
      </c>
      <c r="M71" s="490">
        <v>1586925</v>
      </c>
      <c r="O71" s="10"/>
      <c r="P71" s="513"/>
      <c r="Q71" s="1057">
        <v>1</v>
      </c>
      <c r="R71" s="513">
        <v>1586925</v>
      </c>
    </row>
    <row r="72" spans="1:18" s="484" customFormat="1" hidden="1">
      <c r="A72" s="478" t="s">
        <v>4872</v>
      </c>
      <c r="B72" s="168" t="s">
        <v>741</v>
      </c>
      <c r="C72" s="20" t="s">
        <v>11531</v>
      </c>
      <c r="D72" s="1064" t="s">
        <v>11530</v>
      </c>
      <c r="E72" s="742"/>
      <c r="F72" s="487" t="s">
        <v>5710</v>
      </c>
      <c r="G72" s="487" t="s">
        <v>5717</v>
      </c>
      <c r="H72" s="1" t="s">
        <v>5995</v>
      </c>
      <c r="I72" s="510">
        <v>44545</v>
      </c>
      <c r="J72" s="510">
        <v>44545</v>
      </c>
      <c r="K72" s="478" t="s">
        <v>1898</v>
      </c>
      <c r="L72" s="478" t="s">
        <v>1896</v>
      </c>
      <c r="M72" s="513">
        <v>24798820</v>
      </c>
      <c r="O72" s="10"/>
      <c r="P72" s="513"/>
      <c r="Q72" s="1057">
        <v>1</v>
      </c>
      <c r="R72" s="513">
        <v>24798820</v>
      </c>
    </row>
    <row r="73" spans="1:18" s="484" customFormat="1" hidden="1">
      <c r="A73" s="478" t="s">
        <v>4872</v>
      </c>
      <c r="B73" s="168" t="s">
        <v>741</v>
      </c>
      <c r="C73" s="478" t="s">
        <v>11524</v>
      </c>
      <c r="D73" s="1074" t="s">
        <v>11523</v>
      </c>
      <c r="E73" s="742"/>
      <c r="F73" s="487" t="s">
        <v>5710</v>
      </c>
      <c r="G73" s="487" t="s">
        <v>11512</v>
      </c>
      <c r="H73" s="1" t="s">
        <v>5996</v>
      </c>
      <c r="I73" s="510">
        <v>44712</v>
      </c>
      <c r="J73" s="510">
        <v>44712</v>
      </c>
      <c r="K73" s="478" t="s">
        <v>1898</v>
      </c>
      <c r="L73" s="478" t="s">
        <v>1896</v>
      </c>
      <c r="M73" s="513">
        <v>970000</v>
      </c>
      <c r="O73" s="10"/>
      <c r="P73" s="513"/>
      <c r="Q73" s="1057">
        <v>1</v>
      </c>
      <c r="R73" s="513">
        <v>970000</v>
      </c>
    </row>
    <row r="74" spans="1:18" s="484" customFormat="1" hidden="1">
      <c r="A74" s="478" t="s">
        <v>4872</v>
      </c>
      <c r="B74" s="168" t="s">
        <v>741</v>
      </c>
      <c r="C74" s="478" t="s">
        <v>11521</v>
      </c>
      <c r="D74" s="1075" t="s">
        <v>11522</v>
      </c>
      <c r="E74" s="742"/>
      <c r="F74" s="487" t="s">
        <v>5710</v>
      </c>
      <c r="G74" s="487" t="s">
        <v>11503</v>
      </c>
      <c r="H74" s="1" t="s">
        <v>5996</v>
      </c>
      <c r="I74" s="510">
        <v>44781</v>
      </c>
      <c r="J74" s="510">
        <v>44781</v>
      </c>
      <c r="K74" s="478" t="s">
        <v>1898</v>
      </c>
      <c r="L74" s="478" t="s">
        <v>1896</v>
      </c>
      <c r="M74" s="513">
        <v>36867276</v>
      </c>
      <c r="O74" s="10"/>
      <c r="P74" s="513"/>
      <c r="Q74" s="1057">
        <v>1</v>
      </c>
      <c r="R74" s="513">
        <v>36867276</v>
      </c>
    </row>
    <row r="75" spans="1:18" s="484" customFormat="1" hidden="1">
      <c r="A75" s="478" t="s">
        <v>4872</v>
      </c>
      <c r="B75" s="168" t="s">
        <v>741</v>
      </c>
      <c r="C75" s="168" t="s">
        <v>11406</v>
      </c>
      <c r="D75" s="1075"/>
      <c r="E75" s="742"/>
      <c r="F75" s="487" t="s">
        <v>5725</v>
      </c>
      <c r="G75" s="487" t="s">
        <v>5717</v>
      </c>
      <c r="H75" s="1" t="s">
        <v>5995</v>
      </c>
      <c r="I75" s="510">
        <v>44655</v>
      </c>
      <c r="J75" s="510">
        <v>44806</v>
      </c>
      <c r="K75" s="478" t="s">
        <v>1898</v>
      </c>
      <c r="L75" s="478" t="s">
        <v>1896</v>
      </c>
      <c r="M75" s="514">
        <v>100000000</v>
      </c>
      <c r="O75" s="10"/>
      <c r="P75" s="513"/>
      <c r="Q75" s="1057">
        <v>4121</v>
      </c>
      <c r="R75" s="513">
        <v>57694000</v>
      </c>
    </row>
    <row r="76" spans="1:18" s="484" customFormat="1" hidden="1">
      <c r="A76" s="478" t="s">
        <v>4872</v>
      </c>
      <c r="B76" s="168" t="s">
        <v>741</v>
      </c>
      <c r="C76" s="168" t="s">
        <v>6041</v>
      </c>
      <c r="D76" s="1075"/>
      <c r="E76" s="742"/>
      <c r="F76" s="487" t="s">
        <v>5725</v>
      </c>
      <c r="G76" s="487" t="s">
        <v>5717</v>
      </c>
      <c r="H76" s="1" t="s">
        <v>5995</v>
      </c>
      <c r="I76" s="510">
        <v>44711</v>
      </c>
      <c r="J76" s="510">
        <v>44824</v>
      </c>
      <c r="K76" s="478" t="s">
        <v>1902</v>
      </c>
      <c r="L76" s="478" t="s">
        <v>1896</v>
      </c>
      <c r="M76" s="514">
        <v>30000000</v>
      </c>
      <c r="O76" s="10"/>
      <c r="P76" s="513"/>
      <c r="Q76" s="1057">
        <v>781</v>
      </c>
      <c r="R76" s="513">
        <v>10934000</v>
      </c>
    </row>
    <row r="77" spans="1:18" s="484" customFormat="1" hidden="1">
      <c r="A77" s="478" t="s">
        <v>4872</v>
      </c>
      <c r="B77" s="168" t="s">
        <v>741</v>
      </c>
      <c r="C77" s="234" t="s">
        <v>6846</v>
      </c>
      <c r="D77" s="606"/>
      <c r="E77" s="606"/>
      <c r="F77" s="487" t="s">
        <v>5725</v>
      </c>
      <c r="G77" s="487" t="s">
        <v>7221</v>
      </c>
      <c r="H77" s="526" t="s">
        <v>5995</v>
      </c>
      <c r="I77" s="510">
        <v>44816</v>
      </c>
      <c r="J77" s="510">
        <v>45002</v>
      </c>
      <c r="K77" s="478" t="s">
        <v>1902</v>
      </c>
      <c r="L77" s="478" t="s">
        <v>1896</v>
      </c>
      <c r="M77" s="515">
        <v>7500000</v>
      </c>
      <c r="O77" s="10"/>
      <c r="P77" s="513"/>
      <c r="Q77" s="1057">
        <v>509</v>
      </c>
      <c r="R77" s="513">
        <v>7126000</v>
      </c>
    </row>
    <row r="78" spans="1:18" hidden="1">
      <c r="A78" s="478" t="s">
        <v>4872</v>
      </c>
      <c r="B78" s="168" t="s">
        <v>741</v>
      </c>
      <c r="C78" s="234" t="s">
        <v>6851</v>
      </c>
      <c r="D78" s="606"/>
      <c r="E78" s="606"/>
      <c r="F78" s="487" t="s">
        <v>5725</v>
      </c>
      <c r="G78" s="487" t="s">
        <v>7221</v>
      </c>
      <c r="H78" s="526" t="s">
        <v>5995</v>
      </c>
      <c r="I78" s="510">
        <v>44816</v>
      </c>
      <c r="J78" s="510">
        <v>45009</v>
      </c>
      <c r="K78" s="478" t="s">
        <v>1902</v>
      </c>
      <c r="L78" s="478" t="s">
        <v>1896</v>
      </c>
      <c r="M78" s="515">
        <v>29000000</v>
      </c>
      <c r="N78" s="484"/>
      <c r="O78" s="10"/>
      <c r="P78" s="490"/>
      <c r="Q78" s="1057">
        <v>1822</v>
      </c>
      <c r="R78" s="513">
        <v>25508000</v>
      </c>
    </row>
    <row r="79" spans="1:18" hidden="1">
      <c r="A79" s="478" t="s">
        <v>4872</v>
      </c>
      <c r="B79" s="168" t="s">
        <v>741</v>
      </c>
      <c r="C79" s="234" t="s">
        <v>9978</v>
      </c>
      <c r="D79" s="606"/>
      <c r="E79" s="606"/>
      <c r="F79" s="487" t="s">
        <v>5725</v>
      </c>
      <c r="G79" s="487" t="s">
        <v>7221</v>
      </c>
      <c r="H79" s="1" t="s">
        <v>5995</v>
      </c>
      <c r="I79" s="510">
        <v>45496</v>
      </c>
      <c r="J79" s="510">
        <v>45620</v>
      </c>
      <c r="K79" s="478" t="s">
        <v>1902</v>
      </c>
      <c r="L79" s="478" t="s">
        <v>1896</v>
      </c>
      <c r="M79" s="490">
        <v>49383355.200000003</v>
      </c>
      <c r="N79" s="484"/>
      <c r="O79" s="484"/>
      <c r="P79" s="489"/>
      <c r="Q79" s="1057"/>
      <c r="R79" s="513">
        <f>M79</f>
        <v>49383355.200000003</v>
      </c>
    </row>
    <row r="80" spans="1:18" s="484" customFormat="1" hidden="1">
      <c r="A80" s="478" t="s">
        <v>4873</v>
      </c>
      <c r="B80" s="168" t="s">
        <v>741</v>
      </c>
      <c r="C80" s="234" t="s">
        <v>6718</v>
      </c>
      <c r="D80" s="1066"/>
      <c r="E80" s="606"/>
      <c r="F80" s="487" t="s">
        <v>5725</v>
      </c>
      <c r="G80" s="487" t="s">
        <v>7221</v>
      </c>
      <c r="H80" s="526" t="s">
        <v>5995</v>
      </c>
      <c r="I80" s="510">
        <v>44816</v>
      </c>
      <c r="J80" s="510">
        <v>44876</v>
      </c>
      <c r="K80" s="494" t="s">
        <v>1898</v>
      </c>
      <c r="L80" s="478" t="s">
        <v>1896</v>
      </c>
      <c r="M80" s="515">
        <v>200000000</v>
      </c>
      <c r="O80" s="10"/>
      <c r="P80" s="490"/>
      <c r="Q80" s="1057">
        <v>4445</v>
      </c>
      <c r="R80" s="513">
        <v>131117668</v>
      </c>
    </row>
    <row r="81" spans="1:18" hidden="1">
      <c r="A81" s="478" t="s">
        <v>4873</v>
      </c>
      <c r="B81" s="168" t="s">
        <v>741</v>
      </c>
      <c r="C81" s="234" t="s">
        <v>9973</v>
      </c>
      <c r="D81" s="606"/>
      <c r="E81" s="606"/>
      <c r="F81" s="487" t="s">
        <v>5725</v>
      </c>
      <c r="G81" s="487" t="s">
        <v>7221</v>
      </c>
      <c r="H81" s="1" t="s">
        <v>5995</v>
      </c>
      <c r="I81" s="510">
        <v>45419</v>
      </c>
      <c r="J81" s="510">
        <v>45632</v>
      </c>
      <c r="K81" s="478" t="s">
        <v>1902</v>
      </c>
      <c r="L81" s="478" t="s">
        <v>1896</v>
      </c>
      <c r="M81" s="490">
        <v>50000000</v>
      </c>
      <c r="N81" s="484"/>
      <c r="O81" s="484"/>
      <c r="P81" s="489"/>
      <c r="Q81" s="1057">
        <v>2012</v>
      </c>
      <c r="R81" s="513">
        <v>52492825</v>
      </c>
    </row>
    <row r="82" spans="1:18" hidden="1">
      <c r="A82" s="478" t="s">
        <v>4873</v>
      </c>
      <c r="B82" s="168" t="s">
        <v>741</v>
      </c>
      <c r="C82" s="20" t="s">
        <v>11532</v>
      </c>
      <c r="D82" s="1065" t="s">
        <v>11533</v>
      </c>
      <c r="E82" s="606"/>
      <c r="F82" s="487" t="s">
        <v>5725</v>
      </c>
      <c r="G82" s="487" t="s">
        <v>7221</v>
      </c>
      <c r="H82" s="1" t="s">
        <v>5995</v>
      </c>
      <c r="I82" s="510">
        <v>45419</v>
      </c>
      <c r="J82" s="510">
        <v>45632</v>
      </c>
      <c r="K82" s="478" t="s">
        <v>1902</v>
      </c>
      <c r="L82" s="478" t="s">
        <v>1896</v>
      </c>
      <c r="M82" s="490">
        <v>38500000</v>
      </c>
      <c r="N82" s="484"/>
      <c r="O82" s="484"/>
      <c r="P82" s="489"/>
      <c r="Q82" s="1057">
        <v>1</v>
      </c>
      <c r="R82" s="513">
        <v>38500000</v>
      </c>
    </row>
    <row r="83" spans="1:18" s="484" customFormat="1" hidden="1">
      <c r="A83" s="478" t="s">
        <v>4874</v>
      </c>
      <c r="B83" s="168" t="s">
        <v>741</v>
      </c>
      <c r="C83" s="234" t="s">
        <v>3227</v>
      </c>
      <c r="D83" s="606"/>
      <c r="E83" s="606"/>
      <c r="F83" s="488" t="s">
        <v>5708</v>
      </c>
      <c r="G83" s="487" t="s">
        <v>5717</v>
      </c>
      <c r="H83" s="525" t="s">
        <v>5995</v>
      </c>
      <c r="I83" s="510">
        <v>44522</v>
      </c>
      <c r="J83" s="510">
        <v>44581</v>
      </c>
      <c r="K83" s="494" t="s">
        <v>3228</v>
      </c>
      <c r="L83" s="478" t="s">
        <v>1896</v>
      </c>
      <c r="M83" s="514">
        <v>16900000</v>
      </c>
      <c r="O83" s="10"/>
      <c r="P83" s="490"/>
      <c r="Q83" s="1057">
        <v>4</v>
      </c>
      <c r="R83" s="513">
        <v>16815000</v>
      </c>
    </row>
    <row r="84" spans="1:18" s="484" customFormat="1" hidden="1">
      <c r="A84" s="478" t="s">
        <v>4874</v>
      </c>
      <c r="B84" s="168" t="s">
        <v>741</v>
      </c>
      <c r="C84" s="478" t="s">
        <v>11535</v>
      </c>
      <c r="D84" s="1074" t="s">
        <v>11536</v>
      </c>
      <c r="E84" s="606"/>
      <c r="F84" s="488" t="s">
        <v>5710</v>
      </c>
      <c r="G84" s="487" t="s">
        <v>5717</v>
      </c>
      <c r="H84" s="525" t="s">
        <v>5995</v>
      </c>
      <c r="I84" s="510">
        <v>44622</v>
      </c>
      <c r="J84" s="510">
        <v>44622</v>
      </c>
      <c r="K84" s="494" t="s">
        <v>3228</v>
      </c>
      <c r="L84" s="478" t="s">
        <v>1896</v>
      </c>
      <c r="M84" s="513">
        <v>164728</v>
      </c>
      <c r="O84" s="10"/>
      <c r="P84" s="490"/>
      <c r="Q84" s="1057">
        <v>1</v>
      </c>
      <c r="R84" s="513">
        <v>164728</v>
      </c>
    </row>
    <row r="85" spans="1:18" hidden="1">
      <c r="A85" s="478" t="s">
        <v>4874</v>
      </c>
      <c r="B85" s="168" t="s">
        <v>741</v>
      </c>
      <c r="C85" s="478" t="s">
        <v>11534</v>
      </c>
      <c r="D85" s="606"/>
      <c r="E85" s="606"/>
      <c r="F85" s="488" t="s">
        <v>5710</v>
      </c>
      <c r="G85" s="487" t="s">
        <v>6712</v>
      </c>
      <c r="H85" s="525" t="s">
        <v>5996</v>
      </c>
      <c r="I85" s="510">
        <v>44985</v>
      </c>
      <c r="J85" s="510">
        <v>44985</v>
      </c>
      <c r="K85" s="494" t="s">
        <v>3228</v>
      </c>
      <c r="L85" s="478" t="s">
        <v>1896</v>
      </c>
      <c r="M85" s="490">
        <v>6835600</v>
      </c>
      <c r="N85" s="484"/>
      <c r="O85" s="10"/>
      <c r="P85" s="490"/>
      <c r="Q85" s="1057">
        <v>5</v>
      </c>
      <c r="R85" s="513">
        <v>6835600</v>
      </c>
    </row>
    <row r="86" spans="1:18" s="479" customFormat="1" hidden="1">
      <c r="A86" s="478" t="s">
        <v>4874</v>
      </c>
      <c r="B86" s="168" t="s">
        <v>741</v>
      </c>
      <c r="C86" s="486" t="s">
        <v>6886</v>
      </c>
      <c r="D86" s="627"/>
      <c r="E86" s="627"/>
      <c r="F86" s="487" t="s">
        <v>5725</v>
      </c>
      <c r="G86" s="487" t="s">
        <v>7221</v>
      </c>
      <c r="H86" s="526" t="s">
        <v>5995</v>
      </c>
      <c r="I86" s="510">
        <v>45030</v>
      </c>
      <c r="J86" s="510">
        <v>45077</v>
      </c>
      <c r="K86" s="494" t="s">
        <v>1902</v>
      </c>
      <c r="L86" s="478" t="s">
        <v>1896</v>
      </c>
      <c r="M86" s="515">
        <v>16100000</v>
      </c>
      <c r="N86" s="234" t="s">
        <v>6134</v>
      </c>
      <c r="O86" s="10">
        <v>13</v>
      </c>
      <c r="P86" s="490"/>
      <c r="Q86" s="1057">
        <v>7</v>
      </c>
      <c r="R86" s="513">
        <f>M86</f>
        <v>16100000</v>
      </c>
    </row>
    <row r="87" spans="1:18" hidden="1">
      <c r="A87" s="478" t="s">
        <v>7378</v>
      </c>
      <c r="B87" s="517" t="s">
        <v>7381</v>
      </c>
      <c r="C87" s="234" t="s">
        <v>7801</v>
      </c>
      <c r="D87" s="606"/>
      <c r="E87" s="606"/>
      <c r="F87" s="487" t="s">
        <v>5725</v>
      </c>
      <c r="G87" s="487" t="s">
        <v>5722</v>
      </c>
      <c r="H87" s="1" t="s">
        <v>5995</v>
      </c>
      <c r="I87" s="510">
        <v>45141</v>
      </c>
      <c r="J87" s="521" t="s">
        <v>6019</v>
      </c>
      <c r="K87" s="478" t="s">
        <v>1898</v>
      </c>
      <c r="L87" s="478" t="s">
        <v>1896</v>
      </c>
      <c r="M87" s="515">
        <v>22037762.800000001</v>
      </c>
      <c r="N87" s="484" t="s">
        <v>5747</v>
      </c>
      <c r="O87" s="10"/>
      <c r="P87" s="490"/>
      <c r="Q87" s="1057"/>
      <c r="R87" s="513">
        <f>M87</f>
        <v>22037762.800000001</v>
      </c>
    </row>
    <row r="88" spans="1:18" s="433" customFormat="1" hidden="1">
      <c r="A88" s="478" t="s">
        <v>4877</v>
      </c>
      <c r="B88" s="518" t="s">
        <v>1838</v>
      </c>
      <c r="C88" s="607" t="s">
        <v>7645</v>
      </c>
      <c r="D88" s="484" t="s">
        <v>11376</v>
      </c>
      <c r="E88" s="1040"/>
      <c r="F88" s="488" t="s">
        <v>5710</v>
      </c>
      <c r="G88" s="487" t="s">
        <v>7633</v>
      </c>
      <c r="H88" s="525" t="s">
        <v>5996</v>
      </c>
      <c r="I88" s="510">
        <v>44751</v>
      </c>
      <c r="J88" s="510">
        <v>44813</v>
      </c>
      <c r="K88" s="494" t="s">
        <v>1900</v>
      </c>
      <c r="L88" s="478" t="s">
        <v>1896</v>
      </c>
      <c r="M88" s="515">
        <v>7367785.7199999997</v>
      </c>
      <c r="N88" s="606" t="s">
        <v>7634</v>
      </c>
      <c r="O88" s="10">
        <v>4</v>
      </c>
      <c r="P88" s="490"/>
      <c r="Q88" s="1057">
        <v>1</v>
      </c>
      <c r="R88" s="513">
        <v>5737451.1500000004</v>
      </c>
    </row>
    <row r="89" spans="1:18" s="433" customFormat="1" hidden="1">
      <c r="A89" s="478" t="s">
        <v>4877</v>
      </c>
      <c r="B89" s="518" t="s">
        <v>1838</v>
      </c>
      <c r="C89" s="234" t="s">
        <v>7646</v>
      </c>
      <c r="D89" s="484" t="s">
        <v>11376</v>
      </c>
      <c r="E89" s="606"/>
      <c r="F89" s="488" t="s">
        <v>5710</v>
      </c>
      <c r="G89" s="487" t="s">
        <v>7633</v>
      </c>
      <c r="H89" s="525" t="s">
        <v>5996</v>
      </c>
      <c r="I89" s="510">
        <v>44763</v>
      </c>
      <c r="J89" s="510">
        <v>44825</v>
      </c>
      <c r="K89" s="494" t="s">
        <v>1900</v>
      </c>
      <c r="L89" s="478" t="s">
        <v>1896</v>
      </c>
      <c r="M89" s="515">
        <v>8033632</v>
      </c>
      <c r="N89" s="606" t="s">
        <v>7647</v>
      </c>
      <c r="O89" s="10">
        <v>2</v>
      </c>
      <c r="P89" s="490"/>
      <c r="Q89" s="1059">
        <v>2</v>
      </c>
      <c r="R89" s="513">
        <f>4680015.84+3120010.56</f>
        <v>7800026.4000000004</v>
      </c>
    </row>
    <row r="90" spans="1:18" s="433" customFormat="1" hidden="1">
      <c r="A90" s="478" t="s">
        <v>4877</v>
      </c>
      <c r="B90" s="1002" t="s">
        <v>1838</v>
      </c>
      <c r="C90" s="234" t="s">
        <v>11377</v>
      </c>
      <c r="D90" s="606"/>
      <c r="E90" s="606"/>
      <c r="F90" s="488" t="s">
        <v>5710</v>
      </c>
      <c r="G90" s="487" t="s">
        <v>7633</v>
      </c>
      <c r="H90" s="525" t="s">
        <v>5996</v>
      </c>
      <c r="I90" s="510">
        <v>44935</v>
      </c>
      <c r="J90" s="510">
        <v>44994</v>
      </c>
      <c r="K90" s="494" t="s">
        <v>1900</v>
      </c>
      <c r="L90" s="478" t="s">
        <v>1896</v>
      </c>
      <c r="M90" s="515">
        <v>70000000</v>
      </c>
      <c r="N90" s="606" t="s">
        <v>7643</v>
      </c>
      <c r="O90" s="10"/>
      <c r="P90" s="490"/>
      <c r="Q90" s="1057"/>
      <c r="R90" s="513">
        <f t="shared" ref="R90:R105" si="0">M90</f>
        <v>70000000</v>
      </c>
    </row>
    <row r="91" spans="1:18" s="479" customFormat="1" hidden="1">
      <c r="A91" s="478" t="s">
        <v>4877</v>
      </c>
      <c r="B91" s="518" t="s">
        <v>1838</v>
      </c>
      <c r="C91" s="486" t="s">
        <v>7641</v>
      </c>
      <c r="D91" s="627"/>
      <c r="E91" s="627"/>
      <c r="F91" s="488" t="s">
        <v>5710</v>
      </c>
      <c r="G91" s="487" t="s">
        <v>7633</v>
      </c>
      <c r="H91" s="525" t="s">
        <v>5996</v>
      </c>
      <c r="I91" s="510">
        <v>44994</v>
      </c>
      <c r="J91" s="510">
        <v>45028</v>
      </c>
      <c r="K91" s="494" t="s">
        <v>1900</v>
      </c>
      <c r="L91" s="478" t="s">
        <v>1896</v>
      </c>
      <c r="M91" s="515">
        <v>34976700</v>
      </c>
      <c r="N91" s="606" t="s">
        <v>7642</v>
      </c>
      <c r="O91" s="10"/>
      <c r="P91" s="490"/>
      <c r="Q91" s="1057"/>
      <c r="R91" s="513">
        <f t="shared" si="0"/>
        <v>34976700</v>
      </c>
    </row>
    <row r="92" spans="1:18" s="433" customFormat="1" hidden="1">
      <c r="A92" s="651" t="s">
        <v>4877</v>
      </c>
      <c r="B92" s="841" t="s">
        <v>1838</v>
      </c>
      <c r="C92" s="1063" t="s">
        <v>7640</v>
      </c>
      <c r="D92" s="1006"/>
      <c r="E92" s="1006"/>
      <c r="F92" s="652" t="s">
        <v>5710</v>
      </c>
      <c r="G92" s="843" t="s">
        <v>7633</v>
      </c>
      <c r="H92" s="653" t="s">
        <v>5996</v>
      </c>
      <c r="I92" s="654">
        <v>44994</v>
      </c>
      <c r="J92" s="654">
        <v>45029</v>
      </c>
      <c r="K92" s="1079" t="s">
        <v>3224</v>
      </c>
      <c r="L92" s="651" t="s">
        <v>1896</v>
      </c>
      <c r="M92" s="655">
        <v>313700</v>
      </c>
      <c r="N92" s="1006" t="s">
        <v>7634</v>
      </c>
      <c r="O92" s="659" t="s">
        <v>7644</v>
      </c>
      <c r="P92" s="657"/>
      <c r="Q92" s="1060"/>
      <c r="R92" s="658">
        <f t="shared" si="0"/>
        <v>313700</v>
      </c>
    </row>
    <row r="93" spans="1:18" hidden="1">
      <c r="A93" s="478" t="s">
        <v>4877</v>
      </c>
      <c r="B93" s="518" t="s">
        <v>1838</v>
      </c>
      <c r="C93" s="234" t="s">
        <v>7639</v>
      </c>
      <c r="D93" s="606"/>
      <c r="E93" s="606"/>
      <c r="F93" s="488" t="s">
        <v>5710</v>
      </c>
      <c r="G93" s="487" t="s">
        <v>7633</v>
      </c>
      <c r="H93" s="525" t="s">
        <v>5996</v>
      </c>
      <c r="I93" s="510">
        <v>45008</v>
      </c>
      <c r="J93" s="510">
        <v>45051</v>
      </c>
      <c r="K93" s="494" t="s">
        <v>1900</v>
      </c>
      <c r="L93" s="478" t="s">
        <v>1896</v>
      </c>
      <c r="M93" s="515">
        <v>3699750</v>
      </c>
      <c r="N93" s="606" t="s">
        <v>7634</v>
      </c>
      <c r="O93" s="10"/>
      <c r="P93" s="490"/>
      <c r="Q93" s="1057"/>
      <c r="R93" s="513">
        <f t="shared" si="0"/>
        <v>3699750</v>
      </c>
    </row>
    <row r="94" spans="1:18" hidden="1">
      <c r="A94" s="478" t="s">
        <v>4877</v>
      </c>
      <c r="B94" s="518" t="s">
        <v>1838</v>
      </c>
      <c r="C94" s="234" t="s">
        <v>7637</v>
      </c>
      <c r="D94" s="606"/>
      <c r="E94" s="606"/>
      <c r="F94" s="488" t="s">
        <v>5710</v>
      </c>
      <c r="G94" s="487" t="s">
        <v>7633</v>
      </c>
      <c r="H94" s="525" t="s">
        <v>5996</v>
      </c>
      <c r="I94" s="510">
        <v>45008</v>
      </c>
      <c r="J94" s="510">
        <v>45057</v>
      </c>
      <c r="K94" s="494" t="s">
        <v>1900</v>
      </c>
      <c r="L94" s="478" t="s">
        <v>1896</v>
      </c>
      <c r="M94" s="515">
        <v>14989600</v>
      </c>
      <c r="N94" s="606" t="s">
        <v>7638</v>
      </c>
      <c r="O94" s="10"/>
      <c r="P94" s="490"/>
      <c r="Q94" s="1057"/>
      <c r="R94" s="513">
        <f t="shared" si="0"/>
        <v>14989600</v>
      </c>
    </row>
    <row r="95" spans="1:18" hidden="1">
      <c r="A95" s="478" t="s">
        <v>4877</v>
      </c>
      <c r="B95" s="518" t="s">
        <v>1838</v>
      </c>
      <c r="C95" s="234" t="s">
        <v>7636</v>
      </c>
      <c r="D95" s="606"/>
      <c r="E95" s="606"/>
      <c r="F95" s="488" t="s">
        <v>5710</v>
      </c>
      <c r="G95" s="487" t="s">
        <v>7633</v>
      </c>
      <c r="H95" s="525" t="s">
        <v>5996</v>
      </c>
      <c r="I95" s="510">
        <v>45022</v>
      </c>
      <c r="J95" s="510">
        <v>45061</v>
      </c>
      <c r="K95" s="494" t="s">
        <v>1900</v>
      </c>
      <c r="L95" s="478" t="s">
        <v>1896</v>
      </c>
      <c r="M95" s="515">
        <v>4493100</v>
      </c>
      <c r="N95" s="606" t="s">
        <v>7634</v>
      </c>
      <c r="O95" s="10"/>
      <c r="P95" s="490"/>
      <c r="Q95" s="1057"/>
      <c r="R95" s="513">
        <f t="shared" si="0"/>
        <v>4493100</v>
      </c>
    </row>
    <row r="96" spans="1:18" hidden="1">
      <c r="A96" s="478" t="s">
        <v>4877</v>
      </c>
      <c r="B96" s="518" t="s">
        <v>1838</v>
      </c>
      <c r="C96" s="234" t="s">
        <v>7632</v>
      </c>
      <c r="D96" s="606"/>
      <c r="E96" s="606"/>
      <c r="F96" s="488" t="s">
        <v>5710</v>
      </c>
      <c r="G96" s="487" t="s">
        <v>7633</v>
      </c>
      <c r="H96" s="525" t="s">
        <v>5996</v>
      </c>
      <c r="I96" s="510">
        <v>45044</v>
      </c>
      <c r="J96" s="510">
        <v>45089</v>
      </c>
      <c r="K96" s="494" t="s">
        <v>1900</v>
      </c>
      <c r="L96" s="478" t="s">
        <v>1896</v>
      </c>
      <c r="M96" s="515">
        <v>8762200</v>
      </c>
      <c r="N96" s="606" t="s">
        <v>7635</v>
      </c>
      <c r="O96" s="10"/>
      <c r="P96" s="490"/>
      <c r="Q96" s="1057"/>
      <c r="R96" s="513">
        <f t="shared" si="0"/>
        <v>8762200</v>
      </c>
    </row>
    <row r="97" spans="1:18" hidden="1">
      <c r="A97" s="478" t="s">
        <v>4878</v>
      </c>
      <c r="B97" s="373" t="s">
        <v>734</v>
      </c>
      <c r="C97" s="168" t="s">
        <v>5958</v>
      </c>
      <c r="D97" s="742"/>
      <c r="E97" s="742"/>
      <c r="F97" s="487" t="s">
        <v>5725</v>
      </c>
      <c r="G97" s="488" t="s">
        <v>6932</v>
      </c>
      <c r="H97" s="525" t="s">
        <v>5996</v>
      </c>
      <c r="I97" s="510">
        <v>44623</v>
      </c>
      <c r="J97" s="510">
        <v>44643</v>
      </c>
      <c r="K97" s="478" t="s">
        <v>1902</v>
      </c>
      <c r="L97" s="478" t="s">
        <v>1896</v>
      </c>
      <c r="M97" s="515">
        <v>10000000</v>
      </c>
      <c r="N97" s="484"/>
      <c r="O97" s="10"/>
      <c r="P97" s="490"/>
      <c r="Q97" s="1057"/>
      <c r="R97" s="513">
        <f t="shared" si="0"/>
        <v>10000000</v>
      </c>
    </row>
    <row r="98" spans="1:18" hidden="1">
      <c r="A98" s="478" t="s">
        <v>4878</v>
      </c>
      <c r="B98" s="373" t="s">
        <v>734</v>
      </c>
      <c r="C98" s="168" t="s">
        <v>5957</v>
      </c>
      <c r="D98" s="742"/>
      <c r="E98" s="742"/>
      <c r="F98" s="487" t="s">
        <v>5725</v>
      </c>
      <c r="G98" s="488" t="s">
        <v>6932</v>
      </c>
      <c r="H98" s="525" t="s">
        <v>5996</v>
      </c>
      <c r="I98" s="510">
        <v>44623</v>
      </c>
      <c r="J98" s="510">
        <v>44658</v>
      </c>
      <c r="K98" s="478" t="s">
        <v>1902</v>
      </c>
      <c r="L98" s="478" t="s">
        <v>1896</v>
      </c>
      <c r="M98" s="515">
        <v>15000000</v>
      </c>
      <c r="N98" s="484"/>
      <c r="O98" s="10"/>
      <c r="P98" s="490"/>
      <c r="Q98" s="1057"/>
      <c r="R98" s="513">
        <f t="shared" si="0"/>
        <v>15000000</v>
      </c>
    </row>
    <row r="99" spans="1:18" hidden="1">
      <c r="A99" s="478" t="s">
        <v>4878</v>
      </c>
      <c r="B99" s="168" t="s">
        <v>734</v>
      </c>
      <c r="C99" s="234" t="s">
        <v>6954</v>
      </c>
      <c r="D99" s="606"/>
      <c r="E99" s="606"/>
      <c r="F99" s="487" t="s">
        <v>5725</v>
      </c>
      <c r="G99" s="488" t="s">
        <v>6932</v>
      </c>
      <c r="H99" s="525" t="s">
        <v>5996</v>
      </c>
      <c r="I99" s="510">
        <v>44809</v>
      </c>
      <c r="J99" s="510">
        <v>44827</v>
      </c>
      <c r="K99" s="478" t="s">
        <v>7813</v>
      </c>
      <c r="L99" s="478" t="s">
        <v>1896</v>
      </c>
      <c r="M99" s="515">
        <v>15000000</v>
      </c>
      <c r="N99" s="484"/>
      <c r="O99" s="10"/>
      <c r="P99" s="490"/>
      <c r="Q99" s="1057"/>
      <c r="R99" s="513">
        <f t="shared" si="0"/>
        <v>15000000</v>
      </c>
    </row>
    <row r="100" spans="1:18" hidden="1">
      <c r="A100" s="478" t="s">
        <v>4878</v>
      </c>
      <c r="B100" s="168" t="s">
        <v>734</v>
      </c>
      <c r="C100" s="234" t="s">
        <v>6961</v>
      </c>
      <c r="D100" s="606"/>
      <c r="E100" s="606"/>
      <c r="F100" s="487" t="s">
        <v>5725</v>
      </c>
      <c r="G100" s="488" t="s">
        <v>6932</v>
      </c>
      <c r="H100" s="525" t="s">
        <v>5996</v>
      </c>
      <c r="I100" s="510">
        <v>44775</v>
      </c>
      <c r="J100" s="510">
        <v>44851</v>
      </c>
      <c r="K100" s="478" t="s">
        <v>5998</v>
      </c>
      <c r="L100" s="478" t="s">
        <v>1896</v>
      </c>
      <c r="M100" s="515">
        <v>45000000</v>
      </c>
      <c r="N100" s="484"/>
      <c r="O100" s="10"/>
      <c r="P100" s="490"/>
      <c r="Q100" s="1057"/>
      <c r="R100" s="513">
        <f t="shared" si="0"/>
        <v>45000000</v>
      </c>
    </row>
    <row r="101" spans="1:18" hidden="1">
      <c r="A101" s="478" t="s">
        <v>4878</v>
      </c>
      <c r="B101" s="168" t="s">
        <v>734</v>
      </c>
      <c r="C101" s="234" t="s">
        <v>6967</v>
      </c>
      <c r="D101" s="606"/>
      <c r="E101" s="606"/>
      <c r="F101" s="487" t="s">
        <v>5725</v>
      </c>
      <c r="G101" s="488" t="s">
        <v>6932</v>
      </c>
      <c r="H101" s="525" t="s">
        <v>5996</v>
      </c>
      <c r="I101" s="510">
        <v>44854</v>
      </c>
      <c r="J101" s="510">
        <v>44895</v>
      </c>
      <c r="K101" s="478" t="s">
        <v>1900</v>
      </c>
      <c r="L101" s="478" t="s">
        <v>1896</v>
      </c>
      <c r="M101" s="515">
        <v>5000000</v>
      </c>
      <c r="N101" s="484"/>
      <c r="O101" s="10"/>
      <c r="P101" s="490"/>
      <c r="Q101" s="1057"/>
      <c r="R101" s="513">
        <f t="shared" si="0"/>
        <v>5000000</v>
      </c>
    </row>
    <row r="102" spans="1:18" hidden="1">
      <c r="A102" s="478" t="s">
        <v>4878</v>
      </c>
      <c r="B102" s="168" t="s">
        <v>734</v>
      </c>
      <c r="C102" s="234" t="s">
        <v>7045</v>
      </c>
      <c r="D102" s="606"/>
      <c r="E102" s="606"/>
      <c r="F102" s="487" t="s">
        <v>5725</v>
      </c>
      <c r="G102" s="488" t="s">
        <v>6932</v>
      </c>
      <c r="H102" s="525" t="s">
        <v>5996</v>
      </c>
      <c r="I102" s="510">
        <v>45149</v>
      </c>
      <c r="J102" s="510">
        <v>45194</v>
      </c>
      <c r="K102" s="478" t="s">
        <v>5767</v>
      </c>
      <c r="L102" s="478" t="s">
        <v>1896</v>
      </c>
      <c r="M102" s="515">
        <v>28000000</v>
      </c>
      <c r="N102" s="484"/>
      <c r="O102" s="10"/>
      <c r="P102" s="490"/>
      <c r="Q102" s="1057"/>
      <c r="R102" s="513">
        <f t="shared" si="0"/>
        <v>28000000</v>
      </c>
    </row>
    <row r="103" spans="1:18" hidden="1">
      <c r="A103" s="478" t="s">
        <v>4878</v>
      </c>
      <c r="B103" s="168" t="s">
        <v>734</v>
      </c>
      <c r="C103" s="234" t="s">
        <v>9225</v>
      </c>
      <c r="D103" s="606"/>
      <c r="E103" s="606"/>
      <c r="F103" s="487" t="s">
        <v>5708</v>
      </c>
      <c r="G103" s="488" t="s">
        <v>6932</v>
      </c>
      <c r="H103" s="525" t="s">
        <v>5996</v>
      </c>
      <c r="I103" s="510">
        <v>45210</v>
      </c>
      <c r="J103" s="510">
        <v>45243</v>
      </c>
      <c r="K103" s="478" t="s">
        <v>1902</v>
      </c>
      <c r="L103" s="478" t="s">
        <v>1896</v>
      </c>
      <c r="M103" s="515">
        <v>15000000</v>
      </c>
      <c r="N103" s="619"/>
      <c r="O103" s="10"/>
      <c r="P103" s="490"/>
      <c r="Q103" s="1057"/>
      <c r="R103" s="513">
        <f t="shared" si="0"/>
        <v>15000000</v>
      </c>
    </row>
    <row r="104" spans="1:18" hidden="1">
      <c r="A104" s="478" t="s">
        <v>4878</v>
      </c>
      <c r="B104" s="168" t="s">
        <v>734</v>
      </c>
      <c r="C104" s="234" t="s">
        <v>9362</v>
      </c>
      <c r="D104" s="606"/>
      <c r="E104" s="606"/>
      <c r="F104" s="487" t="s">
        <v>5708</v>
      </c>
      <c r="G104" s="488" t="s">
        <v>6932</v>
      </c>
      <c r="H104" s="525" t="s">
        <v>5996</v>
      </c>
      <c r="I104" s="510">
        <v>45348</v>
      </c>
      <c r="J104" s="510">
        <v>45394</v>
      </c>
      <c r="K104" s="478" t="s">
        <v>1902</v>
      </c>
      <c r="L104" s="478" t="s">
        <v>1896</v>
      </c>
      <c r="M104" s="515">
        <v>50000000</v>
      </c>
      <c r="N104" s="619"/>
      <c r="O104" s="10"/>
      <c r="P104" s="490"/>
      <c r="Q104" s="1057"/>
      <c r="R104" s="513">
        <f t="shared" si="0"/>
        <v>50000000</v>
      </c>
    </row>
    <row r="105" spans="1:18" hidden="1">
      <c r="A105" s="478" t="s">
        <v>4878</v>
      </c>
      <c r="B105" s="168" t="s">
        <v>734</v>
      </c>
      <c r="C105" s="234" t="s">
        <v>10004</v>
      </c>
      <c r="D105" s="1066"/>
      <c r="E105" s="606"/>
      <c r="F105" s="487" t="s">
        <v>5708</v>
      </c>
      <c r="G105" s="488" t="s">
        <v>6932</v>
      </c>
      <c r="H105" s="525" t="s">
        <v>5996</v>
      </c>
      <c r="I105" s="510">
        <v>45460</v>
      </c>
      <c r="J105" s="510">
        <v>45485</v>
      </c>
      <c r="K105" s="478" t="s">
        <v>1902</v>
      </c>
      <c r="L105" s="478" t="s">
        <v>1896</v>
      </c>
      <c r="M105" s="515">
        <v>24000000</v>
      </c>
      <c r="N105" s="619"/>
      <c r="O105" s="10"/>
      <c r="P105" s="490"/>
      <c r="Q105" s="1057"/>
      <c r="R105" s="513">
        <f t="shared" si="0"/>
        <v>24000000</v>
      </c>
    </row>
    <row r="106" spans="1:18" s="484" customFormat="1" hidden="1">
      <c r="A106" s="478" t="s">
        <v>4879</v>
      </c>
      <c r="B106" s="168" t="s">
        <v>736</v>
      </c>
      <c r="C106" s="20" t="s">
        <v>11537</v>
      </c>
      <c r="D106" s="1065" t="s">
        <v>11538</v>
      </c>
      <c r="E106" s="606"/>
      <c r="F106" s="488" t="s">
        <v>5710</v>
      </c>
      <c r="G106" s="488" t="s">
        <v>5722</v>
      </c>
      <c r="H106" s="525" t="s">
        <v>5996</v>
      </c>
      <c r="I106" s="510">
        <v>44378</v>
      </c>
      <c r="J106" s="510">
        <v>44378</v>
      </c>
      <c r="K106" s="478" t="s">
        <v>1900</v>
      </c>
      <c r="L106" s="478" t="s">
        <v>1896</v>
      </c>
      <c r="M106" s="515">
        <v>107000000</v>
      </c>
      <c r="N106" s="605"/>
      <c r="O106" s="10"/>
      <c r="P106" s="490"/>
      <c r="Q106" s="1057">
        <v>1</v>
      </c>
      <c r="R106" s="513">
        <v>107000000</v>
      </c>
    </row>
    <row r="107" spans="1:18" s="484" customFormat="1" hidden="1">
      <c r="A107" s="478" t="s">
        <v>4880</v>
      </c>
      <c r="B107" s="168" t="s">
        <v>736</v>
      </c>
      <c r="C107" s="234" t="s">
        <v>8857</v>
      </c>
      <c r="D107" s="606"/>
      <c r="E107" s="606"/>
      <c r="F107" s="488" t="s">
        <v>5710</v>
      </c>
      <c r="G107" s="488" t="s">
        <v>1174</v>
      </c>
      <c r="H107" s="525" t="s">
        <v>5996</v>
      </c>
      <c r="I107" s="510">
        <v>43861</v>
      </c>
      <c r="J107" s="510">
        <v>44018</v>
      </c>
      <c r="K107" s="478" t="s">
        <v>1900</v>
      </c>
      <c r="L107" s="478" t="s">
        <v>1896</v>
      </c>
      <c r="M107" s="515">
        <v>222000000</v>
      </c>
      <c r="N107" s="605"/>
      <c r="O107" s="10"/>
      <c r="P107" s="490"/>
      <c r="Q107" s="1057"/>
      <c r="R107" s="513">
        <v>213542377.30000001</v>
      </c>
    </row>
    <row r="108" spans="1:18" s="484" customFormat="1" hidden="1">
      <c r="A108" s="478" t="s">
        <v>4880</v>
      </c>
      <c r="B108" s="168" t="s">
        <v>736</v>
      </c>
      <c r="C108" s="234" t="s">
        <v>11225</v>
      </c>
      <c r="D108" s="606"/>
      <c r="E108" s="606"/>
      <c r="F108" s="488" t="s">
        <v>5710</v>
      </c>
      <c r="G108" s="488" t="s">
        <v>1174</v>
      </c>
      <c r="H108" s="525" t="s">
        <v>5996</v>
      </c>
      <c r="I108" s="510">
        <v>44608</v>
      </c>
      <c r="J108" s="510">
        <v>44608</v>
      </c>
      <c r="K108" s="478" t="s">
        <v>1900</v>
      </c>
      <c r="L108" s="478" t="s">
        <v>1896</v>
      </c>
      <c r="M108" s="514">
        <v>68196721.310000002</v>
      </c>
      <c r="N108" s="605"/>
      <c r="O108" s="10"/>
      <c r="P108" s="490"/>
      <c r="Q108" s="1057"/>
      <c r="R108" s="513">
        <f>M108</f>
        <v>68196721.310000002</v>
      </c>
    </row>
    <row r="109" spans="1:18" s="484" customFormat="1" hidden="1">
      <c r="A109" s="478" t="s">
        <v>4881</v>
      </c>
      <c r="B109" s="168" t="s">
        <v>736</v>
      </c>
      <c r="C109" s="20" t="s">
        <v>11539</v>
      </c>
      <c r="D109" s="606"/>
      <c r="E109" s="606"/>
      <c r="F109" s="488" t="s">
        <v>5710</v>
      </c>
      <c r="G109" s="488" t="s">
        <v>11492</v>
      </c>
      <c r="H109" s="525" t="s">
        <v>5996</v>
      </c>
      <c r="I109" s="510">
        <v>42514</v>
      </c>
      <c r="J109" s="510">
        <v>42514</v>
      </c>
      <c r="K109" s="478" t="s">
        <v>1900</v>
      </c>
      <c r="L109" s="478" t="s">
        <v>1896</v>
      </c>
      <c r="M109" s="513">
        <v>180000000</v>
      </c>
      <c r="N109" s="605"/>
      <c r="O109" s="10"/>
      <c r="P109" s="490"/>
      <c r="Q109" s="1057">
        <v>2</v>
      </c>
      <c r="R109" s="513">
        <v>180000000</v>
      </c>
    </row>
    <row r="110" spans="1:18" s="484" customFormat="1" hidden="1">
      <c r="A110" s="478" t="s">
        <v>4881</v>
      </c>
      <c r="B110" s="168" t="s">
        <v>736</v>
      </c>
      <c r="C110" s="842" t="s">
        <v>11540</v>
      </c>
      <c r="D110" s="1066"/>
      <c r="E110" s="606"/>
      <c r="F110" s="488" t="s">
        <v>5710</v>
      </c>
      <c r="G110" s="488" t="s">
        <v>11541</v>
      </c>
      <c r="H110" s="525" t="s">
        <v>5996</v>
      </c>
      <c r="I110" s="510">
        <v>42579</v>
      </c>
      <c r="J110" s="510">
        <v>42579</v>
      </c>
      <c r="K110" s="478" t="s">
        <v>1900</v>
      </c>
      <c r="L110" s="478" t="s">
        <v>1896</v>
      </c>
      <c r="M110" s="513">
        <v>116000000</v>
      </c>
      <c r="N110" s="605"/>
      <c r="O110" s="10"/>
      <c r="P110" s="490"/>
      <c r="Q110" s="1057">
        <v>2</v>
      </c>
      <c r="R110" s="513">
        <v>116000000</v>
      </c>
    </row>
    <row r="111" spans="1:18" hidden="1">
      <c r="A111" s="478" t="s">
        <v>4882</v>
      </c>
      <c r="B111" s="168" t="s">
        <v>736</v>
      </c>
      <c r="C111" s="20" t="s">
        <v>11542</v>
      </c>
      <c r="D111" s="1056" t="s">
        <v>11543</v>
      </c>
      <c r="E111" s="606"/>
      <c r="F111" s="488" t="s">
        <v>5710</v>
      </c>
      <c r="G111" s="488" t="s">
        <v>7119</v>
      </c>
      <c r="H111" s="525" t="s">
        <v>5996</v>
      </c>
      <c r="I111" s="510">
        <v>43862</v>
      </c>
      <c r="J111" s="510">
        <v>43862</v>
      </c>
      <c r="K111" s="478" t="s">
        <v>1900</v>
      </c>
      <c r="L111" s="478" t="s">
        <v>1896</v>
      </c>
      <c r="M111" s="513">
        <v>42500000</v>
      </c>
      <c r="N111" s="605"/>
      <c r="O111" s="10"/>
      <c r="P111" s="490"/>
      <c r="Q111" s="1057">
        <v>1</v>
      </c>
      <c r="R111" s="513">
        <v>42500000</v>
      </c>
    </row>
    <row r="112" spans="1:18" hidden="1">
      <c r="A112" s="478" t="s">
        <v>4883</v>
      </c>
      <c r="B112" s="168" t="s">
        <v>736</v>
      </c>
      <c r="C112" s="20" t="s">
        <v>11544</v>
      </c>
      <c r="D112" s="1065"/>
      <c r="E112" s="606"/>
      <c r="F112" s="488" t="s">
        <v>5710</v>
      </c>
      <c r="G112" s="488" t="s">
        <v>9813</v>
      </c>
      <c r="H112" s="525" t="s">
        <v>5996</v>
      </c>
      <c r="I112" s="510">
        <v>42703</v>
      </c>
      <c r="J112" s="510">
        <v>42703</v>
      </c>
      <c r="K112" s="478" t="s">
        <v>1900</v>
      </c>
      <c r="L112" s="478" t="s">
        <v>1896</v>
      </c>
      <c r="M112" s="490">
        <v>7470470</v>
      </c>
      <c r="N112" s="605"/>
      <c r="O112" s="10"/>
      <c r="P112" s="490"/>
      <c r="Q112" s="1057">
        <v>7</v>
      </c>
      <c r="R112" s="513">
        <v>7470470</v>
      </c>
    </row>
    <row r="113" spans="1:18" hidden="1">
      <c r="A113" s="478" t="s">
        <v>4884</v>
      </c>
      <c r="B113" s="168" t="s">
        <v>736</v>
      </c>
      <c r="C113" s="234" t="s">
        <v>7850</v>
      </c>
      <c r="D113" s="606"/>
      <c r="E113" s="606"/>
      <c r="F113" s="488" t="s">
        <v>5710</v>
      </c>
      <c r="G113" s="485" t="s">
        <v>7849</v>
      </c>
      <c r="H113" s="1" t="s">
        <v>5996</v>
      </c>
      <c r="I113" s="510">
        <v>44883</v>
      </c>
      <c r="J113" s="510">
        <v>44883</v>
      </c>
      <c r="K113" s="478" t="s">
        <v>1900</v>
      </c>
      <c r="L113" s="478" t="s">
        <v>1896</v>
      </c>
      <c r="M113" s="515">
        <v>4997106.8</v>
      </c>
      <c r="N113" s="484" t="s">
        <v>7851</v>
      </c>
      <c r="O113" s="10"/>
      <c r="P113" s="490"/>
      <c r="Q113" s="1057">
        <v>1</v>
      </c>
      <c r="R113" s="513">
        <f t="shared" ref="R113:R176" si="1">M113</f>
        <v>4997106.8</v>
      </c>
    </row>
    <row r="114" spans="1:18" hidden="1">
      <c r="A114" s="478" t="s">
        <v>4885</v>
      </c>
      <c r="B114" s="168" t="s">
        <v>732</v>
      </c>
      <c r="C114" s="168" t="s">
        <v>5743</v>
      </c>
      <c r="D114" s="742"/>
      <c r="E114" s="742"/>
      <c r="F114" s="487" t="s">
        <v>5725</v>
      </c>
      <c r="G114" s="487" t="s">
        <v>5723</v>
      </c>
      <c r="H114" s="525" t="s">
        <v>5996</v>
      </c>
      <c r="I114" s="509">
        <v>44586</v>
      </c>
      <c r="J114" s="509">
        <v>44630</v>
      </c>
      <c r="K114" s="494" t="s">
        <v>5736</v>
      </c>
      <c r="L114" s="484"/>
      <c r="M114" s="515">
        <f>55000000/3</f>
        <v>18333333.333333332</v>
      </c>
      <c r="N114" s="606" t="s">
        <v>5747</v>
      </c>
      <c r="O114" s="10">
        <v>2400</v>
      </c>
      <c r="P114" s="490"/>
      <c r="Q114" s="1057"/>
      <c r="R114" s="513">
        <f t="shared" si="1"/>
        <v>18333333.333333332</v>
      </c>
    </row>
    <row r="115" spans="1:18" hidden="1">
      <c r="A115" s="478" t="s">
        <v>4885</v>
      </c>
      <c r="B115" s="168" t="s">
        <v>732</v>
      </c>
      <c r="C115" s="234" t="s">
        <v>6858</v>
      </c>
      <c r="D115" s="606"/>
      <c r="E115" s="606"/>
      <c r="F115" s="487" t="s">
        <v>5725</v>
      </c>
      <c r="G115" s="487" t="s">
        <v>6811</v>
      </c>
      <c r="H115" s="526" t="s">
        <v>5995</v>
      </c>
      <c r="I115" s="509">
        <v>44957</v>
      </c>
      <c r="J115" s="509">
        <v>45016</v>
      </c>
      <c r="K115" s="478" t="s">
        <v>1902</v>
      </c>
      <c r="L115" s="478" t="s">
        <v>1896</v>
      </c>
      <c r="M115" s="515">
        <f>55000000/3</f>
        <v>18333333.333333332</v>
      </c>
      <c r="N115" s="484"/>
      <c r="O115" s="484"/>
      <c r="P115" s="490"/>
      <c r="Q115" s="1057"/>
      <c r="R115" s="513">
        <f t="shared" si="1"/>
        <v>18333333.333333332</v>
      </c>
    </row>
    <row r="116" spans="1:18" hidden="1">
      <c r="A116" s="478" t="s">
        <v>4885</v>
      </c>
      <c r="B116" s="168" t="s">
        <v>732</v>
      </c>
      <c r="C116" s="234" t="s">
        <v>9166</v>
      </c>
      <c r="D116" s="606"/>
      <c r="E116" s="606"/>
      <c r="F116" s="487" t="s">
        <v>5729</v>
      </c>
      <c r="G116" s="487" t="s">
        <v>6811</v>
      </c>
      <c r="H116" s="525" t="s">
        <v>5995</v>
      </c>
      <c r="I116" s="510">
        <v>45321</v>
      </c>
      <c r="J116" s="510">
        <v>45436</v>
      </c>
      <c r="K116" s="478" t="s">
        <v>1902</v>
      </c>
      <c r="L116" s="478" t="s">
        <v>1896</v>
      </c>
      <c r="M116" s="515">
        <v>55000000</v>
      </c>
      <c r="N116" s="484"/>
      <c r="O116" s="10"/>
      <c r="P116" s="490"/>
      <c r="Q116" s="1057"/>
      <c r="R116" s="513">
        <f t="shared" si="1"/>
        <v>55000000</v>
      </c>
    </row>
    <row r="117" spans="1:18" hidden="1">
      <c r="A117" s="478" t="s">
        <v>4896</v>
      </c>
      <c r="B117" s="168" t="s">
        <v>742</v>
      </c>
      <c r="C117" s="234" t="s">
        <v>9148</v>
      </c>
      <c r="D117" s="606"/>
      <c r="E117" s="606"/>
      <c r="F117" s="487" t="s">
        <v>5729</v>
      </c>
      <c r="G117" s="487" t="s">
        <v>6687</v>
      </c>
      <c r="H117" s="525" t="s">
        <v>5995</v>
      </c>
      <c r="I117" s="509">
        <v>45329</v>
      </c>
      <c r="J117" s="509">
        <v>45341</v>
      </c>
      <c r="K117" s="494" t="s">
        <v>1895</v>
      </c>
      <c r="L117" s="478" t="s">
        <v>1896</v>
      </c>
      <c r="M117" s="515">
        <f>2.2*85000</f>
        <v>187000.00000000003</v>
      </c>
      <c r="N117" s="590"/>
      <c r="O117" s="10"/>
      <c r="P117" s="490"/>
      <c r="Q117" s="1057"/>
      <c r="R117" s="513">
        <f t="shared" si="1"/>
        <v>187000.00000000003</v>
      </c>
    </row>
    <row r="118" spans="1:18" hidden="1">
      <c r="A118" s="478" t="s">
        <v>4896</v>
      </c>
      <c r="B118" s="168" t="s">
        <v>742</v>
      </c>
      <c r="C118" s="234" t="s">
        <v>9149</v>
      </c>
      <c r="D118" s="606"/>
      <c r="E118" s="606"/>
      <c r="F118" s="487" t="s">
        <v>5729</v>
      </c>
      <c r="G118" s="487" t="s">
        <v>6687</v>
      </c>
      <c r="H118" s="525" t="s">
        <v>5995</v>
      </c>
      <c r="I118" s="509">
        <v>45329</v>
      </c>
      <c r="J118" s="509">
        <v>45341</v>
      </c>
      <c r="K118" s="494" t="s">
        <v>1895</v>
      </c>
      <c r="L118" s="478" t="s">
        <v>1896</v>
      </c>
      <c r="M118" s="515">
        <f>2.2*50000</f>
        <v>110000.00000000001</v>
      </c>
      <c r="N118" s="590"/>
      <c r="O118" s="10"/>
      <c r="P118" s="490"/>
      <c r="Q118" s="1057"/>
      <c r="R118" s="513">
        <f t="shared" si="1"/>
        <v>110000.00000000001</v>
      </c>
    </row>
    <row r="119" spans="1:18" hidden="1">
      <c r="A119" s="478" t="s">
        <v>4896</v>
      </c>
      <c r="B119" s="168" t="s">
        <v>742</v>
      </c>
      <c r="C119" s="234" t="s">
        <v>9150</v>
      </c>
      <c r="D119" s="606"/>
      <c r="E119" s="606"/>
      <c r="F119" s="487" t="s">
        <v>5729</v>
      </c>
      <c r="G119" s="487" t="s">
        <v>6687</v>
      </c>
      <c r="H119" s="525" t="s">
        <v>5995</v>
      </c>
      <c r="I119" s="509">
        <v>45329</v>
      </c>
      <c r="J119" s="509">
        <v>45341</v>
      </c>
      <c r="K119" s="494" t="s">
        <v>1895</v>
      </c>
      <c r="L119" s="478" t="s">
        <v>1896</v>
      </c>
      <c r="M119" s="515">
        <f>2*2.2*80000</f>
        <v>352000</v>
      </c>
      <c r="N119" s="590"/>
      <c r="O119" s="10"/>
      <c r="P119" s="490"/>
      <c r="Q119" s="1057"/>
      <c r="R119" s="513">
        <f t="shared" si="1"/>
        <v>352000</v>
      </c>
    </row>
    <row r="120" spans="1:18" hidden="1">
      <c r="A120" s="478" t="s">
        <v>4896</v>
      </c>
      <c r="B120" s="168" t="s">
        <v>742</v>
      </c>
      <c r="C120" s="234" t="s">
        <v>9151</v>
      </c>
      <c r="D120" s="606"/>
      <c r="E120" s="606"/>
      <c r="F120" s="487" t="s">
        <v>5729</v>
      </c>
      <c r="G120" s="487" t="s">
        <v>6687</v>
      </c>
      <c r="H120" s="525" t="s">
        <v>5995</v>
      </c>
      <c r="I120" s="509">
        <v>45329</v>
      </c>
      <c r="J120" s="509">
        <v>45341</v>
      </c>
      <c r="K120" s="494" t="s">
        <v>1895</v>
      </c>
      <c r="L120" s="478" t="s">
        <v>1896</v>
      </c>
      <c r="M120" s="515">
        <f>2.2*50000</f>
        <v>110000.00000000001</v>
      </c>
      <c r="N120" s="590"/>
      <c r="O120" s="10"/>
      <c r="P120" s="490"/>
      <c r="Q120" s="1057"/>
      <c r="R120" s="513">
        <f t="shared" si="1"/>
        <v>110000.00000000001</v>
      </c>
    </row>
    <row r="121" spans="1:18" hidden="1">
      <c r="A121" s="478" t="s">
        <v>4896</v>
      </c>
      <c r="B121" s="168" t="s">
        <v>742</v>
      </c>
      <c r="C121" s="234" t="s">
        <v>9152</v>
      </c>
      <c r="D121" s="606"/>
      <c r="E121" s="606"/>
      <c r="F121" s="487" t="s">
        <v>5729</v>
      </c>
      <c r="G121" s="487" t="s">
        <v>6687</v>
      </c>
      <c r="H121" s="525" t="s">
        <v>5995</v>
      </c>
      <c r="I121" s="509">
        <v>45329</v>
      </c>
      <c r="J121" s="509">
        <v>45341</v>
      </c>
      <c r="K121" s="494" t="s">
        <v>1895</v>
      </c>
      <c r="L121" s="478" t="s">
        <v>1896</v>
      </c>
      <c r="M121" s="515">
        <f>2.2*85000</f>
        <v>187000.00000000003</v>
      </c>
      <c r="N121" s="590"/>
      <c r="O121" s="10"/>
      <c r="P121" s="490"/>
      <c r="Q121" s="1057"/>
      <c r="R121" s="513">
        <f t="shared" si="1"/>
        <v>187000.00000000003</v>
      </c>
    </row>
    <row r="122" spans="1:18" hidden="1">
      <c r="A122" s="478" t="s">
        <v>4896</v>
      </c>
      <c r="B122" s="168" t="s">
        <v>742</v>
      </c>
      <c r="C122" s="234" t="s">
        <v>9153</v>
      </c>
      <c r="D122" s="606"/>
      <c r="E122" s="606"/>
      <c r="F122" s="487" t="s">
        <v>5729</v>
      </c>
      <c r="G122" s="487" t="s">
        <v>6687</v>
      </c>
      <c r="H122" s="525" t="s">
        <v>5995</v>
      </c>
      <c r="I122" s="509">
        <v>45329</v>
      </c>
      <c r="J122" s="509">
        <v>45341</v>
      </c>
      <c r="K122" s="494" t="s">
        <v>1895</v>
      </c>
      <c r="L122" s="478" t="s">
        <v>1896</v>
      </c>
      <c r="M122" s="515">
        <f>2.2*50000</f>
        <v>110000.00000000001</v>
      </c>
      <c r="N122" s="590"/>
      <c r="O122" s="10"/>
      <c r="P122" s="490"/>
      <c r="Q122" s="1057"/>
      <c r="R122" s="513">
        <f t="shared" si="1"/>
        <v>110000.00000000001</v>
      </c>
    </row>
    <row r="123" spans="1:18" hidden="1">
      <c r="A123" s="478" t="s">
        <v>4896</v>
      </c>
      <c r="B123" s="168" t="s">
        <v>742</v>
      </c>
      <c r="C123" s="234" t="s">
        <v>9154</v>
      </c>
      <c r="D123" s="606"/>
      <c r="E123" s="606"/>
      <c r="F123" s="487" t="s">
        <v>5729</v>
      </c>
      <c r="G123" s="487" t="s">
        <v>6687</v>
      </c>
      <c r="H123" s="525" t="s">
        <v>5995</v>
      </c>
      <c r="I123" s="509">
        <v>45329</v>
      </c>
      <c r="J123" s="509">
        <v>45341</v>
      </c>
      <c r="K123" s="494" t="s">
        <v>1895</v>
      </c>
      <c r="L123" s="478" t="s">
        <v>1896</v>
      </c>
      <c r="M123" s="515">
        <f>2.2*50000</f>
        <v>110000.00000000001</v>
      </c>
      <c r="N123" s="590"/>
      <c r="O123" s="10"/>
      <c r="P123" s="490"/>
      <c r="Q123" s="1057"/>
      <c r="R123" s="513">
        <f t="shared" si="1"/>
        <v>110000.00000000001</v>
      </c>
    </row>
    <row r="124" spans="1:18" hidden="1">
      <c r="A124" s="478" t="s">
        <v>4896</v>
      </c>
      <c r="B124" s="168" t="s">
        <v>742</v>
      </c>
      <c r="C124" s="234" t="s">
        <v>9155</v>
      </c>
      <c r="D124" s="606"/>
      <c r="E124" s="606"/>
      <c r="F124" s="487" t="s">
        <v>5729</v>
      </c>
      <c r="G124" s="487" t="s">
        <v>6687</v>
      </c>
      <c r="H124" s="525" t="s">
        <v>5995</v>
      </c>
      <c r="I124" s="509">
        <v>45329</v>
      </c>
      <c r="J124" s="509">
        <v>45341</v>
      </c>
      <c r="K124" s="494" t="s">
        <v>1895</v>
      </c>
      <c r="L124" s="478" t="s">
        <v>1896</v>
      </c>
      <c r="M124" s="515">
        <f>2.2*85000</f>
        <v>187000.00000000003</v>
      </c>
      <c r="N124" s="590"/>
      <c r="O124" s="10"/>
      <c r="P124" s="490"/>
      <c r="Q124" s="1057"/>
      <c r="R124" s="513">
        <f t="shared" si="1"/>
        <v>187000.00000000003</v>
      </c>
    </row>
    <row r="125" spans="1:18" hidden="1">
      <c r="A125" s="478" t="s">
        <v>4896</v>
      </c>
      <c r="B125" s="168" t="s">
        <v>742</v>
      </c>
      <c r="C125" s="234" t="s">
        <v>11677</v>
      </c>
      <c r="D125" s="606"/>
      <c r="E125" s="606"/>
      <c r="F125" s="487" t="s">
        <v>5729</v>
      </c>
      <c r="G125" s="488" t="s">
        <v>6015</v>
      </c>
      <c r="H125" s="525" t="s">
        <v>5996</v>
      </c>
      <c r="I125" s="510">
        <v>45686</v>
      </c>
      <c r="J125" s="510">
        <v>45698</v>
      </c>
      <c r="K125" s="478" t="s">
        <v>3224</v>
      </c>
      <c r="L125" s="478" t="s">
        <v>6015</v>
      </c>
      <c r="M125" s="490">
        <v>108000</v>
      </c>
      <c r="N125" s="484"/>
      <c r="O125" s="10"/>
      <c r="P125" s="490"/>
      <c r="Q125" s="1057"/>
      <c r="R125" s="490">
        <f t="shared" si="1"/>
        <v>108000</v>
      </c>
    </row>
    <row r="126" spans="1:18" hidden="1">
      <c r="A126" s="478" t="s">
        <v>4896</v>
      </c>
      <c r="B126" s="168" t="s">
        <v>742</v>
      </c>
      <c r="C126" s="234" t="s">
        <v>11678</v>
      </c>
      <c r="D126" s="606"/>
      <c r="E126" s="606"/>
      <c r="F126" s="487" t="s">
        <v>5729</v>
      </c>
      <c r="G126" s="488" t="s">
        <v>6015</v>
      </c>
      <c r="H126" s="525" t="s">
        <v>5996</v>
      </c>
      <c r="I126" s="510">
        <v>45686</v>
      </c>
      <c r="J126" s="510">
        <v>45698</v>
      </c>
      <c r="K126" s="478" t="s">
        <v>3224</v>
      </c>
      <c r="L126" s="478" t="s">
        <v>6015</v>
      </c>
      <c r="M126" s="490">
        <v>108000</v>
      </c>
      <c r="N126" s="484"/>
      <c r="O126" s="10"/>
      <c r="P126" s="490"/>
      <c r="Q126" s="1057"/>
      <c r="R126" s="513">
        <f t="shared" si="1"/>
        <v>108000</v>
      </c>
    </row>
    <row r="127" spans="1:18" hidden="1">
      <c r="A127" s="478" t="s">
        <v>4896</v>
      </c>
      <c r="B127" s="168" t="s">
        <v>742</v>
      </c>
      <c r="C127" s="234" t="s">
        <v>11679</v>
      </c>
      <c r="D127" s="606"/>
      <c r="E127" s="606"/>
      <c r="F127" s="487" t="s">
        <v>5729</v>
      </c>
      <c r="G127" s="488" t="s">
        <v>6015</v>
      </c>
      <c r="H127" s="525" t="s">
        <v>5996</v>
      </c>
      <c r="I127" s="510">
        <v>45686</v>
      </c>
      <c r="J127" s="510">
        <v>45698</v>
      </c>
      <c r="K127" s="478" t="s">
        <v>3224</v>
      </c>
      <c r="L127" s="478" t="s">
        <v>6015</v>
      </c>
      <c r="M127" s="490">
        <v>108000</v>
      </c>
      <c r="N127" s="484"/>
      <c r="O127" s="10"/>
      <c r="P127" s="490"/>
      <c r="Q127" s="1057"/>
      <c r="R127" s="513">
        <f t="shared" si="1"/>
        <v>108000</v>
      </c>
    </row>
    <row r="128" spans="1:18" hidden="1">
      <c r="A128" s="478" t="s">
        <v>5128</v>
      </c>
      <c r="B128" s="168" t="s">
        <v>742</v>
      </c>
      <c r="C128" s="168" t="s">
        <v>1894</v>
      </c>
      <c r="D128" s="742"/>
      <c r="E128" s="742"/>
      <c r="F128" s="487" t="s">
        <v>5714</v>
      </c>
      <c r="G128" s="488" t="s">
        <v>6235</v>
      </c>
      <c r="H128" s="525" t="s">
        <v>5995</v>
      </c>
      <c r="I128" s="510">
        <v>44421</v>
      </c>
      <c r="J128" s="510">
        <v>44459</v>
      </c>
      <c r="K128" s="494" t="s">
        <v>1895</v>
      </c>
      <c r="L128" s="478" t="s">
        <v>1896</v>
      </c>
      <c r="M128" s="490" t="s">
        <v>6721</v>
      </c>
      <c r="N128" s="484"/>
      <c r="O128" s="10"/>
      <c r="P128" s="490"/>
      <c r="Q128" s="1057"/>
      <c r="R128" s="513" t="str">
        <f t="shared" si="1"/>
        <v>n.d.</v>
      </c>
    </row>
    <row r="129" spans="1:18" hidden="1">
      <c r="A129" s="478" t="s">
        <v>5128</v>
      </c>
      <c r="B129" s="168" t="s">
        <v>742</v>
      </c>
      <c r="C129" s="234" t="s">
        <v>3240</v>
      </c>
      <c r="D129" s="606"/>
      <c r="E129" s="606"/>
      <c r="F129" s="488" t="s">
        <v>5714</v>
      </c>
      <c r="G129" s="488" t="s">
        <v>6235</v>
      </c>
      <c r="H129" s="526" t="s">
        <v>5995</v>
      </c>
      <c r="I129" s="510">
        <v>44529</v>
      </c>
      <c r="J129" s="510">
        <v>44536</v>
      </c>
      <c r="K129" s="494" t="s">
        <v>1895</v>
      </c>
      <c r="L129" s="478" t="s">
        <v>3233</v>
      </c>
      <c r="M129" s="515">
        <v>7687200</v>
      </c>
      <c r="N129" s="484"/>
      <c r="O129" s="10"/>
      <c r="P129" s="490"/>
      <c r="Q129" s="1057"/>
      <c r="R129" s="513">
        <f t="shared" si="1"/>
        <v>7687200</v>
      </c>
    </row>
    <row r="130" spans="1:18" hidden="1">
      <c r="A130" s="478" t="s">
        <v>5128</v>
      </c>
      <c r="B130" s="168" t="s">
        <v>742</v>
      </c>
      <c r="C130" s="234" t="s">
        <v>3238</v>
      </c>
      <c r="D130" s="606"/>
      <c r="E130" s="606"/>
      <c r="F130" s="488" t="s">
        <v>5714</v>
      </c>
      <c r="G130" s="488" t="s">
        <v>6235</v>
      </c>
      <c r="H130" s="526" t="s">
        <v>5995</v>
      </c>
      <c r="I130" s="510">
        <v>44529</v>
      </c>
      <c r="J130" s="510">
        <v>44536</v>
      </c>
      <c r="K130" s="494" t="s">
        <v>1895</v>
      </c>
      <c r="L130" s="478" t="s">
        <v>3239</v>
      </c>
      <c r="M130" s="515">
        <v>33631500</v>
      </c>
      <c r="N130" s="484"/>
      <c r="O130" s="10"/>
      <c r="P130" s="490"/>
      <c r="Q130" s="1057"/>
      <c r="R130" s="513">
        <f t="shared" si="1"/>
        <v>33631500</v>
      </c>
    </row>
    <row r="131" spans="1:18" hidden="1">
      <c r="A131" s="478" t="s">
        <v>5128</v>
      </c>
      <c r="B131" s="168" t="s">
        <v>742</v>
      </c>
      <c r="C131" s="234" t="s">
        <v>3234</v>
      </c>
      <c r="D131" s="606"/>
      <c r="E131" s="606"/>
      <c r="F131" s="488" t="s">
        <v>5714</v>
      </c>
      <c r="G131" s="488" t="s">
        <v>6235</v>
      </c>
      <c r="H131" s="526" t="s">
        <v>5995</v>
      </c>
      <c r="I131" s="510">
        <v>44529</v>
      </c>
      <c r="J131" s="510">
        <v>44536</v>
      </c>
      <c r="K131" s="494" t="s">
        <v>1895</v>
      </c>
      <c r="L131" s="478" t="s">
        <v>3235</v>
      </c>
      <c r="M131" s="515">
        <v>1921800</v>
      </c>
      <c r="N131" s="484"/>
      <c r="O131" s="10"/>
      <c r="P131" s="490"/>
      <c r="Q131" s="1057"/>
      <c r="R131" s="513">
        <f t="shared" si="1"/>
        <v>1921800</v>
      </c>
    </row>
    <row r="132" spans="1:18" hidden="1">
      <c r="A132" s="478" t="s">
        <v>5128</v>
      </c>
      <c r="B132" s="168" t="s">
        <v>742</v>
      </c>
      <c r="C132" s="234" t="s">
        <v>3232</v>
      </c>
      <c r="D132" s="606"/>
      <c r="E132" s="606"/>
      <c r="F132" s="488" t="s">
        <v>5714</v>
      </c>
      <c r="G132" s="488" t="s">
        <v>6235</v>
      </c>
      <c r="H132" s="526" t="s">
        <v>5995</v>
      </c>
      <c r="I132" s="510">
        <v>44529</v>
      </c>
      <c r="J132" s="510">
        <v>44536</v>
      </c>
      <c r="K132" s="494" t="s">
        <v>1895</v>
      </c>
      <c r="L132" s="478" t="s">
        <v>3233</v>
      </c>
      <c r="M132" s="515">
        <v>9288700</v>
      </c>
      <c r="N132" s="484"/>
      <c r="O132" s="10"/>
      <c r="P132" s="490"/>
      <c r="Q132" s="1057"/>
      <c r="R132" s="490">
        <f t="shared" si="1"/>
        <v>9288700</v>
      </c>
    </row>
    <row r="133" spans="1:18" hidden="1">
      <c r="A133" s="478" t="s">
        <v>5128</v>
      </c>
      <c r="B133" s="168" t="s">
        <v>742</v>
      </c>
      <c r="C133" s="234" t="s">
        <v>3236</v>
      </c>
      <c r="D133" s="606"/>
      <c r="E133" s="606"/>
      <c r="F133" s="488" t="s">
        <v>5714</v>
      </c>
      <c r="G133" s="488" t="s">
        <v>6235</v>
      </c>
      <c r="H133" s="526" t="s">
        <v>5995</v>
      </c>
      <c r="I133" s="510">
        <v>44529</v>
      </c>
      <c r="J133" s="510">
        <v>44536</v>
      </c>
      <c r="K133" s="494" t="s">
        <v>1895</v>
      </c>
      <c r="L133" s="478" t="s">
        <v>3237</v>
      </c>
      <c r="M133" s="515">
        <v>11851100</v>
      </c>
      <c r="N133" s="484"/>
      <c r="O133" s="10"/>
      <c r="P133" s="490"/>
      <c r="Q133" s="1057"/>
      <c r="R133" s="513">
        <f t="shared" si="1"/>
        <v>11851100</v>
      </c>
    </row>
    <row r="134" spans="1:18" hidden="1">
      <c r="A134" s="478" t="s">
        <v>5128</v>
      </c>
      <c r="B134" s="168" t="s">
        <v>742</v>
      </c>
      <c r="C134" s="234" t="s">
        <v>3254</v>
      </c>
      <c r="D134" s="606"/>
      <c r="E134" s="606"/>
      <c r="F134" s="488" t="s">
        <v>5714</v>
      </c>
      <c r="G134" s="488" t="s">
        <v>6235</v>
      </c>
      <c r="H134" s="525" t="s">
        <v>5995</v>
      </c>
      <c r="I134" s="510">
        <v>44529</v>
      </c>
      <c r="J134" s="510">
        <v>44536</v>
      </c>
      <c r="K134" s="494" t="s">
        <v>1895</v>
      </c>
      <c r="L134" s="478" t="s">
        <v>3235</v>
      </c>
      <c r="M134" s="515">
        <v>7046600</v>
      </c>
      <c r="N134" s="484"/>
      <c r="O134" s="10"/>
      <c r="P134" s="490"/>
      <c r="Q134" s="1057"/>
      <c r="R134" s="513">
        <f t="shared" si="1"/>
        <v>7046600</v>
      </c>
    </row>
    <row r="135" spans="1:18" hidden="1">
      <c r="A135" s="478" t="s">
        <v>5128</v>
      </c>
      <c r="B135" s="168" t="s">
        <v>742</v>
      </c>
      <c r="C135" s="234" t="s">
        <v>3265</v>
      </c>
      <c r="D135" s="606"/>
      <c r="E135" s="606"/>
      <c r="F135" s="488" t="s">
        <v>5714</v>
      </c>
      <c r="G135" s="488" t="s">
        <v>6235</v>
      </c>
      <c r="H135" s="525" t="s">
        <v>5995</v>
      </c>
      <c r="I135" s="510">
        <v>44529</v>
      </c>
      <c r="J135" s="510">
        <v>44536</v>
      </c>
      <c r="K135" s="494" t="s">
        <v>1895</v>
      </c>
      <c r="L135" s="478" t="s">
        <v>3256</v>
      </c>
      <c r="M135" s="515">
        <v>1281200</v>
      </c>
      <c r="N135" s="484"/>
      <c r="O135" s="10"/>
      <c r="P135" s="490"/>
      <c r="Q135" s="1057"/>
      <c r="R135" s="513">
        <f t="shared" si="1"/>
        <v>1281200</v>
      </c>
    </row>
    <row r="136" spans="1:18" hidden="1">
      <c r="A136" s="478" t="s">
        <v>5128</v>
      </c>
      <c r="B136" s="168" t="s">
        <v>742</v>
      </c>
      <c r="C136" s="234" t="s">
        <v>3268</v>
      </c>
      <c r="D136" s="606"/>
      <c r="E136" s="606"/>
      <c r="F136" s="488" t="s">
        <v>5714</v>
      </c>
      <c r="G136" s="488" t="s">
        <v>6235</v>
      </c>
      <c r="H136" s="525" t="s">
        <v>5995</v>
      </c>
      <c r="I136" s="510">
        <v>44529</v>
      </c>
      <c r="J136" s="510">
        <v>44536</v>
      </c>
      <c r="K136" s="494" t="s">
        <v>1895</v>
      </c>
      <c r="L136" s="478" t="s">
        <v>3269</v>
      </c>
      <c r="M136" s="515">
        <v>10569900</v>
      </c>
      <c r="N136" s="484"/>
      <c r="O136" s="10"/>
      <c r="P136" s="490"/>
      <c r="Q136" s="1057"/>
      <c r="R136" s="513">
        <f t="shared" si="1"/>
        <v>10569900</v>
      </c>
    </row>
    <row r="137" spans="1:18" hidden="1">
      <c r="A137" s="478" t="s">
        <v>5128</v>
      </c>
      <c r="B137" s="168" t="s">
        <v>742</v>
      </c>
      <c r="C137" s="234" t="s">
        <v>3266</v>
      </c>
      <c r="D137" s="606"/>
      <c r="E137" s="606"/>
      <c r="F137" s="488" t="s">
        <v>5714</v>
      </c>
      <c r="G137" s="488" t="s">
        <v>6235</v>
      </c>
      <c r="H137" s="525" t="s">
        <v>5995</v>
      </c>
      <c r="I137" s="510">
        <v>44529</v>
      </c>
      <c r="J137" s="510">
        <v>44536</v>
      </c>
      <c r="K137" s="494" t="s">
        <v>1895</v>
      </c>
      <c r="L137" s="478" t="s">
        <v>3267</v>
      </c>
      <c r="M137" s="515">
        <v>3843600</v>
      </c>
      <c r="N137" s="484"/>
      <c r="O137" s="10"/>
      <c r="P137" s="490"/>
      <c r="Q137" s="1057"/>
      <c r="R137" s="513">
        <f t="shared" si="1"/>
        <v>3843600</v>
      </c>
    </row>
    <row r="138" spans="1:18" hidden="1">
      <c r="A138" s="478" t="s">
        <v>5128</v>
      </c>
      <c r="B138" s="168" t="s">
        <v>742</v>
      </c>
      <c r="C138" s="234" t="s">
        <v>3283</v>
      </c>
      <c r="D138" s="606"/>
      <c r="E138" s="606"/>
      <c r="F138" s="488" t="s">
        <v>5714</v>
      </c>
      <c r="G138" s="488" t="s">
        <v>6235</v>
      </c>
      <c r="H138" s="526" t="s">
        <v>5995</v>
      </c>
      <c r="I138" s="510">
        <v>44530</v>
      </c>
      <c r="J138" s="510">
        <v>44536</v>
      </c>
      <c r="K138" s="494" t="s">
        <v>1895</v>
      </c>
      <c r="L138" s="478" t="s">
        <v>3248</v>
      </c>
      <c r="M138" s="515">
        <v>7366900</v>
      </c>
      <c r="N138" s="484"/>
      <c r="O138" s="10"/>
      <c r="P138" s="490"/>
      <c r="Q138" s="1057"/>
      <c r="R138" s="513">
        <f t="shared" si="1"/>
        <v>7366900</v>
      </c>
    </row>
    <row r="139" spans="1:18" s="484" customFormat="1" hidden="1">
      <c r="A139" s="478" t="s">
        <v>5128</v>
      </c>
      <c r="B139" s="168" t="s">
        <v>742</v>
      </c>
      <c r="C139" s="234" t="s">
        <v>3245</v>
      </c>
      <c r="D139" s="606"/>
      <c r="E139" s="606"/>
      <c r="F139" s="489" t="s">
        <v>5718</v>
      </c>
      <c r="G139" s="488" t="s">
        <v>6235</v>
      </c>
      <c r="H139" s="526" t="s">
        <v>5995</v>
      </c>
      <c r="I139" s="510">
        <v>44530</v>
      </c>
      <c r="J139" s="510">
        <v>44536</v>
      </c>
      <c r="K139" s="494" t="s">
        <v>1895</v>
      </c>
      <c r="L139" s="478" t="s">
        <v>3246</v>
      </c>
      <c r="M139" s="515">
        <v>25303700</v>
      </c>
      <c r="O139" s="10"/>
      <c r="P139" s="490"/>
      <c r="Q139" s="1057"/>
      <c r="R139" s="513">
        <f t="shared" si="1"/>
        <v>25303700</v>
      </c>
    </row>
    <row r="140" spans="1:18" hidden="1">
      <c r="A140" s="478" t="s">
        <v>5128</v>
      </c>
      <c r="B140" s="168" t="s">
        <v>742</v>
      </c>
      <c r="C140" s="234" t="s">
        <v>3241</v>
      </c>
      <c r="D140" s="606"/>
      <c r="E140" s="606"/>
      <c r="F140" s="488" t="s">
        <v>5714</v>
      </c>
      <c r="G140" s="488" t="s">
        <v>6235</v>
      </c>
      <c r="H140" s="526" t="s">
        <v>5995</v>
      </c>
      <c r="I140" s="510">
        <v>44530</v>
      </c>
      <c r="J140" s="510">
        <v>44536</v>
      </c>
      <c r="K140" s="494" t="s">
        <v>1895</v>
      </c>
      <c r="L140" s="478" t="s">
        <v>3242</v>
      </c>
      <c r="M140" s="515">
        <v>1921800</v>
      </c>
      <c r="N140" s="484"/>
      <c r="O140" s="10"/>
      <c r="P140" s="490"/>
      <c r="Q140" s="1057"/>
      <c r="R140" s="513">
        <f t="shared" si="1"/>
        <v>1921800</v>
      </c>
    </row>
    <row r="141" spans="1:18" hidden="1">
      <c r="A141" s="478" t="s">
        <v>5128</v>
      </c>
      <c r="B141" s="168" t="s">
        <v>742</v>
      </c>
      <c r="C141" s="234" t="s">
        <v>3247</v>
      </c>
      <c r="D141" s="606"/>
      <c r="E141" s="606"/>
      <c r="F141" s="488" t="s">
        <v>5714</v>
      </c>
      <c r="G141" s="488" t="s">
        <v>6235</v>
      </c>
      <c r="H141" s="526" t="s">
        <v>5995</v>
      </c>
      <c r="I141" s="510">
        <v>44530</v>
      </c>
      <c r="J141" s="510">
        <v>44536</v>
      </c>
      <c r="K141" s="494" t="s">
        <v>1895</v>
      </c>
      <c r="L141" s="478" t="s">
        <v>3248</v>
      </c>
      <c r="M141" s="515">
        <v>7046600</v>
      </c>
      <c r="N141" s="484"/>
      <c r="O141" s="10"/>
      <c r="P141" s="490"/>
      <c r="Q141" s="1057"/>
      <c r="R141" s="490">
        <f t="shared" si="1"/>
        <v>7046600</v>
      </c>
    </row>
    <row r="142" spans="1:18" hidden="1">
      <c r="A142" s="478" t="s">
        <v>5128</v>
      </c>
      <c r="B142" s="168" t="s">
        <v>742</v>
      </c>
      <c r="C142" s="234" t="s">
        <v>3243</v>
      </c>
      <c r="D142" s="606"/>
      <c r="E142" s="606"/>
      <c r="F142" s="488" t="s">
        <v>5714</v>
      </c>
      <c r="G142" s="488" t="s">
        <v>6235</v>
      </c>
      <c r="H142" s="526" t="s">
        <v>5995</v>
      </c>
      <c r="I142" s="510">
        <v>44530</v>
      </c>
      <c r="J142" s="510">
        <v>44536</v>
      </c>
      <c r="K142" s="494" t="s">
        <v>1895</v>
      </c>
      <c r="L142" s="478" t="s">
        <v>3244</v>
      </c>
      <c r="M142" s="515">
        <v>4163900</v>
      </c>
      <c r="N142" s="484"/>
      <c r="O142" s="10"/>
      <c r="P142" s="490"/>
      <c r="Q142" s="1057"/>
      <c r="R142" s="513">
        <f t="shared" si="1"/>
        <v>4163900</v>
      </c>
    </row>
    <row r="143" spans="1:18" hidden="1">
      <c r="A143" s="478" t="s">
        <v>5128</v>
      </c>
      <c r="B143" s="168" t="s">
        <v>742</v>
      </c>
      <c r="C143" s="234" t="s">
        <v>3251</v>
      </c>
      <c r="D143" s="606"/>
      <c r="E143" s="606"/>
      <c r="F143" s="488" t="s">
        <v>5714</v>
      </c>
      <c r="G143" s="488" t="s">
        <v>6235</v>
      </c>
      <c r="H143" s="526" t="s">
        <v>5995</v>
      </c>
      <c r="I143" s="510">
        <v>44530</v>
      </c>
      <c r="J143" s="510">
        <v>44536</v>
      </c>
      <c r="K143" s="494" t="s">
        <v>1895</v>
      </c>
      <c r="L143" s="478" t="s">
        <v>3246</v>
      </c>
      <c r="M143" s="515">
        <v>26584900</v>
      </c>
      <c r="N143" s="484"/>
      <c r="O143" s="10"/>
      <c r="P143" s="490"/>
      <c r="Q143" s="1057"/>
      <c r="R143" s="513">
        <f t="shared" si="1"/>
        <v>26584900</v>
      </c>
    </row>
    <row r="144" spans="1:18" hidden="1">
      <c r="A144" s="478" t="s">
        <v>5128</v>
      </c>
      <c r="B144" s="168" t="s">
        <v>742</v>
      </c>
      <c r="C144" s="234" t="s">
        <v>3260</v>
      </c>
      <c r="D144" s="606"/>
      <c r="E144" s="606"/>
      <c r="F144" s="488" t="s">
        <v>5714</v>
      </c>
      <c r="G144" s="488" t="s">
        <v>6235</v>
      </c>
      <c r="H144" s="526" t="s">
        <v>5995</v>
      </c>
      <c r="I144" s="510">
        <v>44530</v>
      </c>
      <c r="J144" s="510">
        <v>44536</v>
      </c>
      <c r="K144" s="494" t="s">
        <v>1895</v>
      </c>
      <c r="L144" s="478" t="s">
        <v>3250</v>
      </c>
      <c r="M144" s="515">
        <v>9288700</v>
      </c>
      <c r="N144" s="484"/>
      <c r="O144" s="10"/>
      <c r="P144" s="490"/>
      <c r="Q144" s="1057"/>
      <c r="R144" s="513">
        <f t="shared" si="1"/>
        <v>9288700</v>
      </c>
    </row>
    <row r="145" spans="1:18" s="433" customFormat="1" hidden="1">
      <c r="A145" s="478" t="s">
        <v>5128</v>
      </c>
      <c r="B145" s="168" t="s">
        <v>742</v>
      </c>
      <c r="C145" s="234" t="s">
        <v>3258</v>
      </c>
      <c r="D145" s="606"/>
      <c r="E145" s="606"/>
      <c r="F145" s="488" t="s">
        <v>5714</v>
      </c>
      <c r="G145" s="488" t="s">
        <v>6235</v>
      </c>
      <c r="H145" s="526" t="s">
        <v>5995</v>
      </c>
      <c r="I145" s="510">
        <v>44530</v>
      </c>
      <c r="J145" s="510">
        <v>44536</v>
      </c>
      <c r="K145" s="494" t="s">
        <v>1895</v>
      </c>
      <c r="L145" s="478" t="s">
        <v>3253</v>
      </c>
      <c r="M145" s="515">
        <v>3843600</v>
      </c>
      <c r="N145" s="484"/>
      <c r="O145" s="10"/>
      <c r="P145" s="490"/>
      <c r="Q145" s="1057"/>
      <c r="R145" s="513">
        <f t="shared" si="1"/>
        <v>3843600</v>
      </c>
    </row>
    <row r="146" spans="1:18" hidden="1">
      <c r="A146" s="478" t="s">
        <v>5128</v>
      </c>
      <c r="B146" s="168" t="s">
        <v>742</v>
      </c>
      <c r="C146" s="234" t="s">
        <v>3259</v>
      </c>
      <c r="D146" s="606"/>
      <c r="E146" s="606"/>
      <c r="F146" s="488" t="s">
        <v>5714</v>
      </c>
      <c r="G146" s="488" t="s">
        <v>6235</v>
      </c>
      <c r="H146" s="526" t="s">
        <v>5995</v>
      </c>
      <c r="I146" s="510">
        <v>44530</v>
      </c>
      <c r="J146" s="510">
        <v>44536</v>
      </c>
      <c r="K146" s="494" t="s">
        <v>1895</v>
      </c>
      <c r="L146" s="478" t="s">
        <v>3237</v>
      </c>
      <c r="M146" s="515">
        <v>25624000</v>
      </c>
      <c r="N146" s="484"/>
      <c r="O146" s="10"/>
      <c r="P146" s="490"/>
      <c r="Q146" s="1057"/>
      <c r="R146" s="513">
        <f t="shared" si="1"/>
        <v>25624000</v>
      </c>
    </row>
    <row r="147" spans="1:18" hidden="1">
      <c r="A147" s="478" t="s">
        <v>5128</v>
      </c>
      <c r="B147" s="168" t="s">
        <v>742</v>
      </c>
      <c r="C147" s="234" t="s">
        <v>3249</v>
      </c>
      <c r="D147" s="606"/>
      <c r="E147" s="606"/>
      <c r="F147" s="488" t="s">
        <v>5714</v>
      </c>
      <c r="G147" s="488" t="s">
        <v>6235</v>
      </c>
      <c r="H147" s="526" t="s">
        <v>5995</v>
      </c>
      <c r="I147" s="510">
        <v>44530</v>
      </c>
      <c r="J147" s="510">
        <v>44536</v>
      </c>
      <c r="K147" s="494" t="s">
        <v>1895</v>
      </c>
      <c r="L147" s="478" t="s">
        <v>3250</v>
      </c>
      <c r="M147" s="515">
        <v>4804500</v>
      </c>
      <c r="N147" s="484"/>
      <c r="O147" s="10"/>
      <c r="P147" s="490"/>
      <c r="Q147" s="1057"/>
      <c r="R147" s="513">
        <f t="shared" si="1"/>
        <v>4804500</v>
      </c>
    </row>
    <row r="148" spans="1:18" s="433" customFormat="1" hidden="1">
      <c r="A148" s="478" t="s">
        <v>5128</v>
      </c>
      <c r="B148" s="168" t="s">
        <v>742</v>
      </c>
      <c r="C148" s="234" t="s">
        <v>3255</v>
      </c>
      <c r="D148" s="606"/>
      <c r="E148" s="606"/>
      <c r="F148" s="488" t="s">
        <v>5714</v>
      </c>
      <c r="G148" s="488" t="s">
        <v>6235</v>
      </c>
      <c r="H148" s="526" t="s">
        <v>5995</v>
      </c>
      <c r="I148" s="510">
        <v>44530</v>
      </c>
      <c r="J148" s="510">
        <v>44536</v>
      </c>
      <c r="K148" s="494" t="s">
        <v>1895</v>
      </c>
      <c r="L148" s="478" t="s">
        <v>3256</v>
      </c>
      <c r="M148" s="515">
        <v>8648100</v>
      </c>
      <c r="N148" s="484"/>
      <c r="O148" s="10"/>
      <c r="P148" s="490"/>
      <c r="Q148" s="1057"/>
      <c r="R148" s="513">
        <f t="shared" si="1"/>
        <v>8648100</v>
      </c>
    </row>
    <row r="149" spans="1:18" s="433" customFormat="1" hidden="1">
      <c r="A149" s="478" t="s">
        <v>5128</v>
      </c>
      <c r="B149" s="168" t="s">
        <v>742</v>
      </c>
      <c r="C149" s="234" t="s">
        <v>3257</v>
      </c>
      <c r="D149" s="606"/>
      <c r="E149" s="606"/>
      <c r="F149" s="488" t="s">
        <v>5714</v>
      </c>
      <c r="G149" s="488" t="s">
        <v>6235</v>
      </c>
      <c r="H149" s="526" t="s">
        <v>5995</v>
      </c>
      <c r="I149" s="510">
        <v>44530</v>
      </c>
      <c r="J149" s="510">
        <v>44536</v>
      </c>
      <c r="K149" s="494" t="s">
        <v>1895</v>
      </c>
      <c r="L149" s="478" t="s">
        <v>3256</v>
      </c>
      <c r="M149" s="515">
        <v>1601500</v>
      </c>
      <c r="N149" s="484"/>
      <c r="O149" s="10"/>
      <c r="P149" s="490"/>
      <c r="Q149" s="1057"/>
      <c r="R149" s="513">
        <f t="shared" si="1"/>
        <v>1601500</v>
      </c>
    </row>
    <row r="150" spans="1:18" hidden="1">
      <c r="A150" s="478" t="s">
        <v>5128</v>
      </c>
      <c r="B150" s="168" t="s">
        <v>742</v>
      </c>
      <c r="C150" s="234" t="s">
        <v>3261</v>
      </c>
      <c r="D150" s="606"/>
      <c r="E150" s="606"/>
      <c r="F150" s="488" t="s">
        <v>5714</v>
      </c>
      <c r="G150" s="488" t="s">
        <v>6235</v>
      </c>
      <c r="H150" s="526" t="s">
        <v>5995</v>
      </c>
      <c r="I150" s="510">
        <v>44530</v>
      </c>
      <c r="J150" s="510">
        <v>44536</v>
      </c>
      <c r="K150" s="494" t="s">
        <v>1895</v>
      </c>
      <c r="L150" s="478" t="s">
        <v>3246</v>
      </c>
      <c r="M150" s="515">
        <v>21139800</v>
      </c>
      <c r="N150" s="484"/>
      <c r="O150" s="10"/>
      <c r="P150" s="490"/>
      <c r="Q150" s="1057"/>
      <c r="R150" s="513">
        <f t="shared" si="1"/>
        <v>21139800</v>
      </c>
    </row>
    <row r="151" spans="1:18" s="433" customFormat="1" hidden="1">
      <c r="A151" s="478" t="s">
        <v>5128</v>
      </c>
      <c r="B151" s="168" t="s">
        <v>742</v>
      </c>
      <c r="C151" s="234" t="s">
        <v>3252</v>
      </c>
      <c r="D151" s="606"/>
      <c r="E151" s="606"/>
      <c r="F151" s="488" t="s">
        <v>5714</v>
      </c>
      <c r="G151" s="488" t="s">
        <v>6235</v>
      </c>
      <c r="H151" s="526" t="s">
        <v>5995</v>
      </c>
      <c r="I151" s="510">
        <v>44530</v>
      </c>
      <c r="J151" s="510">
        <v>44536</v>
      </c>
      <c r="K151" s="494" t="s">
        <v>1895</v>
      </c>
      <c r="L151" s="478" t="s">
        <v>3253</v>
      </c>
      <c r="M151" s="515">
        <v>3843600</v>
      </c>
      <c r="N151" s="484"/>
      <c r="O151" s="10"/>
      <c r="P151" s="490"/>
      <c r="Q151" s="1057"/>
      <c r="R151" s="490">
        <f t="shared" si="1"/>
        <v>3843600</v>
      </c>
    </row>
    <row r="152" spans="1:18" hidden="1">
      <c r="A152" s="478" t="s">
        <v>5128</v>
      </c>
      <c r="B152" s="168" t="s">
        <v>742</v>
      </c>
      <c r="C152" s="234" t="s">
        <v>3262</v>
      </c>
      <c r="D152" s="606"/>
      <c r="E152" s="606"/>
      <c r="F152" s="488" t="s">
        <v>5714</v>
      </c>
      <c r="G152" s="488" t="s">
        <v>6235</v>
      </c>
      <c r="H152" s="526" t="s">
        <v>5995</v>
      </c>
      <c r="I152" s="510">
        <v>44530</v>
      </c>
      <c r="J152" s="510">
        <v>44536</v>
      </c>
      <c r="K152" s="494" t="s">
        <v>1895</v>
      </c>
      <c r="L152" s="478" t="s">
        <v>3235</v>
      </c>
      <c r="M152" s="515">
        <v>2882700</v>
      </c>
      <c r="N152" s="484"/>
      <c r="O152" s="10"/>
      <c r="P152" s="490"/>
      <c r="Q152" s="1057"/>
      <c r="R152" s="513">
        <f t="shared" si="1"/>
        <v>2882700</v>
      </c>
    </row>
    <row r="153" spans="1:18" hidden="1">
      <c r="A153" s="478" t="s">
        <v>5128</v>
      </c>
      <c r="B153" s="168" t="s">
        <v>742</v>
      </c>
      <c r="C153" s="234" t="s">
        <v>3270</v>
      </c>
      <c r="D153" s="606"/>
      <c r="E153" s="606"/>
      <c r="F153" s="488" t="s">
        <v>5714</v>
      </c>
      <c r="G153" s="488" t="s">
        <v>6235</v>
      </c>
      <c r="H153" s="526" t="s">
        <v>5995</v>
      </c>
      <c r="I153" s="510">
        <v>44530</v>
      </c>
      <c r="J153" s="510">
        <v>44536</v>
      </c>
      <c r="K153" s="494" t="s">
        <v>1895</v>
      </c>
      <c r="L153" s="478" t="s">
        <v>3271</v>
      </c>
      <c r="M153" s="515">
        <v>22741300</v>
      </c>
      <c r="N153" s="484"/>
      <c r="O153" s="10"/>
      <c r="P153" s="490"/>
      <c r="Q153" s="1057"/>
      <c r="R153" s="513">
        <f t="shared" si="1"/>
        <v>22741300</v>
      </c>
    </row>
    <row r="154" spans="1:18" hidden="1">
      <c r="A154" s="478" t="s">
        <v>5128</v>
      </c>
      <c r="B154" s="168" t="s">
        <v>742</v>
      </c>
      <c r="C154" s="234" t="s">
        <v>3264</v>
      </c>
      <c r="D154" s="606"/>
      <c r="E154" s="606"/>
      <c r="F154" s="488" t="s">
        <v>5714</v>
      </c>
      <c r="G154" s="488" t="s">
        <v>6235</v>
      </c>
      <c r="H154" s="526" t="s">
        <v>5995</v>
      </c>
      <c r="I154" s="510">
        <v>44530</v>
      </c>
      <c r="J154" s="510">
        <v>44536</v>
      </c>
      <c r="K154" s="494" t="s">
        <v>1895</v>
      </c>
      <c r="L154" s="478" t="s">
        <v>3239</v>
      </c>
      <c r="M154" s="515">
        <v>30108200</v>
      </c>
      <c r="N154" s="484"/>
      <c r="O154" s="10"/>
      <c r="P154" s="513"/>
      <c r="Q154" s="1057"/>
      <c r="R154" s="513">
        <f t="shared" si="1"/>
        <v>30108200</v>
      </c>
    </row>
    <row r="155" spans="1:18" hidden="1">
      <c r="A155" s="478" t="s">
        <v>5128</v>
      </c>
      <c r="B155" s="168" t="s">
        <v>742</v>
      </c>
      <c r="C155" s="234" t="s">
        <v>3273</v>
      </c>
      <c r="D155" s="606"/>
      <c r="E155" s="606"/>
      <c r="F155" s="488" t="s">
        <v>5714</v>
      </c>
      <c r="G155" s="488" t="s">
        <v>6235</v>
      </c>
      <c r="H155" s="526" t="s">
        <v>5995</v>
      </c>
      <c r="I155" s="510">
        <v>44530</v>
      </c>
      <c r="J155" s="510">
        <v>44536</v>
      </c>
      <c r="K155" s="494" t="s">
        <v>1895</v>
      </c>
      <c r="L155" s="478" t="s">
        <v>3272</v>
      </c>
      <c r="M155" s="515">
        <v>13452600</v>
      </c>
      <c r="N155" s="484"/>
      <c r="O155" s="10"/>
      <c r="P155" s="490"/>
      <c r="Q155" s="1057"/>
      <c r="R155" s="490">
        <f t="shared" si="1"/>
        <v>13452600</v>
      </c>
    </row>
    <row r="156" spans="1:18" hidden="1">
      <c r="A156" s="478" t="s">
        <v>5128</v>
      </c>
      <c r="B156" s="168" t="s">
        <v>742</v>
      </c>
      <c r="C156" s="234" t="s">
        <v>3274</v>
      </c>
      <c r="D156" s="606"/>
      <c r="E156" s="606"/>
      <c r="F156" s="488" t="s">
        <v>5714</v>
      </c>
      <c r="G156" s="488" t="s">
        <v>6235</v>
      </c>
      <c r="H156" s="526" t="s">
        <v>5995</v>
      </c>
      <c r="I156" s="510">
        <v>44530</v>
      </c>
      <c r="J156" s="510">
        <v>44536</v>
      </c>
      <c r="K156" s="494" t="s">
        <v>1895</v>
      </c>
      <c r="L156" s="478" t="s">
        <v>3250</v>
      </c>
      <c r="M156" s="515">
        <v>3843600</v>
      </c>
      <c r="N156" s="484"/>
      <c r="O156" s="10"/>
      <c r="P156" s="490"/>
      <c r="Q156" s="1057"/>
      <c r="R156" s="513">
        <f t="shared" si="1"/>
        <v>3843600</v>
      </c>
    </row>
    <row r="157" spans="1:18" hidden="1">
      <c r="A157" s="478" t="s">
        <v>5128</v>
      </c>
      <c r="B157" s="168" t="s">
        <v>742</v>
      </c>
      <c r="C157" s="234" t="s">
        <v>3263</v>
      </c>
      <c r="D157" s="606"/>
      <c r="E157" s="606"/>
      <c r="F157" s="488" t="s">
        <v>5714</v>
      </c>
      <c r="G157" s="488" t="s">
        <v>6235</v>
      </c>
      <c r="H157" s="526" t="s">
        <v>5995</v>
      </c>
      <c r="I157" s="510">
        <v>44530</v>
      </c>
      <c r="J157" s="510">
        <v>44536</v>
      </c>
      <c r="K157" s="494" t="s">
        <v>1895</v>
      </c>
      <c r="L157" s="478" t="s">
        <v>3233</v>
      </c>
      <c r="M157" s="515">
        <v>7687200</v>
      </c>
      <c r="N157" s="484"/>
      <c r="O157" s="10"/>
      <c r="P157" s="490"/>
      <c r="Q157" s="1057"/>
      <c r="R157" s="513">
        <f t="shared" si="1"/>
        <v>7687200</v>
      </c>
    </row>
    <row r="158" spans="1:18" s="433" customFormat="1" hidden="1">
      <c r="A158" s="478" t="s">
        <v>5128</v>
      </c>
      <c r="B158" s="168" t="s">
        <v>742</v>
      </c>
      <c r="C158" s="234" t="s">
        <v>5703</v>
      </c>
      <c r="D158" s="606"/>
      <c r="E158" s="606"/>
      <c r="F158" s="488" t="s">
        <v>5714</v>
      </c>
      <c r="G158" s="488" t="s">
        <v>6235</v>
      </c>
      <c r="H158" s="526" t="s">
        <v>5995</v>
      </c>
      <c r="I158" s="510">
        <v>44530</v>
      </c>
      <c r="J158" s="510">
        <v>44536</v>
      </c>
      <c r="K158" s="494" t="s">
        <v>1895</v>
      </c>
      <c r="L158" s="478" t="s">
        <v>5704</v>
      </c>
      <c r="M158" s="515">
        <v>1281200</v>
      </c>
      <c r="N158" s="484"/>
      <c r="O158" s="10"/>
      <c r="P158" s="490"/>
      <c r="Q158" s="1057"/>
      <c r="R158" s="513">
        <f t="shared" si="1"/>
        <v>1281200</v>
      </c>
    </row>
    <row r="159" spans="1:18" s="433" customFormat="1" hidden="1">
      <c r="A159" s="478" t="s">
        <v>5128</v>
      </c>
      <c r="B159" s="168" t="s">
        <v>742</v>
      </c>
      <c r="C159" s="234" t="s">
        <v>6817</v>
      </c>
      <c r="D159" s="606"/>
      <c r="E159" s="606"/>
      <c r="F159" s="487" t="s">
        <v>5729</v>
      </c>
      <c r="G159" s="487" t="s">
        <v>6687</v>
      </c>
      <c r="H159" s="1" t="s">
        <v>5995</v>
      </c>
      <c r="I159" s="510">
        <v>44988</v>
      </c>
      <c r="J159" s="510">
        <v>44998</v>
      </c>
      <c r="K159" s="478" t="s">
        <v>1902</v>
      </c>
      <c r="L159" s="478" t="s">
        <v>6005</v>
      </c>
      <c r="M159" s="515">
        <v>330000</v>
      </c>
      <c r="N159" s="484"/>
      <c r="O159" s="484"/>
      <c r="P159" s="489"/>
      <c r="Q159" s="1057"/>
      <c r="R159" s="513">
        <f t="shared" si="1"/>
        <v>330000</v>
      </c>
    </row>
    <row r="160" spans="1:18" hidden="1">
      <c r="A160" s="478" t="s">
        <v>5128</v>
      </c>
      <c r="B160" s="168" t="s">
        <v>742</v>
      </c>
      <c r="C160" s="234" t="s">
        <v>6819</v>
      </c>
      <c r="D160" s="606"/>
      <c r="E160" s="606"/>
      <c r="F160" s="487" t="s">
        <v>5729</v>
      </c>
      <c r="G160" s="487" t="s">
        <v>6687</v>
      </c>
      <c r="H160" s="1" t="s">
        <v>5995</v>
      </c>
      <c r="I160" s="510">
        <v>44988</v>
      </c>
      <c r="J160" s="510">
        <v>44998</v>
      </c>
      <c r="K160" s="478" t="s">
        <v>1902</v>
      </c>
      <c r="L160" s="478" t="s">
        <v>6005</v>
      </c>
      <c r="M160" s="515">
        <v>330000</v>
      </c>
      <c r="N160" s="484"/>
      <c r="O160" s="484"/>
      <c r="P160" s="489"/>
      <c r="Q160" s="1057"/>
      <c r="R160" s="513">
        <f t="shared" si="1"/>
        <v>330000</v>
      </c>
    </row>
    <row r="161" spans="1:18" s="433" customFormat="1" hidden="1">
      <c r="A161" s="478" t="s">
        <v>5128</v>
      </c>
      <c r="B161" s="168" t="s">
        <v>742</v>
      </c>
      <c r="C161" s="234" t="s">
        <v>6820</v>
      </c>
      <c r="D161" s="606"/>
      <c r="E161" s="606"/>
      <c r="F161" s="487" t="s">
        <v>5729</v>
      </c>
      <c r="G161" s="487" t="s">
        <v>6687</v>
      </c>
      <c r="H161" s="1" t="s">
        <v>5995</v>
      </c>
      <c r="I161" s="510">
        <v>44988</v>
      </c>
      <c r="J161" s="510">
        <v>44998</v>
      </c>
      <c r="K161" s="478" t="s">
        <v>1902</v>
      </c>
      <c r="L161" s="478" t="s">
        <v>6005</v>
      </c>
      <c r="M161" s="515">
        <v>330000</v>
      </c>
      <c r="N161" s="484"/>
      <c r="O161" s="484"/>
      <c r="P161" s="489"/>
      <c r="Q161" s="1057"/>
      <c r="R161" s="513">
        <f t="shared" si="1"/>
        <v>330000</v>
      </c>
    </row>
    <row r="162" spans="1:18" hidden="1">
      <c r="A162" s="478" t="s">
        <v>5128</v>
      </c>
      <c r="B162" s="168" t="s">
        <v>742</v>
      </c>
      <c r="C162" s="234" t="s">
        <v>6821</v>
      </c>
      <c r="D162" s="606"/>
      <c r="E162" s="606"/>
      <c r="F162" s="487" t="s">
        <v>5729</v>
      </c>
      <c r="G162" s="487" t="s">
        <v>6687</v>
      </c>
      <c r="H162" s="1" t="s">
        <v>5995</v>
      </c>
      <c r="I162" s="510">
        <v>44988</v>
      </c>
      <c r="J162" s="510">
        <v>44998</v>
      </c>
      <c r="K162" s="478" t="s">
        <v>1902</v>
      </c>
      <c r="L162" s="478" t="s">
        <v>6005</v>
      </c>
      <c r="M162" s="515">
        <v>330000</v>
      </c>
      <c r="N162" s="484"/>
      <c r="O162" s="484"/>
      <c r="P162" s="489"/>
      <c r="Q162" s="1057"/>
      <c r="R162" s="513">
        <f t="shared" si="1"/>
        <v>330000</v>
      </c>
    </row>
    <row r="163" spans="1:18" hidden="1">
      <c r="A163" s="478" t="s">
        <v>5128</v>
      </c>
      <c r="B163" s="168" t="s">
        <v>742</v>
      </c>
      <c r="C163" s="234" t="s">
        <v>6822</v>
      </c>
      <c r="D163" s="606"/>
      <c r="E163" s="606"/>
      <c r="F163" s="487" t="s">
        <v>5729</v>
      </c>
      <c r="G163" s="487" t="s">
        <v>6687</v>
      </c>
      <c r="H163" s="1" t="s">
        <v>5995</v>
      </c>
      <c r="I163" s="510">
        <v>44988</v>
      </c>
      <c r="J163" s="510">
        <v>44998</v>
      </c>
      <c r="K163" s="478" t="s">
        <v>1902</v>
      </c>
      <c r="L163" s="478" t="s">
        <v>6005</v>
      </c>
      <c r="M163" s="515">
        <v>270000</v>
      </c>
      <c r="N163" s="484"/>
      <c r="O163" s="484"/>
      <c r="P163" s="489"/>
      <c r="Q163" s="1057"/>
      <c r="R163" s="513">
        <f t="shared" si="1"/>
        <v>270000</v>
      </c>
    </row>
    <row r="164" spans="1:18" hidden="1">
      <c r="A164" s="478" t="s">
        <v>5128</v>
      </c>
      <c r="B164" s="512" t="s">
        <v>742</v>
      </c>
      <c r="C164" s="234" t="s">
        <v>6850</v>
      </c>
      <c r="D164" s="606"/>
      <c r="E164" s="606"/>
      <c r="F164" s="487" t="s">
        <v>5729</v>
      </c>
      <c r="G164" s="487" t="s">
        <v>6687</v>
      </c>
      <c r="H164" s="1" t="s">
        <v>5995</v>
      </c>
      <c r="I164" s="510">
        <v>44988</v>
      </c>
      <c r="J164" s="510">
        <v>45008</v>
      </c>
      <c r="K164" s="478" t="s">
        <v>1902</v>
      </c>
      <c r="L164" s="478" t="s">
        <v>6005</v>
      </c>
      <c r="M164" s="515">
        <v>330000</v>
      </c>
      <c r="N164" s="484"/>
      <c r="O164" s="484"/>
      <c r="P164" s="489"/>
      <c r="Q164" s="1057"/>
      <c r="R164" s="513">
        <f t="shared" si="1"/>
        <v>330000</v>
      </c>
    </row>
    <row r="165" spans="1:18" hidden="1">
      <c r="A165" s="478" t="s">
        <v>5128</v>
      </c>
      <c r="B165" s="168" t="s">
        <v>742</v>
      </c>
      <c r="C165" s="234" t="s">
        <v>6854</v>
      </c>
      <c r="D165" s="606"/>
      <c r="E165" s="606"/>
      <c r="F165" s="487" t="s">
        <v>5729</v>
      </c>
      <c r="G165" s="487" t="s">
        <v>6687</v>
      </c>
      <c r="H165" s="1" t="s">
        <v>5995</v>
      </c>
      <c r="I165" s="510">
        <v>44995</v>
      </c>
      <c r="J165" s="510">
        <v>45012</v>
      </c>
      <c r="K165" s="478" t="s">
        <v>1902</v>
      </c>
      <c r="L165" s="478" t="s">
        <v>6855</v>
      </c>
      <c r="M165" s="515">
        <f>85000*3*13</f>
        <v>3315000</v>
      </c>
      <c r="N165" s="484"/>
      <c r="O165" s="484"/>
      <c r="P165" s="489"/>
      <c r="Q165" s="1057"/>
      <c r="R165" s="513">
        <f t="shared" si="1"/>
        <v>3315000</v>
      </c>
    </row>
    <row r="166" spans="1:18" s="433" customFormat="1" hidden="1">
      <c r="A166" s="478" t="s">
        <v>5128</v>
      </c>
      <c r="B166" s="168" t="s">
        <v>742</v>
      </c>
      <c r="C166" s="234" t="s">
        <v>6856</v>
      </c>
      <c r="D166" s="606"/>
      <c r="E166" s="606"/>
      <c r="F166" s="487" t="s">
        <v>5729</v>
      </c>
      <c r="G166" s="487" t="s">
        <v>6687</v>
      </c>
      <c r="H166" s="1" t="s">
        <v>5995</v>
      </c>
      <c r="I166" s="510">
        <v>44995</v>
      </c>
      <c r="J166" s="510">
        <v>45012</v>
      </c>
      <c r="K166" s="478" t="s">
        <v>1902</v>
      </c>
      <c r="L166" s="478" t="s">
        <v>6855</v>
      </c>
      <c r="M166" s="515">
        <f>85000*3*9</f>
        <v>2295000</v>
      </c>
      <c r="N166" s="484"/>
      <c r="O166" s="484"/>
      <c r="P166" s="489"/>
      <c r="Q166" s="1057"/>
      <c r="R166" s="513">
        <f t="shared" si="1"/>
        <v>2295000</v>
      </c>
    </row>
    <row r="167" spans="1:18" hidden="1">
      <c r="A167" s="478" t="s">
        <v>5128</v>
      </c>
      <c r="B167" s="168" t="s">
        <v>742</v>
      </c>
      <c r="C167" s="234" t="s">
        <v>6859</v>
      </c>
      <c r="D167" s="606"/>
      <c r="E167" s="606"/>
      <c r="F167" s="487" t="s">
        <v>5729</v>
      </c>
      <c r="G167" s="485" t="s">
        <v>6860</v>
      </c>
      <c r="H167" s="526" t="s">
        <v>5996</v>
      </c>
      <c r="I167" s="510">
        <v>45008</v>
      </c>
      <c r="J167" s="510">
        <v>45019</v>
      </c>
      <c r="K167" s="478" t="s">
        <v>3224</v>
      </c>
      <c r="L167" s="478" t="s">
        <v>6860</v>
      </c>
      <c r="M167" s="515">
        <f>85000*3</f>
        <v>255000</v>
      </c>
      <c r="N167" s="484"/>
      <c r="O167" s="484"/>
      <c r="P167" s="489"/>
      <c r="Q167" s="1057"/>
      <c r="R167" s="513">
        <f t="shared" si="1"/>
        <v>255000</v>
      </c>
    </row>
    <row r="168" spans="1:18" hidden="1">
      <c r="A168" s="478" t="s">
        <v>5128</v>
      </c>
      <c r="B168" s="168" t="s">
        <v>742</v>
      </c>
      <c r="C168" s="234" t="s">
        <v>6988</v>
      </c>
      <c r="D168" s="606"/>
      <c r="E168" s="606"/>
      <c r="F168" s="487" t="s">
        <v>5729</v>
      </c>
      <c r="G168" s="488" t="s">
        <v>6860</v>
      </c>
      <c r="H168" s="525" t="s">
        <v>5996</v>
      </c>
      <c r="I168" s="510">
        <v>45008</v>
      </c>
      <c r="J168" s="510">
        <v>45019</v>
      </c>
      <c r="K168" s="478" t="s">
        <v>1902</v>
      </c>
      <c r="L168" s="478" t="s">
        <v>6860</v>
      </c>
      <c r="M168" s="515">
        <v>255000</v>
      </c>
      <c r="N168" s="484"/>
      <c r="O168" s="10"/>
      <c r="P168" s="490"/>
      <c r="Q168" s="1057"/>
      <c r="R168" s="513">
        <f t="shared" si="1"/>
        <v>255000</v>
      </c>
    </row>
    <row r="169" spans="1:18" hidden="1">
      <c r="A169" s="478" t="s">
        <v>5128</v>
      </c>
      <c r="B169" s="168" t="s">
        <v>742</v>
      </c>
      <c r="C169" s="234" t="s">
        <v>6989</v>
      </c>
      <c r="D169" s="606"/>
      <c r="E169" s="606"/>
      <c r="F169" s="487" t="s">
        <v>5729</v>
      </c>
      <c r="G169" s="488" t="s">
        <v>6860</v>
      </c>
      <c r="H169" s="525" t="s">
        <v>5996</v>
      </c>
      <c r="I169" s="510">
        <v>45008</v>
      </c>
      <c r="J169" s="510">
        <v>45019</v>
      </c>
      <c r="K169" s="478" t="s">
        <v>1902</v>
      </c>
      <c r="L169" s="478" t="s">
        <v>6860</v>
      </c>
      <c r="M169" s="515">
        <v>255000</v>
      </c>
      <c r="N169" s="484"/>
      <c r="O169" s="10"/>
      <c r="P169" s="490"/>
      <c r="Q169" s="1057"/>
      <c r="R169" s="513">
        <f t="shared" si="1"/>
        <v>255000</v>
      </c>
    </row>
    <row r="170" spans="1:18" hidden="1">
      <c r="A170" s="478" t="s">
        <v>5128</v>
      </c>
      <c r="B170" s="168" t="s">
        <v>742</v>
      </c>
      <c r="C170" s="234" t="s">
        <v>6990</v>
      </c>
      <c r="D170" s="606"/>
      <c r="E170" s="606"/>
      <c r="F170" s="487" t="s">
        <v>5729</v>
      </c>
      <c r="G170" s="488" t="s">
        <v>6860</v>
      </c>
      <c r="H170" s="525" t="s">
        <v>5996</v>
      </c>
      <c r="I170" s="510">
        <v>45008</v>
      </c>
      <c r="J170" s="510">
        <v>45019</v>
      </c>
      <c r="K170" s="478" t="s">
        <v>1902</v>
      </c>
      <c r="L170" s="478" t="s">
        <v>6860</v>
      </c>
      <c r="M170" s="515">
        <v>255000</v>
      </c>
      <c r="N170" s="484"/>
      <c r="O170" s="10"/>
      <c r="P170" s="490"/>
      <c r="Q170" s="1057"/>
      <c r="R170" s="513">
        <f t="shared" si="1"/>
        <v>255000</v>
      </c>
    </row>
    <row r="171" spans="1:18" s="433" customFormat="1" hidden="1">
      <c r="A171" s="478" t="s">
        <v>5128</v>
      </c>
      <c r="B171" s="168" t="s">
        <v>742</v>
      </c>
      <c r="C171" s="234" t="s">
        <v>6991</v>
      </c>
      <c r="D171" s="606"/>
      <c r="E171" s="606"/>
      <c r="F171" s="487" t="s">
        <v>5729</v>
      </c>
      <c r="G171" s="488" t="s">
        <v>6860</v>
      </c>
      <c r="H171" s="525" t="s">
        <v>5996</v>
      </c>
      <c r="I171" s="510">
        <v>45008</v>
      </c>
      <c r="J171" s="510">
        <v>45019</v>
      </c>
      <c r="K171" s="478" t="s">
        <v>1902</v>
      </c>
      <c r="L171" s="478" t="s">
        <v>6860</v>
      </c>
      <c r="M171" s="515">
        <v>255000</v>
      </c>
      <c r="N171" s="484"/>
      <c r="O171" s="10"/>
      <c r="P171" s="490"/>
      <c r="Q171" s="1057"/>
      <c r="R171" s="513">
        <f t="shared" si="1"/>
        <v>255000</v>
      </c>
    </row>
    <row r="172" spans="1:18" hidden="1">
      <c r="A172" s="478" t="s">
        <v>5128</v>
      </c>
      <c r="B172" s="168" t="s">
        <v>742</v>
      </c>
      <c r="C172" s="234" t="s">
        <v>6992</v>
      </c>
      <c r="D172" s="606"/>
      <c r="E172" s="606"/>
      <c r="F172" s="487" t="s">
        <v>5729</v>
      </c>
      <c r="G172" s="488" t="s">
        <v>6860</v>
      </c>
      <c r="H172" s="525" t="s">
        <v>5996</v>
      </c>
      <c r="I172" s="510">
        <v>45008</v>
      </c>
      <c r="J172" s="510">
        <v>45019</v>
      </c>
      <c r="K172" s="478" t="s">
        <v>1902</v>
      </c>
      <c r="L172" s="478" t="s">
        <v>6860</v>
      </c>
      <c r="M172" s="515">
        <v>255000</v>
      </c>
      <c r="N172" s="484"/>
      <c r="O172" s="10"/>
      <c r="P172" s="490"/>
      <c r="Q172" s="1057"/>
      <c r="R172" s="513">
        <f t="shared" si="1"/>
        <v>255000</v>
      </c>
    </row>
    <row r="173" spans="1:18" s="433" customFormat="1" hidden="1">
      <c r="A173" s="478" t="s">
        <v>5128</v>
      </c>
      <c r="B173" s="168" t="s">
        <v>742</v>
      </c>
      <c r="C173" s="234" t="s">
        <v>6997</v>
      </c>
      <c r="D173" s="606"/>
      <c r="E173" s="606"/>
      <c r="F173" s="487" t="s">
        <v>5729</v>
      </c>
      <c r="G173" s="488" t="s">
        <v>5704</v>
      </c>
      <c r="H173" s="525" t="s">
        <v>5996</v>
      </c>
      <c r="I173" s="510">
        <v>45022</v>
      </c>
      <c r="J173" s="510">
        <v>45033</v>
      </c>
      <c r="K173" s="478" t="s">
        <v>1902</v>
      </c>
      <c r="L173" s="478" t="s">
        <v>5704</v>
      </c>
      <c r="M173" s="515">
        <v>255000</v>
      </c>
      <c r="N173" s="484"/>
      <c r="O173" s="10"/>
      <c r="P173" s="490"/>
      <c r="Q173" s="1057"/>
      <c r="R173" s="513">
        <f t="shared" si="1"/>
        <v>255000</v>
      </c>
    </row>
    <row r="174" spans="1:18" hidden="1">
      <c r="A174" s="478" t="s">
        <v>5128</v>
      </c>
      <c r="B174" s="168" t="s">
        <v>742</v>
      </c>
      <c r="C174" s="234" t="s">
        <v>6999</v>
      </c>
      <c r="D174" s="606"/>
      <c r="E174" s="606"/>
      <c r="F174" s="487" t="s">
        <v>5729</v>
      </c>
      <c r="G174" s="488" t="s">
        <v>6104</v>
      </c>
      <c r="H174" s="525" t="s">
        <v>5996</v>
      </c>
      <c r="I174" s="510">
        <v>45040</v>
      </c>
      <c r="J174" s="510">
        <v>45051</v>
      </c>
      <c r="K174" s="485" t="s">
        <v>1902</v>
      </c>
      <c r="L174" s="478" t="s">
        <v>6998</v>
      </c>
      <c r="M174" s="515">
        <v>107860</v>
      </c>
      <c r="N174" s="489"/>
      <c r="O174" s="10"/>
      <c r="P174" s="490"/>
      <c r="Q174" s="1057"/>
      <c r="R174" s="513">
        <f t="shared" si="1"/>
        <v>107860</v>
      </c>
    </row>
    <row r="175" spans="1:18" hidden="1">
      <c r="A175" s="478" t="s">
        <v>5128</v>
      </c>
      <c r="B175" s="168" t="s">
        <v>742</v>
      </c>
      <c r="C175" s="234" t="s">
        <v>7000</v>
      </c>
      <c r="D175" s="606"/>
      <c r="E175" s="606"/>
      <c r="F175" s="487" t="s">
        <v>5729</v>
      </c>
      <c r="G175" s="488" t="s">
        <v>6104</v>
      </c>
      <c r="H175" s="525" t="s">
        <v>5996</v>
      </c>
      <c r="I175" s="510">
        <v>45040</v>
      </c>
      <c r="J175" s="510">
        <v>45051</v>
      </c>
      <c r="K175" s="485" t="s">
        <v>1902</v>
      </c>
      <c r="L175" s="478" t="s">
        <v>6998</v>
      </c>
      <c r="M175" s="515">
        <f>107860*2</f>
        <v>215720</v>
      </c>
      <c r="N175" s="489"/>
      <c r="O175" s="10"/>
      <c r="P175" s="490"/>
      <c r="Q175" s="1057"/>
      <c r="R175" s="513">
        <f t="shared" si="1"/>
        <v>215720</v>
      </c>
    </row>
    <row r="176" spans="1:18" hidden="1">
      <c r="A176" s="478" t="s">
        <v>5128</v>
      </c>
      <c r="B176" s="168" t="s">
        <v>742</v>
      </c>
      <c r="C176" s="234" t="s">
        <v>7001</v>
      </c>
      <c r="D176" s="606"/>
      <c r="E176" s="606"/>
      <c r="F176" s="487" t="s">
        <v>5729</v>
      </c>
      <c r="G176" s="488" t="s">
        <v>6104</v>
      </c>
      <c r="H176" s="525" t="s">
        <v>5996</v>
      </c>
      <c r="I176" s="510">
        <v>45040</v>
      </c>
      <c r="J176" s="510">
        <v>45051</v>
      </c>
      <c r="K176" s="485" t="s">
        <v>1902</v>
      </c>
      <c r="L176" s="478" t="s">
        <v>6998</v>
      </c>
      <c r="M176" s="515">
        <f>107860*2</f>
        <v>215720</v>
      </c>
      <c r="N176" s="489"/>
      <c r="O176" s="10"/>
      <c r="P176" s="490"/>
      <c r="Q176" s="1057"/>
      <c r="R176" s="513">
        <f t="shared" si="1"/>
        <v>215720</v>
      </c>
    </row>
    <row r="177" spans="1:18" hidden="1">
      <c r="A177" s="478" t="s">
        <v>5128</v>
      </c>
      <c r="B177" s="168" t="s">
        <v>742</v>
      </c>
      <c r="C177" s="486" t="s">
        <v>7005</v>
      </c>
      <c r="D177" s="627"/>
      <c r="E177" s="627"/>
      <c r="F177" s="487" t="s">
        <v>5729</v>
      </c>
      <c r="G177" s="488" t="s">
        <v>6100</v>
      </c>
      <c r="H177" s="525" t="s">
        <v>5996</v>
      </c>
      <c r="I177" s="510">
        <v>45070</v>
      </c>
      <c r="J177" s="510">
        <v>45082</v>
      </c>
      <c r="K177" s="485" t="s">
        <v>1902</v>
      </c>
      <c r="L177" s="478" t="s">
        <v>6100</v>
      </c>
      <c r="M177" s="515">
        <v>255000</v>
      </c>
      <c r="N177" s="489"/>
      <c r="O177" s="10"/>
      <c r="P177" s="490"/>
      <c r="Q177" s="1057"/>
      <c r="R177" s="513">
        <f t="shared" ref="R177:R240" si="2">M177</f>
        <v>255000</v>
      </c>
    </row>
    <row r="178" spans="1:18" hidden="1">
      <c r="A178" s="478" t="s">
        <v>5128</v>
      </c>
      <c r="B178" s="168" t="s">
        <v>742</v>
      </c>
      <c r="C178" s="486" t="s">
        <v>7009</v>
      </c>
      <c r="D178" s="627"/>
      <c r="E178" s="627"/>
      <c r="F178" s="487" t="s">
        <v>5729</v>
      </c>
      <c r="G178" s="488" t="s">
        <v>6099</v>
      </c>
      <c r="H178" s="525" t="s">
        <v>5996</v>
      </c>
      <c r="I178" s="510">
        <v>45082</v>
      </c>
      <c r="J178" s="510">
        <v>45092</v>
      </c>
      <c r="K178" s="485" t="s">
        <v>1902</v>
      </c>
      <c r="L178" s="478" t="s">
        <v>6099</v>
      </c>
      <c r="M178" s="515">
        <v>63440</v>
      </c>
      <c r="N178" s="489"/>
      <c r="O178" s="10"/>
      <c r="P178" s="490"/>
      <c r="Q178" s="1057"/>
      <c r="R178" s="513">
        <f t="shared" si="2"/>
        <v>63440</v>
      </c>
    </row>
    <row r="179" spans="1:18" hidden="1">
      <c r="A179" s="478" t="s">
        <v>5128</v>
      </c>
      <c r="B179" s="168" t="s">
        <v>742</v>
      </c>
      <c r="C179" s="486" t="s">
        <v>7010</v>
      </c>
      <c r="D179" s="627"/>
      <c r="E179" s="627"/>
      <c r="F179" s="487" t="s">
        <v>5729</v>
      </c>
      <c r="G179" s="488" t="s">
        <v>6099</v>
      </c>
      <c r="H179" s="525" t="s">
        <v>5996</v>
      </c>
      <c r="I179" s="510">
        <v>45082</v>
      </c>
      <c r="J179" s="510">
        <v>45092</v>
      </c>
      <c r="K179" s="485" t="s">
        <v>1902</v>
      </c>
      <c r="L179" s="478" t="s">
        <v>6099</v>
      </c>
      <c r="M179" s="515">
        <v>126880</v>
      </c>
      <c r="N179" s="484"/>
      <c r="O179" s="10"/>
      <c r="P179" s="490"/>
      <c r="Q179" s="1057"/>
      <c r="R179" s="513">
        <f t="shared" si="2"/>
        <v>126880</v>
      </c>
    </row>
    <row r="180" spans="1:18" hidden="1">
      <c r="A180" s="478" t="s">
        <v>5128</v>
      </c>
      <c r="B180" s="168" t="s">
        <v>742</v>
      </c>
      <c r="C180" s="486" t="s">
        <v>7011</v>
      </c>
      <c r="D180" s="627"/>
      <c r="E180" s="627"/>
      <c r="F180" s="487" t="s">
        <v>5729</v>
      </c>
      <c r="G180" s="488" t="s">
        <v>6099</v>
      </c>
      <c r="H180" s="525" t="s">
        <v>5996</v>
      </c>
      <c r="I180" s="510">
        <v>45082</v>
      </c>
      <c r="J180" s="510">
        <v>45092</v>
      </c>
      <c r="K180" s="485" t="s">
        <v>1902</v>
      </c>
      <c r="L180" s="478" t="s">
        <v>6099</v>
      </c>
      <c r="M180" s="515">
        <v>253760</v>
      </c>
      <c r="N180" s="489"/>
      <c r="O180" s="10"/>
      <c r="P180" s="490"/>
      <c r="Q180" s="1057"/>
      <c r="R180" s="513">
        <f t="shared" si="2"/>
        <v>253760</v>
      </c>
    </row>
    <row r="181" spans="1:18" hidden="1">
      <c r="A181" s="478" t="s">
        <v>5128</v>
      </c>
      <c r="B181" s="168" t="s">
        <v>742</v>
      </c>
      <c r="C181" s="486" t="s">
        <v>7012</v>
      </c>
      <c r="D181" s="627"/>
      <c r="E181" s="627"/>
      <c r="F181" s="487" t="s">
        <v>5729</v>
      </c>
      <c r="G181" s="488" t="s">
        <v>6099</v>
      </c>
      <c r="H181" s="525" t="s">
        <v>5996</v>
      </c>
      <c r="I181" s="510">
        <v>45082</v>
      </c>
      <c r="J181" s="510">
        <v>45092</v>
      </c>
      <c r="K181" s="485" t="s">
        <v>1902</v>
      </c>
      <c r="L181" s="478" t="s">
        <v>6099</v>
      </c>
      <c r="M181" s="515">
        <f>38064*21</f>
        <v>799344</v>
      </c>
      <c r="N181" s="489"/>
      <c r="O181" s="10"/>
      <c r="P181" s="490"/>
      <c r="Q181" s="1057"/>
      <c r="R181" s="513">
        <f t="shared" si="2"/>
        <v>799344</v>
      </c>
    </row>
    <row r="182" spans="1:18" hidden="1">
      <c r="A182" s="478" t="s">
        <v>5128</v>
      </c>
      <c r="B182" s="168" t="s">
        <v>742</v>
      </c>
      <c r="C182" s="486" t="s">
        <v>7013</v>
      </c>
      <c r="D182" s="627"/>
      <c r="E182" s="627"/>
      <c r="F182" s="487" t="s">
        <v>5729</v>
      </c>
      <c r="G182" s="488" t="s">
        <v>6099</v>
      </c>
      <c r="H182" s="525" t="s">
        <v>5996</v>
      </c>
      <c r="I182" s="510">
        <v>45082</v>
      </c>
      <c r="J182" s="510">
        <v>45092</v>
      </c>
      <c r="K182" s="485" t="s">
        <v>1902</v>
      </c>
      <c r="L182" s="478" t="s">
        <v>6099</v>
      </c>
      <c r="M182" s="515">
        <v>88816</v>
      </c>
      <c r="N182" s="489"/>
      <c r="O182" s="10"/>
      <c r="P182" s="490"/>
      <c r="Q182" s="1057"/>
      <c r="R182" s="513">
        <f t="shared" si="2"/>
        <v>88816</v>
      </c>
    </row>
    <row r="183" spans="1:18" hidden="1">
      <c r="A183" s="478" t="s">
        <v>5128</v>
      </c>
      <c r="B183" s="168" t="s">
        <v>742</v>
      </c>
      <c r="C183" s="486" t="s">
        <v>7014</v>
      </c>
      <c r="D183" s="627"/>
      <c r="E183" s="627"/>
      <c r="F183" s="487" t="s">
        <v>5729</v>
      </c>
      <c r="G183" s="488" t="s">
        <v>6099</v>
      </c>
      <c r="H183" s="525" t="s">
        <v>5996</v>
      </c>
      <c r="I183" s="510">
        <v>45082</v>
      </c>
      <c r="J183" s="510">
        <v>45092</v>
      </c>
      <c r="K183" s="485" t="s">
        <v>1902</v>
      </c>
      <c r="L183" s="478" t="s">
        <v>6099</v>
      </c>
      <c r="M183" s="515">
        <f>38064*2</f>
        <v>76128</v>
      </c>
      <c r="N183" s="489"/>
      <c r="O183" s="10"/>
      <c r="P183" s="490"/>
      <c r="Q183" s="1057"/>
      <c r="R183" s="513">
        <f t="shared" si="2"/>
        <v>76128</v>
      </c>
    </row>
    <row r="184" spans="1:18" s="484" customFormat="1" hidden="1">
      <c r="A184" s="478" t="s">
        <v>5128</v>
      </c>
      <c r="B184" s="168" t="s">
        <v>742</v>
      </c>
      <c r="C184" s="486" t="s">
        <v>7015</v>
      </c>
      <c r="D184" s="627"/>
      <c r="E184" s="627"/>
      <c r="F184" s="487" t="s">
        <v>5729</v>
      </c>
      <c r="G184" s="488" t="s">
        <v>6099</v>
      </c>
      <c r="H184" s="525" t="s">
        <v>5996</v>
      </c>
      <c r="I184" s="510">
        <v>45082</v>
      </c>
      <c r="J184" s="510">
        <v>45092</v>
      </c>
      <c r="K184" s="478" t="s">
        <v>1902</v>
      </c>
      <c r="L184" s="478" t="s">
        <v>6099</v>
      </c>
      <c r="M184" s="515">
        <f>38064*4</f>
        <v>152256</v>
      </c>
      <c r="O184" s="10"/>
      <c r="P184" s="490"/>
      <c r="Q184" s="1057"/>
      <c r="R184" s="513">
        <f t="shared" si="2"/>
        <v>152256</v>
      </c>
    </row>
    <row r="185" spans="1:18" s="484" customFormat="1" hidden="1">
      <c r="A185" s="478" t="s">
        <v>5128</v>
      </c>
      <c r="B185" s="168" t="s">
        <v>742</v>
      </c>
      <c r="C185" s="234" t="s">
        <v>7016</v>
      </c>
      <c r="D185" s="606"/>
      <c r="E185" s="606"/>
      <c r="F185" s="487" t="s">
        <v>5729</v>
      </c>
      <c r="G185" s="488" t="s">
        <v>6099</v>
      </c>
      <c r="H185" s="525" t="s">
        <v>5996</v>
      </c>
      <c r="I185" s="510">
        <v>45082</v>
      </c>
      <c r="J185" s="510">
        <v>45092</v>
      </c>
      <c r="K185" s="485" t="s">
        <v>1902</v>
      </c>
      <c r="L185" s="478" t="s">
        <v>6099</v>
      </c>
      <c r="M185" s="515">
        <f>38064*2</f>
        <v>76128</v>
      </c>
      <c r="N185" s="489"/>
      <c r="O185" s="10"/>
      <c r="P185" s="490"/>
      <c r="Q185" s="1057"/>
      <c r="R185" s="513">
        <f t="shared" si="2"/>
        <v>76128</v>
      </c>
    </row>
    <row r="186" spans="1:18" s="484" customFormat="1" hidden="1">
      <c r="A186" s="478" t="s">
        <v>5128</v>
      </c>
      <c r="B186" s="168" t="s">
        <v>742</v>
      </c>
      <c r="C186" s="486" t="s">
        <v>7017</v>
      </c>
      <c r="D186" s="627"/>
      <c r="E186" s="627"/>
      <c r="F186" s="487" t="s">
        <v>5729</v>
      </c>
      <c r="G186" s="488" t="s">
        <v>6099</v>
      </c>
      <c r="H186" s="525" t="s">
        <v>5996</v>
      </c>
      <c r="I186" s="510">
        <v>45082</v>
      </c>
      <c r="J186" s="510">
        <v>45092</v>
      </c>
      <c r="K186" s="485" t="s">
        <v>1902</v>
      </c>
      <c r="L186" s="478" t="s">
        <v>6099</v>
      </c>
      <c r="M186" s="515">
        <f>63440*3</f>
        <v>190320</v>
      </c>
      <c r="N186" s="489"/>
      <c r="O186" s="10"/>
      <c r="P186" s="490"/>
      <c r="Q186" s="1057"/>
      <c r="R186" s="513">
        <f t="shared" si="2"/>
        <v>190320</v>
      </c>
    </row>
    <row r="187" spans="1:18" s="484" customFormat="1" hidden="1">
      <c r="A187" s="478" t="s">
        <v>5128</v>
      </c>
      <c r="B187" s="168" t="s">
        <v>742</v>
      </c>
      <c r="C187" s="486" t="s">
        <v>7018</v>
      </c>
      <c r="D187" s="627"/>
      <c r="E187" s="627"/>
      <c r="F187" s="487" t="s">
        <v>5729</v>
      </c>
      <c r="G187" s="488" t="s">
        <v>6099</v>
      </c>
      <c r="H187" s="525" t="s">
        <v>5996</v>
      </c>
      <c r="I187" s="510">
        <v>45082</v>
      </c>
      <c r="J187" s="510">
        <v>45092</v>
      </c>
      <c r="K187" s="485" t="s">
        <v>1902</v>
      </c>
      <c r="L187" s="478" t="s">
        <v>6099</v>
      </c>
      <c r="M187" s="515">
        <f>63440*2</f>
        <v>126880</v>
      </c>
      <c r="N187" s="489"/>
      <c r="O187" s="10"/>
      <c r="P187" s="490"/>
      <c r="Q187" s="1057"/>
      <c r="R187" s="513">
        <f t="shared" si="2"/>
        <v>126880</v>
      </c>
    </row>
    <row r="188" spans="1:18" s="484" customFormat="1" hidden="1">
      <c r="A188" s="478" t="s">
        <v>5128</v>
      </c>
      <c r="B188" s="168" t="s">
        <v>742</v>
      </c>
      <c r="C188" s="486" t="s">
        <v>7019</v>
      </c>
      <c r="D188" s="627"/>
      <c r="E188" s="627"/>
      <c r="F188" s="487" t="s">
        <v>5729</v>
      </c>
      <c r="G188" s="488" t="s">
        <v>6099</v>
      </c>
      <c r="H188" s="525" t="s">
        <v>5996</v>
      </c>
      <c r="I188" s="510">
        <v>45082</v>
      </c>
      <c r="J188" s="510">
        <v>45092</v>
      </c>
      <c r="K188" s="485" t="s">
        <v>1902</v>
      </c>
      <c r="L188" s="478" t="s">
        <v>6099</v>
      </c>
      <c r="M188" s="515">
        <f>38064*4</f>
        <v>152256</v>
      </c>
      <c r="N188" s="489"/>
      <c r="O188" s="10"/>
      <c r="P188" s="490"/>
      <c r="Q188" s="1057"/>
      <c r="R188" s="513">
        <f t="shared" si="2"/>
        <v>152256</v>
      </c>
    </row>
    <row r="189" spans="1:18" s="484" customFormat="1" hidden="1">
      <c r="A189" s="478" t="s">
        <v>5128</v>
      </c>
      <c r="B189" s="168" t="s">
        <v>742</v>
      </c>
      <c r="C189" s="486" t="s">
        <v>7020</v>
      </c>
      <c r="D189" s="627"/>
      <c r="E189" s="627"/>
      <c r="F189" s="487" t="s">
        <v>5729</v>
      </c>
      <c r="G189" s="488" t="s">
        <v>6099</v>
      </c>
      <c r="H189" s="525" t="s">
        <v>5996</v>
      </c>
      <c r="I189" s="510">
        <v>45082</v>
      </c>
      <c r="J189" s="510">
        <v>45092</v>
      </c>
      <c r="K189" s="485" t="s">
        <v>1902</v>
      </c>
      <c r="L189" s="478" t="s">
        <v>6099</v>
      </c>
      <c r="M189" s="515">
        <f>38064*2</f>
        <v>76128</v>
      </c>
      <c r="N189" s="489"/>
      <c r="O189" s="10"/>
      <c r="P189" s="490"/>
      <c r="Q189" s="1057"/>
      <c r="R189" s="513">
        <f t="shared" si="2"/>
        <v>76128</v>
      </c>
    </row>
    <row r="190" spans="1:18" s="484" customFormat="1" hidden="1">
      <c r="A190" s="478" t="s">
        <v>5128</v>
      </c>
      <c r="B190" s="168" t="s">
        <v>742</v>
      </c>
      <c r="C190" s="486" t="s">
        <v>7025</v>
      </c>
      <c r="D190" s="627"/>
      <c r="E190" s="627"/>
      <c r="F190" s="487" t="s">
        <v>5729</v>
      </c>
      <c r="G190" s="488" t="s">
        <v>6094</v>
      </c>
      <c r="H190" s="525" t="s">
        <v>5996</v>
      </c>
      <c r="I190" s="510">
        <v>45090</v>
      </c>
      <c r="J190" s="510">
        <v>45100</v>
      </c>
      <c r="K190" s="485" t="s">
        <v>1902</v>
      </c>
      <c r="L190" s="478" t="s">
        <v>6094</v>
      </c>
      <c r="M190" s="515">
        <v>108000</v>
      </c>
      <c r="N190" s="489"/>
      <c r="O190" s="10"/>
      <c r="P190" s="490"/>
      <c r="Q190" s="1057"/>
      <c r="R190" s="513">
        <f t="shared" si="2"/>
        <v>108000</v>
      </c>
    </row>
    <row r="191" spans="1:18" s="484" customFormat="1" hidden="1">
      <c r="A191" s="478" t="s">
        <v>5128</v>
      </c>
      <c r="B191" s="168" t="s">
        <v>742</v>
      </c>
      <c r="C191" s="486" t="s">
        <v>7026</v>
      </c>
      <c r="D191" s="627"/>
      <c r="E191" s="627"/>
      <c r="F191" s="487" t="s">
        <v>5729</v>
      </c>
      <c r="G191" s="488" t="s">
        <v>6094</v>
      </c>
      <c r="H191" s="525" t="s">
        <v>5996</v>
      </c>
      <c r="I191" s="510">
        <v>45090</v>
      </c>
      <c r="J191" s="510">
        <v>45100</v>
      </c>
      <c r="K191" s="485" t="s">
        <v>1902</v>
      </c>
      <c r="L191" s="478" t="s">
        <v>6094</v>
      </c>
      <c r="M191" s="515">
        <f>38500*4</f>
        <v>154000</v>
      </c>
      <c r="N191" s="489"/>
      <c r="O191" s="10"/>
      <c r="P191" s="490"/>
      <c r="Q191" s="1057"/>
      <c r="R191" s="513">
        <f t="shared" si="2"/>
        <v>154000</v>
      </c>
    </row>
    <row r="192" spans="1:18" s="484" customFormat="1" hidden="1">
      <c r="A192" s="478" t="s">
        <v>5128</v>
      </c>
      <c r="B192" s="168" t="s">
        <v>742</v>
      </c>
      <c r="C192" s="486" t="s">
        <v>7027</v>
      </c>
      <c r="D192" s="627"/>
      <c r="E192" s="627"/>
      <c r="F192" s="487" t="s">
        <v>5729</v>
      </c>
      <c r="G192" s="488" t="s">
        <v>6094</v>
      </c>
      <c r="H192" s="525" t="s">
        <v>5996</v>
      </c>
      <c r="I192" s="510">
        <v>45090</v>
      </c>
      <c r="J192" s="510">
        <v>45100</v>
      </c>
      <c r="K192" s="485" t="s">
        <v>1902</v>
      </c>
      <c r="L192" s="478" t="s">
        <v>6094</v>
      </c>
      <c r="M192" s="515">
        <f>64000*3</f>
        <v>192000</v>
      </c>
      <c r="N192" s="489"/>
      <c r="O192" s="10"/>
      <c r="P192" s="490"/>
      <c r="Q192" s="1057"/>
      <c r="R192" s="513">
        <f t="shared" si="2"/>
        <v>192000</v>
      </c>
    </row>
    <row r="193" spans="1:18" s="484" customFormat="1" hidden="1">
      <c r="A193" s="478" t="s">
        <v>5128</v>
      </c>
      <c r="B193" s="168" t="s">
        <v>742</v>
      </c>
      <c r="C193" s="234" t="s">
        <v>7035</v>
      </c>
      <c r="D193" s="606"/>
      <c r="E193" s="606"/>
      <c r="F193" s="487" t="s">
        <v>5729</v>
      </c>
      <c r="G193" s="488" t="s">
        <v>7036</v>
      </c>
      <c r="H193" s="525" t="s">
        <v>5996</v>
      </c>
      <c r="I193" s="510">
        <v>45132</v>
      </c>
      <c r="J193" s="510">
        <v>45159</v>
      </c>
      <c r="K193" s="485" t="s">
        <v>3224</v>
      </c>
      <c r="L193" s="478" t="s">
        <v>1896</v>
      </c>
      <c r="M193" s="515">
        <f>70000/12*32</f>
        <v>186666.66666666666</v>
      </c>
      <c r="N193" s="489"/>
      <c r="O193" s="10"/>
      <c r="P193" s="490"/>
      <c r="Q193" s="1057"/>
      <c r="R193" s="513">
        <f t="shared" si="2"/>
        <v>186666.66666666666</v>
      </c>
    </row>
    <row r="194" spans="1:18" s="484" customFormat="1" hidden="1">
      <c r="A194" s="478" t="s">
        <v>5128</v>
      </c>
      <c r="B194" s="168" t="s">
        <v>742</v>
      </c>
      <c r="C194" s="607" t="s">
        <v>7037</v>
      </c>
      <c r="D194" s="1040"/>
      <c r="E194" s="1040"/>
      <c r="F194" s="487" t="s">
        <v>5729</v>
      </c>
      <c r="G194" s="488" t="s">
        <v>7036</v>
      </c>
      <c r="H194" s="525" t="s">
        <v>5996</v>
      </c>
      <c r="I194" s="510">
        <v>45132</v>
      </c>
      <c r="J194" s="510">
        <v>45159</v>
      </c>
      <c r="K194" s="485" t="s">
        <v>3224</v>
      </c>
      <c r="L194" s="478" t="s">
        <v>1896</v>
      </c>
      <c r="M194" s="515">
        <f>50000/12*32*5</f>
        <v>666666.66666666674</v>
      </c>
      <c r="N194" s="489"/>
      <c r="O194" s="10"/>
      <c r="P194" s="490"/>
      <c r="Q194" s="1057"/>
      <c r="R194" s="513">
        <f t="shared" si="2"/>
        <v>666666.66666666674</v>
      </c>
    </row>
    <row r="195" spans="1:18" s="484" customFormat="1" hidden="1">
      <c r="A195" s="478" t="s">
        <v>5128</v>
      </c>
      <c r="B195" s="168" t="s">
        <v>742</v>
      </c>
      <c r="C195" s="234" t="s">
        <v>7038</v>
      </c>
      <c r="D195" s="606"/>
      <c r="E195" s="606"/>
      <c r="F195" s="487" t="s">
        <v>5729</v>
      </c>
      <c r="G195" s="488" t="s">
        <v>7036</v>
      </c>
      <c r="H195" s="525" t="s">
        <v>5996</v>
      </c>
      <c r="I195" s="510">
        <v>45132</v>
      </c>
      <c r="J195" s="510">
        <v>45159</v>
      </c>
      <c r="K195" s="485" t="s">
        <v>3224</v>
      </c>
      <c r="L195" s="478" t="s">
        <v>1896</v>
      </c>
      <c r="M195" s="515">
        <f>50000/12*32*6</f>
        <v>800000</v>
      </c>
      <c r="N195" s="489"/>
      <c r="O195" s="10"/>
      <c r="P195" s="490"/>
      <c r="Q195" s="1057"/>
      <c r="R195" s="513">
        <f t="shared" si="2"/>
        <v>800000</v>
      </c>
    </row>
    <row r="196" spans="1:18" hidden="1">
      <c r="A196" s="478" t="s">
        <v>5128</v>
      </c>
      <c r="B196" s="168" t="s">
        <v>742</v>
      </c>
      <c r="C196" s="486" t="s">
        <v>9187</v>
      </c>
      <c r="D196" s="627"/>
      <c r="E196" s="627"/>
      <c r="F196" s="487" t="s">
        <v>5729</v>
      </c>
      <c r="G196" s="488" t="s">
        <v>6014</v>
      </c>
      <c r="H196" s="525" t="s">
        <v>5996</v>
      </c>
      <c r="I196" s="510">
        <v>45182</v>
      </c>
      <c r="J196" s="510">
        <v>45201</v>
      </c>
      <c r="K196" s="485" t="s">
        <v>3224</v>
      </c>
      <c r="L196" s="478" t="s">
        <v>6014</v>
      </c>
      <c r="M196" s="515">
        <f>88816*2*3</f>
        <v>532896</v>
      </c>
      <c r="N196" s="489"/>
      <c r="O196" s="10"/>
      <c r="P196" s="490"/>
      <c r="Q196" s="1057"/>
      <c r="R196" s="513">
        <f t="shared" si="2"/>
        <v>532896</v>
      </c>
    </row>
    <row r="197" spans="1:18" hidden="1">
      <c r="A197" s="478" t="s">
        <v>5128</v>
      </c>
      <c r="B197" s="168" t="s">
        <v>742</v>
      </c>
      <c r="C197" s="486" t="s">
        <v>9188</v>
      </c>
      <c r="D197" s="627"/>
      <c r="E197" s="627"/>
      <c r="F197" s="487" t="s">
        <v>5729</v>
      </c>
      <c r="G197" s="488" t="s">
        <v>6014</v>
      </c>
      <c r="H197" s="525" t="s">
        <v>5996</v>
      </c>
      <c r="I197" s="510">
        <v>45182</v>
      </c>
      <c r="J197" s="510">
        <v>45201</v>
      </c>
      <c r="K197" s="485" t="s">
        <v>3224</v>
      </c>
      <c r="L197" s="478" t="s">
        <v>6014</v>
      </c>
      <c r="M197" s="515">
        <f>88816*2*3</f>
        <v>532896</v>
      </c>
      <c r="N197" s="489"/>
      <c r="O197" s="10"/>
      <c r="P197" s="490"/>
      <c r="Q197" s="1057"/>
      <c r="R197" s="513">
        <f t="shared" si="2"/>
        <v>532896</v>
      </c>
    </row>
    <row r="198" spans="1:18" hidden="1">
      <c r="A198" s="478" t="s">
        <v>5128</v>
      </c>
      <c r="B198" s="168" t="s">
        <v>742</v>
      </c>
      <c r="C198" s="486" t="s">
        <v>9189</v>
      </c>
      <c r="D198" s="627"/>
      <c r="E198" s="627"/>
      <c r="F198" s="487" t="s">
        <v>5729</v>
      </c>
      <c r="G198" s="488" t="s">
        <v>6014</v>
      </c>
      <c r="H198" s="525" t="s">
        <v>5996</v>
      </c>
      <c r="I198" s="510">
        <v>45182</v>
      </c>
      <c r="J198" s="510">
        <v>45201</v>
      </c>
      <c r="K198" s="485" t="s">
        <v>3224</v>
      </c>
      <c r="L198" s="478" t="s">
        <v>6014</v>
      </c>
      <c r="M198" s="515">
        <f>88816*2*4</f>
        <v>710528</v>
      </c>
      <c r="N198" s="489"/>
      <c r="O198" s="10"/>
      <c r="P198" s="490"/>
      <c r="Q198" s="1057"/>
      <c r="R198" s="513">
        <f t="shared" si="2"/>
        <v>710528</v>
      </c>
    </row>
    <row r="199" spans="1:18" hidden="1">
      <c r="A199" s="478" t="s">
        <v>5128</v>
      </c>
      <c r="B199" s="168" t="s">
        <v>742</v>
      </c>
      <c r="C199" s="486" t="s">
        <v>9190</v>
      </c>
      <c r="D199" s="627"/>
      <c r="E199" s="627"/>
      <c r="F199" s="487" t="s">
        <v>5729</v>
      </c>
      <c r="G199" s="488" t="s">
        <v>6014</v>
      </c>
      <c r="H199" s="525" t="s">
        <v>5996</v>
      </c>
      <c r="I199" s="510">
        <v>45182</v>
      </c>
      <c r="J199" s="510">
        <v>45201</v>
      </c>
      <c r="K199" s="485" t="s">
        <v>3224</v>
      </c>
      <c r="L199" s="478" t="s">
        <v>6014</v>
      </c>
      <c r="M199" s="515">
        <f>88816*2*2</f>
        <v>355264</v>
      </c>
      <c r="N199" s="489"/>
      <c r="O199" s="10"/>
      <c r="P199" s="490"/>
      <c r="Q199" s="1057"/>
      <c r="R199" s="513">
        <f t="shared" si="2"/>
        <v>355264</v>
      </c>
    </row>
    <row r="200" spans="1:18" s="484" customFormat="1" hidden="1">
      <c r="A200" s="478" t="s">
        <v>5128</v>
      </c>
      <c r="B200" s="168" t="s">
        <v>742</v>
      </c>
      <c r="C200" s="234" t="s">
        <v>9191</v>
      </c>
      <c r="D200" s="606"/>
      <c r="E200" s="606"/>
      <c r="F200" s="487" t="s">
        <v>5729</v>
      </c>
      <c r="G200" s="488" t="s">
        <v>6014</v>
      </c>
      <c r="H200" s="525" t="s">
        <v>5996</v>
      </c>
      <c r="I200" s="510">
        <v>45182</v>
      </c>
      <c r="J200" s="510">
        <v>45201</v>
      </c>
      <c r="K200" s="485" t="s">
        <v>3224</v>
      </c>
      <c r="L200" s="478" t="s">
        <v>6014</v>
      </c>
      <c r="M200" s="515">
        <f>88816*2*7</f>
        <v>1243424</v>
      </c>
      <c r="O200" s="10"/>
      <c r="P200" s="490"/>
      <c r="Q200" s="1057"/>
      <c r="R200" s="513">
        <f t="shared" si="2"/>
        <v>1243424</v>
      </c>
    </row>
    <row r="201" spans="1:18" s="484" customFormat="1" hidden="1">
      <c r="A201" s="478" t="s">
        <v>5128</v>
      </c>
      <c r="B201" s="168" t="s">
        <v>742</v>
      </c>
      <c r="C201" s="486" t="s">
        <v>9194</v>
      </c>
      <c r="D201" s="627"/>
      <c r="E201" s="627"/>
      <c r="F201" s="487" t="s">
        <v>5729</v>
      </c>
      <c r="G201" s="488" t="s">
        <v>6014</v>
      </c>
      <c r="H201" s="525" t="s">
        <v>5996</v>
      </c>
      <c r="I201" s="510">
        <v>45191</v>
      </c>
      <c r="J201" s="510">
        <v>45206</v>
      </c>
      <c r="K201" s="485" t="s">
        <v>3224</v>
      </c>
      <c r="L201" s="478" t="s">
        <v>6014</v>
      </c>
      <c r="M201" s="515">
        <f>107848*2</f>
        <v>215696</v>
      </c>
      <c r="N201" s="489"/>
      <c r="O201" s="10"/>
      <c r="P201" s="490"/>
      <c r="Q201" s="1057"/>
      <c r="R201" s="513">
        <f t="shared" si="2"/>
        <v>215696</v>
      </c>
    </row>
    <row r="202" spans="1:18" hidden="1">
      <c r="A202" s="478" t="s">
        <v>5128</v>
      </c>
      <c r="B202" s="168" t="s">
        <v>742</v>
      </c>
      <c r="C202" s="486" t="s">
        <v>9208</v>
      </c>
      <c r="D202" s="627"/>
      <c r="E202" s="627"/>
      <c r="F202" s="487" t="s">
        <v>5729</v>
      </c>
      <c r="G202" s="488" t="s">
        <v>6096</v>
      </c>
      <c r="H202" s="525" t="s">
        <v>5996</v>
      </c>
      <c r="I202" s="510">
        <v>45212</v>
      </c>
      <c r="J202" s="510">
        <v>45226</v>
      </c>
      <c r="K202" s="485" t="s">
        <v>9207</v>
      </c>
      <c r="L202" s="478" t="s">
        <v>6096</v>
      </c>
      <c r="M202" s="515">
        <f>49500*2</f>
        <v>99000</v>
      </c>
      <c r="N202" s="489"/>
      <c r="O202" s="10"/>
      <c r="P202" s="490"/>
      <c r="Q202" s="1057"/>
      <c r="R202" s="513">
        <f t="shared" si="2"/>
        <v>99000</v>
      </c>
    </row>
    <row r="203" spans="1:18" hidden="1">
      <c r="A203" s="478" t="s">
        <v>5128</v>
      </c>
      <c r="B203" s="168" t="s">
        <v>742</v>
      </c>
      <c r="C203" s="486" t="s">
        <v>9209</v>
      </c>
      <c r="D203" s="627"/>
      <c r="E203" s="627"/>
      <c r="F203" s="487" t="s">
        <v>5729</v>
      </c>
      <c r="G203" s="488" t="s">
        <v>6096</v>
      </c>
      <c r="H203" s="525" t="s">
        <v>5996</v>
      </c>
      <c r="I203" s="510">
        <v>45212</v>
      </c>
      <c r="J203" s="510">
        <v>45226</v>
      </c>
      <c r="K203" s="485" t="s">
        <v>9207</v>
      </c>
      <c r="L203" s="478" t="s">
        <v>6096</v>
      </c>
      <c r="M203" s="515">
        <f>49500*2</f>
        <v>99000</v>
      </c>
      <c r="N203" s="489"/>
      <c r="O203" s="10"/>
      <c r="P203" s="490"/>
      <c r="Q203" s="1057"/>
      <c r="R203" s="513">
        <f t="shared" si="2"/>
        <v>99000</v>
      </c>
    </row>
    <row r="204" spans="1:18" hidden="1">
      <c r="A204" s="478" t="s">
        <v>5128</v>
      </c>
      <c r="B204" s="168" t="s">
        <v>742</v>
      </c>
      <c r="C204" s="608" t="s">
        <v>9210</v>
      </c>
      <c r="D204" s="1076"/>
      <c r="E204" s="1076"/>
      <c r="F204" s="487" t="s">
        <v>5729</v>
      </c>
      <c r="G204" s="488" t="s">
        <v>6096</v>
      </c>
      <c r="H204" s="525" t="s">
        <v>5996</v>
      </c>
      <c r="I204" s="510">
        <v>45212</v>
      </c>
      <c r="J204" s="510">
        <v>45226</v>
      </c>
      <c r="K204" s="485" t="s">
        <v>9207</v>
      </c>
      <c r="L204" s="478" t="s">
        <v>6096</v>
      </c>
      <c r="M204" s="515">
        <f>49500*2*2</f>
        <v>198000</v>
      </c>
      <c r="N204" s="619"/>
      <c r="O204" s="10"/>
      <c r="P204" s="490"/>
      <c r="Q204" s="1057"/>
      <c r="R204" s="513">
        <f t="shared" si="2"/>
        <v>198000</v>
      </c>
    </row>
    <row r="205" spans="1:18" hidden="1">
      <c r="A205" s="478" t="s">
        <v>5128</v>
      </c>
      <c r="B205" s="168" t="s">
        <v>742</v>
      </c>
      <c r="C205" s="486" t="s">
        <v>9211</v>
      </c>
      <c r="D205" s="627"/>
      <c r="E205" s="627"/>
      <c r="F205" s="487" t="s">
        <v>5729</v>
      </c>
      <c r="G205" s="488" t="s">
        <v>6096</v>
      </c>
      <c r="H205" s="525" t="s">
        <v>5996</v>
      </c>
      <c r="I205" s="510">
        <v>45212</v>
      </c>
      <c r="J205" s="510">
        <v>45226</v>
      </c>
      <c r="K205" s="485" t="s">
        <v>9207</v>
      </c>
      <c r="L205" s="478" t="s">
        <v>6096</v>
      </c>
      <c r="M205" s="515">
        <f>49500*2</f>
        <v>99000</v>
      </c>
      <c r="N205" s="489"/>
      <c r="O205" s="10"/>
      <c r="P205" s="490"/>
      <c r="Q205" s="1057"/>
      <c r="R205" s="513">
        <f t="shared" si="2"/>
        <v>99000</v>
      </c>
    </row>
    <row r="206" spans="1:18" hidden="1">
      <c r="A206" s="478" t="s">
        <v>5128</v>
      </c>
      <c r="B206" s="168" t="s">
        <v>742</v>
      </c>
      <c r="C206" s="486" t="s">
        <v>9212</v>
      </c>
      <c r="D206" s="627"/>
      <c r="E206" s="627"/>
      <c r="F206" s="487" t="s">
        <v>5729</v>
      </c>
      <c r="G206" s="488" t="s">
        <v>6096</v>
      </c>
      <c r="H206" s="525" t="s">
        <v>5996</v>
      </c>
      <c r="I206" s="510">
        <v>45212</v>
      </c>
      <c r="J206" s="510">
        <v>45226</v>
      </c>
      <c r="K206" s="485" t="s">
        <v>9207</v>
      </c>
      <c r="L206" s="478" t="s">
        <v>6096</v>
      </c>
      <c r="M206" s="515">
        <f>49500*2</f>
        <v>99000</v>
      </c>
      <c r="N206" s="489"/>
      <c r="O206" s="10"/>
      <c r="P206" s="490"/>
      <c r="Q206" s="1057"/>
      <c r="R206" s="513">
        <f t="shared" si="2"/>
        <v>99000</v>
      </c>
    </row>
    <row r="207" spans="1:18" hidden="1">
      <c r="A207" s="478" t="s">
        <v>5128</v>
      </c>
      <c r="B207" s="168" t="s">
        <v>742</v>
      </c>
      <c r="C207" s="486" t="s">
        <v>9213</v>
      </c>
      <c r="D207" s="627"/>
      <c r="E207" s="627"/>
      <c r="F207" s="487" t="s">
        <v>5729</v>
      </c>
      <c r="G207" s="488" t="s">
        <v>6096</v>
      </c>
      <c r="H207" s="525" t="s">
        <v>5996</v>
      </c>
      <c r="I207" s="510">
        <v>45212</v>
      </c>
      <c r="J207" s="510">
        <v>45226</v>
      </c>
      <c r="K207" s="485" t="s">
        <v>9207</v>
      </c>
      <c r="L207" s="478" t="s">
        <v>6096</v>
      </c>
      <c r="M207" s="515">
        <f>49500*2</f>
        <v>99000</v>
      </c>
      <c r="N207" s="489"/>
      <c r="O207" s="10"/>
      <c r="P207" s="490"/>
      <c r="Q207" s="1057"/>
      <c r="R207" s="513">
        <f t="shared" si="2"/>
        <v>99000</v>
      </c>
    </row>
    <row r="208" spans="1:18" hidden="1">
      <c r="A208" s="478" t="s">
        <v>5128</v>
      </c>
      <c r="B208" s="168" t="s">
        <v>742</v>
      </c>
      <c r="C208" s="486" t="s">
        <v>9214</v>
      </c>
      <c r="D208" s="627"/>
      <c r="E208" s="627"/>
      <c r="F208" s="487" t="s">
        <v>5729</v>
      </c>
      <c r="G208" s="488" t="s">
        <v>6096</v>
      </c>
      <c r="H208" s="525" t="s">
        <v>5996</v>
      </c>
      <c r="I208" s="510">
        <v>45212</v>
      </c>
      <c r="J208" s="510">
        <v>45226</v>
      </c>
      <c r="K208" s="485" t="s">
        <v>9207</v>
      </c>
      <c r="L208" s="478" t="s">
        <v>6096</v>
      </c>
      <c r="M208" s="515">
        <f>49500*2</f>
        <v>99000</v>
      </c>
      <c r="N208" s="489"/>
      <c r="O208" s="10"/>
      <c r="P208" s="490"/>
      <c r="Q208" s="1057"/>
      <c r="R208" s="513">
        <f t="shared" si="2"/>
        <v>99000</v>
      </c>
    </row>
    <row r="209" spans="1:18" hidden="1">
      <c r="A209" s="478" t="s">
        <v>5128</v>
      </c>
      <c r="B209" s="168" t="s">
        <v>742</v>
      </c>
      <c r="C209" s="486" t="s">
        <v>9215</v>
      </c>
      <c r="D209" s="606"/>
      <c r="E209" s="606"/>
      <c r="F209" s="487" t="s">
        <v>5729</v>
      </c>
      <c r="G209" s="488" t="s">
        <v>6096</v>
      </c>
      <c r="H209" s="525" t="s">
        <v>5996</v>
      </c>
      <c r="I209" s="510">
        <v>45212</v>
      </c>
      <c r="J209" s="510">
        <v>45226</v>
      </c>
      <c r="K209" s="485" t="s">
        <v>9207</v>
      </c>
      <c r="L209" s="478" t="s">
        <v>6096</v>
      </c>
      <c r="M209" s="515">
        <f>49500*2*3</f>
        <v>297000</v>
      </c>
      <c r="N209" s="1081"/>
      <c r="O209" s="10"/>
      <c r="P209" s="490"/>
      <c r="Q209" s="1057"/>
      <c r="R209" s="513">
        <f t="shared" si="2"/>
        <v>297000</v>
      </c>
    </row>
    <row r="210" spans="1:18" hidden="1">
      <c r="A210" s="478" t="s">
        <v>5128</v>
      </c>
      <c r="B210" s="168" t="s">
        <v>742</v>
      </c>
      <c r="C210" s="486" t="s">
        <v>9216</v>
      </c>
      <c r="D210" s="606"/>
      <c r="E210" s="606"/>
      <c r="F210" s="487" t="s">
        <v>5729</v>
      </c>
      <c r="G210" s="488" t="s">
        <v>6096</v>
      </c>
      <c r="H210" s="525" t="s">
        <v>5996</v>
      </c>
      <c r="I210" s="510">
        <v>45212</v>
      </c>
      <c r="J210" s="510">
        <v>45226</v>
      </c>
      <c r="K210" s="485" t="s">
        <v>9207</v>
      </c>
      <c r="L210" s="478" t="s">
        <v>6096</v>
      </c>
      <c r="M210" s="515">
        <f>49500*2</f>
        <v>99000</v>
      </c>
      <c r="N210" s="1081"/>
      <c r="O210" s="10"/>
      <c r="P210" s="490"/>
      <c r="Q210" s="1057"/>
      <c r="R210" s="513">
        <f t="shared" si="2"/>
        <v>99000</v>
      </c>
    </row>
    <row r="211" spans="1:18" hidden="1">
      <c r="A211" s="478" t="s">
        <v>5128</v>
      </c>
      <c r="B211" s="168" t="s">
        <v>742</v>
      </c>
      <c r="C211" s="486" t="s">
        <v>9217</v>
      </c>
      <c r="D211" s="606"/>
      <c r="E211" s="606"/>
      <c r="F211" s="487" t="s">
        <v>5729</v>
      </c>
      <c r="G211" s="488" t="s">
        <v>6096</v>
      </c>
      <c r="H211" s="525" t="s">
        <v>5996</v>
      </c>
      <c r="I211" s="510">
        <v>45212</v>
      </c>
      <c r="J211" s="510">
        <v>45226</v>
      </c>
      <c r="K211" s="485" t="s">
        <v>9207</v>
      </c>
      <c r="L211" s="478" t="s">
        <v>6096</v>
      </c>
      <c r="M211" s="515">
        <f>49500*2</f>
        <v>99000</v>
      </c>
      <c r="N211" s="1081"/>
      <c r="O211" s="10"/>
      <c r="P211" s="490"/>
      <c r="Q211" s="1057"/>
      <c r="R211" s="513">
        <f t="shared" si="2"/>
        <v>99000</v>
      </c>
    </row>
    <row r="212" spans="1:18" hidden="1">
      <c r="A212" s="478" t="s">
        <v>5128</v>
      </c>
      <c r="B212" s="168" t="s">
        <v>742</v>
      </c>
      <c r="C212" s="478" t="s">
        <v>9218</v>
      </c>
      <c r="D212" s="307"/>
      <c r="E212" s="307"/>
      <c r="F212" s="487" t="s">
        <v>5729</v>
      </c>
      <c r="G212" s="488" t="s">
        <v>6096</v>
      </c>
      <c r="H212" s="525" t="s">
        <v>5996</v>
      </c>
      <c r="I212" s="510">
        <v>45212</v>
      </c>
      <c r="J212" s="510">
        <v>45226</v>
      </c>
      <c r="K212" s="485" t="s">
        <v>9207</v>
      </c>
      <c r="L212" s="478" t="s">
        <v>6096</v>
      </c>
      <c r="M212" s="515">
        <f>49500*2</f>
        <v>99000</v>
      </c>
      <c r="N212" s="1081"/>
      <c r="O212" s="10"/>
      <c r="P212" s="490"/>
      <c r="Q212" s="1057"/>
      <c r="R212" s="513">
        <f t="shared" si="2"/>
        <v>99000</v>
      </c>
    </row>
    <row r="213" spans="1:18" hidden="1">
      <c r="A213" s="478" t="s">
        <v>5128</v>
      </c>
      <c r="B213" s="168" t="s">
        <v>742</v>
      </c>
      <c r="C213" s="478" t="s">
        <v>9220</v>
      </c>
      <c r="D213" s="307"/>
      <c r="E213" s="307"/>
      <c r="F213" s="487" t="s">
        <v>5729</v>
      </c>
      <c r="G213" s="488" t="s">
        <v>6096</v>
      </c>
      <c r="H213" s="525" t="s">
        <v>5996</v>
      </c>
      <c r="I213" s="510">
        <v>45212</v>
      </c>
      <c r="J213" s="510">
        <v>45226</v>
      </c>
      <c r="K213" s="485" t="s">
        <v>9207</v>
      </c>
      <c r="L213" s="478" t="s">
        <v>6096</v>
      </c>
      <c r="M213" s="515">
        <f>49500*2*2</f>
        <v>198000</v>
      </c>
      <c r="N213" s="1081"/>
      <c r="O213" s="10"/>
      <c r="P213" s="490"/>
      <c r="Q213" s="1057"/>
      <c r="R213" s="513">
        <f t="shared" si="2"/>
        <v>198000</v>
      </c>
    </row>
    <row r="214" spans="1:18" hidden="1">
      <c r="A214" s="478" t="s">
        <v>5128</v>
      </c>
      <c r="B214" s="168" t="s">
        <v>742</v>
      </c>
      <c r="C214" s="234" t="s">
        <v>9227</v>
      </c>
      <c r="D214" s="606"/>
      <c r="E214" s="606"/>
      <c r="F214" s="487" t="s">
        <v>5729</v>
      </c>
      <c r="G214" s="488" t="s">
        <v>3226</v>
      </c>
      <c r="H214" s="525" t="s">
        <v>5996</v>
      </c>
      <c r="I214" s="510">
        <v>45237</v>
      </c>
      <c r="J214" s="510">
        <v>45250</v>
      </c>
      <c r="K214" s="485" t="s">
        <v>9207</v>
      </c>
      <c r="L214" s="478" t="s">
        <v>3226</v>
      </c>
      <c r="M214" s="515">
        <f>89000*2</f>
        <v>178000</v>
      </c>
      <c r="N214" s="489"/>
      <c r="O214" s="10"/>
      <c r="P214" s="490"/>
      <c r="Q214" s="1057"/>
      <c r="R214" s="513">
        <f t="shared" si="2"/>
        <v>178000</v>
      </c>
    </row>
    <row r="215" spans="1:18" hidden="1">
      <c r="A215" s="478" t="s">
        <v>5128</v>
      </c>
      <c r="B215" s="168" t="s">
        <v>742</v>
      </c>
      <c r="C215" s="234" t="s">
        <v>9228</v>
      </c>
      <c r="D215" s="606"/>
      <c r="E215" s="606"/>
      <c r="F215" s="487" t="s">
        <v>5729</v>
      </c>
      <c r="G215" s="488" t="s">
        <v>3226</v>
      </c>
      <c r="H215" s="525" t="s">
        <v>5996</v>
      </c>
      <c r="I215" s="510">
        <v>45237</v>
      </c>
      <c r="J215" s="510">
        <v>45250</v>
      </c>
      <c r="K215" s="485" t="s">
        <v>9207</v>
      </c>
      <c r="L215" s="478" t="s">
        <v>3226</v>
      </c>
      <c r="M215" s="515">
        <f>89000*2*2</f>
        <v>356000</v>
      </c>
      <c r="N215" s="489"/>
      <c r="O215" s="10"/>
      <c r="P215" s="490"/>
      <c r="Q215" s="1057"/>
      <c r="R215" s="513">
        <f t="shared" si="2"/>
        <v>356000</v>
      </c>
    </row>
    <row r="216" spans="1:18" hidden="1">
      <c r="A216" s="478" t="s">
        <v>5128</v>
      </c>
      <c r="B216" s="168" t="s">
        <v>742</v>
      </c>
      <c r="C216" s="234" t="s">
        <v>9229</v>
      </c>
      <c r="D216" s="606"/>
      <c r="E216" s="606"/>
      <c r="F216" s="487" t="s">
        <v>5729</v>
      </c>
      <c r="G216" s="488" t="s">
        <v>3226</v>
      </c>
      <c r="H216" s="525" t="s">
        <v>5996</v>
      </c>
      <c r="I216" s="510">
        <v>45237</v>
      </c>
      <c r="J216" s="510">
        <v>45250</v>
      </c>
      <c r="K216" s="485" t="s">
        <v>9207</v>
      </c>
      <c r="L216" s="478" t="s">
        <v>3226</v>
      </c>
      <c r="M216" s="515">
        <f>89000*2*2</f>
        <v>356000</v>
      </c>
      <c r="N216" s="489"/>
      <c r="O216" s="10"/>
      <c r="P216" s="490"/>
      <c r="Q216" s="1057"/>
      <c r="R216" s="513">
        <f t="shared" si="2"/>
        <v>356000</v>
      </c>
    </row>
    <row r="217" spans="1:18" s="484" customFormat="1" hidden="1">
      <c r="A217" s="478" t="s">
        <v>5128</v>
      </c>
      <c r="B217" s="168" t="s">
        <v>742</v>
      </c>
      <c r="C217" s="234" t="s">
        <v>9230</v>
      </c>
      <c r="D217" s="606"/>
      <c r="E217" s="606"/>
      <c r="F217" s="487" t="s">
        <v>5729</v>
      </c>
      <c r="G217" s="488" t="s">
        <v>3226</v>
      </c>
      <c r="H217" s="525" t="s">
        <v>5996</v>
      </c>
      <c r="I217" s="510">
        <v>45237</v>
      </c>
      <c r="J217" s="510">
        <v>45250</v>
      </c>
      <c r="K217" s="485" t="s">
        <v>9207</v>
      </c>
      <c r="L217" s="478" t="s">
        <v>3226</v>
      </c>
      <c r="M217" s="515">
        <f>89000*2*4</f>
        <v>712000</v>
      </c>
      <c r="N217" s="489"/>
      <c r="O217" s="10"/>
      <c r="P217" s="490"/>
      <c r="Q217" s="1057"/>
      <c r="R217" s="513">
        <f t="shared" si="2"/>
        <v>712000</v>
      </c>
    </row>
    <row r="218" spans="1:18" s="484" customFormat="1" hidden="1">
      <c r="A218" s="478" t="s">
        <v>5128</v>
      </c>
      <c r="B218" s="168" t="s">
        <v>742</v>
      </c>
      <c r="C218" s="234" t="s">
        <v>9231</v>
      </c>
      <c r="D218" s="606"/>
      <c r="E218" s="606"/>
      <c r="F218" s="487" t="s">
        <v>5729</v>
      </c>
      <c r="G218" s="488" t="s">
        <v>3226</v>
      </c>
      <c r="H218" s="525" t="s">
        <v>5996</v>
      </c>
      <c r="I218" s="510">
        <v>45237</v>
      </c>
      <c r="J218" s="510">
        <v>45250</v>
      </c>
      <c r="K218" s="485" t="s">
        <v>9207</v>
      </c>
      <c r="L218" s="478" t="s">
        <v>3226</v>
      </c>
      <c r="M218" s="515">
        <f>89000*2</f>
        <v>178000</v>
      </c>
      <c r="N218" s="489"/>
      <c r="O218" s="10"/>
      <c r="P218" s="490"/>
      <c r="Q218" s="1057"/>
      <c r="R218" s="513">
        <f t="shared" si="2"/>
        <v>178000</v>
      </c>
    </row>
    <row r="219" spans="1:18" s="484" customFormat="1" hidden="1">
      <c r="A219" s="478" t="s">
        <v>5128</v>
      </c>
      <c r="B219" s="168" t="s">
        <v>742</v>
      </c>
      <c r="C219" s="234" t="s">
        <v>9232</v>
      </c>
      <c r="D219" s="606"/>
      <c r="E219" s="606"/>
      <c r="F219" s="487" t="s">
        <v>5729</v>
      </c>
      <c r="G219" s="488" t="s">
        <v>3226</v>
      </c>
      <c r="H219" s="525" t="s">
        <v>5996</v>
      </c>
      <c r="I219" s="510">
        <v>45237</v>
      </c>
      <c r="J219" s="510">
        <v>45250</v>
      </c>
      <c r="K219" s="485" t="s">
        <v>9207</v>
      </c>
      <c r="L219" s="478" t="s">
        <v>3226</v>
      </c>
      <c r="M219" s="515">
        <f>89000*2</f>
        <v>178000</v>
      </c>
      <c r="N219" s="489"/>
      <c r="O219" s="10"/>
      <c r="P219" s="490"/>
      <c r="Q219" s="1057"/>
      <c r="R219" s="513">
        <f t="shared" si="2"/>
        <v>178000</v>
      </c>
    </row>
    <row r="220" spans="1:18" s="484" customFormat="1" hidden="1">
      <c r="A220" s="478" t="s">
        <v>5128</v>
      </c>
      <c r="B220" s="168" t="s">
        <v>742</v>
      </c>
      <c r="C220" s="234" t="s">
        <v>7015</v>
      </c>
      <c r="D220" s="606"/>
      <c r="E220" s="606"/>
      <c r="F220" s="487" t="s">
        <v>5729</v>
      </c>
      <c r="G220" s="488" t="s">
        <v>3226</v>
      </c>
      <c r="H220" s="525" t="s">
        <v>5996</v>
      </c>
      <c r="I220" s="510">
        <v>45237</v>
      </c>
      <c r="J220" s="510">
        <v>45250</v>
      </c>
      <c r="K220" s="485" t="s">
        <v>9207</v>
      </c>
      <c r="L220" s="478" t="s">
        <v>3226</v>
      </c>
      <c r="M220" s="515">
        <f>89000*2*4</f>
        <v>712000</v>
      </c>
      <c r="N220" s="489"/>
      <c r="O220" s="10"/>
      <c r="P220" s="490"/>
      <c r="Q220" s="1057"/>
      <c r="R220" s="513">
        <f t="shared" si="2"/>
        <v>712000</v>
      </c>
    </row>
    <row r="221" spans="1:18" s="484" customFormat="1" hidden="1">
      <c r="A221" s="478" t="s">
        <v>5128</v>
      </c>
      <c r="B221" s="168" t="s">
        <v>742</v>
      </c>
      <c r="C221" s="234" t="s">
        <v>9233</v>
      </c>
      <c r="D221" s="606"/>
      <c r="E221" s="627"/>
      <c r="F221" s="487" t="s">
        <v>5729</v>
      </c>
      <c r="G221" s="488" t="s">
        <v>3226</v>
      </c>
      <c r="H221" s="525" t="s">
        <v>5996</v>
      </c>
      <c r="I221" s="510">
        <v>45237</v>
      </c>
      <c r="J221" s="510">
        <v>45250</v>
      </c>
      <c r="K221" s="485" t="s">
        <v>9207</v>
      </c>
      <c r="L221" s="478" t="s">
        <v>3226</v>
      </c>
      <c r="M221" s="515">
        <f>89000*2*2</f>
        <v>356000</v>
      </c>
      <c r="N221" s="489"/>
      <c r="O221" s="10"/>
      <c r="P221" s="490"/>
      <c r="Q221" s="1057"/>
      <c r="R221" s="513">
        <f t="shared" si="2"/>
        <v>356000</v>
      </c>
    </row>
    <row r="222" spans="1:18" s="484" customFormat="1" hidden="1">
      <c r="A222" s="478" t="s">
        <v>5128</v>
      </c>
      <c r="B222" s="168" t="s">
        <v>742</v>
      </c>
      <c r="C222" s="234" t="s">
        <v>9234</v>
      </c>
      <c r="D222" s="606"/>
      <c r="E222" s="627"/>
      <c r="F222" s="487" t="s">
        <v>5729</v>
      </c>
      <c r="G222" s="488" t="s">
        <v>3226</v>
      </c>
      <c r="H222" s="525" t="s">
        <v>5996</v>
      </c>
      <c r="I222" s="510">
        <v>45237</v>
      </c>
      <c r="J222" s="510">
        <v>45250</v>
      </c>
      <c r="K222" s="485" t="s">
        <v>9207</v>
      </c>
      <c r="L222" s="478" t="s">
        <v>3226</v>
      </c>
      <c r="M222" s="515">
        <f>89000*2*2</f>
        <v>356000</v>
      </c>
      <c r="N222" s="489"/>
      <c r="O222" s="10"/>
      <c r="P222" s="490"/>
      <c r="Q222" s="1057"/>
      <c r="R222" s="513">
        <f t="shared" si="2"/>
        <v>356000</v>
      </c>
    </row>
    <row r="223" spans="1:18" s="484" customFormat="1" hidden="1">
      <c r="A223" s="478" t="s">
        <v>5128</v>
      </c>
      <c r="B223" s="168" t="s">
        <v>742</v>
      </c>
      <c r="C223" s="373" t="s">
        <v>9235</v>
      </c>
      <c r="D223" s="1036"/>
      <c r="E223" s="1040"/>
      <c r="F223" s="487" t="s">
        <v>5729</v>
      </c>
      <c r="G223" s="488" t="s">
        <v>3226</v>
      </c>
      <c r="H223" s="525" t="s">
        <v>5996</v>
      </c>
      <c r="I223" s="510">
        <v>45237</v>
      </c>
      <c r="J223" s="510">
        <v>45250</v>
      </c>
      <c r="K223" s="485" t="s">
        <v>9207</v>
      </c>
      <c r="L223" s="478" t="s">
        <v>3226</v>
      </c>
      <c r="M223" s="515">
        <f>89000*2*2</f>
        <v>356000</v>
      </c>
      <c r="N223" s="489"/>
      <c r="O223" s="10"/>
      <c r="P223" s="490"/>
      <c r="Q223" s="1057"/>
      <c r="R223" s="513">
        <f t="shared" si="2"/>
        <v>356000</v>
      </c>
    </row>
    <row r="224" spans="1:18" s="484" customFormat="1" hidden="1">
      <c r="A224" s="478" t="s">
        <v>5128</v>
      </c>
      <c r="B224" s="168" t="s">
        <v>742</v>
      </c>
      <c r="C224" s="234" t="s">
        <v>9240</v>
      </c>
      <c r="D224" s="606"/>
      <c r="E224" s="606"/>
      <c r="F224" s="487" t="s">
        <v>5729</v>
      </c>
      <c r="G224" s="488" t="s">
        <v>6093</v>
      </c>
      <c r="H224" s="525" t="s">
        <v>5996</v>
      </c>
      <c r="I224" s="510">
        <v>45257</v>
      </c>
      <c r="J224" s="510">
        <v>45271</v>
      </c>
      <c r="K224" s="485" t="s">
        <v>9207</v>
      </c>
      <c r="L224" s="478" t="s">
        <v>6093</v>
      </c>
      <c r="M224" s="515">
        <f>40000*2*10</f>
        <v>800000</v>
      </c>
      <c r="N224" s="489"/>
      <c r="O224" s="10"/>
      <c r="P224" s="490"/>
      <c r="Q224" s="1057"/>
      <c r="R224" s="513">
        <f t="shared" si="2"/>
        <v>800000</v>
      </c>
    </row>
    <row r="225" spans="1:18" s="484" customFormat="1" hidden="1">
      <c r="A225" s="478" t="s">
        <v>5128</v>
      </c>
      <c r="B225" s="168" t="s">
        <v>742</v>
      </c>
      <c r="C225" s="234" t="s">
        <v>9241</v>
      </c>
      <c r="D225" s="606"/>
      <c r="E225" s="606"/>
      <c r="F225" s="487" t="s">
        <v>5729</v>
      </c>
      <c r="G225" s="488" t="s">
        <v>6093</v>
      </c>
      <c r="H225" s="525" t="s">
        <v>5996</v>
      </c>
      <c r="I225" s="510">
        <v>45257</v>
      </c>
      <c r="J225" s="510">
        <v>45271</v>
      </c>
      <c r="K225" s="485" t="s">
        <v>9207</v>
      </c>
      <c r="L225" s="478" t="s">
        <v>6093</v>
      </c>
      <c r="M225" s="515">
        <f>40000*2</f>
        <v>80000</v>
      </c>
      <c r="N225" s="489"/>
      <c r="O225" s="10"/>
      <c r="P225" s="490"/>
      <c r="Q225" s="1057"/>
      <c r="R225" s="513">
        <f t="shared" si="2"/>
        <v>80000</v>
      </c>
    </row>
    <row r="226" spans="1:18" s="484" customFormat="1" hidden="1">
      <c r="A226" s="478" t="s">
        <v>5128</v>
      </c>
      <c r="B226" s="168" t="s">
        <v>742</v>
      </c>
      <c r="C226" s="234" t="s">
        <v>9301</v>
      </c>
      <c r="D226" s="606"/>
      <c r="E226" s="606"/>
      <c r="F226" s="487" t="s">
        <v>5729</v>
      </c>
      <c r="G226" s="488" t="s">
        <v>6005</v>
      </c>
      <c r="H226" s="525" t="s">
        <v>5996</v>
      </c>
      <c r="I226" s="510">
        <v>45293</v>
      </c>
      <c r="J226" s="510">
        <v>45306</v>
      </c>
      <c r="K226" s="485" t="s">
        <v>9207</v>
      </c>
      <c r="L226" s="478" t="s">
        <v>6005</v>
      </c>
      <c r="M226" s="515">
        <f>107848*2</f>
        <v>215696</v>
      </c>
      <c r="N226" s="489"/>
      <c r="O226" s="10"/>
      <c r="P226" s="490"/>
      <c r="Q226" s="1057"/>
      <c r="R226" s="513">
        <f t="shared" si="2"/>
        <v>215696</v>
      </c>
    </row>
    <row r="227" spans="1:18" s="484" customFormat="1" hidden="1">
      <c r="A227" s="478" t="s">
        <v>5128</v>
      </c>
      <c r="B227" s="168" t="s">
        <v>742</v>
      </c>
      <c r="C227" s="234" t="s">
        <v>9302</v>
      </c>
      <c r="D227" s="606"/>
      <c r="E227" s="606"/>
      <c r="F227" s="487" t="s">
        <v>5729</v>
      </c>
      <c r="G227" s="488" t="s">
        <v>6005</v>
      </c>
      <c r="H227" s="525" t="s">
        <v>5996</v>
      </c>
      <c r="I227" s="510">
        <v>45293</v>
      </c>
      <c r="J227" s="510">
        <v>45306</v>
      </c>
      <c r="K227" s="485" t="s">
        <v>9207</v>
      </c>
      <c r="L227" s="478" t="s">
        <v>6005</v>
      </c>
      <c r="M227" s="515">
        <f>38064*2</f>
        <v>76128</v>
      </c>
      <c r="N227" s="489"/>
      <c r="O227" s="10"/>
      <c r="P227" s="490"/>
      <c r="Q227" s="1057"/>
      <c r="R227" s="513">
        <f t="shared" si="2"/>
        <v>76128</v>
      </c>
    </row>
    <row r="228" spans="1:18" s="484" customFormat="1" hidden="1">
      <c r="A228" s="478" t="s">
        <v>5128</v>
      </c>
      <c r="B228" s="168" t="s">
        <v>742</v>
      </c>
      <c r="C228" s="234" t="s">
        <v>9303</v>
      </c>
      <c r="D228" s="606"/>
      <c r="E228" s="606"/>
      <c r="F228" s="487" t="s">
        <v>5729</v>
      </c>
      <c r="G228" s="488" t="s">
        <v>6005</v>
      </c>
      <c r="H228" s="525" t="s">
        <v>5996</v>
      </c>
      <c r="I228" s="510">
        <v>45293</v>
      </c>
      <c r="J228" s="510">
        <v>45306</v>
      </c>
      <c r="K228" s="485" t="s">
        <v>9207</v>
      </c>
      <c r="L228" s="478" t="s">
        <v>6005</v>
      </c>
      <c r="M228" s="515">
        <f>63186.24*2</f>
        <v>126372.48</v>
      </c>
      <c r="N228" s="489"/>
      <c r="O228" s="10"/>
      <c r="P228" s="490"/>
      <c r="Q228" s="1057"/>
      <c r="R228" s="513">
        <f t="shared" si="2"/>
        <v>126372.48</v>
      </c>
    </row>
    <row r="229" spans="1:18" s="484" customFormat="1" hidden="1">
      <c r="A229" s="478" t="s">
        <v>5128</v>
      </c>
      <c r="B229" s="168" t="s">
        <v>742</v>
      </c>
      <c r="C229" s="234" t="s">
        <v>9304</v>
      </c>
      <c r="D229" s="606"/>
      <c r="E229" s="627"/>
      <c r="F229" s="487" t="s">
        <v>5729</v>
      </c>
      <c r="G229" s="488" t="s">
        <v>6005</v>
      </c>
      <c r="H229" s="525" t="s">
        <v>5996</v>
      </c>
      <c r="I229" s="510">
        <v>45293</v>
      </c>
      <c r="J229" s="510">
        <v>45306</v>
      </c>
      <c r="K229" s="485" t="s">
        <v>9207</v>
      </c>
      <c r="L229" s="478" t="s">
        <v>6005</v>
      </c>
      <c r="M229" s="515">
        <f>38064*2</f>
        <v>76128</v>
      </c>
      <c r="N229" s="489"/>
      <c r="O229" s="10"/>
      <c r="P229" s="490"/>
      <c r="Q229" s="1057"/>
      <c r="R229" s="513">
        <f t="shared" si="2"/>
        <v>76128</v>
      </c>
    </row>
    <row r="230" spans="1:18" s="484" customFormat="1" hidden="1">
      <c r="A230" s="478" t="s">
        <v>5128</v>
      </c>
      <c r="B230" s="168" t="s">
        <v>742</v>
      </c>
      <c r="C230" s="234" t="s">
        <v>9305</v>
      </c>
      <c r="D230" s="606"/>
      <c r="E230" s="606"/>
      <c r="F230" s="487" t="s">
        <v>5729</v>
      </c>
      <c r="G230" s="488" t="s">
        <v>6005</v>
      </c>
      <c r="H230" s="525" t="s">
        <v>5996</v>
      </c>
      <c r="I230" s="510">
        <v>45293</v>
      </c>
      <c r="J230" s="510">
        <v>45306</v>
      </c>
      <c r="K230" s="485" t="s">
        <v>9207</v>
      </c>
      <c r="L230" s="478" t="s">
        <v>6005</v>
      </c>
      <c r="M230" s="515">
        <f>107848*2*8</f>
        <v>1725568</v>
      </c>
      <c r="N230" s="489"/>
      <c r="O230" s="10"/>
      <c r="P230" s="490"/>
      <c r="Q230" s="1057"/>
      <c r="R230" s="513">
        <f t="shared" si="2"/>
        <v>1725568</v>
      </c>
    </row>
    <row r="231" spans="1:18" s="484" customFormat="1" hidden="1">
      <c r="A231" s="478" t="s">
        <v>5128</v>
      </c>
      <c r="B231" s="168" t="s">
        <v>742</v>
      </c>
      <c r="C231" s="486" t="s">
        <v>9306</v>
      </c>
      <c r="D231" s="627"/>
      <c r="E231" s="627"/>
      <c r="F231" s="487" t="s">
        <v>5729</v>
      </c>
      <c r="G231" s="488" t="s">
        <v>6005</v>
      </c>
      <c r="H231" s="525" t="s">
        <v>5996</v>
      </c>
      <c r="I231" s="510">
        <v>45293</v>
      </c>
      <c r="J231" s="510">
        <v>45306</v>
      </c>
      <c r="K231" s="485" t="s">
        <v>9207</v>
      </c>
      <c r="L231" s="478" t="s">
        <v>6005</v>
      </c>
      <c r="M231" s="515">
        <f>107848*2</f>
        <v>215696</v>
      </c>
      <c r="N231" s="489"/>
      <c r="O231" s="10"/>
      <c r="P231" s="490"/>
      <c r="Q231" s="1057"/>
      <c r="R231" s="513">
        <f t="shared" si="2"/>
        <v>215696</v>
      </c>
    </row>
    <row r="232" spans="1:18" s="484" customFormat="1" hidden="1">
      <c r="A232" s="478" t="s">
        <v>5128</v>
      </c>
      <c r="B232" s="168" t="s">
        <v>742</v>
      </c>
      <c r="C232" s="486" t="s">
        <v>9308</v>
      </c>
      <c r="D232" s="627"/>
      <c r="E232" s="627"/>
      <c r="F232" s="487" t="s">
        <v>5729</v>
      </c>
      <c r="G232" s="488" t="s">
        <v>6005</v>
      </c>
      <c r="H232" s="525" t="s">
        <v>5996</v>
      </c>
      <c r="I232" s="510">
        <v>45293</v>
      </c>
      <c r="J232" s="510">
        <v>45306</v>
      </c>
      <c r="K232" s="485" t="s">
        <v>9207</v>
      </c>
      <c r="L232" s="478" t="s">
        <v>6005</v>
      </c>
      <c r="M232" s="515">
        <f>63186.24*2</f>
        <v>126372.48</v>
      </c>
      <c r="N232" s="489"/>
      <c r="O232" s="10"/>
      <c r="P232" s="490"/>
      <c r="Q232" s="1057"/>
      <c r="R232" s="513">
        <f t="shared" si="2"/>
        <v>126372.48</v>
      </c>
    </row>
    <row r="233" spans="1:18" s="484" customFormat="1" hidden="1">
      <c r="A233" s="478" t="s">
        <v>5128</v>
      </c>
      <c r="B233" s="168" t="s">
        <v>742</v>
      </c>
      <c r="C233" s="486" t="s">
        <v>9307</v>
      </c>
      <c r="D233" s="627"/>
      <c r="E233" s="627"/>
      <c r="F233" s="487" t="s">
        <v>5729</v>
      </c>
      <c r="G233" s="488" t="s">
        <v>6005</v>
      </c>
      <c r="H233" s="525" t="s">
        <v>5996</v>
      </c>
      <c r="I233" s="510">
        <v>45293</v>
      </c>
      <c r="J233" s="510">
        <v>45306</v>
      </c>
      <c r="K233" s="485" t="s">
        <v>9207</v>
      </c>
      <c r="L233" s="478" t="s">
        <v>6005</v>
      </c>
      <c r="M233" s="515">
        <f>63186.24*2</f>
        <v>126372.48</v>
      </c>
      <c r="O233" s="10"/>
      <c r="P233" s="490"/>
      <c r="Q233" s="1057"/>
      <c r="R233" s="513">
        <f t="shared" si="2"/>
        <v>126372.48</v>
      </c>
    </row>
    <row r="234" spans="1:18" s="484" customFormat="1" hidden="1">
      <c r="A234" s="478" t="s">
        <v>5128</v>
      </c>
      <c r="B234" s="168" t="s">
        <v>742</v>
      </c>
      <c r="C234" s="597" t="s">
        <v>9309</v>
      </c>
      <c r="D234" s="1039"/>
      <c r="E234" s="1039"/>
      <c r="F234" s="487" t="s">
        <v>5729</v>
      </c>
      <c r="G234" s="488" t="s">
        <v>6005</v>
      </c>
      <c r="H234" s="525" t="s">
        <v>5996</v>
      </c>
      <c r="I234" s="510">
        <v>45293</v>
      </c>
      <c r="J234" s="510">
        <v>45306</v>
      </c>
      <c r="K234" s="485" t="s">
        <v>9207</v>
      </c>
      <c r="L234" s="478" t="s">
        <v>6005</v>
      </c>
      <c r="M234" s="515">
        <f>63186.24*2*2</f>
        <v>252744.95999999999</v>
      </c>
      <c r="O234" s="10"/>
      <c r="P234" s="490"/>
      <c r="Q234" s="1057"/>
      <c r="R234" s="513">
        <f t="shared" si="2"/>
        <v>252744.95999999999</v>
      </c>
    </row>
    <row r="235" spans="1:18" s="484" customFormat="1" hidden="1">
      <c r="A235" s="478" t="s">
        <v>5128</v>
      </c>
      <c r="B235" s="168" t="s">
        <v>742</v>
      </c>
      <c r="C235" s="486" t="s">
        <v>9310</v>
      </c>
      <c r="D235" s="627"/>
      <c r="E235" s="627"/>
      <c r="F235" s="487" t="s">
        <v>5729</v>
      </c>
      <c r="G235" s="488" t="s">
        <v>6005</v>
      </c>
      <c r="H235" s="525" t="s">
        <v>5996</v>
      </c>
      <c r="I235" s="510">
        <v>45293</v>
      </c>
      <c r="J235" s="510">
        <v>45306</v>
      </c>
      <c r="K235" s="485" t="s">
        <v>9207</v>
      </c>
      <c r="L235" s="478" t="s">
        <v>6005</v>
      </c>
      <c r="M235" s="515">
        <f>107848*2*2</f>
        <v>431392</v>
      </c>
      <c r="N235" s="489"/>
      <c r="O235" s="10"/>
      <c r="P235" s="490"/>
      <c r="Q235" s="1057"/>
      <c r="R235" s="513">
        <f t="shared" si="2"/>
        <v>431392</v>
      </c>
    </row>
    <row r="236" spans="1:18" s="484" customFormat="1" hidden="1">
      <c r="A236" s="478" t="s">
        <v>5128</v>
      </c>
      <c r="B236" s="168" t="s">
        <v>742</v>
      </c>
      <c r="C236" s="486" t="s">
        <v>9313</v>
      </c>
      <c r="D236" s="627"/>
      <c r="E236" s="627"/>
      <c r="F236" s="487" t="s">
        <v>5729</v>
      </c>
      <c r="G236" s="488" t="s">
        <v>9312</v>
      </c>
      <c r="H236" s="525" t="s">
        <v>5996</v>
      </c>
      <c r="I236" s="510">
        <v>45293</v>
      </c>
      <c r="J236" s="510">
        <v>45306</v>
      </c>
      <c r="K236" s="485" t="s">
        <v>1895</v>
      </c>
      <c r="L236" s="478" t="s">
        <v>6005</v>
      </c>
      <c r="M236" s="515">
        <f>88816*2</f>
        <v>177632</v>
      </c>
      <c r="N236" s="489"/>
      <c r="O236" s="10"/>
      <c r="P236" s="490"/>
      <c r="Q236" s="1057"/>
      <c r="R236" s="513">
        <f t="shared" si="2"/>
        <v>177632</v>
      </c>
    </row>
    <row r="237" spans="1:18" s="484" customFormat="1" hidden="1">
      <c r="A237" s="478" t="s">
        <v>5128</v>
      </c>
      <c r="B237" s="168" t="s">
        <v>742</v>
      </c>
      <c r="C237" s="486" t="s">
        <v>9314</v>
      </c>
      <c r="D237" s="627"/>
      <c r="E237" s="627"/>
      <c r="F237" s="487" t="s">
        <v>5729</v>
      </c>
      <c r="G237" s="488" t="s">
        <v>6005</v>
      </c>
      <c r="H237" s="525" t="s">
        <v>5996</v>
      </c>
      <c r="I237" s="510">
        <v>45293</v>
      </c>
      <c r="J237" s="510">
        <v>45306</v>
      </c>
      <c r="K237" s="485" t="s">
        <v>9207</v>
      </c>
      <c r="L237" s="478" t="s">
        <v>6005</v>
      </c>
      <c r="M237" s="515">
        <f>63186.24*2</f>
        <v>126372.48</v>
      </c>
      <c r="N237" s="489"/>
      <c r="O237" s="10"/>
      <c r="P237" s="490"/>
      <c r="Q237" s="1057"/>
      <c r="R237" s="513">
        <f t="shared" si="2"/>
        <v>126372.48</v>
      </c>
    </row>
    <row r="238" spans="1:18" s="484" customFormat="1" hidden="1">
      <c r="A238" s="478" t="s">
        <v>5128</v>
      </c>
      <c r="B238" s="168" t="s">
        <v>742</v>
      </c>
      <c r="C238" s="486" t="s">
        <v>9315</v>
      </c>
      <c r="D238" s="627"/>
      <c r="E238" s="627"/>
      <c r="F238" s="487" t="s">
        <v>5729</v>
      </c>
      <c r="G238" s="488" t="s">
        <v>6005</v>
      </c>
      <c r="H238" s="525" t="s">
        <v>5996</v>
      </c>
      <c r="I238" s="510">
        <v>45293</v>
      </c>
      <c r="J238" s="510">
        <v>45306</v>
      </c>
      <c r="K238" s="485" t="s">
        <v>9207</v>
      </c>
      <c r="L238" s="478" t="s">
        <v>6005</v>
      </c>
      <c r="M238" s="515">
        <f>107848*2</f>
        <v>215696</v>
      </c>
      <c r="N238" s="489"/>
      <c r="O238" s="10"/>
      <c r="P238" s="490"/>
      <c r="Q238" s="1057"/>
      <c r="R238" s="513">
        <f t="shared" si="2"/>
        <v>215696</v>
      </c>
    </row>
    <row r="239" spans="1:18" s="484" customFormat="1" hidden="1">
      <c r="A239" s="478" t="s">
        <v>5128</v>
      </c>
      <c r="B239" s="168" t="s">
        <v>742</v>
      </c>
      <c r="C239" s="486" t="s">
        <v>9316</v>
      </c>
      <c r="D239" s="627"/>
      <c r="E239" s="627"/>
      <c r="F239" s="487" t="s">
        <v>5729</v>
      </c>
      <c r="G239" s="488" t="s">
        <v>6005</v>
      </c>
      <c r="H239" s="525" t="s">
        <v>5996</v>
      </c>
      <c r="I239" s="510">
        <v>45293</v>
      </c>
      <c r="J239" s="510">
        <v>45306</v>
      </c>
      <c r="K239" s="485" t="s">
        <v>9207</v>
      </c>
      <c r="L239" s="478" t="s">
        <v>6005</v>
      </c>
      <c r="M239" s="515">
        <f>107848*2</f>
        <v>215696</v>
      </c>
      <c r="O239" s="10"/>
      <c r="P239" s="490"/>
      <c r="Q239" s="1057"/>
      <c r="R239" s="513">
        <f t="shared" si="2"/>
        <v>215696</v>
      </c>
    </row>
    <row r="240" spans="1:18" s="484" customFormat="1" hidden="1">
      <c r="A240" s="478" t="s">
        <v>5128</v>
      </c>
      <c r="B240" s="168" t="s">
        <v>742</v>
      </c>
      <c r="C240" s="486" t="s">
        <v>9322</v>
      </c>
      <c r="D240" s="627"/>
      <c r="E240" s="627"/>
      <c r="F240" s="487" t="s">
        <v>5729</v>
      </c>
      <c r="G240" s="488" t="s">
        <v>6005</v>
      </c>
      <c r="H240" s="525" t="s">
        <v>5996</v>
      </c>
      <c r="I240" s="510">
        <v>45293</v>
      </c>
      <c r="J240" s="510">
        <v>45306</v>
      </c>
      <c r="K240" s="485" t="s">
        <v>9207</v>
      </c>
      <c r="L240" s="478" t="s">
        <v>6005</v>
      </c>
      <c r="M240" s="515">
        <f>88816*2</f>
        <v>177632</v>
      </c>
      <c r="N240" s="489"/>
      <c r="O240" s="10"/>
      <c r="P240" s="490"/>
      <c r="Q240" s="1057"/>
      <c r="R240" s="513">
        <f t="shared" si="2"/>
        <v>177632</v>
      </c>
    </row>
    <row r="241" spans="1:18" s="484" customFormat="1" hidden="1">
      <c r="A241" s="478" t="s">
        <v>5128</v>
      </c>
      <c r="B241" s="168" t="s">
        <v>742</v>
      </c>
      <c r="C241" s="486" t="s">
        <v>9317</v>
      </c>
      <c r="D241" s="627"/>
      <c r="E241" s="627"/>
      <c r="F241" s="487" t="s">
        <v>5729</v>
      </c>
      <c r="G241" s="488" t="s">
        <v>6005</v>
      </c>
      <c r="H241" s="525" t="s">
        <v>5996</v>
      </c>
      <c r="I241" s="510">
        <v>45293</v>
      </c>
      <c r="J241" s="510">
        <v>45306</v>
      </c>
      <c r="K241" s="485" t="s">
        <v>9207</v>
      </c>
      <c r="L241" s="478" t="s">
        <v>6005</v>
      </c>
      <c r="M241" s="515">
        <f>107848*2</f>
        <v>215696</v>
      </c>
      <c r="N241" s="489"/>
      <c r="O241" s="10"/>
      <c r="P241" s="490"/>
      <c r="Q241" s="1057"/>
      <c r="R241" s="513">
        <f t="shared" ref="R241:R304" si="3">M241</f>
        <v>215696</v>
      </c>
    </row>
    <row r="242" spans="1:18" s="484" customFormat="1" hidden="1">
      <c r="A242" s="478" t="s">
        <v>5128</v>
      </c>
      <c r="B242" s="168" t="s">
        <v>742</v>
      </c>
      <c r="C242" s="486" t="s">
        <v>9318</v>
      </c>
      <c r="D242" s="627"/>
      <c r="E242" s="627"/>
      <c r="F242" s="487" t="s">
        <v>5729</v>
      </c>
      <c r="G242" s="488" t="s">
        <v>6005</v>
      </c>
      <c r="H242" s="525" t="s">
        <v>5996</v>
      </c>
      <c r="I242" s="510">
        <v>45293</v>
      </c>
      <c r="J242" s="510">
        <v>45306</v>
      </c>
      <c r="K242" s="485" t="s">
        <v>9207</v>
      </c>
      <c r="L242" s="478" t="s">
        <v>6005</v>
      </c>
      <c r="M242" s="515">
        <f>63186.24*2</f>
        <v>126372.48</v>
      </c>
      <c r="N242" s="489"/>
      <c r="O242" s="10"/>
      <c r="P242" s="490"/>
      <c r="Q242" s="1057"/>
      <c r="R242" s="513">
        <f t="shared" si="3"/>
        <v>126372.48</v>
      </c>
    </row>
    <row r="243" spans="1:18" s="484" customFormat="1" hidden="1">
      <c r="A243" s="478" t="s">
        <v>5128</v>
      </c>
      <c r="B243" s="168" t="s">
        <v>742</v>
      </c>
      <c r="C243" s="486" t="s">
        <v>9319</v>
      </c>
      <c r="D243" s="627"/>
      <c r="E243" s="627"/>
      <c r="F243" s="487" t="s">
        <v>5729</v>
      </c>
      <c r="G243" s="488" t="s">
        <v>6005</v>
      </c>
      <c r="H243" s="525" t="s">
        <v>5996</v>
      </c>
      <c r="I243" s="510">
        <v>45293</v>
      </c>
      <c r="J243" s="510">
        <v>45306</v>
      </c>
      <c r="K243" s="478" t="s">
        <v>9207</v>
      </c>
      <c r="L243" s="478" t="s">
        <v>6005</v>
      </c>
      <c r="M243" s="515">
        <f>63186.24*2</f>
        <v>126372.48</v>
      </c>
      <c r="O243" s="10"/>
      <c r="P243" s="513"/>
      <c r="Q243" s="1057"/>
      <c r="R243" s="513">
        <f t="shared" si="3"/>
        <v>126372.48</v>
      </c>
    </row>
    <row r="244" spans="1:18" s="484" customFormat="1" hidden="1">
      <c r="A244" s="478" t="s">
        <v>5128</v>
      </c>
      <c r="B244" s="168" t="s">
        <v>742</v>
      </c>
      <c r="C244" s="234" t="s">
        <v>9320</v>
      </c>
      <c r="D244" s="606"/>
      <c r="E244" s="606"/>
      <c r="F244" s="487" t="s">
        <v>5729</v>
      </c>
      <c r="G244" s="488" t="s">
        <v>6005</v>
      </c>
      <c r="H244" s="525" t="s">
        <v>5996</v>
      </c>
      <c r="I244" s="510">
        <v>45293</v>
      </c>
      <c r="J244" s="510">
        <v>45306</v>
      </c>
      <c r="K244" s="478" t="s">
        <v>9207</v>
      </c>
      <c r="L244" s="478" t="s">
        <v>6005</v>
      </c>
      <c r="M244" s="515">
        <f>107848*2*4</f>
        <v>862784</v>
      </c>
      <c r="O244" s="10"/>
      <c r="P244" s="513"/>
      <c r="Q244" s="1057"/>
      <c r="R244" s="513">
        <f t="shared" si="3"/>
        <v>862784</v>
      </c>
    </row>
    <row r="245" spans="1:18" s="484" customFormat="1" hidden="1">
      <c r="A245" s="478" t="s">
        <v>5128</v>
      </c>
      <c r="B245" s="168" t="s">
        <v>742</v>
      </c>
      <c r="C245" s="234" t="s">
        <v>9321</v>
      </c>
      <c r="D245" s="606"/>
      <c r="E245" s="606"/>
      <c r="F245" s="487" t="s">
        <v>5729</v>
      </c>
      <c r="G245" s="488" t="s">
        <v>6005</v>
      </c>
      <c r="H245" s="525" t="s">
        <v>5996</v>
      </c>
      <c r="I245" s="510">
        <v>45293</v>
      </c>
      <c r="J245" s="510">
        <v>45306</v>
      </c>
      <c r="K245" s="478" t="s">
        <v>9207</v>
      </c>
      <c r="L245" s="478" t="s">
        <v>6005</v>
      </c>
      <c r="M245" s="515">
        <f>107848*2</f>
        <v>215696</v>
      </c>
      <c r="O245" s="10"/>
      <c r="P245" s="513"/>
      <c r="Q245" s="1057"/>
      <c r="R245" s="513">
        <f t="shared" si="3"/>
        <v>215696</v>
      </c>
    </row>
    <row r="246" spans="1:18" s="484" customFormat="1" hidden="1">
      <c r="A246" s="478" t="s">
        <v>5128</v>
      </c>
      <c r="B246" s="168" t="s">
        <v>742</v>
      </c>
      <c r="C246" s="234" t="s">
        <v>9324</v>
      </c>
      <c r="D246" s="606"/>
      <c r="E246" s="606"/>
      <c r="F246" s="487" t="s">
        <v>5729</v>
      </c>
      <c r="G246" s="488" t="s">
        <v>6005</v>
      </c>
      <c r="H246" s="525" t="s">
        <v>5996</v>
      </c>
      <c r="I246" s="510">
        <v>45293</v>
      </c>
      <c r="J246" s="510">
        <v>45306</v>
      </c>
      <c r="K246" s="478" t="s">
        <v>9207</v>
      </c>
      <c r="L246" s="478" t="s">
        <v>6005</v>
      </c>
      <c r="M246" s="515">
        <f>107848*2</f>
        <v>215696</v>
      </c>
      <c r="O246" s="10"/>
      <c r="P246" s="513"/>
      <c r="Q246" s="1057"/>
      <c r="R246" s="513">
        <f t="shared" si="3"/>
        <v>215696</v>
      </c>
    </row>
    <row r="247" spans="1:18" s="484" customFormat="1" hidden="1">
      <c r="A247" s="478" t="s">
        <v>5128</v>
      </c>
      <c r="B247" s="168" t="s">
        <v>742</v>
      </c>
      <c r="C247" s="234" t="s">
        <v>9231</v>
      </c>
      <c r="D247" s="606"/>
      <c r="E247" s="606"/>
      <c r="F247" s="487" t="s">
        <v>5729</v>
      </c>
      <c r="G247" s="488" t="s">
        <v>6005</v>
      </c>
      <c r="H247" s="525" t="s">
        <v>5996</v>
      </c>
      <c r="I247" s="510">
        <v>45293</v>
      </c>
      <c r="J247" s="510">
        <v>45306</v>
      </c>
      <c r="K247" s="478" t="s">
        <v>9207</v>
      </c>
      <c r="L247" s="478" t="s">
        <v>6005</v>
      </c>
      <c r="M247" s="515">
        <f>107848*2</f>
        <v>215696</v>
      </c>
      <c r="O247" s="10"/>
      <c r="P247" s="513"/>
      <c r="Q247" s="1057"/>
      <c r="R247" s="513">
        <f t="shared" si="3"/>
        <v>215696</v>
      </c>
    </row>
    <row r="248" spans="1:18" s="484" customFormat="1" hidden="1">
      <c r="A248" s="478" t="s">
        <v>5128</v>
      </c>
      <c r="B248" s="168" t="s">
        <v>742</v>
      </c>
      <c r="C248" s="234" t="s">
        <v>9340</v>
      </c>
      <c r="D248" s="606"/>
      <c r="E248" s="606"/>
      <c r="F248" s="487" t="s">
        <v>5729</v>
      </c>
      <c r="G248" s="488" t="s">
        <v>6860</v>
      </c>
      <c r="H248" s="525" t="s">
        <v>5996</v>
      </c>
      <c r="I248" s="510">
        <v>45335</v>
      </c>
      <c r="J248" s="510">
        <v>45348</v>
      </c>
      <c r="K248" s="478" t="s">
        <v>9207</v>
      </c>
      <c r="L248" s="478" t="s">
        <v>6860</v>
      </c>
      <c r="M248" s="515">
        <f>85000*2</f>
        <v>170000</v>
      </c>
      <c r="O248" s="10"/>
      <c r="P248" s="513"/>
      <c r="Q248" s="1057"/>
      <c r="R248" s="513">
        <f t="shared" si="3"/>
        <v>170000</v>
      </c>
    </row>
    <row r="249" spans="1:18" s="484" customFormat="1" hidden="1">
      <c r="A249" s="478" t="s">
        <v>5128</v>
      </c>
      <c r="B249" s="168" t="s">
        <v>742</v>
      </c>
      <c r="C249" s="234" t="s">
        <v>11642</v>
      </c>
      <c r="D249" s="484" t="s">
        <v>11643</v>
      </c>
      <c r="E249" s="606"/>
      <c r="F249" s="487" t="s">
        <v>5729</v>
      </c>
      <c r="G249" s="487" t="s">
        <v>6099</v>
      </c>
      <c r="H249" s="1" t="s">
        <v>5996</v>
      </c>
      <c r="I249" s="510">
        <v>45562</v>
      </c>
      <c r="J249" s="510">
        <v>45572</v>
      </c>
      <c r="K249" s="478" t="s">
        <v>3224</v>
      </c>
      <c r="L249" s="478" t="s">
        <v>6099</v>
      </c>
      <c r="M249" s="515">
        <v>88816</v>
      </c>
      <c r="Q249" s="1057"/>
      <c r="R249" s="513">
        <f t="shared" si="3"/>
        <v>88816</v>
      </c>
    </row>
    <row r="250" spans="1:18" s="484" customFormat="1" hidden="1">
      <c r="A250" s="478" t="s">
        <v>5128</v>
      </c>
      <c r="B250" s="168" t="s">
        <v>742</v>
      </c>
      <c r="C250" s="234" t="s">
        <v>11644</v>
      </c>
      <c r="D250" s="484" t="s">
        <v>11643</v>
      </c>
      <c r="E250" s="606"/>
      <c r="F250" s="487" t="s">
        <v>5729</v>
      </c>
      <c r="G250" s="487" t="s">
        <v>6099</v>
      </c>
      <c r="H250" s="1" t="s">
        <v>5996</v>
      </c>
      <c r="I250" s="510">
        <v>45562</v>
      </c>
      <c r="J250" s="510">
        <v>45572</v>
      </c>
      <c r="K250" s="478" t="s">
        <v>3224</v>
      </c>
      <c r="L250" s="478" t="s">
        <v>6099</v>
      </c>
      <c r="M250" s="515">
        <v>38064</v>
      </c>
      <c r="Q250" s="1057"/>
      <c r="R250" s="513">
        <f t="shared" si="3"/>
        <v>38064</v>
      </c>
    </row>
    <row r="251" spans="1:18" s="484" customFormat="1" hidden="1">
      <c r="A251" s="478" t="s">
        <v>5130</v>
      </c>
      <c r="B251" s="168" t="s">
        <v>742</v>
      </c>
      <c r="C251" s="486" t="s">
        <v>6889</v>
      </c>
      <c r="D251" s="627"/>
      <c r="E251" s="627"/>
      <c r="F251" s="487" t="s">
        <v>5729</v>
      </c>
      <c r="G251" s="487" t="s">
        <v>7221</v>
      </c>
      <c r="H251" s="1" t="s">
        <v>5995</v>
      </c>
      <c r="I251" s="510">
        <v>45090</v>
      </c>
      <c r="J251" s="510">
        <v>45100</v>
      </c>
      <c r="K251" s="478" t="s">
        <v>1902</v>
      </c>
      <c r="L251" s="478" t="s">
        <v>6005</v>
      </c>
      <c r="M251" s="515">
        <v>300000</v>
      </c>
      <c r="Q251" s="1057"/>
      <c r="R251" s="513">
        <f t="shared" si="3"/>
        <v>300000</v>
      </c>
    </row>
    <row r="252" spans="1:18" s="484" customFormat="1" hidden="1">
      <c r="A252" s="478" t="s">
        <v>5130</v>
      </c>
      <c r="B252" s="168" t="s">
        <v>742</v>
      </c>
      <c r="C252" s="486" t="s">
        <v>6890</v>
      </c>
      <c r="D252" s="627"/>
      <c r="E252" s="627"/>
      <c r="F252" s="487" t="s">
        <v>5729</v>
      </c>
      <c r="G252" s="487" t="s">
        <v>7221</v>
      </c>
      <c r="H252" s="1" t="s">
        <v>5995</v>
      </c>
      <c r="I252" s="510">
        <v>45090</v>
      </c>
      <c r="J252" s="510">
        <v>45100</v>
      </c>
      <c r="K252" s="478" t="s">
        <v>1902</v>
      </c>
      <c r="L252" s="478" t="s">
        <v>6005</v>
      </c>
      <c r="M252" s="515">
        <f>90000/12*33*4</f>
        <v>990000</v>
      </c>
      <c r="Q252" s="1057"/>
      <c r="R252" s="513">
        <f t="shared" si="3"/>
        <v>990000</v>
      </c>
    </row>
    <row r="253" spans="1:18" s="484" customFormat="1" hidden="1">
      <c r="A253" s="478" t="s">
        <v>5130</v>
      </c>
      <c r="B253" s="168" t="s">
        <v>742</v>
      </c>
      <c r="C253" s="486" t="s">
        <v>9975</v>
      </c>
      <c r="D253" s="627"/>
      <c r="E253" s="627"/>
      <c r="F253" s="487" t="s">
        <v>5725</v>
      </c>
      <c r="G253" s="487" t="s">
        <v>6687</v>
      </c>
      <c r="H253" s="1" t="s">
        <v>5995</v>
      </c>
      <c r="I253" s="510">
        <v>45483</v>
      </c>
      <c r="J253" s="510">
        <v>45560</v>
      </c>
      <c r="K253" s="478" t="s">
        <v>5767</v>
      </c>
      <c r="L253" s="478" t="s">
        <v>1896</v>
      </c>
      <c r="M253" s="490">
        <v>14400000</v>
      </c>
      <c r="Q253" s="1057"/>
      <c r="R253" s="513">
        <f t="shared" si="3"/>
        <v>14400000</v>
      </c>
    </row>
    <row r="254" spans="1:18" s="484" customFormat="1" hidden="1">
      <c r="A254" s="478" t="s">
        <v>5130</v>
      </c>
      <c r="B254" s="168" t="s">
        <v>742</v>
      </c>
      <c r="C254" s="486" t="s">
        <v>9976</v>
      </c>
      <c r="D254" s="627"/>
      <c r="E254" s="627"/>
      <c r="F254" s="487" t="s">
        <v>5725</v>
      </c>
      <c r="G254" s="487" t="s">
        <v>6687</v>
      </c>
      <c r="H254" s="1" t="s">
        <v>5995</v>
      </c>
      <c r="I254" s="510">
        <v>45483</v>
      </c>
      <c r="J254" s="510">
        <v>45560</v>
      </c>
      <c r="K254" s="478" t="s">
        <v>5767</v>
      </c>
      <c r="L254" s="478" t="s">
        <v>1896</v>
      </c>
      <c r="M254" s="490">
        <v>17600000</v>
      </c>
      <c r="Q254" s="1057"/>
      <c r="R254" s="513">
        <f t="shared" si="3"/>
        <v>17600000</v>
      </c>
    </row>
    <row r="255" spans="1:18" s="484" customFormat="1" hidden="1">
      <c r="A255" s="478" t="s">
        <v>5130</v>
      </c>
      <c r="B255" s="168" t="s">
        <v>742</v>
      </c>
      <c r="C255" s="486" t="s">
        <v>11408</v>
      </c>
      <c r="D255" s="1037"/>
      <c r="E255" s="1037"/>
      <c r="F255" s="487" t="s">
        <v>5725</v>
      </c>
      <c r="G255" s="487" t="s">
        <v>5717</v>
      </c>
      <c r="H255" s="1" t="s">
        <v>5995</v>
      </c>
      <c r="I255" s="510">
        <v>45483</v>
      </c>
      <c r="J255" s="510">
        <v>45560</v>
      </c>
      <c r="K255" s="478" t="s">
        <v>11409</v>
      </c>
      <c r="L255" s="478" t="s">
        <v>1896</v>
      </c>
      <c r="M255" s="515">
        <v>17600000</v>
      </c>
      <c r="O255" s="10"/>
      <c r="P255" s="513"/>
      <c r="Q255" s="1057"/>
      <c r="R255" s="513">
        <f t="shared" si="3"/>
        <v>17600000</v>
      </c>
    </row>
    <row r="256" spans="1:18" s="484" customFormat="1" hidden="1">
      <c r="A256" s="478" t="s">
        <v>5130</v>
      </c>
      <c r="B256" s="168" t="s">
        <v>742</v>
      </c>
      <c r="C256" s="486" t="s">
        <v>9975</v>
      </c>
      <c r="D256" s="1037"/>
      <c r="E256" s="1037"/>
      <c r="F256" s="487" t="s">
        <v>5725</v>
      </c>
      <c r="G256" s="487" t="s">
        <v>5717</v>
      </c>
      <c r="H256" s="1" t="s">
        <v>5995</v>
      </c>
      <c r="I256" s="510">
        <v>45483</v>
      </c>
      <c r="J256" s="510">
        <v>45560</v>
      </c>
      <c r="K256" s="478" t="s">
        <v>5767</v>
      </c>
      <c r="L256" s="478" t="s">
        <v>1896</v>
      </c>
      <c r="M256" s="515">
        <v>14400000</v>
      </c>
      <c r="O256" s="10"/>
      <c r="P256" s="513"/>
      <c r="Q256" s="1057"/>
      <c r="R256" s="513">
        <f t="shared" si="3"/>
        <v>14400000</v>
      </c>
    </row>
    <row r="257" spans="1:18" s="484" customFormat="1" hidden="1">
      <c r="A257" s="478" t="s">
        <v>5130</v>
      </c>
      <c r="B257" s="168" t="s">
        <v>742</v>
      </c>
      <c r="C257" s="486" t="s">
        <v>11617</v>
      </c>
      <c r="D257" s="1037"/>
      <c r="E257" s="1037"/>
      <c r="F257" s="487" t="s">
        <v>5725</v>
      </c>
      <c r="G257" s="487" t="s">
        <v>5717</v>
      </c>
      <c r="H257" s="1" t="s">
        <v>5995</v>
      </c>
      <c r="I257" s="510">
        <v>45604</v>
      </c>
      <c r="J257" s="510">
        <v>45623</v>
      </c>
      <c r="K257" s="478" t="s">
        <v>1898</v>
      </c>
      <c r="L257" s="478" t="s">
        <v>1896</v>
      </c>
      <c r="M257" s="515">
        <v>1289510.58</v>
      </c>
      <c r="O257" s="10"/>
      <c r="P257" s="513"/>
      <c r="Q257" s="1057"/>
      <c r="R257" s="513">
        <f t="shared" si="3"/>
        <v>1289510.58</v>
      </c>
    </row>
    <row r="258" spans="1:18" s="484" customFormat="1" hidden="1">
      <c r="A258" s="478" t="s">
        <v>5140</v>
      </c>
      <c r="B258" s="168" t="s">
        <v>733</v>
      </c>
      <c r="C258" s="486" t="s">
        <v>6751</v>
      </c>
      <c r="D258" s="627"/>
      <c r="E258" s="627"/>
      <c r="F258" s="487" t="s">
        <v>5729</v>
      </c>
      <c r="G258" s="487" t="s">
        <v>6687</v>
      </c>
      <c r="H258" s="1" t="s">
        <v>5995</v>
      </c>
      <c r="I258" s="510">
        <v>44914</v>
      </c>
      <c r="J258" s="510">
        <v>44924</v>
      </c>
      <c r="K258" s="478" t="s">
        <v>1902</v>
      </c>
      <c r="L258" s="478" t="s">
        <v>1896</v>
      </c>
      <c r="M258" s="515">
        <f>50000*2*3</f>
        <v>300000</v>
      </c>
      <c r="Q258" s="1057"/>
      <c r="R258" s="513">
        <f t="shared" si="3"/>
        <v>300000</v>
      </c>
    </row>
    <row r="259" spans="1:18" s="484" customFormat="1" hidden="1">
      <c r="A259" s="478" t="s">
        <v>5140</v>
      </c>
      <c r="B259" s="168" t="s">
        <v>733</v>
      </c>
      <c r="C259" s="486" t="s">
        <v>6752</v>
      </c>
      <c r="D259" s="627"/>
      <c r="E259" s="627"/>
      <c r="F259" s="487" t="s">
        <v>5729</v>
      </c>
      <c r="G259" s="487" t="s">
        <v>6687</v>
      </c>
      <c r="H259" s="1" t="s">
        <v>5995</v>
      </c>
      <c r="I259" s="510">
        <v>44914</v>
      </c>
      <c r="J259" s="510">
        <v>44924</v>
      </c>
      <c r="K259" s="478" t="s">
        <v>1902</v>
      </c>
      <c r="L259" s="478" t="s">
        <v>1896</v>
      </c>
      <c r="M259" s="515">
        <v>330000</v>
      </c>
      <c r="Q259" s="1057"/>
      <c r="R259" s="513">
        <f t="shared" si="3"/>
        <v>330000</v>
      </c>
    </row>
    <row r="260" spans="1:18" s="484" customFormat="1" hidden="1">
      <c r="A260" s="478" t="s">
        <v>5140</v>
      </c>
      <c r="B260" s="168" t="s">
        <v>733</v>
      </c>
      <c r="C260" s="486" t="s">
        <v>6753</v>
      </c>
      <c r="D260" s="627"/>
      <c r="E260" s="627"/>
      <c r="F260" s="487" t="s">
        <v>5729</v>
      </c>
      <c r="G260" s="487" t="s">
        <v>6687</v>
      </c>
      <c r="H260" s="1" t="s">
        <v>5995</v>
      </c>
      <c r="I260" s="510">
        <v>44914</v>
      </c>
      <c r="J260" s="510">
        <v>44924</v>
      </c>
      <c r="K260" s="478" t="s">
        <v>1902</v>
      </c>
      <c r="L260" s="478" t="s">
        <v>1896</v>
      </c>
      <c r="M260" s="515">
        <f>50000*2*3</f>
        <v>300000</v>
      </c>
      <c r="Q260" s="1057"/>
      <c r="R260" s="513">
        <f t="shared" si="3"/>
        <v>300000</v>
      </c>
    </row>
    <row r="261" spans="1:18" s="484" customFormat="1" hidden="1">
      <c r="A261" s="478" t="s">
        <v>5140</v>
      </c>
      <c r="B261" s="168" t="s">
        <v>733</v>
      </c>
      <c r="C261" s="486" t="s">
        <v>6754</v>
      </c>
      <c r="D261" s="627"/>
      <c r="E261" s="627"/>
      <c r="F261" s="487" t="s">
        <v>5729</v>
      </c>
      <c r="G261" s="487" t="s">
        <v>6687</v>
      </c>
      <c r="H261" s="1" t="s">
        <v>5995</v>
      </c>
      <c r="I261" s="510">
        <v>44914</v>
      </c>
      <c r="J261" s="510">
        <v>44924</v>
      </c>
      <c r="K261" s="478" t="s">
        <v>1902</v>
      </c>
      <c r="L261" s="478" t="s">
        <v>1896</v>
      </c>
      <c r="M261" s="515">
        <f>330000</f>
        <v>330000</v>
      </c>
      <c r="Q261" s="1057"/>
      <c r="R261" s="513">
        <f t="shared" si="3"/>
        <v>330000</v>
      </c>
    </row>
    <row r="262" spans="1:18" s="484" customFormat="1" hidden="1">
      <c r="A262" s="478" t="s">
        <v>5140</v>
      </c>
      <c r="B262" s="168" t="s">
        <v>733</v>
      </c>
      <c r="C262" s="234" t="s">
        <v>6755</v>
      </c>
      <c r="D262" s="606"/>
      <c r="E262" s="606"/>
      <c r="F262" s="487" t="s">
        <v>5729</v>
      </c>
      <c r="G262" s="493" t="s">
        <v>6687</v>
      </c>
      <c r="H262" s="1" t="s">
        <v>5995</v>
      </c>
      <c r="I262" s="510">
        <v>44914</v>
      </c>
      <c r="J262" s="510">
        <v>44924</v>
      </c>
      <c r="K262" s="485" t="s">
        <v>1902</v>
      </c>
      <c r="L262" s="478" t="s">
        <v>1896</v>
      </c>
      <c r="M262" s="515">
        <v>150000</v>
      </c>
      <c r="N262" s="489"/>
      <c r="P262" s="489"/>
      <c r="Q262" s="1057"/>
      <c r="R262" s="513">
        <f t="shared" si="3"/>
        <v>150000</v>
      </c>
    </row>
    <row r="263" spans="1:18" s="484" customFormat="1" hidden="1">
      <c r="A263" s="478" t="s">
        <v>5140</v>
      </c>
      <c r="B263" s="168" t="s">
        <v>733</v>
      </c>
      <c r="C263" s="234" t="s">
        <v>6756</v>
      </c>
      <c r="D263" s="606"/>
      <c r="E263" s="606"/>
      <c r="F263" s="487" t="s">
        <v>5729</v>
      </c>
      <c r="G263" s="493" t="s">
        <v>6687</v>
      </c>
      <c r="H263" s="1" t="s">
        <v>5995</v>
      </c>
      <c r="I263" s="510">
        <v>44914</v>
      </c>
      <c r="J263" s="510">
        <v>44924</v>
      </c>
      <c r="K263" s="485" t="s">
        <v>1902</v>
      </c>
      <c r="L263" s="478" t="s">
        <v>1896</v>
      </c>
      <c r="M263" s="515">
        <v>150000</v>
      </c>
      <c r="N263" s="489"/>
      <c r="P263" s="489"/>
      <c r="Q263" s="1057"/>
      <c r="R263" s="513">
        <f t="shared" si="3"/>
        <v>150000</v>
      </c>
    </row>
    <row r="264" spans="1:18" s="484" customFormat="1" hidden="1">
      <c r="A264" s="478" t="s">
        <v>5140</v>
      </c>
      <c r="B264" s="168" t="s">
        <v>733</v>
      </c>
      <c r="C264" s="234" t="s">
        <v>6757</v>
      </c>
      <c r="D264" s="606"/>
      <c r="E264" s="606"/>
      <c r="F264" s="487" t="s">
        <v>5729</v>
      </c>
      <c r="G264" s="493" t="s">
        <v>6687</v>
      </c>
      <c r="H264" s="1" t="s">
        <v>5995</v>
      </c>
      <c r="I264" s="510">
        <v>44914</v>
      </c>
      <c r="J264" s="510">
        <v>44924</v>
      </c>
      <c r="K264" s="485" t="s">
        <v>1902</v>
      </c>
      <c r="L264" s="478" t="s">
        <v>1896</v>
      </c>
      <c r="M264" s="515">
        <v>255000</v>
      </c>
      <c r="N264" s="489"/>
      <c r="P264" s="489"/>
      <c r="Q264" s="1057"/>
      <c r="R264" s="513">
        <f t="shared" si="3"/>
        <v>255000</v>
      </c>
    </row>
    <row r="265" spans="1:18" s="484" customFormat="1" hidden="1">
      <c r="A265" s="478" t="s">
        <v>5140</v>
      </c>
      <c r="B265" s="168" t="s">
        <v>733</v>
      </c>
      <c r="C265" s="234" t="s">
        <v>6758</v>
      </c>
      <c r="D265" s="606"/>
      <c r="E265" s="606"/>
      <c r="F265" s="487" t="s">
        <v>5729</v>
      </c>
      <c r="G265" s="487" t="s">
        <v>6687</v>
      </c>
      <c r="H265" s="1" t="s">
        <v>5995</v>
      </c>
      <c r="I265" s="510">
        <v>44914</v>
      </c>
      <c r="J265" s="510">
        <v>44924</v>
      </c>
      <c r="K265" s="485" t="s">
        <v>1902</v>
      </c>
      <c r="L265" s="485" t="s">
        <v>1896</v>
      </c>
      <c r="M265" s="515">
        <v>255000</v>
      </c>
      <c r="N265" s="489"/>
      <c r="P265" s="489"/>
      <c r="Q265" s="1057"/>
      <c r="R265" s="513">
        <f t="shared" si="3"/>
        <v>255000</v>
      </c>
    </row>
    <row r="266" spans="1:18" s="484" customFormat="1" hidden="1">
      <c r="A266" s="478" t="s">
        <v>5140</v>
      </c>
      <c r="B266" s="168" t="s">
        <v>733</v>
      </c>
      <c r="C266" s="234" t="s">
        <v>6759</v>
      </c>
      <c r="D266" s="606"/>
      <c r="E266" s="606"/>
      <c r="F266" s="487" t="s">
        <v>5729</v>
      </c>
      <c r="G266" s="487" t="s">
        <v>6687</v>
      </c>
      <c r="H266" s="1" t="s">
        <v>5995</v>
      </c>
      <c r="I266" s="510">
        <v>44914</v>
      </c>
      <c r="J266" s="510">
        <v>44924</v>
      </c>
      <c r="K266" s="485" t="s">
        <v>1902</v>
      </c>
      <c r="L266" s="485" t="s">
        <v>1896</v>
      </c>
      <c r="M266" s="515">
        <v>255000</v>
      </c>
      <c r="N266" s="489"/>
      <c r="P266" s="489"/>
      <c r="Q266" s="1057"/>
      <c r="R266" s="513">
        <f t="shared" si="3"/>
        <v>255000</v>
      </c>
    </row>
    <row r="267" spans="1:18" hidden="1">
      <c r="A267" s="478" t="s">
        <v>5140</v>
      </c>
      <c r="B267" s="168" t="s">
        <v>733</v>
      </c>
      <c r="C267" s="234" t="s">
        <v>6760</v>
      </c>
      <c r="D267" s="606"/>
      <c r="E267" s="606"/>
      <c r="F267" s="487" t="s">
        <v>5729</v>
      </c>
      <c r="G267" s="487" t="s">
        <v>6687</v>
      </c>
      <c r="H267" s="1" t="s">
        <v>5995</v>
      </c>
      <c r="I267" s="510">
        <v>44914</v>
      </c>
      <c r="J267" s="510">
        <v>44924</v>
      </c>
      <c r="K267" s="485" t="s">
        <v>1902</v>
      </c>
      <c r="L267" s="485" t="s">
        <v>1896</v>
      </c>
      <c r="M267" s="515">
        <v>255000</v>
      </c>
      <c r="N267" s="489"/>
      <c r="O267" s="484"/>
      <c r="P267" s="489"/>
      <c r="Q267" s="1057"/>
      <c r="R267" s="513">
        <f t="shared" si="3"/>
        <v>255000</v>
      </c>
    </row>
    <row r="268" spans="1:18" s="484" customFormat="1" hidden="1">
      <c r="A268" s="478" t="s">
        <v>5140</v>
      </c>
      <c r="B268" s="168" t="s">
        <v>733</v>
      </c>
      <c r="C268" s="234" t="s">
        <v>6761</v>
      </c>
      <c r="D268" s="606"/>
      <c r="E268" s="606"/>
      <c r="F268" s="487" t="s">
        <v>5729</v>
      </c>
      <c r="G268" s="487" t="s">
        <v>6687</v>
      </c>
      <c r="H268" s="1" t="s">
        <v>5995</v>
      </c>
      <c r="I268" s="510">
        <v>44914</v>
      </c>
      <c r="J268" s="510">
        <v>44924</v>
      </c>
      <c r="K268" s="485" t="s">
        <v>1902</v>
      </c>
      <c r="L268" s="485" t="s">
        <v>1896</v>
      </c>
      <c r="M268" s="515">
        <v>255000</v>
      </c>
      <c r="N268" s="489"/>
      <c r="P268" s="489"/>
      <c r="Q268" s="1057"/>
      <c r="R268" s="513">
        <f t="shared" si="3"/>
        <v>255000</v>
      </c>
    </row>
    <row r="269" spans="1:18" s="484" customFormat="1" hidden="1">
      <c r="A269" s="478" t="s">
        <v>5140</v>
      </c>
      <c r="B269" s="168" t="s">
        <v>733</v>
      </c>
      <c r="C269" s="234" t="s">
        <v>6762</v>
      </c>
      <c r="D269" s="606"/>
      <c r="E269" s="606"/>
      <c r="F269" s="487" t="s">
        <v>5729</v>
      </c>
      <c r="G269" s="487" t="s">
        <v>6687</v>
      </c>
      <c r="H269" s="1" t="s">
        <v>5995</v>
      </c>
      <c r="I269" s="510">
        <v>44914</v>
      </c>
      <c r="J269" s="510">
        <v>44924</v>
      </c>
      <c r="K269" s="485" t="s">
        <v>1902</v>
      </c>
      <c r="L269" s="485" t="s">
        <v>1896</v>
      </c>
      <c r="M269" s="515">
        <v>255000</v>
      </c>
      <c r="N269" s="489"/>
      <c r="P269" s="489"/>
      <c r="Q269" s="1057"/>
      <c r="R269" s="513">
        <f t="shared" si="3"/>
        <v>255000</v>
      </c>
    </row>
    <row r="270" spans="1:18" hidden="1">
      <c r="A270" s="478" t="s">
        <v>5140</v>
      </c>
      <c r="B270" s="168" t="s">
        <v>733</v>
      </c>
      <c r="C270" s="234" t="s">
        <v>6763</v>
      </c>
      <c r="D270" s="606"/>
      <c r="E270" s="606"/>
      <c r="F270" s="487" t="s">
        <v>5729</v>
      </c>
      <c r="G270" s="493" t="s">
        <v>6687</v>
      </c>
      <c r="H270" s="1" t="s">
        <v>5995</v>
      </c>
      <c r="I270" s="510">
        <v>44914</v>
      </c>
      <c r="J270" s="510">
        <v>44924</v>
      </c>
      <c r="K270" s="485" t="s">
        <v>1902</v>
      </c>
      <c r="L270" s="478" t="s">
        <v>1896</v>
      </c>
      <c r="M270" s="515">
        <v>255000</v>
      </c>
      <c r="N270" s="489"/>
      <c r="O270" s="484"/>
      <c r="P270" s="489"/>
      <c r="Q270" s="1057"/>
      <c r="R270" s="513">
        <f t="shared" si="3"/>
        <v>255000</v>
      </c>
    </row>
    <row r="271" spans="1:18" hidden="1">
      <c r="A271" s="478" t="s">
        <v>5140</v>
      </c>
      <c r="B271" s="168" t="s">
        <v>733</v>
      </c>
      <c r="C271" s="234" t="s">
        <v>11614</v>
      </c>
      <c r="D271" s="606"/>
      <c r="E271" s="606"/>
      <c r="F271" s="487" t="s">
        <v>5729</v>
      </c>
      <c r="G271" s="493" t="s">
        <v>6687</v>
      </c>
      <c r="H271" s="1" t="s">
        <v>5995</v>
      </c>
      <c r="I271" s="510">
        <v>45595</v>
      </c>
      <c r="J271" s="510">
        <v>45607</v>
      </c>
      <c r="K271" s="485" t="s">
        <v>1895</v>
      </c>
      <c r="L271" s="478" t="s">
        <v>1896</v>
      </c>
      <c r="M271" s="490">
        <v>75000</v>
      </c>
      <c r="N271" s="489"/>
      <c r="O271" s="484"/>
      <c r="P271" s="489"/>
      <c r="Q271" s="1057">
        <v>1</v>
      </c>
      <c r="R271" s="513">
        <f t="shared" si="3"/>
        <v>75000</v>
      </c>
    </row>
    <row r="272" spans="1:18" hidden="1">
      <c r="A272" s="478" t="s">
        <v>5140</v>
      </c>
      <c r="B272" s="168" t="s">
        <v>733</v>
      </c>
      <c r="C272" s="234" t="s">
        <v>11615</v>
      </c>
      <c r="D272" s="606"/>
      <c r="E272" s="606"/>
      <c r="F272" s="487" t="s">
        <v>5729</v>
      </c>
      <c r="G272" s="487" t="s">
        <v>6687</v>
      </c>
      <c r="H272" s="1" t="s">
        <v>5995</v>
      </c>
      <c r="I272" s="510">
        <v>45595</v>
      </c>
      <c r="J272" s="510">
        <v>45607</v>
      </c>
      <c r="K272" s="485" t="s">
        <v>1895</v>
      </c>
      <c r="L272" s="485" t="s">
        <v>1896</v>
      </c>
      <c r="M272" s="490">
        <v>75000</v>
      </c>
      <c r="N272" s="489"/>
      <c r="O272" s="484"/>
      <c r="P272" s="489"/>
      <c r="Q272" s="1057">
        <v>1</v>
      </c>
      <c r="R272" s="513">
        <f t="shared" si="3"/>
        <v>75000</v>
      </c>
    </row>
    <row r="273" spans="1:18" hidden="1">
      <c r="A273" s="478" t="s">
        <v>5140</v>
      </c>
      <c r="B273" s="168" t="s">
        <v>733</v>
      </c>
      <c r="C273" s="234" t="s">
        <v>11616</v>
      </c>
      <c r="D273" s="606"/>
      <c r="E273" s="606"/>
      <c r="F273" s="487" t="s">
        <v>5729</v>
      </c>
      <c r="G273" s="487" t="s">
        <v>6687</v>
      </c>
      <c r="H273" s="1" t="s">
        <v>5995</v>
      </c>
      <c r="I273" s="510">
        <v>45595</v>
      </c>
      <c r="J273" s="510">
        <v>45607</v>
      </c>
      <c r="K273" s="485" t="s">
        <v>1895</v>
      </c>
      <c r="L273" s="485" t="s">
        <v>1896</v>
      </c>
      <c r="M273" s="490">
        <v>75000</v>
      </c>
      <c r="N273" s="489"/>
      <c r="O273" s="484"/>
      <c r="P273" s="489"/>
      <c r="Q273" s="1057">
        <v>1</v>
      </c>
      <c r="R273" s="513">
        <f t="shared" si="3"/>
        <v>75000</v>
      </c>
    </row>
    <row r="274" spans="1:18" hidden="1">
      <c r="A274" s="478" t="s">
        <v>5140</v>
      </c>
      <c r="B274" s="168" t="s">
        <v>733</v>
      </c>
      <c r="C274" s="234" t="s">
        <v>11618</v>
      </c>
      <c r="D274" s="606"/>
      <c r="E274" s="606"/>
      <c r="F274" s="487" t="s">
        <v>5729</v>
      </c>
      <c r="G274" s="487" t="s">
        <v>6687</v>
      </c>
      <c r="H274" s="1" t="s">
        <v>5995</v>
      </c>
      <c r="I274" s="510">
        <v>45595</v>
      </c>
      <c r="J274" s="510">
        <v>45625</v>
      </c>
      <c r="K274" s="485" t="s">
        <v>1895</v>
      </c>
      <c r="L274" s="485" t="s">
        <v>1896</v>
      </c>
      <c r="M274" s="490">
        <v>150000</v>
      </c>
      <c r="N274" s="489"/>
      <c r="O274" s="484"/>
      <c r="P274" s="489"/>
      <c r="Q274" s="1057">
        <v>1</v>
      </c>
      <c r="R274" s="513">
        <f t="shared" si="3"/>
        <v>150000</v>
      </c>
    </row>
    <row r="275" spans="1:18" hidden="1">
      <c r="A275" s="478" t="s">
        <v>4890</v>
      </c>
      <c r="B275" s="168" t="s">
        <v>738</v>
      </c>
      <c r="C275" s="168" t="s">
        <v>1897</v>
      </c>
      <c r="D275" s="742"/>
      <c r="E275" s="742"/>
      <c r="F275" s="487" t="s">
        <v>5714</v>
      </c>
      <c r="G275" s="487" t="s">
        <v>5711</v>
      </c>
      <c r="H275" s="525" t="s">
        <v>5995</v>
      </c>
      <c r="I275" s="510">
        <v>44414</v>
      </c>
      <c r="J275" s="510">
        <v>44462</v>
      </c>
      <c r="K275" s="491" t="s">
        <v>1895</v>
      </c>
      <c r="L275" s="485" t="s">
        <v>1896</v>
      </c>
      <c r="M275" s="515">
        <v>2246331756.25</v>
      </c>
      <c r="N275" s="489"/>
      <c r="O275" s="10"/>
      <c r="P275" s="490"/>
      <c r="Q275" s="1057"/>
      <c r="R275" s="513">
        <f t="shared" si="3"/>
        <v>2246331756.25</v>
      </c>
    </row>
    <row r="276" spans="1:18" hidden="1">
      <c r="A276" s="478" t="s">
        <v>4890</v>
      </c>
      <c r="B276" s="168" t="s">
        <v>738</v>
      </c>
      <c r="C276" s="234" t="s">
        <v>5748</v>
      </c>
      <c r="D276" s="606"/>
      <c r="E276" s="606"/>
      <c r="F276" s="487" t="s">
        <v>5729</v>
      </c>
      <c r="G276" s="487" t="s">
        <v>5731</v>
      </c>
      <c r="H276" s="525" t="s">
        <v>5995</v>
      </c>
      <c r="I276" s="509">
        <v>44540</v>
      </c>
      <c r="J276" s="509">
        <v>44578</v>
      </c>
      <c r="K276" s="491" t="s">
        <v>1895</v>
      </c>
      <c r="L276" s="489"/>
      <c r="M276" s="515">
        <v>21718297.48</v>
      </c>
      <c r="N276" s="627" t="s">
        <v>5747</v>
      </c>
      <c r="O276" s="10"/>
      <c r="P276" s="490"/>
      <c r="Q276" s="1057"/>
      <c r="R276" s="513">
        <f t="shared" si="3"/>
        <v>21718297.48</v>
      </c>
    </row>
    <row r="277" spans="1:18" hidden="1">
      <c r="A277" s="478" t="s">
        <v>4898</v>
      </c>
      <c r="B277" s="168" t="s">
        <v>740</v>
      </c>
      <c r="C277" s="168" t="s">
        <v>5728</v>
      </c>
      <c r="D277" s="742"/>
      <c r="E277" s="742"/>
      <c r="F277" s="487" t="s">
        <v>5729</v>
      </c>
      <c r="G277" s="487" t="s">
        <v>5711</v>
      </c>
      <c r="H277" s="525" t="s">
        <v>5995</v>
      </c>
      <c r="I277" s="509">
        <v>44383</v>
      </c>
      <c r="J277" s="509">
        <v>44413</v>
      </c>
      <c r="K277" s="491" t="s">
        <v>5730</v>
      </c>
      <c r="L277" s="489"/>
      <c r="M277" s="515">
        <v>39825000</v>
      </c>
      <c r="N277" s="627" t="s">
        <v>5747</v>
      </c>
      <c r="O277" s="10"/>
      <c r="P277" s="490"/>
      <c r="Q277" s="1057"/>
      <c r="R277" s="513">
        <f t="shared" si="3"/>
        <v>39825000</v>
      </c>
    </row>
    <row r="278" spans="1:18" s="484" customFormat="1" hidden="1">
      <c r="A278" s="478" t="s">
        <v>4898</v>
      </c>
      <c r="B278" s="168" t="s">
        <v>740</v>
      </c>
      <c r="C278" s="168" t="s">
        <v>5744</v>
      </c>
      <c r="D278" s="742"/>
      <c r="E278" s="742"/>
      <c r="F278" s="487" t="s">
        <v>5729</v>
      </c>
      <c r="G278" s="493" t="s">
        <v>5711</v>
      </c>
      <c r="H278" s="525" t="s">
        <v>5995</v>
      </c>
      <c r="I278" s="509">
        <v>44593</v>
      </c>
      <c r="J278" s="509">
        <v>44623</v>
      </c>
      <c r="K278" s="491" t="s">
        <v>5730</v>
      </c>
      <c r="M278" s="515">
        <v>1475000</v>
      </c>
      <c r="N278" s="627" t="s">
        <v>5747</v>
      </c>
      <c r="O278" s="10"/>
      <c r="P278" s="490"/>
      <c r="Q278" s="1057"/>
      <c r="R278" s="513">
        <f t="shared" si="3"/>
        <v>1475000</v>
      </c>
    </row>
    <row r="279" spans="1:18" hidden="1">
      <c r="A279" s="478" t="s">
        <v>4898</v>
      </c>
      <c r="B279" s="168" t="s">
        <v>740</v>
      </c>
      <c r="C279" s="168" t="s">
        <v>9815</v>
      </c>
      <c r="D279" s="742"/>
      <c r="E279" s="742"/>
      <c r="F279" s="487" t="s">
        <v>5729</v>
      </c>
      <c r="G279" s="487" t="s">
        <v>5711</v>
      </c>
      <c r="H279" s="525" t="s">
        <v>5995</v>
      </c>
      <c r="I279" s="509">
        <v>45387</v>
      </c>
      <c r="J279" s="509">
        <v>45402</v>
      </c>
      <c r="K279" s="491" t="s">
        <v>1895</v>
      </c>
      <c r="L279" s="485" t="s">
        <v>1896</v>
      </c>
      <c r="M279" s="490" t="s">
        <v>6721</v>
      </c>
      <c r="N279" s="627" t="s">
        <v>5747</v>
      </c>
      <c r="O279" s="10"/>
      <c r="P279" s="490"/>
      <c r="Q279" s="1057"/>
      <c r="R279" s="513" t="str">
        <f t="shared" si="3"/>
        <v>n.d.</v>
      </c>
    </row>
    <row r="280" spans="1:18" hidden="1">
      <c r="A280" s="478" t="s">
        <v>6740</v>
      </c>
      <c r="B280" s="1072" t="s">
        <v>5800</v>
      </c>
      <c r="C280" s="234" t="s">
        <v>5782</v>
      </c>
      <c r="D280" s="606"/>
      <c r="E280" s="606"/>
      <c r="F280" s="488" t="s">
        <v>5714</v>
      </c>
      <c r="G280" s="487" t="s">
        <v>5717</v>
      </c>
      <c r="H280" s="525" t="s">
        <v>5995</v>
      </c>
      <c r="I280" s="510">
        <v>44600</v>
      </c>
      <c r="J280" s="510">
        <v>44615</v>
      </c>
      <c r="K280" s="489" t="s">
        <v>1895</v>
      </c>
      <c r="L280" s="485" t="s">
        <v>1896</v>
      </c>
      <c r="M280" s="490" t="s">
        <v>6721</v>
      </c>
      <c r="N280" s="489" t="s">
        <v>5783</v>
      </c>
      <c r="O280" s="10"/>
      <c r="P280" s="490"/>
      <c r="Q280" s="1057"/>
      <c r="R280" s="513" t="str">
        <f t="shared" si="3"/>
        <v>n.d.</v>
      </c>
    </row>
    <row r="281" spans="1:18" hidden="1">
      <c r="A281" s="478" t="s">
        <v>6740</v>
      </c>
      <c r="B281" s="478" t="s">
        <v>1105</v>
      </c>
      <c r="C281" s="234" t="s">
        <v>6681</v>
      </c>
      <c r="D281" s="606"/>
      <c r="E281" s="606"/>
      <c r="F281" s="487" t="s">
        <v>5729</v>
      </c>
      <c r="G281" s="493" t="s">
        <v>7221</v>
      </c>
      <c r="H281" s="1" t="s">
        <v>5995</v>
      </c>
      <c r="I281" s="510">
        <v>44763</v>
      </c>
      <c r="J281" s="510">
        <v>44774</v>
      </c>
      <c r="K281" s="485" t="s">
        <v>1902</v>
      </c>
      <c r="L281" s="478" t="s">
        <v>6005</v>
      </c>
      <c r="M281" s="515">
        <v>600000</v>
      </c>
      <c r="N281" s="489"/>
      <c r="O281" s="484"/>
      <c r="P281" s="489"/>
      <c r="Q281" s="1057"/>
      <c r="R281" s="513">
        <f t="shared" si="3"/>
        <v>600000</v>
      </c>
    </row>
    <row r="282" spans="1:18" hidden="1">
      <c r="A282" s="478" t="s">
        <v>6740</v>
      </c>
      <c r="B282" s="478" t="s">
        <v>1105</v>
      </c>
      <c r="C282" s="234" t="s">
        <v>6682</v>
      </c>
      <c r="D282" s="606"/>
      <c r="E282" s="606"/>
      <c r="F282" s="487" t="s">
        <v>5729</v>
      </c>
      <c r="G282" s="487" t="s">
        <v>7221</v>
      </c>
      <c r="H282" s="1" t="s">
        <v>5995</v>
      </c>
      <c r="I282" s="510">
        <v>44763</v>
      </c>
      <c r="J282" s="510">
        <v>44774</v>
      </c>
      <c r="K282" s="485" t="s">
        <v>1902</v>
      </c>
      <c r="L282" s="485" t="s">
        <v>6005</v>
      </c>
      <c r="M282" s="515">
        <v>330000</v>
      </c>
      <c r="N282" s="489"/>
      <c r="O282" s="484"/>
      <c r="P282" s="489"/>
      <c r="Q282" s="1057"/>
      <c r="R282" s="513">
        <f t="shared" si="3"/>
        <v>330000</v>
      </c>
    </row>
    <row r="283" spans="1:18" hidden="1">
      <c r="A283" s="478" t="s">
        <v>6740</v>
      </c>
      <c r="B283" s="478" t="s">
        <v>1105</v>
      </c>
      <c r="C283" s="486" t="s">
        <v>6683</v>
      </c>
      <c r="D283" s="627"/>
      <c r="E283" s="627"/>
      <c r="F283" s="487" t="s">
        <v>5729</v>
      </c>
      <c r="G283" s="487" t="s">
        <v>7221</v>
      </c>
      <c r="H283" s="1" t="s">
        <v>5995</v>
      </c>
      <c r="I283" s="510">
        <v>44763</v>
      </c>
      <c r="J283" s="510">
        <v>44774</v>
      </c>
      <c r="K283" s="485" t="s">
        <v>1902</v>
      </c>
      <c r="L283" s="478" t="s">
        <v>6005</v>
      </c>
      <c r="M283" s="515">
        <v>330000</v>
      </c>
      <c r="N283" s="489"/>
      <c r="O283" s="484"/>
      <c r="P283" s="489"/>
      <c r="Q283" s="1057"/>
      <c r="R283" s="513">
        <f t="shared" si="3"/>
        <v>330000</v>
      </c>
    </row>
    <row r="284" spans="1:18" s="484" customFormat="1" hidden="1">
      <c r="A284" s="478" t="s">
        <v>6740</v>
      </c>
      <c r="B284" s="478" t="s">
        <v>1105</v>
      </c>
      <c r="C284" s="486" t="s">
        <v>6684</v>
      </c>
      <c r="D284" s="627"/>
      <c r="E284" s="627"/>
      <c r="F284" s="487" t="s">
        <v>5729</v>
      </c>
      <c r="G284" s="487" t="s">
        <v>7221</v>
      </c>
      <c r="H284" s="1" t="s">
        <v>5995</v>
      </c>
      <c r="I284" s="510">
        <v>44763</v>
      </c>
      <c r="J284" s="510">
        <v>44774</v>
      </c>
      <c r="K284" s="485" t="s">
        <v>1902</v>
      </c>
      <c r="L284" s="478" t="s">
        <v>6005</v>
      </c>
      <c r="M284" s="515">
        <v>330000</v>
      </c>
      <c r="N284" s="489"/>
      <c r="P284" s="489"/>
      <c r="Q284" s="1057"/>
      <c r="R284" s="513">
        <f t="shared" si="3"/>
        <v>330000</v>
      </c>
    </row>
    <row r="285" spans="1:18" hidden="1">
      <c r="A285" s="478" t="s">
        <v>6740</v>
      </c>
      <c r="B285" s="478" t="s">
        <v>1105</v>
      </c>
      <c r="C285" s="486" t="s">
        <v>6688</v>
      </c>
      <c r="D285" s="627"/>
      <c r="E285" s="627"/>
      <c r="F285" s="487" t="s">
        <v>5729</v>
      </c>
      <c r="G285" s="485" t="s">
        <v>6687</v>
      </c>
      <c r="H285" s="1" t="s">
        <v>5995</v>
      </c>
      <c r="I285" s="510">
        <v>44792</v>
      </c>
      <c r="J285" s="510">
        <v>44802</v>
      </c>
      <c r="K285" s="485" t="s">
        <v>1902</v>
      </c>
      <c r="L285" s="478" t="s">
        <v>6005</v>
      </c>
      <c r="M285" s="515">
        <v>390000</v>
      </c>
      <c r="N285" s="489"/>
      <c r="O285" s="484"/>
      <c r="P285" s="489"/>
      <c r="Q285" s="1057"/>
      <c r="R285" s="513">
        <f t="shared" si="3"/>
        <v>390000</v>
      </c>
    </row>
    <row r="286" spans="1:18" s="484" customFormat="1" hidden="1">
      <c r="A286" s="478" t="s">
        <v>6740</v>
      </c>
      <c r="B286" s="478" t="s">
        <v>1105</v>
      </c>
      <c r="C286" s="486" t="s">
        <v>6689</v>
      </c>
      <c r="D286" s="627"/>
      <c r="E286" s="627"/>
      <c r="F286" s="487" t="s">
        <v>5729</v>
      </c>
      <c r="G286" s="485" t="s">
        <v>6687</v>
      </c>
      <c r="H286" s="1" t="s">
        <v>5995</v>
      </c>
      <c r="I286" s="510">
        <v>44792</v>
      </c>
      <c r="J286" s="510">
        <v>44802</v>
      </c>
      <c r="K286" s="485" t="s">
        <v>1902</v>
      </c>
      <c r="L286" s="478" t="s">
        <v>6005</v>
      </c>
      <c r="M286" s="515">
        <v>225000</v>
      </c>
      <c r="N286" s="489"/>
      <c r="P286" s="489"/>
      <c r="Q286" s="1057"/>
      <c r="R286" s="513">
        <f t="shared" si="3"/>
        <v>225000</v>
      </c>
    </row>
    <row r="287" spans="1:18" hidden="1">
      <c r="A287" s="478" t="s">
        <v>6740</v>
      </c>
      <c r="B287" s="478" t="s">
        <v>1105</v>
      </c>
      <c r="C287" s="234" t="s">
        <v>6690</v>
      </c>
      <c r="D287" s="606"/>
      <c r="E287" s="606"/>
      <c r="F287" s="487" t="s">
        <v>5729</v>
      </c>
      <c r="G287" s="485" t="s">
        <v>6687</v>
      </c>
      <c r="H287" s="1" t="s">
        <v>5995</v>
      </c>
      <c r="I287" s="510">
        <v>44792</v>
      </c>
      <c r="J287" s="510">
        <v>44802</v>
      </c>
      <c r="K287" s="485" t="s">
        <v>1902</v>
      </c>
      <c r="L287" s="478" t="s">
        <v>6005</v>
      </c>
      <c r="M287" s="515">
        <v>390000</v>
      </c>
      <c r="N287" s="489"/>
      <c r="O287" s="484"/>
      <c r="P287" s="489"/>
      <c r="Q287" s="1057"/>
      <c r="R287" s="513">
        <f t="shared" si="3"/>
        <v>390000</v>
      </c>
    </row>
    <row r="288" spans="1:18" hidden="1">
      <c r="A288" s="478" t="s">
        <v>6740</v>
      </c>
      <c r="B288" s="478" t="s">
        <v>1105</v>
      </c>
      <c r="C288" s="486" t="s">
        <v>6691</v>
      </c>
      <c r="D288" s="627"/>
      <c r="E288" s="627"/>
      <c r="F288" s="487" t="s">
        <v>5729</v>
      </c>
      <c r="G288" s="485" t="s">
        <v>6687</v>
      </c>
      <c r="H288" s="1" t="s">
        <v>5995</v>
      </c>
      <c r="I288" s="510">
        <v>44792</v>
      </c>
      <c r="J288" s="510">
        <v>44802</v>
      </c>
      <c r="K288" s="485" t="s">
        <v>1902</v>
      </c>
      <c r="L288" s="478" t="s">
        <v>6005</v>
      </c>
      <c r="M288" s="515">
        <v>390000</v>
      </c>
      <c r="N288" s="489"/>
      <c r="O288" s="484"/>
      <c r="P288" s="489"/>
      <c r="Q288" s="1057"/>
      <c r="R288" s="513">
        <f t="shared" si="3"/>
        <v>390000</v>
      </c>
    </row>
    <row r="289" spans="1:18" s="484" customFormat="1" hidden="1">
      <c r="A289" s="478" t="s">
        <v>6740</v>
      </c>
      <c r="B289" s="478" t="s">
        <v>1105</v>
      </c>
      <c r="C289" s="486" t="s">
        <v>6692</v>
      </c>
      <c r="D289" s="627"/>
      <c r="E289" s="627"/>
      <c r="F289" s="487" t="s">
        <v>5729</v>
      </c>
      <c r="G289" s="485" t="s">
        <v>6687</v>
      </c>
      <c r="H289" s="1" t="s">
        <v>5995</v>
      </c>
      <c r="I289" s="510">
        <v>44792</v>
      </c>
      <c r="J289" s="510">
        <v>44802</v>
      </c>
      <c r="K289" s="485" t="s">
        <v>1902</v>
      </c>
      <c r="L289" s="478" t="s">
        <v>6005</v>
      </c>
      <c r="M289" s="515">
        <v>270000</v>
      </c>
      <c r="N289" s="489"/>
      <c r="P289" s="489"/>
      <c r="Q289" s="1057"/>
      <c r="R289" s="513">
        <f t="shared" si="3"/>
        <v>270000</v>
      </c>
    </row>
    <row r="290" spans="1:18" s="484" customFormat="1" hidden="1">
      <c r="A290" s="478" t="s">
        <v>6740</v>
      </c>
      <c r="B290" s="478" t="s">
        <v>1105</v>
      </c>
      <c r="C290" s="486" t="s">
        <v>6693</v>
      </c>
      <c r="D290" s="627"/>
      <c r="E290" s="627"/>
      <c r="F290" s="487" t="s">
        <v>5729</v>
      </c>
      <c r="G290" s="485" t="s">
        <v>6687</v>
      </c>
      <c r="H290" s="1" t="s">
        <v>5995</v>
      </c>
      <c r="I290" s="510">
        <v>44792</v>
      </c>
      <c r="J290" s="510">
        <v>44802</v>
      </c>
      <c r="K290" s="485" t="s">
        <v>1902</v>
      </c>
      <c r="L290" s="478" t="s">
        <v>6005</v>
      </c>
      <c r="M290" s="515">
        <v>240000</v>
      </c>
      <c r="N290" s="489"/>
      <c r="P290" s="489"/>
      <c r="Q290" s="1057"/>
      <c r="R290" s="513">
        <f t="shared" si="3"/>
        <v>240000</v>
      </c>
    </row>
    <row r="291" spans="1:18" hidden="1">
      <c r="A291" s="478" t="s">
        <v>6740</v>
      </c>
      <c r="B291" s="478" t="s">
        <v>1105</v>
      </c>
      <c r="C291" s="486" t="s">
        <v>6694</v>
      </c>
      <c r="D291" s="627"/>
      <c r="E291" s="627"/>
      <c r="F291" s="487" t="s">
        <v>5729</v>
      </c>
      <c r="G291" s="485" t="s">
        <v>6687</v>
      </c>
      <c r="H291" s="1" t="s">
        <v>5995</v>
      </c>
      <c r="I291" s="510">
        <v>44792</v>
      </c>
      <c r="J291" s="510">
        <v>44802</v>
      </c>
      <c r="K291" s="485" t="s">
        <v>1902</v>
      </c>
      <c r="L291" s="478" t="s">
        <v>6005</v>
      </c>
      <c r="M291" s="515">
        <v>360000</v>
      </c>
      <c r="N291" s="489"/>
      <c r="O291" s="484"/>
      <c r="P291" s="489"/>
      <c r="Q291" s="1057"/>
      <c r="R291" s="513">
        <f t="shared" si="3"/>
        <v>360000</v>
      </c>
    </row>
    <row r="292" spans="1:18" hidden="1">
      <c r="A292" s="478" t="s">
        <v>6740</v>
      </c>
      <c r="B292" s="478" t="s">
        <v>1105</v>
      </c>
      <c r="C292" s="597" t="s">
        <v>6695</v>
      </c>
      <c r="D292" s="1039"/>
      <c r="E292" s="1039"/>
      <c r="F292" s="487" t="s">
        <v>5729</v>
      </c>
      <c r="G292" s="485" t="s">
        <v>6687</v>
      </c>
      <c r="H292" s="1" t="s">
        <v>5995</v>
      </c>
      <c r="I292" s="510">
        <v>44792</v>
      </c>
      <c r="J292" s="510">
        <v>44802</v>
      </c>
      <c r="K292" s="485" t="s">
        <v>1902</v>
      </c>
      <c r="L292" s="478" t="s">
        <v>6005</v>
      </c>
      <c r="M292" s="515">
        <f>95000*3*2</f>
        <v>570000</v>
      </c>
      <c r="N292" s="489"/>
      <c r="O292" s="484"/>
      <c r="P292" s="489"/>
      <c r="Q292" s="1057"/>
      <c r="R292" s="513">
        <f t="shared" si="3"/>
        <v>570000</v>
      </c>
    </row>
    <row r="293" spans="1:18" hidden="1">
      <c r="A293" s="478" t="s">
        <v>6740</v>
      </c>
      <c r="B293" s="478" t="s">
        <v>1105</v>
      </c>
      <c r="C293" s="486" t="s">
        <v>6696</v>
      </c>
      <c r="D293" s="627"/>
      <c r="E293" s="627"/>
      <c r="F293" s="487" t="s">
        <v>5729</v>
      </c>
      <c r="G293" s="485" t="s">
        <v>6687</v>
      </c>
      <c r="H293" s="1" t="s">
        <v>5995</v>
      </c>
      <c r="I293" s="510">
        <v>44792</v>
      </c>
      <c r="J293" s="510">
        <v>44802</v>
      </c>
      <c r="K293" s="485" t="s">
        <v>1902</v>
      </c>
      <c r="L293" s="478" t="s">
        <v>6005</v>
      </c>
      <c r="M293" s="515">
        <v>330000</v>
      </c>
      <c r="N293" s="489"/>
      <c r="O293" s="484"/>
      <c r="P293" s="489"/>
      <c r="Q293" s="1057"/>
      <c r="R293" s="513">
        <f t="shared" si="3"/>
        <v>330000</v>
      </c>
    </row>
    <row r="294" spans="1:18" hidden="1">
      <c r="A294" s="478" t="s">
        <v>6740</v>
      </c>
      <c r="B294" s="478" t="s">
        <v>1105</v>
      </c>
      <c r="C294" s="486" t="s">
        <v>6697</v>
      </c>
      <c r="D294" s="627"/>
      <c r="E294" s="627"/>
      <c r="F294" s="487" t="s">
        <v>5729</v>
      </c>
      <c r="G294" s="485" t="s">
        <v>6687</v>
      </c>
      <c r="H294" s="1" t="s">
        <v>5995</v>
      </c>
      <c r="I294" s="510">
        <v>44792</v>
      </c>
      <c r="J294" s="510">
        <v>44802</v>
      </c>
      <c r="K294" s="485" t="s">
        <v>1902</v>
      </c>
      <c r="L294" s="478" t="s">
        <v>6005</v>
      </c>
      <c r="M294" s="515">
        <v>225000</v>
      </c>
      <c r="N294" s="489"/>
      <c r="O294" s="484"/>
      <c r="P294" s="489"/>
      <c r="Q294" s="1057"/>
      <c r="R294" s="513">
        <f t="shared" si="3"/>
        <v>225000</v>
      </c>
    </row>
    <row r="295" spans="1:18" hidden="1">
      <c r="A295" s="478" t="s">
        <v>6740</v>
      </c>
      <c r="B295" s="478" t="s">
        <v>1105</v>
      </c>
      <c r="C295" s="486" t="s">
        <v>6698</v>
      </c>
      <c r="D295" s="627"/>
      <c r="E295" s="627"/>
      <c r="F295" s="487" t="s">
        <v>5729</v>
      </c>
      <c r="G295" s="485" t="s">
        <v>6687</v>
      </c>
      <c r="H295" s="1" t="s">
        <v>5995</v>
      </c>
      <c r="I295" s="510">
        <v>44792</v>
      </c>
      <c r="J295" s="510">
        <v>44802</v>
      </c>
      <c r="K295" s="485" t="s">
        <v>1902</v>
      </c>
      <c r="L295" s="478" t="s">
        <v>6005</v>
      </c>
      <c r="M295" s="515">
        <v>360000</v>
      </c>
      <c r="N295" s="489"/>
      <c r="O295" s="484"/>
      <c r="P295" s="489"/>
      <c r="Q295" s="1057"/>
      <c r="R295" s="513">
        <f t="shared" si="3"/>
        <v>360000</v>
      </c>
    </row>
    <row r="296" spans="1:18" hidden="1">
      <c r="A296" s="478" t="s">
        <v>6740</v>
      </c>
      <c r="B296" s="478" t="s">
        <v>1105</v>
      </c>
      <c r="C296" s="486" t="s">
        <v>6692</v>
      </c>
      <c r="D296" s="627"/>
      <c r="E296" s="627"/>
      <c r="F296" s="487" t="s">
        <v>5729</v>
      </c>
      <c r="G296" s="485" t="s">
        <v>6687</v>
      </c>
      <c r="H296" s="1" t="s">
        <v>5995</v>
      </c>
      <c r="I296" s="510">
        <v>44792</v>
      </c>
      <c r="J296" s="510">
        <v>44802</v>
      </c>
      <c r="K296" s="485" t="s">
        <v>1902</v>
      </c>
      <c r="L296" s="478" t="s">
        <v>6005</v>
      </c>
      <c r="M296" s="515">
        <v>270000</v>
      </c>
      <c r="N296" s="489"/>
      <c r="O296" s="484"/>
      <c r="P296" s="489"/>
      <c r="Q296" s="1057"/>
      <c r="R296" s="513">
        <f t="shared" si="3"/>
        <v>270000</v>
      </c>
    </row>
    <row r="297" spans="1:18" hidden="1">
      <c r="A297" s="478" t="s">
        <v>6740</v>
      </c>
      <c r="B297" s="591" t="s">
        <v>1105</v>
      </c>
      <c r="C297" s="486" t="s">
        <v>6814</v>
      </c>
      <c r="D297" s="627"/>
      <c r="E297" s="627"/>
      <c r="F297" s="487" t="s">
        <v>5729</v>
      </c>
      <c r="G297" s="487" t="s">
        <v>6687</v>
      </c>
      <c r="H297" s="1" t="s">
        <v>5995</v>
      </c>
      <c r="I297" s="510">
        <v>44971</v>
      </c>
      <c r="J297" s="510">
        <v>44981</v>
      </c>
      <c r="K297" s="485" t="s">
        <v>1902</v>
      </c>
      <c r="L297" s="478" t="s">
        <v>6005</v>
      </c>
      <c r="M297" s="515">
        <v>420000</v>
      </c>
      <c r="N297" s="489"/>
      <c r="O297" s="484"/>
      <c r="P297" s="489"/>
      <c r="Q297" s="1057"/>
      <c r="R297" s="513">
        <f t="shared" si="3"/>
        <v>420000</v>
      </c>
    </row>
    <row r="298" spans="1:18" hidden="1">
      <c r="A298" s="478" t="s">
        <v>6740</v>
      </c>
      <c r="B298" s="591" t="s">
        <v>1105</v>
      </c>
      <c r="C298" s="486" t="s">
        <v>6818</v>
      </c>
      <c r="D298" s="627"/>
      <c r="E298" s="627"/>
      <c r="F298" s="487" t="s">
        <v>5729</v>
      </c>
      <c r="G298" s="487" t="s">
        <v>6687</v>
      </c>
      <c r="H298" s="1" t="s">
        <v>5995</v>
      </c>
      <c r="I298" s="510">
        <v>44987</v>
      </c>
      <c r="J298" s="510">
        <v>45001</v>
      </c>
      <c r="K298" s="485" t="s">
        <v>1902</v>
      </c>
      <c r="L298" s="478" t="s">
        <v>6005</v>
      </c>
      <c r="M298" s="515">
        <v>390000</v>
      </c>
      <c r="N298" s="489"/>
      <c r="O298" s="484"/>
      <c r="P298" s="489"/>
      <c r="Q298" s="1057"/>
      <c r="R298" s="513">
        <f t="shared" si="3"/>
        <v>390000</v>
      </c>
    </row>
    <row r="299" spans="1:18" hidden="1">
      <c r="A299" s="478" t="s">
        <v>6740</v>
      </c>
      <c r="B299" s="591" t="s">
        <v>1105</v>
      </c>
      <c r="C299" s="486" t="s">
        <v>6877</v>
      </c>
      <c r="D299" s="627"/>
      <c r="E299" s="627"/>
      <c r="F299" s="487" t="s">
        <v>5729</v>
      </c>
      <c r="G299" s="487" t="s">
        <v>7221</v>
      </c>
      <c r="H299" s="1" t="s">
        <v>5995</v>
      </c>
      <c r="I299" s="510">
        <v>45048</v>
      </c>
      <c r="J299" s="510">
        <v>45058</v>
      </c>
      <c r="K299" s="485" t="s">
        <v>1902</v>
      </c>
      <c r="L299" s="478" t="s">
        <v>6005</v>
      </c>
      <c r="M299" s="515">
        <v>240000</v>
      </c>
      <c r="N299" s="489"/>
      <c r="O299" s="484"/>
      <c r="P299" s="489"/>
      <c r="Q299" s="1057"/>
      <c r="R299" s="513">
        <f t="shared" si="3"/>
        <v>240000</v>
      </c>
    </row>
    <row r="300" spans="1:18" hidden="1">
      <c r="A300" s="478" t="s">
        <v>6740</v>
      </c>
      <c r="B300" s="591" t="s">
        <v>1105</v>
      </c>
      <c r="C300" s="486" t="s">
        <v>6887</v>
      </c>
      <c r="D300" s="627"/>
      <c r="E300" s="627"/>
      <c r="F300" s="487" t="s">
        <v>5729</v>
      </c>
      <c r="G300" s="487" t="s">
        <v>7221</v>
      </c>
      <c r="H300" s="1" t="s">
        <v>5995</v>
      </c>
      <c r="I300" s="510">
        <v>45082</v>
      </c>
      <c r="J300" s="510">
        <v>45092</v>
      </c>
      <c r="K300" s="485" t="s">
        <v>1902</v>
      </c>
      <c r="L300" s="478" t="s">
        <v>6005</v>
      </c>
      <c r="M300" s="515">
        <v>360000</v>
      </c>
      <c r="N300" s="489"/>
      <c r="O300" s="484"/>
      <c r="P300" s="489"/>
      <c r="Q300" s="1057"/>
      <c r="R300" s="513">
        <f t="shared" si="3"/>
        <v>360000</v>
      </c>
    </row>
    <row r="301" spans="1:18" hidden="1">
      <c r="A301" s="478" t="s">
        <v>6740</v>
      </c>
      <c r="B301" s="591" t="s">
        <v>1105</v>
      </c>
      <c r="C301" s="486" t="s">
        <v>6898</v>
      </c>
      <c r="D301" s="627"/>
      <c r="E301" s="627"/>
      <c r="F301" s="487" t="s">
        <v>5729</v>
      </c>
      <c r="G301" s="487" t="s">
        <v>7221</v>
      </c>
      <c r="H301" s="1" t="s">
        <v>5995</v>
      </c>
      <c r="I301" s="510">
        <v>45111</v>
      </c>
      <c r="J301" s="510">
        <v>45121</v>
      </c>
      <c r="K301" s="485" t="s">
        <v>1895</v>
      </c>
      <c r="L301" s="478" t="s">
        <v>1896</v>
      </c>
      <c r="M301" s="515">
        <v>330000</v>
      </c>
      <c r="N301" s="489"/>
      <c r="O301" s="484"/>
      <c r="P301" s="489"/>
      <c r="Q301" s="1057"/>
      <c r="R301" s="513">
        <f t="shared" si="3"/>
        <v>330000</v>
      </c>
    </row>
    <row r="302" spans="1:18" s="484" customFormat="1" hidden="1">
      <c r="A302" s="478" t="s">
        <v>6740</v>
      </c>
      <c r="B302" s="591" t="s">
        <v>1105</v>
      </c>
      <c r="C302" s="486" t="s">
        <v>9131</v>
      </c>
      <c r="D302" s="627"/>
      <c r="E302" s="627"/>
      <c r="F302" s="487" t="s">
        <v>5729</v>
      </c>
      <c r="G302" s="487" t="s">
        <v>7221</v>
      </c>
      <c r="H302" s="525" t="s">
        <v>5995</v>
      </c>
      <c r="I302" s="509">
        <v>45253</v>
      </c>
      <c r="J302" s="509">
        <v>45264</v>
      </c>
      <c r="K302" s="491" t="s">
        <v>6686</v>
      </c>
      <c r="L302" s="478" t="s">
        <v>1896</v>
      </c>
      <c r="M302" s="515"/>
      <c r="N302" s="1080" t="s">
        <v>9132</v>
      </c>
      <c r="O302" s="10"/>
      <c r="P302" s="490"/>
      <c r="Q302" s="1057"/>
      <c r="R302" s="513">
        <f t="shared" si="3"/>
        <v>0</v>
      </c>
    </row>
    <row r="303" spans="1:18" s="484" customFormat="1" hidden="1">
      <c r="A303" s="478" t="s">
        <v>6740</v>
      </c>
      <c r="B303" s="591" t="s">
        <v>1105</v>
      </c>
      <c r="C303" s="486" t="s">
        <v>9133</v>
      </c>
      <c r="D303" s="627"/>
      <c r="E303" s="627"/>
      <c r="F303" s="487" t="s">
        <v>5729</v>
      </c>
      <c r="G303" s="487" t="s">
        <v>7221</v>
      </c>
      <c r="H303" s="525" t="s">
        <v>5995</v>
      </c>
      <c r="I303" s="509">
        <v>45253</v>
      </c>
      <c r="J303" s="509">
        <v>45264</v>
      </c>
      <c r="K303" s="491" t="s">
        <v>6686</v>
      </c>
      <c r="L303" s="478" t="s">
        <v>1896</v>
      </c>
      <c r="M303" s="515">
        <f>3*80000</f>
        <v>240000</v>
      </c>
      <c r="N303" s="1080"/>
      <c r="O303" s="10"/>
      <c r="P303" s="490"/>
      <c r="Q303" s="1057"/>
      <c r="R303" s="490">
        <f t="shared" si="3"/>
        <v>240000</v>
      </c>
    </row>
    <row r="304" spans="1:18" s="484" customFormat="1" hidden="1">
      <c r="A304" s="478" t="s">
        <v>6740</v>
      </c>
      <c r="B304" s="591" t="s">
        <v>1105</v>
      </c>
      <c r="C304" s="234" t="s">
        <v>9134</v>
      </c>
      <c r="D304" s="606"/>
      <c r="E304" s="606"/>
      <c r="F304" s="487" t="s">
        <v>5729</v>
      </c>
      <c r="G304" s="487" t="s">
        <v>7221</v>
      </c>
      <c r="H304" s="525" t="s">
        <v>5995</v>
      </c>
      <c r="I304" s="509">
        <v>45253</v>
      </c>
      <c r="J304" s="509">
        <v>45264</v>
      </c>
      <c r="K304" s="491" t="s">
        <v>6686</v>
      </c>
      <c r="L304" s="478" t="s">
        <v>1896</v>
      </c>
      <c r="M304" s="515">
        <f>3*80000</f>
        <v>240000</v>
      </c>
      <c r="N304" s="1080"/>
      <c r="O304" s="10"/>
      <c r="P304" s="490"/>
      <c r="Q304" s="1057"/>
      <c r="R304" s="490">
        <f t="shared" si="3"/>
        <v>240000</v>
      </c>
    </row>
    <row r="305" spans="1:18" s="484" customFormat="1" hidden="1">
      <c r="A305" s="478" t="s">
        <v>6740</v>
      </c>
      <c r="B305" s="591" t="s">
        <v>1105</v>
      </c>
      <c r="C305" s="486" t="s">
        <v>9134</v>
      </c>
      <c r="D305" s="627"/>
      <c r="E305" s="627"/>
      <c r="F305" s="487" t="s">
        <v>5729</v>
      </c>
      <c r="G305" s="487" t="s">
        <v>7221</v>
      </c>
      <c r="H305" s="525" t="s">
        <v>5995</v>
      </c>
      <c r="I305" s="509">
        <v>45253</v>
      </c>
      <c r="J305" s="509">
        <v>45264</v>
      </c>
      <c r="K305" s="491" t="s">
        <v>6686</v>
      </c>
      <c r="L305" s="478" t="s">
        <v>1896</v>
      </c>
      <c r="M305" s="515">
        <f>3*80000</f>
        <v>240000</v>
      </c>
      <c r="N305" s="1080"/>
      <c r="O305" s="10"/>
      <c r="P305" s="490"/>
      <c r="Q305" s="1057"/>
      <c r="R305" s="513">
        <f t="shared" ref="R305:R317" si="4">M305</f>
        <v>240000</v>
      </c>
    </row>
    <row r="306" spans="1:18" s="484" customFormat="1" hidden="1">
      <c r="A306" s="478" t="s">
        <v>6740</v>
      </c>
      <c r="B306" s="591" t="s">
        <v>1105</v>
      </c>
      <c r="C306" s="486" t="s">
        <v>9143</v>
      </c>
      <c r="D306" s="627"/>
      <c r="E306" s="627"/>
      <c r="F306" s="487" t="s">
        <v>5729</v>
      </c>
      <c r="G306" s="487" t="s">
        <v>7221</v>
      </c>
      <c r="H306" s="525" t="s">
        <v>5995</v>
      </c>
      <c r="I306" s="509">
        <v>45317</v>
      </c>
      <c r="J306" s="509">
        <v>45327</v>
      </c>
      <c r="K306" s="491" t="s">
        <v>6686</v>
      </c>
      <c r="L306" s="478" t="s">
        <v>1896</v>
      </c>
      <c r="M306" s="515">
        <f>3*90000</f>
        <v>270000</v>
      </c>
      <c r="N306" s="1080"/>
      <c r="O306" s="10"/>
      <c r="P306" s="490"/>
      <c r="Q306" s="1057"/>
      <c r="R306" s="513">
        <f t="shared" si="4"/>
        <v>270000</v>
      </c>
    </row>
    <row r="307" spans="1:18" s="484" customFormat="1" hidden="1">
      <c r="A307" s="478" t="s">
        <v>6740</v>
      </c>
      <c r="B307" s="591" t="s">
        <v>1105</v>
      </c>
      <c r="C307" s="234" t="s">
        <v>9144</v>
      </c>
      <c r="D307" s="1066"/>
      <c r="E307" s="627"/>
      <c r="F307" s="487" t="s">
        <v>5729</v>
      </c>
      <c r="G307" s="487" t="s">
        <v>7221</v>
      </c>
      <c r="H307" s="525" t="s">
        <v>5995</v>
      </c>
      <c r="I307" s="509">
        <v>45317</v>
      </c>
      <c r="J307" s="509">
        <v>45327</v>
      </c>
      <c r="K307" s="491" t="s">
        <v>6686</v>
      </c>
      <c r="L307" s="478" t="s">
        <v>1896</v>
      </c>
      <c r="M307" s="515">
        <f>3*80000</f>
        <v>240000</v>
      </c>
      <c r="N307" s="1080"/>
      <c r="O307" s="10"/>
      <c r="P307" s="490"/>
      <c r="Q307" s="1057"/>
      <c r="R307" s="490">
        <f t="shared" si="4"/>
        <v>240000</v>
      </c>
    </row>
    <row r="308" spans="1:18" s="484" customFormat="1" hidden="1">
      <c r="A308" s="478" t="s">
        <v>6740</v>
      </c>
      <c r="B308" s="591" t="s">
        <v>1105</v>
      </c>
      <c r="C308" s="486" t="s">
        <v>9145</v>
      </c>
      <c r="D308" s="627"/>
      <c r="E308" s="627"/>
      <c r="F308" s="487" t="s">
        <v>5729</v>
      </c>
      <c r="G308" s="487" t="s">
        <v>7221</v>
      </c>
      <c r="H308" s="525" t="s">
        <v>5995</v>
      </c>
      <c r="I308" s="509">
        <v>45317</v>
      </c>
      <c r="J308" s="509">
        <v>45327</v>
      </c>
      <c r="K308" s="491" t="s">
        <v>6686</v>
      </c>
      <c r="L308" s="478" t="s">
        <v>1896</v>
      </c>
      <c r="M308" s="515">
        <f>3*50000</f>
        <v>150000</v>
      </c>
      <c r="N308" s="1080"/>
      <c r="O308" s="10"/>
      <c r="P308" s="490"/>
      <c r="Q308" s="1057"/>
      <c r="R308" s="490">
        <f t="shared" si="4"/>
        <v>150000</v>
      </c>
    </row>
    <row r="309" spans="1:18" s="484" customFormat="1" hidden="1">
      <c r="A309" s="478" t="s">
        <v>6740</v>
      </c>
      <c r="B309" s="591" t="s">
        <v>1105</v>
      </c>
      <c r="C309" s="486" t="s">
        <v>6706</v>
      </c>
      <c r="D309" s="627"/>
      <c r="E309" s="627"/>
      <c r="F309" s="487" t="s">
        <v>5729</v>
      </c>
      <c r="G309" s="487" t="s">
        <v>7221</v>
      </c>
      <c r="H309" s="525" t="s">
        <v>5995</v>
      </c>
      <c r="I309" s="509">
        <v>45317</v>
      </c>
      <c r="J309" s="509">
        <v>45327</v>
      </c>
      <c r="K309" s="491" t="s">
        <v>6686</v>
      </c>
      <c r="L309" s="478" t="s">
        <v>1896</v>
      </c>
      <c r="M309" s="515">
        <f>3*80000</f>
        <v>240000</v>
      </c>
      <c r="N309" s="1080"/>
      <c r="O309" s="10"/>
      <c r="P309" s="490"/>
      <c r="Q309" s="1057"/>
      <c r="R309" s="490">
        <f t="shared" si="4"/>
        <v>240000</v>
      </c>
    </row>
    <row r="310" spans="1:18" hidden="1">
      <c r="A310" s="478" t="s">
        <v>6740</v>
      </c>
      <c r="B310" s="591" t="s">
        <v>1105</v>
      </c>
      <c r="C310" s="486" t="s">
        <v>9146</v>
      </c>
      <c r="D310" s="627"/>
      <c r="E310" s="627"/>
      <c r="F310" s="487" t="s">
        <v>5729</v>
      </c>
      <c r="G310" s="487" t="s">
        <v>7221</v>
      </c>
      <c r="H310" s="525" t="s">
        <v>5995</v>
      </c>
      <c r="I310" s="509">
        <v>45317</v>
      </c>
      <c r="J310" s="509">
        <v>45327</v>
      </c>
      <c r="K310" s="491" t="s">
        <v>6686</v>
      </c>
      <c r="L310" s="478" t="s">
        <v>1896</v>
      </c>
      <c r="M310" s="515">
        <f>3*90000</f>
        <v>270000</v>
      </c>
      <c r="N310" s="1080"/>
      <c r="O310" s="10"/>
      <c r="P310" s="490"/>
      <c r="Q310" s="1057"/>
      <c r="R310" s="513">
        <f t="shared" si="4"/>
        <v>270000</v>
      </c>
    </row>
    <row r="311" spans="1:18" s="484" customFormat="1" hidden="1">
      <c r="A311" s="478" t="s">
        <v>4895</v>
      </c>
      <c r="B311" s="1000" t="s">
        <v>1140</v>
      </c>
      <c r="C311" s="234" t="s">
        <v>6895</v>
      </c>
      <c r="D311" s="606"/>
      <c r="E311" s="606"/>
      <c r="F311" s="487" t="s">
        <v>5729</v>
      </c>
      <c r="G311" s="487" t="s">
        <v>6687</v>
      </c>
      <c r="H311" s="526" t="s">
        <v>5995</v>
      </c>
      <c r="I311" s="510">
        <v>45105</v>
      </c>
      <c r="J311" s="510">
        <v>45117</v>
      </c>
      <c r="K311" s="485" t="s">
        <v>1895</v>
      </c>
      <c r="L311" s="478" t="s">
        <v>1896</v>
      </c>
      <c r="M311" s="515">
        <f>85000/12*33*4</f>
        <v>935000</v>
      </c>
      <c r="N311" s="489"/>
      <c r="P311" s="489"/>
      <c r="Q311" s="1057"/>
      <c r="R311" s="513">
        <f t="shared" si="4"/>
        <v>935000</v>
      </c>
    </row>
    <row r="312" spans="1:18" s="484" customFormat="1" hidden="1">
      <c r="A312" s="478" t="s">
        <v>4895</v>
      </c>
      <c r="B312" s="1000" t="s">
        <v>1140</v>
      </c>
      <c r="C312" s="486" t="s">
        <v>6896</v>
      </c>
      <c r="D312" s="627"/>
      <c r="E312" s="627"/>
      <c r="F312" s="487" t="s">
        <v>5729</v>
      </c>
      <c r="G312" s="487" t="s">
        <v>6687</v>
      </c>
      <c r="H312" s="526" t="s">
        <v>5995</v>
      </c>
      <c r="I312" s="510">
        <v>45105</v>
      </c>
      <c r="J312" s="510">
        <v>45117</v>
      </c>
      <c r="K312" s="485" t="s">
        <v>1895</v>
      </c>
      <c r="L312" s="478" t="s">
        <v>1896</v>
      </c>
      <c r="M312" s="515">
        <f>85000/12*33</f>
        <v>233750</v>
      </c>
      <c r="N312" s="489"/>
      <c r="P312" s="489"/>
      <c r="Q312" s="1057"/>
      <c r="R312" s="513">
        <f t="shared" si="4"/>
        <v>233750</v>
      </c>
    </row>
    <row r="313" spans="1:18" s="484" customFormat="1" hidden="1">
      <c r="A313" s="478" t="s">
        <v>4909</v>
      </c>
      <c r="B313" s="168" t="s">
        <v>746</v>
      </c>
      <c r="C313" s="234" t="s">
        <v>5740</v>
      </c>
      <c r="D313" s="606"/>
      <c r="E313" s="606"/>
      <c r="F313" s="487" t="s">
        <v>5725</v>
      </c>
      <c r="G313" s="487" t="s">
        <v>5726</v>
      </c>
      <c r="H313" s="525" t="s">
        <v>5995</v>
      </c>
      <c r="I313" s="509">
        <v>43862</v>
      </c>
      <c r="J313" s="509">
        <v>45473</v>
      </c>
      <c r="K313" s="491" t="s">
        <v>5727</v>
      </c>
      <c r="M313" s="515">
        <v>8867960000</v>
      </c>
      <c r="N313" s="1080" t="s">
        <v>5747</v>
      </c>
      <c r="O313" s="10"/>
      <c r="P313" s="490"/>
      <c r="Q313" s="1057"/>
      <c r="R313" s="513">
        <f t="shared" si="4"/>
        <v>8867960000</v>
      </c>
    </row>
    <row r="314" spans="1:18" s="484" customFormat="1" hidden="1">
      <c r="A314" s="478" t="s">
        <v>4910</v>
      </c>
      <c r="B314" s="168" t="s">
        <v>746</v>
      </c>
      <c r="C314" s="486" t="s">
        <v>5745</v>
      </c>
      <c r="D314" s="627"/>
      <c r="E314" s="627"/>
      <c r="F314" s="487" t="s">
        <v>5725</v>
      </c>
      <c r="G314" s="487" t="s">
        <v>5726</v>
      </c>
      <c r="H314" s="525" t="s">
        <v>5995</v>
      </c>
      <c r="I314" s="509">
        <v>43862</v>
      </c>
      <c r="J314" s="509">
        <v>45473</v>
      </c>
      <c r="K314" s="491" t="s">
        <v>5727</v>
      </c>
      <c r="M314" s="515">
        <v>1913900000</v>
      </c>
      <c r="N314" s="1080" t="s">
        <v>5747</v>
      </c>
      <c r="O314" s="10"/>
      <c r="P314" s="490"/>
      <c r="Q314" s="1057"/>
      <c r="R314" s="513">
        <f t="shared" si="4"/>
        <v>1913900000</v>
      </c>
    </row>
    <row r="315" spans="1:18" s="484" customFormat="1" hidden="1">
      <c r="A315" s="478" t="s">
        <v>4911</v>
      </c>
      <c r="B315" s="168" t="s">
        <v>746</v>
      </c>
      <c r="C315" s="486" t="s">
        <v>5741</v>
      </c>
      <c r="D315" s="627"/>
      <c r="E315" s="627"/>
      <c r="F315" s="487" t="s">
        <v>5725</v>
      </c>
      <c r="G315" s="487" t="s">
        <v>5726</v>
      </c>
      <c r="H315" s="525" t="s">
        <v>5995</v>
      </c>
      <c r="I315" s="509">
        <v>43862</v>
      </c>
      <c r="J315" s="509">
        <v>45473</v>
      </c>
      <c r="K315" s="491" t="s">
        <v>5727</v>
      </c>
      <c r="M315" s="515">
        <v>290800000</v>
      </c>
      <c r="N315" s="1080" t="s">
        <v>5747</v>
      </c>
      <c r="O315" s="10"/>
      <c r="P315" s="490"/>
      <c r="Q315" s="1057"/>
      <c r="R315" s="513">
        <f t="shared" si="4"/>
        <v>290800000</v>
      </c>
    </row>
    <row r="316" spans="1:18" s="484" customFormat="1" hidden="1">
      <c r="A316" s="478" t="s">
        <v>4912</v>
      </c>
      <c r="B316" s="168" t="s">
        <v>746</v>
      </c>
      <c r="C316" s="234" t="s">
        <v>5742</v>
      </c>
      <c r="D316" s="606"/>
      <c r="E316" s="606"/>
      <c r="F316" s="487" t="s">
        <v>5725</v>
      </c>
      <c r="G316" s="487" t="s">
        <v>5726</v>
      </c>
      <c r="H316" s="525" t="s">
        <v>5995</v>
      </c>
      <c r="I316" s="509">
        <v>43862</v>
      </c>
      <c r="J316" s="509">
        <v>45473</v>
      </c>
      <c r="K316" s="491" t="s">
        <v>5727</v>
      </c>
      <c r="M316" s="515">
        <v>2008340000</v>
      </c>
      <c r="N316" s="1080" t="s">
        <v>5747</v>
      </c>
      <c r="O316" s="10"/>
      <c r="P316" s="490"/>
      <c r="Q316" s="1057"/>
      <c r="R316" s="513">
        <f t="shared" si="4"/>
        <v>2008340000</v>
      </c>
    </row>
    <row r="317" spans="1:18" s="484" customFormat="1" hidden="1">
      <c r="A317" s="478" t="s">
        <v>4913</v>
      </c>
      <c r="B317" s="168" t="s">
        <v>746</v>
      </c>
      <c r="C317" s="234" t="s">
        <v>5746</v>
      </c>
      <c r="D317" s="606"/>
      <c r="E317" s="606"/>
      <c r="F317" s="487" t="s">
        <v>5725</v>
      </c>
      <c r="G317" s="487" t="s">
        <v>5726</v>
      </c>
      <c r="H317" s="525" t="s">
        <v>5995</v>
      </c>
      <c r="I317" s="509">
        <v>43862</v>
      </c>
      <c r="J317" s="509">
        <v>45473</v>
      </c>
      <c r="K317" s="491" t="s">
        <v>5727</v>
      </c>
      <c r="M317" s="515">
        <v>300000000</v>
      </c>
      <c r="N317" s="1080" t="s">
        <v>5747</v>
      </c>
      <c r="O317" s="10"/>
      <c r="P317" s="490"/>
      <c r="Q317" s="1057"/>
      <c r="R317" s="513">
        <f t="shared" si="4"/>
        <v>300000000</v>
      </c>
    </row>
    <row r="318" spans="1:18" s="484" customFormat="1" hidden="1">
      <c r="A318" s="478" t="s">
        <v>11546</v>
      </c>
      <c r="B318" s="168" t="s">
        <v>744</v>
      </c>
      <c r="C318" s="608" t="s">
        <v>11547</v>
      </c>
      <c r="D318" s="1067" t="s">
        <v>11548</v>
      </c>
      <c r="E318" s="1037"/>
      <c r="F318" s="488" t="s">
        <v>5710</v>
      </c>
      <c r="G318" s="487" t="s">
        <v>11549</v>
      </c>
      <c r="H318" s="525" t="s">
        <v>5996</v>
      </c>
      <c r="I318" s="510">
        <v>44562</v>
      </c>
      <c r="J318" s="510">
        <v>44562</v>
      </c>
      <c r="K318" s="485" t="s">
        <v>1900</v>
      </c>
      <c r="L318" s="478" t="s">
        <v>1896</v>
      </c>
      <c r="M318" s="490">
        <v>292500000</v>
      </c>
      <c r="N318" s="489"/>
      <c r="O318" s="10"/>
      <c r="P318" s="490"/>
      <c r="Q318" s="1057">
        <v>1</v>
      </c>
      <c r="R318" s="513">
        <v>292500000</v>
      </c>
    </row>
    <row r="319" spans="1:18" s="484" customFormat="1" hidden="1">
      <c r="A319" s="478" t="s">
        <v>4918</v>
      </c>
      <c r="B319" s="168" t="s">
        <v>743</v>
      </c>
      <c r="C319" s="492" t="s">
        <v>5263</v>
      </c>
      <c r="D319" s="1037"/>
      <c r="E319" s="1037"/>
      <c r="F319" s="488" t="s">
        <v>5710</v>
      </c>
      <c r="G319" s="487" t="s">
        <v>5717</v>
      </c>
      <c r="H319" s="525" t="s">
        <v>5995</v>
      </c>
      <c r="I319" s="510">
        <v>44576</v>
      </c>
      <c r="J319" s="510">
        <v>44636</v>
      </c>
      <c r="K319" s="485" t="s">
        <v>1902</v>
      </c>
      <c r="L319" s="478" t="s">
        <v>1896</v>
      </c>
      <c r="M319" s="515">
        <v>3653596032</v>
      </c>
      <c r="O319" s="10"/>
      <c r="P319" s="490"/>
      <c r="Q319" s="1057"/>
      <c r="R319" s="513">
        <f>M319</f>
        <v>3653596032</v>
      </c>
    </row>
    <row r="320" spans="1:18" s="484" customFormat="1" hidden="1">
      <c r="A320" s="478" t="s">
        <v>4918</v>
      </c>
      <c r="B320" s="168" t="s">
        <v>743</v>
      </c>
      <c r="C320" s="492" t="s">
        <v>7101</v>
      </c>
      <c r="D320" s="1037"/>
      <c r="E320" s="1037"/>
      <c r="F320" s="487" t="s">
        <v>5725</v>
      </c>
      <c r="G320" s="487" t="s">
        <v>5717</v>
      </c>
      <c r="H320" s="1" t="s">
        <v>5995</v>
      </c>
      <c r="I320" s="510">
        <v>44680</v>
      </c>
      <c r="J320" s="510">
        <v>44715</v>
      </c>
      <c r="K320" s="485" t="s">
        <v>1902</v>
      </c>
      <c r="L320" s="478" t="s">
        <v>1896</v>
      </c>
      <c r="M320" s="514">
        <v>65006640</v>
      </c>
      <c r="O320" s="10"/>
      <c r="P320" s="490"/>
      <c r="Q320" s="1057"/>
      <c r="R320" s="513">
        <f>M320</f>
        <v>65006640</v>
      </c>
    </row>
    <row r="321" spans="1:18" s="484" customFormat="1" hidden="1">
      <c r="A321" s="478" t="s">
        <v>4919</v>
      </c>
      <c r="B321" s="512" t="s">
        <v>743</v>
      </c>
      <c r="C321" s="492" t="s">
        <v>5965</v>
      </c>
      <c r="D321" s="1037"/>
      <c r="E321" s="1037"/>
      <c r="F321" s="488" t="s">
        <v>5710</v>
      </c>
      <c r="G321" s="487" t="s">
        <v>5717</v>
      </c>
      <c r="H321" s="525" t="s">
        <v>5995</v>
      </c>
      <c r="I321" s="510">
        <v>44641</v>
      </c>
      <c r="J321" s="510">
        <v>44678</v>
      </c>
      <c r="K321" s="478" t="s">
        <v>1902</v>
      </c>
      <c r="L321" s="478" t="s">
        <v>1896</v>
      </c>
      <c r="M321" s="514">
        <v>949132899</v>
      </c>
      <c r="N321" s="478" t="s">
        <v>5966</v>
      </c>
      <c r="O321" s="10">
        <v>9</v>
      </c>
      <c r="P321" s="490"/>
      <c r="Q321" s="1059">
        <v>6</v>
      </c>
      <c r="R321" s="621">
        <v>735043820</v>
      </c>
    </row>
    <row r="322" spans="1:18" s="484" customFormat="1" hidden="1">
      <c r="A322" s="478" t="s">
        <v>4919</v>
      </c>
      <c r="B322" s="168" t="s">
        <v>743</v>
      </c>
      <c r="C322" s="168" t="s">
        <v>6040</v>
      </c>
      <c r="D322" s="742"/>
      <c r="E322" s="742"/>
      <c r="F322" s="487" t="s">
        <v>5725</v>
      </c>
      <c r="G322" s="487" t="s">
        <v>5717</v>
      </c>
      <c r="H322" s="1" t="s">
        <v>5995</v>
      </c>
      <c r="I322" s="510">
        <v>44701</v>
      </c>
      <c r="J322" s="510">
        <v>44722</v>
      </c>
      <c r="K322" s="485" t="s">
        <v>1900</v>
      </c>
      <c r="L322" s="478" t="s">
        <v>1896</v>
      </c>
      <c r="M322" s="515">
        <v>567043033</v>
      </c>
      <c r="N322" s="1069" t="s">
        <v>5964</v>
      </c>
      <c r="O322" s="10">
        <v>6</v>
      </c>
      <c r="P322" s="490"/>
      <c r="Q322" s="1059">
        <v>6</v>
      </c>
      <c r="R322" s="621">
        <v>345716657</v>
      </c>
    </row>
    <row r="323" spans="1:18" s="484" customFormat="1" hidden="1">
      <c r="A323" s="478" t="s">
        <v>4919</v>
      </c>
      <c r="B323" s="168" t="s">
        <v>743</v>
      </c>
      <c r="C323" s="492" t="s">
        <v>7189</v>
      </c>
      <c r="D323" s="742"/>
      <c r="E323" s="742"/>
      <c r="F323" s="493" t="s">
        <v>5725</v>
      </c>
      <c r="G323" s="487" t="s">
        <v>7093</v>
      </c>
      <c r="H323" s="1" t="s">
        <v>5996</v>
      </c>
      <c r="I323" s="510">
        <v>45195</v>
      </c>
      <c r="J323" s="510">
        <v>44868</v>
      </c>
      <c r="K323" s="485" t="s">
        <v>1900</v>
      </c>
      <c r="L323" s="478" t="s">
        <v>1896</v>
      </c>
      <c r="M323" s="514">
        <v>2477900</v>
      </c>
      <c r="N323" s="1069"/>
      <c r="O323" s="10">
        <v>15</v>
      </c>
      <c r="P323" s="490"/>
      <c r="Q323" s="1059">
        <v>1</v>
      </c>
      <c r="R323" s="621">
        <v>1961010.06</v>
      </c>
    </row>
    <row r="324" spans="1:18" s="484" customFormat="1" hidden="1">
      <c r="A324" s="478" t="s">
        <v>4920</v>
      </c>
      <c r="B324" s="168" t="s">
        <v>743</v>
      </c>
      <c r="C324" s="234" t="s">
        <v>7094</v>
      </c>
      <c r="D324" s="606"/>
      <c r="E324" s="606"/>
      <c r="F324" s="488" t="s">
        <v>5710</v>
      </c>
      <c r="G324" s="487" t="s">
        <v>7093</v>
      </c>
      <c r="H324" s="525" t="s">
        <v>5996</v>
      </c>
      <c r="I324" s="510">
        <v>44589</v>
      </c>
      <c r="J324" s="510">
        <v>44635</v>
      </c>
      <c r="K324" s="494" t="s">
        <v>5735</v>
      </c>
      <c r="L324" s="478" t="s">
        <v>5704</v>
      </c>
      <c r="M324" s="515">
        <v>21491729</v>
      </c>
      <c r="N324" s="605"/>
      <c r="O324" s="10"/>
      <c r="P324" s="490"/>
      <c r="Q324" s="1057"/>
      <c r="R324" s="513">
        <f t="shared" ref="R324:R340" si="5">M324</f>
        <v>21491729</v>
      </c>
    </row>
    <row r="325" spans="1:18" s="484" customFormat="1" hidden="1">
      <c r="A325" s="478" t="s">
        <v>4920</v>
      </c>
      <c r="B325" s="168" t="s">
        <v>743</v>
      </c>
      <c r="C325" s="234" t="s">
        <v>7094</v>
      </c>
      <c r="D325" s="606"/>
      <c r="E325" s="606"/>
      <c r="F325" s="488" t="s">
        <v>5710</v>
      </c>
      <c r="G325" s="487" t="s">
        <v>7093</v>
      </c>
      <c r="H325" s="525" t="s">
        <v>5996</v>
      </c>
      <c r="I325" s="510">
        <v>44589</v>
      </c>
      <c r="J325" s="510">
        <v>44635</v>
      </c>
      <c r="K325" s="494" t="s">
        <v>5735</v>
      </c>
      <c r="L325" s="478" t="s">
        <v>7092</v>
      </c>
      <c r="M325" s="515">
        <v>16323836</v>
      </c>
      <c r="N325" s="605"/>
      <c r="O325" s="10"/>
      <c r="P325" s="490"/>
      <c r="Q325" s="1057"/>
      <c r="R325" s="513">
        <f t="shared" si="5"/>
        <v>16323836</v>
      </c>
    </row>
    <row r="326" spans="1:18" s="484" customFormat="1" hidden="1">
      <c r="A326" s="478" t="s">
        <v>4920</v>
      </c>
      <c r="B326" s="168" t="s">
        <v>743</v>
      </c>
      <c r="C326" s="234" t="s">
        <v>7094</v>
      </c>
      <c r="D326" s="606"/>
      <c r="E326" s="606"/>
      <c r="F326" s="488" t="s">
        <v>5710</v>
      </c>
      <c r="G326" s="487" t="s">
        <v>7093</v>
      </c>
      <c r="H326" s="1003" t="s">
        <v>5996</v>
      </c>
      <c r="I326" s="511">
        <v>44589</v>
      </c>
      <c r="J326" s="511">
        <v>44635</v>
      </c>
      <c r="K326" s="491" t="s">
        <v>5735</v>
      </c>
      <c r="L326" s="478" t="s">
        <v>5749</v>
      </c>
      <c r="M326" s="515">
        <v>17204027</v>
      </c>
      <c r="N326" s="605"/>
      <c r="O326" s="10"/>
      <c r="P326" s="490"/>
      <c r="Q326" s="1057"/>
      <c r="R326" s="513">
        <f t="shared" si="5"/>
        <v>17204027</v>
      </c>
    </row>
    <row r="327" spans="1:18" s="484" customFormat="1" hidden="1">
      <c r="A327" s="478" t="s">
        <v>4920</v>
      </c>
      <c r="B327" s="168" t="s">
        <v>743</v>
      </c>
      <c r="C327" s="234" t="s">
        <v>7094</v>
      </c>
      <c r="D327" s="606"/>
      <c r="E327" s="606"/>
      <c r="F327" s="488" t="s">
        <v>5710</v>
      </c>
      <c r="G327" s="487" t="s">
        <v>7093</v>
      </c>
      <c r="H327" s="1003" t="s">
        <v>5996</v>
      </c>
      <c r="I327" s="511">
        <v>44589</v>
      </c>
      <c r="J327" s="511">
        <v>44635</v>
      </c>
      <c r="K327" s="491" t="s">
        <v>5735</v>
      </c>
      <c r="L327" s="478" t="s">
        <v>5750</v>
      </c>
      <c r="M327" s="515">
        <v>12694884</v>
      </c>
      <c r="N327" s="605"/>
      <c r="O327" s="10"/>
      <c r="P327" s="490"/>
      <c r="Q327" s="1057"/>
      <c r="R327" s="513">
        <f t="shared" si="5"/>
        <v>12694884</v>
      </c>
    </row>
    <row r="328" spans="1:18" s="484" customFormat="1" hidden="1">
      <c r="A328" s="478" t="s">
        <v>4920</v>
      </c>
      <c r="B328" s="168" t="s">
        <v>743</v>
      </c>
      <c r="C328" s="234" t="s">
        <v>7094</v>
      </c>
      <c r="D328" s="606"/>
      <c r="E328" s="606"/>
      <c r="F328" s="488" t="s">
        <v>5710</v>
      </c>
      <c r="G328" s="487" t="s">
        <v>7093</v>
      </c>
      <c r="H328" s="525" t="s">
        <v>5996</v>
      </c>
      <c r="I328" s="510">
        <v>44589</v>
      </c>
      <c r="J328" s="510">
        <v>44635</v>
      </c>
      <c r="K328" s="491" t="s">
        <v>5735</v>
      </c>
      <c r="L328" s="478" t="s">
        <v>5751</v>
      </c>
      <c r="M328" s="515">
        <v>26941060</v>
      </c>
      <c r="N328" s="605"/>
      <c r="O328" s="10"/>
      <c r="P328" s="490"/>
      <c r="Q328" s="1057"/>
      <c r="R328" s="513">
        <f t="shared" si="5"/>
        <v>26941060</v>
      </c>
    </row>
    <row r="329" spans="1:18" s="484" customFormat="1" hidden="1">
      <c r="A329" s="478" t="s">
        <v>4920</v>
      </c>
      <c r="B329" s="168" t="s">
        <v>743</v>
      </c>
      <c r="C329" s="234" t="s">
        <v>7094</v>
      </c>
      <c r="D329" s="606"/>
      <c r="E329" s="606"/>
      <c r="F329" s="488" t="s">
        <v>5710</v>
      </c>
      <c r="G329" s="487" t="s">
        <v>7093</v>
      </c>
      <c r="H329" s="525" t="s">
        <v>5996</v>
      </c>
      <c r="I329" s="510">
        <v>44589</v>
      </c>
      <c r="J329" s="510">
        <v>44635</v>
      </c>
      <c r="K329" s="491" t="s">
        <v>5735</v>
      </c>
      <c r="L329" s="478" t="s">
        <v>5752</v>
      </c>
      <c r="M329" s="515">
        <v>23215750</v>
      </c>
      <c r="N329" s="605"/>
      <c r="O329" s="10"/>
      <c r="P329" s="490"/>
      <c r="Q329" s="1057"/>
      <c r="R329" s="513">
        <f t="shared" si="5"/>
        <v>23215750</v>
      </c>
    </row>
    <row r="330" spans="1:18" s="484" customFormat="1" hidden="1">
      <c r="A330" s="478" t="s">
        <v>4920</v>
      </c>
      <c r="B330" s="168" t="s">
        <v>743</v>
      </c>
      <c r="C330" s="234" t="s">
        <v>7094</v>
      </c>
      <c r="D330" s="1066"/>
      <c r="E330" s="606"/>
      <c r="F330" s="1068" t="s">
        <v>5710</v>
      </c>
      <c r="G330" s="487" t="s">
        <v>7093</v>
      </c>
      <c r="H330" s="525" t="s">
        <v>5996</v>
      </c>
      <c r="I330" s="510">
        <v>44589</v>
      </c>
      <c r="J330" s="510">
        <v>44635</v>
      </c>
      <c r="K330" s="491" t="s">
        <v>5735</v>
      </c>
      <c r="L330" s="478" t="s">
        <v>5753</v>
      </c>
      <c r="M330" s="514">
        <v>46115886</v>
      </c>
      <c r="N330" s="605"/>
      <c r="O330" s="10"/>
      <c r="P330" s="490"/>
      <c r="Q330" s="1057"/>
      <c r="R330" s="513">
        <f t="shared" si="5"/>
        <v>46115886</v>
      </c>
    </row>
    <row r="331" spans="1:18" s="484" customFormat="1" hidden="1">
      <c r="A331" s="478" t="s">
        <v>4920</v>
      </c>
      <c r="B331" s="168" t="s">
        <v>743</v>
      </c>
      <c r="C331" s="234" t="s">
        <v>7094</v>
      </c>
      <c r="D331" s="1066"/>
      <c r="E331" s="606"/>
      <c r="F331" s="1068" t="s">
        <v>5710</v>
      </c>
      <c r="G331" s="487" t="s">
        <v>7093</v>
      </c>
      <c r="H331" s="525" t="s">
        <v>5996</v>
      </c>
      <c r="I331" s="510">
        <v>44589</v>
      </c>
      <c r="J331" s="510">
        <v>44635</v>
      </c>
      <c r="K331" s="491" t="s">
        <v>5735</v>
      </c>
      <c r="L331" s="478" t="s">
        <v>5754</v>
      </c>
      <c r="M331" s="514">
        <v>20437288</v>
      </c>
      <c r="N331" s="605"/>
      <c r="O331" s="10"/>
      <c r="P331" s="490"/>
      <c r="Q331" s="1057"/>
      <c r="R331" s="513">
        <f t="shared" si="5"/>
        <v>20437288</v>
      </c>
    </row>
    <row r="332" spans="1:18" s="484" customFormat="1" hidden="1">
      <c r="A332" s="478" t="s">
        <v>4921</v>
      </c>
      <c r="B332" s="168" t="s">
        <v>743</v>
      </c>
      <c r="C332" s="234" t="s">
        <v>7095</v>
      </c>
      <c r="D332" s="1066"/>
      <c r="E332" s="606"/>
      <c r="F332" s="1068" t="s">
        <v>5710</v>
      </c>
      <c r="G332" s="487" t="s">
        <v>7093</v>
      </c>
      <c r="H332" s="525" t="s">
        <v>5996</v>
      </c>
      <c r="I332" s="510">
        <v>44589</v>
      </c>
      <c r="J332" s="510">
        <v>44635</v>
      </c>
      <c r="K332" s="491" t="s">
        <v>5735</v>
      </c>
      <c r="L332" s="478" t="s">
        <v>5704</v>
      </c>
      <c r="M332" s="514">
        <v>42215205</v>
      </c>
      <c r="N332" s="605"/>
      <c r="O332" s="10"/>
      <c r="P332" s="490"/>
      <c r="Q332" s="1057"/>
      <c r="R332" s="513">
        <f t="shared" si="5"/>
        <v>42215205</v>
      </c>
    </row>
    <row r="333" spans="1:18" s="484" customFormat="1" hidden="1">
      <c r="A333" s="478" t="s">
        <v>4921</v>
      </c>
      <c r="B333" s="168" t="s">
        <v>743</v>
      </c>
      <c r="C333" s="234" t="s">
        <v>7095</v>
      </c>
      <c r="D333" s="1066"/>
      <c r="E333" s="606"/>
      <c r="F333" s="1068" t="s">
        <v>5710</v>
      </c>
      <c r="G333" s="487" t="s">
        <v>7093</v>
      </c>
      <c r="H333" s="525" t="s">
        <v>5996</v>
      </c>
      <c r="I333" s="510">
        <v>44589</v>
      </c>
      <c r="J333" s="510">
        <v>44635</v>
      </c>
      <c r="K333" s="491" t="s">
        <v>5735</v>
      </c>
      <c r="L333" s="478" t="s">
        <v>5749</v>
      </c>
      <c r="M333" s="514">
        <v>52235394</v>
      </c>
      <c r="N333" s="605"/>
      <c r="O333" s="10"/>
      <c r="P333" s="490"/>
      <c r="Q333" s="1057"/>
      <c r="R333" s="513">
        <f t="shared" si="5"/>
        <v>52235394</v>
      </c>
    </row>
    <row r="334" spans="1:18" s="484" customFormat="1" hidden="1">
      <c r="A334" s="478" t="s">
        <v>4921</v>
      </c>
      <c r="B334" s="168" t="s">
        <v>743</v>
      </c>
      <c r="C334" s="234" t="s">
        <v>7095</v>
      </c>
      <c r="D334" s="1066"/>
      <c r="E334" s="606"/>
      <c r="F334" s="1068" t="s">
        <v>5710</v>
      </c>
      <c r="G334" s="487" t="s">
        <v>7093</v>
      </c>
      <c r="H334" s="525" t="s">
        <v>5996</v>
      </c>
      <c r="I334" s="510">
        <v>44589</v>
      </c>
      <c r="J334" s="510">
        <v>44635</v>
      </c>
      <c r="K334" s="491" t="s">
        <v>5735</v>
      </c>
      <c r="L334" s="478" t="s">
        <v>5750</v>
      </c>
      <c r="M334" s="514">
        <v>45811165</v>
      </c>
      <c r="N334" s="605"/>
      <c r="O334" s="10"/>
      <c r="P334" s="490"/>
      <c r="Q334" s="1057"/>
      <c r="R334" s="513">
        <f t="shared" si="5"/>
        <v>45811165</v>
      </c>
    </row>
    <row r="335" spans="1:18" s="484" customFormat="1" hidden="1">
      <c r="A335" s="478" t="s">
        <v>4921</v>
      </c>
      <c r="B335" s="168" t="s">
        <v>743</v>
      </c>
      <c r="C335" s="234" t="s">
        <v>7095</v>
      </c>
      <c r="D335" s="1066"/>
      <c r="E335" s="606"/>
      <c r="F335" s="1068" t="s">
        <v>5710</v>
      </c>
      <c r="G335" s="487" t="s">
        <v>7093</v>
      </c>
      <c r="H335" s="525" t="s">
        <v>5996</v>
      </c>
      <c r="I335" s="510">
        <v>44589</v>
      </c>
      <c r="J335" s="510">
        <v>44635</v>
      </c>
      <c r="K335" s="491" t="s">
        <v>5735</v>
      </c>
      <c r="L335" s="478" t="s">
        <v>5751</v>
      </c>
      <c r="M335" s="514">
        <v>55719484</v>
      </c>
      <c r="N335" s="605"/>
      <c r="O335" s="10"/>
      <c r="P335" s="490"/>
      <c r="Q335" s="1057"/>
      <c r="R335" s="513">
        <f t="shared" si="5"/>
        <v>55719484</v>
      </c>
    </row>
    <row r="336" spans="1:18" s="484" customFormat="1" hidden="1">
      <c r="A336" s="478" t="s">
        <v>4921</v>
      </c>
      <c r="B336" s="168" t="s">
        <v>743</v>
      </c>
      <c r="C336" s="234" t="s">
        <v>7095</v>
      </c>
      <c r="D336" s="1066"/>
      <c r="E336" s="606"/>
      <c r="F336" s="1068" t="s">
        <v>5710</v>
      </c>
      <c r="G336" s="487" t="s">
        <v>7093</v>
      </c>
      <c r="H336" s="525" t="s">
        <v>5996</v>
      </c>
      <c r="I336" s="510">
        <v>44589</v>
      </c>
      <c r="J336" s="510">
        <v>44635</v>
      </c>
      <c r="K336" s="491" t="s">
        <v>5735</v>
      </c>
      <c r="L336" s="478" t="s">
        <v>5752</v>
      </c>
      <c r="M336" s="514">
        <v>44387393</v>
      </c>
      <c r="N336" s="605"/>
      <c r="O336" s="10"/>
      <c r="P336" s="490"/>
      <c r="Q336" s="1057"/>
      <c r="R336" s="513">
        <f t="shared" si="5"/>
        <v>44387393</v>
      </c>
    </row>
    <row r="337" spans="1:18" s="484" customFormat="1" hidden="1">
      <c r="A337" s="478" t="s">
        <v>4921</v>
      </c>
      <c r="B337" s="168" t="s">
        <v>743</v>
      </c>
      <c r="C337" s="234" t="s">
        <v>7095</v>
      </c>
      <c r="D337" s="1066"/>
      <c r="E337" s="606"/>
      <c r="F337" s="1068" t="s">
        <v>5710</v>
      </c>
      <c r="G337" s="487" t="s">
        <v>7093</v>
      </c>
      <c r="H337" s="525" t="s">
        <v>5996</v>
      </c>
      <c r="I337" s="510">
        <v>44589</v>
      </c>
      <c r="J337" s="510">
        <v>44635</v>
      </c>
      <c r="K337" s="491" t="s">
        <v>5735</v>
      </c>
      <c r="L337" s="478" t="s">
        <v>5753</v>
      </c>
      <c r="M337" s="514">
        <v>51295361</v>
      </c>
      <c r="N337" s="605"/>
      <c r="O337" s="10"/>
      <c r="P337" s="490"/>
      <c r="Q337" s="1057"/>
      <c r="R337" s="513">
        <f t="shared" si="5"/>
        <v>51295361</v>
      </c>
    </row>
    <row r="338" spans="1:18" s="484" customFormat="1" hidden="1">
      <c r="A338" s="478" t="s">
        <v>4921</v>
      </c>
      <c r="B338" s="168" t="s">
        <v>743</v>
      </c>
      <c r="C338" s="234" t="s">
        <v>7095</v>
      </c>
      <c r="D338" s="1066"/>
      <c r="E338" s="606"/>
      <c r="F338" s="1068" t="s">
        <v>5710</v>
      </c>
      <c r="G338" s="487" t="s">
        <v>7093</v>
      </c>
      <c r="H338" s="525" t="s">
        <v>5996</v>
      </c>
      <c r="I338" s="510">
        <v>44589</v>
      </c>
      <c r="J338" s="510">
        <v>44635</v>
      </c>
      <c r="K338" s="491" t="s">
        <v>5735</v>
      </c>
      <c r="L338" s="478" t="s">
        <v>5754</v>
      </c>
      <c r="M338" s="514">
        <v>51528111</v>
      </c>
      <c r="N338" s="605"/>
      <c r="O338" s="10"/>
      <c r="P338" s="490"/>
      <c r="Q338" s="1057"/>
      <c r="R338" s="513">
        <f t="shared" si="5"/>
        <v>51528111</v>
      </c>
    </row>
    <row r="339" spans="1:18" s="484" customFormat="1" hidden="1">
      <c r="A339" s="478" t="s">
        <v>4921</v>
      </c>
      <c r="B339" s="168" t="s">
        <v>743</v>
      </c>
      <c r="C339" s="234" t="s">
        <v>7095</v>
      </c>
      <c r="D339" s="606"/>
      <c r="E339" s="606"/>
      <c r="F339" s="488" t="s">
        <v>5710</v>
      </c>
      <c r="G339" s="487" t="s">
        <v>7093</v>
      </c>
      <c r="H339" s="525" t="s">
        <v>5996</v>
      </c>
      <c r="I339" s="510">
        <v>44589</v>
      </c>
      <c r="J339" s="510">
        <v>44635</v>
      </c>
      <c r="K339" s="478" t="s">
        <v>1902</v>
      </c>
      <c r="L339" s="478" t="s">
        <v>7092</v>
      </c>
      <c r="M339" s="515">
        <v>44097112</v>
      </c>
      <c r="N339" s="605"/>
      <c r="O339" s="10"/>
      <c r="P339" s="513"/>
      <c r="Q339" s="1057"/>
      <c r="R339" s="513">
        <f t="shared" si="5"/>
        <v>44097112</v>
      </c>
    </row>
    <row r="340" spans="1:18" s="484" customFormat="1" hidden="1">
      <c r="A340" s="478" t="s">
        <v>4922</v>
      </c>
      <c r="B340" s="373" t="s">
        <v>743</v>
      </c>
      <c r="C340" s="234" t="s">
        <v>5785</v>
      </c>
      <c r="D340" s="606"/>
      <c r="E340" s="606"/>
      <c r="F340" s="488" t="s">
        <v>5710</v>
      </c>
      <c r="G340" s="487" t="s">
        <v>5717</v>
      </c>
      <c r="H340" s="525" t="s">
        <v>5995</v>
      </c>
      <c r="I340" s="510">
        <v>44603</v>
      </c>
      <c r="J340" s="510">
        <v>44638</v>
      </c>
      <c r="K340" s="478" t="s">
        <v>1902</v>
      </c>
      <c r="L340" s="478" t="s">
        <v>1896</v>
      </c>
      <c r="M340" s="515">
        <v>45641645</v>
      </c>
      <c r="N340" s="484" t="s">
        <v>5784</v>
      </c>
      <c r="O340" s="10"/>
      <c r="P340" s="513"/>
      <c r="Q340" s="1057"/>
      <c r="R340" s="513">
        <f t="shared" si="5"/>
        <v>45641645</v>
      </c>
    </row>
    <row r="341" spans="1:18" s="484" customFormat="1" hidden="1">
      <c r="A341" s="478" t="s">
        <v>4923</v>
      </c>
      <c r="B341" s="168" t="s">
        <v>754</v>
      </c>
      <c r="C341" s="20" t="s">
        <v>11550</v>
      </c>
      <c r="D341" s="1065" t="s">
        <v>11551</v>
      </c>
      <c r="E341" s="606"/>
      <c r="F341" s="1067" t="s">
        <v>11557</v>
      </c>
      <c r="G341" s="489" t="s">
        <v>11552</v>
      </c>
      <c r="H341" s="1" t="s">
        <v>5996</v>
      </c>
      <c r="I341" s="510">
        <v>44712</v>
      </c>
      <c r="J341" s="510">
        <v>44712</v>
      </c>
      <c r="K341" s="478" t="s">
        <v>1902</v>
      </c>
      <c r="L341" s="478" t="s">
        <v>1896</v>
      </c>
      <c r="M341" s="490">
        <v>210000000</v>
      </c>
      <c r="O341" s="10"/>
      <c r="P341" s="513"/>
      <c r="Q341" s="1057">
        <v>1</v>
      </c>
      <c r="R341" s="513">
        <v>210000000</v>
      </c>
    </row>
    <row r="342" spans="1:18" s="484" customFormat="1" hidden="1">
      <c r="A342" s="478" t="s">
        <v>4924</v>
      </c>
      <c r="B342" s="512" t="s">
        <v>754</v>
      </c>
      <c r="C342" s="234" t="s">
        <v>7059</v>
      </c>
      <c r="D342" s="1065" t="s">
        <v>11553</v>
      </c>
      <c r="E342" s="606"/>
      <c r="F342" s="1067" t="s">
        <v>11557</v>
      </c>
      <c r="G342" s="489" t="s">
        <v>7058</v>
      </c>
      <c r="H342" s="1" t="s">
        <v>5996</v>
      </c>
      <c r="I342" s="510">
        <v>44848</v>
      </c>
      <c r="J342" s="510">
        <v>44910</v>
      </c>
      <c r="K342" s="478" t="s">
        <v>1902</v>
      </c>
      <c r="L342" s="478" t="s">
        <v>1896</v>
      </c>
      <c r="M342" s="490">
        <v>797000000</v>
      </c>
      <c r="O342" s="10"/>
      <c r="P342" s="490"/>
      <c r="Q342" s="1057">
        <v>1</v>
      </c>
      <c r="R342" s="513">
        <v>797000000</v>
      </c>
    </row>
    <row r="343" spans="1:18" s="484" customFormat="1" hidden="1">
      <c r="A343" s="478" t="s">
        <v>4925</v>
      </c>
      <c r="B343" s="168" t="s">
        <v>754</v>
      </c>
      <c r="C343" s="20" t="s">
        <v>11554</v>
      </c>
      <c r="D343" s="1065" t="s">
        <v>11556</v>
      </c>
      <c r="E343" s="606"/>
      <c r="F343" s="1067" t="s">
        <v>11557</v>
      </c>
      <c r="G343" s="489" t="s">
        <v>11552</v>
      </c>
      <c r="H343" s="1" t="s">
        <v>5996</v>
      </c>
      <c r="I343" s="510">
        <v>44610</v>
      </c>
      <c r="J343" s="510">
        <v>44593</v>
      </c>
      <c r="K343" s="485" t="s">
        <v>1902</v>
      </c>
      <c r="L343" s="478" t="s">
        <v>1896</v>
      </c>
      <c r="M343" s="513">
        <v>60000000</v>
      </c>
      <c r="O343" s="10"/>
      <c r="P343" s="490"/>
      <c r="Q343" s="1057">
        <v>1</v>
      </c>
      <c r="R343" s="513">
        <v>60000000</v>
      </c>
    </row>
    <row r="344" spans="1:18" s="484" customFormat="1" hidden="1">
      <c r="A344" s="478" t="s">
        <v>4925</v>
      </c>
      <c r="B344" s="168" t="s">
        <v>754</v>
      </c>
      <c r="C344" s="20" t="s">
        <v>11555</v>
      </c>
      <c r="D344" s="1056" t="s">
        <v>11559</v>
      </c>
      <c r="E344" s="606"/>
      <c r="F344" s="1067" t="s">
        <v>11557</v>
      </c>
      <c r="G344" s="489" t="s">
        <v>7058</v>
      </c>
      <c r="H344" s="1" t="s">
        <v>5996</v>
      </c>
      <c r="I344" s="510">
        <v>44593</v>
      </c>
      <c r="J344" s="510">
        <v>44593</v>
      </c>
      <c r="K344" s="485" t="s">
        <v>1902</v>
      </c>
      <c r="L344" s="478" t="s">
        <v>1896</v>
      </c>
      <c r="M344" s="490">
        <v>56000000</v>
      </c>
      <c r="O344" s="10"/>
      <c r="P344" s="490"/>
      <c r="Q344" s="1057">
        <v>1</v>
      </c>
      <c r="R344" s="513">
        <v>56000000</v>
      </c>
    </row>
    <row r="345" spans="1:18" s="484" customFormat="1" hidden="1">
      <c r="A345" s="478" t="s">
        <v>4925</v>
      </c>
      <c r="B345" s="168" t="s">
        <v>754</v>
      </c>
      <c r="C345" s="20" t="s">
        <v>11555</v>
      </c>
      <c r="D345" s="1056" t="s">
        <v>11558</v>
      </c>
      <c r="E345" s="606"/>
      <c r="F345" s="1067" t="s">
        <v>11557</v>
      </c>
      <c r="G345" s="489" t="s">
        <v>7058</v>
      </c>
      <c r="H345" s="1" t="s">
        <v>5996</v>
      </c>
      <c r="I345" s="510">
        <v>44781</v>
      </c>
      <c r="J345" s="510">
        <v>44781</v>
      </c>
      <c r="K345" s="485" t="s">
        <v>1902</v>
      </c>
      <c r="L345" s="478" t="s">
        <v>1896</v>
      </c>
      <c r="M345" s="490">
        <v>64000000</v>
      </c>
      <c r="O345" s="10"/>
      <c r="P345" s="490"/>
      <c r="Q345" s="1057">
        <v>1</v>
      </c>
      <c r="R345" s="513">
        <v>64000000</v>
      </c>
    </row>
    <row r="346" spans="1:18" s="484" customFormat="1" hidden="1">
      <c r="A346" s="478" t="s">
        <v>4926</v>
      </c>
      <c r="B346" s="168" t="s">
        <v>754</v>
      </c>
      <c r="C346" s="20" t="s">
        <v>11565</v>
      </c>
      <c r="D346" s="1065" t="s">
        <v>11561</v>
      </c>
      <c r="E346" s="606"/>
      <c r="F346" s="1067" t="s">
        <v>11557</v>
      </c>
      <c r="G346" s="489" t="s">
        <v>11552</v>
      </c>
      <c r="H346" s="1" t="s">
        <v>5996</v>
      </c>
      <c r="I346" s="510">
        <v>44697</v>
      </c>
      <c r="J346" s="510">
        <v>44697</v>
      </c>
      <c r="K346" s="485" t="s">
        <v>1902</v>
      </c>
      <c r="L346" s="478" t="s">
        <v>1896</v>
      </c>
      <c r="M346" s="490">
        <v>42364201.189999998</v>
      </c>
      <c r="O346" s="10"/>
      <c r="P346" s="490"/>
      <c r="Q346" s="1057">
        <v>1</v>
      </c>
      <c r="R346" s="513">
        <v>42364201.189999998</v>
      </c>
    </row>
    <row r="347" spans="1:18" s="484" customFormat="1" hidden="1">
      <c r="A347" s="478" t="s">
        <v>4926</v>
      </c>
      <c r="B347" s="168" t="s">
        <v>754</v>
      </c>
      <c r="C347" s="842" t="s">
        <v>11566</v>
      </c>
      <c r="D347" s="1065" t="s">
        <v>11562</v>
      </c>
      <c r="E347" s="606"/>
      <c r="F347" s="1067" t="s">
        <v>11557</v>
      </c>
      <c r="G347" s="489" t="s">
        <v>11552</v>
      </c>
      <c r="H347" s="1" t="s">
        <v>5996</v>
      </c>
      <c r="I347" s="510">
        <v>44697</v>
      </c>
      <c r="J347" s="510">
        <v>44697</v>
      </c>
      <c r="K347" s="485" t="s">
        <v>1902</v>
      </c>
      <c r="L347" s="478" t="s">
        <v>1896</v>
      </c>
      <c r="M347" s="490">
        <v>27635798.809999999</v>
      </c>
      <c r="O347" s="10"/>
      <c r="P347" s="490"/>
      <c r="Q347" s="1057">
        <v>1</v>
      </c>
      <c r="R347" s="513">
        <v>27635798.809999999</v>
      </c>
    </row>
    <row r="348" spans="1:18" s="484" customFormat="1" hidden="1">
      <c r="A348" s="478" t="s">
        <v>4926</v>
      </c>
      <c r="B348" s="168" t="s">
        <v>754</v>
      </c>
      <c r="C348" s="842" t="s">
        <v>11564</v>
      </c>
      <c r="D348" s="1065" t="s">
        <v>11560</v>
      </c>
      <c r="E348" s="606"/>
      <c r="F348" s="1067" t="s">
        <v>11557</v>
      </c>
      <c r="G348" s="489" t="s">
        <v>11552</v>
      </c>
      <c r="H348" s="1" t="s">
        <v>5996</v>
      </c>
      <c r="I348" s="510">
        <v>44742</v>
      </c>
      <c r="J348" s="510">
        <v>44742</v>
      </c>
      <c r="K348" s="478" t="s">
        <v>1902</v>
      </c>
      <c r="L348" s="478" t="s">
        <v>1896</v>
      </c>
      <c r="M348" s="490">
        <v>62110085.719999999</v>
      </c>
      <c r="O348" s="10"/>
      <c r="P348" s="490"/>
      <c r="Q348" s="1057">
        <v>1</v>
      </c>
      <c r="R348" s="513">
        <v>62110085.719999999</v>
      </c>
    </row>
    <row r="349" spans="1:18" s="484" customFormat="1" hidden="1">
      <c r="A349" s="478" t="s">
        <v>4926</v>
      </c>
      <c r="B349" s="168" t="s">
        <v>754</v>
      </c>
      <c r="C349" s="842" t="s">
        <v>11567</v>
      </c>
      <c r="D349" s="1065" t="s">
        <v>11563</v>
      </c>
      <c r="E349" s="606"/>
      <c r="F349" s="1067" t="s">
        <v>11557</v>
      </c>
      <c r="G349" s="489" t="s">
        <v>11552</v>
      </c>
      <c r="H349" s="1" t="s">
        <v>5996</v>
      </c>
      <c r="I349" s="510">
        <v>44742</v>
      </c>
      <c r="J349" s="510">
        <v>44742</v>
      </c>
      <c r="K349" s="478" t="s">
        <v>1902</v>
      </c>
      <c r="L349" s="478" t="s">
        <v>1896</v>
      </c>
      <c r="M349" s="490">
        <v>167889914.28</v>
      </c>
      <c r="O349" s="10"/>
      <c r="P349" s="490"/>
      <c r="Q349" s="1057">
        <v>1</v>
      </c>
      <c r="R349" s="513">
        <v>167889914.28</v>
      </c>
    </row>
    <row r="350" spans="1:18" s="484" customFormat="1" hidden="1">
      <c r="A350" s="478" t="s">
        <v>7460</v>
      </c>
      <c r="B350" s="168" t="s">
        <v>754</v>
      </c>
      <c r="C350" s="234" t="s">
        <v>7810</v>
      </c>
      <c r="D350" s="606"/>
      <c r="E350" s="606"/>
      <c r="F350" s="488" t="s">
        <v>5710</v>
      </c>
      <c r="G350" s="487" t="s">
        <v>7808</v>
      </c>
      <c r="H350" s="525" t="s">
        <v>5996</v>
      </c>
      <c r="I350" s="510">
        <v>44861</v>
      </c>
      <c r="J350" s="510">
        <v>44935</v>
      </c>
      <c r="K350" s="494" t="s">
        <v>1900</v>
      </c>
      <c r="L350" s="478" t="s">
        <v>1896</v>
      </c>
      <c r="M350" s="515">
        <v>2848988</v>
      </c>
      <c r="N350" s="478" t="s">
        <v>5747</v>
      </c>
      <c r="O350" s="10"/>
      <c r="P350" s="490"/>
      <c r="Q350" s="1057">
        <v>1</v>
      </c>
      <c r="R350" s="513">
        <v>2811416.51</v>
      </c>
    </row>
    <row r="351" spans="1:18" s="484" customFormat="1" hidden="1">
      <c r="A351" s="478" t="s">
        <v>4928</v>
      </c>
      <c r="B351" s="168" t="s">
        <v>745</v>
      </c>
      <c r="C351" s="234" t="s">
        <v>3225</v>
      </c>
      <c r="D351" s="1066"/>
      <c r="E351" s="606"/>
      <c r="F351" s="487" t="s">
        <v>5708</v>
      </c>
      <c r="G351" s="488" t="s">
        <v>6928</v>
      </c>
      <c r="H351" s="526" t="s">
        <v>5996</v>
      </c>
      <c r="I351" s="510">
        <v>44497</v>
      </c>
      <c r="J351" s="510">
        <v>44533</v>
      </c>
      <c r="K351" s="494" t="s">
        <v>1900</v>
      </c>
      <c r="L351" s="478" t="s">
        <v>1896</v>
      </c>
      <c r="M351" s="515">
        <v>1200000000</v>
      </c>
      <c r="N351" s="19" t="s">
        <v>5724</v>
      </c>
      <c r="O351" s="10"/>
      <c r="P351" s="490"/>
      <c r="Q351" s="1057">
        <v>5875</v>
      </c>
      <c r="R351" s="513">
        <v>991108084</v>
      </c>
    </row>
    <row r="352" spans="1:18" s="484" customFormat="1" hidden="1">
      <c r="A352" s="478" t="s">
        <v>4929</v>
      </c>
      <c r="B352" s="168" t="s">
        <v>745</v>
      </c>
      <c r="C352" s="168" t="s">
        <v>6025</v>
      </c>
      <c r="D352" s="742"/>
      <c r="E352" s="742"/>
      <c r="F352" s="487" t="s">
        <v>6026</v>
      </c>
      <c r="G352" s="487" t="s">
        <v>5726</v>
      </c>
      <c r="H352" s="1" t="s">
        <v>5995</v>
      </c>
      <c r="I352" s="510">
        <v>44662</v>
      </c>
      <c r="J352" s="521" t="s">
        <v>6019</v>
      </c>
      <c r="K352" s="478" t="s">
        <v>1900</v>
      </c>
      <c r="L352" s="478" t="s">
        <v>1896</v>
      </c>
      <c r="M352" s="515">
        <v>750000000</v>
      </c>
      <c r="O352" s="10"/>
      <c r="P352" s="490"/>
      <c r="Q352" s="1057">
        <v>91</v>
      </c>
      <c r="R352" s="513">
        <v>443369011</v>
      </c>
    </row>
    <row r="353" spans="1:18" s="484" customFormat="1" hidden="1">
      <c r="A353" s="478" t="s">
        <v>10112</v>
      </c>
      <c r="B353" s="168" t="s">
        <v>817</v>
      </c>
      <c r="C353" s="478" t="s">
        <v>11568</v>
      </c>
      <c r="D353" s="1056" t="s">
        <v>11569</v>
      </c>
      <c r="E353" s="606"/>
      <c r="F353" s="487" t="s">
        <v>5725</v>
      </c>
      <c r="G353" s="487" t="s">
        <v>6708</v>
      </c>
      <c r="H353" s="526" t="s">
        <v>5995</v>
      </c>
      <c r="I353" s="510">
        <v>44678</v>
      </c>
      <c r="J353" s="510">
        <v>44678</v>
      </c>
      <c r="K353" s="478" t="s">
        <v>1900</v>
      </c>
      <c r="L353" s="478" t="s">
        <v>1896</v>
      </c>
      <c r="M353" s="513">
        <v>3000000</v>
      </c>
      <c r="P353" s="489"/>
      <c r="Q353" s="1057">
        <v>1</v>
      </c>
      <c r="R353" s="513">
        <v>3000000</v>
      </c>
    </row>
    <row r="354" spans="1:18" s="484" customFormat="1" hidden="1">
      <c r="A354" s="478" t="s">
        <v>10112</v>
      </c>
      <c r="B354" s="168" t="s">
        <v>817</v>
      </c>
      <c r="C354" s="478" t="s">
        <v>11571</v>
      </c>
      <c r="D354" s="1065" t="s">
        <v>11570</v>
      </c>
      <c r="E354" s="606"/>
      <c r="F354" s="487" t="s">
        <v>5725</v>
      </c>
      <c r="G354" s="487" t="s">
        <v>6708</v>
      </c>
      <c r="H354" s="526" t="s">
        <v>5995</v>
      </c>
      <c r="I354" s="510">
        <v>44769</v>
      </c>
      <c r="J354" s="510">
        <v>44769</v>
      </c>
      <c r="K354" s="478" t="s">
        <v>1900</v>
      </c>
      <c r="L354" s="478" t="s">
        <v>1896</v>
      </c>
      <c r="M354" s="490">
        <v>1000000</v>
      </c>
      <c r="P354" s="489"/>
      <c r="Q354" s="1057">
        <v>1</v>
      </c>
      <c r="R354" s="513">
        <v>1000000</v>
      </c>
    </row>
    <row r="355" spans="1:18" s="484" customFormat="1" hidden="1">
      <c r="A355" s="478" t="s">
        <v>10112</v>
      </c>
      <c r="B355" s="168" t="s">
        <v>817</v>
      </c>
      <c r="C355" s="234" t="s">
        <v>6709</v>
      </c>
      <c r="D355" s="606"/>
      <c r="E355" s="606"/>
      <c r="F355" s="487" t="s">
        <v>5725</v>
      </c>
      <c r="G355" s="487" t="s">
        <v>6708</v>
      </c>
      <c r="H355" s="1" t="s">
        <v>5995</v>
      </c>
      <c r="I355" s="510">
        <v>44812</v>
      </c>
      <c r="J355" s="510">
        <v>44851</v>
      </c>
      <c r="K355" s="478" t="s">
        <v>1902</v>
      </c>
      <c r="L355" s="478" t="s">
        <v>1896</v>
      </c>
      <c r="M355" s="515">
        <v>7500000</v>
      </c>
      <c r="P355" s="489"/>
      <c r="Q355" s="1057">
        <v>91</v>
      </c>
      <c r="R355" s="513">
        <v>6942797</v>
      </c>
    </row>
    <row r="356" spans="1:18" s="484" customFormat="1" hidden="1">
      <c r="A356" s="478" t="s">
        <v>10112</v>
      </c>
      <c r="B356" s="168" t="s">
        <v>817</v>
      </c>
      <c r="C356" s="234" t="s">
        <v>6714</v>
      </c>
      <c r="D356" s="606"/>
      <c r="E356" s="606"/>
      <c r="F356" s="487" t="s">
        <v>5725</v>
      </c>
      <c r="G356" s="487" t="s">
        <v>6708</v>
      </c>
      <c r="H356" s="526" t="s">
        <v>5995</v>
      </c>
      <c r="I356" s="510">
        <v>44828</v>
      </c>
      <c r="J356" s="510">
        <v>44865</v>
      </c>
      <c r="K356" s="478" t="s">
        <v>1902</v>
      </c>
      <c r="L356" s="478" t="s">
        <v>1896</v>
      </c>
      <c r="M356" s="515">
        <v>8500000</v>
      </c>
      <c r="N356" s="478"/>
      <c r="O356" s="10"/>
      <c r="P356" s="490"/>
      <c r="Q356" s="1057">
        <v>182</v>
      </c>
      <c r="R356" s="513">
        <v>8682221</v>
      </c>
    </row>
    <row r="357" spans="1:18" s="484" customFormat="1" hidden="1">
      <c r="A357" s="478" t="s">
        <v>10112</v>
      </c>
      <c r="B357" s="168" t="s">
        <v>817</v>
      </c>
      <c r="C357" s="234" t="s">
        <v>6919</v>
      </c>
      <c r="D357" s="606"/>
      <c r="E357" s="606"/>
      <c r="F357" s="487" t="s">
        <v>5725</v>
      </c>
      <c r="G357" s="487" t="s">
        <v>6708</v>
      </c>
      <c r="H357" s="526" t="s">
        <v>5995</v>
      </c>
      <c r="I357" s="510">
        <v>44831</v>
      </c>
      <c r="J357" s="510" t="s">
        <v>6721</v>
      </c>
      <c r="K357" s="478" t="s">
        <v>1900</v>
      </c>
      <c r="L357" s="478" t="s">
        <v>1896</v>
      </c>
      <c r="M357" s="490">
        <v>10000000</v>
      </c>
      <c r="P357" s="489"/>
      <c r="Q357" s="1057">
        <v>139</v>
      </c>
      <c r="R357" s="513">
        <v>9233465</v>
      </c>
    </row>
    <row r="358" spans="1:18" s="484" customFormat="1" hidden="1">
      <c r="A358" s="478" t="s">
        <v>5141</v>
      </c>
      <c r="B358" s="168" t="s">
        <v>820</v>
      </c>
      <c r="C358" s="234" t="s">
        <v>9967</v>
      </c>
      <c r="D358" s="606"/>
      <c r="E358" s="606"/>
      <c r="F358" s="488" t="s">
        <v>5710</v>
      </c>
      <c r="G358" s="487" t="s">
        <v>5721</v>
      </c>
      <c r="H358" s="1" t="s">
        <v>5995</v>
      </c>
      <c r="I358" s="510">
        <v>45481</v>
      </c>
      <c r="J358" s="510">
        <v>45497</v>
      </c>
      <c r="K358" s="478" t="s">
        <v>1902</v>
      </c>
      <c r="L358" s="478" t="s">
        <v>1896</v>
      </c>
      <c r="M358" s="490">
        <v>102912.45</v>
      </c>
      <c r="P358" s="489"/>
      <c r="Q358" s="1057"/>
      <c r="R358" s="513">
        <f>M358</f>
        <v>102912.45</v>
      </c>
    </row>
    <row r="359" spans="1:18" s="484" customFormat="1" hidden="1">
      <c r="A359" s="478" t="s">
        <v>5141</v>
      </c>
      <c r="B359" s="168" t="s">
        <v>820</v>
      </c>
      <c r="C359" s="234" t="s">
        <v>9968</v>
      </c>
      <c r="D359" s="606"/>
      <c r="E359" s="606"/>
      <c r="F359" s="487" t="s">
        <v>5729</v>
      </c>
      <c r="G359" s="487" t="s">
        <v>5721</v>
      </c>
      <c r="H359" s="1" t="s">
        <v>5995</v>
      </c>
      <c r="I359" s="510">
        <v>45485</v>
      </c>
      <c r="J359" s="510">
        <v>45497</v>
      </c>
      <c r="K359" s="478" t="s">
        <v>1902</v>
      </c>
      <c r="L359" s="478" t="s">
        <v>1896</v>
      </c>
      <c r="M359" s="490">
        <f>500*480</f>
        <v>240000</v>
      </c>
      <c r="P359" s="489"/>
      <c r="Q359" s="1057"/>
      <c r="R359" s="513">
        <f>M359</f>
        <v>240000</v>
      </c>
    </row>
    <row r="360" spans="1:18" s="484" customFormat="1" hidden="1">
      <c r="A360" s="478" t="s">
        <v>5141</v>
      </c>
      <c r="B360" s="168" t="s">
        <v>820</v>
      </c>
      <c r="C360" s="234" t="s">
        <v>9969</v>
      </c>
      <c r="D360" s="606"/>
      <c r="E360" s="606"/>
      <c r="F360" s="487" t="s">
        <v>5729</v>
      </c>
      <c r="G360" s="487" t="s">
        <v>5721</v>
      </c>
      <c r="H360" s="1" t="s">
        <v>5995</v>
      </c>
      <c r="I360" s="510">
        <v>45485</v>
      </c>
      <c r="J360" s="510">
        <v>45497</v>
      </c>
      <c r="K360" s="478" t="s">
        <v>1902</v>
      </c>
      <c r="L360" s="478" t="s">
        <v>1896</v>
      </c>
      <c r="M360" s="490">
        <f>380*480</f>
        <v>182400</v>
      </c>
      <c r="P360" s="489"/>
      <c r="Q360" s="1057"/>
      <c r="R360" s="513">
        <f>M360</f>
        <v>182400</v>
      </c>
    </row>
    <row r="361" spans="1:18" s="484" customFormat="1" hidden="1">
      <c r="A361" s="478" t="s">
        <v>5141</v>
      </c>
      <c r="B361" s="168" t="s">
        <v>820</v>
      </c>
      <c r="C361" s="234" t="s">
        <v>9970</v>
      </c>
      <c r="D361" s="606"/>
      <c r="E361" s="606"/>
      <c r="F361" s="488" t="s">
        <v>5710</v>
      </c>
      <c r="G361" s="487" t="s">
        <v>5721</v>
      </c>
      <c r="H361" s="1" t="s">
        <v>5995</v>
      </c>
      <c r="I361" s="510">
        <v>45481</v>
      </c>
      <c r="J361" s="510">
        <v>45517</v>
      </c>
      <c r="K361" s="478" t="s">
        <v>1902</v>
      </c>
      <c r="L361" s="478" t="s">
        <v>1896</v>
      </c>
      <c r="M361" s="490">
        <v>3456900</v>
      </c>
      <c r="P361" s="489"/>
      <c r="Q361" s="1057"/>
      <c r="R361" s="513">
        <f>M361</f>
        <v>3456900</v>
      </c>
    </row>
    <row r="362" spans="1:18" s="484" customFormat="1" hidden="1">
      <c r="A362" s="478" t="s">
        <v>5142</v>
      </c>
      <c r="B362" s="168" t="s">
        <v>820</v>
      </c>
      <c r="C362" s="478" t="s">
        <v>11572</v>
      </c>
      <c r="D362" s="1065" t="s">
        <v>11573</v>
      </c>
      <c r="E362" s="606"/>
      <c r="F362" s="488" t="s">
        <v>5710</v>
      </c>
      <c r="G362" s="487" t="s">
        <v>11574</v>
      </c>
      <c r="H362" s="1" t="s">
        <v>5996</v>
      </c>
      <c r="I362" s="510">
        <v>44536</v>
      </c>
      <c r="J362" s="510">
        <v>44536</v>
      </c>
      <c r="K362" s="478" t="s">
        <v>1902</v>
      </c>
      <c r="L362" s="478" t="s">
        <v>1896</v>
      </c>
      <c r="M362" s="490">
        <v>16000000</v>
      </c>
      <c r="P362" s="489"/>
      <c r="Q362" s="1057">
        <v>1</v>
      </c>
      <c r="R362" s="513">
        <v>16000000</v>
      </c>
    </row>
    <row r="363" spans="1:18" s="484" customFormat="1" hidden="1">
      <c r="A363" s="478" t="s">
        <v>5143</v>
      </c>
      <c r="B363" s="168" t="s">
        <v>820</v>
      </c>
      <c r="C363" s="234" t="s">
        <v>9129</v>
      </c>
      <c r="D363" s="606"/>
      <c r="E363" s="606"/>
      <c r="F363" s="487" t="s">
        <v>5729</v>
      </c>
      <c r="G363" s="487" t="s">
        <v>5732</v>
      </c>
      <c r="H363" s="1" t="s">
        <v>5995</v>
      </c>
      <c r="I363" s="510">
        <v>45187</v>
      </c>
      <c r="J363" s="510">
        <v>45199</v>
      </c>
      <c r="K363" s="484" t="s">
        <v>1895</v>
      </c>
      <c r="L363" s="478" t="s">
        <v>1896</v>
      </c>
      <c r="M363" s="490">
        <f>69750*2</f>
        <v>139500</v>
      </c>
      <c r="P363" s="489"/>
      <c r="Q363" s="1057"/>
      <c r="R363" s="513">
        <f>M363</f>
        <v>139500</v>
      </c>
    </row>
    <row r="364" spans="1:18" s="484" customFormat="1" hidden="1">
      <c r="A364" s="478" t="s">
        <v>5144</v>
      </c>
      <c r="B364" s="168" t="s">
        <v>820</v>
      </c>
      <c r="C364" s="478" t="s">
        <v>11575</v>
      </c>
      <c r="D364" s="1065" t="s">
        <v>11576</v>
      </c>
      <c r="E364" s="606"/>
      <c r="F364" s="487" t="s">
        <v>5729</v>
      </c>
      <c r="G364" s="487" t="s">
        <v>11574</v>
      </c>
      <c r="H364" s="1" t="s">
        <v>5996</v>
      </c>
      <c r="I364" s="510">
        <v>44488</v>
      </c>
      <c r="J364" s="510">
        <v>44488</v>
      </c>
      <c r="K364" s="484" t="s">
        <v>1902</v>
      </c>
      <c r="L364" s="478" t="s">
        <v>1896</v>
      </c>
      <c r="M364" s="490">
        <v>73000000</v>
      </c>
      <c r="P364" s="489"/>
      <c r="Q364" s="1057">
        <v>1</v>
      </c>
      <c r="R364" s="513">
        <v>73000000</v>
      </c>
    </row>
    <row r="365" spans="1:18" s="484" customFormat="1" hidden="1">
      <c r="A365" s="478" t="s">
        <v>5145</v>
      </c>
      <c r="B365" s="168" t="s">
        <v>820</v>
      </c>
      <c r="C365" s="168" t="s">
        <v>7102</v>
      </c>
      <c r="D365" s="742"/>
      <c r="E365" s="742"/>
      <c r="F365" s="488" t="s">
        <v>5710</v>
      </c>
      <c r="G365" s="487" t="s">
        <v>5732</v>
      </c>
      <c r="H365" s="525" t="s">
        <v>5995</v>
      </c>
      <c r="I365" s="510">
        <v>44587</v>
      </c>
      <c r="J365" s="510">
        <v>44613</v>
      </c>
      <c r="K365" s="478" t="s">
        <v>1900</v>
      </c>
      <c r="L365" s="478" t="s">
        <v>1896</v>
      </c>
      <c r="M365" s="490" t="s">
        <v>6721</v>
      </c>
      <c r="O365" s="10"/>
      <c r="P365" s="490"/>
      <c r="Q365" s="1057"/>
      <c r="R365" s="513" t="str">
        <f t="shared" ref="R365:R406" si="6">M365</f>
        <v>n.d.</v>
      </c>
    </row>
    <row r="366" spans="1:18" s="484" customFormat="1" hidden="1">
      <c r="A366" s="478" t="s">
        <v>5145</v>
      </c>
      <c r="B366" s="168" t="s">
        <v>820</v>
      </c>
      <c r="C366" s="234" t="s">
        <v>11295</v>
      </c>
      <c r="D366" s="606"/>
      <c r="E366" s="606" t="s">
        <v>11296</v>
      </c>
      <c r="F366" s="487" t="s">
        <v>5710</v>
      </c>
      <c r="G366" s="487" t="s">
        <v>5732</v>
      </c>
      <c r="H366" s="1" t="s">
        <v>5995</v>
      </c>
      <c r="I366" s="510">
        <v>44771</v>
      </c>
      <c r="J366" s="510">
        <v>44824</v>
      </c>
      <c r="K366" s="489" t="s">
        <v>6699</v>
      </c>
      <c r="L366" s="478" t="s">
        <v>1896</v>
      </c>
      <c r="M366" s="515">
        <v>9200000</v>
      </c>
      <c r="N366" s="489"/>
      <c r="P366" s="489"/>
      <c r="Q366" s="1057"/>
      <c r="R366" s="513">
        <f t="shared" si="6"/>
        <v>9200000</v>
      </c>
    </row>
    <row r="367" spans="1:18" s="484" customFormat="1" hidden="1">
      <c r="A367" s="478" t="s">
        <v>5145</v>
      </c>
      <c r="B367" s="168" t="s">
        <v>820</v>
      </c>
      <c r="C367" s="234" t="s">
        <v>6716</v>
      </c>
      <c r="D367" s="606"/>
      <c r="E367" s="606"/>
      <c r="F367" s="487" t="s">
        <v>5710</v>
      </c>
      <c r="G367" s="487" t="s">
        <v>5732</v>
      </c>
      <c r="H367" s="1" t="s">
        <v>5995</v>
      </c>
      <c r="I367" s="510">
        <v>44837</v>
      </c>
      <c r="J367" s="510">
        <v>44872</v>
      </c>
      <c r="K367" s="484" t="s">
        <v>6699</v>
      </c>
      <c r="L367" s="478" t="s">
        <v>1896</v>
      </c>
      <c r="M367" s="515">
        <f>27913523.78</f>
        <v>27913523.780000001</v>
      </c>
      <c r="N367" s="484" t="s">
        <v>5784</v>
      </c>
      <c r="Q367" s="1057"/>
      <c r="R367" s="513">
        <f t="shared" si="6"/>
        <v>27913523.780000001</v>
      </c>
    </row>
    <row r="368" spans="1:18" s="484" customFormat="1" hidden="1">
      <c r="A368" s="478" t="s">
        <v>5145</v>
      </c>
      <c r="B368" s="168" t="s">
        <v>820</v>
      </c>
      <c r="C368" s="234" t="s">
        <v>6719</v>
      </c>
      <c r="D368" s="606"/>
      <c r="E368" s="606"/>
      <c r="F368" s="487" t="s">
        <v>5710</v>
      </c>
      <c r="G368" s="487" t="s">
        <v>5732</v>
      </c>
      <c r="H368" s="1" t="s">
        <v>5995</v>
      </c>
      <c r="I368" s="510">
        <v>44844</v>
      </c>
      <c r="J368" s="510">
        <v>44879</v>
      </c>
      <c r="K368" s="484" t="s">
        <v>6699</v>
      </c>
      <c r="L368" s="478" t="s">
        <v>1896</v>
      </c>
      <c r="M368" s="515">
        <v>16896710.73</v>
      </c>
      <c r="N368" s="484" t="s">
        <v>5784</v>
      </c>
      <c r="Q368" s="1057"/>
      <c r="R368" s="513">
        <f t="shared" si="6"/>
        <v>16896710.73</v>
      </c>
    </row>
    <row r="369" spans="1:18" s="484" customFormat="1" hidden="1">
      <c r="A369" s="478" t="s">
        <v>5145</v>
      </c>
      <c r="B369" s="168" t="s">
        <v>820</v>
      </c>
      <c r="C369" s="234" t="s">
        <v>6747</v>
      </c>
      <c r="D369" s="606"/>
      <c r="E369" s="606"/>
      <c r="F369" s="487" t="s">
        <v>5710</v>
      </c>
      <c r="G369" s="487" t="s">
        <v>5732</v>
      </c>
      <c r="H369" s="1" t="s">
        <v>5995</v>
      </c>
      <c r="I369" s="510">
        <v>44851</v>
      </c>
      <c r="J369" s="510">
        <v>44900</v>
      </c>
      <c r="K369" s="484" t="s">
        <v>6699</v>
      </c>
      <c r="L369" s="478" t="s">
        <v>1896</v>
      </c>
      <c r="M369" s="515">
        <v>18687103.609999999</v>
      </c>
      <c r="N369" s="484" t="s">
        <v>5784</v>
      </c>
      <c r="P369" s="489"/>
      <c r="Q369" s="1057"/>
      <c r="R369" s="513">
        <f t="shared" si="6"/>
        <v>18687103.609999999</v>
      </c>
    </row>
    <row r="370" spans="1:18" s="484" customFormat="1" hidden="1">
      <c r="A370" s="478" t="s">
        <v>5145</v>
      </c>
      <c r="B370" s="168" t="s">
        <v>820</v>
      </c>
      <c r="C370" s="234" t="s">
        <v>6815</v>
      </c>
      <c r="D370" s="606"/>
      <c r="E370" s="606"/>
      <c r="F370" s="487" t="s">
        <v>5729</v>
      </c>
      <c r="G370" s="487" t="s">
        <v>6687</v>
      </c>
      <c r="H370" s="1" t="s">
        <v>5995</v>
      </c>
      <c r="I370" s="510">
        <v>44974</v>
      </c>
      <c r="J370" s="510">
        <v>44984</v>
      </c>
      <c r="K370" s="478" t="s">
        <v>3224</v>
      </c>
      <c r="L370" s="478" t="s">
        <v>6005</v>
      </c>
      <c r="M370" s="515">
        <f>3*134200</f>
        <v>402600</v>
      </c>
      <c r="P370" s="489"/>
      <c r="Q370" s="1057"/>
      <c r="R370" s="513">
        <f t="shared" si="6"/>
        <v>402600</v>
      </c>
    </row>
    <row r="371" spans="1:18" s="484" customFormat="1" hidden="1">
      <c r="A371" s="478" t="s">
        <v>5145</v>
      </c>
      <c r="B371" s="168" t="s">
        <v>820</v>
      </c>
      <c r="C371" s="234" t="s">
        <v>6866</v>
      </c>
      <c r="D371" s="606"/>
      <c r="E371" s="606"/>
      <c r="F371" s="487" t="s">
        <v>5729</v>
      </c>
      <c r="G371" s="487" t="s">
        <v>5732</v>
      </c>
      <c r="H371" s="1" t="s">
        <v>5995</v>
      </c>
      <c r="I371" s="510">
        <v>45034</v>
      </c>
      <c r="J371" s="510">
        <v>45044</v>
      </c>
      <c r="K371" s="484" t="s">
        <v>1902</v>
      </c>
      <c r="L371" s="478" t="s">
        <v>6005</v>
      </c>
      <c r="M371" s="490">
        <v>144000</v>
      </c>
      <c r="P371" s="489"/>
      <c r="Q371" s="1057"/>
      <c r="R371" s="513">
        <f t="shared" si="6"/>
        <v>144000</v>
      </c>
    </row>
    <row r="372" spans="1:18" s="484" customFormat="1" hidden="1">
      <c r="A372" s="478" t="s">
        <v>5145</v>
      </c>
      <c r="B372" s="168" t="s">
        <v>820</v>
      </c>
      <c r="C372" s="234" t="s">
        <v>6866</v>
      </c>
      <c r="D372" s="606"/>
      <c r="E372" s="606"/>
      <c r="F372" s="487" t="s">
        <v>5729</v>
      </c>
      <c r="G372" s="487" t="s">
        <v>5732</v>
      </c>
      <c r="H372" s="1" t="s">
        <v>5995</v>
      </c>
      <c r="I372" s="510">
        <v>45034</v>
      </c>
      <c r="J372" s="510">
        <v>45044</v>
      </c>
      <c r="K372" s="484" t="s">
        <v>1902</v>
      </c>
      <c r="L372" s="478" t="s">
        <v>6005</v>
      </c>
      <c r="M372" s="490">
        <v>72000</v>
      </c>
      <c r="P372" s="489"/>
      <c r="Q372" s="1057"/>
      <c r="R372" s="513">
        <f t="shared" si="6"/>
        <v>72000</v>
      </c>
    </row>
    <row r="373" spans="1:18" s="484" customFormat="1" hidden="1">
      <c r="A373" s="478" t="s">
        <v>5145</v>
      </c>
      <c r="B373" s="168" t="s">
        <v>820</v>
      </c>
      <c r="C373" s="234" t="s">
        <v>6867</v>
      </c>
      <c r="D373" s="606"/>
      <c r="E373" s="606"/>
      <c r="F373" s="487" t="s">
        <v>5729</v>
      </c>
      <c r="G373" s="487" t="s">
        <v>5732</v>
      </c>
      <c r="H373" s="1" t="s">
        <v>5995</v>
      </c>
      <c r="I373" s="510">
        <v>45034</v>
      </c>
      <c r="J373" s="510">
        <v>45044</v>
      </c>
      <c r="K373" s="484" t="s">
        <v>1902</v>
      </c>
      <c r="L373" s="478" t="s">
        <v>6005</v>
      </c>
      <c r="M373" s="490">
        <f>115200*2*2</f>
        <v>460800</v>
      </c>
      <c r="P373" s="489"/>
      <c r="Q373" s="1057"/>
      <c r="R373" s="513">
        <f t="shared" si="6"/>
        <v>460800</v>
      </c>
    </row>
    <row r="374" spans="1:18" s="484" customFormat="1" hidden="1">
      <c r="A374" s="478" t="s">
        <v>5145</v>
      </c>
      <c r="B374" s="168" t="s">
        <v>820</v>
      </c>
      <c r="C374" s="234" t="s">
        <v>6868</v>
      </c>
      <c r="D374" s="606"/>
      <c r="E374" s="606"/>
      <c r="F374" s="487" t="s">
        <v>5729</v>
      </c>
      <c r="G374" s="487" t="s">
        <v>5732</v>
      </c>
      <c r="H374" s="1" t="s">
        <v>5995</v>
      </c>
      <c r="I374" s="510">
        <v>45034</v>
      </c>
      <c r="J374" s="510">
        <v>45044</v>
      </c>
      <c r="K374" s="484" t="s">
        <v>1902</v>
      </c>
      <c r="L374" s="478" t="s">
        <v>6005</v>
      </c>
      <c r="M374" s="490">
        <f>72000*2*3</f>
        <v>432000</v>
      </c>
      <c r="P374" s="489"/>
      <c r="Q374" s="1057"/>
      <c r="R374" s="513">
        <f t="shared" si="6"/>
        <v>432000</v>
      </c>
    </row>
    <row r="375" spans="1:18" s="484" customFormat="1" hidden="1">
      <c r="A375" s="478" t="s">
        <v>5145</v>
      </c>
      <c r="B375" s="168" t="s">
        <v>820</v>
      </c>
      <c r="C375" s="373" t="s">
        <v>6869</v>
      </c>
      <c r="D375" s="1036"/>
      <c r="E375" s="1036"/>
      <c r="F375" s="487" t="s">
        <v>5729</v>
      </c>
      <c r="G375" s="487" t="s">
        <v>5732</v>
      </c>
      <c r="H375" s="1" t="s">
        <v>5995</v>
      </c>
      <c r="I375" s="510">
        <v>45034</v>
      </c>
      <c r="J375" s="510">
        <v>45044</v>
      </c>
      <c r="K375" s="484" t="s">
        <v>1902</v>
      </c>
      <c r="L375" s="478" t="s">
        <v>6005</v>
      </c>
      <c r="M375" s="490">
        <v>102000</v>
      </c>
      <c r="P375" s="489"/>
      <c r="Q375" s="1057"/>
      <c r="R375" s="513">
        <f t="shared" si="6"/>
        <v>102000</v>
      </c>
    </row>
    <row r="376" spans="1:18" s="484" customFormat="1" hidden="1">
      <c r="A376" s="478" t="s">
        <v>5145</v>
      </c>
      <c r="B376" s="168" t="s">
        <v>820</v>
      </c>
      <c r="C376" s="234" t="s">
        <v>6870</v>
      </c>
      <c r="D376" s="606"/>
      <c r="E376" s="606"/>
      <c r="F376" s="487" t="s">
        <v>5729</v>
      </c>
      <c r="G376" s="487" t="s">
        <v>5732</v>
      </c>
      <c r="H376" s="1" t="s">
        <v>5995</v>
      </c>
      <c r="I376" s="510">
        <v>45034</v>
      </c>
      <c r="J376" s="510">
        <v>45044</v>
      </c>
      <c r="K376" s="484" t="s">
        <v>1902</v>
      </c>
      <c r="L376" s="478" t="s">
        <v>6005</v>
      </c>
      <c r="M376" s="490">
        <v>264000</v>
      </c>
      <c r="P376" s="489"/>
      <c r="Q376" s="1057"/>
      <c r="R376" s="513">
        <f t="shared" si="6"/>
        <v>264000</v>
      </c>
    </row>
    <row r="377" spans="1:18" s="484" customFormat="1" hidden="1">
      <c r="A377" s="478" t="s">
        <v>5145</v>
      </c>
      <c r="B377" s="168" t="s">
        <v>820</v>
      </c>
      <c r="C377" s="234" t="s">
        <v>6871</v>
      </c>
      <c r="D377" s="606"/>
      <c r="E377" s="606"/>
      <c r="F377" s="487" t="s">
        <v>5729</v>
      </c>
      <c r="G377" s="487" t="s">
        <v>5732</v>
      </c>
      <c r="H377" s="1" t="s">
        <v>5995</v>
      </c>
      <c r="I377" s="510">
        <v>45034</v>
      </c>
      <c r="J377" s="510">
        <v>45044</v>
      </c>
      <c r="K377" s="484" t="s">
        <v>1902</v>
      </c>
      <c r="L377" s="478" t="s">
        <v>6005</v>
      </c>
      <c r="M377" s="490">
        <v>129600</v>
      </c>
      <c r="P377" s="489"/>
      <c r="Q377" s="1057"/>
      <c r="R377" s="513">
        <f t="shared" si="6"/>
        <v>129600</v>
      </c>
    </row>
    <row r="378" spans="1:18" s="484" customFormat="1" hidden="1">
      <c r="A378" s="478" t="s">
        <v>5145</v>
      </c>
      <c r="B378" s="168" t="s">
        <v>820</v>
      </c>
      <c r="C378" s="234" t="s">
        <v>6872</v>
      </c>
      <c r="D378" s="606"/>
      <c r="E378" s="606"/>
      <c r="F378" s="487" t="s">
        <v>5729</v>
      </c>
      <c r="G378" s="487" t="s">
        <v>5732</v>
      </c>
      <c r="H378" s="1" t="s">
        <v>5995</v>
      </c>
      <c r="I378" s="510">
        <v>45034</v>
      </c>
      <c r="J378" s="510">
        <v>45044</v>
      </c>
      <c r="K378" s="484" t="s">
        <v>1902</v>
      </c>
      <c r="L378" s="478" t="s">
        <v>6005</v>
      </c>
      <c r="M378" s="490">
        <v>144000</v>
      </c>
      <c r="P378" s="489"/>
      <c r="Q378" s="1057"/>
      <c r="R378" s="513">
        <f t="shared" si="6"/>
        <v>144000</v>
      </c>
    </row>
    <row r="379" spans="1:18" s="484" customFormat="1" hidden="1">
      <c r="A379" s="478" t="s">
        <v>5145</v>
      </c>
      <c r="B379" s="168" t="s">
        <v>820</v>
      </c>
      <c r="C379" s="234" t="s">
        <v>6873</v>
      </c>
      <c r="D379" s="606"/>
      <c r="E379" s="606"/>
      <c r="F379" s="487" t="s">
        <v>5729</v>
      </c>
      <c r="G379" s="487" t="s">
        <v>5732</v>
      </c>
      <c r="H379" s="1" t="s">
        <v>5995</v>
      </c>
      <c r="I379" s="510">
        <v>45034</v>
      </c>
      <c r="J379" s="510">
        <v>45044</v>
      </c>
      <c r="K379" s="484" t="s">
        <v>1902</v>
      </c>
      <c r="L379" s="478" t="s">
        <v>6005</v>
      </c>
      <c r="M379" s="490">
        <v>144000</v>
      </c>
      <c r="P379" s="489"/>
      <c r="Q379" s="1057"/>
      <c r="R379" s="513">
        <f t="shared" si="6"/>
        <v>144000</v>
      </c>
    </row>
    <row r="380" spans="1:18" s="484" customFormat="1" hidden="1">
      <c r="A380" s="478" t="s">
        <v>5145</v>
      </c>
      <c r="B380" s="168" t="s">
        <v>820</v>
      </c>
      <c r="C380" s="234" t="s">
        <v>6904</v>
      </c>
      <c r="D380" s="606"/>
      <c r="E380" s="606"/>
      <c r="F380" s="487" t="s">
        <v>5710</v>
      </c>
      <c r="G380" s="487" t="s">
        <v>5732</v>
      </c>
      <c r="H380" s="1" t="s">
        <v>5995</v>
      </c>
      <c r="I380" s="510">
        <v>45110</v>
      </c>
      <c r="J380" s="510">
        <v>45142</v>
      </c>
      <c r="K380" s="484" t="s">
        <v>6699</v>
      </c>
      <c r="L380" s="478" t="s">
        <v>1896</v>
      </c>
      <c r="M380" s="490">
        <v>26711012.739999998</v>
      </c>
      <c r="N380" s="484" t="s">
        <v>6905</v>
      </c>
      <c r="P380" s="489"/>
      <c r="Q380" s="1057"/>
      <c r="R380" s="513">
        <f t="shared" si="6"/>
        <v>26711012.739999998</v>
      </c>
    </row>
    <row r="381" spans="1:18" s="484" customFormat="1" hidden="1">
      <c r="A381" s="478" t="s">
        <v>5145</v>
      </c>
      <c r="B381" s="512" t="s">
        <v>820</v>
      </c>
      <c r="C381" s="234" t="s">
        <v>6904</v>
      </c>
      <c r="D381" s="606"/>
      <c r="E381" s="606"/>
      <c r="F381" s="487" t="s">
        <v>5710</v>
      </c>
      <c r="G381" s="487" t="s">
        <v>5732</v>
      </c>
      <c r="H381" s="1" t="s">
        <v>5995</v>
      </c>
      <c r="I381" s="510">
        <v>45110</v>
      </c>
      <c r="J381" s="510">
        <v>45142</v>
      </c>
      <c r="K381" s="484" t="s">
        <v>6699</v>
      </c>
      <c r="L381" s="478" t="s">
        <v>1896</v>
      </c>
      <c r="M381" s="490">
        <v>6000385.6399999997</v>
      </c>
      <c r="N381" s="478" t="s">
        <v>6892</v>
      </c>
      <c r="P381" s="489"/>
      <c r="Q381" s="1057"/>
      <c r="R381" s="513">
        <f t="shared" si="6"/>
        <v>6000385.6399999997</v>
      </c>
    </row>
    <row r="382" spans="1:18" s="484" customFormat="1" hidden="1">
      <c r="A382" s="478" t="s">
        <v>5145</v>
      </c>
      <c r="B382" s="168" t="s">
        <v>820</v>
      </c>
      <c r="C382" s="234" t="s">
        <v>6906</v>
      </c>
      <c r="D382" s="606"/>
      <c r="E382" s="606"/>
      <c r="F382" s="487" t="s">
        <v>5710</v>
      </c>
      <c r="G382" s="487" t="s">
        <v>5732</v>
      </c>
      <c r="H382" s="1" t="s">
        <v>5995</v>
      </c>
      <c r="I382" s="510">
        <v>45110</v>
      </c>
      <c r="J382" s="510">
        <v>45142</v>
      </c>
      <c r="K382" s="484" t="s">
        <v>6699</v>
      </c>
      <c r="L382" s="478" t="s">
        <v>1896</v>
      </c>
      <c r="M382" s="490">
        <v>657742.4</v>
      </c>
      <c r="N382" s="484" t="s">
        <v>5784</v>
      </c>
      <c r="P382" s="489"/>
      <c r="Q382" s="1057"/>
      <c r="R382" s="513">
        <f t="shared" si="6"/>
        <v>657742.4</v>
      </c>
    </row>
    <row r="383" spans="1:18" s="484" customFormat="1" hidden="1">
      <c r="A383" s="478" t="s">
        <v>5145</v>
      </c>
      <c r="B383" s="168" t="s">
        <v>820</v>
      </c>
      <c r="C383" s="234" t="s">
        <v>7039</v>
      </c>
      <c r="D383" s="606"/>
      <c r="E383" s="606"/>
      <c r="F383" s="488" t="s">
        <v>5710</v>
      </c>
      <c r="G383" s="487" t="s">
        <v>6097</v>
      </c>
      <c r="H383" s="1" t="s">
        <v>5996</v>
      </c>
      <c r="I383" s="510">
        <v>45100</v>
      </c>
      <c r="J383" s="510">
        <v>45168</v>
      </c>
      <c r="K383" s="478" t="s">
        <v>6699</v>
      </c>
      <c r="L383" s="478" t="s">
        <v>1896</v>
      </c>
      <c r="M383" s="515">
        <v>2504651.7000000002</v>
      </c>
      <c r="N383" s="484" t="s">
        <v>5784</v>
      </c>
      <c r="O383" s="10"/>
      <c r="P383" s="490"/>
      <c r="Q383" s="1057"/>
      <c r="R383" s="513">
        <f t="shared" si="6"/>
        <v>2504651.7000000002</v>
      </c>
    </row>
    <row r="384" spans="1:18" s="484" customFormat="1" hidden="1">
      <c r="A384" s="478" t="s">
        <v>5145</v>
      </c>
      <c r="B384" s="168" t="s">
        <v>820</v>
      </c>
      <c r="C384" s="234" t="s">
        <v>9221</v>
      </c>
      <c r="D384" s="606"/>
      <c r="E384" s="606"/>
      <c r="F384" s="488" t="s">
        <v>5710</v>
      </c>
      <c r="G384" s="488" t="s">
        <v>6093</v>
      </c>
      <c r="H384" s="525" t="s">
        <v>5996</v>
      </c>
      <c r="I384" s="510">
        <v>45194</v>
      </c>
      <c r="J384" s="510">
        <v>45226</v>
      </c>
      <c r="K384" s="485" t="s">
        <v>6884</v>
      </c>
      <c r="L384" s="478" t="s">
        <v>6093</v>
      </c>
      <c r="M384" s="515">
        <v>5720796.7000000002</v>
      </c>
      <c r="N384" s="484" t="s">
        <v>5784</v>
      </c>
      <c r="O384" s="10"/>
      <c r="P384" s="490"/>
      <c r="Q384" s="1057"/>
      <c r="R384" s="513">
        <f t="shared" si="6"/>
        <v>5720796.7000000002</v>
      </c>
    </row>
    <row r="385" spans="1:18" s="484" customFormat="1" hidden="1">
      <c r="A385" s="478" t="s">
        <v>5145</v>
      </c>
      <c r="B385" s="168" t="s">
        <v>820</v>
      </c>
      <c r="C385" s="234" t="s">
        <v>9999</v>
      </c>
      <c r="D385" s="606"/>
      <c r="E385" s="606"/>
      <c r="F385" s="488" t="s">
        <v>5710</v>
      </c>
      <c r="G385" s="487" t="s">
        <v>3226</v>
      </c>
      <c r="H385" s="1" t="s">
        <v>5996</v>
      </c>
      <c r="I385" s="510">
        <v>45448</v>
      </c>
      <c r="J385" s="510">
        <v>45471</v>
      </c>
      <c r="K385" s="485" t="s">
        <v>6699</v>
      </c>
      <c r="L385" s="478" t="s">
        <v>3226</v>
      </c>
      <c r="M385" s="490">
        <f>664612.04+1993836.11+13292.24</f>
        <v>2671740.3900000006</v>
      </c>
      <c r="P385" s="489"/>
      <c r="Q385" s="1057"/>
      <c r="R385" s="513">
        <f t="shared" si="6"/>
        <v>2671740.3900000006</v>
      </c>
    </row>
    <row r="386" spans="1:18" s="484" customFormat="1" hidden="1">
      <c r="A386" s="478" t="s">
        <v>5146</v>
      </c>
      <c r="B386" s="168" t="s">
        <v>820</v>
      </c>
      <c r="C386" s="234" t="s">
        <v>9195</v>
      </c>
      <c r="D386" s="606"/>
      <c r="E386" s="606"/>
      <c r="F386" s="487" t="s">
        <v>5729</v>
      </c>
      <c r="G386" s="488" t="s">
        <v>9196</v>
      </c>
      <c r="H386" s="525" t="s">
        <v>5996</v>
      </c>
      <c r="I386" s="510">
        <v>45187</v>
      </c>
      <c r="J386" s="510">
        <v>45208</v>
      </c>
      <c r="K386" s="485" t="s">
        <v>1895</v>
      </c>
      <c r="L386" s="478" t="s">
        <v>1896</v>
      </c>
      <c r="M386" s="515">
        <f>32000*32/12</f>
        <v>85333.333333333328</v>
      </c>
      <c r="O386" s="10"/>
      <c r="P386" s="490"/>
      <c r="Q386" s="1057"/>
      <c r="R386" s="513">
        <f t="shared" si="6"/>
        <v>85333.333333333328</v>
      </c>
    </row>
    <row r="387" spans="1:18" s="484" customFormat="1" hidden="1">
      <c r="A387" s="478" t="s">
        <v>5146</v>
      </c>
      <c r="B387" s="168" t="s">
        <v>820</v>
      </c>
      <c r="C387" s="234" t="s">
        <v>9197</v>
      </c>
      <c r="D387" s="606"/>
      <c r="E387" s="606"/>
      <c r="F387" s="487" t="s">
        <v>5729</v>
      </c>
      <c r="G387" s="488" t="s">
        <v>9196</v>
      </c>
      <c r="H387" s="525" t="s">
        <v>5996</v>
      </c>
      <c r="I387" s="510">
        <v>45187</v>
      </c>
      <c r="J387" s="510">
        <v>45208</v>
      </c>
      <c r="K387" s="478" t="s">
        <v>1895</v>
      </c>
      <c r="L387" s="478" t="s">
        <v>1896</v>
      </c>
      <c r="M387" s="515">
        <f>28000*30/12*2</f>
        <v>140000</v>
      </c>
      <c r="O387" s="10"/>
      <c r="P387" s="490"/>
      <c r="Q387" s="1057"/>
      <c r="R387" s="513">
        <f t="shared" si="6"/>
        <v>140000</v>
      </c>
    </row>
    <row r="388" spans="1:18" s="484" customFormat="1" hidden="1">
      <c r="A388" s="478" t="s">
        <v>5146</v>
      </c>
      <c r="B388" s="168" t="s">
        <v>820</v>
      </c>
      <c r="C388" s="234" t="s">
        <v>9198</v>
      </c>
      <c r="D388" s="606"/>
      <c r="E388" s="606"/>
      <c r="F388" s="487" t="s">
        <v>5729</v>
      </c>
      <c r="G388" s="488" t="s">
        <v>9196</v>
      </c>
      <c r="H388" s="525" t="s">
        <v>5996</v>
      </c>
      <c r="I388" s="510">
        <v>45187</v>
      </c>
      <c r="J388" s="510">
        <v>45208</v>
      </c>
      <c r="K388" s="478" t="s">
        <v>1895</v>
      </c>
      <c r="L388" s="478" t="s">
        <v>1896</v>
      </c>
      <c r="M388" s="515">
        <f>28000*32/12*2</f>
        <v>149333.33333333334</v>
      </c>
      <c r="O388" s="10"/>
      <c r="P388" s="513"/>
      <c r="Q388" s="1057"/>
      <c r="R388" s="513">
        <f t="shared" si="6"/>
        <v>149333.33333333334</v>
      </c>
    </row>
    <row r="389" spans="1:18" hidden="1">
      <c r="A389" s="478" t="s">
        <v>5146</v>
      </c>
      <c r="B389" s="168" t="s">
        <v>820</v>
      </c>
      <c r="C389" s="234" t="s">
        <v>9199</v>
      </c>
      <c r="D389" s="606"/>
      <c r="E389" s="606"/>
      <c r="F389" s="487" t="s">
        <v>5729</v>
      </c>
      <c r="G389" s="488" t="s">
        <v>9196</v>
      </c>
      <c r="H389" s="525" t="s">
        <v>5996</v>
      </c>
      <c r="I389" s="510">
        <v>45187</v>
      </c>
      <c r="J389" s="510">
        <v>45208</v>
      </c>
      <c r="K389" s="478" t="s">
        <v>1895</v>
      </c>
      <c r="L389" s="478" t="s">
        <v>1896</v>
      </c>
      <c r="M389" s="515">
        <f>38000*31/12*2</f>
        <v>196333.33333333334</v>
      </c>
      <c r="N389" s="484"/>
      <c r="O389" s="10"/>
      <c r="P389" s="490"/>
      <c r="Q389" s="1057"/>
      <c r="R389" s="513">
        <f t="shared" si="6"/>
        <v>196333.33333333334</v>
      </c>
    </row>
    <row r="390" spans="1:18" s="484" customFormat="1" hidden="1">
      <c r="A390" s="478" t="s">
        <v>5146</v>
      </c>
      <c r="B390" s="168" t="s">
        <v>820</v>
      </c>
      <c r="C390" s="234" t="s">
        <v>9201</v>
      </c>
      <c r="D390" s="606"/>
      <c r="E390" s="606"/>
      <c r="F390" s="487" t="s">
        <v>5729</v>
      </c>
      <c r="G390" s="488" t="s">
        <v>9196</v>
      </c>
      <c r="H390" s="525" t="s">
        <v>5996</v>
      </c>
      <c r="I390" s="510">
        <v>45187</v>
      </c>
      <c r="J390" s="510">
        <v>45208</v>
      </c>
      <c r="K390" s="478" t="s">
        <v>1895</v>
      </c>
      <c r="L390" s="478" t="s">
        <v>1896</v>
      </c>
      <c r="M390" s="515">
        <f>26075*32/12</f>
        <v>69533.333333333328</v>
      </c>
      <c r="O390" s="10"/>
      <c r="P390" s="490"/>
      <c r="Q390" s="1057"/>
      <c r="R390" s="513">
        <f t="shared" si="6"/>
        <v>69533.333333333328</v>
      </c>
    </row>
    <row r="391" spans="1:18" s="484" customFormat="1" hidden="1">
      <c r="A391" s="478" t="s">
        <v>5146</v>
      </c>
      <c r="B391" s="168" t="s">
        <v>820</v>
      </c>
      <c r="C391" s="234" t="s">
        <v>9202</v>
      </c>
      <c r="D391" s="606"/>
      <c r="E391" s="606"/>
      <c r="F391" s="487" t="s">
        <v>5729</v>
      </c>
      <c r="G391" s="488" t="s">
        <v>9196</v>
      </c>
      <c r="H391" s="525" t="s">
        <v>5996</v>
      </c>
      <c r="I391" s="510">
        <v>45187</v>
      </c>
      <c r="J391" s="510">
        <v>45208</v>
      </c>
      <c r="K391" s="478" t="s">
        <v>1895</v>
      </c>
      <c r="L391" s="478" t="s">
        <v>1896</v>
      </c>
      <c r="M391" s="515">
        <f>32000*31/12</f>
        <v>82666.666666666672</v>
      </c>
      <c r="O391" s="10"/>
      <c r="P391" s="490"/>
      <c r="Q391" s="1057"/>
      <c r="R391" s="513">
        <f t="shared" si="6"/>
        <v>82666.666666666672</v>
      </c>
    </row>
    <row r="392" spans="1:18" s="484" customFormat="1" hidden="1">
      <c r="A392" s="478" t="s">
        <v>5146</v>
      </c>
      <c r="B392" s="168" t="s">
        <v>820</v>
      </c>
      <c r="C392" s="234" t="s">
        <v>9203</v>
      </c>
      <c r="D392" s="606"/>
      <c r="E392" s="606"/>
      <c r="F392" s="487" t="s">
        <v>5729</v>
      </c>
      <c r="G392" s="488" t="s">
        <v>9196</v>
      </c>
      <c r="H392" s="525" t="s">
        <v>5996</v>
      </c>
      <c r="I392" s="510">
        <v>45187</v>
      </c>
      <c r="J392" s="510">
        <v>45208</v>
      </c>
      <c r="K392" s="478" t="s">
        <v>1895</v>
      </c>
      <c r="L392" s="478" t="s">
        <v>1896</v>
      </c>
      <c r="M392" s="515">
        <f>26075*30/12*2</f>
        <v>130375</v>
      </c>
      <c r="O392" s="10"/>
      <c r="P392" s="490"/>
      <c r="Q392" s="1057"/>
      <c r="R392" s="513">
        <f t="shared" si="6"/>
        <v>130375</v>
      </c>
    </row>
    <row r="393" spans="1:18" s="484" customFormat="1" hidden="1">
      <c r="A393" s="478" t="s">
        <v>5146</v>
      </c>
      <c r="B393" s="168" t="s">
        <v>820</v>
      </c>
      <c r="C393" s="234" t="s">
        <v>9204</v>
      </c>
      <c r="D393" s="1066"/>
      <c r="E393" s="606"/>
      <c r="F393" s="487" t="s">
        <v>5729</v>
      </c>
      <c r="G393" s="488" t="s">
        <v>9196</v>
      </c>
      <c r="H393" s="525" t="s">
        <v>5996</v>
      </c>
      <c r="I393" s="510">
        <v>45187</v>
      </c>
      <c r="J393" s="510">
        <v>45208</v>
      </c>
      <c r="K393" s="478" t="s">
        <v>1895</v>
      </c>
      <c r="L393" s="478" t="s">
        <v>1896</v>
      </c>
      <c r="M393" s="515">
        <f>32000*30/12</f>
        <v>80000</v>
      </c>
      <c r="O393" s="10"/>
      <c r="P393" s="490"/>
      <c r="Q393" s="1057"/>
      <c r="R393" s="513">
        <f t="shared" si="6"/>
        <v>80000</v>
      </c>
    </row>
    <row r="394" spans="1:18" s="484" customFormat="1" hidden="1">
      <c r="A394" s="478" t="s">
        <v>5146</v>
      </c>
      <c r="B394" s="168" t="s">
        <v>820</v>
      </c>
      <c r="C394" s="234" t="s">
        <v>9242</v>
      </c>
      <c r="D394" s="1066"/>
      <c r="E394" s="606"/>
      <c r="F394" s="487" t="s">
        <v>5729</v>
      </c>
      <c r="G394" s="488" t="s">
        <v>9196</v>
      </c>
      <c r="H394" s="525" t="s">
        <v>5996</v>
      </c>
      <c r="I394" s="510">
        <v>45279</v>
      </c>
      <c r="J394" s="510">
        <v>45302</v>
      </c>
      <c r="K394" s="478" t="s">
        <v>1895</v>
      </c>
      <c r="L394" s="478" t="s">
        <v>1896</v>
      </c>
      <c r="M394" s="515">
        <f>45000*27/12</f>
        <v>101250</v>
      </c>
      <c r="O394" s="10"/>
      <c r="P394" s="490"/>
      <c r="Q394" s="1057"/>
      <c r="R394" s="513">
        <f t="shared" si="6"/>
        <v>101250</v>
      </c>
    </row>
    <row r="395" spans="1:18" s="484" customFormat="1" hidden="1">
      <c r="A395" s="478" t="s">
        <v>5146</v>
      </c>
      <c r="B395" s="168" t="s">
        <v>820</v>
      </c>
      <c r="C395" s="234" t="s">
        <v>9243</v>
      </c>
      <c r="D395" s="1066"/>
      <c r="E395" s="606"/>
      <c r="F395" s="487" t="s">
        <v>5729</v>
      </c>
      <c r="G395" s="488" t="s">
        <v>9196</v>
      </c>
      <c r="H395" s="525" t="s">
        <v>5996</v>
      </c>
      <c r="I395" s="510">
        <v>45279</v>
      </c>
      <c r="J395" s="510">
        <v>45302</v>
      </c>
      <c r="K395" s="478" t="s">
        <v>1895</v>
      </c>
      <c r="L395" s="478" t="s">
        <v>1896</v>
      </c>
      <c r="M395" s="514">
        <f>32000*27/12*2</f>
        <v>144000</v>
      </c>
      <c r="O395" s="10"/>
      <c r="P395" s="490"/>
      <c r="Q395" s="1057"/>
      <c r="R395" s="513">
        <f t="shared" si="6"/>
        <v>144000</v>
      </c>
    </row>
    <row r="396" spans="1:18" s="484" customFormat="1" hidden="1">
      <c r="A396" s="478" t="s">
        <v>5146</v>
      </c>
      <c r="B396" s="168" t="s">
        <v>820</v>
      </c>
      <c r="C396" s="234" t="s">
        <v>9295</v>
      </c>
      <c r="D396" s="1066"/>
      <c r="E396" s="606"/>
      <c r="F396" s="487" t="s">
        <v>5729</v>
      </c>
      <c r="G396" s="488" t="s">
        <v>9196</v>
      </c>
      <c r="H396" s="525" t="s">
        <v>5996</v>
      </c>
      <c r="I396" s="510">
        <v>45279</v>
      </c>
      <c r="J396" s="510">
        <v>45302</v>
      </c>
      <c r="K396" s="478" t="s">
        <v>1895</v>
      </c>
      <c r="L396" s="478" t="s">
        <v>1896</v>
      </c>
      <c r="M396" s="514">
        <f>32000*27/12</f>
        <v>72000</v>
      </c>
      <c r="O396" s="10"/>
      <c r="P396" s="490"/>
      <c r="Q396" s="1057"/>
      <c r="R396" s="513">
        <f t="shared" si="6"/>
        <v>72000</v>
      </c>
    </row>
    <row r="397" spans="1:18" s="484" customFormat="1" hidden="1">
      <c r="A397" s="478" t="s">
        <v>5146</v>
      </c>
      <c r="B397" s="168" t="s">
        <v>820</v>
      </c>
      <c r="C397" s="234" t="s">
        <v>9296</v>
      </c>
      <c r="D397" s="1066"/>
      <c r="E397" s="606"/>
      <c r="F397" s="487" t="s">
        <v>5729</v>
      </c>
      <c r="G397" s="488" t="s">
        <v>9196</v>
      </c>
      <c r="H397" s="525" t="s">
        <v>5996</v>
      </c>
      <c r="I397" s="510">
        <v>45279</v>
      </c>
      <c r="J397" s="510">
        <v>45302</v>
      </c>
      <c r="K397" s="478" t="s">
        <v>1895</v>
      </c>
      <c r="L397" s="478" t="s">
        <v>1896</v>
      </c>
      <c r="M397" s="514">
        <f>32000*27/12*4</f>
        <v>288000</v>
      </c>
      <c r="O397" s="10"/>
      <c r="P397" s="490"/>
      <c r="Q397" s="1057"/>
      <c r="R397" s="513">
        <f t="shared" si="6"/>
        <v>288000</v>
      </c>
    </row>
    <row r="398" spans="1:18" s="484" customFormat="1" hidden="1">
      <c r="A398" s="478" t="s">
        <v>5146</v>
      </c>
      <c r="B398" s="168" t="s">
        <v>820</v>
      </c>
      <c r="C398" s="234" t="s">
        <v>9334</v>
      </c>
      <c r="D398" s="1066"/>
      <c r="E398" s="606"/>
      <c r="F398" s="487" t="s">
        <v>5729</v>
      </c>
      <c r="G398" s="488" t="s">
        <v>9196</v>
      </c>
      <c r="H398" s="525" t="s">
        <v>5996</v>
      </c>
      <c r="I398" s="510">
        <v>45315</v>
      </c>
      <c r="J398" s="510">
        <v>45336</v>
      </c>
      <c r="K398" s="478" t="s">
        <v>1895</v>
      </c>
      <c r="L398" s="478" t="s">
        <v>1896</v>
      </c>
      <c r="M398" s="514">
        <f>38000*27/12</f>
        <v>85500</v>
      </c>
      <c r="O398" s="10"/>
      <c r="P398" s="490"/>
      <c r="Q398" s="1057"/>
      <c r="R398" s="513">
        <f t="shared" si="6"/>
        <v>85500</v>
      </c>
    </row>
    <row r="399" spans="1:18" s="484" customFormat="1" hidden="1">
      <c r="A399" s="478" t="s">
        <v>5146</v>
      </c>
      <c r="B399" s="168" t="s">
        <v>820</v>
      </c>
      <c r="C399" s="234" t="s">
        <v>9361</v>
      </c>
      <c r="D399" s="606"/>
      <c r="E399" s="606"/>
      <c r="F399" s="487" t="s">
        <v>5725</v>
      </c>
      <c r="G399" s="488" t="s">
        <v>9196</v>
      </c>
      <c r="H399" s="525" t="s">
        <v>5996</v>
      </c>
      <c r="I399" s="510">
        <v>45350</v>
      </c>
      <c r="J399" s="510">
        <v>45393</v>
      </c>
      <c r="K399" s="484" t="s">
        <v>9360</v>
      </c>
      <c r="L399" s="478" t="s">
        <v>1896</v>
      </c>
      <c r="M399" s="490" t="s">
        <v>6721</v>
      </c>
      <c r="O399" s="10"/>
      <c r="P399" s="490"/>
      <c r="Q399" s="1057"/>
      <c r="R399" s="513" t="str">
        <f t="shared" si="6"/>
        <v>n.d.</v>
      </c>
    </row>
    <row r="400" spans="1:18" s="484" customFormat="1" hidden="1">
      <c r="A400" s="478" t="s">
        <v>5146</v>
      </c>
      <c r="B400" s="168" t="s">
        <v>820</v>
      </c>
      <c r="C400" s="234" t="s">
        <v>11339</v>
      </c>
      <c r="D400" s="606" t="s">
        <v>11340</v>
      </c>
      <c r="E400" s="606"/>
      <c r="F400" s="487" t="s">
        <v>5725</v>
      </c>
      <c r="G400" s="488" t="s">
        <v>9196</v>
      </c>
      <c r="H400" s="525" t="s">
        <v>5996</v>
      </c>
      <c r="I400" s="510">
        <v>45405</v>
      </c>
      <c r="J400" s="510">
        <v>45415</v>
      </c>
      <c r="K400" s="484" t="s">
        <v>1895</v>
      </c>
      <c r="L400" s="478" t="s">
        <v>1896</v>
      </c>
      <c r="M400" s="513">
        <v>5000</v>
      </c>
      <c r="O400" s="10"/>
      <c r="P400" s="490"/>
      <c r="Q400" s="1057"/>
      <c r="R400" s="513">
        <f t="shared" si="6"/>
        <v>5000</v>
      </c>
    </row>
    <row r="401" spans="1:18" s="484" customFormat="1" hidden="1">
      <c r="A401" s="478" t="s">
        <v>5146</v>
      </c>
      <c r="B401" s="168" t="s">
        <v>820</v>
      </c>
      <c r="C401" s="234" t="s">
        <v>9989</v>
      </c>
      <c r="D401" s="606"/>
      <c r="E401" s="606"/>
      <c r="F401" s="488" t="s">
        <v>5710</v>
      </c>
      <c r="G401" s="488" t="s">
        <v>9196</v>
      </c>
      <c r="H401" s="525" t="s">
        <v>5996</v>
      </c>
      <c r="I401" s="510">
        <v>45399</v>
      </c>
      <c r="J401" s="510">
        <v>45443</v>
      </c>
      <c r="K401" s="478" t="s">
        <v>7022</v>
      </c>
      <c r="L401" s="478" t="s">
        <v>1896</v>
      </c>
      <c r="M401" s="490">
        <v>2664000</v>
      </c>
      <c r="N401" s="484" t="s">
        <v>5784</v>
      </c>
      <c r="O401" s="10"/>
      <c r="P401" s="490"/>
      <c r="Q401" s="1057"/>
      <c r="R401" s="513">
        <f t="shared" si="6"/>
        <v>2664000</v>
      </c>
    </row>
    <row r="402" spans="1:18" s="484" customFormat="1" hidden="1">
      <c r="A402" s="478" t="s">
        <v>5146</v>
      </c>
      <c r="B402" s="168" t="s">
        <v>820</v>
      </c>
      <c r="C402" s="234" t="s">
        <v>10001</v>
      </c>
      <c r="D402" s="606"/>
      <c r="E402" s="606"/>
      <c r="F402" s="488" t="s">
        <v>5710</v>
      </c>
      <c r="G402" s="488" t="s">
        <v>7573</v>
      </c>
      <c r="H402" s="525" t="s">
        <v>5996</v>
      </c>
      <c r="I402" s="510">
        <v>45441</v>
      </c>
      <c r="J402" s="510">
        <v>45476</v>
      </c>
      <c r="K402" s="478" t="s">
        <v>6699</v>
      </c>
      <c r="L402" s="478" t="s">
        <v>1896</v>
      </c>
      <c r="M402" s="513">
        <v>1242480</v>
      </c>
      <c r="O402" s="10"/>
      <c r="P402" s="490"/>
      <c r="Q402" s="1057"/>
      <c r="R402" s="513">
        <f t="shared" si="6"/>
        <v>1242480</v>
      </c>
    </row>
    <row r="403" spans="1:18" s="484" customFormat="1" hidden="1">
      <c r="A403" s="478" t="s">
        <v>5146</v>
      </c>
      <c r="B403" s="168" t="s">
        <v>820</v>
      </c>
      <c r="C403" s="234" t="s">
        <v>10010</v>
      </c>
      <c r="D403" s="606"/>
      <c r="E403" s="606"/>
      <c r="F403" s="488" t="s">
        <v>5710</v>
      </c>
      <c r="G403" s="488" t="s">
        <v>9196</v>
      </c>
      <c r="H403" s="525" t="s">
        <v>5996</v>
      </c>
      <c r="I403" s="510">
        <v>45469</v>
      </c>
      <c r="J403" s="510">
        <v>45510</v>
      </c>
      <c r="K403" s="484" t="s">
        <v>1900</v>
      </c>
      <c r="L403" s="478" t="s">
        <v>1896</v>
      </c>
      <c r="M403" s="513">
        <v>749600</v>
      </c>
      <c r="O403" s="10"/>
      <c r="P403" s="490"/>
      <c r="Q403" s="1057"/>
      <c r="R403" s="513">
        <f t="shared" si="6"/>
        <v>749600</v>
      </c>
    </row>
    <row r="404" spans="1:18" s="484" customFormat="1" hidden="1">
      <c r="A404" s="478" t="s">
        <v>5146</v>
      </c>
      <c r="B404" s="168" t="s">
        <v>820</v>
      </c>
      <c r="C404" s="234" t="s">
        <v>11652</v>
      </c>
      <c r="D404" s="606" t="s">
        <v>11340</v>
      </c>
      <c r="E404" s="606"/>
      <c r="F404" s="488" t="s">
        <v>5710</v>
      </c>
      <c r="G404" s="488" t="s">
        <v>9196</v>
      </c>
      <c r="H404" s="525" t="s">
        <v>5996</v>
      </c>
      <c r="I404" s="510">
        <v>45572</v>
      </c>
      <c r="J404" s="510">
        <v>45600</v>
      </c>
      <c r="K404" s="484" t="s">
        <v>1895</v>
      </c>
      <c r="L404" s="478" t="s">
        <v>1896</v>
      </c>
      <c r="M404" s="490" t="s">
        <v>6721</v>
      </c>
      <c r="O404" s="10"/>
      <c r="P404" s="490"/>
      <c r="Q404" s="1057"/>
      <c r="R404" s="513" t="str">
        <f t="shared" si="6"/>
        <v>n.d.</v>
      </c>
    </row>
    <row r="405" spans="1:18" s="484" customFormat="1" hidden="1">
      <c r="A405" s="478" t="s">
        <v>5146</v>
      </c>
      <c r="B405" s="168" t="s">
        <v>820</v>
      </c>
      <c r="C405" s="234" t="s">
        <v>11674</v>
      </c>
      <c r="D405" s="606"/>
      <c r="E405" s="484" t="s">
        <v>11675</v>
      </c>
      <c r="F405" s="488" t="s">
        <v>5710</v>
      </c>
      <c r="G405" s="488" t="s">
        <v>9196</v>
      </c>
      <c r="H405" s="525" t="s">
        <v>5996</v>
      </c>
      <c r="I405" s="510">
        <v>45649</v>
      </c>
      <c r="J405" s="510">
        <v>45681</v>
      </c>
      <c r="K405" s="484" t="s">
        <v>1900</v>
      </c>
      <c r="L405" s="478" t="s">
        <v>1896</v>
      </c>
      <c r="M405" s="490">
        <v>749000</v>
      </c>
      <c r="O405" s="10"/>
      <c r="P405" s="490"/>
      <c r="Q405" s="1057"/>
      <c r="R405" s="513">
        <f t="shared" si="6"/>
        <v>749000</v>
      </c>
    </row>
    <row r="406" spans="1:18" s="484" customFormat="1" hidden="1">
      <c r="A406" s="478" t="s">
        <v>5146</v>
      </c>
      <c r="B406" s="168" t="s">
        <v>820</v>
      </c>
      <c r="C406" s="234" t="s">
        <v>11689</v>
      </c>
      <c r="D406" s="606" t="s">
        <v>11340</v>
      </c>
      <c r="F406" s="487" t="s">
        <v>5725</v>
      </c>
      <c r="G406" s="488" t="s">
        <v>9196</v>
      </c>
      <c r="H406" s="525" t="s">
        <v>5996</v>
      </c>
      <c r="I406" s="510">
        <v>45692</v>
      </c>
      <c r="J406" s="510">
        <v>45748</v>
      </c>
      <c r="K406" s="484" t="s">
        <v>11690</v>
      </c>
      <c r="L406" s="478" t="s">
        <v>1896</v>
      </c>
      <c r="M406" s="490">
        <v>300000</v>
      </c>
      <c r="O406" s="10"/>
      <c r="P406" s="490"/>
      <c r="Q406" s="1057"/>
      <c r="R406" s="513">
        <f t="shared" si="6"/>
        <v>300000</v>
      </c>
    </row>
    <row r="407" spans="1:18" s="484" customFormat="1" hidden="1">
      <c r="A407" s="478" t="s">
        <v>5147</v>
      </c>
      <c r="B407" s="168" t="s">
        <v>820</v>
      </c>
      <c r="C407" s="20" t="s">
        <v>9477</v>
      </c>
      <c r="D407" s="1065" t="s">
        <v>11577</v>
      </c>
      <c r="E407" s="606"/>
      <c r="F407" s="488" t="s">
        <v>11578</v>
      </c>
      <c r="G407" s="488" t="s">
        <v>11574</v>
      </c>
      <c r="H407" s="525" t="s">
        <v>5996</v>
      </c>
      <c r="I407" s="510">
        <v>44537</v>
      </c>
      <c r="J407" s="510">
        <v>44537</v>
      </c>
      <c r="K407" s="484" t="s">
        <v>1902</v>
      </c>
      <c r="L407" s="478" t="s">
        <v>1896</v>
      </c>
      <c r="M407" s="490">
        <v>5000000</v>
      </c>
      <c r="O407" s="10"/>
      <c r="P407" s="490"/>
      <c r="Q407" s="1057">
        <v>1</v>
      </c>
      <c r="R407" s="513">
        <v>5000000</v>
      </c>
    </row>
    <row r="408" spans="1:18" s="484" customFormat="1" hidden="1">
      <c r="A408" s="478" t="s">
        <v>5148</v>
      </c>
      <c r="B408" s="168" t="s">
        <v>820</v>
      </c>
      <c r="C408" s="20" t="s">
        <v>9478</v>
      </c>
      <c r="D408" s="1065" t="s">
        <v>11579</v>
      </c>
      <c r="E408" s="606"/>
      <c r="F408" s="488" t="s">
        <v>11578</v>
      </c>
      <c r="G408" s="488" t="s">
        <v>11580</v>
      </c>
      <c r="H408" s="525" t="s">
        <v>5996</v>
      </c>
      <c r="I408" s="510">
        <v>44554</v>
      </c>
      <c r="J408" s="510">
        <v>44554</v>
      </c>
      <c r="K408" s="484" t="s">
        <v>1902</v>
      </c>
      <c r="L408" s="478" t="s">
        <v>1896</v>
      </c>
      <c r="M408" s="490">
        <v>58000000</v>
      </c>
      <c r="O408" s="10"/>
      <c r="P408" s="490"/>
      <c r="Q408" s="1057">
        <v>1</v>
      </c>
      <c r="R408" s="513">
        <v>58000000</v>
      </c>
    </row>
    <row r="409" spans="1:18" s="484" customFormat="1" hidden="1">
      <c r="A409" s="478" t="s">
        <v>5149</v>
      </c>
      <c r="B409" s="512" t="s">
        <v>820</v>
      </c>
      <c r="C409" s="20" t="s">
        <v>11581</v>
      </c>
      <c r="D409" s="1065" t="s">
        <v>11582</v>
      </c>
      <c r="E409" s="606"/>
      <c r="F409" s="488" t="s">
        <v>11578</v>
      </c>
      <c r="G409" s="488" t="s">
        <v>5721</v>
      </c>
      <c r="H409" s="525" t="s">
        <v>5995</v>
      </c>
      <c r="I409" s="510">
        <v>44554</v>
      </c>
      <c r="J409" s="510">
        <v>44554</v>
      </c>
      <c r="K409" s="484" t="s">
        <v>1902</v>
      </c>
      <c r="L409" s="478" t="s">
        <v>1896</v>
      </c>
      <c r="M409" s="490">
        <v>10000000</v>
      </c>
      <c r="O409" s="10"/>
      <c r="P409" s="490"/>
      <c r="Q409" s="1057">
        <v>1</v>
      </c>
      <c r="R409" s="513">
        <v>10000000</v>
      </c>
    </row>
    <row r="410" spans="1:18" s="484" customFormat="1" hidden="1">
      <c r="A410" s="478" t="s">
        <v>5150</v>
      </c>
      <c r="B410" s="168" t="s">
        <v>820</v>
      </c>
      <c r="C410" s="842" t="s">
        <v>9481</v>
      </c>
      <c r="D410" s="1065" t="s">
        <v>11583</v>
      </c>
      <c r="E410" s="606"/>
      <c r="F410" s="488" t="s">
        <v>11578</v>
      </c>
      <c r="G410" s="488" t="s">
        <v>11574</v>
      </c>
      <c r="H410" s="525" t="s">
        <v>5996</v>
      </c>
      <c r="I410" s="510" t="s">
        <v>6721</v>
      </c>
      <c r="J410" s="510" t="s">
        <v>6721</v>
      </c>
      <c r="K410" s="484" t="s">
        <v>1902</v>
      </c>
      <c r="L410" s="478" t="s">
        <v>1896</v>
      </c>
      <c r="M410" s="490">
        <v>36000000</v>
      </c>
      <c r="O410" s="10"/>
      <c r="P410" s="490"/>
      <c r="Q410" s="1057">
        <v>1</v>
      </c>
      <c r="R410" s="513">
        <v>36000000</v>
      </c>
    </row>
    <row r="411" spans="1:18" s="484" customFormat="1" hidden="1">
      <c r="A411" s="478" t="s">
        <v>5151</v>
      </c>
      <c r="B411" s="168" t="s">
        <v>820</v>
      </c>
      <c r="C411" s="234" t="s">
        <v>11619</v>
      </c>
      <c r="D411" s="606"/>
      <c r="E411" s="606"/>
      <c r="F411" s="487" t="s">
        <v>5708</v>
      </c>
      <c r="G411" s="488" t="s">
        <v>5721</v>
      </c>
      <c r="H411" s="525" t="s">
        <v>5995</v>
      </c>
      <c r="I411" s="510">
        <v>45656</v>
      </c>
      <c r="J411" s="510">
        <v>45681</v>
      </c>
      <c r="K411" s="478" t="s">
        <v>1902</v>
      </c>
      <c r="L411" s="478" t="s">
        <v>1896</v>
      </c>
      <c r="M411" s="490">
        <v>1000000</v>
      </c>
      <c r="O411" s="10"/>
      <c r="P411" s="490"/>
      <c r="Q411" s="1057"/>
      <c r="R411" s="513">
        <f>M411</f>
        <v>1000000</v>
      </c>
    </row>
    <row r="412" spans="1:18" s="484" customFormat="1" hidden="1">
      <c r="A412" s="478" t="s">
        <v>5151</v>
      </c>
      <c r="B412" s="168" t="s">
        <v>820</v>
      </c>
      <c r="C412" s="234" t="s">
        <v>11620</v>
      </c>
      <c r="D412" s="606"/>
      <c r="E412" s="606"/>
      <c r="F412" s="487" t="s">
        <v>5708</v>
      </c>
      <c r="G412" s="488" t="s">
        <v>5721</v>
      </c>
      <c r="H412" s="525" t="s">
        <v>5995</v>
      </c>
      <c r="I412" s="510">
        <v>45656</v>
      </c>
      <c r="J412" s="510">
        <v>45681</v>
      </c>
      <c r="K412" s="478" t="s">
        <v>1902</v>
      </c>
      <c r="L412" s="478" t="s">
        <v>1896</v>
      </c>
      <c r="M412" s="490">
        <v>1000000</v>
      </c>
      <c r="O412" s="10"/>
      <c r="P412" s="490"/>
      <c r="Q412" s="1057"/>
      <c r="R412" s="513">
        <f>M412</f>
        <v>1000000</v>
      </c>
    </row>
    <row r="413" spans="1:18" s="484" customFormat="1" hidden="1">
      <c r="A413" s="478" t="s">
        <v>5151</v>
      </c>
      <c r="B413" s="168" t="s">
        <v>820</v>
      </c>
      <c r="C413" s="234" t="s">
        <v>11621</v>
      </c>
      <c r="D413" s="606"/>
      <c r="E413" s="606"/>
      <c r="F413" s="487" t="s">
        <v>5708</v>
      </c>
      <c r="G413" s="488" t="s">
        <v>5721</v>
      </c>
      <c r="H413" s="525" t="s">
        <v>5995</v>
      </c>
      <c r="I413" s="510">
        <v>45656</v>
      </c>
      <c r="J413" s="510">
        <v>45681</v>
      </c>
      <c r="K413" s="478" t="s">
        <v>1902</v>
      </c>
      <c r="L413" s="478" t="s">
        <v>1896</v>
      </c>
      <c r="M413" s="490">
        <v>1000000</v>
      </c>
      <c r="O413" s="10"/>
      <c r="P413" s="490"/>
      <c r="Q413" s="1057"/>
      <c r="R413" s="513">
        <f>M413</f>
        <v>1000000</v>
      </c>
    </row>
    <row r="414" spans="1:18" s="484" customFormat="1" hidden="1">
      <c r="A414" s="478" t="s">
        <v>5151</v>
      </c>
      <c r="B414" s="168" t="s">
        <v>820</v>
      </c>
      <c r="C414" s="234" t="s">
        <v>11622</v>
      </c>
      <c r="D414" s="606"/>
      <c r="E414" s="606"/>
      <c r="F414" s="487" t="s">
        <v>5708</v>
      </c>
      <c r="G414" s="488" t="s">
        <v>5721</v>
      </c>
      <c r="H414" s="525" t="s">
        <v>5995</v>
      </c>
      <c r="I414" s="510">
        <v>45656</v>
      </c>
      <c r="J414" s="510">
        <v>45681</v>
      </c>
      <c r="K414" s="478" t="s">
        <v>1902</v>
      </c>
      <c r="L414" s="478" t="s">
        <v>1896</v>
      </c>
      <c r="M414" s="490">
        <v>1000000</v>
      </c>
      <c r="O414" s="10"/>
      <c r="P414" s="490"/>
      <c r="Q414" s="1057"/>
      <c r="R414" s="513">
        <f>M414</f>
        <v>1000000</v>
      </c>
    </row>
    <row r="415" spans="1:18" s="484" customFormat="1" hidden="1">
      <c r="A415" s="478" t="s">
        <v>5151</v>
      </c>
      <c r="B415" s="168" t="s">
        <v>820</v>
      </c>
      <c r="C415" s="842" t="s">
        <v>9483</v>
      </c>
      <c r="D415" s="1065" t="s">
        <v>11584</v>
      </c>
      <c r="E415" s="606"/>
      <c r="F415" s="488" t="s">
        <v>11578</v>
      </c>
      <c r="G415" s="488" t="s">
        <v>11574</v>
      </c>
      <c r="H415" s="525" t="s">
        <v>5996</v>
      </c>
      <c r="I415" s="510" t="s">
        <v>6721</v>
      </c>
      <c r="J415" s="510" t="s">
        <v>6721</v>
      </c>
      <c r="K415" s="484" t="s">
        <v>1902</v>
      </c>
      <c r="L415" s="478" t="s">
        <v>1896</v>
      </c>
      <c r="M415" s="490">
        <v>10000000</v>
      </c>
      <c r="O415" s="10"/>
      <c r="P415" s="490"/>
      <c r="Q415" s="1057">
        <v>1</v>
      </c>
      <c r="R415" s="513">
        <v>10000000</v>
      </c>
    </row>
    <row r="416" spans="1:18" s="484" customFormat="1" hidden="1">
      <c r="A416" s="478" t="s">
        <v>5152</v>
      </c>
      <c r="B416" s="168" t="s">
        <v>820</v>
      </c>
      <c r="C416" s="20" t="s">
        <v>9485</v>
      </c>
      <c r="D416" s="1065" t="s">
        <v>11585</v>
      </c>
      <c r="E416" s="606"/>
      <c r="F416" s="488" t="s">
        <v>11578</v>
      </c>
      <c r="G416" s="488" t="s">
        <v>11574</v>
      </c>
      <c r="H416" s="525" t="s">
        <v>5996</v>
      </c>
      <c r="I416" s="510">
        <v>45421</v>
      </c>
      <c r="J416" s="510">
        <v>45421</v>
      </c>
      <c r="K416" s="484" t="s">
        <v>1902</v>
      </c>
      <c r="L416" s="478" t="s">
        <v>1896</v>
      </c>
      <c r="M416" s="490">
        <v>45000000</v>
      </c>
      <c r="O416" s="10"/>
      <c r="P416" s="490"/>
      <c r="Q416" s="1057">
        <v>1</v>
      </c>
      <c r="R416" s="513">
        <v>45000000</v>
      </c>
    </row>
    <row r="417" spans="1:18" s="484" customFormat="1" hidden="1">
      <c r="A417" s="478" t="s">
        <v>5152</v>
      </c>
      <c r="B417" s="168" t="s">
        <v>820</v>
      </c>
      <c r="C417" s="234" t="s">
        <v>11623</v>
      </c>
      <c r="D417" s="484" t="s">
        <v>11585</v>
      </c>
      <c r="E417" s="484" t="s">
        <v>11625</v>
      </c>
      <c r="F417" s="487" t="s">
        <v>5708</v>
      </c>
      <c r="G417" s="488" t="s">
        <v>5721</v>
      </c>
      <c r="H417" s="525" t="s">
        <v>5995</v>
      </c>
      <c r="I417" s="510">
        <v>45674</v>
      </c>
      <c r="J417" s="510">
        <v>45695</v>
      </c>
      <c r="K417" s="484" t="s">
        <v>11624</v>
      </c>
      <c r="L417" s="478" t="s">
        <v>1896</v>
      </c>
      <c r="M417" s="490" t="s">
        <v>6721</v>
      </c>
      <c r="O417" s="10"/>
      <c r="P417" s="490"/>
      <c r="Q417" s="1057"/>
      <c r="R417" s="513" t="str">
        <f>M417</f>
        <v>n.d.</v>
      </c>
    </row>
    <row r="418" spans="1:18" s="484" customFormat="1" hidden="1">
      <c r="A418" s="478" t="s">
        <v>4936</v>
      </c>
      <c r="B418" s="168" t="s">
        <v>819</v>
      </c>
      <c r="C418" s="168" t="s">
        <v>819</v>
      </c>
      <c r="D418" s="742"/>
      <c r="E418" s="742"/>
      <c r="F418" s="487" t="s">
        <v>5725</v>
      </c>
      <c r="G418" s="487" t="s">
        <v>5732</v>
      </c>
      <c r="H418" s="1" t="s">
        <v>5995</v>
      </c>
      <c r="I418" s="510">
        <v>44693</v>
      </c>
      <c r="J418" s="510">
        <v>44785</v>
      </c>
      <c r="K418" s="478" t="s">
        <v>1902</v>
      </c>
      <c r="L418" s="478" t="s">
        <v>1896</v>
      </c>
      <c r="M418" s="515">
        <v>7460000</v>
      </c>
      <c r="O418" s="10"/>
      <c r="P418" s="490"/>
      <c r="Q418" s="1057">
        <v>43</v>
      </c>
      <c r="R418" s="513">
        <v>7260000</v>
      </c>
    </row>
    <row r="419" spans="1:18" s="484" customFormat="1" hidden="1">
      <c r="A419" s="478" t="s">
        <v>4936</v>
      </c>
      <c r="B419" s="168" t="s">
        <v>819</v>
      </c>
      <c r="C419" s="168" t="s">
        <v>6039</v>
      </c>
      <c r="D419" s="742"/>
      <c r="E419" s="742"/>
      <c r="F419" s="487" t="s">
        <v>5725</v>
      </c>
      <c r="G419" s="487" t="s">
        <v>5732</v>
      </c>
      <c r="H419" s="1" t="s">
        <v>5995</v>
      </c>
      <c r="I419" s="510">
        <v>44693</v>
      </c>
      <c r="J419" s="510">
        <v>44785</v>
      </c>
      <c r="K419" s="478" t="s">
        <v>1902</v>
      </c>
      <c r="L419" s="478" t="s">
        <v>1896</v>
      </c>
      <c r="M419" s="515">
        <v>123214700</v>
      </c>
      <c r="O419" s="10"/>
      <c r="P419" s="490"/>
      <c r="Q419" s="1057">
        <v>265</v>
      </c>
      <c r="R419" s="513">
        <f>M419</f>
        <v>123214700</v>
      </c>
    </row>
    <row r="420" spans="1:18" s="484" customFormat="1" hidden="1">
      <c r="A420" s="478" t="s">
        <v>4936</v>
      </c>
      <c r="B420" s="168" t="s">
        <v>819</v>
      </c>
      <c r="C420" s="20" t="s">
        <v>9486</v>
      </c>
      <c r="D420" s="742"/>
      <c r="E420" s="742"/>
      <c r="F420" s="487" t="s">
        <v>5725</v>
      </c>
      <c r="G420" s="487" t="s">
        <v>5732</v>
      </c>
      <c r="H420" s="1" t="s">
        <v>5995</v>
      </c>
      <c r="I420" s="510">
        <v>44805</v>
      </c>
      <c r="J420" s="510">
        <v>44805</v>
      </c>
      <c r="K420" s="478" t="s">
        <v>1902</v>
      </c>
      <c r="L420" s="478" t="s">
        <v>1896</v>
      </c>
      <c r="M420" s="490">
        <v>130508539</v>
      </c>
      <c r="O420" s="10"/>
      <c r="P420" s="490"/>
      <c r="Q420" s="1057">
        <v>815</v>
      </c>
      <c r="R420" s="513">
        <v>130508539</v>
      </c>
    </row>
    <row r="421" spans="1:18" s="484" customFormat="1" hidden="1">
      <c r="A421" s="478" t="s">
        <v>4936</v>
      </c>
      <c r="B421" s="168" t="s">
        <v>819</v>
      </c>
      <c r="C421" s="842" t="s">
        <v>11587</v>
      </c>
      <c r="D421" s="742"/>
      <c r="E421" s="742"/>
      <c r="F421" s="488" t="s">
        <v>11578</v>
      </c>
      <c r="G421" s="487" t="s">
        <v>11588</v>
      </c>
      <c r="H421" s="1" t="s">
        <v>5996</v>
      </c>
      <c r="I421" s="510">
        <v>44810</v>
      </c>
      <c r="J421" s="510">
        <v>44810</v>
      </c>
      <c r="K421" s="478" t="s">
        <v>1902</v>
      </c>
      <c r="L421" s="478" t="s">
        <v>1896</v>
      </c>
      <c r="M421" s="490">
        <v>32147000</v>
      </c>
      <c r="O421" s="10"/>
      <c r="P421" s="490"/>
      <c r="Q421" s="1057">
        <v>1</v>
      </c>
      <c r="R421" s="513">
        <v>32147000</v>
      </c>
    </row>
    <row r="422" spans="1:18" s="484" customFormat="1" hidden="1">
      <c r="A422" s="478" t="s">
        <v>4936</v>
      </c>
      <c r="B422" s="168" t="s">
        <v>819</v>
      </c>
      <c r="C422" s="234" t="s">
        <v>11658</v>
      </c>
      <c r="D422" s="742"/>
      <c r="E422" s="742"/>
      <c r="F422" s="487" t="s">
        <v>5725</v>
      </c>
      <c r="G422" s="487" t="s">
        <v>9196</v>
      </c>
      <c r="H422" s="1" t="s">
        <v>5996</v>
      </c>
      <c r="I422" s="510">
        <v>45580</v>
      </c>
      <c r="J422" s="510">
        <v>45604</v>
      </c>
      <c r="K422" s="478" t="s">
        <v>1895</v>
      </c>
      <c r="L422" s="478" t="s">
        <v>1896</v>
      </c>
      <c r="M422" s="490">
        <v>40000</v>
      </c>
      <c r="O422" s="10"/>
      <c r="P422" s="490"/>
      <c r="Q422" s="1057">
        <v>8</v>
      </c>
      <c r="R422" s="513">
        <v>40000</v>
      </c>
    </row>
    <row r="423" spans="1:18" s="484" customFormat="1" hidden="1">
      <c r="A423" s="478" t="s">
        <v>4936</v>
      </c>
      <c r="B423" s="168" t="s">
        <v>819</v>
      </c>
      <c r="C423" s="234" t="s">
        <v>11663</v>
      </c>
      <c r="D423" s="484" t="s">
        <v>11340</v>
      </c>
      <c r="E423" s="484" t="s">
        <v>11664</v>
      </c>
      <c r="F423" s="487" t="s">
        <v>5710</v>
      </c>
      <c r="G423" s="487" t="s">
        <v>9196</v>
      </c>
      <c r="H423" s="1" t="s">
        <v>5996</v>
      </c>
      <c r="I423" s="510">
        <v>45580</v>
      </c>
      <c r="J423" s="510">
        <v>45621</v>
      </c>
      <c r="K423" s="478" t="s">
        <v>1900</v>
      </c>
      <c r="L423" s="478" t="s">
        <v>1896</v>
      </c>
      <c r="M423" s="490">
        <v>602400</v>
      </c>
      <c r="O423" s="10"/>
      <c r="P423" s="490"/>
      <c r="Q423" s="1057"/>
      <c r="R423" s="513">
        <f>M423</f>
        <v>602400</v>
      </c>
    </row>
    <row r="424" spans="1:18" s="484" customFormat="1" hidden="1">
      <c r="A424" s="478" t="s">
        <v>4936</v>
      </c>
      <c r="B424" s="168" t="s">
        <v>819</v>
      </c>
      <c r="C424" s="20" t="s">
        <v>11586</v>
      </c>
      <c r="D424" s="742"/>
      <c r="E424" s="742"/>
      <c r="F424" s="487" t="s">
        <v>5729</v>
      </c>
      <c r="G424" s="487" t="s">
        <v>5732</v>
      </c>
      <c r="H424" s="1" t="s">
        <v>5995</v>
      </c>
      <c r="I424" s="510">
        <v>45629</v>
      </c>
      <c r="J424" s="510">
        <v>45629</v>
      </c>
      <c r="K424" s="485" t="s">
        <v>1895</v>
      </c>
      <c r="L424" s="478" t="s">
        <v>1896</v>
      </c>
      <c r="M424" s="490">
        <v>1743734</v>
      </c>
      <c r="O424" s="10"/>
      <c r="P424" s="490"/>
      <c r="Q424" s="1057">
        <v>6</v>
      </c>
      <c r="R424" s="513">
        <v>1743734</v>
      </c>
    </row>
    <row r="425" spans="1:18" s="484" customFormat="1" hidden="1">
      <c r="A425" s="478" t="s">
        <v>4936</v>
      </c>
      <c r="B425" s="168" t="s">
        <v>819</v>
      </c>
      <c r="C425" s="234" t="s">
        <v>11672</v>
      </c>
      <c r="D425" s="606" t="s">
        <v>11673</v>
      </c>
      <c r="E425" s="606"/>
      <c r="F425" s="487" t="s">
        <v>5729</v>
      </c>
      <c r="G425" s="488" t="s">
        <v>9196</v>
      </c>
      <c r="H425" s="525" t="s">
        <v>5996</v>
      </c>
      <c r="I425" s="510">
        <v>45632</v>
      </c>
      <c r="J425" s="510">
        <v>45667</v>
      </c>
      <c r="K425" s="484" t="s">
        <v>1895</v>
      </c>
      <c r="L425" s="478" t="s">
        <v>1896</v>
      </c>
      <c r="M425" s="490">
        <v>100000</v>
      </c>
      <c r="O425" s="10"/>
      <c r="P425" s="490"/>
      <c r="Q425" s="1057"/>
      <c r="R425" s="513">
        <f>M425</f>
        <v>100000</v>
      </c>
    </row>
    <row r="426" spans="1:18" s="484" customFormat="1" hidden="1">
      <c r="A426" s="478" t="s">
        <v>4937</v>
      </c>
      <c r="B426" s="168" t="s">
        <v>818</v>
      </c>
      <c r="C426" s="234" t="s">
        <v>3292</v>
      </c>
      <c r="D426" s="606"/>
      <c r="E426" s="606"/>
      <c r="F426" s="487" t="s">
        <v>5708</v>
      </c>
      <c r="G426" s="487" t="s">
        <v>5721</v>
      </c>
      <c r="H426" s="525" t="s">
        <v>5995</v>
      </c>
      <c r="I426" s="510">
        <v>44557</v>
      </c>
      <c r="J426" s="510">
        <v>44273</v>
      </c>
      <c r="K426" s="478" t="s">
        <v>3293</v>
      </c>
      <c r="L426" s="478" t="s">
        <v>1896</v>
      </c>
      <c r="M426" s="515">
        <v>200000000</v>
      </c>
      <c r="N426" s="234" t="s">
        <v>6081</v>
      </c>
      <c r="O426" s="22">
        <v>727</v>
      </c>
      <c r="P426" s="490"/>
      <c r="Q426" s="1057">
        <v>762</v>
      </c>
      <c r="R426" s="513">
        <v>292858614</v>
      </c>
    </row>
    <row r="427" spans="1:18" s="484" customFormat="1" hidden="1">
      <c r="A427" s="478" t="s">
        <v>4939</v>
      </c>
      <c r="B427" s="842" t="s">
        <v>1839</v>
      </c>
      <c r="C427" s="234" t="s">
        <v>7776</v>
      </c>
      <c r="D427" s="606"/>
      <c r="E427" s="606"/>
      <c r="F427" s="487" t="s">
        <v>5708</v>
      </c>
      <c r="G427" s="487" t="s">
        <v>5721</v>
      </c>
      <c r="H427" s="525" t="s">
        <v>5995</v>
      </c>
      <c r="I427" s="510">
        <v>45008</v>
      </c>
      <c r="J427" s="510">
        <v>45008</v>
      </c>
      <c r="K427" s="494" t="s">
        <v>7597</v>
      </c>
      <c r="L427" s="478" t="s">
        <v>1896</v>
      </c>
      <c r="M427" s="490">
        <v>1455240000</v>
      </c>
      <c r="N427" s="478"/>
      <c r="O427" s="10"/>
      <c r="P427" s="490"/>
      <c r="Q427" s="1057"/>
      <c r="R427" s="513">
        <f t="shared" ref="R427:R443" si="7">M427</f>
        <v>1455240000</v>
      </c>
    </row>
    <row r="428" spans="1:18" s="484" customFormat="1" hidden="1">
      <c r="A428" s="478" t="s">
        <v>4933</v>
      </c>
      <c r="B428" s="168" t="s">
        <v>747</v>
      </c>
      <c r="C428" s="234" t="s">
        <v>11211</v>
      </c>
      <c r="D428" s="606"/>
      <c r="E428" s="606"/>
      <c r="F428" s="487" t="s">
        <v>5725</v>
      </c>
      <c r="G428" s="487" t="s">
        <v>6005</v>
      </c>
      <c r="H428" s="525" t="s">
        <v>5996</v>
      </c>
      <c r="I428" s="510">
        <v>44552</v>
      </c>
      <c r="J428" s="510">
        <v>44578</v>
      </c>
      <c r="K428" s="494" t="s">
        <v>5733</v>
      </c>
      <c r="L428" s="484" t="s">
        <v>6005</v>
      </c>
      <c r="M428" s="527">
        <v>20000000</v>
      </c>
      <c r="N428" s="606" t="s">
        <v>5747</v>
      </c>
      <c r="O428" s="10"/>
      <c r="P428" s="490"/>
      <c r="Q428" s="1057"/>
      <c r="R428" s="513">
        <f t="shared" si="7"/>
        <v>20000000</v>
      </c>
    </row>
    <row r="429" spans="1:18" s="484" customFormat="1" hidden="1">
      <c r="A429" s="478" t="s">
        <v>4933</v>
      </c>
      <c r="B429" s="168" t="s">
        <v>747</v>
      </c>
      <c r="C429" s="234" t="s">
        <v>11212</v>
      </c>
      <c r="D429" s="606"/>
      <c r="E429" s="606"/>
      <c r="F429" s="487" t="s">
        <v>5725</v>
      </c>
      <c r="G429" s="487" t="s">
        <v>6103</v>
      </c>
      <c r="H429" s="525" t="s">
        <v>5996</v>
      </c>
      <c r="I429" s="510">
        <v>44552</v>
      </c>
      <c r="J429" s="510">
        <v>44578</v>
      </c>
      <c r="K429" s="494" t="s">
        <v>5733</v>
      </c>
      <c r="L429" s="484" t="s">
        <v>6103</v>
      </c>
      <c r="M429" s="527">
        <v>20000000</v>
      </c>
      <c r="N429" s="606" t="s">
        <v>5747</v>
      </c>
      <c r="O429" s="10"/>
      <c r="P429" s="490"/>
      <c r="Q429" s="1057"/>
      <c r="R429" s="513">
        <f t="shared" si="7"/>
        <v>20000000</v>
      </c>
    </row>
    <row r="430" spans="1:18" s="484" customFormat="1" hidden="1">
      <c r="A430" s="478" t="s">
        <v>4933</v>
      </c>
      <c r="B430" s="168" t="s">
        <v>747</v>
      </c>
      <c r="C430" s="234" t="s">
        <v>11213</v>
      </c>
      <c r="D430" s="606"/>
      <c r="E430" s="606"/>
      <c r="F430" s="487" t="s">
        <v>5725</v>
      </c>
      <c r="G430" s="487" t="s">
        <v>6100</v>
      </c>
      <c r="H430" s="525" t="s">
        <v>5996</v>
      </c>
      <c r="I430" s="510">
        <v>44553</v>
      </c>
      <c r="J430" s="510">
        <v>44581</v>
      </c>
      <c r="K430" s="494" t="s">
        <v>5733</v>
      </c>
      <c r="L430" s="484" t="s">
        <v>6100</v>
      </c>
      <c r="M430" s="527">
        <v>20000000</v>
      </c>
      <c r="N430" s="606" t="s">
        <v>5747</v>
      </c>
      <c r="O430" s="10"/>
      <c r="P430" s="490"/>
      <c r="Q430" s="1057"/>
      <c r="R430" s="513">
        <f t="shared" si="7"/>
        <v>20000000</v>
      </c>
    </row>
    <row r="431" spans="1:18" s="484" customFormat="1" hidden="1">
      <c r="A431" s="478" t="s">
        <v>4933</v>
      </c>
      <c r="B431" s="168" t="s">
        <v>747</v>
      </c>
      <c r="C431" s="234" t="s">
        <v>6929</v>
      </c>
      <c r="D431" s="606"/>
      <c r="E431" s="606"/>
      <c r="F431" s="487" t="s">
        <v>5725</v>
      </c>
      <c r="G431" s="487" t="s">
        <v>6094</v>
      </c>
      <c r="H431" s="525" t="s">
        <v>5996</v>
      </c>
      <c r="I431" s="510">
        <v>44545</v>
      </c>
      <c r="J431" s="510">
        <v>44583</v>
      </c>
      <c r="K431" s="494" t="s">
        <v>5733</v>
      </c>
      <c r="L431" s="484" t="s">
        <v>6094</v>
      </c>
      <c r="M431" s="527">
        <v>20000000</v>
      </c>
      <c r="N431" s="606" t="s">
        <v>5747</v>
      </c>
      <c r="O431" s="10"/>
      <c r="P431" s="490"/>
      <c r="Q431" s="1057"/>
      <c r="R431" s="513">
        <f t="shared" si="7"/>
        <v>20000000</v>
      </c>
    </row>
    <row r="432" spans="1:18" s="484" customFormat="1" hidden="1">
      <c r="A432" s="478" t="s">
        <v>4933</v>
      </c>
      <c r="B432" s="168" t="s">
        <v>747</v>
      </c>
      <c r="C432" s="234" t="s">
        <v>11214</v>
      </c>
      <c r="D432" s="606"/>
      <c r="E432" s="606"/>
      <c r="F432" s="487" t="s">
        <v>5725</v>
      </c>
      <c r="G432" s="487" t="s">
        <v>5704</v>
      </c>
      <c r="H432" s="525" t="s">
        <v>5996</v>
      </c>
      <c r="I432" s="510">
        <v>44551</v>
      </c>
      <c r="J432" s="510">
        <v>44585</v>
      </c>
      <c r="K432" s="494" t="s">
        <v>5733</v>
      </c>
      <c r="L432" s="484" t="s">
        <v>5704</v>
      </c>
      <c r="M432" s="527">
        <v>20000000</v>
      </c>
      <c r="N432" s="606" t="s">
        <v>5747</v>
      </c>
      <c r="O432" s="10"/>
      <c r="P432" s="490"/>
      <c r="Q432" s="1057"/>
      <c r="R432" s="513">
        <f t="shared" si="7"/>
        <v>20000000</v>
      </c>
    </row>
    <row r="433" spans="1:18" s="484" customFormat="1" hidden="1">
      <c r="A433" s="478" t="s">
        <v>4933</v>
      </c>
      <c r="B433" s="168" t="s">
        <v>747</v>
      </c>
      <c r="C433" s="234" t="s">
        <v>11215</v>
      </c>
      <c r="D433" s="606"/>
      <c r="E433" s="606"/>
      <c r="F433" s="487" t="s">
        <v>5725</v>
      </c>
      <c r="G433" s="487" t="s">
        <v>6090</v>
      </c>
      <c r="H433" s="525" t="s">
        <v>5996</v>
      </c>
      <c r="I433" s="510">
        <v>44545</v>
      </c>
      <c r="J433" s="510">
        <v>44592</v>
      </c>
      <c r="K433" s="494" t="s">
        <v>5733</v>
      </c>
      <c r="L433" s="484" t="s">
        <v>6090</v>
      </c>
      <c r="M433" s="527">
        <v>20000000</v>
      </c>
      <c r="N433" s="606" t="s">
        <v>5747</v>
      </c>
      <c r="O433" s="10"/>
      <c r="P433" s="490"/>
      <c r="Q433" s="1057"/>
      <c r="R433" s="513">
        <f t="shared" si="7"/>
        <v>20000000</v>
      </c>
    </row>
    <row r="434" spans="1:18" s="484" customFormat="1" hidden="1">
      <c r="A434" s="478" t="s">
        <v>4933</v>
      </c>
      <c r="B434" s="168" t="s">
        <v>747</v>
      </c>
      <c r="C434" s="234" t="s">
        <v>11216</v>
      </c>
      <c r="D434" s="606"/>
      <c r="E434" s="606"/>
      <c r="F434" s="487" t="s">
        <v>5725</v>
      </c>
      <c r="G434" s="487" t="s">
        <v>6097</v>
      </c>
      <c r="H434" s="525" t="s">
        <v>5996</v>
      </c>
      <c r="I434" s="510">
        <v>44575</v>
      </c>
      <c r="J434" s="510">
        <v>44592</v>
      </c>
      <c r="K434" s="494" t="s">
        <v>5733</v>
      </c>
      <c r="L434" s="484" t="s">
        <v>6097</v>
      </c>
      <c r="M434" s="527">
        <v>20000000</v>
      </c>
      <c r="N434" s="606" t="s">
        <v>5747</v>
      </c>
      <c r="O434" s="10"/>
      <c r="P434" s="490"/>
      <c r="Q434" s="1057"/>
      <c r="R434" s="513">
        <f t="shared" si="7"/>
        <v>20000000</v>
      </c>
    </row>
    <row r="435" spans="1:18" s="484" customFormat="1" hidden="1">
      <c r="A435" s="478" t="s">
        <v>4933</v>
      </c>
      <c r="B435" s="168" t="s">
        <v>747</v>
      </c>
      <c r="C435" s="234" t="s">
        <v>11217</v>
      </c>
      <c r="D435" s="606"/>
      <c r="E435" s="606"/>
      <c r="F435" s="487" t="s">
        <v>5725</v>
      </c>
      <c r="G435" s="487" t="s">
        <v>3280</v>
      </c>
      <c r="H435" s="525" t="s">
        <v>5996</v>
      </c>
      <c r="I435" s="510">
        <v>44571</v>
      </c>
      <c r="J435" s="510">
        <v>44594</v>
      </c>
      <c r="K435" s="494" t="s">
        <v>5733</v>
      </c>
      <c r="L435" s="484" t="s">
        <v>3280</v>
      </c>
      <c r="M435" s="527">
        <v>20000000</v>
      </c>
      <c r="N435" s="606" t="s">
        <v>5747</v>
      </c>
      <c r="O435" s="10"/>
      <c r="P435" s="490"/>
      <c r="Q435" s="1057"/>
      <c r="R435" s="513">
        <f t="shared" si="7"/>
        <v>20000000</v>
      </c>
    </row>
    <row r="436" spans="1:18" s="484" customFormat="1" hidden="1">
      <c r="A436" s="478" t="s">
        <v>4933</v>
      </c>
      <c r="B436" s="168" t="s">
        <v>747</v>
      </c>
      <c r="C436" s="234" t="s">
        <v>11218</v>
      </c>
      <c r="D436" s="606"/>
      <c r="E436" s="606"/>
      <c r="F436" s="487" t="s">
        <v>5725</v>
      </c>
      <c r="G436" s="487" t="s">
        <v>6015</v>
      </c>
      <c r="H436" s="525" t="s">
        <v>5996</v>
      </c>
      <c r="I436" s="510">
        <v>44581</v>
      </c>
      <c r="J436" s="510">
        <v>44594</v>
      </c>
      <c r="K436" s="494" t="s">
        <v>5733</v>
      </c>
      <c r="L436" s="484" t="s">
        <v>6015</v>
      </c>
      <c r="M436" s="527">
        <v>20000000</v>
      </c>
      <c r="N436" s="606" t="s">
        <v>5747</v>
      </c>
      <c r="O436" s="10"/>
      <c r="P436" s="490"/>
      <c r="Q436" s="1057"/>
      <c r="R436" s="513">
        <f t="shared" si="7"/>
        <v>20000000</v>
      </c>
    </row>
    <row r="437" spans="1:18" s="484" customFormat="1" hidden="1">
      <c r="A437" s="478" t="s">
        <v>4933</v>
      </c>
      <c r="B437" s="168" t="s">
        <v>747</v>
      </c>
      <c r="C437" s="478" t="s">
        <v>11219</v>
      </c>
      <c r="D437" s="307"/>
      <c r="E437" s="307"/>
      <c r="F437" s="487" t="s">
        <v>5725</v>
      </c>
      <c r="G437" s="487" t="s">
        <v>6860</v>
      </c>
      <c r="H437" s="525" t="s">
        <v>5996</v>
      </c>
      <c r="I437" s="510">
        <v>44589</v>
      </c>
      <c r="J437" s="510">
        <v>44602</v>
      </c>
      <c r="K437" s="494" t="s">
        <v>5733</v>
      </c>
      <c r="L437" s="484" t="s">
        <v>6860</v>
      </c>
      <c r="M437" s="527">
        <v>20000000</v>
      </c>
      <c r="N437" s="606" t="s">
        <v>5747</v>
      </c>
      <c r="O437" s="10"/>
      <c r="P437" s="490"/>
      <c r="Q437" s="1057"/>
      <c r="R437" s="513">
        <f t="shared" si="7"/>
        <v>20000000</v>
      </c>
    </row>
    <row r="438" spans="1:18" s="484" customFormat="1" hidden="1">
      <c r="A438" s="478" t="s">
        <v>4933</v>
      </c>
      <c r="B438" s="168" t="s">
        <v>747</v>
      </c>
      <c r="C438" s="234" t="s">
        <v>11223</v>
      </c>
      <c r="D438" s="606"/>
      <c r="E438" s="606"/>
      <c r="F438" s="487" t="s">
        <v>5725</v>
      </c>
      <c r="G438" s="487" t="s">
        <v>6096</v>
      </c>
      <c r="H438" s="525" t="s">
        <v>5996</v>
      </c>
      <c r="I438" s="510">
        <v>44585</v>
      </c>
      <c r="J438" s="510">
        <v>44607</v>
      </c>
      <c r="K438" s="494" t="s">
        <v>5733</v>
      </c>
      <c r="L438" s="484" t="s">
        <v>6096</v>
      </c>
      <c r="M438" s="527">
        <v>20000000</v>
      </c>
      <c r="N438" s="606" t="s">
        <v>5747</v>
      </c>
      <c r="O438" s="10"/>
      <c r="P438" s="490"/>
      <c r="Q438" s="1057"/>
      <c r="R438" s="513">
        <f t="shared" si="7"/>
        <v>20000000</v>
      </c>
    </row>
    <row r="439" spans="1:18" s="484" customFormat="1" hidden="1">
      <c r="A439" s="478" t="s">
        <v>4933</v>
      </c>
      <c r="B439" s="168" t="s">
        <v>747</v>
      </c>
      <c r="C439" s="234" t="s">
        <v>11224</v>
      </c>
      <c r="D439" s="606"/>
      <c r="E439" s="606"/>
      <c r="F439" s="487" t="s">
        <v>5725</v>
      </c>
      <c r="G439" s="487" t="s">
        <v>6093</v>
      </c>
      <c r="H439" s="525" t="s">
        <v>5996</v>
      </c>
      <c r="I439" s="510">
        <v>44593</v>
      </c>
      <c r="J439" s="510">
        <v>44607</v>
      </c>
      <c r="K439" s="494" t="s">
        <v>5733</v>
      </c>
      <c r="L439" s="484" t="s">
        <v>6093</v>
      </c>
      <c r="M439" s="527">
        <v>20000000</v>
      </c>
      <c r="N439" s="606" t="s">
        <v>5747</v>
      </c>
      <c r="O439" s="10"/>
      <c r="P439" s="490"/>
      <c r="Q439" s="1057"/>
      <c r="R439" s="513">
        <f t="shared" si="7"/>
        <v>20000000</v>
      </c>
    </row>
    <row r="440" spans="1:18" s="484" customFormat="1" hidden="1">
      <c r="A440" s="478" t="s">
        <v>4933</v>
      </c>
      <c r="B440" s="168" t="s">
        <v>747</v>
      </c>
      <c r="C440" s="234" t="s">
        <v>11226</v>
      </c>
      <c r="D440" s="606"/>
      <c r="E440" s="606"/>
      <c r="F440" s="487" t="s">
        <v>5725</v>
      </c>
      <c r="G440" s="487" t="s">
        <v>6104</v>
      </c>
      <c r="H440" s="525" t="s">
        <v>5996</v>
      </c>
      <c r="I440" s="510">
        <v>44572</v>
      </c>
      <c r="J440" s="510">
        <v>44613</v>
      </c>
      <c r="K440" s="494" t="s">
        <v>5733</v>
      </c>
      <c r="L440" s="478" t="s">
        <v>6998</v>
      </c>
      <c r="M440" s="527">
        <v>20000000</v>
      </c>
      <c r="N440" s="606" t="s">
        <v>5747</v>
      </c>
      <c r="O440" s="10"/>
      <c r="P440" s="490"/>
      <c r="Q440" s="1057"/>
      <c r="R440" s="513">
        <f t="shared" si="7"/>
        <v>20000000</v>
      </c>
    </row>
    <row r="441" spans="1:18" s="484" customFormat="1" hidden="1">
      <c r="A441" s="478" t="s">
        <v>4933</v>
      </c>
      <c r="B441" s="168" t="s">
        <v>747</v>
      </c>
      <c r="C441" s="234" t="s">
        <v>11227</v>
      </c>
      <c r="D441" s="606"/>
      <c r="E441" s="606"/>
      <c r="F441" s="487" t="s">
        <v>5725</v>
      </c>
      <c r="G441" s="487" t="s">
        <v>6099</v>
      </c>
      <c r="H441" s="525" t="s">
        <v>5996</v>
      </c>
      <c r="I441" s="510">
        <v>44582</v>
      </c>
      <c r="J441" s="510">
        <v>44617</v>
      </c>
      <c r="K441" s="494" t="s">
        <v>5733</v>
      </c>
      <c r="L441" s="484" t="s">
        <v>6099</v>
      </c>
      <c r="M441" s="527">
        <v>20000000</v>
      </c>
      <c r="N441" s="606" t="s">
        <v>5747</v>
      </c>
      <c r="O441" s="10"/>
      <c r="P441" s="490"/>
      <c r="Q441" s="1057"/>
      <c r="R441" s="513">
        <f t="shared" si="7"/>
        <v>20000000</v>
      </c>
    </row>
    <row r="442" spans="1:18" s="484" customFormat="1" hidden="1">
      <c r="A442" s="478" t="s">
        <v>4933</v>
      </c>
      <c r="B442" s="168" t="s">
        <v>747</v>
      </c>
      <c r="C442" s="234" t="s">
        <v>11228</v>
      </c>
      <c r="D442" s="606"/>
      <c r="E442" s="606"/>
      <c r="F442" s="487" t="s">
        <v>5725</v>
      </c>
      <c r="G442" s="487" t="s">
        <v>6102</v>
      </c>
      <c r="H442" s="525" t="s">
        <v>5996</v>
      </c>
      <c r="I442" s="510">
        <v>44582</v>
      </c>
      <c r="J442" s="510">
        <v>44617</v>
      </c>
      <c r="K442" s="494" t="s">
        <v>5733</v>
      </c>
      <c r="L442" s="484" t="s">
        <v>6102</v>
      </c>
      <c r="M442" s="527">
        <v>20000000</v>
      </c>
      <c r="N442" s="606" t="s">
        <v>5747</v>
      </c>
      <c r="O442" s="10"/>
      <c r="P442" s="490"/>
      <c r="Q442" s="1057"/>
      <c r="R442" s="513">
        <f t="shared" si="7"/>
        <v>20000000</v>
      </c>
    </row>
    <row r="443" spans="1:18" s="484" customFormat="1" hidden="1">
      <c r="A443" s="478" t="s">
        <v>4933</v>
      </c>
      <c r="B443" s="168" t="s">
        <v>747</v>
      </c>
      <c r="C443" s="234" t="s">
        <v>11229</v>
      </c>
      <c r="D443" s="606"/>
      <c r="E443" s="606"/>
      <c r="F443" s="487" t="s">
        <v>5725</v>
      </c>
      <c r="G443" s="487" t="s">
        <v>6098</v>
      </c>
      <c r="H443" s="525" t="s">
        <v>5996</v>
      </c>
      <c r="I443" s="510">
        <v>44582</v>
      </c>
      <c r="J443" s="510">
        <v>44620</v>
      </c>
      <c r="K443" s="494" t="s">
        <v>5733</v>
      </c>
      <c r="L443" s="484" t="s">
        <v>6098</v>
      </c>
      <c r="M443" s="527">
        <v>20000000</v>
      </c>
      <c r="N443" s="606" t="s">
        <v>5747</v>
      </c>
      <c r="O443" s="10">
        <v>21</v>
      </c>
      <c r="P443" s="490">
        <v>420000000</v>
      </c>
      <c r="Q443" s="1057"/>
      <c r="R443" s="513">
        <f t="shared" si="7"/>
        <v>20000000</v>
      </c>
    </row>
    <row r="444" spans="1:18" s="484" customFormat="1" hidden="1">
      <c r="A444" s="478" t="s">
        <v>4933</v>
      </c>
      <c r="B444" s="168" t="s">
        <v>747</v>
      </c>
      <c r="C444" s="168" t="s">
        <v>5259</v>
      </c>
      <c r="D444" s="742"/>
      <c r="E444" s="742"/>
      <c r="F444" s="488" t="s">
        <v>5720</v>
      </c>
      <c r="G444" s="487" t="s">
        <v>5721</v>
      </c>
      <c r="H444" s="525" t="s">
        <v>5995</v>
      </c>
      <c r="I444" s="510">
        <v>44539</v>
      </c>
      <c r="J444" s="510">
        <v>44635</v>
      </c>
      <c r="K444" s="494" t="s">
        <v>1898</v>
      </c>
      <c r="L444" s="478" t="s">
        <v>1896</v>
      </c>
      <c r="M444" s="515">
        <v>420000000</v>
      </c>
      <c r="N444" s="234" t="s">
        <v>6086</v>
      </c>
      <c r="O444" s="10"/>
      <c r="P444" s="490"/>
      <c r="Q444" s="1057">
        <v>20</v>
      </c>
      <c r="R444" s="621">
        <v>398421075</v>
      </c>
    </row>
    <row r="445" spans="1:18" s="484" customFormat="1" hidden="1">
      <c r="A445" s="478" t="s">
        <v>4933</v>
      </c>
      <c r="B445" s="168" t="s">
        <v>747</v>
      </c>
      <c r="C445" s="234" t="s">
        <v>3289</v>
      </c>
      <c r="D445" s="606"/>
      <c r="E445" s="606"/>
      <c r="F445" s="487" t="s">
        <v>5708</v>
      </c>
      <c r="G445" s="487" t="s">
        <v>5721</v>
      </c>
      <c r="H445" s="525" t="s">
        <v>5995</v>
      </c>
      <c r="I445" s="510">
        <v>44550</v>
      </c>
      <c r="J445" s="510">
        <v>44635</v>
      </c>
      <c r="K445" s="478" t="s">
        <v>1898</v>
      </c>
      <c r="L445" s="478" t="s">
        <v>1896</v>
      </c>
      <c r="M445" s="515">
        <v>380000000</v>
      </c>
      <c r="N445" s="234" t="s">
        <v>6086</v>
      </c>
      <c r="O445" s="10">
        <v>1595</v>
      </c>
      <c r="P445" s="490">
        <v>2959144483.5</v>
      </c>
      <c r="Q445" s="1057">
        <v>289</v>
      </c>
      <c r="R445" s="621">
        <v>363445527.08999997</v>
      </c>
    </row>
    <row r="446" spans="1:18" s="484" customFormat="1" hidden="1">
      <c r="A446" s="478" t="s">
        <v>4933</v>
      </c>
      <c r="B446" s="168" t="s">
        <v>747</v>
      </c>
      <c r="C446" s="168" t="s">
        <v>6011</v>
      </c>
      <c r="D446" s="742"/>
      <c r="E446" s="742"/>
      <c r="F446" s="488" t="s">
        <v>5714</v>
      </c>
      <c r="G446" s="487" t="s">
        <v>5716</v>
      </c>
      <c r="H446" s="525" t="s">
        <v>5996</v>
      </c>
      <c r="I446" s="510">
        <v>44655</v>
      </c>
      <c r="J446" s="510">
        <v>44670</v>
      </c>
      <c r="K446" s="494" t="s">
        <v>1895</v>
      </c>
      <c r="L446" s="478" t="s">
        <v>1896</v>
      </c>
      <c r="M446" s="527">
        <v>36000</v>
      </c>
      <c r="N446" s="484" t="s">
        <v>5747</v>
      </c>
      <c r="O446" s="10"/>
      <c r="P446" s="490"/>
      <c r="Q446" s="1057"/>
      <c r="R446" s="513">
        <f t="shared" ref="R446:R474" si="8">M446</f>
        <v>36000</v>
      </c>
    </row>
    <row r="447" spans="1:18" s="484" customFormat="1" hidden="1">
      <c r="A447" s="478" t="s">
        <v>4933</v>
      </c>
      <c r="B447" s="168" t="s">
        <v>747</v>
      </c>
      <c r="C447" s="234" t="s">
        <v>6685</v>
      </c>
      <c r="D447" s="606"/>
      <c r="E447" s="606"/>
      <c r="F447" s="487" t="s">
        <v>5729</v>
      </c>
      <c r="G447" s="485" t="s">
        <v>5716</v>
      </c>
      <c r="H447" s="1" t="s">
        <v>5995</v>
      </c>
      <c r="I447" s="510">
        <v>44774</v>
      </c>
      <c r="J447" s="510">
        <v>44795</v>
      </c>
      <c r="K447" s="478" t="s">
        <v>6686</v>
      </c>
      <c r="L447" s="478" t="s">
        <v>1896</v>
      </c>
      <c r="M447" s="515">
        <f>24000*3*16</f>
        <v>1152000</v>
      </c>
      <c r="P447" s="489"/>
      <c r="Q447" s="1057"/>
      <c r="R447" s="513">
        <f t="shared" si="8"/>
        <v>1152000</v>
      </c>
    </row>
    <row r="448" spans="1:18" s="484" customFormat="1" hidden="1">
      <c r="A448" s="478" t="s">
        <v>4933</v>
      </c>
      <c r="B448" s="168" t="s">
        <v>747</v>
      </c>
      <c r="C448" s="234" t="s">
        <v>6984</v>
      </c>
      <c r="D448" s="606"/>
      <c r="E448" s="606"/>
      <c r="F448" s="487" t="s">
        <v>5725</v>
      </c>
      <c r="G448" s="485" t="s">
        <v>5716</v>
      </c>
      <c r="H448" s="1" t="s">
        <v>5996</v>
      </c>
      <c r="I448" s="510">
        <v>44963</v>
      </c>
      <c r="J448" s="510">
        <v>45008</v>
      </c>
      <c r="K448" s="478" t="s">
        <v>1895</v>
      </c>
      <c r="L448" s="478" t="s">
        <v>1896</v>
      </c>
      <c r="M448" s="515">
        <v>20000000</v>
      </c>
      <c r="O448" s="10"/>
      <c r="P448" s="490"/>
      <c r="Q448" s="1057"/>
      <c r="R448" s="513">
        <f t="shared" si="8"/>
        <v>20000000</v>
      </c>
    </row>
    <row r="449" spans="1:18" s="484" customFormat="1" hidden="1">
      <c r="A449" s="478" t="s">
        <v>4933</v>
      </c>
      <c r="B449" s="168" t="s">
        <v>747</v>
      </c>
      <c r="C449" s="234" t="s">
        <v>6911</v>
      </c>
      <c r="D449" s="606"/>
      <c r="E449" s="606"/>
      <c r="F449" s="487" t="s">
        <v>5725</v>
      </c>
      <c r="G449" s="487" t="s">
        <v>5732</v>
      </c>
      <c r="H449" s="1" t="s">
        <v>5995</v>
      </c>
      <c r="I449" s="510">
        <v>45085</v>
      </c>
      <c r="J449" s="510">
        <v>45180</v>
      </c>
      <c r="K449" s="484" t="s">
        <v>6912</v>
      </c>
      <c r="L449" s="478" t="s">
        <v>1896</v>
      </c>
      <c r="M449" s="490">
        <v>188000000</v>
      </c>
      <c r="P449" s="489"/>
      <c r="Q449" s="1057"/>
      <c r="R449" s="513">
        <f t="shared" si="8"/>
        <v>188000000</v>
      </c>
    </row>
    <row r="450" spans="1:18" s="484" customFormat="1" hidden="1">
      <c r="A450" s="478" t="s">
        <v>4933</v>
      </c>
      <c r="B450" s="168" t="s">
        <v>747</v>
      </c>
      <c r="C450" s="234" t="s">
        <v>6911</v>
      </c>
      <c r="D450" s="606"/>
      <c r="E450" s="606"/>
      <c r="F450" s="487" t="s">
        <v>5725</v>
      </c>
      <c r="G450" s="487" t="s">
        <v>5732</v>
      </c>
      <c r="H450" s="1" t="s">
        <v>5995</v>
      </c>
      <c r="I450" s="510">
        <v>45085</v>
      </c>
      <c r="J450" s="510">
        <v>45198</v>
      </c>
      <c r="K450" s="484" t="s">
        <v>6912</v>
      </c>
      <c r="L450" s="478" t="s">
        <v>1896</v>
      </c>
      <c r="M450" s="490">
        <v>200000000</v>
      </c>
      <c r="P450" s="489"/>
      <c r="Q450" s="1057"/>
      <c r="R450" s="513">
        <f t="shared" si="8"/>
        <v>200000000</v>
      </c>
    </row>
    <row r="451" spans="1:18" s="484" customFormat="1" hidden="1">
      <c r="A451" s="478" t="s">
        <v>4933</v>
      </c>
      <c r="B451" s="168" t="s">
        <v>747</v>
      </c>
      <c r="C451" s="234" t="s">
        <v>9130</v>
      </c>
      <c r="D451" s="606"/>
      <c r="E451" s="606"/>
      <c r="F451" s="487" t="s">
        <v>5710</v>
      </c>
      <c r="G451" s="487" t="s">
        <v>5716</v>
      </c>
      <c r="H451" s="1" t="s">
        <v>5995</v>
      </c>
      <c r="I451" s="510">
        <v>45202</v>
      </c>
      <c r="J451" s="510">
        <v>45233</v>
      </c>
      <c r="K451" s="494" t="s">
        <v>5727</v>
      </c>
      <c r="L451" s="478" t="s">
        <v>1896</v>
      </c>
      <c r="M451" s="490">
        <v>655738</v>
      </c>
      <c r="N451" s="484" t="s">
        <v>5784</v>
      </c>
      <c r="P451" s="489"/>
      <c r="Q451" s="1057"/>
      <c r="R451" s="513">
        <f t="shared" si="8"/>
        <v>655738</v>
      </c>
    </row>
    <row r="452" spans="1:18" s="484" customFormat="1" hidden="1">
      <c r="A452" s="478" t="s">
        <v>4933</v>
      </c>
      <c r="B452" s="168" t="s">
        <v>747</v>
      </c>
      <c r="C452" s="234" t="s">
        <v>9147</v>
      </c>
      <c r="D452" s="606"/>
      <c r="E452" s="606"/>
      <c r="F452" s="487" t="s">
        <v>5710</v>
      </c>
      <c r="G452" s="487" t="s">
        <v>5716</v>
      </c>
      <c r="H452" s="1" t="s">
        <v>5995</v>
      </c>
      <c r="I452" s="510">
        <v>45272</v>
      </c>
      <c r="J452" s="510">
        <v>45330</v>
      </c>
      <c r="K452" s="494" t="s">
        <v>5727</v>
      </c>
      <c r="L452" s="478" t="s">
        <v>1896</v>
      </c>
      <c r="M452" s="490">
        <v>1558196.72</v>
      </c>
      <c r="N452" s="484" t="s">
        <v>5784</v>
      </c>
      <c r="P452" s="489"/>
      <c r="Q452" s="1057"/>
      <c r="R452" s="513">
        <f t="shared" si="8"/>
        <v>1558196.72</v>
      </c>
    </row>
    <row r="453" spans="1:18" s="484" customFormat="1" hidden="1">
      <c r="A453" s="478" t="s">
        <v>4940</v>
      </c>
      <c r="B453" s="168" t="s">
        <v>753</v>
      </c>
      <c r="C453" s="168" t="s">
        <v>6012</v>
      </c>
      <c r="D453" s="742"/>
      <c r="E453" s="742"/>
      <c r="F453" s="487" t="s">
        <v>5725</v>
      </c>
      <c r="G453" s="487" t="s">
        <v>3280</v>
      </c>
      <c r="H453" s="1" t="s">
        <v>5996</v>
      </c>
      <c r="I453" s="510">
        <v>44663</v>
      </c>
      <c r="J453" s="510">
        <v>44727</v>
      </c>
      <c r="K453" s="478" t="s">
        <v>6013</v>
      </c>
      <c r="L453" s="234" t="s">
        <v>3280</v>
      </c>
      <c r="M453" s="515">
        <v>24145121.989999998</v>
      </c>
      <c r="N453" s="478"/>
      <c r="O453" s="10"/>
      <c r="P453" s="490"/>
      <c r="Q453" s="1057"/>
      <c r="R453" s="513">
        <f t="shared" si="8"/>
        <v>24145121.989999998</v>
      </c>
    </row>
    <row r="454" spans="1:18" s="484" customFormat="1" hidden="1">
      <c r="A454" s="478" t="s">
        <v>4940</v>
      </c>
      <c r="B454" s="168" t="s">
        <v>753</v>
      </c>
      <c r="C454" s="168" t="s">
        <v>6012</v>
      </c>
      <c r="D454" s="742"/>
      <c r="E454" s="742"/>
      <c r="F454" s="487" t="s">
        <v>5725</v>
      </c>
      <c r="G454" s="487" t="s">
        <v>6094</v>
      </c>
      <c r="H454" s="1" t="s">
        <v>5996</v>
      </c>
      <c r="I454" s="510">
        <v>44664</v>
      </c>
      <c r="J454" s="510">
        <v>44727</v>
      </c>
      <c r="K454" s="478" t="s">
        <v>6013</v>
      </c>
      <c r="L454" s="20" t="s">
        <v>6094</v>
      </c>
      <c r="M454" s="515">
        <v>43446623.079999998</v>
      </c>
      <c r="N454" s="484" t="s">
        <v>5747</v>
      </c>
      <c r="O454" s="10"/>
      <c r="P454" s="490"/>
      <c r="Q454" s="1057"/>
      <c r="R454" s="513">
        <f t="shared" si="8"/>
        <v>43446623.079999998</v>
      </c>
    </row>
    <row r="455" spans="1:18" s="484" customFormat="1" hidden="1">
      <c r="A455" s="478" t="s">
        <v>4940</v>
      </c>
      <c r="B455" s="168" t="s">
        <v>753</v>
      </c>
      <c r="C455" s="168" t="s">
        <v>6012</v>
      </c>
      <c r="D455" s="742"/>
      <c r="E455" s="742"/>
      <c r="F455" s="487" t="s">
        <v>5725</v>
      </c>
      <c r="G455" s="487" t="s">
        <v>6093</v>
      </c>
      <c r="H455" s="1" t="s">
        <v>5996</v>
      </c>
      <c r="I455" s="510">
        <v>44666</v>
      </c>
      <c r="J455" s="510">
        <v>44727</v>
      </c>
      <c r="K455" s="478" t="s">
        <v>6013</v>
      </c>
      <c r="L455" s="842" t="s">
        <v>6093</v>
      </c>
      <c r="M455" s="515">
        <v>72414155.230000004</v>
      </c>
      <c r="N455" s="484" t="s">
        <v>5747</v>
      </c>
      <c r="O455" s="10"/>
      <c r="P455" s="490"/>
      <c r="Q455" s="1057"/>
      <c r="R455" s="513">
        <f t="shared" si="8"/>
        <v>72414155.230000004</v>
      </c>
    </row>
    <row r="456" spans="1:18" s="484" customFormat="1" hidden="1">
      <c r="A456" s="478" t="s">
        <v>4940</v>
      </c>
      <c r="B456" s="168" t="s">
        <v>753</v>
      </c>
      <c r="C456" s="607" t="s">
        <v>6012</v>
      </c>
      <c r="D456" s="1040"/>
      <c r="E456" s="1040"/>
      <c r="F456" s="487" t="s">
        <v>5725</v>
      </c>
      <c r="G456" s="487" t="s">
        <v>5704</v>
      </c>
      <c r="H456" s="1" t="s">
        <v>5996</v>
      </c>
      <c r="I456" s="510">
        <v>44672</v>
      </c>
      <c r="J456" s="510">
        <v>44727</v>
      </c>
      <c r="K456" s="478" t="s">
        <v>6013</v>
      </c>
      <c r="L456" s="842" t="s">
        <v>5704</v>
      </c>
      <c r="M456" s="515">
        <v>49253212.759999998</v>
      </c>
      <c r="N456" s="484" t="s">
        <v>5747</v>
      </c>
      <c r="O456" s="10"/>
      <c r="P456" s="490"/>
      <c r="Q456" s="1057"/>
      <c r="R456" s="513">
        <f t="shared" si="8"/>
        <v>49253212.759999998</v>
      </c>
    </row>
    <row r="457" spans="1:18" s="484" customFormat="1" hidden="1">
      <c r="A457" s="478" t="s">
        <v>4940</v>
      </c>
      <c r="B457" s="168" t="s">
        <v>753</v>
      </c>
      <c r="C457" s="607" t="s">
        <v>6012</v>
      </c>
      <c r="D457" s="1040"/>
      <c r="E457" s="1040"/>
      <c r="F457" s="487" t="s">
        <v>5725</v>
      </c>
      <c r="G457" s="487" t="s">
        <v>6101</v>
      </c>
      <c r="H457" s="1" t="s">
        <v>5996</v>
      </c>
      <c r="I457" s="510">
        <v>44677</v>
      </c>
      <c r="J457" s="510">
        <v>44727</v>
      </c>
      <c r="K457" s="478" t="s">
        <v>6013</v>
      </c>
      <c r="L457" s="20" t="s">
        <v>6101</v>
      </c>
      <c r="M457" s="515">
        <v>32951612.73</v>
      </c>
      <c r="N457" s="484" t="s">
        <v>5747</v>
      </c>
      <c r="O457" s="10"/>
      <c r="P457" s="490"/>
      <c r="Q457" s="1057"/>
      <c r="R457" s="513">
        <f t="shared" si="8"/>
        <v>32951612.73</v>
      </c>
    </row>
    <row r="458" spans="1:18" s="484" customFormat="1" hidden="1">
      <c r="A458" s="478" t="s">
        <v>4940</v>
      </c>
      <c r="B458" s="168" t="s">
        <v>753</v>
      </c>
      <c r="C458" s="607" t="s">
        <v>6012</v>
      </c>
      <c r="D458" s="1040"/>
      <c r="E458" s="1040"/>
      <c r="F458" s="487" t="s">
        <v>5725</v>
      </c>
      <c r="G458" s="487" t="s">
        <v>6090</v>
      </c>
      <c r="H458" s="1" t="s">
        <v>5996</v>
      </c>
      <c r="I458" s="510">
        <v>44666</v>
      </c>
      <c r="J458" s="510">
        <v>44771</v>
      </c>
      <c r="K458" s="478" t="s">
        <v>6013</v>
      </c>
      <c r="L458" s="20" t="s">
        <v>6090</v>
      </c>
      <c r="M458" s="515">
        <v>56263724.770000003</v>
      </c>
      <c r="N458" s="484" t="s">
        <v>5747</v>
      </c>
      <c r="O458" s="10"/>
      <c r="P458" s="490"/>
      <c r="Q458" s="1057"/>
      <c r="R458" s="513">
        <f t="shared" si="8"/>
        <v>56263724.770000003</v>
      </c>
    </row>
    <row r="459" spans="1:18" s="484" customFormat="1" hidden="1">
      <c r="A459" s="478" t="s">
        <v>4940</v>
      </c>
      <c r="B459" s="168" t="s">
        <v>753</v>
      </c>
      <c r="C459" s="607" t="s">
        <v>6012</v>
      </c>
      <c r="D459" s="1040"/>
      <c r="E459" s="1040"/>
      <c r="F459" s="487" t="s">
        <v>5725</v>
      </c>
      <c r="G459" s="487" t="s">
        <v>6096</v>
      </c>
      <c r="H459" s="1" t="s">
        <v>5996</v>
      </c>
      <c r="I459" s="510">
        <v>44673</v>
      </c>
      <c r="J459" s="510">
        <v>44771</v>
      </c>
      <c r="K459" s="485" t="s">
        <v>6013</v>
      </c>
      <c r="L459" s="20" t="s">
        <v>6096</v>
      </c>
      <c r="M459" s="515">
        <v>4179740.77</v>
      </c>
      <c r="N459" s="484" t="s">
        <v>5747</v>
      </c>
      <c r="O459" s="10"/>
      <c r="P459" s="490"/>
      <c r="Q459" s="1057"/>
      <c r="R459" s="513">
        <f t="shared" si="8"/>
        <v>4179740.77</v>
      </c>
    </row>
    <row r="460" spans="1:18" s="484" customFormat="1" hidden="1">
      <c r="A460" s="478" t="s">
        <v>4940</v>
      </c>
      <c r="B460" s="168" t="s">
        <v>753</v>
      </c>
      <c r="C460" s="607" t="s">
        <v>6012</v>
      </c>
      <c r="D460" s="1040"/>
      <c r="E460" s="1040"/>
      <c r="F460" s="487" t="s">
        <v>5725</v>
      </c>
      <c r="G460" s="487" t="s">
        <v>6099</v>
      </c>
      <c r="H460" s="1" t="s">
        <v>5996</v>
      </c>
      <c r="I460" s="510">
        <v>44673</v>
      </c>
      <c r="J460" s="510">
        <v>44771</v>
      </c>
      <c r="K460" s="478" t="s">
        <v>6013</v>
      </c>
      <c r="L460" s="20" t="s">
        <v>6099</v>
      </c>
      <c r="M460" s="515">
        <v>6454237.5499999998</v>
      </c>
      <c r="N460" s="484" t="s">
        <v>5747</v>
      </c>
      <c r="O460" s="10"/>
      <c r="P460" s="490"/>
      <c r="Q460" s="1057"/>
      <c r="R460" s="513">
        <f t="shared" si="8"/>
        <v>6454237.5499999998</v>
      </c>
    </row>
    <row r="461" spans="1:18" s="484" customFormat="1" hidden="1">
      <c r="A461" s="478" t="s">
        <v>4940</v>
      </c>
      <c r="B461" s="168" t="s">
        <v>753</v>
      </c>
      <c r="C461" s="168" t="s">
        <v>6012</v>
      </c>
      <c r="D461" s="742"/>
      <c r="E461" s="742"/>
      <c r="F461" s="487" t="s">
        <v>5725</v>
      </c>
      <c r="G461" s="487" t="s">
        <v>6102</v>
      </c>
      <c r="H461" s="1" t="s">
        <v>5996</v>
      </c>
      <c r="I461" s="510">
        <v>44680</v>
      </c>
      <c r="J461" s="510">
        <v>44771</v>
      </c>
      <c r="K461" s="478" t="s">
        <v>6013</v>
      </c>
      <c r="L461" s="20" t="s">
        <v>6102</v>
      </c>
      <c r="M461" s="515">
        <v>2444149.4700000002</v>
      </c>
      <c r="N461" s="484" t="s">
        <v>5747</v>
      </c>
      <c r="O461" s="10"/>
      <c r="P461" s="490"/>
      <c r="Q461" s="1057"/>
      <c r="R461" s="513">
        <f t="shared" si="8"/>
        <v>2444149.4700000002</v>
      </c>
    </row>
    <row r="462" spans="1:18" s="484" customFormat="1" hidden="1">
      <c r="A462" s="478" t="s">
        <v>4940</v>
      </c>
      <c r="B462" s="168" t="s">
        <v>753</v>
      </c>
      <c r="C462" s="607" t="s">
        <v>6012</v>
      </c>
      <c r="D462" s="1040"/>
      <c r="E462" s="1040"/>
      <c r="F462" s="487" t="s">
        <v>5725</v>
      </c>
      <c r="G462" s="487" t="s">
        <v>3226</v>
      </c>
      <c r="H462" s="1" t="s">
        <v>5996</v>
      </c>
      <c r="I462" s="510">
        <v>44673</v>
      </c>
      <c r="J462" s="510">
        <v>44804</v>
      </c>
      <c r="K462" s="485" t="s">
        <v>6013</v>
      </c>
      <c r="L462" s="20" t="s">
        <v>3226</v>
      </c>
      <c r="M462" s="515">
        <v>76582722.599999994</v>
      </c>
      <c r="N462" s="484" t="s">
        <v>5747</v>
      </c>
      <c r="O462" s="10"/>
      <c r="P462" s="490"/>
      <c r="Q462" s="1057"/>
      <c r="R462" s="513">
        <f t="shared" si="8"/>
        <v>76582722.599999994</v>
      </c>
    </row>
    <row r="463" spans="1:18" s="484" customFormat="1" hidden="1">
      <c r="A463" s="478" t="s">
        <v>4940</v>
      </c>
      <c r="B463" s="168" t="s">
        <v>753</v>
      </c>
      <c r="C463" s="607" t="s">
        <v>6012</v>
      </c>
      <c r="D463" s="1040"/>
      <c r="E463" s="1040"/>
      <c r="F463" s="487" t="s">
        <v>5725</v>
      </c>
      <c r="G463" s="487" t="s">
        <v>6097</v>
      </c>
      <c r="H463" s="1" t="s">
        <v>5996</v>
      </c>
      <c r="I463" s="510">
        <v>44673</v>
      </c>
      <c r="J463" s="510">
        <v>44827</v>
      </c>
      <c r="K463" s="478" t="s">
        <v>6013</v>
      </c>
      <c r="L463" s="20" t="s">
        <v>6097</v>
      </c>
      <c r="M463" s="515">
        <v>28765741.18</v>
      </c>
      <c r="N463" s="484" t="s">
        <v>5747</v>
      </c>
      <c r="O463" s="10"/>
      <c r="P463" s="490"/>
      <c r="Q463" s="1057"/>
      <c r="R463" s="513">
        <f t="shared" si="8"/>
        <v>28765741.18</v>
      </c>
    </row>
    <row r="464" spans="1:18" s="484" customFormat="1" hidden="1">
      <c r="A464" s="478" t="s">
        <v>4940</v>
      </c>
      <c r="B464" s="168" t="s">
        <v>753</v>
      </c>
      <c r="C464" s="607" t="s">
        <v>6012</v>
      </c>
      <c r="D464" s="1040"/>
      <c r="E464" s="1040"/>
      <c r="F464" s="487" t="s">
        <v>5725</v>
      </c>
      <c r="G464" s="487" t="s">
        <v>6860</v>
      </c>
      <c r="H464" s="1" t="s">
        <v>5996</v>
      </c>
      <c r="I464" s="510">
        <v>44666</v>
      </c>
      <c r="J464" s="510">
        <v>44834</v>
      </c>
      <c r="K464" s="485" t="s">
        <v>6013</v>
      </c>
      <c r="L464" s="20" t="s">
        <v>6091</v>
      </c>
      <c r="M464" s="515">
        <v>10372444.720000001</v>
      </c>
      <c r="N464" s="484" t="s">
        <v>5747</v>
      </c>
      <c r="O464" s="10"/>
      <c r="P464" s="490"/>
      <c r="Q464" s="1057"/>
      <c r="R464" s="513">
        <f t="shared" si="8"/>
        <v>10372444.720000001</v>
      </c>
    </row>
    <row r="465" spans="1:18" s="484" customFormat="1" hidden="1">
      <c r="A465" s="478" t="s">
        <v>4940</v>
      </c>
      <c r="B465" s="168" t="s">
        <v>753</v>
      </c>
      <c r="C465" s="607" t="s">
        <v>6012</v>
      </c>
      <c r="D465" s="1040"/>
      <c r="E465" s="1040"/>
      <c r="F465" s="487" t="s">
        <v>5725</v>
      </c>
      <c r="G465" s="487" t="s">
        <v>6005</v>
      </c>
      <c r="H465" s="1" t="s">
        <v>5996</v>
      </c>
      <c r="I465" s="510">
        <v>44666</v>
      </c>
      <c r="J465" s="510">
        <v>44834</v>
      </c>
      <c r="K465" s="485" t="s">
        <v>6013</v>
      </c>
      <c r="L465" s="20" t="s">
        <v>6005</v>
      </c>
      <c r="M465" s="515">
        <v>48024154.140000001</v>
      </c>
      <c r="N465" s="484" t="s">
        <v>5747</v>
      </c>
      <c r="O465" s="10"/>
      <c r="P465" s="490"/>
      <c r="Q465" s="1057"/>
      <c r="R465" s="513">
        <f t="shared" si="8"/>
        <v>48024154.140000001</v>
      </c>
    </row>
    <row r="466" spans="1:18" s="484" customFormat="1" hidden="1">
      <c r="A466" s="478" t="s">
        <v>4940</v>
      </c>
      <c r="B466" s="168" t="s">
        <v>753</v>
      </c>
      <c r="C466" s="607" t="s">
        <v>6012</v>
      </c>
      <c r="D466" s="1040"/>
      <c r="E466" s="1040"/>
      <c r="F466" s="487" t="s">
        <v>5725</v>
      </c>
      <c r="G466" s="487" t="s">
        <v>6095</v>
      </c>
      <c r="H466" s="1" t="s">
        <v>5996</v>
      </c>
      <c r="I466" s="510">
        <v>44673</v>
      </c>
      <c r="J466" s="510">
        <v>44834</v>
      </c>
      <c r="K466" s="478" t="s">
        <v>6013</v>
      </c>
      <c r="L466" s="20" t="s">
        <v>6095</v>
      </c>
      <c r="M466" s="515">
        <v>39494512.07</v>
      </c>
      <c r="N466" s="484" t="s">
        <v>5747</v>
      </c>
      <c r="O466" s="10"/>
      <c r="P466" s="490"/>
      <c r="Q466" s="1057"/>
      <c r="R466" s="513">
        <f t="shared" si="8"/>
        <v>39494512.07</v>
      </c>
    </row>
    <row r="467" spans="1:18" s="484" customFormat="1" hidden="1">
      <c r="A467" s="478" t="s">
        <v>4940</v>
      </c>
      <c r="B467" s="168" t="s">
        <v>753</v>
      </c>
      <c r="C467" s="607" t="s">
        <v>6012</v>
      </c>
      <c r="D467" s="1040"/>
      <c r="E467" s="1040"/>
      <c r="F467" s="487" t="s">
        <v>5725</v>
      </c>
      <c r="G467" s="487" t="s">
        <v>6098</v>
      </c>
      <c r="H467" s="1" t="s">
        <v>5996</v>
      </c>
      <c r="I467" s="510">
        <v>44673</v>
      </c>
      <c r="J467" s="510">
        <v>44834</v>
      </c>
      <c r="K467" s="478" t="s">
        <v>6013</v>
      </c>
      <c r="L467" s="20" t="s">
        <v>6098</v>
      </c>
      <c r="M467" s="515">
        <v>10208684.359999999</v>
      </c>
      <c r="N467" s="484" t="s">
        <v>5747</v>
      </c>
      <c r="O467" s="10"/>
      <c r="P467" s="490"/>
      <c r="Q467" s="1057"/>
      <c r="R467" s="513">
        <f t="shared" si="8"/>
        <v>10208684.359999999</v>
      </c>
    </row>
    <row r="468" spans="1:18" s="484" customFormat="1" hidden="1">
      <c r="A468" s="478" t="s">
        <v>4940</v>
      </c>
      <c r="B468" s="168" t="s">
        <v>753</v>
      </c>
      <c r="C468" s="168" t="s">
        <v>6012</v>
      </c>
      <c r="D468" s="742"/>
      <c r="E468" s="742"/>
      <c r="F468" s="487" t="s">
        <v>5725</v>
      </c>
      <c r="G468" s="487" t="s">
        <v>6015</v>
      </c>
      <c r="H468" s="1" t="s">
        <v>5996</v>
      </c>
      <c r="I468" s="510">
        <v>44677</v>
      </c>
      <c r="J468" s="510">
        <v>44834</v>
      </c>
      <c r="K468" s="478" t="s">
        <v>6013</v>
      </c>
      <c r="L468" s="234" t="s">
        <v>6015</v>
      </c>
      <c r="M468" s="515">
        <v>32473587.579999998</v>
      </c>
      <c r="N468" s="478"/>
      <c r="O468" s="10"/>
      <c r="P468" s="490"/>
      <c r="Q468" s="1057"/>
      <c r="R468" s="513">
        <f t="shared" si="8"/>
        <v>32473587.579999998</v>
      </c>
    </row>
    <row r="469" spans="1:18" s="484" customFormat="1" hidden="1">
      <c r="A469" s="478" t="s">
        <v>4940</v>
      </c>
      <c r="B469" s="168" t="s">
        <v>753</v>
      </c>
      <c r="C469" s="607" t="s">
        <v>6012</v>
      </c>
      <c r="D469" s="1040"/>
      <c r="E469" s="1040"/>
      <c r="F469" s="487" t="s">
        <v>5725</v>
      </c>
      <c r="G469" s="487" t="s">
        <v>6014</v>
      </c>
      <c r="H469" s="1" t="s">
        <v>5996</v>
      </c>
      <c r="I469" s="510">
        <v>44677</v>
      </c>
      <c r="J469" s="510">
        <v>44834</v>
      </c>
      <c r="K469" s="478" t="s">
        <v>6013</v>
      </c>
      <c r="L469" s="20" t="s">
        <v>6014</v>
      </c>
      <c r="M469" s="515">
        <v>11421814.77</v>
      </c>
      <c r="N469" s="484" t="s">
        <v>5747</v>
      </c>
      <c r="O469" s="10"/>
      <c r="P469" s="490"/>
      <c r="Q469" s="1057"/>
      <c r="R469" s="513">
        <f t="shared" si="8"/>
        <v>11421814.77</v>
      </c>
    </row>
    <row r="470" spans="1:18" s="484" customFormat="1" hidden="1">
      <c r="A470" s="478" t="s">
        <v>4940</v>
      </c>
      <c r="B470" s="168" t="s">
        <v>753</v>
      </c>
      <c r="C470" s="607" t="s">
        <v>6012</v>
      </c>
      <c r="D470" s="1040"/>
      <c r="E470" s="1040"/>
      <c r="F470" s="487" t="s">
        <v>5725</v>
      </c>
      <c r="G470" s="487" t="s">
        <v>6100</v>
      </c>
      <c r="H470" s="1" t="s">
        <v>5996</v>
      </c>
      <c r="I470" s="510">
        <v>44677</v>
      </c>
      <c r="J470" s="510">
        <v>44834</v>
      </c>
      <c r="K470" s="478" t="s">
        <v>6013</v>
      </c>
      <c r="L470" s="20" t="s">
        <v>6100</v>
      </c>
      <c r="M470" s="515">
        <v>15272009.68</v>
      </c>
      <c r="N470" s="484" t="s">
        <v>5747</v>
      </c>
      <c r="O470" s="10"/>
      <c r="P470" s="490"/>
      <c r="Q470" s="1057"/>
      <c r="R470" s="513">
        <f t="shared" si="8"/>
        <v>15272009.68</v>
      </c>
    </row>
    <row r="471" spans="1:18" s="484" customFormat="1" hidden="1">
      <c r="A471" s="478" t="s">
        <v>4940</v>
      </c>
      <c r="B471" s="168" t="s">
        <v>753</v>
      </c>
      <c r="C471" s="168" t="s">
        <v>6012</v>
      </c>
      <c r="D471" s="742"/>
      <c r="E471" s="742"/>
      <c r="F471" s="487" t="s">
        <v>5725</v>
      </c>
      <c r="G471" s="487" t="s">
        <v>6103</v>
      </c>
      <c r="H471" s="1" t="s">
        <v>5996</v>
      </c>
      <c r="I471" s="510">
        <v>44680</v>
      </c>
      <c r="J471" s="510">
        <v>44834</v>
      </c>
      <c r="K471" s="485" t="s">
        <v>6013</v>
      </c>
      <c r="L471" s="20" t="s">
        <v>6103</v>
      </c>
      <c r="M471" s="515">
        <v>15478909.060000001</v>
      </c>
      <c r="N471" s="484" t="s">
        <v>5747</v>
      </c>
      <c r="O471" s="10"/>
      <c r="P471" s="490"/>
      <c r="Q471" s="1057"/>
      <c r="R471" s="513">
        <f t="shared" si="8"/>
        <v>15478909.060000001</v>
      </c>
    </row>
    <row r="472" spans="1:18" s="484" customFormat="1" hidden="1">
      <c r="A472" s="478" t="s">
        <v>4940</v>
      </c>
      <c r="B472" s="168" t="s">
        <v>753</v>
      </c>
      <c r="C472" s="168" t="s">
        <v>6012</v>
      </c>
      <c r="D472" s="742"/>
      <c r="E472" s="742"/>
      <c r="F472" s="487" t="s">
        <v>5725</v>
      </c>
      <c r="G472" s="608" t="s">
        <v>6104</v>
      </c>
      <c r="H472" s="1" t="s">
        <v>5996</v>
      </c>
      <c r="I472" s="510">
        <v>44683</v>
      </c>
      <c r="J472" s="510">
        <v>44834</v>
      </c>
      <c r="K472" s="478" t="s">
        <v>6013</v>
      </c>
      <c r="L472" s="20" t="s">
        <v>6104</v>
      </c>
      <c r="M472" s="515">
        <v>5568927.3300000001</v>
      </c>
      <c r="N472" s="484" t="s">
        <v>5747</v>
      </c>
      <c r="O472" s="10"/>
      <c r="P472" s="490"/>
      <c r="Q472" s="1057"/>
      <c r="R472" s="513">
        <f t="shared" si="8"/>
        <v>5568927.3300000001</v>
      </c>
    </row>
    <row r="473" spans="1:18" s="484" customFormat="1" hidden="1">
      <c r="A473" s="478" t="s">
        <v>4940</v>
      </c>
      <c r="B473" s="168" t="s">
        <v>753</v>
      </c>
      <c r="C473" s="168" t="s">
        <v>6012</v>
      </c>
      <c r="D473" s="742"/>
      <c r="E473" s="742"/>
      <c r="F473" s="487" t="s">
        <v>5725</v>
      </c>
      <c r="G473" s="608" t="s">
        <v>6105</v>
      </c>
      <c r="H473" s="1" t="s">
        <v>5996</v>
      </c>
      <c r="I473" s="510">
        <v>44683</v>
      </c>
      <c r="J473" s="510">
        <v>44834</v>
      </c>
      <c r="K473" s="478" t="s">
        <v>6013</v>
      </c>
      <c r="L473" s="20" t="s">
        <v>6105</v>
      </c>
      <c r="M473" s="515">
        <v>4783914.16</v>
      </c>
      <c r="N473" s="484" t="s">
        <v>5747</v>
      </c>
      <c r="O473" s="10"/>
      <c r="P473" s="490"/>
      <c r="Q473" s="1057"/>
      <c r="R473" s="513">
        <f t="shared" si="8"/>
        <v>4783914.16</v>
      </c>
    </row>
    <row r="474" spans="1:18" s="484" customFormat="1" hidden="1">
      <c r="A474" s="478" t="s">
        <v>4940</v>
      </c>
      <c r="B474" s="168" t="s">
        <v>753</v>
      </c>
      <c r="C474" s="234" t="s">
        <v>6891</v>
      </c>
      <c r="D474" s="606"/>
      <c r="E474" s="606"/>
      <c r="F474" s="487" t="s">
        <v>5710</v>
      </c>
      <c r="G474" s="487" t="s">
        <v>5732</v>
      </c>
      <c r="H474" s="1" t="s">
        <v>5995</v>
      </c>
      <c r="I474" s="510">
        <v>45100</v>
      </c>
      <c r="J474" s="510">
        <v>45103</v>
      </c>
      <c r="K474" s="478" t="s">
        <v>6884</v>
      </c>
      <c r="L474" s="478" t="s">
        <v>1896</v>
      </c>
      <c r="M474" s="515">
        <v>7100000</v>
      </c>
      <c r="N474" s="478" t="s">
        <v>6892</v>
      </c>
      <c r="O474" s="10"/>
      <c r="P474" s="513"/>
      <c r="Q474" s="1057"/>
      <c r="R474" s="513">
        <f t="shared" si="8"/>
        <v>7100000</v>
      </c>
    </row>
    <row r="475" spans="1:18" s="484" customFormat="1" hidden="1">
      <c r="A475" s="478" t="s">
        <v>4942</v>
      </c>
      <c r="B475" s="168" t="s">
        <v>751</v>
      </c>
      <c r="C475" s="234" t="s">
        <v>3294</v>
      </c>
      <c r="D475" s="606"/>
      <c r="E475" s="606"/>
      <c r="F475" s="487" t="s">
        <v>5708</v>
      </c>
      <c r="G475" s="487" t="s">
        <v>5721</v>
      </c>
      <c r="H475" s="525" t="s">
        <v>5995</v>
      </c>
      <c r="I475" s="510">
        <v>44560</v>
      </c>
      <c r="J475" s="510">
        <v>44635</v>
      </c>
      <c r="K475" s="478" t="s">
        <v>3295</v>
      </c>
      <c r="L475" s="478" t="s">
        <v>1896</v>
      </c>
      <c r="M475" s="515">
        <v>190000000</v>
      </c>
      <c r="N475" s="234" t="s">
        <v>6106</v>
      </c>
      <c r="O475" s="10">
        <v>813</v>
      </c>
      <c r="P475" s="513">
        <v>1054187537.85</v>
      </c>
      <c r="Q475" s="1057">
        <v>126</v>
      </c>
      <c r="R475" s="513">
        <v>185196780</v>
      </c>
    </row>
    <row r="476" spans="1:18" s="484" customFormat="1" hidden="1">
      <c r="A476" s="478" t="s">
        <v>4942</v>
      </c>
      <c r="B476" s="168" t="s">
        <v>751</v>
      </c>
      <c r="C476" s="234" t="s">
        <v>6966</v>
      </c>
      <c r="D476" s="606"/>
      <c r="E476" s="606"/>
      <c r="F476" s="487" t="s">
        <v>5725</v>
      </c>
      <c r="G476" s="487" t="s">
        <v>6100</v>
      </c>
      <c r="H476" s="1" t="s">
        <v>5996</v>
      </c>
      <c r="I476" s="510">
        <v>44867</v>
      </c>
      <c r="J476" s="510">
        <v>44892</v>
      </c>
      <c r="K476" s="478" t="s">
        <v>6952</v>
      </c>
      <c r="L476" s="478" t="s">
        <v>6100</v>
      </c>
      <c r="M476" s="515">
        <v>601400</v>
      </c>
      <c r="N476" s="478"/>
      <c r="O476" s="10"/>
      <c r="P476" s="513"/>
      <c r="Q476" s="1057"/>
      <c r="R476" s="513">
        <f t="shared" ref="R476:R495" si="9">M476</f>
        <v>601400</v>
      </c>
    </row>
    <row r="477" spans="1:18" s="484" customFormat="1" hidden="1">
      <c r="A477" s="478" t="s">
        <v>4942</v>
      </c>
      <c r="B477" s="168" t="s">
        <v>751</v>
      </c>
      <c r="C477" s="234" t="s">
        <v>6973</v>
      </c>
      <c r="D477" s="606"/>
      <c r="E477" s="606"/>
      <c r="F477" s="487" t="s">
        <v>5725</v>
      </c>
      <c r="G477" s="487" t="s">
        <v>6103</v>
      </c>
      <c r="H477" s="1" t="s">
        <v>5996</v>
      </c>
      <c r="I477" s="510">
        <v>44889</v>
      </c>
      <c r="J477" s="510">
        <v>44917</v>
      </c>
      <c r="K477" s="478" t="s">
        <v>6802</v>
      </c>
      <c r="L477" s="478" t="s">
        <v>6103</v>
      </c>
      <c r="M477" s="515">
        <v>601400</v>
      </c>
      <c r="N477" s="478"/>
      <c r="O477" s="10"/>
      <c r="P477" s="513"/>
      <c r="Q477" s="1057"/>
      <c r="R477" s="513">
        <f t="shared" si="9"/>
        <v>601400</v>
      </c>
    </row>
    <row r="478" spans="1:18" s="484" customFormat="1" hidden="1">
      <c r="A478" s="478" t="s">
        <v>4942</v>
      </c>
      <c r="B478" s="168" t="s">
        <v>751</v>
      </c>
      <c r="C478" s="234" t="s">
        <v>6975</v>
      </c>
      <c r="D478" s="606"/>
      <c r="E478" s="606"/>
      <c r="F478" s="487" t="s">
        <v>5725</v>
      </c>
      <c r="G478" s="487" t="s">
        <v>6015</v>
      </c>
      <c r="H478" s="1" t="s">
        <v>5996</v>
      </c>
      <c r="I478" s="510">
        <v>44875</v>
      </c>
      <c r="J478" s="510">
        <v>44926</v>
      </c>
      <c r="K478" s="478" t="s">
        <v>6974</v>
      </c>
      <c r="L478" s="478" t="s">
        <v>6015</v>
      </c>
      <c r="M478" s="515">
        <v>601400</v>
      </c>
      <c r="N478" s="478"/>
      <c r="O478" s="10"/>
      <c r="P478" s="490"/>
      <c r="Q478" s="1057"/>
      <c r="R478" s="513">
        <f t="shared" si="9"/>
        <v>601400</v>
      </c>
    </row>
    <row r="479" spans="1:18" s="484" customFormat="1" hidden="1">
      <c r="A479" s="478" t="s">
        <v>4942</v>
      </c>
      <c r="B479" s="168" t="s">
        <v>751</v>
      </c>
      <c r="C479" s="234" t="s">
        <v>6976</v>
      </c>
      <c r="D479" s="606"/>
      <c r="E479" s="606"/>
      <c r="F479" s="487" t="s">
        <v>5725</v>
      </c>
      <c r="G479" s="487" t="s">
        <v>6093</v>
      </c>
      <c r="H479" s="1" t="s">
        <v>5996</v>
      </c>
      <c r="I479" s="510">
        <v>44929</v>
      </c>
      <c r="J479" s="510">
        <v>44943</v>
      </c>
      <c r="K479" s="478" t="s">
        <v>6908</v>
      </c>
      <c r="L479" s="478" t="s">
        <v>6093</v>
      </c>
      <c r="M479" s="515">
        <v>601400</v>
      </c>
      <c r="N479" s="478"/>
      <c r="O479" s="10"/>
      <c r="P479" s="490"/>
      <c r="Q479" s="1057"/>
      <c r="R479" s="513">
        <f t="shared" si="9"/>
        <v>601400</v>
      </c>
    </row>
    <row r="480" spans="1:18" s="484" customFormat="1" hidden="1">
      <c r="A480" s="478" t="s">
        <v>4942</v>
      </c>
      <c r="B480" s="168" t="s">
        <v>751</v>
      </c>
      <c r="C480" s="234" t="s">
        <v>6980</v>
      </c>
      <c r="D480" s="606"/>
      <c r="E480" s="606"/>
      <c r="F480" s="487" t="s">
        <v>5725</v>
      </c>
      <c r="G480" s="487" t="s">
        <v>6090</v>
      </c>
      <c r="H480" s="1" t="s">
        <v>5996</v>
      </c>
      <c r="I480" s="510">
        <v>44956</v>
      </c>
      <c r="J480" s="510">
        <v>44972</v>
      </c>
      <c r="K480" s="478" t="s">
        <v>6802</v>
      </c>
      <c r="L480" s="478" t="s">
        <v>6090</v>
      </c>
      <c r="M480" s="515">
        <v>601400</v>
      </c>
      <c r="N480" s="478"/>
      <c r="O480" s="10"/>
      <c r="P480" s="490"/>
      <c r="Q480" s="1057"/>
      <c r="R480" s="513">
        <f t="shared" si="9"/>
        <v>601400</v>
      </c>
    </row>
    <row r="481" spans="1:18" s="484" customFormat="1" hidden="1">
      <c r="A481" s="478" t="s">
        <v>4942</v>
      </c>
      <c r="B481" s="168" t="s">
        <v>751</v>
      </c>
      <c r="C481" s="234" t="s">
        <v>6982</v>
      </c>
      <c r="D481" s="606"/>
      <c r="E481" s="606"/>
      <c r="F481" s="487" t="s">
        <v>5725</v>
      </c>
      <c r="G481" s="487" t="s">
        <v>6098</v>
      </c>
      <c r="H481" s="1" t="s">
        <v>5996</v>
      </c>
      <c r="I481" s="510">
        <v>44942</v>
      </c>
      <c r="J481" s="510">
        <v>44985</v>
      </c>
      <c r="K481" s="478" t="s">
        <v>6802</v>
      </c>
      <c r="L481" s="478" t="s">
        <v>6098</v>
      </c>
      <c r="M481" s="515">
        <v>601400</v>
      </c>
      <c r="N481" s="478"/>
      <c r="O481" s="10"/>
      <c r="P481" s="490"/>
      <c r="Q481" s="1057"/>
      <c r="R481" s="513">
        <f t="shared" si="9"/>
        <v>601400</v>
      </c>
    </row>
    <row r="482" spans="1:18" s="484" customFormat="1" hidden="1">
      <c r="A482" s="478" t="s">
        <v>4942</v>
      </c>
      <c r="B482" s="168" t="s">
        <v>751</v>
      </c>
      <c r="C482" s="234" t="s">
        <v>6983</v>
      </c>
      <c r="D482" s="606"/>
      <c r="E482" s="606"/>
      <c r="F482" s="487" t="s">
        <v>5725</v>
      </c>
      <c r="G482" s="487" t="s">
        <v>6005</v>
      </c>
      <c r="H482" s="1" t="s">
        <v>5996</v>
      </c>
      <c r="I482" s="510">
        <v>44953</v>
      </c>
      <c r="J482" s="510">
        <v>45001</v>
      </c>
      <c r="K482" s="478" t="s">
        <v>6802</v>
      </c>
      <c r="L482" s="478" t="s">
        <v>6005</v>
      </c>
      <c r="M482" s="515">
        <v>601400</v>
      </c>
      <c r="N482" s="478"/>
      <c r="O482" s="10"/>
      <c r="P482" s="490"/>
      <c r="Q482" s="1057"/>
      <c r="R482" s="513">
        <f t="shared" si="9"/>
        <v>601400</v>
      </c>
    </row>
    <row r="483" spans="1:18" s="484" customFormat="1" hidden="1">
      <c r="A483" s="478" t="s">
        <v>4942</v>
      </c>
      <c r="B483" s="168" t="s">
        <v>751</v>
      </c>
      <c r="C483" s="234" t="s">
        <v>6986</v>
      </c>
      <c r="D483" s="606"/>
      <c r="E483" s="606"/>
      <c r="F483" s="487" t="s">
        <v>5725</v>
      </c>
      <c r="G483" s="487" t="s">
        <v>6101</v>
      </c>
      <c r="H483" s="1" t="s">
        <v>5996</v>
      </c>
      <c r="I483" s="510">
        <v>44994</v>
      </c>
      <c r="J483" s="510">
        <v>45014</v>
      </c>
      <c r="K483" s="478" t="s">
        <v>6985</v>
      </c>
      <c r="L483" s="478" t="s">
        <v>6101</v>
      </c>
      <c r="M483" s="515">
        <v>601400</v>
      </c>
      <c r="N483" s="478"/>
      <c r="O483" s="10"/>
      <c r="P483" s="490"/>
      <c r="Q483" s="1057"/>
      <c r="R483" s="513">
        <f t="shared" si="9"/>
        <v>601400</v>
      </c>
    </row>
    <row r="484" spans="1:18" s="484" customFormat="1" hidden="1">
      <c r="A484" s="478" t="s">
        <v>4942</v>
      </c>
      <c r="B484" s="168" t="s">
        <v>751</v>
      </c>
      <c r="C484" s="234" t="s">
        <v>6885</v>
      </c>
      <c r="D484" s="606"/>
      <c r="E484" s="606"/>
      <c r="F484" s="487" t="s">
        <v>5710</v>
      </c>
      <c r="G484" s="487" t="s">
        <v>5732</v>
      </c>
      <c r="H484" s="1" t="s">
        <v>5995</v>
      </c>
      <c r="I484" s="510">
        <v>45042</v>
      </c>
      <c r="J484" s="510">
        <v>45076</v>
      </c>
      <c r="K484" s="484" t="s">
        <v>6884</v>
      </c>
      <c r="L484" s="478" t="s">
        <v>1896</v>
      </c>
      <c r="M484" s="490">
        <v>361995.26</v>
      </c>
      <c r="N484" s="484" t="s">
        <v>5784</v>
      </c>
      <c r="P484" s="489"/>
      <c r="Q484" s="1057"/>
      <c r="R484" s="513">
        <f t="shared" si="9"/>
        <v>361995.26</v>
      </c>
    </row>
    <row r="485" spans="1:18" s="484" customFormat="1" hidden="1">
      <c r="A485" s="478" t="s">
        <v>4942</v>
      </c>
      <c r="B485" s="168" t="s">
        <v>751</v>
      </c>
      <c r="C485" s="234" t="s">
        <v>7004</v>
      </c>
      <c r="D485" s="606"/>
      <c r="E485" s="606"/>
      <c r="F485" s="487" t="s">
        <v>5725</v>
      </c>
      <c r="G485" s="487" t="s">
        <v>6094</v>
      </c>
      <c r="H485" s="1" t="s">
        <v>5996</v>
      </c>
      <c r="I485" s="510">
        <v>45055</v>
      </c>
      <c r="J485" s="510">
        <v>45078</v>
      </c>
      <c r="K485" s="478" t="s">
        <v>6802</v>
      </c>
      <c r="L485" s="478" t="s">
        <v>6094</v>
      </c>
      <c r="M485" s="515">
        <v>601400</v>
      </c>
      <c r="N485" s="478"/>
      <c r="O485" s="10"/>
      <c r="P485" s="490"/>
      <c r="Q485" s="1057"/>
      <c r="R485" s="513">
        <f t="shared" si="9"/>
        <v>601400</v>
      </c>
    </row>
    <row r="486" spans="1:18" s="484" customFormat="1" hidden="1">
      <c r="A486" s="478" t="s">
        <v>4942</v>
      </c>
      <c r="B486" s="168" t="s">
        <v>751</v>
      </c>
      <c r="C486" s="234" t="s">
        <v>7023</v>
      </c>
      <c r="D486" s="606"/>
      <c r="E486" s="606"/>
      <c r="F486" s="488" t="s">
        <v>5710</v>
      </c>
      <c r="G486" s="487" t="s">
        <v>7021</v>
      </c>
      <c r="H486" s="1" t="s">
        <v>5996</v>
      </c>
      <c r="I486" s="510">
        <v>45070</v>
      </c>
      <c r="J486" s="510">
        <v>45093</v>
      </c>
      <c r="K486" s="478" t="s">
        <v>7022</v>
      </c>
      <c r="L486" s="478" t="s">
        <v>1896</v>
      </c>
      <c r="M486" s="515">
        <v>2480201.69</v>
      </c>
      <c r="N486" s="478"/>
      <c r="O486" s="10"/>
      <c r="P486" s="490"/>
      <c r="Q486" s="1057"/>
      <c r="R486" s="513">
        <f t="shared" si="9"/>
        <v>2480201.69</v>
      </c>
    </row>
    <row r="487" spans="1:18" s="484" customFormat="1" hidden="1">
      <c r="A487" s="478" t="s">
        <v>4942</v>
      </c>
      <c r="B487" s="168" t="s">
        <v>751</v>
      </c>
      <c r="C487" s="234" t="s">
        <v>6888</v>
      </c>
      <c r="D487" s="606"/>
      <c r="E487" s="606"/>
      <c r="F487" s="487" t="s">
        <v>5710</v>
      </c>
      <c r="G487" s="487" t="s">
        <v>5732</v>
      </c>
      <c r="H487" s="1" t="s">
        <v>5995</v>
      </c>
      <c r="I487" s="510">
        <v>45063</v>
      </c>
      <c r="J487" s="510">
        <v>45098</v>
      </c>
      <c r="K487" s="484" t="s">
        <v>6884</v>
      </c>
      <c r="L487" s="478" t="s">
        <v>1896</v>
      </c>
      <c r="M487" s="490">
        <v>823131.81</v>
      </c>
      <c r="N487" s="484" t="s">
        <v>5784</v>
      </c>
      <c r="P487" s="489"/>
      <c r="Q487" s="1057"/>
      <c r="R487" s="513">
        <f t="shared" si="9"/>
        <v>823131.81</v>
      </c>
    </row>
    <row r="488" spans="1:18" s="484" customFormat="1" hidden="1">
      <c r="A488" s="478" t="s">
        <v>4942</v>
      </c>
      <c r="B488" s="168" t="s">
        <v>751</v>
      </c>
      <c r="C488" s="234" t="s">
        <v>6901</v>
      </c>
      <c r="D488" s="606"/>
      <c r="E488" s="606"/>
      <c r="F488" s="487" t="s">
        <v>5710</v>
      </c>
      <c r="G488" s="487" t="s">
        <v>5732</v>
      </c>
      <c r="H488" s="1" t="s">
        <v>5995</v>
      </c>
      <c r="I488" s="510">
        <v>45071</v>
      </c>
      <c r="J488" s="510">
        <v>45103</v>
      </c>
      <c r="K488" s="484" t="s">
        <v>6884</v>
      </c>
      <c r="L488" s="478" t="s">
        <v>1896</v>
      </c>
      <c r="M488" s="490">
        <v>350209.58</v>
      </c>
      <c r="N488" s="484" t="s">
        <v>5784</v>
      </c>
      <c r="P488" s="489"/>
      <c r="Q488" s="1057"/>
      <c r="R488" s="513">
        <f t="shared" si="9"/>
        <v>350209.58</v>
      </c>
    </row>
    <row r="489" spans="1:18" s="484" customFormat="1" hidden="1">
      <c r="A489" s="478" t="s">
        <v>4942</v>
      </c>
      <c r="B489" s="168" t="s">
        <v>751</v>
      </c>
      <c r="C489" s="234" t="s">
        <v>6894</v>
      </c>
      <c r="D489" s="606"/>
      <c r="E489" s="606"/>
      <c r="F489" s="487" t="s">
        <v>5710</v>
      </c>
      <c r="G489" s="487" t="s">
        <v>5732</v>
      </c>
      <c r="H489" s="1" t="s">
        <v>5995</v>
      </c>
      <c r="I489" s="510">
        <v>45085</v>
      </c>
      <c r="J489" s="510">
        <v>45114</v>
      </c>
      <c r="K489" s="484" t="s">
        <v>6893</v>
      </c>
      <c r="L489" s="478" t="s">
        <v>1896</v>
      </c>
      <c r="M489" s="490">
        <v>3250000</v>
      </c>
      <c r="N489" s="484" t="s">
        <v>5784</v>
      </c>
      <c r="P489" s="489"/>
      <c r="Q489" s="1057"/>
      <c r="R489" s="513">
        <f t="shared" si="9"/>
        <v>3250000</v>
      </c>
    </row>
    <row r="490" spans="1:18" s="484" customFormat="1" hidden="1">
      <c r="A490" s="478" t="s">
        <v>4942</v>
      </c>
      <c r="B490" s="168" t="s">
        <v>751</v>
      </c>
      <c r="C490" s="234" t="s">
        <v>7029</v>
      </c>
      <c r="D490" s="606"/>
      <c r="E490" s="606"/>
      <c r="F490" s="487" t="s">
        <v>5725</v>
      </c>
      <c r="G490" s="487" t="s">
        <v>6095</v>
      </c>
      <c r="H490" s="1" t="s">
        <v>5996</v>
      </c>
      <c r="I490" s="510">
        <v>45005</v>
      </c>
      <c r="J490" s="510">
        <v>45127</v>
      </c>
      <c r="K490" s="478" t="s">
        <v>6802</v>
      </c>
      <c r="L490" s="485" t="s">
        <v>6095</v>
      </c>
      <c r="M490" s="515">
        <v>601400</v>
      </c>
      <c r="N490" s="478"/>
      <c r="O490" s="10"/>
      <c r="P490" s="490"/>
      <c r="Q490" s="1057"/>
      <c r="R490" s="513">
        <f t="shared" si="9"/>
        <v>601400</v>
      </c>
    </row>
    <row r="491" spans="1:18" s="484" customFormat="1" hidden="1">
      <c r="A491" s="478" t="s">
        <v>4942</v>
      </c>
      <c r="B491" s="168" t="s">
        <v>751</v>
      </c>
      <c r="C491" s="234" t="s">
        <v>6900</v>
      </c>
      <c r="D491" s="606"/>
      <c r="E491" s="606"/>
      <c r="F491" s="487" t="s">
        <v>5710</v>
      </c>
      <c r="G491" s="487" t="s">
        <v>5732</v>
      </c>
      <c r="H491" s="1" t="s">
        <v>5995</v>
      </c>
      <c r="I491" s="510">
        <v>45099</v>
      </c>
      <c r="J491" s="510">
        <v>45133</v>
      </c>
      <c r="K491" s="484" t="s">
        <v>6884</v>
      </c>
      <c r="L491" s="485" t="s">
        <v>1896</v>
      </c>
      <c r="M491" s="490">
        <v>20797360.829999998</v>
      </c>
      <c r="N491" s="484" t="s">
        <v>5784</v>
      </c>
      <c r="P491" s="489"/>
      <c r="Q491" s="1057"/>
      <c r="R491" s="513">
        <f t="shared" si="9"/>
        <v>20797360.829999998</v>
      </c>
    </row>
    <row r="492" spans="1:18" s="484" customFormat="1" hidden="1">
      <c r="A492" s="478" t="s">
        <v>4942</v>
      </c>
      <c r="B492" s="168" t="s">
        <v>751</v>
      </c>
      <c r="C492" s="234" t="s">
        <v>6902</v>
      </c>
      <c r="D492" s="606"/>
      <c r="E492" s="606"/>
      <c r="F492" s="487" t="s">
        <v>5710</v>
      </c>
      <c r="G492" s="487" t="s">
        <v>5732</v>
      </c>
      <c r="H492" s="1" t="s">
        <v>5995</v>
      </c>
      <c r="I492" s="510">
        <v>45103</v>
      </c>
      <c r="J492" s="510">
        <v>45134</v>
      </c>
      <c r="K492" s="484" t="s">
        <v>6884</v>
      </c>
      <c r="L492" s="478" t="s">
        <v>1896</v>
      </c>
      <c r="M492" s="490">
        <v>272785.78000000003</v>
      </c>
      <c r="N492" s="484" t="s">
        <v>5784</v>
      </c>
      <c r="P492" s="489"/>
      <c r="Q492" s="1057"/>
      <c r="R492" s="513">
        <f t="shared" si="9"/>
        <v>272785.78000000003</v>
      </c>
    </row>
    <row r="493" spans="1:18" s="484" customFormat="1" hidden="1">
      <c r="A493" s="478" t="s">
        <v>4942</v>
      </c>
      <c r="B493" s="168" t="s">
        <v>751</v>
      </c>
      <c r="C493" s="234" t="s">
        <v>6903</v>
      </c>
      <c r="D493" s="606"/>
      <c r="E493" s="606"/>
      <c r="F493" s="487" t="s">
        <v>5710</v>
      </c>
      <c r="G493" s="487" t="s">
        <v>5732</v>
      </c>
      <c r="H493" s="1" t="s">
        <v>5995</v>
      </c>
      <c r="I493" s="510">
        <v>45105</v>
      </c>
      <c r="J493" s="510">
        <v>45135</v>
      </c>
      <c r="K493" s="484" t="s">
        <v>6699</v>
      </c>
      <c r="L493" s="478" t="s">
        <v>1896</v>
      </c>
      <c r="M493" s="490">
        <v>1946437.37</v>
      </c>
      <c r="N493" s="484" t="s">
        <v>5784</v>
      </c>
      <c r="P493" s="489"/>
      <c r="Q493" s="1057"/>
      <c r="R493" s="513">
        <f t="shared" si="9"/>
        <v>1946437.37</v>
      </c>
    </row>
    <row r="494" spans="1:18" s="484" customFormat="1" hidden="1">
      <c r="A494" s="478" t="s">
        <v>4942</v>
      </c>
      <c r="B494" s="168" t="s">
        <v>751</v>
      </c>
      <c r="C494" s="234" t="s">
        <v>9205</v>
      </c>
      <c r="D494" s="606"/>
      <c r="E494" s="606"/>
      <c r="F494" s="487" t="s">
        <v>5725</v>
      </c>
      <c r="G494" s="493" t="s">
        <v>6097</v>
      </c>
      <c r="H494" s="1" t="s">
        <v>5996</v>
      </c>
      <c r="I494" s="510">
        <v>44834</v>
      </c>
      <c r="J494" s="510">
        <v>45214</v>
      </c>
      <c r="K494" s="478" t="s">
        <v>1902</v>
      </c>
      <c r="L494" s="478" t="s">
        <v>6097</v>
      </c>
      <c r="M494" s="515">
        <v>601400</v>
      </c>
      <c r="N494" s="478"/>
      <c r="O494" s="10"/>
      <c r="P494" s="490"/>
      <c r="Q494" s="1057"/>
      <c r="R494" s="490">
        <f t="shared" si="9"/>
        <v>601400</v>
      </c>
    </row>
    <row r="495" spans="1:18" s="484" customFormat="1" hidden="1">
      <c r="A495" s="478" t="s">
        <v>4942</v>
      </c>
      <c r="B495" s="168" t="s">
        <v>751</v>
      </c>
      <c r="C495" s="234" t="s">
        <v>9226</v>
      </c>
      <c r="D495" s="606"/>
      <c r="E495" s="606"/>
      <c r="F495" s="487" t="s">
        <v>5708</v>
      </c>
      <c r="G495" s="488" t="s">
        <v>9196</v>
      </c>
      <c r="H495" s="525" t="s">
        <v>5996</v>
      </c>
      <c r="I495" s="510">
        <v>45236</v>
      </c>
      <c r="J495" s="510">
        <v>45250</v>
      </c>
      <c r="K495" s="478" t="s">
        <v>1895</v>
      </c>
      <c r="L495" s="478" t="s">
        <v>1896</v>
      </c>
      <c r="M495" s="515">
        <v>5000</v>
      </c>
      <c r="O495" s="10"/>
      <c r="P495" s="490"/>
      <c r="Q495" s="1057"/>
      <c r="R495" s="513">
        <f t="shared" si="9"/>
        <v>5000</v>
      </c>
    </row>
    <row r="496" spans="1:18" s="484" customFormat="1" hidden="1">
      <c r="A496" s="478" t="s">
        <v>4942</v>
      </c>
      <c r="B496" s="512" t="s">
        <v>751</v>
      </c>
      <c r="C496" s="234" t="s">
        <v>9136</v>
      </c>
      <c r="D496" s="606"/>
      <c r="E496" s="606"/>
      <c r="F496" s="487" t="s">
        <v>5710</v>
      </c>
      <c r="G496" s="487" t="s">
        <v>5732</v>
      </c>
      <c r="H496" s="1" t="s">
        <v>5995</v>
      </c>
      <c r="I496" s="510">
        <v>45238</v>
      </c>
      <c r="J496" s="510">
        <v>45272</v>
      </c>
      <c r="K496" s="494" t="s">
        <v>9135</v>
      </c>
      <c r="L496" s="478" t="s">
        <v>1896</v>
      </c>
      <c r="M496" s="490">
        <v>529785.63</v>
      </c>
      <c r="N496" s="484" t="s">
        <v>7541</v>
      </c>
      <c r="O496" s="484">
        <v>0</v>
      </c>
      <c r="P496" s="489"/>
      <c r="Q496" s="1057">
        <v>0</v>
      </c>
      <c r="R496" s="513">
        <v>0</v>
      </c>
    </row>
    <row r="497" spans="1:18" s="484" customFormat="1" hidden="1">
      <c r="A497" s="478" t="s">
        <v>4942</v>
      </c>
      <c r="B497" s="512" t="s">
        <v>751</v>
      </c>
      <c r="C497" s="234" t="s">
        <v>9158</v>
      </c>
      <c r="D497" s="606"/>
      <c r="E497" s="606"/>
      <c r="F497" s="487" t="s">
        <v>5725</v>
      </c>
      <c r="G497" s="487" t="s">
        <v>5732</v>
      </c>
      <c r="H497" s="1" t="s">
        <v>5995</v>
      </c>
      <c r="I497" s="510">
        <v>45322</v>
      </c>
      <c r="J497" s="510">
        <v>45351</v>
      </c>
      <c r="K497" s="494" t="s">
        <v>1895</v>
      </c>
      <c r="L497" s="478" t="s">
        <v>1896</v>
      </c>
      <c r="M497" s="490" t="s">
        <v>6721</v>
      </c>
      <c r="P497" s="489"/>
      <c r="Q497" s="1057"/>
      <c r="R497" s="513" t="str">
        <f t="shared" ref="R497:R528" si="10">M497</f>
        <v>n.d.</v>
      </c>
    </row>
    <row r="498" spans="1:18" s="484" customFormat="1" hidden="1">
      <c r="A498" s="478" t="s">
        <v>4942</v>
      </c>
      <c r="B498" s="168" t="s">
        <v>751</v>
      </c>
      <c r="C498" s="234" t="s">
        <v>10011</v>
      </c>
      <c r="D498" s="606"/>
      <c r="E498" s="606"/>
      <c r="F498" s="487" t="s">
        <v>5729</v>
      </c>
      <c r="G498" s="488" t="s">
        <v>9196</v>
      </c>
      <c r="H498" s="525" t="s">
        <v>5996</v>
      </c>
      <c r="I498" s="510">
        <v>45499</v>
      </c>
      <c r="J498" s="510">
        <v>45513</v>
      </c>
      <c r="K498" s="484" t="s">
        <v>1895</v>
      </c>
      <c r="L498" s="478" t="s">
        <v>1896</v>
      </c>
      <c r="M498" s="490">
        <v>10000</v>
      </c>
      <c r="O498" s="10"/>
      <c r="P498" s="490"/>
      <c r="Q498" s="1057"/>
      <c r="R498" s="513">
        <f t="shared" si="10"/>
        <v>10000</v>
      </c>
    </row>
    <row r="499" spans="1:18" s="484" customFormat="1" hidden="1">
      <c r="A499" s="478" t="s">
        <v>4942</v>
      </c>
      <c r="B499" s="168" t="s">
        <v>751</v>
      </c>
      <c r="C499" s="234" t="s">
        <v>11628</v>
      </c>
      <c r="D499" s="606"/>
      <c r="E499" s="606"/>
      <c r="F499" s="487" t="s">
        <v>5725</v>
      </c>
      <c r="G499" s="487" t="s">
        <v>5721</v>
      </c>
      <c r="H499" s="1" t="s">
        <v>5995</v>
      </c>
      <c r="I499" s="510">
        <v>45673</v>
      </c>
      <c r="J499" s="521">
        <v>45716</v>
      </c>
      <c r="K499" s="478" t="s">
        <v>1895</v>
      </c>
      <c r="L499" s="478" t="s">
        <v>1896</v>
      </c>
      <c r="M499" s="490" t="s">
        <v>6721</v>
      </c>
      <c r="N499" s="478"/>
      <c r="O499" s="10"/>
      <c r="P499" s="490"/>
      <c r="Q499" s="1057"/>
      <c r="R499" s="513" t="str">
        <f t="shared" si="10"/>
        <v>n.d.</v>
      </c>
    </row>
    <row r="500" spans="1:18" s="484" customFormat="1" hidden="1">
      <c r="A500" s="478" t="s">
        <v>4942</v>
      </c>
      <c r="B500" s="168" t="s">
        <v>751</v>
      </c>
      <c r="C500" s="234" t="s">
        <v>7061</v>
      </c>
      <c r="D500" s="606"/>
      <c r="E500" s="606"/>
      <c r="F500" s="487" t="s">
        <v>5725</v>
      </c>
      <c r="G500" s="487" t="s">
        <v>6860</v>
      </c>
      <c r="H500" s="1" t="s">
        <v>5996</v>
      </c>
      <c r="I500" s="510">
        <v>44849</v>
      </c>
      <c r="J500" s="521" t="s">
        <v>6019</v>
      </c>
      <c r="K500" s="478" t="s">
        <v>7060</v>
      </c>
      <c r="L500" s="478" t="s">
        <v>6860</v>
      </c>
      <c r="M500" s="515">
        <v>601400</v>
      </c>
      <c r="N500" s="478"/>
      <c r="O500" s="10"/>
      <c r="P500" s="513"/>
      <c r="Q500" s="1057"/>
      <c r="R500" s="513">
        <f t="shared" si="10"/>
        <v>601400</v>
      </c>
    </row>
    <row r="501" spans="1:18" s="484" customFormat="1" hidden="1">
      <c r="A501" s="478" t="s">
        <v>4942</v>
      </c>
      <c r="B501" s="512" t="s">
        <v>751</v>
      </c>
      <c r="C501" s="234" t="s">
        <v>7080</v>
      </c>
      <c r="D501" s="606"/>
      <c r="E501" s="606"/>
      <c r="F501" s="487" t="s">
        <v>5725</v>
      </c>
      <c r="G501" s="487" t="s">
        <v>3226</v>
      </c>
      <c r="H501" s="1" t="s">
        <v>5996</v>
      </c>
      <c r="I501" s="510">
        <v>45089</v>
      </c>
      <c r="J501" s="521" t="s">
        <v>6019</v>
      </c>
      <c r="K501" s="478" t="s">
        <v>6802</v>
      </c>
      <c r="L501" s="478" t="s">
        <v>3226</v>
      </c>
      <c r="M501" s="515">
        <v>601400</v>
      </c>
      <c r="N501" s="478"/>
      <c r="O501" s="10"/>
      <c r="P501" s="490"/>
      <c r="Q501" s="1057"/>
      <c r="R501" s="513">
        <f t="shared" si="10"/>
        <v>601400</v>
      </c>
    </row>
    <row r="502" spans="1:18" s="484" customFormat="1" hidden="1">
      <c r="A502" s="478" t="s">
        <v>4943</v>
      </c>
      <c r="B502" s="512" t="s">
        <v>752</v>
      </c>
      <c r="C502" s="234" t="s">
        <v>6764</v>
      </c>
      <c r="D502" s="606"/>
      <c r="E502" s="606"/>
      <c r="F502" s="487" t="s">
        <v>5710</v>
      </c>
      <c r="G502" s="487" t="s">
        <v>5732</v>
      </c>
      <c r="H502" s="1" t="s">
        <v>5995</v>
      </c>
      <c r="I502" s="510">
        <v>44907</v>
      </c>
      <c r="J502" s="510">
        <v>44946</v>
      </c>
      <c r="K502" s="484" t="s">
        <v>6699</v>
      </c>
      <c r="L502" s="478" t="s">
        <v>1896</v>
      </c>
      <c r="M502" s="490" t="s">
        <v>6721</v>
      </c>
      <c r="N502" s="484" t="s">
        <v>6765</v>
      </c>
      <c r="P502" s="489"/>
      <c r="Q502" s="1057"/>
      <c r="R502" s="513" t="str">
        <f t="shared" si="10"/>
        <v>n.d.</v>
      </c>
    </row>
    <row r="503" spans="1:18" s="484" customFormat="1" hidden="1">
      <c r="A503" s="478" t="s">
        <v>4943</v>
      </c>
      <c r="B503" s="512" t="s">
        <v>752</v>
      </c>
      <c r="C503" s="234" t="s">
        <v>11299</v>
      </c>
      <c r="D503" s="606"/>
      <c r="E503" s="606"/>
      <c r="F503" s="487" t="s">
        <v>5710</v>
      </c>
      <c r="G503" s="487" t="s">
        <v>5732</v>
      </c>
      <c r="H503" s="1" t="s">
        <v>5995</v>
      </c>
      <c r="I503" s="510">
        <v>44907</v>
      </c>
      <c r="J503" s="510">
        <v>44946</v>
      </c>
      <c r="K503" s="484" t="s">
        <v>6699</v>
      </c>
      <c r="L503" s="478" t="s">
        <v>1896</v>
      </c>
      <c r="M503" s="490" t="s">
        <v>6721</v>
      </c>
      <c r="N503" s="484" t="s">
        <v>6765</v>
      </c>
      <c r="P503" s="489"/>
      <c r="Q503" s="1057"/>
      <c r="R503" s="513" t="str">
        <f t="shared" si="10"/>
        <v>n.d.</v>
      </c>
    </row>
    <row r="504" spans="1:18" s="484" customFormat="1" hidden="1">
      <c r="A504" s="478" t="s">
        <v>4943</v>
      </c>
      <c r="B504" s="168" t="s">
        <v>752</v>
      </c>
      <c r="C504" s="234" t="s">
        <v>6995</v>
      </c>
      <c r="D504" s="606"/>
      <c r="E504" s="606"/>
      <c r="F504" s="488" t="s">
        <v>5710</v>
      </c>
      <c r="G504" s="488" t="s">
        <v>6993</v>
      </c>
      <c r="H504" s="525" t="s">
        <v>5996</v>
      </c>
      <c r="I504" s="510">
        <v>45005</v>
      </c>
      <c r="J504" s="510">
        <v>45030</v>
      </c>
      <c r="K504" s="478" t="s">
        <v>6994</v>
      </c>
      <c r="L504" s="478" t="s">
        <v>1896</v>
      </c>
      <c r="M504" s="515">
        <v>1609845.41</v>
      </c>
      <c r="N504" s="484" t="s">
        <v>5784</v>
      </c>
      <c r="O504" s="10"/>
      <c r="P504" s="490"/>
      <c r="Q504" s="1057"/>
      <c r="R504" s="513">
        <f t="shared" si="10"/>
        <v>1609845.41</v>
      </c>
    </row>
    <row r="505" spans="1:18" s="484" customFormat="1" hidden="1">
      <c r="A505" s="478" t="s">
        <v>4943</v>
      </c>
      <c r="B505" s="168" t="s">
        <v>752</v>
      </c>
      <c r="C505" s="234" t="s">
        <v>6913</v>
      </c>
      <c r="D505" s="606"/>
      <c r="E505" s="606"/>
      <c r="F505" s="487" t="s">
        <v>5710</v>
      </c>
      <c r="G505" s="487" t="s">
        <v>5732</v>
      </c>
      <c r="H505" s="1" t="s">
        <v>5995</v>
      </c>
      <c r="I505" s="510">
        <v>45142</v>
      </c>
      <c r="J505" s="510">
        <v>45181</v>
      </c>
      <c r="K505" s="484" t="s">
        <v>6884</v>
      </c>
      <c r="L505" s="478" t="s">
        <v>1896</v>
      </c>
      <c r="M505" s="490">
        <v>5532105.8200000003</v>
      </c>
      <c r="N505" s="484" t="s">
        <v>5784</v>
      </c>
      <c r="P505" s="489"/>
      <c r="Q505" s="1057"/>
      <c r="R505" s="513">
        <f t="shared" si="10"/>
        <v>5532105.8200000003</v>
      </c>
    </row>
    <row r="506" spans="1:18" s="484" customFormat="1" hidden="1">
      <c r="A506" s="478" t="s">
        <v>4943</v>
      </c>
      <c r="B506" s="168" t="s">
        <v>752</v>
      </c>
      <c r="C506" s="234" t="s">
        <v>9157</v>
      </c>
      <c r="D506" s="606"/>
      <c r="E506" s="606"/>
      <c r="F506" s="487" t="s">
        <v>5725</v>
      </c>
      <c r="G506" s="487" t="s">
        <v>5732</v>
      </c>
      <c r="H506" s="1" t="s">
        <v>5995</v>
      </c>
      <c r="I506" s="510">
        <v>45335</v>
      </c>
      <c r="J506" s="510">
        <v>45342</v>
      </c>
      <c r="K506" s="494" t="s">
        <v>6686</v>
      </c>
      <c r="L506" s="478" t="s">
        <v>1896</v>
      </c>
      <c r="M506" s="515">
        <v>3000</v>
      </c>
      <c r="P506" s="489"/>
      <c r="Q506" s="1057"/>
      <c r="R506" s="513">
        <f t="shared" si="10"/>
        <v>3000</v>
      </c>
    </row>
    <row r="507" spans="1:18" s="484" customFormat="1" hidden="1">
      <c r="A507" s="478" t="s">
        <v>4943</v>
      </c>
      <c r="B507" s="168" t="s">
        <v>752</v>
      </c>
      <c r="C507" s="234" t="s">
        <v>9971</v>
      </c>
      <c r="D507" s="606"/>
      <c r="E507" s="606"/>
      <c r="F507" s="488" t="s">
        <v>5710</v>
      </c>
      <c r="G507" s="487" t="s">
        <v>5721</v>
      </c>
      <c r="H507" s="1" t="s">
        <v>5995</v>
      </c>
      <c r="I507" s="510">
        <v>45513</v>
      </c>
      <c r="J507" s="510">
        <v>45530</v>
      </c>
      <c r="K507" s="478" t="s">
        <v>1902</v>
      </c>
      <c r="L507" s="478" t="s">
        <v>1896</v>
      </c>
      <c r="M507" s="490">
        <v>13491700.77</v>
      </c>
      <c r="P507" s="489"/>
      <c r="Q507" s="1057"/>
      <c r="R507" s="513">
        <f t="shared" si="10"/>
        <v>13491700.77</v>
      </c>
    </row>
    <row r="508" spans="1:18" s="484" customFormat="1" hidden="1">
      <c r="A508" s="478" t="s">
        <v>4944</v>
      </c>
      <c r="B508" s="168" t="s">
        <v>821</v>
      </c>
      <c r="C508" s="234" t="s">
        <v>6930</v>
      </c>
      <c r="D508" s="606"/>
      <c r="E508" s="606"/>
      <c r="F508" s="488" t="s">
        <v>5710</v>
      </c>
      <c r="G508" s="488" t="s">
        <v>6931</v>
      </c>
      <c r="H508" s="525" t="s">
        <v>5996</v>
      </c>
      <c r="I508" s="510">
        <v>44560</v>
      </c>
      <c r="J508" s="510">
        <v>44613</v>
      </c>
      <c r="K508" s="478" t="s">
        <v>6884</v>
      </c>
      <c r="L508" s="478" t="s">
        <v>1896</v>
      </c>
      <c r="M508" s="515">
        <v>14912161.470000001</v>
      </c>
      <c r="N508" s="605"/>
      <c r="O508" s="10"/>
      <c r="P508" s="490"/>
      <c r="Q508" s="1057"/>
      <c r="R508" s="513">
        <f t="shared" si="10"/>
        <v>14912161.470000001</v>
      </c>
    </row>
    <row r="509" spans="1:18" s="484" customFormat="1" hidden="1">
      <c r="A509" s="478" t="s">
        <v>4944</v>
      </c>
      <c r="B509" s="512" t="s">
        <v>821</v>
      </c>
      <c r="C509" s="234" t="s">
        <v>7145</v>
      </c>
      <c r="D509" s="606"/>
      <c r="E509" s="606"/>
      <c r="F509" s="488" t="s">
        <v>5710</v>
      </c>
      <c r="G509" s="488" t="s">
        <v>6931</v>
      </c>
      <c r="H509" s="525" t="s">
        <v>5996</v>
      </c>
      <c r="I509" s="510">
        <v>44678</v>
      </c>
      <c r="J509" s="510">
        <v>44755</v>
      </c>
      <c r="K509" s="478" t="s">
        <v>6884</v>
      </c>
      <c r="L509" s="478" t="s">
        <v>1896</v>
      </c>
      <c r="M509" s="515">
        <v>30166596.780000001</v>
      </c>
      <c r="N509" s="495"/>
      <c r="O509" s="10"/>
      <c r="P509" s="490"/>
      <c r="Q509" s="1057"/>
      <c r="R509" s="513">
        <f t="shared" si="10"/>
        <v>30166596.780000001</v>
      </c>
    </row>
    <row r="510" spans="1:18" s="484" customFormat="1" hidden="1">
      <c r="A510" s="478" t="s">
        <v>4944</v>
      </c>
      <c r="B510" s="168" t="s">
        <v>821</v>
      </c>
      <c r="C510" s="234" t="s">
        <v>6969</v>
      </c>
      <c r="D510" s="606"/>
      <c r="E510" s="606"/>
      <c r="F510" s="488" t="s">
        <v>5710</v>
      </c>
      <c r="G510" s="488" t="s">
        <v>6970</v>
      </c>
      <c r="H510" s="1003" t="s">
        <v>5996</v>
      </c>
      <c r="I510" s="511">
        <v>44858</v>
      </c>
      <c r="J510" s="511">
        <v>44907</v>
      </c>
      <c r="K510" s="478" t="s">
        <v>6884</v>
      </c>
      <c r="L510" s="478" t="s">
        <v>1896</v>
      </c>
      <c r="M510" s="515">
        <v>600000</v>
      </c>
      <c r="N510" s="484" t="s">
        <v>5784</v>
      </c>
      <c r="O510" s="10"/>
      <c r="P510" s="490"/>
      <c r="Q510" s="1057"/>
      <c r="R510" s="513">
        <f t="shared" si="10"/>
        <v>600000</v>
      </c>
    </row>
    <row r="511" spans="1:18" s="484" customFormat="1" hidden="1">
      <c r="A511" s="478" t="s">
        <v>4944</v>
      </c>
      <c r="B511" s="168" t="s">
        <v>821</v>
      </c>
      <c r="C511" s="234" t="s">
        <v>7146</v>
      </c>
      <c r="D511" s="606"/>
      <c r="E511" s="606"/>
      <c r="F511" s="488" t="s">
        <v>5710</v>
      </c>
      <c r="G511" s="488" t="s">
        <v>6931</v>
      </c>
      <c r="H511" s="525" t="s">
        <v>5996</v>
      </c>
      <c r="I511" s="510">
        <v>44858</v>
      </c>
      <c r="J511" s="510">
        <v>44907</v>
      </c>
      <c r="K511" s="478" t="s">
        <v>6884</v>
      </c>
      <c r="L511" s="478" t="s">
        <v>1896</v>
      </c>
      <c r="M511" s="515">
        <v>10823458.380000001</v>
      </c>
      <c r="N511" s="484" t="s">
        <v>5784</v>
      </c>
      <c r="O511" s="10"/>
      <c r="P511" s="490"/>
      <c r="Q511" s="1057"/>
      <c r="R511" s="513">
        <f t="shared" si="10"/>
        <v>10823458.380000001</v>
      </c>
    </row>
    <row r="512" spans="1:18" s="484" customFormat="1" hidden="1">
      <c r="A512" s="478" t="s">
        <v>4944</v>
      </c>
      <c r="B512" s="168" t="s">
        <v>821</v>
      </c>
      <c r="C512" s="234" t="s">
        <v>7147</v>
      </c>
      <c r="D512" s="606"/>
      <c r="E512" s="606"/>
      <c r="F512" s="488" t="s">
        <v>5710</v>
      </c>
      <c r="G512" s="488" t="s">
        <v>6931</v>
      </c>
      <c r="H512" s="1003" t="s">
        <v>5996</v>
      </c>
      <c r="I512" s="511">
        <v>44858</v>
      </c>
      <c r="J512" s="511">
        <v>44907</v>
      </c>
      <c r="K512" s="478" t="s">
        <v>6884</v>
      </c>
      <c r="L512" s="478" t="s">
        <v>1896</v>
      </c>
      <c r="M512" s="515">
        <v>14925154.48</v>
      </c>
      <c r="N512" s="484" t="s">
        <v>5784</v>
      </c>
      <c r="O512" s="10"/>
      <c r="P512" s="490"/>
      <c r="Q512" s="1057"/>
      <c r="R512" s="513">
        <f t="shared" si="10"/>
        <v>14925154.48</v>
      </c>
    </row>
    <row r="513" spans="1:18" s="484" customFormat="1" hidden="1">
      <c r="A513" s="478" t="s">
        <v>4944</v>
      </c>
      <c r="B513" s="168" t="s">
        <v>821</v>
      </c>
      <c r="C513" s="234" t="s">
        <v>7148</v>
      </c>
      <c r="D513" s="606"/>
      <c r="E513" s="606"/>
      <c r="F513" s="488" t="s">
        <v>5710</v>
      </c>
      <c r="G513" s="488" t="s">
        <v>6931</v>
      </c>
      <c r="H513" s="1003" t="s">
        <v>5996</v>
      </c>
      <c r="I513" s="511">
        <v>44883</v>
      </c>
      <c r="J513" s="511">
        <v>44942</v>
      </c>
      <c r="K513" s="478" t="s">
        <v>6884</v>
      </c>
      <c r="L513" s="478" t="s">
        <v>1896</v>
      </c>
      <c r="M513" s="515">
        <v>15772292.84</v>
      </c>
      <c r="N513" s="484" t="s">
        <v>5784</v>
      </c>
      <c r="O513" s="10"/>
      <c r="P513" s="490"/>
      <c r="Q513" s="1057"/>
      <c r="R513" s="513">
        <f t="shared" si="10"/>
        <v>15772292.84</v>
      </c>
    </row>
    <row r="514" spans="1:18" s="484" customFormat="1" hidden="1">
      <c r="A514" s="478" t="s">
        <v>4944</v>
      </c>
      <c r="B514" s="168" t="s">
        <v>821</v>
      </c>
      <c r="C514" s="234" t="s">
        <v>7149</v>
      </c>
      <c r="D514" s="606"/>
      <c r="E514" s="606"/>
      <c r="F514" s="488" t="s">
        <v>5710</v>
      </c>
      <c r="G514" s="488" t="s">
        <v>6931</v>
      </c>
      <c r="H514" s="1003" t="s">
        <v>5996</v>
      </c>
      <c r="I514" s="511">
        <v>44890</v>
      </c>
      <c r="J514" s="511">
        <v>44951</v>
      </c>
      <c r="K514" s="478" t="s">
        <v>6884</v>
      </c>
      <c r="L514" s="478" t="s">
        <v>1896</v>
      </c>
      <c r="M514" s="515">
        <v>49452762.049999997</v>
      </c>
      <c r="N514" s="484" t="s">
        <v>5784</v>
      </c>
      <c r="O514" s="10"/>
      <c r="P514" s="490"/>
      <c r="Q514" s="1057"/>
      <c r="R514" s="513">
        <f t="shared" si="10"/>
        <v>49452762.049999997</v>
      </c>
    </row>
    <row r="515" spans="1:18" s="484" customFormat="1" hidden="1">
      <c r="A515" s="478" t="s">
        <v>4944</v>
      </c>
      <c r="B515" s="512" t="s">
        <v>821</v>
      </c>
      <c r="C515" s="234" t="s">
        <v>7042</v>
      </c>
      <c r="D515" s="606"/>
      <c r="E515" s="606"/>
      <c r="F515" s="488" t="s">
        <v>5710</v>
      </c>
      <c r="G515" s="488" t="s">
        <v>6970</v>
      </c>
      <c r="H515" s="525" t="s">
        <v>5996</v>
      </c>
      <c r="I515" s="510">
        <v>45107</v>
      </c>
      <c r="J515" s="510">
        <v>45181</v>
      </c>
      <c r="K515" s="478" t="s">
        <v>1900</v>
      </c>
      <c r="L515" s="478" t="s">
        <v>1896</v>
      </c>
      <c r="M515" s="515">
        <v>366000</v>
      </c>
      <c r="N515" s="484" t="s">
        <v>5784</v>
      </c>
      <c r="O515" s="10"/>
      <c r="P515" s="490"/>
      <c r="Q515" s="1057"/>
      <c r="R515" s="513">
        <f t="shared" si="10"/>
        <v>366000</v>
      </c>
    </row>
    <row r="516" spans="1:18" s="484" customFormat="1" hidden="1">
      <c r="A516" s="478" t="s">
        <v>4944</v>
      </c>
      <c r="B516" s="512" t="s">
        <v>821</v>
      </c>
      <c r="C516" s="234" t="s">
        <v>9180</v>
      </c>
      <c r="D516" s="606"/>
      <c r="E516" s="606"/>
      <c r="F516" s="487" t="s">
        <v>5725</v>
      </c>
      <c r="G516" s="588" t="s">
        <v>6931</v>
      </c>
      <c r="H516" s="525" t="s">
        <v>5996</v>
      </c>
      <c r="I516" s="510">
        <v>45141</v>
      </c>
      <c r="J516" s="510">
        <v>45191</v>
      </c>
      <c r="K516" s="478" t="s">
        <v>9181</v>
      </c>
      <c r="L516" s="478" t="s">
        <v>1896</v>
      </c>
      <c r="M516" s="490" t="s">
        <v>6721</v>
      </c>
      <c r="O516" s="10"/>
      <c r="P516" s="490"/>
      <c r="Q516" s="1057"/>
      <c r="R516" s="513" t="str">
        <f t="shared" si="10"/>
        <v>n.d.</v>
      </c>
    </row>
    <row r="517" spans="1:18" s="484" customFormat="1" hidden="1">
      <c r="A517" s="478" t="s">
        <v>4944</v>
      </c>
      <c r="B517" s="168" t="s">
        <v>821</v>
      </c>
      <c r="C517" s="234" t="s">
        <v>9182</v>
      </c>
      <c r="D517" s="606"/>
      <c r="E517" s="606"/>
      <c r="F517" s="487" t="s">
        <v>5725</v>
      </c>
      <c r="G517" s="488" t="s">
        <v>6931</v>
      </c>
      <c r="H517" s="525" t="s">
        <v>5996</v>
      </c>
      <c r="I517" s="510">
        <v>45141</v>
      </c>
      <c r="J517" s="510">
        <v>45191</v>
      </c>
      <c r="K517" s="478" t="s">
        <v>9181</v>
      </c>
      <c r="L517" s="478" t="s">
        <v>1896</v>
      </c>
      <c r="M517" s="490" t="s">
        <v>6721</v>
      </c>
      <c r="O517" s="10"/>
      <c r="P517" s="490"/>
      <c r="Q517" s="1057"/>
      <c r="R517" s="513" t="str">
        <f t="shared" si="10"/>
        <v>n.d.</v>
      </c>
    </row>
    <row r="518" spans="1:18" s="484" customFormat="1" hidden="1">
      <c r="A518" s="478" t="s">
        <v>4944</v>
      </c>
      <c r="B518" s="168" t="s">
        <v>821</v>
      </c>
      <c r="C518" s="234" t="s">
        <v>9183</v>
      </c>
      <c r="D518" s="606"/>
      <c r="E518" s="606"/>
      <c r="F518" s="487" t="s">
        <v>5725</v>
      </c>
      <c r="G518" s="488" t="s">
        <v>6931</v>
      </c>
      <c r="H518" s="525" t="s">
        <v>5996</v>
      </c>
      <c r="I518" s="510">
        <v>45141</v>
      </c>
      <c r="J518" s="510">
        <v>45191</v>
      </c>
      <c r="K518" s="478" t="s">
        <v>9181</v>
      </c>
      <c r="L518" s="478" t="s">
        <v>1896</v>
      </c>
      <c r="M518" s="513" t="s">
        <v>6721</v>
      </c>
      <c r="O518" s="10"/>
      <c r="P518" s="490"/>
      <c r="Q518" s="1057"/>
      <c r="R518" s="513" t="str">
        <f t="shared" si="10"/>
        <v>n.d.</v>
      </c>
    </row>
    <row r="519" spans="1:18" s="484" customFormat="1" hidden="1">
      <c r="A519" s="478" t="s">
        <v>4944</v>
      </c>
      <c r="B519" s="168" t="s">
        <v>821</v>
      </c>
      <c r="C519" s="234" t="s">
        <v>11320</v>
      </c>
      <c r="D519" s="606" t="s">
        <v>11321</v>
      </c>
      <c r="E519" s="606" t="s">
        <v>11322</v>
      </c>
      <c r="F519" s="488" t="s">
        <v>5710</v>
      </c>
      <c r="G519" s="488" t="s">
        <v>6931</v>
      </c>
      <c r="H519" s="525" t="s">
        <v>5996</v>
      </c>
      <c r="I519" s="510">
        <v>45177</v>
      </c>
      <c r="J519" s="510">
        <v>45217</v>
      </c>
      <c r="K519" s="478" t="s">
        <v>3279</v>
      </c>
      <c r="L519" s="478" t="s">
        <v>1896</v>
      </c>
      <c r="M519" s="514">
        <v>1224720</v>
      </c>
      <c r="N519" s="484" t="s">
        <v>5784</v>
      </c>
      <c r="O519" s="10"/>
      <c r="P519" s="490"/>
      <c r="Q519" s="1057"/>
      <c r="R519" s="513">
        <f t="shared" si="10"/>
        <v>1224720</v>
      </c>
    </row>
    <row r="520" spans="1:18" s="484" customFormat="1" hidden="1">
      <c r="A520" s="478" t="s">
        <v>4944</v>
      </c>
      <c r="B520" s="168" t="s">
        <v>821</v>
      </c>
      <c r="C520" s="234" t="s">
        <v>11323</v>
      </c>
      <c r="D520" s="606" t="s">
        <v>11321</v>
      </c>
      <c r="E520" s="606" t="s">
        <v>11324</v>
      </c>
      <c r="F520" s="488" t="s">
        <v>5710</v>
      </c>
      <c r="G520" s="488" t="s">
        <v>6931</v>
      </c>
      <c r="H520" s="525" t="s">
        <v>5996</v>
      </c>
      <c r="I520" s="510">
        <v>45184</v>
      </c>
      <c r="J520" s="510">
        <v>45218</v>
      </c>
      <c r="K520" s="478" t="s">
        <v>3279</v>
      </c>
      <c r="L520" s="478" t="s">
        <v>1896</v>
      </c>
      <c r="M520" s="515">
        <v>5132224</v>
      </c>
      <c r="N520" s="484" t="s">
        <v>5784</v>
      </c>
      <c r="O520" s="10"/>
      <c r="P520" s="490"/>
      <c r="Q520" s="1057"/>
      <c r="R520" s="513">
        <f t="shared" si="10"/>
        <v>5132224</v>
      </c>
    </row>
    <row r="521" spans="1:18" s="484" customFormat="1" hidden="1">
      <c r="A521" s="478" t="s">
        <v>4944</v>
      </c>
      <c r="B521" s="168" t="s">
        <v>821</v>
      </c>
      <c r="C521" s="234" t="s">
        <v>11325</v>
      </c>
      <c r="D521" s="606" t="s">
        <v>11321</v>
      </c>
      <c r="E521" s="606" t="s">
        <v>11326</v>
      </c>
      <c r="F521" s="488" t="s">
        <v>5710</v>
      </c>
      <c r="G521" s="488" t="s">
        <v>6931</v>
      </c>
      <c r="H521" s="525" t="s">
        <v>5996</v>
      </c>
      <c r="I521" s="510">
        <v>45191</v>
      </c>
      <c r="J521" s="510">
        <v>45243</v>
      </c>
      <c r="K521" s="478" t="s">
        <v>3279</v>
      </c>
      <c r="L521" s="478" t="s">
        <v>1896</v>
      </c>
      <c r="M521" s="515">
        <v>5329590.8099999996</v>
      </c>
      <c r="N521" s="484" t="s">
        <v>5784</v>
      </c>
      <c r="O521" s="10"/>
      <c r="P521" s="490"/>
      <c r="Q521" s="1057"/>
      <c r="R521" s="513">
        <f t="shared" si="10"/>
        <v>5329590.8099999996</v>
      </c>
    </row>
    <row r="522" spans="1:18" s="484" customFormat="1" hidden="1">
      <c r="A522" s="478" t="s">
        <v>4944</v>
      </c>
      <c r="B522" s="168" t="s">
        <v>821</v>
      </c>
      <c r="C522" s="234" t="s">
        <v>9245</v>
      </c>
      <c r="D522" s="606"/>
      <c r="E522" s="606"/>
      <c r="F522" s="487" t="s">
        <v>5725</v>
      </c>
      <c r="G522" s="488" t="s">
        <v>6931</v>
      </c>
      <c r="H522" s="525" t="s">
        <v>5996</v>
      </c>
      <c r="I522" s="510">
        <v>45325</v>
      </c>
      <c r="J522" s="510">
        <v>45355</v>
      </c>
      <c r="K522" s="478" t="s">
        <v>9181</v>
      </c>
      <c r="L522" s="478" t="s">
        <v>1896</v>
      </c>
      <c r="M522" s="513" t="s">
        <v>6721</v>
      </c>
      <c r="O522" s="10"/>
      <c r="P522" s="490"/>
      <c r="Q522" s="1057"/>
      <c r="R522" s="513" t="str">
        <f t="shared" si="10"/>
        <v>n.d.</v>
      </c>
    </row>
    <row r="523" spans="1:18" s="484" customFormat="1" hidden="1">
      <c r="A523" s="478" t="s">
        <v>4944</v>
      </c>
      <c r="B523" s="512" t="s">
        <v>821</v>
      </c>
      <c r="C523" s="234" t="s">
        <v>9342</v>
      </c>
      <c r="D523" s="606"/>
      <c r="E523" s="606"/>
      <c r="F523" s="487" t="s">
        <v>5725</v>
      </c>
      <c r="G523" s="488" t="s">
        <v>6931</v>
      </c>
      <c r="H523" s="525" t="s">
        <v>5996</v>
      </c>
      <c r="I523" s="510">
        <v>45325</v>
      </c>
      <c r="J523" s="510">
        <v>45355</v>
      </c>
      <c r="K523" s="478" t="s">
        <v>9181</v>
      </c>
      <c r="L523" s="478" t="s">
        <v>1896</v>
      </c>
      <c r="M523" s="490" t="s">
        <v>6721</v>
      </c>
      <c r="O523" s="10"/>
      <c r="P523" s="490"/>
      <c r="Q523" s="1057"/>
      <c r="R523" s="513" t="str">
        <f t="shared" si="10"/>
        <v>n.d.</v>
      </c>
    </row>
    <row r="524" spans="1:18" s="484" customFormat="1" hidden="1">
      <c r="A524" s="478" t="s">
        <v>4944</v>
      </c>
      <c r="B524" s="168" t="s">
        <v>821</v>
      </c>
      <c r="C524" s="234" t="s">
        <v>9343</v>
      </c>
      <c r="D524" s="606"/>
      <c r="E524" s="606"/>
      <c r="F524" s="487" t="s">
        <v>5725</v>
      </c>
      <c r="G524" s="488" t="s">
        <v>6931</v>
      </c>
      <c r="H524" s="525" t="s">
        <v>5996</v>
      </c>
      <c r="I524" s="510">
        <v>45325</v>
      </c>
      <c r="J524" s="510">
        <v>45355</v>
      </c>
      <c r="K524" s="478" t="s">
        <v>9181</v>
      </c>
      <c r="L524" s="478" t="s">
        <v>1896</v>
      </c>
      <c r="M524" s="513" t="s">
        <v>6721</v>
      </c>
      <c r="O524" s="10"/>
      <c r="P524" s="490"/>
      <c r="Q524" s="1057"/>
      <c r="R524" s="513" t="str">
        <f t="shared" si="10"/>
        <v>n.d.</v>
      </c>
    </row>
    <row r="525" spans="1:18" s="484" customFormat="1" hidden="1">
      <c r="A525" s="478" t="s">
        <v>4944</v>
      </c>
      <c r="B525" s="168" t="s">
        <v>821</v>
      </c>
      <c r="C525" s="234" t="s">
        <v>9344</v>
      </c>
      <c r="D525" s="606"/>
      <c r="E525" s="606"/>
      <c r="F525" s="487" t="s">
        <v>5725</v>
      </c>
      <c r="G525" s="488" t="s">
        <v>6931</v>
      </c>
      <c r="H525" s="1003" t="s">
        <v>5996</v>
      </c>
      <c r="I525" s="511">
        <v>45325</v>
      </c>
      <c r="J525" s="511">
        <v>45355</v>
      </c>
      <c r="K525" s="478" t="s">
        <v>9181</v>
      </c>
      <c r="L525" s="478" t="s">
        <v>1896</v>
      </c>
      <c r="M525" s="490" t="s">
        <v>6721</v>
      </c>
      <c r="O525" s="10"/>
      <c r="P525" s="490"/>
      <c r="Q525" s="1057"/>
      <c r="R525" s="513" t="str">
        <f t="shared" si="10"/>
        <v>n.d.</v>
      </c>
    </row>
    <row r="526" spans="1:18" s="484" customFormat="1" hidden="1">
      <c r="A526" s="478" t="s">
        <v>4944</v>
      </c>
      <c r="B526" s="512" t="s">
        <v>821</v>
      </c>
      <c r="C526" s="234" t="s">
        <v>9985</v>
      </c>
      <c r="D526" s="606"/>
      <c r="E526" s="606"/>
      <c r="F526" s="487" t="s">
        <v>5725</v>
      </c>
      <c r="G526" s="488" t="s">
        <v>6931</v>
      </c>
      <c r="H526" s="525" t="s">
        <v>5996</v>
      </c>
      <c r="I526" s="511">
        <v>45387</v>
      </c>
      <c r="J526" s="511">
        <v>45418</v>
      </c>
      <c r="K526" s="478" t="s">
        <v>9181</v>
      </c>
      <c r="L526" s="478" t="s">
        <v>1896</v>
      </c>
      <c r="M526" s="490" t="s">
        <v>6721</v>
      </c>
      <c r="O526" s="10"/>
      <c r="P526" s="490"/>
      <c r="Q526" s="1057"/>
      <c r="R526" s="513" t="str">
        <f t="shared" si="10"/>
        <v>n.d.</v>
      </c>
    </row>
    <row r="527" spans="1:18" hidden="1">
      <c r="A527" s="478" t="s">
        <v>4944</v>
      </c>
      <c r="B527" s="512" t="s">
        <v>821</v>
      </c>
      <c r="C527" s="234" t="s">
        <v>9992</v>
      </c>
      <c r="D527" s="606"/>
      <c r="E527" s="606"/>
      <c r="F527" s="487" t="s">
        <v>5708</v>
      </c>
      <c r="G527" s="488" t="s">
        <v>6970</v>
      </c>
      <c r="H527" s="525" t="s">
        <v>5996</v>
      </c>
      <c r="I527" s="511">
        <v>45443</v>
      </c>
      <c r="J527" s="511">
        <v>45449</v>
      </c>
      <c r="K527" s="478" t="s">
        <v>7022</v>
      </c>
      <c r="L527" s="478" t="s">
        <v>1896</v>
      </c>
      <c r="M527" s="490" t="s">
        <v>6721</v>
      </c>
      <c r="N527" s="484"/>
      <c r="O527" s="10"/>
      <c r="P527" s="490"/>
      <c r="Q527" s="1057"/>
      <c r="R527" s="513" t="str">
        <f t="shared" si="10"/>
        <v>n.d.</v>
      </c>
    </row>
    <row r="528" spans="1:18" s="484" customFormat="1" hidden="1">
      <c r="A528" s="478" t="s">
        <v>4944</v>
      </c>
      <c r="B528" s="168" t="s">
        <v>821</v>
      </c>
      <c r="C528" s="234" t="s">
        <v>9994</v>
      </c>
      <c r="D528" s="606"/>
      <c r="E528" s="606"/>
      <c r="F528" s="487" t="s">
        <v>5708</v>
      </c>
      <c r="G528" s="488" t="s">
        <v>6970</v>
      </c>
      <c r="H528" s="1003" t="s">
        <v>5996</v>
      </c>
      <c r="I528" s="511">
        <v>45443</v>
      </c>
      <c r="J528" s="511">
        <v>45455</v>
      </c>
      <c r="K528" s="478" t="s">
        <v>9995</v>
      </c>
      <c r="L528" s="478" t="s">
        <v>1896</v>
      </c>
      <c r="M528" s="490" t="s">
        <v>6721</v>
      </c>
      <c r="O528" s="10"/>
      <c r="P528" s="490"/>
      <c r="Q528" s="1057"/>
      <c r="R528" s="513" t="str">
        <f t="shared" si="10"/>
        <v>n.d.</v>
      </c>
    </row>
    <row r="529" spans="1:18" hidden="1">
      <c r="A529" s="478" t="s">
        <v>4944</v>
      </c>
      <c r="B529" s="168" t="s">
        <v>821</v>
      </c>
      <c r="C529" s="234" t="s">
        <v>9996</v>
      </c>
      <c r="D529" s="606"/>
      <c r="E529" s="606"/>
      <c r="F529" s="487" t="s">
        <v>5708</v>
      </c>
      <c r="G529" s="488" t="s">
        <v>6970</v>
      </c>
      <c r="H529" s="525" t="s">
        <v>5996</v>
      </c>
      <c r="I529" s="510">
        <v>45443</v>
      </c>
      <c r="J529" s="510">
        <v>45462</v>
      </c>
      <c r="K529" s="478" t="s">
        <v>9995</v>
      </c>
      <c r="L529" s="478" t="s">
        <v>1896</v>
      </c>
      <c r="M529" s="490" t="s">
        <v>6721</v>
      </c>
      <c r="N529" s="484"/>
      <c r="O529" s="10"/>
      <c r="P529" s="490"/>
      <c r="Q529" s="1057"/>
      <c r="R529" s="513" t="str">
        <f t="shared" ref="R529:R559" si="11">M529</f>
        <v>n.d.</v>
      </c>
    </row>
    <row r="530" spans="1:18" s="484" customFormat="1" hidden="1">
      <c r="A530" s="478" t="s">
        <v>4944</v>
      </c>
      <c r="B530" s="168" t="s">
        <v>821</v>
      </c>
      <c r="C530" s="234" t="s">
        <v>9997</v>
      </c>
      <c r="D530" s="606"/>
      <c r="E530" s="606"/>
      <c r="F530" s="487" t="s">
        <v>5708</v>
      </c>
      <c r="G530" s="488" t="s">
        <v>6970</v>
      </c>
      <c r="H530" s="1003" t="s">
        <v>5996</v>
      </c>
      <c r="I530" s="511">
        <v>45443</v>
      </c>
      <c r="J530" s="511">
        <v>45467</v>
      </c>
      <c r="K530" s="478" t="s">
        <v>9995</v>
      </c>
      <c r="L530" s="478" t="s">
        <v>1896</v>
      </c>
      <c r="M530" s="490" t="s">
        <v>6721</v>
      </c>
      <c r="O530" s="10"/>
      <c r="P530" s="490"/>
      <c r="Q530" s="1057"/>
      <c r="R530" s="513" t="str">
        <f t="shared" si="11"/>
        <v>n.d.</v>
      </c>
    </row>
    <row r="531" spans="1:18" s="484" customFormat="1" hidden="1">
      <c r="A531" s="478" t="s">
        <v>4944</v>
      </c>
      <c r="B531" s="512" t="s">
        <v>821</v>
      </c>
      <c r="C531" s="234" t="s">
        <v>10003</v>
      </c>
      <c r="D531" s="606"/>
      <c r="E531" s="606"/>
      <c r="F531" s="487" t="s">
        <v>5708</v>
      </c>
      <c r="G531" s="488" t="s">
        <v>6970</v>
      </c>
      <c r="H531" s="525" t="s">
        <v>5996</v>
      </c>
      <c r="I531" s="510">
        <v>45457</v>
      </c>
      <c r="J531" s="510">
        <v>45481</v>
      </c>
      <c r="K531" s="478" t="s">
        <v>9995</v>
      </c>
      <c r="L531" s="478" t="s">
        <v>1896</v>
      </c>
      <c r="M531" s="490" t="s">
        <v>6721</v>
      </c>
      <c r="O531" s="10"/>
      <c r="P531" s="490"/>
      <c r="Q531" s="1057"/>
      <c r="R531" s="513" t="str">
        <f t="shared" si="11"/>
        <v>n.d.</v>
      </c>
    </row>
    <row r="532" spans="1:18" s="484" customFormat="1" hidden="1">
      <c r="A532" s="478" t="s">
        <v>4944</v>
      </c>
      <c r="B532" s="168" t="s">
        <v>821</v>
      </c>
      <c r="C532" s="234" t="s">
        <v>10005</v>
      </c>
      <c r="D532" s="606"/>
      <c r="E532" s="606"/>
      <c r="F532" s="487" t="s">
        <v>5708</v>
      </c>
      <c r="G532" s="488" t="s">
        <v>6970</v>
      </c>
      <c r="H532" s="525" t="s">
        <v>5996</v>
      </c>
      <c r="I532" s="510">
        <v>45457</v>
      </c>
      <c r="J532" s="510">
        <v>45488</v>
      </c>
      <c r="K532" s="478" t="s">
        <v>9995</v>
      </c>
      <c r="L532" s="478" t="s">
        <v>1896</v>
      </c>
      <c r="M532" s="490" t="s">
        <v>6721</v>
      </c>
      <c r="O532" s="10"/>
      <c r="P532" s="490"/>
      <c r="Q532" s="1057"/>
      <c r="R532" s="513" t="str">
        <f t="shared" si="11"/>
        <v>n.d.</v>
      </c>
    </row>
    <row r="533" spans="1:18" s="484" customFormat="1" hidden="1">
      <c r="A533" s="478" t="s">
        <v>4944</v>
      </c>
      <c r="B533" s="168" t="s">
        <v>821</v>
      </c>
      <c r="C533" s="234" t="s">
        <v>10007</v>
      </c>
      <c r="D533" s="606"/>
      <c r="E533" s="606"/>
      <c r="F533" s="487" t="s">
        <v>5708</v>
      </c>
      <c r="G533" s="488" t="s">
        <v>6970</v>
      </c>
      <c r="H533" s="525" t="s">
        <v>5996</v>
      </c>
      <c r="I533" s="510">
        <v>45457</v>
      </c>
      <c r="J533" s="510">
        <v>45503</v>
      </c>
      <c r="K533" s="478" t="s">
        <v>9995</v>
      </c>
      <c r="L533" s="478" t="s">
        <v>1896</v>
      </c>
      <c r="M533" s="490" t="s">
        <v>6721</v>
      </c>
      <c r="O533" s="10"/>
      <c r="P533" s="490"/>
      <c r="Q533" s="1057"/>
      <c r="R533" s="513" t="str">
        <f t="shared" si="11"/>
        <v>n.d.</v>
      </c>
    </row>
    <row r="534" spans="1:18" s="484" customFormat="1" hidden="1">
      <c r="A534" s="478" t="s">
        <v>4944</v>
      </c>
      <c r="B534" s="168" t="s">
        <v>821</v>
      </c>
      <c r="C534" s="234" t="s">
        <v>10017</v>
      </c>
      <c r="D534" s="606"/>
      <c r="E534" s="606"/>
      <c r="F534" s="487" t="s">
        <v>5708</v>
      </c>
      <c r="G534" s="488" t="s">
        <v>6970</v>
      </c>
      <c r="H534" s="525" t="s">
        <v>5996</v>
      </c>
      <c r="I534" s="510">
        <v>45457</v>
      </c>
      <c r="J534" s="510">
        <v>45534</v>
      </c>
      <c r="K534" s="478" t="s">
        <v>9995</v>
      </c>
      <c r="L534" s="478" t="s">
        <v>1896</v>
      </c>
      <c r="M534" s="490" t="s">
        <v>6721</v>
      </c>
      <c r="O534" s="10"/>
      <c r="P534" s="490"/>
      <c r="Q534" s="1057"/>
      <c r="R534" s="513" t="str">
        <f t="shared" si="11"/>
        <v>n.d.</v>
      </c>
    </row>
    <row r="535" spans="1:18" s="484" customFormat="1" hidden="1">
      <c r="A535" s="478" t="s">
        <v>4944</v>
      </c>
      <c r="B535" s="512" t="s">
        <v>821</v>
      </c>
      <c r="C535" s="234" t="s">
        <v>10016</v>
      </c>
      <c r="D535" s="606"/>
      <c r="E535" s="606"/>
      <c r="F535" s="487" t="s">
        <v>5708</v>
      </c>
      <c r="G535" s="488" t="s">
        <v>6970</v>
      </c>
      <c r="H535" s="525" t="s">
        <v>5996</v>
      </c>
      <c r="I535" s="510">
        <v>45496</v>
      </c>
      <c r="J535" s="510">
        <v>45541</v>
      </c>
      <c r="K535" s="478" t="s">
        <v>9995</v>
      </c>
      <c r="L535" s="478" t="s">
        <v>1896</v>
      </c>
      <c r="M535" s="490" t="s">
        <v>6721</v>
      </c>
      <c r="O535" s="10"/>
      <c r="P535" s="490"/>
      <c r="Q535" s="1057"/>
      <c r="R535" s="513" t="str">
        <f t="shared" si="11"/>
        <v>n.d.</v>
      </c>
    </row>
    <row r="536" spans="1:18" s="484" customFormat="1" hidden="1">
      <c r="A536" s="478" t="s">
        <v>4944</v>
      </c>
      <c r="B536" s="512" t="s">
        <v>821</v>
      </c>
      <c r="C536" s="234" t="s">
        <v>11630</v>
      </c>
      <c r="D536" s="606"/>
      <c r="E536" s="606"/>
      <c r="F536" s="487" t="s">
        <v>5725</v>
      </c>
      <c r="G536" s="488" t="s">
        <v>6931</v>
      </c>
      <c r="H536" s="525" t="s">
        <v>5996</v>
      </c>
      <c r="I536" s="510">
        <v>45502</v>
      </c>
      <c r="J536" s="510">
        <v>45547</v>
      </c>
      <c r="K536" s="478" t="s">
        <v>9181</v>
      </c>
      <c r="L536" s="478" t="s">
        <v>1896</v>
      </c>
      <c r="M536" s="490" t="s">
        <v>6721</v>
      </c>
      <c r="O536" s="10"/>
      <c r="P536" s="490"/>
      <c r="Q536" s="1057"/>
      <c r="R536" s="513" t="str">
        <f t="shared" si="11"/>
        <v>n.d.</v>
      </c>
    </row>
    <row r="537" spans="1:18" hidden="1">
      <c r="A537" s="478" t="s">
        <v>4944</v>
      </c>
      <c r="B537" s="168" t="s">
        <v>821</v>
      </c>
      <c r="C537" s="234" t="s">
        <v>11631</v>
      </c>
      <c r="D537" s="606"/>
      <c r="E537" s="606"/>
      <c r="F537" s="487" t="s">
        <v>5725</v>
      </c>
      <c r="G537" s="488" t="s">
        <v>6931</v>
      </c>
      <c r="H537" s="1003" t="s">
        <v>5996</v>
      </c>
      <c r="I537" s="511">
        <v>45502</v>
      </c>
      <c r="J537" s="511">
        <v>45547</v>
      </c>
      <c r="K537" s="478" t="s">
        <v>9181</v>
      </c>
      <c r="L537" s="478" t="s">
        <v>1896</v>
      </c>
      <c r="M537" s="490" t="s">
        <v>6721</v>
      </c>
      <c r="N537" s="484"/>
      <c r="O537" s="10"/>
      <c r="P537" s="490"/>
      <c r="Q537" s="1057"/>
      <c r="R537" s="513" t="str">
        <f t="shared" si="11"/>
        <v>n.d.</v>
      </c>
    </row>
    <row r="538" spans="1:18" s="484" customFormat="1" hidden="1">
      <c r="A538" s="478" t="s">
        <v>4944</v>
      </c>
      <c r="B538" s="168" t="s">
        <v>821</v>
      </c>
      <c r="C538" s="234" t="s">
        <v>11632</v>
      </c>
      <c r="D538" s="606"/>
      <c r="E538" s="606"/>
      <c r="F538" s="487" t="s">
        <v>5725</v>
      </c>
      <c r="G538" s="588" t="s">
        <v>6931</v>
      </c>
      <c r="H538" s="525" t="s">
        <v>5996</v>
      </c>
      <c r="I538" s="510">
        <v>45502</v>
      </c>
      <c r="J538" s="510">
        <v>45547</v>
      </c>
      <c r="K538" s="478" t="s">
        <v>9181</v>
      </c>
      <c r="L538" s="478" t="s">
        <v>1896</v>
      </c>
      <c r="M538" s="490" t="s">
        <v>6721</v>
      </c>
      <c r="O538" s="10"/>
      <c r="P538" s="490"/>
      <c r="Q538" s="1057"/>
      <c r="R538" s="490" t="str">
        <f t="shared" si="11"/>
        <v>n.d.</v>
      </c>
    </row>
    <row r="539" spans="1:18" s="484" customFormat="1" hidden="1">
      <c r="A539" s="478" t="s">
        <v>4944</v>
      </c>
      <c r="B539" s="168" t="s">
        <v>821</v>
      </c>
      <c r="C539" s="234" t="s">
        <v>11635</v>
      </c>
      <c r="D539" s="606"/>
      <c r="E539" s="606"/>
      <c r="F539" s="487" t="s">
        <v>5725</v>
      </c>
      <c r="G539" s="588" t="s">
        <v>6931</v>
      </c>
      <c r="H539" s="525" t="s">
        <v>5996</v>
      </c>
      <c r="I539" s="510">
        <v>45502</v>
      </c>
      <c r="J539" s="510">
        <v>45551</v>
      </c>
      <c r="K539" s="478" t="s">
        <v>9181</v>
      </c>
      <c r="L539" s="478" t="s">
        <v>1896</v>
      </c>
      <c r="M539" s="490" t="s">
        <v>6721</v>
      </c>
      <c r="O539" s="10"/>
      <c r="P539" s="490"/>
      <c r="Q539" s="1057"/>
      <c r="R539" s="490" t="str">
        <f t="shared" si="11"/>
        <v>n.d.</v>
      </c>
    </row>
    <row r="540" spans="1:18" s="484" customFormat="1" hidden="1">
      <c r="A540" s="478" t="s">
        <v>4944</v>
      </c>
      <c r="B540" s="168" t="s">
        <v>821</v>
      </c>
      <c r="C540" s="234" t="s">
        <v>10022</v>
      </c>
      <c r="D540" s="606"/>
      <c r="E540" s="606"/>
      <c r="F540" s="487" t="s">
        <v>5708</v>
      </c>
      <c r="G540" s="588" t="s">
        <v>6970</v>
      </c>
      <c r="H540" s="525" t="s">
        <v>5996</v>
      </c>
      <c r="I540" s="510">
        <v>45457</v>
      </c>
      <c r="J540" s="510">
        <v>45554</v>
      </c>
      <c r="K540" s="478" t="s">
        <v>9995</v>
      </c>
      <c r="L540" s="478" t="s">
        <v>1896</v>
      </c>
      <c r="M540" s="490" t="s">
        <v>6721</v>
      </c>
      <c r="O540" s="10"/>
      <c r="P540" s="490"/>
      <c r="Q540" s="1057"/>
      <c r="R540" s="490" t="str">
        <f t="shared" si="11"/>
        <v>n.d.</v>
      </c>
    </row>
    <row r="541" spans="1:18" s="484" customFormat="1" hidden="1">
      <c r="A541" s="478" t="s">
        <v>4944</v>
      </c>
      <c r="B541" s="168" t="s">
        <v>821</v>
      </c>
      <c r="C541" s="234" t="s">
        <v>11641</v>
      </c>
      <c r="D541" s="606"/>
      <c r="E541" s="606"/>
      <c r="F541" s="487" t="s">
        <v>5725</v>
      </c>
      <c r="G541" s="488" t="s">
        <v>6931</v>
      </c>
      <c r="H541" s="1003" t="s">
        <v>5996</v>
      </c>
      <c r="I541" s="511">
        <v>45502</v>
      </c>
      <c r="J541" s="511">
        <v>45558</v>
      </c>
      <c r="K541" s="478" t="s">
        <v>9181</v>
      </c>
      <c r="L541" s="478" t="s">
        <v>1896</v>
      </c>
      <c r="M541" s="490" t="s">
        <v>6721</v>
      </c>
      <c r="O541" s="10"/>
      <c r="P541" s="490"/>
      <c r="Q541" s="1057"/>
      <c r="R541" s="513" t="str">
        <f t="shared" si="11"/>
        <v>n.d.</v>
      </c>
    </row>
    <row r="542" spans="1:18" s="484" customFormat="1" hidden="1">
      <c r="A542" s="478" t="s">
        <v>4944</v>
      </c>
      <c r="B542" s="168" t="s">
        <v>821</v>
      </c>
      <c r="C542" s="234" t="s">
        <v>10024</v>
      </c>
      <c r="D542" s="606"/>
      <c r="E542" s="606"/>
      <c r="F542" s="487" t="s">
        <v>5708</v>
      </c>
      <c r="G542" s="488" t="s">
        <v>6970</v>
      </c>
      <c r="H542" s="525" t="s">
        <v>5996</v>
      </c>
      <c r="I542" s="511">
        <v>45457</v>
      </c>
      <c r="J542" s="510">
        <v>45567</v>
      </c>
      <c r="K542" s="478" t="s">
        <v>9995</v>
      </c>
      <c r="L542" s="478" t="s">
        <v>1896</v>
      </c>
      <c r="M542" s="490" t="s">
        <v>6721</v>
      </c>
      <c r="O542" s="10"/>
      <c r="P542" s="490"/>
      <c r="Q542" s="1057"/>
      <c r="R542" s="513" t="str">
        <f t="shared" si="11"/>
        <v>n.d.</v>
      </c>
    </row>
    <row r="543" spans="1:18" s="484" customFormat="1" hidden="1">
      <c r="A543" s="478" t="s">
        <v>4944</v>
      </c>
      <c r="B543" s="168" t="s">
        <v>821</v>
      </c>
      <c r="C543" s="234" t="s">
        <v>11653</v>
      </c>
      <c r="D543" s="606"/>
      <c r="E543" s="606"/>
      <c r="F543" s="487" t="s">
        <v>5725</v>
      </c>
      <c r="G543" s="488" t="s">
        <v>6931</v>
      </c>
      <c r="H543" s="525" t="s">
        <v>5996</v>
      </c>
      <c r="I543" s="511">
        <v>45553</v>
      </c>
      <c r="J543" s="510">
        <v>45600</v>
      </c>
      <c r="K543" s="478" t="s">
        <v>9181</v>
      </c>
      <c r="L543" s="478" t="s">
        <v>1896</v>
      </c>
      <c r="M543" s="490" t="s">
        <v>6721</v>
      </c>
      <c r="O543" s="10"/>
      <c r="P543" s="490"/>
      <c r="Q543" s="1057"/>
      <c r="R543" s="513" t="str">
        <f t="shared" si="11"/>
        <v>n.d.</v>
      </c>
    </row>
    <row r="544" spans="1:18" s="484" customFormat="1" hidden="1">
      <c r="A544" s="478" t="s">
        <v>4944</v>
      </c>
      <c r="B544" s="168" t="s">
        <v>821</v>
      </c>
      <c r="C544" s="234" t="s">
        <v>11654</v>
      </c>
      <c r="D544" s="606"/>
      <c r="E544" s="606"/>
      <c r="F544" s="487" t="s">
        <v>5708</v>
      </c>
      <c r="G544" s="488" t="s">
        <v>6970</v>
      </c>
      <c r="H544" s="525" t="s">
        <v>5996</v>
      </c>
      <c r="I544" s="510">
        <v>45527</v>
      </c>
      <c r="J544" s="510">
        <v>45600</v>
      </c>
      <c r="K544" s="478" t="s">
        <v>9995</v>
      </c>
      <c r="L544" s="478" t="s">
        <v>1896</v>
      </c>
      <c r="M544" s="490" t="s">
        <v>6721</v>
      </c>
      <c r="O544" s="10"/>
      <c r="P544" s="490"/>
      <c r="Q544" s="1057"/>
      <c r="R544" s="513" t="str">
        <f t="shared" si="11"/>
        <v>n.d.</v>
      </c>
    </row>
    <row r="545" spans="1:18" s="484" customFormat="1" hidden="1">
      <c r="A545" s="478" t="s">
        <v>4944</v>
      </c>
      <c r="B545" s="168" t="s">
        <v>821</v>
      </c>
      <c r="C545" s="234" t="s">
        <v>11655</v>
      </c>
      <c r="D545" s="606"/>
      <c r="E545" s="606"/>
      <c r="F545" s="487" t="s">
        <v>5708</v>
      </c>
      <c r="G545" s="588" t="s">
        <v>6970</v>
      </c>
      <c r="H545" s="525" t="s">
        <v>5996</v>
      </c>
      <c r="I545" s="510">
        <v>45527</v>
      </c>
      <c r="J545" s="510">
        <v>45600</v>
      </c>
      <c r="K545" s="478" t="s">
        <v>9995</v>
      </c>
      <c r="L545" s="478" t="s">
        <v>1896</v>
      </c>
      <c r="M545" s="490" t="s">
        <v>6721</v>
      </c>
      <c r="O545" s="10"/>
      <c r="P545" s="490"/>
      <c r="Q545" s="1057"/>
      <c r="R545" s="490" t="str">
        <f t="shared" si="11"/>
        <v>n.d.</v>
      </c>
    </row>
    <row r="546" spans="1:18" s="484" customFormat="1" hidden="1">
      <c r="A546" s="478" t="s">
        <v>4944</v>
      </c>
      <c r="B546" s="168" t="s">
        <v>821</v>
      </c>
      <c r="C546" s="234" t="s">
        <v>10027</v>
      </c>
      <c r="D546" s="606"/>
      <c r="E546" s="606"/>
      <c r="F546" s="487" t="s">
        <v>5708</v>
      </c>
      <c r="G546" s="488" t="s">
        <v>6970</v>
      </c>
      <c r="H546" s="525" t="s">
        <v>5996</v>
      </c>
      <c r="I546" s="510">
        <v>45457</v>
      </c>
      <c r="J546" s="510">
        <v>45606</v>
      </c>
      <c r="K546" s="478" t="s">
        <v>9995</v>
      </c>
      <c r="L546" s="478" t="s">
        <v>1896</v>
      </c>
      <c r="M546" s="490" t="s">
        <v>6721</v>
      </c>
      <c r="O546" s="10"/>
      <c r="P546" s="490"/>
      <c r="Q546" s="1057"/>
      <c r="R546" s="513" t="str">
        <f t="shared" si="11"/>
        <v>n.d.</v>
      </c>
    </row>
    <row r="547" spans="1:18" s="484" customFormat="1" hidden="1">
      <c r="A547" s="478" t="s">
        <v>4944</v>
      </c>
      <c r="B547" s="512" t="s">
        <v>821</v>
      </c>
      <c r="C547" s="234" t="s">
        <v>10028</v>
      </c>
      <c r="D547" s="606"/>
      <c r="E547" s="606"/>
      <c r="F547" s="487" t="s">
        <v>5708</v>
      </c>
      <c r="G547" s="488" t="s">
        <v>6970</v>
      </c>
      <c r="H547" s="525" t="s">
        <v>5996</v>
      </c>
      <c r="I547" s="510">
        <v>45457</v>
      </c>
      <c r="J547" s="510">
        <v>45621</v>
      </c>
      <c r="K547" s="478" t="s">
        <v>9995</v>
      </c>
      <c r="L547" s="478" t="s">
        <v>1896</v>
      </c>
      <c r="M547" s="490" t="s">
        <v>6721</v>
      </c>
      <c r="O547" s="10"/>
      <c r="P547" s="490"/>
      <c r="Q547" s="1057"/>
      <c r="R547" s="513" t="str">
        <f t="shared" si="11"/>
        <v>n.d.</v>
      </c>
    </row>
    <row r="548" spans="1:18" s="484" customFormat="1" hidden="1">
      <c r="A548" s="478" t="s">
        <v>4944</v>
      </c>
      <c r="B548" s="168" t="s">
        <v>821</v>
      </c>
      <c r="C548" s="234" t="s">
        <v>11665</v>
      </c>
      <c r="D548" s="606"/>
      <c r="E548" s="606"/>
      <c r="F548" s="487" t="s">
        <v>5725</v>
      </c>
      <c r="G548" s="588" t="s">
        <v>6931</v>
      </c>
      <c r="H548" s="525" t="s">
        <v>5996</v>
      </c>
      <c r="I548" s="510">
        <v>45575</v>
      </c>
      <c r="J548" s="510">
        <v>45621</v>
      </c>
      <c r="K548" s="478" t="s">
        <v>9181</v>
      </c>
      <c r="L548" s="478" t="s">
        <v>1896</v>
      </c>
      <c r="M548" s="490" t="s">
        <v>6721</v>
      </c>
      <c r="O548" s="10"/>
      <c r="P548" s="490"/>
      <c r="Q548" s="1057"/>
      <c r="R548" s="490" t="str">
        <f t="shared" si="11"/>
        <v>n.d.</v>
      </c>
    </row>
    <row r="549" spans="1:18" s="484" customFormat="1" hidden="1">
      <c r="A549" s="478" t="s">
        <v>4944</v>
      </c>
      <c r="B549" s="168" t="s">
        <v>821</v>
      </c>
      <c r="C549" s="234" t="s">
        <v>11666</v>
      </c>
      <c r="D549" s="606"/>
      <c r="E549" s="606"/>
      <c r="F549" s="487" t="s">
        <v>5708</v>
      </c>
      <c r="G549" s="488" t="s">
        <v>6970</v>
      </c>
      <c r="H549" s="525" t="s">
        <v>5996</v>
      </c>
      <c r="I549" s="510">
        <v>45961</v>
      </c>
      <c r="J549" s="510">
        <v>45621</v>
      </c>
      <c r="K549" s="478" t="s">
        <v>9995</v>
      </c>
      <c r="L549" s="478" t="s">
        <v>3226</v>
      </c>
      <c r="M549" s="490" t="s">
        <v>6721</v>
      </c>
      <c r="O549" s="10"/>
      <c r="P549" s="490"/>
      <c r="Q549" s="1057"/>
      <c r="R549" s="513" t="str">
        <f t="shared" si="11"/>
        <v>n.d.</v>
      </c>
    </row>
    <row r="550" spans="1:18" s="484" customFormat="1" hidden="1">
      <c r="A550" s="478" t="s">
        <v>4944</v>
      </c>
      <c r="B550" s="168" t="s">
        <v>821</v>
      </c>
      <c r="C550" s="234" t="s">
        <v>11667</v>
      </c>
      <c r="D550" s="606"/>
      <c r="E550" s="606"/>
      <c r="F550" s="487" t="s">
        <v>5708</v>
      </c>
      <c r="G550" s="488" t="s">
        <v>6970</v>
      </c>
      <c r="H550" s="525" t="s">
        <v>5996</v>
      </c>
      <c r="I550" s="511">
        <v>45610</v>
      </c>
      <c r="J550" s="510">
        <v>45624</v>
      </c>
      <c r="K550" s="478" t="s">
        <v>9995</v>
      </c>
      <c r="L550" s="478" t="s">
        <v>6094</v>
      </c>
      <c r="M550" s="490" t="s">
        <v>6721</v>
      </c>
      <c r="O550" s="10"/>
      <c r="P550" s="490"/>
      <c r="Q550" s="1057"/>
      <c r="R550" s="513" t="str">
        <f t="shared" si="11"/>
        <v>n.d.</v>
      </c>
    </row>
    <row r="551" spans="1:18" s="484" customFormat="1" hidden="1">
      <c r="A551" s="478" t="s">
        <v>4944</v>
      </c>
      <c r="B551" s="168" t="s">
        <v>821</v>
      </c>
      <c r="C551" s="234" t="s">
        <v>11680</v>
      </c>
      <c r="D551" s="606"/>
      <c r="E551" s="606"/>
      <c r="F551" s="487" t="s">
        <v>5729</v>
      </c>
      <c r="G551" s="488" t="s">
        <v>6931</v>
      </c>
      <c r="H551" s="1003" t="s">
        <v>5996</v>
      </c>
      <c r="I551" s="511">
        <v>45649</v>
      </c>
      <c r="J551" s="511">
        <v>45698</v>
      </c>
      <c r="K551" s="478" t="s">
        <v>9181</v>
      </c>
      <c r="L551" s="478" t="s">
        <v>1896</v>
      </c>
      <c r="M551" s="490" t="s">
        <v>6721</v>
      </c>
      <c r="O551" s="10"/>
      <c r="P551" s="490"/>
      <c r="Q551" s="1057"/>
      <c r="R551" s="513" t="str">
        <f t="shared" si="11"/>
        <v>n.d.</v>
      </c>
    </row>
    <row r="552" spans="1:18" s="484" customFormat="1" hidden="1">
      <c r="A552" s="478" t="s">
        <v>4944</v>
      </c>
      <c r="B552" s="168" t="s">
        <v>821</v>
      </c>
      <c r="C552" s="234" t="s">
        <v>11681</v>
      </c>
      <c r="D552" s="606"/>
      <c r="E552" s="606"/>
      <c r="F552" s="487" t="s">
        <v>5729</v>
      </c>
      <c r="G552" s="488" t="s">
        <v>6931</v>
      </c>
      <c r="H552" s="525" t="s">
        <v>5996</v>
      </c>
      <c r="I552" s="510">
        <v>45649</v>
      </c>
      <c r="J552" s="510">
        <v>45698</v>
      </c>
      <c r="K552" s="478" t="s">
        <v>9181</v>
      </c>
      <c r="L552" s="478" t="s">
        <v>1896</v>
      </c>
      <c r="M552" s="490" t="s">
        <v>6721</v>
      </c>
      <c r="O552" s="10"/>
      <c r="P552" s="490"/>
      <c r="Q552" s="1057"/>
      <c r="R552" s="513" t="str">
        <f t="shared" si="11"/>
        <v>n.d.</v>
      </c>
    </row>
    <row r="553" spans="1:18" hidden="1">
      <c r="A553" s="478" t="s">
        <v>4944</v>
      </c>
      <c r="B553" s="168" t="s">
        <v>821</v>
      </c>
      <c r="C553" s="234" t="s">
        <v>11682</v>
      </c>
      <c r="D553" s="606"/>
      <c r="E553" s="606"/>
      <c r="F553" s="487" t="s">
        <v>5729</v>
      </c>
      <c r="G553" s="488" t="s">
        <v>6931</v>
      </c>
      <c r="H553" s="525" t="s">
        <v>5996</v>
      </c>
      <c r="I553" s="510">
        <v>45649</v>
      </c>
      <c r="J553" s="510">
        <v>45698</v>
      </c>
      <c r="K553" s="478" t="s">
        <v>9181</v>
      </c>
      <c r="L553" s="478" t="s">
        <v>1896</v>
      </c>
      <c r="M553" s="490" t="s">
        <v>6721</v>
      </c>
      <c r="N553" s="484"/>
      <c r="O553" s="10"/>
      <c r="P553" s="490"/>
      <c r="Q553" s="1057"/>
      <c r="R553" s="513" t="str">
        <f t="shared" si="11"/>
        <v>n.d.</v>
      </c>
    </row>
    <row r="554" spans="1:18" s="484" customFormat="1" hidden="1">
      <c r="A554" s="478" t="s">
        <v>4944</v>
      </c>
      <c r="B554" s="168" t="s">
        <v>821</v>
      </c>
      <c r="C554" s="234" t="s">
        <v>11683</v>
      </c>
      <c r="D554" s="606"/>
      <c r="E554" s="606"/>
      <c r="F554" s="487" t="s">
        <v>5729</v>
      </c>
      <c r="G554" s="488" t="s">
        <v>6931</v>
      </c>
      <c r="H554" s="525" t="s">
        <v>5996</v>
      </c>
      <c r="I554" s="510">
        <v>45649</v>
      </c>
      <c r="J554" s="510">
        <v>45698</v>
      </c>
      <c r="K554" s="478" t="s">
        <v>9181</v>
      </c>
      <c r="L554" s="478" t="s">
        <v>1896</v>
      </c>
      <c r="M554" s="490" t="s">
        <v>6721</v>
      </c>
      <c r="O554" s="10"/>
      <c r="P554" s="490"/>
      <c r="Q554" s="1057"/>
      <c r="R554" s="513" t="str">
        <f t="shared" si="11"/>
        <v>n.d.</v>
      </c>
    </row>
    <row r="555" spans="1:18" s="484" customFormat="1" hidden="1">
      <c r="A555" s="478" t="s">
        <v>4944</v>
      </c>
      <c r="B555" s="168" t="s">
        <v>821</v>
      </c>
      <c r="C555" s="234" t="s">
        <v>11684</v>
      </c>
      <c r="D555" s="606"/>
      <c r="E555" s="606"/>
      <c r="F555" s="487" t="s">
        <v>5729</v>
      </c>
      <c r="G555" s="488" t="s">
        <v>6970</v>
      </c>
      <c r="H555" s="1003" t="s">
        <v>5996</v>
      </c>
      <c r="I555" s="511">
        <v>45616</v>
      </c>
      <c r="J555" s="511">
        <v>45700</v>
      </c>
      <c r="K555" s="478" t="s">
        <v>9995</v>
      </c>
      <c r="L555" s="478" t="s">
        <v>3226</v>
      </c>
      <c r="M555" s="490" t="s">
        <v>6721</v>
      </c>
      <c r="O555" s="10"/>
      <c r="P555" s="490"/>
      <c r="Q555" s="1057"/>
      <c r="R555" s="513" t="str">
        <f t="shared" si="11"/>
        <v>n.d.</v>
      </c>
    </row>
    <row r="556" spans="1:18" s="484" customFormat="1" hidden="1">
      <c r="A556" s="478" t="s">
        <v>4944</v>
      </c>
      <c r="B556" s="168" t="s">
        <v>821</v>
      </c>
      <c r="C556" s="234" t="s">
        <v>11685</v>
      </c>
      <c r="D556" s="606"/>
      <c r="E556" s="606"/>
      <c r="F556" s="487" t="s">
        <v>5729</v>
      </c>
      <c r="G556" s="488" t="s">
        <v>6970</v>
      </c>
      <c r="H556" s="525" t="s">
        <v>5996</v>
      </c>
      <c r="I556" s="510">
        <v>45615</v>
      </c>
      <c r="J556" s="510">
        <v>45700</v>
      </c>
      <c r="K556" s="478" t="s">
        <v>9995</v>
      </c>
      <c r="L556" s="478" t="s">
        <v>3226</v>
      </c>
      <c r="M556" s="490" t="s">
        <v>6721</v>
      </c>
      <c r="O556" s="10"/>
      <c r="P556" s="490"/>
      <c r="Q556" s="1057"/>
      <c r="R556" s="513" t="str">
        <f t="shared" si="11"/>
        <v>n.d.</v>
      </c>
    </row>
    <row r="557" spans="1:18" s="484" customFormat="1" hidden="1">
      <c r="A557" s="478" t="s">
        <v>4944</v>
      </c>
      <c r="B557" s="168" t="s">
        <v>821</v>
      </c>
      <c r="C557" s="234" t="s">
        <v>11686</v>
      </c>
      <c r="D557" s="606"/>
      <c r="E557" s="606"/>
      <c r="F557" s="487" t="s">
        <v>5729</v>
      </c>
      <c r="G557" s="588" t="s">
        <v>6931</v>
      </c>
      <c r="H557" s="525" t="s">
        <v>5996</v>
      </c>
      <c r="I557" s="510">
        <v>45660</v>
      </c>
      <c r="J557" s="510">
        <v>45705</v>
      </c>
      <c r="K557" s="478" t="s">
        <v>9181</v>
      </c>
      <c r="L557" s="478" t="s">
        <v>1896</v>
      </c>
      <c r="M557" s="490" t="s">
        <v>6721</v>
      </c>
      <c r="O557" s="10"/>
      <c r="P557" s="490"/>
      <c r="Q557" s="1057"/>
      <c r="R557" s="490" t="str">
        <f t="shared" si="11"/>
        <v>n.d.</v>
      </c>
    </row>
    <row r="558" spans="1:18" s="484" customFormat="1" hidden="1">
      <c r="A558" s="478" t="s">
        <v>4944</v>
      </c>
      <c r="B558" s="168" t="s">
        <v>821</v>
      </c>
      <c r="C558" s="234" t="s">
        <v>11687</v>
      </c>
      <c r="D558" s="606"/>
      <c r="E558" s="606"/>
      <c r="F558" s="487" t="s">
        <v>5729</v>
      </c>
      <c r="G558" s="488" t="s">
        <v>6931</v>
      </c>
      <c r="H558" s="1003" t="s">
        <v>5996</v>
      </c>
      <c r="I558" s="511">
        <v>45656</v>
      </c>
      <c r="J558" s="511">
        <v>45705</v>
      </c>
      <c r="K558" s="478" t="s">
        <v>9181</v>
      </c>
      <c r="L558" s="478" t="s">
        <v>1896</v>
      </c>
      <c r="M558" s="490" t="s">
        <v>6721</v>
      </c>
      <c r="O558" s="10"/>
      <c r="P558" s="490"/>
      <c r="Q558" s="1057"/>
      <c r="R558" s="513" t="str">
        <f t="shared" si="11"/>
        <v>n.d.</v>
      </c>
    </row>
    <row r="559" spans="1:18" s="484" customFormat="1" hidden="1">
      <c r="A559" s="478" t="s">
        <v>4944</v>
      </c>
      <c r="B559" s="168" t="s">
        <v>821</v>
      </c>
      <c r="C559" s="234" t="s">
        <v>11688</v>
      </c>
      <c r="D559" s="606"/>
      <c r="E559" s="606"/>
      <c r="F559" s="487" t="s">
        <v>5729</v>
      </c>
      <c r="G559" s="488" t="s">
        <v>6970</v>
      </c>
      <c r="H559" s="1003" t="s">
        <v>5996</v>
      </c>
      <c r="I559" s="511">
        <v>45656</v>
      </c>
      <c r="J559" s="511">
        <v>45705</v>
      </c>
      <c r="K559" s="478" t="s">
        <v>9995</v>
      </c>
      <c r="L559" s="478" t="s">
        <v>1896</v>
      </c>
      <c r="M559" s="490" t="s">
        <v>6721</v>
      </c>
      <c r="O559" s="10"/>
      <c r="P559" s="490"/>
      <c r="Q559" s="1057"/>
      <c r="R559" s="513" t="str">
        <f t="shared" si="11"/>
        <v>n.d.</v>
      </c>
    </row>
    <row r="560" spans="1:18" s="484" customFormat="1" hidden="1">
      <c r="A560" s="478" t="s">
        <v>5159</v>
      </c>
      <c r="B560" s="168" t="s">
        <v>816</v>
      </c>
      <c r="C560" s="20" t="s">
        <v>11589</v>
      </c>
      <c r="D560" s="844" t="s">
        <v>11590</v>
      </c>
      <c r="E560" s="612"/>
      <c r="F560" s="487" t="s">
        <v>11578</v>
      </c>
      <c r="G560" s="487" t="s">
        <v>11591</v>
      </c>
      <c r="H560" s="1" t="s">
        <v>5996</v>
      </c>
      <c r="I560" s="510">
        <v>44907</v>
      </c>
      <c r="J560" s="510">
        <v>44907</v>
      </c>
      <c r="K560" s="484" t="s">
        <v>1902</v>
      </c>
      <c r="L560" s="478" t="s">
        <v>1896</v>
      </c>
      <c r="M560" s="490">
        <v>388057</v>
      </c>
      <c r="P560" s="489"/>
      <c r="Q560" s="1061">
        <v>1</v>
      </c>
      <c r="R560" s="513">
        <v>388057</v>
      </c>
    </row>
    <row r="561" spans="1:18" hidden="1">
      <c r="A561" s="478" t="s">
        <v>5159</v>
      </c>
      <c r="B561" s="168" t="s">
        <v>816</v>
      </c>
      <c r="C561" s="234" t="s">
        <v>6909</v>
      </c>
      <c r="D561" s="606"/>
      <c r="E561" s="606"/>
      <c r="F561" s="487" t="s">
        <v>5725</v>
      </c>
      <c r="G561" s="487" t="s">
        <v>5732</v>
      </c>
      <c r="H561" s="1005" t="s">
        <v>5995</v>
      </c>
      <c r="I561" s="511">
        <v>45092</v>
      </c>
      <c r="J561" s="511">
        <v>45163</v>
      </c>
      <c r="K561" s="484" t="s">
        <v>6908</v>
      </c>
      <c r="L561" s="478" t="s">
        <v>1896</v>
      </c>
      <c r="M561" s="490">
        <v>10000000</v>
      </c>
      <c r="N561" s="234" t="s">
        <v>9065</v>
      </c>
      <c r="O561" s="484"/>
      <c r="P561" s="489"/>
      <c r="Q561" s="1057">
        <v>52</v>
      </c>
      <c r="R561" s="513">
        <v>9592710</v>
      </c>
    </row>
    <row r="562" spans="1:18" s="484" customFormat="1" hidden="1">
      <c r="A562" s="478" t="s">
        <v>5160</v>
      </c>
      <c r="B562" s="168" t="s">
        <v>816</v>
      </c>
      <c r="C562" s="842" t="s">
        <v>11592</v>
      </c>
      <c r="D562" s="1070" t="s">
        <v>11593</v>
      </c>
      <c r="E562" s="1071"/>
      <c r="F562" s="487" t="s">
        <v>11578</v>
      </c>
      <c r="G562" s="487" t="s">
        <v>11591</v>
      </c>
      <c r="H562" s="1005" t="s">
        <v>5996</v>
      </c>
      <c r="I562" s="511">
        <v>44628</v>
      </c>
      <c r="J562" s="511">
        <v>44628</v>
      </c>
      <c r="K562" s="484" t="s">
        <v>1902</v>
      </c>
      <c r="L562" s="478" t="s">
        <v>1896</v>
      </c>
      <c r="M562" s="490">
        <v>4580897.88</v>
      </c>
      <c r="P562" s="489"/>
      <c r="Q562" s="1061">
        <v>1</v>
      </c>
      <c r="R562" s="513">
        <v>4580897.88</v>
      </c>
    </row>
    <row r="563" spans="1:18" s="484" customFormat="1" hidden="1">
      <c r="A563" s="478" t="s">
        <v>5160</v>
      </c>
      <c r="B563" s="168" t="s">
        <v>816</v>
      </c>
      <c r="C563" s="234" t="s">
        <v>6803</v>
      </c>
      <c r="D563" s="606"/>
      <c r="E563" s="606"/>
      <c r="F563" s="487" t="s">
        <v>5725</v>
      </c>
      <c r="G563" s="487" t="s">
        <v>5732</v>
      </c>
      <c r="H563" s="1005" t="s">
        <v>5995</v>
      </c>
      <c r="I563" s="511">
        <v>44868</v>
      </c>
      <c r="J563" s="511">
        <v>44958</v>
      </c>
      <c r="K563" s="484" t="s">
        <v>6802</v>
      </c>
      <c r="L563" s="478" t="s">
        <v>1896</v>
      </c>
      <c r="M563" s="490">
        <v>115000000</v>
      </c>
      <c r="N563" s="234" t="s">
        <v>9067</v>
      </c>
      <c r="P563" s="489"/>
      <c r="Q563" s="1057">
        <v>1696</v>
      </c>
      <c r="R563" s="513">
        <v>99150409</v>
      </c>
    </row>
    <row r="564" spans="1:18" s="484" customFormat="1" hidden="1">
      <c r="A564" s="478" t="s">
        <v>5161</v>
      </c>
      <c r="B564" s="168" t="s">
        <v>816</v>
      </c>
      <c r="C564" s="20" t="s">
        <v>11594</v>
      </c>
      <c r="D564" s="844" t="s">
        <v>11595</v>
      </c>
      <c r="E564" s="612"/>
      <c r="F564" s="487" t="s">
        <v>11578</v>
      </c>
      <c r="G564" s="487" t="s">
        <v>11591</v>
      </c>
      <c r="H564" s="1005" t="s">
        <v>5996</v>
      </c>
      <c r="I564" s="511">
        <v>44907</v>
      </c>
      <c r="J564" s="511">
        <v>44907</v>
      </c>
      <c r="K564" s="484" t="s">
        <v>1902</v>
      </c>
      <c r="L564" s="478" t="s">
        <v>1896</v>
      </c>
      <c r="M564" s="490">
        <v>388057</v>
      </c>
      <c r="P564" s="489"/>
      <c r="Q564" s="1061">
        <v>1</v>
      </c>
      <c r="R564" s="513">
        <v>388057</v>
      </c>
    </row>
    <row r="565" spans="1:18" hidden="1">
      <c r="A565" s="478" t="s">
        <v>5161</v>
      </c>
      <c r="B565" s="168" t="s">
        <v>816</v>
      </c>
      <c r="C565" s="234" t="s">
        <v>6907</v>
      </c>
      <c r="D565" s="606"/>
      <c r="E565" s="606"/>
      <c r="F565" s="487" t="s">
        <v>5725</v>
      </c>
      <c r="G565" s="487" t="s">
        <v>5732</v>
      </c>
      <c r="H565" s="1" t="s">
        <v>5995</v>
      </c>
      <c r="I565" s="510">
        <v>45092</v>
      </c>
      <c r="J565" s="510">
        <v>45163</v>
      </c>
      <c r="K565" s="484" t="s">
        <v>6908</v>
      </c>
      <c r="L565" s="478" t="s">
        <v>1896</v>
      </c>
      <c r="M565" s="490">
        <v>10000000</v>
      </c>
      <c r="N565" s="234" t="s">
        <v>9066</v>
      </c>
      <c r="O565" s="484"/>
      <c r="P565" s="489"/>
      <c r="Q565" s="1057">
        <v>59</v>
      </c>
      <c r="R565" s="513">
        <v>9576590</v>
      </c>
    </row>
    <row r="566" spans="1:18" s="484" customFormat="1" hidden="1">
      <c r="A566" s="478" t="s">
        <v>5162</v>
      </c>
      <c r="B566" s="168" t="s">
        <v>816</v>
      </c>
      <c r="C566" s="20" t="s">
        <v>11596</v>
      </c>
      <c r="D566" s="844" t="s">
        <v>11597</v>
      </c>
      <c r="E566" s="612"/>
      <c r="F566" s="487" t="s">
        <v>11578</v>
      </c>
      <c r="G566" s="493" t="s">
        <v>11591</v>
      </c>
      <c r="H566" s="1" t="s">
        <v>5996</v>
      </c>
      <c r="I566" s="510">
        <v>44628</v>
      </c>
      <c r="J566" s="510">
        <v>44628</v>
      </c>
      <c r="K566" s="484" t="s">
        <v>1902</v>
      </c>
      <c r="L566" s="478" t="s">
        <v>1896</v>
      </c>
      <c r="M566" s="490">
        <v>796678</v>
      </c>
      <c r="P566" s="489"/>
      <c r="Q566" s="1061">
        <v>1</v>
      </c>
      <c r="R566" s="490">
        <v>796678</v>
      </c>
    </row>
    <row r="567" spans="1:18" s="484" customFormat="1" hidden="1">
      <c r="A567" s="478" t="s">
        <v>5162</v>
      </c>
      <c r="B567" s="168" t="s">
        <v>816</v>
      </c>
      <c r="C567" s="234" t="s">
        <v>6803</v>
      </c>
      <c r="D567" s="606"/>
      <c r="E567" s="606"/>
      <c r="F567" s="487" t="s">
        <v>5710</v>
      </c>
      <c r="G567" s="487" t="s">
        <v>5732</v>
      </c>
      <c r="H567" s="1005" t="s">
        <v>5995</v>
      </c>
      <c r="I567" s="511">
        <v>45057</v>
      </c>
      <c r="J567" s="511">
        <v>45119</v>
      </c>
      <c r="K567" s="484" t="s">
        <v>6802</v>
      </c>
      <c r="L567" s="478" t="s">
        <v>1896</v>
      </c>
      <c r="M567" s="490">
        <v>20000000</v>
      </c>
      <c r="N567" s="234" t="s">
        <v>9068</v>
      </c>
      <c r="P567" s="489"/>
      <c r="Q567" s="1057">
        <v>344</v>
      </c>
      <c r="R567" s="513">
        <v>19002300</v>
      </c>
    </row>
    <row r="568" spans="1:18" s="484" customFormat="1" hidden="1">
      <c r="A568" s="478" t="s">
        <v>4946</v>
      </c>
      <c r="B568" s="168" t="s">
        <v>750</v>
      </c>
      <c r="C568" s="234" t="s">
        <v>5706</v>
      </c>
      <c r="D568" s="606"/>
      <c r="E568" s="606"/>
      <c r="F568" s="488" t="s">
        <v>5710</v>
      </c>
      <c r="G568" s="487" t="s">
        <v>5713</v>
      </c>
      <c r="H568" s="1003" t="s">
        <v>5995</v>
      </c>
      <c r="I568" s="511">
        <v>44391</v>
      </c>
      <c r="J568" s="511">
        <v>44440</v>
      </c>
      <c r="K568" s="494" t="s">
        <v>1900</v>
      </c>
      <c r="L568" s="478"/>
      <c r="M568" s="515">
        <v>29022889.390000001</v>
      </c>
      <c r="O568" s="10"/>
      <c r="P568" s="490"/>
      <c r="Q568" s="1057"/>
      <c r="R568" s="513">
        <f>M568</f>
        <v>29022889.390000001</v>
      </c>
    </row>
    <row r="569" spans="1:18" s="484" customFormat="1" hidden="1">
      <c r="A569" s="478" t="s">
        <v>4946</v>
      </c>
      <c r="B569" s="168" t="s">
        <v>750</v>
      </c>
      <c r="C569" s="168" t="s">
        <v>1899</v>
      </c>
      <c r="D569" s="742"/>
      <c r="E569" s="742"/>
      <c r="F569" s="487" t="s">
        <v>5708</v>
      </c>
      <c r="G569" s="488" t="s">
        <v>5713</v>
      </c>
      <c r="H569" s="1078" t="s">
        <v>5995</v>
      </c>
      <c r="I569" s="511">
        <v>44474</v>
      </c>
      <c r="J569" s="511">
        <v>44489</v>
      </c>
      <c r="K569" s="494" t="s">
        <v>1900</v>
      </c>
      <c r="L569" s="478" t="s">
        <v>1896</v>
      </c>
      <c r="M569" s="490" t="s">
        <v>6721</v>
      </c>
      <c r="O569" s="10"/>
      <c r="P569" s="490"/>
      <c r="Q569" s="1057"/>
      <c r="R569" s="513" t="str">
        <f>M569</f>
        <v>n.d.</v>
      </c>
    </row>
    <row r="570" spans="1:18" s="484" customFormat="1" hidden="1">
      <c r="A570" s="478" t="s">
        <v>4946</v>
      </c>
      <c r="B570" s="168" t="s">
        <v>750</v>
      </c>
      <c r="C570" s="234" t="s">
        <v>5780</v>
      </c>
      <c r="D570" s="606"/>
      <c r="E570" s="606"/>
      <c r="F570" s="488" t="s">
        <v>5710</v>
      </c>
      <c r="G570" s="487" t="s">
        <v>5713</v>
      </c>
      <c r="H570" s="1003" t="s">
        <v>5995</v>
      </c>
      <c r="I570" s="511">
        <v>44596</v>
      </c>
      <c r="J570" s="511">
        <v>44606</v>
      </c>
      <c r="K570" s="478" t="s">
        <v>1902</v>
      </c>
      <c r="L570" s="478" t="s">
        <v>1896</v>
      </c>
      <c r="M570" s="515">
        <v>12400000</v>
      </c>
      <c r="O570" s="10"/>
      <c r="P570" s="490"/>
      <c r="Q570" s="1057"/>
      <c r="R570" s="513">
        <f>M570</f>
        <v>12400000</v>
      </c>
    </row>
    <row r="571" spans="1:18" s="484" customFormat="1" hidden="1">
      <c r="A571" s="478" t="s">
        <v>4946</v>
      </c>
      <c r="B571" s="168" t="s">
        <v>750</v>
      </c>
      <c r="C571" s="234" t="s">
        <v>6748</v>
      </c>
      <c r="D571" s="606"/>
      <c r="E571" s="606"/>
      <c r="F571" s="487" t="s">
        <v>5725</v>
      </c>
      <c r="G571" s="488" t="s">
        <v>5713</v>
      </c>
      <c r="H571" s="1078" t="s">
        <v>5995</v>
      </c>
      <c r="I571" s="511">
        <v>44820</v>
      </c>
      <c r="J571" s="511">
        <v>44911</v>
      </c>
      <c r="K571" s="494" t="s">
        <v>1902</v>
      </c>
      <c r="L571" s="478" t="s">
        <v>1896</v>
      </c>
      <c r="M571" s="490" t="s">
        <v>6721</v>
      </c>
      <c r="O571" s="10"/>
      <c r="P571" s="490"/>
      <c r="Q571" s="1057"/>
      <c r="R571" s="513" t="str">
        <f>M571</f>
        <v>n.d.</v>
      </c>
    </row>
    <row r="572" spans="1:18" s="484" customFormat="1" hidden="1">
      <c r="A572" s="478" t="s">
        <v>5163</v>
      </c>
      <c r="B572" s="168" t="s">
        <v>749</v>
      </c>
      <c r="C572" s="234" t="s">
        <v>9168</v>
      </c>
      <c r="D572" s="606"/>
      <c r="E572" s="606"/>
      <c r="F572" s="487" t="s">
        <v>5725</v>
      </c>
      <c r="G572" s="487" t="s">
        <v>5713</v>
      </c>
      <c r="H572" s="525" t="s">
        <v>5995</v>
      </c>
      <c r="I572" s="510">
        <v>44927</v>
      </c>
      <c r="J572" s="510">
        <v>46022</v>
      </c>
      <c r="K572" s="494" t="s">
        <v>5734</v>
      </c>
      <c r="M572" s="515">
        <v>598000000</v>
      </c>
      <c r="N572" s="606"/>
      <c r="O572" s="10"/>
      <c r="P572" s="490"/>
      <c r="Q572" s="1057">
        <v>3576</v>
      </c>
      <c r="R572" s="513">
        <v>558536504</v>
      </c>
    </row>
    <row r="573" spans="1:18" s="484" customFormat="1" hidden="1">
      <c r="A573" s="478" t="s">
        <v>5164</v>
      </c>
      <c r="B573" s="168" t="s">
        <v>749</v>
      </c>
      <c r="C573" s="234" t="s">
        <v>5975</v>
      </c>
      <c r="D573" s="606"/>
      <c r="E573" s="606"/>
      <c r="F573" s="487" t="s">
        <v>5725</v>
      </c>
      <c r="G573" s="487" t="s">
        <v>5713</v>
      </c>
      <c r="H573" s="525" t="s">
        <v>5995</v>
      </c>
      <c r="I573" s="510">
        <v>44610</v>
      </c>
      <c r="J573" s="510">
        <v>44655</v>
      </c>
      <c r="K573" s="494" t="s">
        <v>5737</v>
      </c>
      <c r="M573" s="515">
        <v>98000000</v>
      </c>
      <c r="N573" s="606" t="s">
        <v>5747</v>
      </c>
      <c r="O573" s="10">
        <v>1202</v>
      </c>
      <c r="P573" s="490">
        <v>15266573</v>
      </c>
      <c r="Q573" s="1057"/>
      <c r="R573" s="513">
        <f>M573</f>
        <v>98000000</v>
      </c>
    </row>
    <row r="574" spans="1:18" s="484" customFormat="1" hidden="1">
      <c r="A574" s="478" t="s">
        <v>5164</v>
      </c>
      <c r="B574" s="607" t="s">
        <v>749</v>
      </c>
      <c r="C574" s="168" t="s">
        <v>5959</v>
      </c>
      <c r="D574" s="742"/>
      <c r="E574" s="742"/>
      <c r="F574" s="487" t="s">
        <v>5725</v>
      </c>
      <c r="G574" s="487" t="s">
        <v>5713</v>
      </c>
      <c r="H574" s="1003" t="s">
        <v>5995</v>
      </c>
      <c r="I574" s="511">
        <v>44624</v>
      </c>
      <c r="J574" s="511">
        <v>44655</v>
      </c>
      <c r="K574" s="478" t="s">
        <v>1902</v>
      </c>
      <c r="L574" s="478" t="s">
        <v>1896</v>
      </c>
      <c r="M574" s="490" t="s">
        <v>6721</v>
      </c>
      <c r="O574" s="10"/>
      <c r="P574" s="490"/>
      <c r="Q574" s="1057"/>
      <c r="R574" s="513" t="str">
        <f>M574</f>
        <v>n.d.</v>
      </c>
    </row>
    <row r="575" spans="1:18" s="484" customFormat="1" hidden="1">
      <c r="A575" s="478" t="s">
        <v>5165</v>
      </c>
      <c r="B575" s="168" t="s">
        <v>749</v>
      </c>
      <c r="C575" s="168" t="s">
        <v>6021</v>
      </c>
      <c r="D575" s="742"/>
      <c r="E575" s="742"/>
      <c r="F575" s="488" t="s">
        <v>5710</v>
      </c>
      <c r="G575" s="487" t="s">
        <v>6938</v>
      </c>
      <c r="H575" s="1" t="s">
        <v>5996</v>
      </c>
      <c r="I575" s="510">
        <v>44705</v>
      </c>
      <c r="J575" s="510">
        <v>44750</v>
      </c>
      <c r="K575" s="478" t="s">
        <v>1902</v>
      </c>
      <c r="L575" s="478" t="s">
        <v>1896</v>
      </c>
      <c r="M575" s="490" t="s">
        <v>6721</v>
      </c>
      <c r="O575" s="10"/>
      <c r="P575" s="490"/>
      <c r="Q575" s="1057"/>
      <c r="R575" s="513" t="str">
        <f>M575</f>
        <v>n.d.</v>
      </c>
    </row>
    <row r="576" spans="1:18" s="484" customFormat="1" hidden="1">
      <c r="A576" s="478" t="s">
        <v>5165</v>
      </c>
      <c r="B576" s="168" t="s">
        <v>749</v>
      </c>
      <c r="C576" s="234" t="s">
        <v>9168</v>
      </c>
      <c r="D576" s="606"/>
      <c r="E576" s="606"/>
      <c r="F576" s="487" t="s">
        <v>5725</v>
      </c>
      <c r="G576" s="487" t="s">
        <v>5713</v>
      </c>
      <c r="H576" s="526" t="s">
        <v>5995</v>
      </c>
      <c r="I576" s="510">
        <v>44927</v>
      </c>
      <c r="J576" s="510">
        <v>46022</v>
      </c>
      <c r="K576" s="478" t="s">
        <v>1900</v>
      </c>
      <c r="L576" s="478" t="s">
        <v>1896</v>
      </c>
      <c r="M576" s="490" t="s">
        <v>6721</v>
      </c>
      <c r="P576" s="489"/>
      <c r="Q576" s="1057"/>
      <c r="R576" s="513" t="str">
        <f>M576</f>
        <v>n.d.</v>
      </c>
    </row>
    <row r="577" spans="1:18" s="484" customFormat="1" hidden="1">
      <c r="A577" s="478" t="s">
        <v>5165</v>
      </c>
      <c r="B577" s="168" t="s">
        <v>749</v>
      </c>
      <c r="C577" s="234" t="s">
        <v>6921</v>
      </c>
      <c r="D577" s="606"/>
      <c r="E577" s="606"/>
      <c r="F577" s="487" t="s">
        <v>5725</v>
      </c>
      <c r="G577" s="487" t="s">
        <v>5713</v>
      </c>
      <c r="H577" s="526" t="s">
        <v>5995</v>
      </c>
      <c r="I577" s="510">
        <v>45077</v>
      </c>
      <c r="J577" s="510"/>
      <c r="K577" s="478" t="s">
        <v>1900</v>
      </c>
      <c r="L577" s="478" t="s">
        <v>1896</v>
      </c>
      <c r="M577" s="515">
        <v>473000000</v>
      </c>
      <c r="P577" s="489"/>
      <c r="Q577" s="1057"/>
      <c r="R577" s="513">
        <f>M577</f>
        <v>473000000</v>
      </c>
    </row>
    <row r="578" spans="1:18" s="484" customFormat="1" hidden="1">
      <c r="A578" s="478" t="s">
        <v>5167</v>
      </c>
      <c r="B578" s="168" t="s">
        <v>749</v>
      </c>
      <c r="C578" s="234" t="s">
        <v>6865</v>
      </c>
      <c r="D578" s="606"/>
      <c r="E578" s="606"/>
      <c r="F578" s="487" t="s">
        <v>5725</v>
      </c>
      <c r="G578" s="493" t="s">
        <v>5713</v>
      </c>
      <c r="H578" s="526" t="s">
        <v>5995</v>
      </c>
      <c r="I578" s="510">
        <v>45005</v>
      </c>
      <c r="J578" s="510">
        <v>45036</v>
      </c>
      <c r="K578" s="478" t="s">
        <v>1900</v>
      </c>
      <c r="L578" s="478" t="s">
        <v>1896</v>
      </c>
      <c r="M578" s="515">
        <v>40000000</v>
      </c>
      <c r="O578" s="10"/>
      <c r="P578" s="490"/>
      <c r="Q578" s="1057">
        <v>161</v>
      </c>
      <c r="R578" s="490">
        <v>37631108</v>
      </c>
    </row>
    <row r="579" spans="1:18" s="484" customFormat="1" hidden="1">
      <c r="A579" s="478" t="s">
        <v>5167</v>
      </c>
      <c r="B579" s="168" t="s">
        <v>749</v>
      </c>
      <c r="C579" s="234" t="s">
        <v>6920</v>
      </c>
      <c r="D579" s="606"/>
      <c r="E579" s="606"/>
      <c r="F579" s="487" t="s">
        <v>5725</v>
      </c>
      <c r="G579" s="493" t="s">
        <v>5713</v>
      </c>
      <c r="H579" s="526" t="s">
        <v>5995</v>
      </c>
      <c r="I579" s="510">
        <v>44809</v>
      </c>
      <c r="J579" s="510"/>
      <c r="K579" s="478" t="s">
        <v>1902</v>
      </c>
      <c r="L579" s="478" t="s">
        <v>1896</v>
      </c>
      <c r="M579" s="515">
        <v>180000000</v>
      </c>
      <c r="P579" s="489"/>
      <c r="Q579" s="1057"/>
      <c r="R579" s="490">
        <f t="shared" ref="R579:R584" si="12">M579</f>
        <v>180000000</v>
      </c>
    </row>
    <row r="580" spans="1:18" s="484" customFormat="1" hidden="1">
      <c r="A580" s="478" t="s">
        <v>5168</v>
      </c>
      <c r="B580" s="168" t="s">
        <v>749</v>
      </c>
      <c r="C580" s="234" t="s">
        <v>6942</v>
      </c>
      <c r="D580" s="606" t="s">
        <v>11598</v>
      </c>
      <c r="E580" s="606"/>
      <c r="F580" s="487" t="s">
        <v>5725</v>
      </c>
      <c r="G580" s="478" t="s">
        <v>6943</v>
      </c>
      <c r="H580" s="1" t="s">
        <v>5996</v>
      </c>
      <c r="I580" s="510">
        <v>44708</v>
      </c>
      <c r="J580" s="510">
        <v>44804</v>
      </c>
      <c r="K580" s="478" t="s">
        <v>1902</v>
      </c>
      <c r="L580" s="478" t="s">
        <v>1896</v>
      </c>
      <c r="M580" s="490">
        <v>150000000</v>
      </c>
      <c r="O580" s="10"/>
      <c r="P580" s="490"/>
      <c r="Q580" s="1057">
        <v>1</v>
      </c>
      <c r="R580" s="490">
        <f t="shared" si="12"/>
        <v>150000000</v>
      </c>
    </row>
    <row r="581" spans="1:18" s="484" customFormat="1" hidden="1">
      <c r="A581" s="478" t="s">
        <v>4948</v>
      </c>
      <c r="B581" s="168" t="s">
        <v>748</v>
      </c>
      <c r="C581" s="234" t="s">
        <v>6864</v>
      </c>
      <c r="D581" s="606"/>
      <c r="E581" s="606"/>
      <c r="F581" s="487" t="s">
        <v>5725</v>
      </c>
      <c r="G581" s="484" t="s">
        <v>5713</v>
      </c>
      <c r="H581" s="526" t="s">
        <v>5995</v>
      </c>
      <c r="I581" s="510">
        <v>45000</v>
      </c>
      <c r="J581" s="510">
        <v>45035</v>
      </c>
      <c r="K581" s="478" t="s">
        <v>1900</v>
      </c>
      <c r="L581" s="478" t="s">
        <v>1896</v>
      </c>
      <c r="M581" s="490">
        <v>500000000</v>
      </c>
      <c r="P581" s="489"/>
      <c r="Q581" s="1057"/>
      <c r="R581" s="490">
        <f t="shared" si="12"/>
        <v>500000000</v>
      </c>
    </row>
    <row r="582" spans="1:18" s="484" customFormat="1" hidden="1">
      <c r="A582" s="478" t="s">
        <v>4935</v>
      </c>
      <c r="B582" s="168" t="s">
        <v>759</v>
      </c>
      <c r="C582" s="234" t="s">
        <v>7226</v>
      </c>
      <c r="D582" s="606"/>
      <c r="E582" s="606"/>
      <c r="F582" s="487" t="s">
        <v>5708</v>
      </c>
      <c r="G582" s="487" t="s">
        <v>5715</v>
      </c>
      <c r="H582" s="1003" t="s">
        <v>5995</v>
      </c>
      <c r="I582" s="511">
        <v>44544</v>
      </c>
      <c r="J582" s="511">
        <v>44606</v>
      </c>
      <c r="K582" s="494" t="s">
        <v>3229</v>
      </c>
      <c r="L582" s="478" t="s">
        <v>1896</v>
      </c>
      <c r="M582" s="515">
        <v>600000000</v>
      </c>
      <c r="O582" s="10">
        <v>3044</v>
      </c>
      <c r="P582" s="490">
        <v>1675000000</v>
      </c>
      <c r="Q582" s="1057"/>
      <c r="R582" s="513">
        <f t="shared" si="12"/>
        <v>600000000</v>
      </c>
    </row>
    <row r="583" spans="1:18" s="484" customFormat="1" hidden="1">
      <c r="A583" s="478" t="s">
        <v>4935</v>
      </c>
      <c r="B583" s="168" t="s">
        <v>759</v>
      </c>
      <c r="C583" s="234" t="s">
        <v>7227</v>
      </c>
      <c r="D583" s="606"/>
      <c r="E583" s="606"/>
      <c r="F583" s="487" t="s">
        <v>5708</v>
      </c>
      <c r="G583" s="487" t="s">
        <v>5715</v>
      </c>
      <c r="H583" s="1003" t="s">
        <v>5995</v>
      </c>
      <c r="I583" s="511">
        <v>44544</v>
      </c>
      <c r="J583" s="511">
        <v>44606</v>
      </c>
      <c r="K583" s="494" t="s">
        <v>3229</v>
      </c>
      <c r="L583" s="478" t="s">
        <v>1896</v>
      </c>
      <c r="M583" s="515">
        <v>450000000</v>
      </c>
      <c r="O583" s="10">
        <v>218</v>
      </c>
      <c r="P583" s="490">
        <v>1158000000</v>
      </c>
      <c r="Q583" s="1057"/>
      <c r="R583" s="513">
        <f t="shared" si="12"/>
        <v>450000000</v>
      </c>
    </row>
    <row r="584" spans="1:18" s="484" customFormat="1" hidden="1">
      <c r="A584" s="478" t="s">
        <v>4935</v>
      </c>
      <c r="B584" s="168" t="s">
        <v>759</v>
      </c>
      <c r="C584" s="234" t="s">
        <v>7225</v>
      </c>
      <c r="D584" s="606"/>
      <c r="E584" s="606"/>
      <c r="F584" s="487" t="s">
        <v>5708</v>
      </c>
      <c r="G584" s="493" t="s">
        <v>5715</v>
      </c>
      <c r="H584" s="525" t="s">
        <v>5995</v>
      </c>
      <c r="I584" s="510">
        <v>44544</v>
      </c>
      <c r="J584" s="510">
        <v>44606</v>
      </c>
      <c r="K584" s="494" t="s">
        <v>3229</v>
      </c>
      <c r="L584" s="478" t="s">
        <v>1896</v>
      </c>
      <c r="M584" s="515">
        <v>450000000</v>
      </c>
      <c r="O584" s="10">
        <v>561</v>
      </c>
      <c r="P584" s="490">
        <v>3498000000</v>
      </c>
      <c r="Q584" s="1057"/>
      <c r="R584" s="490">
        <f t="shared" si="12"/>
        <v>450000000</v>
      </c>
    </row>
    <row r="585" spans="1:18" s="484" customFormat="1" hidden="1">
      <c r="A585" s="478" t="s">
        <v>4938</v>
      </c>
      <c r="B585" s="168" t="s">
        <v>758</v>
      </c>
      <c r="C585" s="234" t="s">
        <v>6049</v>
      </c>
      <c r="D585" s="606"/>
      <c r="E585" s="606"/>
      <c r="F585" s="487" t="s">
        <v>5708</v>
      </c>
      <c r="G585" s="493" t="s">
        <v>5715</v>
      </c>
      <c r="H585" s="525" t="s">
        <v>5995</v>
      </c>
      <c r="I585" s="510">
        <v>44545</v>
      </c>
      <c r="J585" s="510">
        <v>44606</v>
      </c>
      <c r="K585" s="478" t="s">
        <v>1900</v>
      </c>
      <c r="L585" s="478" t="s">
        <v>1896</v>
      </c>
      <c r="M585" s="515">
        <v>150000000</v>
      </c>
      <c r="O585" s="10">
        <v>72</v>
      </c>
      <c r="P585" s="490">
        <v>507000000</v>
      </c>
      <c r="Q585" s="1057">
        <v>49</v>
      </c>
      <c r="R585" s="490">
        <v>102986124</v>
      </c>
    </row>
    <row r="586" spans="1:18" hidden="1">
      <c r="A586" s="478" t="s">
        <v>4938</v>
      </c>
      <c r="B586" s="168" t="s">
        <v>758</v>
      </c>
      <c r="C586" s="234" t="s">
        <v>3288</v>
      </c>
      <c r="D586" s="606"/>
      <c r="E586" s="606"/>
      <c r="F586" s="487" t="s">
        <v>5708</v>
      </c>
      <c r="G586" s="487" t="s">
        <v>5715</v>
      </c>
      <c r="H586" s="525" t="s">
        <v>5995</v>
      </c>
      <c r="I586" s="510">
        <v>44546</v>
      </c>
      <c r="J586" s="510">
        <v>44606</v>
      </c>
      <c r="K586" s="478" t="s">
        <v>1900</v>
      </c>
      <c r="L586" s="478" t="s">
        <v>1896</v>
      </c>
      <c r="M586" s="515">
        <v>150000000</v>
      </c>
      <c r="N586" s="484"/>
      <c r="O586" s="10">
        <v>74</v>
      </c>
      <c r="P586" s="490">
        <v>717000000</v>
      </c>
      <c r="Q586" s="1057">
        <v>57</v>
      </c>
      <c r="R586" s="513">
        <v>104533942</v>
      </c>
    </row>
    <row r="587" spans="1:18" s="484" customFormat="1" hidden="1">
      <c r="A587" s="478" t="s">
        <v>4938</v>
      </c>
      <c r="B587" s="168" t="s">
        <v>758</v>
      </c>
      <c r="C587" s="234" t="s">
        <v>3290</v>
      </c>
      <c r="D587" s="606"/>
      <c r="E587" s="606"/>
      <c r="F587" s="487" t="s">
        <v>5708</v>
      </c>
      <c r="G587" s="487" t="s">
        <v>5715</v>
      </c>
      <c r="H587" s="1003" t="s">
        <v>5995</v>
      </c>
      <c r="I587" s="511">
        <v>44550</v>
      </c>
      <c r="J587" s="511">
        <v>44610</v>
      </c>
      <c r="K587" s="478" t="s">
        <v>1900</v>
      </c>
      <c r="L587" s="478" t="s">
        <v>1896</v>
      </c>
      <c r="M587" s="515">
        <v>150000000</v>
      </c>
      <c r="O587" s="10">
        <v>133</v>
      </c>
      <c r="P587" s="490">
        <v>2599000000</v>
      </c>
      <c r="Q587" s="1057">
        <v>54</v>
      </c>
      <c r="R587" s="513">
        <v>201289442</v>
      </c>
    </row>
    <row r="588" spans="1:18" s="484" customFormat="1" hidden="1">
      <c r="A588" s="478" t="s">
        <v>4938</v>
      </c>
      <c r="B588" s="168" t="s">
        <v>758</v>
      </c>
      <c r="C588" s="234" t="s">
        <v>3291</v>
      </c>
      <c r="D588" s="606"/>
      <c r="E588" s="606"/>
      <c r="F588" s="487" t="s">
        <v>5708</v>
      </c>
      <c r="G588" s="487" t="s">
        <v>5715</v>
      </c>
      <c r="H588" s="525" t="s">
        <v>5995</v>
      </c>
      <c r="I588" s="510">
        <v>44551</v>
      </c>
      <c r="J588" s="510">
        <v>44613</v>
      </c>
      <c r="K588" s="478" t="s">
        <v>1900</v>
      </c>
      <c r="L588" s="478" t="s">
        <v>1896</v>
      </c>
      <c r="M588" s="515">
        <v>150000000</v>
      </c>
      <c r="O588" s="10">
        <v>35</v>
      </c>
      <c r="P588" s="490">
        <v>304000000</v>
      </c>
      <c r="Q588" s="1057">
        <v>13</v>
      </c>
      <c r="R588" s="513">
        <v>21239748</v>
      </c>
    </row>
    <row r="589" spans="1:18" s="484" customFormat="1" hidden="1">
      <c r="A589" s="478" t="s">
        <v>4951</v>
      </c>
      <c r="B589" s="168" t="s">
        <v>823</v>
      </c>
      <c r="C589" s="234" t="s">
        <v>6745</v>
      </c>
      <c r="D589" s="606"/>
      <c r="E589" s="606"/>
      <c r="F589" s="487" t="s">
        <v>5725</v>
      </c>
      <c r="G589" s="487" t="s">
        <v>6711</v>
      </c>
      <c r="H589" s="1005" t="s">
        <v>5995</v>
      </c>
      <c r="I589" s="511">
        <v>44865</v>
      </c>
      <c r="J589" s="511">
        <v>44890</v>
      </c>
      <c r="K589" s="478" t="s">
        <v>1902</v>
      </c>
      <c r="L589" s="478" t="s">
        <v>1896</v>
      </c>
      <c r="M589" s="515">
        <v>150000000</v>
      </c>
      <c r="P589" s="489"/>
      <c r="Q589" s="1057">
        <v>12</v>
      </c>
      <c r="R589" s="513">
        <v>100875242</v>
      </c>
    </row>
    <row r="590" spans="1:18" s="484" customFormat="1" hidden="1">
      <c r="A590" s="478" t="s">
        <v>4951</v>
      </c>
      <c r="B590" s="168" t="s">
        <v>823</v>
      </c>
      <c r="C590" s="234" t="s">
        <v>6746</v>
      </c>
      <c r="D590" s="606"/>
      <c r="E590" s="606"/>
      <c r="F590" s="487" t="s">
        <v>5725</v>
      </c>
      <c r="G590" s="487" t="s">
        <v>6711</v>
      </c>
      <c r="H590" s="1" t="s">
        <v>5995</v>
      </c>
      <c r="I590" s="510">
        <v>44865</v>
      </c>
      <c r="J590" s="510">
        <v>44895</v>
      </c>
      <c r="K590" s="478" t="s">
        <v>1902</v>
      </c>
      <c r="L590" s="478" t="s">
        <v>1896</v>
      </c>
      <c r="M590" s="515">
        <v>150000000</v>
      </c>
      <c r="P590" s="489"/>
      <c r="Q590" s="1057">
        <v>25</v>
      </c>
      <c r="R590" s="513">
        <v>207388173</v>
      </c>
    </row>
    <row r="591" spans="1:18" s="484" customFormat="1" hidden="1">
      <c r="A591" s="478" t="s">
        <v>4951</v>
      </c>
      <c r="B591" s="168" t="s">
        <v>823</v>
      </c>
      <c r="C591" s="234" t="s">
        <v>6749</v>
      </c>
      <c r="D591" s="606"/>
      <c r="E591" s="606"/>
      <c r="F591" s="487" t="s">
        <v>5725</v>
      </c>
      <c r="G591" s="487" t="s">
        <v>6711</v>
      </c>
      <c r="H591" s="1005" t="s">
        <v>5995</v>
      </c>
      <c r="I591" s="511">
        <v>44846</v>
      </c>
      <c r="J591" s="511">
        <v>44912</v>
      </c>
      <c r="K591" s="478" t="s">
        <v>1900</v>
      </c>
      <c r="L591" s="478" t="s">
        <v>1896</v>
      </c>
      <c r="M591" s="515">
        <v>500000000</v>
      </c>
      <c r="P591" s="489"/>
      <c r="Q591" s="1057">
        <v>61</v>
      </c>
      <c r="R591" s="513">
        <v>344640389</v>
      </c>
    </row>
    <row r="592" spans="1:18" s="484" customFormat="1" hidden="1">
      <c r="A592" s="478" t="s">
        <v>4952</v>
      </c>
      <c r="B592" s="518" t="s">
        <v>823</v>
      </c>
      <c r="C592" s="168" t="s">
        <v>7269</v>
      </c>
      <c r="D592" s="742"/>
      <c r="E592" s="742"/>
      <c r="F592" s="487" t="s">
        <v>5725</v>
      </c>
      <c r="G592" s="488" t="s">
        <v>6711</v>
      </c>
      <c r="H592" s="1078" t="s">
        <v>5995</v>
      </c>
      <c r="I592" s="511">
        <v>44467</v>
      </c>
      <c r="J592" s="511">
        <v>44467</v>
      </c>
      <c r="K592" s="478" t="s">
        <v>1900</v>
      </c>
      <c r="L592" s="478" t="s">
        <v>1896</v>
      </c>
      <c r="M592" s="515">
        <v>350000000</v>
      </c>
      <c r="N592" s="478" t="s">
        <v>5747</v>
      </c>
      <c r="O592" s="10"/>
      <c r="P592" s="490"/>
      <c r="Q592" s="1057"/>
      <c r="R592" s="513">
        <f>M592</f>
        <v>350000000</v>
      </c>
    </row>
    <row r="593" spans="1:18" s="484" customFormat="1" hidden="1">
      <c r="A593" s="478" t="s">
        <v>4952</v>
      </c>
      <c r="B593" s="1002" t="s">
        <v>823</v>
      </c>
      <c r="C593" s="168" t="s">
        <v>7794</v>
      </c>
      <c r="D593" s="742"/>
      <c r="E593" s="742"/>
      <c r="F593" s="487" t="s">
        <v>5725</v>
      </c>
      <c r="G593" s="488" t="s">
        <v>6711</v>
      </c>
      <c r="H593" s="1078" t="s">
        <v>5995</v>
      </c>
      <c r="I593" s="511">
        <v>45104</v>
      </c>
      <c r="J593" s="511">
        <v>45104</v>
      </c>
      <c r="K593" s="478" t="s">
        <v>1900</v>
      </c>
      <c r="L593" s="478" t="s">
        <v>1896</v>
      </c>
      <c r="M593" s="515">
        <v>50000000</v>
      </c>
      <c r="N593" s="478" t="s">
        <v>5747</v>
      </c>
      <c r="O593" s="10">
        <v>24</v>
      </c>
      <c r="P593" s="490"/>
      <c r="Q593" s="1057">
        <v>13</v>
      </c>
      <c r="R593" s="513">
        <v>64451204.909999996</v>
      </c>
    </row>
    <row r="594" spans="1:18" hidden="1">
      <c r="A594" s="478" t="s">
        <v>4952</v>
      </c>
      <c r="B594" s="1002" t="s">
        <v>823</v>
      </c>
      <c r="C594" s="168" t="s">
        <v>7795</v>
      </c>
      <c r="D594" s="742"/>
      <c r="E594" s="742"/>
      <c r="F594" s="487" t="s">
        <v>5725</v>
      </c>
      <c r="G594" s="488" t="s">
        <v>6711</v>
      </c>
      <c r="H594" s="526" t="s">
        <v>5995</v>
      </c>
      <c r="I594" s="510">
        <v>45107</v>
      </c>
      <c r="J594" s="510">
        <v>45107</v>
      </c>
      <c r="K594" s="485" t="s">
        <v>1900</v>
      </c>
      <c r="L594" s="478" t="s">
        <v>1896</v>
      </c>
      <c r="M594" s="515">
        <v>690000000</v>
      </c>
      <c r="N594" s="478" t="s">
        <v>5747</v>
      </c>
      <c r="O594" s="10"/>
      <c r="P594" s="490"/>
      <c r="Q594" s="1057">
        <v>304</v>
      </c>
      <c r="R594" s="513">
        <f>M594</f>
        <v>690000000</v>
      </c>
    </row>
    <row r="595" spans="1:18" s="484" customFormat="1" hidden="1">
      <c r="A595" s="478" t="s">
        <v>4941</v>
      </c>
      <c r="B595" s="168" t="s">
        <v>832</v>
      </c>
      <c r="C595" s="234" t="s">
        <v>6710</v>
      </c>
      <c r="D595" s="606"/>
      <c r="E595" s="606"/>
      <c r="F595" s="487" t="s">
        <v>5725</v>
      </c>
      <c r="G595" s="487" t="s">
        <v>6711</v>
      </c>
      <c r="H595" s="1" t="s">
        <v>5995</v>
      </c>
      <c r="I595" s="510">
        <v>44831</v>
      </c>
      <c r="J595" s="510">
        <v>44861</v>
      </c>
      <c r="K595" s="485" t="s">
        <v>1900</v>
      </c>
      <c r="L595" s="478" t="s">
        <v>1896</v>
      </c>
      <c r="M595" s="515">
        <v>1500000000</v>
      </c>
      <c r="N595" s="234" t="s">
        <v>9071</v>
      </c>
      <c r="P595" s="489"/>
      <c r="Q595" s="1057">
        <v>6036</v>
      </c>
      <c r="R595" s="513">
        <v>409031312.15999961</v>
      </c>
    </row>
    <row r="596" spans="1:18" hidden="1">
      <c r="A596" s="478" t="s">
        <v>4941</v>
      </c>
      <c r="B596" s="168" t="s">
        <v>832</v>
      </c>
      <c r="C596" s="234" t="s">
        <v>6710</v>
      </c>
      <c r="D596" s="606"/>
      <c r="E596" s="606"/>
      <c r="F596" s="487" t="s">
        <v>5725</v>
      </c>
      <c r="G596" s="487" t="s">
        <v>6711</v>
      </c>
      <c r="H596" s="1" t="s">
        <v>5995</v>
      </c>
      <c r="I596" s="510">
        <v>45181</v>
      </c>
      <c r="J596" s="510">
        <v>45211</v>
      </c>
      <c r="K596" s="478" t="s">
        <v>1900</v>
      </c>
      <c r="L596" s="478" t="s">
        <v>1896</v>
      </c>
      <c r="M596" s="515">
        <v>1000000000</v>
      </c>
      <c r="N596" s="234" t="s">
        <v>9071</v>
      </c>
      <c r="O596" s="484"/>
      <c r="P596" s="489"/>
      <c r="Q596" s="1057">
        <v>8872</v>
      </c>
      <c r="R596" s="513">
        <v>1061134542.58</v>
      </c>
    </row>
    <row r="597" spans="1:18" hidden="1">
      <c r="A597" s="478" t="s">
        <v>4953</v>
      </c>
      <c r="B597" s="168" t="s">
        <v>826</v>
      </c>
      <c r="C597" s="234" t="s">
        <v>9287</v>
      </c>
      <c r="D597" s="606"/>
      <c r="E597" s="606"/>
      <c r="F597" s="487" t="s">
        <v>5725</v>
      </c>
      <c r="G597" s="485" t="s">
        <v>6860</v>
      </c>
      <c r="H597" s="1" t="s">
        <v>5996</v>
      </c>
      <c r="I597" s="510">
        <v>45117</v>
      </c>
      <c r="J597" s="510">
        <v>45275</v>
      </c>
      <c r="K597" s="478" t="s">
        <v>1900</v>
      </c>
      <c r="L597" s="478" t="s">
        <v>6860</v>
      </c>
      <c r="M597" s="490">
        <v>176389.13</v>
      </c>
      <c r="N597" s="484"/>
      <c r="O597" s="10"/>
      <c r="P597" s="490"/>
      <c r="Q597" s="1057">
        <v>2</v>
      </c>
      <c r="R597" s="513">
        <v>125818</v>
      </c>
    </row>
    <row r="598" spans="1:18" s="484" customFormat="1" hidden="1">
      <c r="A598" s="478" t="s">
        <v>4953</v>
      </c>
      <c r="B598" s="168" t="s">
        <v>826</v>
      </c>
      <c r="C598" s="234" t="s">
        <v>9286</v>
      </c>
      <c r="D598" s="606"/>
      <c r="E598" s="606"/>
      <c r="F598" s="487" t="s">
        <v>5725</v>
      </c>
      <c r="G598" s="485" t="s">
        <v>6101</v>
      </c>
      <c r="H598" s="1" t="s">
        <v>5996</v>
      </c>
      <c r="I598" s="510">
        <v>45225</v>
      </c>
      <c r="J598" s="510">
        <v>45275</v>
      </c>
      <c r="K598" s="478" t="s">
        <v>1900</v>
      </c>
      <c r="L598" s="478" t="s">
        <v>6101</v>
      </c>
      <c r="M598" s="490">
        <v>16567725.310000001</v>
      </c>
      <c r="O598" s="10"/>
      <c r="P598" s="490"/>
      <c r="Q598" s="1057"/>
      <c r="R598" s="513">
        <f>M598</f>
        <v>16567725.310000001</v>
      </c>
    </row>
    <row r="599" spans="1:18" s="484" customFormat="1" hidden="1">
      <c r="A599" s="478" t="s">
        <v>4953</v>
      </c>
      <c r="B599" s="168" t="s">
        <v>826</v>
      </c>
      <c r="C599" s="234" t="s">
        <v>9293</v>
      </c>
      <c r="D599" s="606"/>
      <c r="E599" s="606"/>
      <c r="F599" s="487" t="s">
        <v>5725</v>
      </c>
      <c r="G599" s="485" t="s">
        <v>6093</v>
      </c>
      <c r="H599" s="1" t="s">
        <v>5996</v>
      </c>
      <c r="I599" s="510">
        <v>45230</v>
      </c>
      <c r="J599" s="510">
        <v>45301</v>
      </c>
      <c r="K599" s="478" t="s">
        <v>1900</v>
      </c>
      <c r="L599" s="478" t="s">
        <v>6093</v>
      </c>
      <c r="M599" s="490">
        <v>6490594.4199999999</v>
      </c>
      <c r="O599" s="10"/>
      <c r="P599" s="490"/>
      <c r="Q599" s="1057">
        <v>26</v>
      </c>
      <c r="R599" s="513">
        <v>5546200.9700000007</v>
      </c>
    </row>
    <row r="600" spans="1:18" s="484" customFormat="1" hidden="1">
      <c r="A600" s="478" t="s">
        <v>4953</v>
      </c>
      <c r="B600" s="168" t="s">
        <v>826</v>
      </c>
      <c r="C600" s="234" t="s">
        <v>9323</v>
      </c>
      <c r="D600" s="606"/>
      <c r="E600" s="606"/>
      <c r="F600" s="487" t="s">
        <v>5725</v>
      </c>
      <c r="G600" s="485" t="s">
        <v>6094</v>
      </c>
      <c r="H600" s="1" t="s">
        <v>5996</v>
      </c>
      <c r="I600" s="510">
        <v>45226</v>
      </c>
      <c r="J600" s="510">
        <v>45306</v>
      </c>
      <c r="K600" s="478" t="s">
        <v>1900</v>
      </c>
      <c r="L600" s="478" t="s">
        <v>6094</v>
      </c>
      <c r="M600" s="490">
        <v>915226.77</v>
      </c>
      <c r="O600" s="10"/>
      <c r="P600" s="490"/>
      <c r="Q600" s="1057">
        <v>15</v>
      </c>
      <c r="R600" s="513">
        <v>804642.8</v>
      </c>
    </row>
    <row r="601" spans="1:18" s="484" customFormat="1" hidden="1">
      <c r="A601" s="478" t="s">
        <v>4953</v>
      </c>
      <c r="B601" s="168" t="s">
        <v>826</v>
      </c>
      <c r="C601" s="234" t="s">
        <v>9297</v>
      </c>
      <c r="D601" s="606"/>
      <c r="E601" s="606"/>
      <c r="F601" s="487" t="s">
        <v>5725</v>
      </c>
      <c r="G601" s="485" t="s">
        <v>3226</v>
      </c>
      <c r="H601" s="1" t="s">
        <v>5996</v>
      </c>
      <c r="I601" s="510">
        <v>45229</v>
      </c>
      <c r="J601" s="510">
        <v>45306</v>
      </c>
      <c r="K601" s="478" t="s">
        <v>1900</v>
      </c>
      <c r="L601" s="478" t="s">
        <v>3226</v>
      </c>
      <c r="M601" s="490">
        <v>12690731.77</v>
      </c>
      <c r="O601" s="10"/>
      <c r="P601" s="490"/>
      <c r="Q601" s="1057"/>
      <c r="R601" s="513">
        <f t="shared" ref="R601:R607" si="13">M601</f>
        <v>12690731.77</v>
      </c>
    </row>
    <row r="602" spans="1:18" s="484" customFormat="1" hidden="1">
      <c r="A602" s="478" t="s">
        <v>4953</v>
      </c>
      <c r="B602" s="168" t="s">
        <v>826</v>
      </c>
      <c r="C602" s="234" t="s">
        <v>9299</v>
      </c>
      <c r="D602" s="606"/>
      <c r="E602" s="606"/>
      <c r="F602" s="487" t="s">
        <v>5725</v>
      </c>
      <c r="G602" s="485" t="s">
        <v>6005</v>
      </c>
      <c r="H602" s="1" t="s">
        <v>5996</v>
      </c>
      <c r="I602" s="510">
        <v>45230</v>
      </c>
      <c r="J602" s="510">
        <v>45306</v>
      </c>
      <c r="K602" s="478" t="s">
        <v>1900</v>
      </c>
      <c r="L602" s="478" t="s">
        <v>6005</v>
      </c>
      <c r="M602" s="490">
        <v>5874632.4100000001</v>
      </c>
      <c r="O602" s="10"/>
      <c r="P602" s="490"/>
      <c r="Q602" s="1057"/>
      <c r="R602" s="513">
        <f t="shared" si="13"/>
        <v>5874632.4100000001</v>
      </c>
    </row>
    <row r="603" spans="1:18" s="484" customFormat="1" hidden="1">
      <c r="A603" s="478" t="s">
        <v>4953</v>
      </c>
      <c r="B603" s="168" t="s">
        <v>826</v>
      </c>
      <c r="C603" s="234" t="s">
        <v>9300</v>
      </c>
      <c r="D603" s="606"/>
      <c r="E603" s="606"/>
      <c r="F603" s="487" t="s">
        <v>5725</v>
      </c>
      <c r="G603" s="485" t="s">
        <v>6103</v>
      </c>
      <c r="H603" s="1" t="s">
        <v>5996</v>
      </c>
      <c r="I603" s="510">
        <v>45233</v>
      </c>
      <c r="J603" s="510">
        <v>45306</v>
      </c>
      <c r="K603" s="478" t="s">
        <v>1900</v>
      </c>
      <c r="L603" s="478" t="s">
        <v>6103</v>
      </c>
      <c r="M603" s="490">
        <v>2450659.61</v>
      </c>
      <c r="O603" s="10"/>
      <c r="P603" s="490"/>
      <c r="Q603" s="1057">
        <v>14</v>
      </c>
      <c r="R603" s="513">
        <f t="shared" si="13"/>
        <v>2450659.61</v>
      </c>
    </row>
    <row r="604" spans="1:18" s="484" customFormat="1" hidden="1">
      <c r="A604" s="478" t="s">
        <v>4953</v>
      </c>
      <c r="B604" s="168" t="s">
        <v>826</v>
      </c>
      <c r="C604" s="234" t="s">
        <v>9298</v>
      </c>
      <c r="D604" s="606"/>
      <c r="E604" s="606"/>
      <c r="F604" s="487" t="s">
        <v>5725</v>
      </c>
      <c r="G604" s="485" t="s">
        <v>6014</v>
      </c>
      <c r="H604" s="1" t="s">
        <v>5996</v>
      </c>
      <c r="I604" s="510">
        <v>45236</v>
      </c>
      <c r="J604" s="510">
        <v>45306</v>
      </c>
      <c r="K604" s="478" t="s">
        <v>1900</v>
      </c>
      <c r="L604" s="478" t="s">
        <v>6014</v>
      </c>
      <c r="M604" s="490">
        <v>3786422.96</v>
      </c>
      <c r="O604" s="10"/>
      <c r="P604" s="490"/>
      <c r="Q604" s="1057"/>
      <c r="R604" s="513">
        <f t="shared" si="13"/>
        <v>3786422.96</v>
      </c>
    </row>
    <row r="605" spans="1:18" s="484" customFormat="1" hidden="1">
      <c r="A605" s="478" t="s">
        <v>4953</v>
      </c>
      <c r="B605" s="168" t="s">
        <v>826</v>
      </c>
      <c r="C605" s="234" t="s">
        <v>9311</v>
      </c>
      <c r="D605" s="606"/>
      <c r="E605" s="606"/>
      <c r="F605" s="487" t="s">
        <v>5725</v>
      </c>
      <c r="G605" s="485" t="s">
        <v>6099</v>
      </c>
      <c r="H605" s="1" t="s">
        <v>5996</v>
      </c>
      <c r="I605" s="510">
        <v>45260</v>
      </c>
      <c r="J605" s="510">
        <v>45306</v>
      </c>
      <c r="K605" s="478" t="s">
        <v>1900</v>
      </c>
      <c r="L605" s="478" t="s">
        <v>6099</v>
      </c>
      <c r="M605" s="490">
        <v>5105497.05</v>
      </c>
      <c r="O605" s="10"/>
      <c r="P605" s="490"/>
      <c r="Q605" s="1057"/>
      <c r="R605" s="513">
        <f t="shared" si="13"/>
        <v>5105497.05</v>
      </c>
    </row>
    <row r="606" spans="1:18" s="484" customFormat="1" hidden="1">
      <c r="A606" s="478" t="s">
        <v>4953</v>
      </c>
      <c r="B606" s="168" t="s">
        <v>826</v>
      </c>
      <c r="C606" s="234" t="s">
        <v>9336</v>
      </c>
      <c r="D606" s="606"/>
      <c r="E606" s="606"/>
      <c r="F606" s="487" t="s">
        <v>5725</v>
      </c>
      <c r="G606" s="485" t="s">
        <v>6097</v>
      </c>
      <c r="H606" s="1" t="s">
        <v>5996</v>
      </c>
      <c r="I606" s="510">
        <v>45222</v>
      </c>
      <c r="J606" s="510">
        <v>45337</v>
      </c>
      <c r="K606" s="485" t="s">
        <v>1900</v>
      </c>
      <c r="L606" s="478" t="s">
        <v>6097</v>
      </c>
      <c r="M606" s="490">
        <v>657774.23</v>
      </c>
      <c r="N606" s="489"/>
      <c r="O606" s="10"/>
      <c r="P606" s="490"/>
      <c r="Q606" s="1057"/>
      <c r="R606" s="513">
        <f t="shared" si="13"/>
        <v>657774.23</v>
      </c>
    </row>
    <row r="607" spans="1:18" s="484" customFormat="1" hidden="1">
      <c r="A607" s="478" t="s">
        <v>4953</v>
      </c>
      <c r="B607" s="168" t="s">
        <v>826</v>
      </c>
      <c r="C607" s="234" t="s">
        <v>9335</v>
      </c>
      <c r="D607" s="606"/>
      <c r="E607" s="606"/>
      <c r="F607" s="487" t="s">
        <v>5725</v>
      </c>
      <c r="G607" s="485" t="s">
        <v>6090</v>
      </c>
      <c r="H607" s="1" t="s">
        <v>5996</v>
      </c>
      <c r="I607" s="510">
        <v>45232</v>
      </c>
      <c r="J607" s="510">
        <v>45337</v>
      </c>
      <c r="K607" s="478" t="s">
        <v>1900</v>
      </c>
      <c r="L607" s="478" t="s">
        <v>6090</v>
      </c>
      <c r="M607" s="490">
        <v>27418105.010000002</v>
      </c>
      <c r="O607" s="10"/>
      <c r="P607" s="490"/>
      <c r="Q607" s="1057"/>
      <c r="R607" s="513">
        <f t="shared" si="13"/>
        <v>27418105.010000002</v>
      </c>
    </row>
    <row r="608" spans="1:18" s="484" customFormat="1" hidden="1">
      <c r="A608" s="478" t="s">
        <v>4953</v>
      </c>
      <c r="B608" s="168" t="s">
        <v>826</v>
      </c>
      <c r="C608" s="234" t="s">
        <v>9337</v>
      </c>
      <c r="D608" s="606"/>
      <c r="E608" s="606"/>
      <c r="F608" s="487" t="s">
        <v>5725</v>
      </c>
      <c r="G608" s="485" t="s">
        <v>5704</v>
      </c>
      <c r="H608" s="1" t="s">
        <v>5996</v>
      </c>
      <c r="I608" s="510">
        <v>45236</v>
      </c>
      <c r="J608" s="510">
        <v>45337</v>
      </c>
      <c r="K608" s="478" t="s">
        <v>1900</v>
      </c>
      <c r="L608" s="478" t="s">
        <v>5704</v>
      </c>
      <c r="M608" s="490">
        <v>428976.07</v>
      </c>
      <c r="O608" s="10"/>
      <c r="P608" s="490"/>
      <c r="Q608" s="1057">
        <v>5</v>
      </c>
      <c r="R608" s="513">
        <v>344532.63</v>
      </c>
    </row>
    <row r="609" spans="1:18" s="484" customFormat="1" hidden="1">
      <c r="A609" s="478" t="s">
        <v>4953</v>
      </c>
      <c r="B609" s="168" t="s">
        <v>826</v>
      </c>
      <c r="C609" s="234" t="s">
        <v>9338</v>
      </c>
      <c r="D609" s="606"/>
      <c r="E609" s="606"/>
      <c r="F609" s="487" t="s">
        <v>5725</v>
      </c>
      <c r="G609" s="485" t="s">
        <v>6015</v>
      </c>
      <c r="H609" s="1" t="s">
        <v>5996</v>
      </c>
      <c r="I609" s="510">
        <v>45240</v>
      </c>
      <c r="J609" s="510">
        <v>45337</v>
      </c>
      <c r="K609" s="478" t="s">
        <v>1900</v>
      </c>
      <c r="L609" s="478" t="s">
        <v>6015</v>
      </c>
      <c r="M609" s="490">
        <v>8334107.0700000003</v>
      </c>
      <c r="O609" s="10"/>
      <c r="P609" s="490"/>
      <c r="Q609" s="1057">
        <v>40</v>
      </c>
      <c r="R609" s="513">
        <v>8295544.6000000006</v>
      </c>
    </row>
    <row r="610" spans="1:18" s="484" customFormat="1" hidden="1">
      <c r="A610" s="478" t="s">
        <v>4953</v>
      </c>
      <c r="B610" s="168" t="s">
        <v>826</v>
      </c>
      <c r="C610" s="234" t="s">
        <v>9341</v>
      </c>
      <c r="D610" s="606"/>
      <c r="E610" s="606"/>
      <c r="F610" s="487" t="s">
        <v>5725</v>
      </c>
      <c r="G610" s="485" t="s">
        <v>6101</v>
      </c>
      <c r="H610" s="1" t="s">
        <v>5996</v>
      </c>
      <c r="I610" s="510">
        <v>45288</v>
      </c>
      <c r="J610" s="510">
        <v>45351</v>
      </c>
      <c r="K610" s="478" t="s">
        <v>1900</v>
      </c>
      <c r="L610" s="478" t="s">
        <v>6101</v>
      </c>
      <c r="M610" s="490">
        <v>22141052.34</v>
      </c>
      <c r="O610" s="10"/>
      <c r="P610" s="490"/>
      <c r="Q610" s="1057"/>
      <c r="R610" s="513">
        <f t="shared" ref="R610:R626" si="14">M610</f>
        <v>22141052.34</v>
      </c>
    </row>
    <row r="611" spans="1:18" s="484" customFormat="1" hidden="1">
      <c r="A611" s="478" t="s">
        <v>4953</v>
      </c>
      <c r="B611" s="168" t="s">
        <v>826</v>
      </c>
      <c r="C611" s="234" t="s">
        <v>9345</v>
      </c>
      <c r="D611" s="606"/>
      <c r="E611" s="606"/>
      <c r="F611" s="487" t="s">
        <v>5725</v>
      </c>
      <c r="G611" s="485" t="s">
        <v>6097</v>
      </c>
      <c r="H611" s="1" t="s">
        <v>5996</v>
      </c>
      <c r="I611" s="510">
        <v>45289</v>
      </c>
      <c r="J611" s="510">
        <v>45366</v>
      </c>
      <c r="K611" s="478" t="s">
        <v>1900</v>
      </c>
      <c r="L611" s="478" t="s">
        <v>6097</v>
      </c>
      <c r="M611" s="490">
        <v>29140843.780000001</v>
      </c>
      <c r="O611" s="10"/>
      <c r="P611" s="490"/>
      <c r="Q611" s="1057"/>
      <c r="R611" s="513">
        <f t="shared" si="14"/>
        <v>29140843.780000001</v>
      </c>
    </row>
    <row r="612" spans="1:18" hidden="1">
      <c r="A612" s="478" t="s">
        <v>4953</v>
      </c>
      <c r="B612" s="168" t="s">
        <v>826</v>
      </c>
      <c r="C612" s="234" t="s">
        <v>9346</v>
      </c>
      <c r="D612" s="606"/>
      <c r="E612" s="606"/>
      <c r="F612" s="487" t="s">
        <v>5725</v>
      </c>
      <c r="G612" s="485" t="s">
        <v>6093</v>
      </c>
      <c r="H612" s="1" t="s">
        <v>5996</v>
      </c>
      <c r="I612" s="510">
        <v>45320</v>
      </c>
      <c r="J612" s="510">
        <v>45366</v>
      </c>
      <c r="K612" s="478" t="s">
        <v>1900</v>
      </c>
      <c r="L612" s="478" t="s">
        <v>6093</v>
      </c>
      <c r="M612" s="490">
        <v>21262268.449999999</v>
      </c>
      <c r="N612" s="484"/>
      <c r="O612" s="10"/>
      <c r="P612" s="490"/>
      <c r="Q612" s="1057"/>
      <c r="R612" s="513">
        <f t="shared" si="14"/>
        <v>21262268.449999999</v>
      </c>
    </row>
    <row r="613" spans="1:18" hidden="1">
      <c r="A613" s="478" t="s">
        <v>4953</v>
      </c>
      <c r="B613" s="168" t="s">
        <v>826</v>
      </c>
      <c r="C613" s="234" t="s">
        <v>9347</v>
      </c>
      <c r="D613" s="606"/>
      <c r="E613" s="606"/>
      <c r="F613" s="487" t="s">
        <v>5725</v>
      </c>
      <c r="G613" s="485" t="s">
        <v>6860</v>
      </c>
      <c r="H613" s="1" t="s">
        <v>5996</v>
      </c>
      <c r="I613" s="510">
        <v>45289</v>
      </c>
      <c r="J613" s="510">
        <v>45369</v>
      </c>
      <c r="K613" s="478" t="s">
        <v>1900</v>
      </c>
      <c r="L613" s="478" t="s">
        <v>6860</v>
      </c>
      <c r="M613" s="490">
        <v>8074496.71</v>
      </c>
      <c r="N613" s="484"/>
      <c r="O613" s="10"/>
      <c r="P613" s="490"/>
      <c r="Q613" s="1057"/>
      <c r="R613" s="513">
        <f t="shared" si="14"/>
        <v>8074496.71</v>
      </c>
    </row>
    <row r="614" spans="1:18" s="484" customFormat="1" hidden="1">
      <c r="A614" s="478" t="s">
        <v>4953</v>
      </c>
      <c r="B614" s="168" t="s">
        <v>826</v>
      </c>
      <c r="C614" s="234" t="s">
        <v>9348</v>
      </c>
      <c r="D614" s="606"/>
      <c r="E614" s="606"/>
      <c r="F614" s="487" t="s">
        <v>5725</v>
      </c>
      <c r="G614" s="485" t="s">
        <v>6103</v>
      </c>
      <c r="H614" s="1" t="s">
        <v>5996</v>
      </c>
      <c r="I614" s="510">
        <v>45288</v>
      </c>
      <c r="J614" s="510">
        <v>45371</v>
      </c>
      <c r="K614" s="478" t="s">
        <v>1900</v>
      </c>
      <c r="L614" s="478" t="s">
        <v>6103</v>
      </c>
      <c r="M614" s="490" t="s">
        <v>6721</v>
      </c>
      <c r="O614" s="10"/>
      <c r="P614" s="490"/>
      <c r="Q614" s="1057"/>
      <c r="R614" s="513" t="str">
        <f t="shared" si="14"/>
        <v>n.d.</v>
      </c>
    </row>
    <row r="615" spans="1:18" s="484" customFormat="1" hidden="1">
      <c r="A615" s="478" t="s">
        <v>4953</v>
      </c>
      <c r="B615" s="168" t="s">
        <v>826</v>
      </c>
      <c r="C615" s="234" t="s">
        <v>9349</v>
      </c>
      <c r="D615" s="606"/>
      <c r="E615" s="606"/>
      <c r="F615" s="487" t="s">
        <v>5725</v>
      </c>
      <c r="G615" s="485" t="s">
        <v>6102</v>
      </c>
      <c r="H615" s="1" t="s">
        <v>5996</v>
      </c>
      <c r="I615" s="510">
        <v>45323</v>
      </c>
      <c r="J615" s="510">
        <v>45375</v>
      </c>
      <c r="K615" s="478" t="s">
        <v>1900</v>
      </c>
      <c r="L615" s="478" t="s">
        <v>6102</v>
      </c>
      <c r="M615" s="490">
        <v>1672976.19</v>
      </c>
      <c r="O615" s="10"/>
      <c r="P615" s="490"/>
      <c r="Q615" s="1057"/>
      <c r="R615" s="513">
        <f t="shared" si="14"/>
        <v>1672976.19</v>
      </c>
    </row>
    <row r="616" spans="1:18" hidden="1">
      <c r="A616" s="478" t="s">
        <v>4953</v>
      </c>
      <c r="B616" s="168" t="s">
        <v>826</v>
      </c>
      <c r="C616" s="234" t="s">
        <v>9346</v>
      </c>
      <c r="D616" s="606"/>
      <c r="E616" s="606"/>
      <c r="F616" s="487" t="s">
        <v>5725</v>
      </c>
      <c r="G616" s="485" t="s">
        <v>6099</v>
      </c>
      <c r="H616" s="1" t="s">
        <v>5996</v>
      </c>
      <c r="I616" s="510">
        <v>45299</v>
      </c>
      <c r="J616" s="510">
        <v>45377</v>
      </c>
      <c r="K616" s="478" t="s">
        <v>1900</v>
      </c>
      <c r="L616" s="478" t="s">
        <v>6099</v>
      </c>
      <c r="M616" s="490">
        <v>14686192.529999999</v>
      </c>
      <c r="N616" s="484"/>
      <c r="O616" s="10"/>
      <c r="P616" s="490"/>
      <c r="Q616" s="1057"/>
      <c r="R616" s="513">
        <f t="shared" si="14"/>
        <v>14686192.529999999</v>
      </c>
    </row>
    <row r="617" spans="1:18" s="484" customFormat="1" hidden="1">
      <c r="A617" s="478" t="s">
        <v>4953</v>
      </c>
      <c r="B617" s="168" t="s">
        <v>826</v>
      </c>
      <c r="C617" s="234" t="s">
        <v>9350</v>
      </c>
      <c r="D617" s="606"/>
      <c r="E617" s="606"/>
      <c r="F617" s="487" t="s">
        <v>5725</v>
      </c>
      <c r="G617" s="485" t="s">
        <v>6015</v>
      </c>
      <c r="H617" s="1" t="s">
        <v>5996</v>
      </c>
      <c r="I617" s="510">
        <v>45313</v>
      </c>
      <c r="J617" s="510">
        <v>45379</v>
      </c>
      <c r="K617" s="478" t="s">
        <v>1900</v>
      </c>
      <c r="L617" s="478" t="s">
        <v>6015</v>
      </c>
      <c r="M617" s="490">
        <v>22358979.57</v>
      </c>
      <c r="O617" s="10"/>
      <c r="P617" s="490"/>
      <c r="Q617" s="1057"/>
      <c r="R617" s="513">
        <f t="shared" si="14"/>
        <v>22358979.57</v>
      </c>
    </row>
    <row r="618" spans="1:18" s="484" customFormat="1" hidden="1">
      <c r="A618" s="478" t="s">
        <v>4953</v>
      </c>
      <c r="B618" s="168" t="s">
        <v>826</v>
      </c>
      <c r="C618" s="234" t="s">
        <v>9353</v>
      </c>
      <c r="D618" s="606"/>
      <c r="E618" s="606"/>
      <c r="F618" s="487" t="s">
        <v>5725</v>
      </c>
      <c r="G618" s="485" t="s">
        <v>3226</v>
      </c>
      <c r="H618" s="1" t="s">
        <v>5996</v>
      </c>
      <c r="I618" s="510">
        <v>45306</v>
      </c>
      <c r="J618" s="510">
        <v>45380</v>
      </c>
      <c r="K618" s="478" t="s">
        <v>1900</v>
      </c>
      <c r="L618" s="478" t="s">
        <v>3226</v>
      </c>
      <c r="M618" s="490">
        <v>44295040.939999998</v>
      </c>
      <c r="O618" s="10"/>
      <c r="P618" s="490"/>
      <c r="Q618" s="1057"/>
      <c r="R618" s="513">
        <f t="shared" si="14"/>
        <v>44295040.939999998</v>
      </c>
    </row>
    <row r="619" spans="1:18" s="484" customFormat="1" hidden="1">
      <c r="A619" s="478" t="s">
        <v>4953</v>
      </c>
      <c r="B619" s="168" t="s">
        <v>826</v>
      </c>
      <c r="C619" s="234" t="s">
        <v>9352</v>
      </c>
      <c r="D619" s="606"/>
      <c r="E619" s="606"/>
      <c r="F619" s="487" t="s">
        <v>5725</v>
      </c>
      <c r="G619" s="478" t="s">
        <v>6014</v>
      </c>
      <c r="H619" s="1" t="s">
        <v>5996</v>
      </c>
      <c r="I619" s="510">
        <v>45307</v>
      </c>
      <c r="J619" s="510">
        <v>45380</v>
      </c>
      <c r="K619" s="478" t="s">
        <v>1900</v>
      </c>
      <c r="L619" s="478" t="s">
        <v>6014</v>
      </c>
      <c r="M619" s="490">
        <v>10064056.25</v>
      </c>
      <c r="O619" s="10"/>
      <c r="P619" s="490"/>
      <c r="Q619" s="1057"/>
      <c r="R619" s="513">
        <f t="shared" si="14"/>
        <v>10064056.25</v>
      </c>
    </row>
    <row r="620" spans="1:18" s="484" customFormat="1" hidden="1">
      <c r="A620" s="478" t="s">
        <v>4953</v>
      </c>
      <c r="B620" s="168" t="s">
        <v>826</v>
      </c>
      <c r="C620" s="234" t="s">
        <v>9351</v>
      </c>
      <c r="D620" s="606"/>
      <c r="E620" s="606"/>
      <c r="F620" s="487" t="s">
        <v>5725</v>
      </c>
      <c r="G620" s="478" t="s">
        <v>5704</v>
      </c>
      <c r="H620" s="1" t="s">
        <v>5996</v>
      </c>
      <c r="I620" s="510">
        <v>45313</v>
      </c>
      <c r="J620" s="510">
        <v>45380</v>
      </c>
      <c r="K620" s="478" t="s">
        <v>1900</v>
      </c>
      <c r="L620" s="478" t="s">
        <v>5704</v>
      </c>
      <c r="M620" s="490">
        <v>25963839.530000001</v>
      </c>
      <c r="O620" s="10"/>
      <c r="P620" s="490"/>
      <c r="Q620" s="1057"/>
      <c r="R620" s="513">
        <f t="shared" si="14"/>
        <v>25963839.530000001</v>
      </c>
    </row>
    <row r="621" spans="1:18" hidden="1">
      <c r="A621" s="478" t="s">
        <v>4953</v>
      </c>
      <c r="B621" s="168" t="s">
        <v>826</v>
      </c>
      <c r="C621" s="234" t="s">
        <v>9354</v>
      </c>
      <c r="D621" s="606"/>
      <c r="E621" s="606"/>
      <c r="F621" s="487" t="s">
        <v>5725</v>
      </c>
      <c r="G621" s="478" t="s">
        <v>6090</v>
      </c>
      <c r="H621" s="1" t="s">
        <v>5996</v>
      </c>
      <c r="I621" s="510">
        <v>45306</v>
      </c>
      <c r="J621" s="510">
        <v>45382</v>
      </c>
      <c r="K621" s="478" t="s">
        <v>1900</v>
      </c>
      <c r="L621" s="478" t="s">
        <v>6090</v>
      </c>
      <c r="M621" s="490">
        <v>47618688.909999996</v>
      </c>
      <c r="N621" s="484"/>
      <c r="O621" s="10"/>
      <c r="P621" s="490"/>
      <c r="Q621" s="1057"/>
      <c r="R621" s="513">
        <f t="shared" si="14"/>
        <v>47618688.909999996</v>
      </c>
    </row>
    <row r="622" spans="1:18" hidden="1">
      <c r="A622" s="478" t="s">
        <v>4953</v>
      </c>
      <c r="B622" s="168" t="s">
        <v>826</v>
      </c>
      <c r="C622" s="234" t="s">
        <v>9355</v>
      </c>
      <c r="D622" s="606"/>
      <c r="E622" s="606"/>
      <c r="F622" s="487" t="s">
        <v>5725</v>
      </c>
      <c r="G622" s="478" t="s">
        <v>9357</v>
      </c>
      <c r="H622" s="1" t="s">
        <v>5996</v>
      </c>
      <c r="I622" s="510">
        <v>45323</v>
      </c>
      <c r="J622" s="510">
        <v>45382</v>
      </c>
      <c r="K622" s="478" t="s">
        <v>1900</v>
      </c>
      <c r="L622" s="478" t="s">
        <v>9356</v>
      </c>
      <c r="M622" s="490">
        <v>7779545.1799999997</v>
      </c>
      <c r="N622" s="489"/>
      <c r="O622" s="10"/>
      <c r="P622" s="490"/>
      <c r="Q622" s="1057"/>
      <c r="R622" s="513">
        <f t="shared" si="14"/>
        <v>7779545.1799999997</v>
      </c>
    </row>
    <row r="623" spans="1:18" s="484" customFormat="1" hidden="1">
      <c r="A623" s="478" t="s">
        <v>4953</v>
      </c>
      <c r="B623" s="168" t="s">
        <v>826</v>
      </c>
      <c r="C623" s="234" t="s">
        <v>9358</v>
      </c>
      <c r="D623" s="606"/>
      <c r="E623" s="606"/>
      <c r="F623" s="487" t="s">
        <v>5725</v>
      </c>
      <c r="G623" s="485" t="s">
        <v>6094</v>
      </c>
      <c r="H623" s="1" t="s">
        <v>5996</v>
      </c>
      <c r="I623" s="510">
        <v>45283</v>
      </c>
      <c r="J623" s="510">
        <v>45443</v>
      </c>
      <c r="K623" s="478" t="s">
        <v>1900</v>
      </c>
      <c r="L623" s="478" t="s">
        <v>6094</v>
      </c>
      <c r="M623" s="490">
        <v>24779436.260000002</v>
      </c>
      <c r="O623" s="10"/>
      <c r="P623" s="490"/>
      <c r="Q623" s="1057"/>
      <c r="R623" s="513">
        <f t="shared" si="14"/>
        <v>24779436.260000002</v>
      </c>
    </row>
    <row r="624" spans="1:18" hidden="1">
      <c r="A624" s="478" t="s">
        <v>4953</v>
      </c>
      <c r="B624" s="168" t="s">
        <v>826</v>
      </c>
      <c r="C624" s="234" t="s">
        <v>9350</v>
      </c>
      <c r="D624" s="606"/>
      <c r="E624" s="606"/>
      <c r="F624" s="487" t="s">
        <v>5725</v>
      </c>
      <c r="G624" s="478" t="s">
        <v>6095</v>
      </c>
      <c r="H624" s="1" t="s">
        <v>5996</v>
      </c>
      <c r="I624" s="510">
        <v>45301</v>
      </c>
      <c r="J624" s="510">
        <v>45443</v>
      </c>
      <c r="K624" s="478" t="s">
        <v>1900</v>
      </c>
      <c r="L624" s="478" t="s">
        <v>6095</v>
      </c>
      <c r="M624" s="490">
        <v>26526600.23</v>
      </c>
      <c r="N624" s="484"/>
      <c r="O624" s="10"/>
      <c r="P624" s="490"/>
      <c r="Q624" s="1057"/>
      <c r="R624" s="513">
        <f t="shared" si="14"/>
        <v>26526600.23</v>
      </c>
    </row>
    <row r="625" spans="1:18" s="484" customFormat="1" hidden="1">
      <c r="A625" s="478" t="s">
        <v>4953</v>
      </c>
      <c r="B625" s="168" t="s">
        <v>826</v>
      </c>
      <c r="C625" s="234" t="s">
        <v>9988</v>
      </c>
      <c r="D625" s="606"/>
      <c r="E625" s="606"/>
      <c r="F625" s="487" t="s">
        <v>5725</v>
      </c>
      <c r="G625" s="485" t="s">
        <v>6090</v>
      </c>
      <c r="H625" s="1" t="s">
        <v>5996</v>
      </c>
      <c r="I625" s="510">
        <v>45306</v>
      </c>
      <c r="J625" s="510">
        <v>45443</v>
      </c>
      <c r="K625" s="478" t="s">
        <v>1900</v>
      </c>
      <c r="L625" s="478" t="s">
        <v>6090</v>
      </c>
      <c r="M625" s="490">
        <v>47618688.909999996</v>
      </c>
      <c r="O625" s="10"/>
      <c r="P625" s="490"/>
      <c r="Q625" s="1057"/>
      <c r="R625" s="513">
        <f t="shared" si="14"/>
        <v>47618688.909999996</v>
      </c>
    </row>
    <row r="626" spans="1:18" s="484" customFormat="1" hidden="1">
      <c r="A626" s="478" t="s">
        <v>4953</v>
      </c>
      <c r="B626" s="168" t="s">
        <v>826</v>
      </c>
      <c r="C626" s="234" t="s">
        <v>9350</v>
      </c>
      <c r="D626" s="606"/>
      <c r="E626" s="606"/>
      <c r="F626" s="487" t="s">
        <v>5725</v>
      </c>
      <c r="G626" s="485" t="s">
        <v>6015</v>
      </c>
      <c r="H626" s="1" t="s">
        <v>5996</v>
      </c>
      <c r="I626" s="510">
        <v>45313</v>
      </c>
      <c r="J626" s="510">
        <v>45443</v>
      </c>
      <c r="K626" s="478" t="s">
        <v>1900</v>
      </c>
      <c r="L626" s="478" t="s">
        <v>6015</v>
      </c>
      <c r="M626" s="490">
        <v>22358979.57</v>
      </c>
      <c r="O626" s="10"/>
      <c r="P626" s="490"/>
      <c r="Q626" s="1057"/>
      <c r="R626" s="513">
        <f t="shared" si="14"/>
        <v>22358979.57</v>
      </c>
    </row>
    <row r="627" spans="1:18" s="484" customFormat="1" hidden="1">
      <c r="A627" s="478" t="s">
        <v>4953</v>
      </c>
      <c r="B627" s="168" t="s">
        <v>826</v>
      </c>
      <c r="C627" s="842" t="s">
        <v>9323</v>
      </c>
      <c r="D627" s="606"/>
      <c r="E627" s="606"/>
      <c r="F627" s="487" t="s">
        <v>5725</v>
      </c>
      <c r="G627" s="485" t="s">
        <v>6098</v>
      </c>
      <c r="H627" s="1" t="s">
        <v>5996</v>
      </c>
      <c r="I627" s="510" t="s">
        <v>6721</v>
      </c>
      <c r="J627" s="510" t="s">
        <v>6721</v>
      </c>
      <c r="K627" s="478" t="s">
        <v>1900</v>
      </c>
      <c r="L627" s="478" t="s">
        <v>6098</v>
      </c>
      <c r="M627" s="490">
        <v>1826080.2500000002</v>
      </c>
      <c r="O627" s="10"/>
      <c r="P627" s="490"/>
      <c r="Q627" s="1057">
        <v>21</v>
      </c>
      <c r="R627" s="513">
        <v>1826080.2500000002</v>
      </c>
    </row>
    <row r="628" spans="1:18" hidden="1">
      <c r="A628" s="478" t="s">
        <v>4956</v>
      </c>
      <c r="B628" s="168" t="s">
        <v>831</v>
      </c>
      <c r="C628" s="234" t="s">
        <v>3286</v>
      </c>
      <c r="D628" s="606"/>
      <c r="E628" s="606"/>
      <c r="F628" s="487" t="s">
        <v>5708</v>
      </c>
      <c r="G628" s="487" t="s">
        <v>5715</v>
      </c>
      <c r="H628" s="525" t="s">
        <v>5995</v>
      </c>
      <c r="I628" s="510">
        <v>44544</v>
      </c>
      <c r="J628" s="510">
        <v>44664</v>
      </c>
      <c r="K628" s="494" t="s">
        <v>3228</v>
      </c>
      <c r="L628" s="478" t="s">
        <v>3287</v>
      </c>
      <c r="M628" s="515">
        <v>200000000</v>
      </c>
      <c r="N628" s="484"/>
      <c r="O628" s="10">
        <v>140</v>
      </c>
      <c r="P628" s="490">
        <v>200000000</v>
      </c>
      <c r="Q628" s="1057">
        <v>141</v>
      </c>
      <c r="R628" s="513">
        <v>199987362.49999994</v>
      </c>
    </row>
    <row r="629" spans="1:18" hidden="1">
      <c r="A629" s="478" t="s">
        <v>4969</v>
      </c>
      <c r="B629" s="168" t="s">
        <v>825</v>
      </c>
      <c r="C629" s="160" t="s">
        <v>11599</v>
      </c>
      <c r="D629" s="742"/>
      <c r="E629" s="742"/>
      <c r="F629" s="487" t="s">
        <v>5725</v>
      </c>
      <c r="G629" s="487" t="s">
        <v>6233</v>
      </c>
      <c r="H629" s="1" t="s">
        <v>5995</v>
      </c>
      <c r="I629" s="510">
        <v>44697</v>
      </c>
      <c r="J629" s="510">
        <v>44712</v>
      </c>
      <c r="K629" s="478" t="s">
        <v>6232</v>
      </c>
      <c r="L629" s="478" t="s">
        <v>1896</v>
      </c>
      <c r="M629" s="515">
        <v>6000000</v>
      </c>
      <c r="N629" s="484"/>
      <c r="O629" s="10"/>
      <c r="P629" s="490"/>
      <c r="Q629" s="1057">
        <v>3</v>
      </c>
      <c r="R629" s="513">
        <v>6000000</v>
      </c>
    </row>
    <row r="630" spans="1:18" s="484" customFormat="1" hidden="1">
      <c r="A630" s="478" t="s">
        <v>4969</v>
      </c>
      <c r="B630" s="168" t="s">
        <v>825</v>
      </c>
      <c r="C630" s="168" t="s">
        <v>6230</v>
      </c>
      <c r="D630" s="742"/>
      <c r="E630" s="742"/>
      <c r="F630" s="487" t="s">
        <v>5725</v>
      </c>
      <c r="G630" s="487" t="s">
        <v>6233</v>
      </c>
      <c r="H630" s="1" t="s">
        <v>5995</v>
      </c>
      <c r="I630" s="510">
        <v>44742</v>
      </c>
      <c r="J630" s="510">
        <v>44789</v>
      </c>
      <c r="K630" s="478" t="s">
        <v>6232</v>
      </c>
      <c r="L630" s="478" t="s">
        <v>1896</v>
      </c>
      <c r="M630" s="515">
        <v>129000000</v>
      </c>
      <c r="O630" s="10"/>
      <c r="P630" s="490"/>
      <c r="Q630" s="1057">
        <v>493</v>
      </c>
      <c r="R630" s="513">
        <v>113128159.75000003</v>
      </c>
    </row>
    <row r="631" spans="1:18" s="484" customFormat="1" hidden="1">
      <c r="A631" s="478" t="s">
        <v>7233</v>
      </c>
      <c r="B631" s="168" t="s">
        <v>772</v>
      </c>
      <c r="C631" s="234" t="s">
        <v>7232</v>
      </c>
      <c r="D631" s="606"/>
      <c r="E631" s="606"/>
      <c r="F631" s="487" t="s">
        <v>5708</v>
      </c>
      <c r="G631" s="487" t="s">
        <v>5715</v>
      </c>
      <c r="H631" s="525" t="s">
        <v>5995</v>
      </c>
      <c r="I631" s="510">
        <v>44732</v>
      </c>
      <c r="J631" s="510">
        <v>44837</v>
      </c>
      <c r="K631" s="138" t="s">
        <v>1900</v>
      </c>
      <c r="L631" s="478"/>
      <c r="M631" s="515">
        <v>1000000000</v>
      </c>
      <c r="N631" s="606" t="s">
        <v>5747</v>
      </c>
      <c r="O631" s="10"/>
      <c r="P631" s="490"/>
      <c r="Q631" s="1057">
        <v>22</v>
      </c>
      <c r="R631" s="513">
        <f>M631</f>
        <v>1000000000</v>
      </c>
    </row>
    <row r="632" spans="1:18" s="484" customFormat="1" hidden="1">
      <c r="A632" s="478" t="s">
        <v>7234</v>
      </c>
      <c r="B632" s="168" t="s">
        <v>772</v>
      </c>
      <c r="C632" s="234" t="s">
        <v>7232</v>
      </c>
      <c r="D632" s="606"/>
      <c r="E632" s="606"/>
      <c r="F632" s="487" t="s">
        <v>5708</v>
      </c>
      <c r="G632" s="487" t="s">
        <v>5715</v>
      </c>
      <c r="H632" s="525" t="s">
        <v>5995</v>
      </c>
      <c r="I632" s="510">
        <v>44732</v>
      </c>
      <c r="J632" s="510">
        <v>44837</v>
      </c>
      <c r="K632" s="138" t="s">
        <v>1900</v>
      </c>
      <c r="L632" s="478"/>
      <c r="M632" s="515">
        <v>2610000000</v>
      </c>
      <c r="N632" s="606" t="s">
        <v>5747</v>
      </c>
      <c r="O632" s="10"/>
      <c r="P632" s="490"/>
      <c r="Q632" s="1057">
        <v>22</v>
      </c>
      <c r="R632" s="513">
        <f>M632</f>
        <v>2610000000</v>
      </c>
    </row>
    <row r="633" spans="1:18" s="484" customFormat="1" hidden="1">
      <c r="A633" s="478" t="s">
        <v>4955</v>
      </c>
      <c r="B633" s="168" t="s">
        <v>828</v>
      </c>
      <c r="C633" s="234" t="s">
        <v>7230</v>
      </c>
      <c r="D633" s="606"/>
      <c r="E633" s="606"/>
      <c r="F633" s="487" t="s">
        <v>5708</v>
      </c>
      <c r="G633" s="487" t="s">
        <v>5715</v>
      </c>
      <c r="H633" s="525" t="s">
        <v>5995</v>
      </c>
      <c r="I633" s="510">
        <v>44732</v>
      </c>
      <c r="J633" s="510">
        <v>44837</v>
      </c>
      <c r="K633" s="138" t="s">
        <v>7231</v>
      </c>
      <c r="L633" s="478"/>
      <c r="M633" s="515">
        <v>150000000</v>
      </c>
      <c r="N633" s="606" t="s">
        <v>5747</v>
      </c>
      <c r="O633" s="10"/>
      <c r="P633" s="490"/>
      <c r="Q633" s="1057">
        <v>8</v>
      </c>
      <c r="R633" s="513">
        <f>M633</f>
        <v>150000000</v>
      </c>
    </row>
    <row r="634" spans="1:18" s="484" customFormat="1" hidden="1">
      <c r="A634" s="478" t="s">
        <v>4955</v>
      </c>
      <c r="B634" s="168" t="s">
        <v>828</v>
      </c>
      <c r="C634" s="234" t="s">
        <v>7230</v>
      </c>
      <c r="D634" s="606"/>
      <c r="E634" s="606"/>
      <c r="F634" s="487" t="s">
        <v>5708</v>
      </c>
      <c r="G634" s="487" t="s">
        <v>5715</v>
      </c>
      <c r="H634" s="525" t="s">
        <v>5995</v>
      </c>
      <c r="I634" s="510">
        <v>44732</v>
      </c>
      <c r="J634" s="510">
        <v>44837</v>
      </c>
      <c r="K634" s="138" t="s">
        <v>1902</v>
      </c>
      <c r="L634" s="478"/>
      <c r="M634" s="515">
        <v>350000000</v>
      </c>
      <c r="N634" s="606" t="s">
        <v>5747</v>
      </c>
      <c r="O634" s="10"/>
      <c r="P634" s="490"/>
      <c r="Q634" s="1057">
        <v>22</v>
      </c>
      <c r="R634" s="513">
        <f>M634</f>
        <v>350000000</v>
      </c>
    </row>
    <row r="635" spans="1:18" s="484" customFormat="1" hidden="1">
      <c r="A635" s="478" t="s">
        <v>4961</v>
      </c>
      <c r="B635" s="512" t="s">
        <v>762</v>
      </c>
      <c r="C635" s="168" t="s">
        <v>6051</v>
      </c>
      <c r="D635" s="742"/>
      <c r="E635" s="742"/>
      <c r="F635" s="487" t="s">
        <v>5708</v>
      </c>
      <c r="G635" s="487" t="s">
        <v>5715</v>
      </c>
      <c r="H635" s="525" t="s">
        <v>5995</v>
      </c>
      <c r="I635" s="510">
        <v>44589</v>
      </c>
      <c r="J635" s="510">
        <v>44604</v>
      </c>
      <c r="K635" s="478" t="s">
        <v>5271</v>
      </c>
      <c r="L635" s="478" t="s">
        <v>1896</v>
      </c>
      <c r="M635" s="515">
        <v>500000000</v>
      </c>
      <c r="O635" s="10">
        <v>21</v>
      </c>
      <c r="P635" s="490"/>
      <c r="Q635" s="1057"/>
      <c r="R635" s="513">
        <f>M635</f>
        <v>500000000</v>
      </c>
    </row>
    <row r="636" spans="1:18" s="484" customFormat="1" hidden="1">
      <c r="A636" s="478" t="s">
        <v>4963</v>
      </c>
      <c r="B636" s="168" t="s">
        <v>768</v>
      </c>
      <c r="C636" s="234" t="s">
        <v>7862</v>
      </c>
      <c r="D636" s="606"/>
      <c r="E636" s="606"/>
      <c r="F636" s="487" t="s">
        <v>5725</v>
      </c>
      <c r="G636" s="487" t="s">
        <v>6712</v>
      </c>
      <c r="H636" s="526" t="s">
        <v>5995</v>
      </c>
      <c r="I636" s="510">
        <v>44875</v>
      </c>
      <c r="J636" s="510">
        <v>44905</v>
      </c>
      <c r="K636" s="478" t="s">
        <v>5264</v>
      </c>
      <c r="L636" s="478" t="s">
        <v>1896</v>
      </c>
      <c r="M636" s="490">
        <v>230000000</v>
      </c>
      <c r="N636" s="484" t="s">
        <v>7863</v>
      </c>
      <c r="P636" s="489"/>
      <c r="Q636" s="1057"/>
      <c r="R636" s="513">
        <f>M636-M901</f>
        <v>224178800</v>
      </c>
    </row>
    <row r="637" spans="1:18" s="484" customFormat="1" hidden="1">
      <c r="A637" s="478" t="s">
        <v>4963</v>
      </c>
      <c r="B637" s="168" t="s">
        <v>768</v>
      </c>
      <c r="C637" s="234" t="s">
        <v>7861</v>
      </c>
      <c r="D637" s="606"/>
      <c r="E637" s="606"/>
      <c r="F637" s="487" t="s">
        <v>5725</v>
      </c>
      <c r="G637" s="487" t="s">
        <v>6712</v>
      </c>
      <c r="H637" s="526" t="s">
        <v>5995</v>
      </c>
      <c r="I637" s="510">
        <v>45131</v>
      </c>
      <c r="J637" s="510">
        <v>45162</v>
      </c>
      <c r="K637" s="478" t="s">
        <v>5264</v>
      </c>
      <c r="L637" s="478" t="s">
        <v>1896</v>
      </c>
      <c r="M637" s="490">
        <v>128112168.5</v>
      </c>
      <c r="P637" s="489"/>
      <c r="Q637" s="1057">
        <v>44</v>
      </c>
      <c r="R637" s="513">
        <v>124785263.80999999</v>
      </c>
    </row>
    <row r="638" spans="1:18" s="484" customFormat="1" hidden="1">
      <c r="A638" s="478" t="s">
        <v>4964</v>
      </c>
      <c r="B638" s="168" t="s">
        <v>767</v>
      </c>
      <c r="C638" s="234" t="s">
        <v>7865</v>
      </c>
      <c r="D638" s="606"/>
      <c r="E638" s="606"/>
      <c r="F638" s="487" t="s">
        <v>5725</v>
      </c>
      <c r="G638" s="487" t="s">
        <v>6712</v>
      </c>
      <c r="H638" s="526" t="s">
        <v>5995</v>
      </c>
      <c r="I638" s="510">
        <v>45058</v>
      </c>
      <c r="J638" s="510">
        <v>45058</v>
      </c>
      <c r="K638" s="478" t="s">
        <v>5264</v>
      </c>
      <c r="L638" s="478" t="s">
        <v>1896</v>
      </c>
      <c r="M638" s="490">
        <v>300000000</v>
      </c>
      <c r="P638" s="489"/>
      <c r="Q638" s="1057">
        <v>11</v>
      </c>
      <c r="R638" s="513">
        <f>M638</f>
        <v>300000000</v>
      </c>
    </row>
    <row r="639" spans="1:18" s="484" customFormat="1" hidden="1">
      <c r="A639" s="478" t="s">
        <v>4965</v>
      </c>
      <c r="B639" s="168" t="s">
        <v>729</v>
      </c>
      <c r="C639" s="478" t="s">
        <v>11600</v>
      </c>
      <c r="D639" s="742"/>
      <c r="E639" s="742"/>
      <c r="F639" s="487" t="s">
        <v>11601</v>
      </c>
      <c r="G639" s="487" t="s">
        <v>11602</v>
      </c>
      <c r="H639" s="525" t="s">
        <v>5996</v>
      </c>
      <c r="I639" s="510">
        <v>44553</v>
      </c>
      <c r="J639" s="510">
        <v>44553</v>
      </c>
      <c r="K639" s="494" t="s">
        <v>1902</v>
      </c>
      <c r="L639" s="478" t="s">
        <v>1896</v>
      </c>
      <c r="M639" s="515">
        <v>110000000</v>
      </c>
      <c r="N639" s="10"/>
      <c r="O639" s="10"/>
      <c r="P639" s="490"/>
      <c r="Q639" s="1057">
        <v>3</v>
      </c>
      <c r="R639" s="513">
        <v>110000000</v>
      </c>
    </row>
    <row r="640" spans="1:18" s="484" customFormat="1" hidden="1">
      <c r="A640" s="478" t="s">
        <v>4965</v>
      </c>
      <c r="B640" s="168" t="s">
        <v>729</v>
      </c>
      <c r="C640" s="168" t="s">
        <v>5971</v>
      </c>
      <c r="D640" s="742"/>
      <c r="E640" s="742"/>
      <c r="F640" s="487" t="s">
        <v>5725</v>
      </c>
      <c r="G640" s="487" t="s">
        <v>5715</v>
      </c>
      <c r="H640" s="525" t="s">
        <v>5995</v>
      </c>
      <c r="I640" s="510">
        <v>44644</v>
      </c>
      <c r="J640" s="510">
        <v>44690</v>
      </c>
      <c r="K640" s="494" t="s">
        <v>6135</v>
      </c>
      <c r="L640" s="478" t="s">
        <v>1896</v>
      </c>
      <c r="M640" s="515">
        <v>20000000</v>
      </c>
      <c r="N640" s="234" t="s">
        <v>6134</v>
      </c>
      <c r="O640" s="10">
        <v>39</v>
      </c>
      <c r="P640" s="490"/>
      <c r="Q640" s="1057">
        <v>7</v>
      </c>
      <c r="R640" s="513">
        <v>19999999.999999996</v>
      </c>
    </row>
    <row r="641" spans="1:18" s="484" customFormat="1" hidden="1">
      <c r="A641" s="478" t="s">
        <v>4965</v>
      </c>
      <c r="B641" s="168" t="s">
        <v>729</v>
      </c>
      <c r="C641" s="168" t="s">
        <v>5971</v>
      </c>
      <c r="D641" s="742"/>
      <c r="E641" s="742"/>
      <c r="F641" s="487" t="s">
        <v>5725</v>
      </c>
      <c r="G641" s="487" t="s">
        <v>5715</v>
      </c>
      <c r="H641" s="525" t="s">
        <v>5995</v>
      </c>
      <c r="I641" s="510">
        <v>44644</v>
      </c>
      <c r="J641" s="510">
        <v>44690</v>
      </c>
      <c r="K641" s="494" t="s">
        <v>1900</v>
      </c>
      <c r="L641" s="478" t="s">
        <v>1896</v>
      </c>
      <c r="M641" s="515">
        <v>30000000</v>
      </c>
      <c r="N641" s="234" t="s">
        <v>6134</v>
      </c>
      <c r="O641" s="10">
        <v>56</v>
      </c>
      <c r="P641" s="490"/>
      <c r="Q641" s="1057">
        <v>15</v>
      </c>
      <c r="R641" s="513">
        <v>27024067.669999998</v>
      </c>
    </row>
    <row r="642" spans="1:18" s="484" customFormat="1" hidden="1">
      <c r="A642" s="478" t="s">
        <v>4967</v>
      </c>
      <c r="B642" s="168" t="s">
        <v>838</v>
      </c>
      <c r="C642" s="234" t="s">
        <v>8940</v>
      </c>
      <c r="D642" s="606"/>
      <c r="E642" s="606"/>
      <c r="F642" s="487" t="s">
        <v>5725</v>
      </c>
      <c r="G642" s="487" t="s">
        <v>6712</v>
      </c>
      <c r="H642" s="1" t="s">
        <v>5995</v>
      </c>
      <c r="I642" s="510">
        <v>45282</v>
      </c>
      <c r="J642" s="510"/>
      <c r="K642" s="478" t="s">
        <v>1902</v>
      </c>
      <c r="L642" s="478" t="s">
        <v>1896</v>
      </c>
      <c r="M642" s="490">
        <v>2200000000</v>
      </c>
      <c r="P642" s="489"/>
      <c r="Q642" s="1057">
        <v>29</v>
      </c>
      <c r="R642" s="513">
        <f>M642</f>
        <v>2200000000</v>
      </c>
    </row>
    <row r="643" spans="1:18" hidden="1">
      <c r="A643" s="478" t="s">
        <v>4968</v>
      </c>
      <c r="B643" s="168" t="s">
        <v>771</v>
      </c>
      <c r="C643" s="234" t="s">
        <v>7877</v>
      </c>
      <c r="D643" s="606"/>
      <c r="E643" s="606"/>
      <c r="F643" s="487" t="s">
        <v>5725</v>
      </c>
      <c r="G643" s="487" t="s">
        <v>7878</v>
      </c>
      <c r="H643" s="526" t="s">
        <v>5995</v>
      </c>
      <c r="I643" s="510">
        <v>45107</v>
      </c>
      <c r="J643" s="510">
        <v>45107</v>
      </c>
      <c r="K643" s="478" t="s">
        <v>5264</v>
      </c>
      <c r="L643" s="478" t="s">
        <v>1896</v>
      </c>
      <c r="M643" s="490">
        <v>127116925</v>
      </c>
      <c r="N643" s="484"/>
      <c r="O643" s="484"/>
      <c r="P643" s="489"/>
      <c r="Q643" s="1057"/>
      <c r="R643" s="513">
        <v>70050198.400000006</v>
      </c>
    </row>
    <row r="644" spans="1:18" s="484" customFormat="1" hidden="1">
      <c r="A644" s="478" t="s">
        <v>4974</v>
      </c>
      <c r="B644" s="168" t="s">
        <v>766</v>
      </c>
      <c r="C644" s="234" t="s">
        <v>11311</v>
      </c>
      <c r="D644" s="606" t="s">
        <v>11312</v>
      </c>
      <c r="E644" s="606" t="s">
        <v>11313</v>
      </c>
      <c r="F644" s="488" t="s">
        <v>5710</v>
      </c>
      <c r="G644" s="588" t="s">
        <v>7007</v>
      </c>
      <c r="H644" s="525" t="s">
        <v>5996</v>
      </c>
      <c r="I644" s="510">
        <v>45000</v>
      </c>
      <c r="J644" s="510">
        <v>45092</v>
      </c>
      <c r="K644" s="478" t="s">
        <v>1900</v>
      </c>
      <c r="L644" s="478" t="s">
        <v>7008</v>
      </c>
      <c r="M644" s="515">
        <v>4577590</v>
      </c>
      <c r="O644" s="10"/>
      <c r="P644" s="490"/>
      <c r="Q644" s="1057"/>
      <c r="R644" s="513">
        <f>M644</f>
        <v>4577590</v>
      </c>
    </row>
    <row r="645" spans="1:18" hidden="1">
      <c r="A645" s="478" t="s">
        <v>4976</v>
      </c>
      <c r="B645" s="168" t="s">
        <v>766</v>
      </c>
      <c r="C645" s="168" t="s">
        <v>6036</v>
      </c>
      <c r="D645" s="742"/>
      <c r="E645" s="742"/>
      <c r="F645" s="488" t="s">
        <v>5710</v>
      </c>
      <c r="G645" s="487" t="s">
        <v>5722</v>
      </c>
      <c r="H645" s="1" t="s">
        <v>5995</v>
      </c>
      <c r="I645" s="510">
        <v>44685</v>
      </c>
      <c r="J645" s="510">
        <v>44732</v>
      </c>
      <c r="K645" s="478" t="s">
        <v>1900</v>
      </c>
      <c r="L645" s="478" t="s">
        <v>1896</v>
      </c>
      <c r="M645" s="515">
        <v>62700000</v>
      </c>
      <c r="N645" s="484"/>
      <c r="O645" s="10"/>
      <c r="P645" s="490"/>
      <c r="Q645" s="1057"/>
      <c r="R645" s="513">
        <f>M645</f>
        <v>62700000</v>
      </c>
    </row>
    <row r="646" spans="1:18" hidden="1">
      <c r="A646" s="478" t="s">
        <v>4976</v>
      </c>
      <c r="B646" s="168" t="s">
        <v>766</v>
      </c>
      <c r="C646" s="168" t="s">
        <v>11301</v>
      </c>
      <c r="D646" s="742" t="s">
        <v>11302</v>
      </c>
      <c r="E646" s="742" t="s">
        <v>11303</v>
      </c>
      <c r="F646" s="488" t="s">
        <v>5710</v>
      </c>
      <c r="G646" s="493" t="s">
        <v>5722</v>
      </c>
      <c r="H646" s="1" t="s">
        <v>5995</v>
      </c>
      <c r="I646" s="510">
        <v>45000</v>
      </c>
      <c r="J646" s="510">
        <v>45000</v>
      </c>
      <c r="K646" s="478" t="s">
        <v>1900</v>
      </c>
      <c r="L646" s="478" t="s">
        <v>1896</v>
      </c>
      <c r="M646" s="515">
        <v>1787462.42</v>
      </c>
      <c r="N646" s="606" t="s">
        <v>5747</v>
      </c>
      <c r="O646" s="10"/>
      <c r="P646" s="490"/>
      <c r="Q646" s="1057">
        <v>1</v>
      </c>
      <c r="R646" s="513">
        <v>1624965.84</v>
      </c>
    </row>
    <row r="647" spans="1:18" s="484" customFormat="1" hidden="1">
      <c r="A647" s="478" t="s">
        <v>4976</v>
      </c>
      <c r="B647" s="168" t="s">
        <v>766</v>
      </c>
      <c r="C647" s="168" t="s">
        <v>11304</v>
      </c>
      <c r="D647" s="742" t="s">
        <v>11302</v>
      </c>
      <c r="E647" s="742" t="s">
        <v>11303</v>
      </c>
      <c r="F647" s="488" t="s">
        <v>5710</v>
      </c>
      <c r="G647" s="493" t="s">
        <v>5722</v>
      </c>
      <c r="H647" s="1" t="s">
        <v>5995</v>
      </c>
      <c r="I647" s="510">
        <v>45000</v>
      </c>
      <c r="J647" s="510">
        <v>45000</v>
      </c>
      <c r="K647" s="478" t="s">
        <v>1900</v>
      </c>
      <c r="L647" s="478" t="s">
        <v>1896</v>
      </c>
      <c r="M647" s="514">
        <v>31517370.719999999</v>
      </c>
      <c r="N647" s="606" t="s">
        <v>5747</v>
      </c>
      <c r="O647" s="10"/>
      <c r="P647" s="490"/>
      <c r="Q647" s="1057">
        <v>1</v>
      </c>
      <c r="R647" s="513">
        <v>28652155.199999999</v>
      </c>
    </row>
    <row r="648" spans="1:18" hidden="1">
      <c r="A648" s="478" t="s">
        <v>4976</v>
      </c>
      <c r="B648" s="168" t="s">
        <v>766</v>
      </c>
      <c r="C648" s="168" t="s">
        <v>11305</v>
      </c>
      <c r="D648" s="742" t="s">
        <v>11306</v>
      </c>
      <c r="E648" s="742" t="s">
        <v>11307</v>
      </c>
      <c r="F648" s="488" t="s">
        <v>5710</v>
      </c>
      <c r="G648" s="493" t="s">
        <v>5722</v>
      </c>
      <c r="H648" s="1" t="s">
        <v>5995</v>
      </c>
      <c r="I648" s="510">
        <v>45000</v>
      </c>
      <c r="J648" s="510">
        <v>45000</v>
      </c>
      <c r="K648" s="478" t="s">
        <v>1900</v>
      </c>
      <c r="L648" s="478" t="s">
        <v>1896</v>
      </c>
      <c r="M648" s="514">
        <v>2492898.0099999998</v>
      </c>
      <c r="N648" s="606" t="s">
        <v>5747</v>
      </c>
      <c r="O648" s="10"/>
      <c r="P648" s="490"/>
      <c r="Q648" s="1057">
        <v>1</v>
      </c>
      <c r="R648" s="513">
        <v>2266270.92</v>
      </c>
    </row>
    <row r="649" spans="1:18" hidden="1">
      <c r="A649" s="478" t="s">
        <v>4976</v>
      </c>
      <c r="B649" s="168" t="s">
        <v>766</v>
      </c>
      <c r="C649" s="168" t="s">
        <v>11308</v>
      </c>
      <c r="D649" s="742" t="s">
        <v>11309</v>
      </c>
      <c r="E649" s="742" t="s">
        <v>11310</v>
      </c>
      <c r="F649" s="488" t="s">
        <v>5710</v>
      </c>
      <c r="G649" s="493" t="s">
        <v>5722</v>
      </c>
      <c r="H649" s="1" t="s">
        <v>5995</v>
      </c>
      <c r="I649" s="510">
        <v>44960</v>
      </c>
      <c r="J649" s="510">
        <v>45033</v>
      </c>
      <c r="K649" s="478" t="s">
        <v>1900</v>
      </c>
      <c r="L649" s="478" t="s">
        <v>1896</v>
      </c>
      <c r="M649" s="515">
        <v>4400000</v>
      </c>
      <c r="N649" s="606" t="s">
        <v>5747</v>
      </c>
      <c r="O649" s="10"/>
      <c r="P649" s="490"/>
      <c r="Q649" s="1057">
        <v>1</v>
      </c>
      <c r="R649" s="513">
        <v>3999600</v>
      </c>
    </row>
    <row r="650" spans="1:18" s="484" customFormat="1" hidden="1">
      <c r="A650" s="478" t="s">
        <v>4976</v>
      </c>
      <c r="B650" s="168" t="s">
        <v>766</v>
      </c>
      <c r="C650" s="168" t="s">
        <v>11314</v>
      </c>
      <c r="D650" s="742" t="s">
        <v>11315</v>
      </c>
      <c r="E650" s="742" t="s">
        <v>11316</v>
      </c>
      <c r="F650" s="488" t="s">
        <v>5710</v>
      </c>
      <c r="G650" s="487" t="s">
        <v>5722</v>
      </c>
      <c r="H650" s="1" t="s">
        <v>5995</v>
      </c>
      <c r="I650" s="510">
        <v>45103</v>
      </c>
      <c r="J650" s="510">
        <v>45103</v>
      </c>
      <c r="K650" s="478" t="s">
        <v>1900</v>
      </c>
      <c r="L650" s="478" t="s">
        <v>1896</v>
      </c>
      <c r="M650" s="515">
        <v>37916940</v>
      </c>
      <c r="N650" s="627" t="s">
        <v>5747</v>
      </c>
      <c r="O650" s="10"/>
      <c r="P650" s="490"/>
      <c r="Q650" s="1057">
        <v>1</v>
      </c>
      <c r="R650" s="490">
        <f>M650</f>
        <v>37916940</v>
      </c>
    </row>
    <row r="651" spans="1:18" s="484" customFormat="1" hidden="1">
      <c r="A651" s="478" t="s">
        <v>4976</v>
      </c>
      <c r="B651" s="168" t="s">
        <v>766</v>
      </c>
      <c r="C651" s="168" t="s">
        <v>11317</v>
      </c>
      <c r="D651" s="742" t="s">
        <v>11318</v>
      </c>
      <c r="E651" s="742" t="s">
        <v>11319</v>
      </c>
      <c r="F651" s="488" t="s">
        <v>5710</v>
      </c>
      <c r="G651" s="487" t="s">
        <v>5722</v>
      </c>
      <c r="H651" s="1" t="s">
        <v>5995</v>
      </c>
      <c r="I651" s="510">
        <v>45104</v>
      </c>
      <c r="J651" s="510">
        <v>45198</v>
      </c>
      <c r="K651" s="478" t="s">
        <v>1900</v>
      </c>
      <c r="L651" s="478" t="s">
        <v>1896</v>
      </c>
      <c r="M651" s="515">
        <v>19800000</v>
      </c>
      <c r="N651" s="627" t="s">
        <v>5747</v>
      </c>
      <c r="O651" s="10"/>
      <c r="P651" s="490"/>
      <c r="Q651" s="1057">
        <v>1</v>
      </c>
      <c r="R651" s="490">
        <v>16590000</v>
      </c>
    </row>
    <row r="652" spans="1:18" hidden="1">
      <c r="A652" s="478" t="s">
        <v>4976</v>
      </c>
      <c r="B652" s="168" t="s">
        <v>766</v>
      </c>
      <c r="C652" s="168" t="s">
        <v>11327</v>
      </c>
      <c r="D652" s="742" t="s">
        <v>11328</v>
      </c>
      <c r="E652" s="742" t="s">
        <v>11329</v>
      </c>
      <c r="F652" s="488" t="s">
        <v>5710</v>
      </c>
      <c r="G652" s="487" t="s">
        <v>5722</v>
      </c>
      <c r="H652" s="1" t="s">
        <v>5995</v>
      </c>
      <c r="I652" s="510">
        <v>45254</v>
      </c>
      <c r="J652" s="510">
        <v>45320</v>
      </c>
      <c r="K652" s="478" t="s">
        <v>1900</v>
      </c>
      <c r="L652" s="478" t="s">
        <v>1896</v>
      </c>
      <c r="M652" s="515">
        <v>13200000</v>
      </c>
      <c r="N652" s="606" t="s">
        <v>5747</v>
      </c>
      <c r="O652" s="10"/>
      <c r="P652" s="490"/>
      <c r="Q652" s="1057">
        <v>1</v>
      </c>
      <c r="R652" s="513">
        <v>10215000</v>
      </c>
    </row>
    <row r="653" spans="1:18" s="484" customFormat="1" hidden="1">
      <c r="A653" s="478" t="s">
        <v>4976</v>
      </c>
      <c r="B653" s="168" t="s">
        <v>766</v>
      </c>
      <c r="C653" s="168" t="s">
        <v>11330</v>
      </c>
      <c r="D653" s="742" t="s">
        <v>11331</v>
      </c>
      <c r="E653" s="742" t="s">
        <v>11332</v>
      </c>
      <c r="F653" s="488" t="s">
        <v>5710</v>
      </c>
      <c r="G653" s="487" t="s">
        <v>5722</v>
      </c>
      <c r="H653" s="1" t="s">
        <v>5995</v>
      </c>
      <c r="I653" s="510">
        <v>45254</v>
      </c>
      <c r="J653" s="510">
        <v>45320</v>
      </c>
      <c r="K653" s="478" t="s">
        <v>1900</v>
      </c>
      <c r="L653" s="478" t="s">
        <v>1896</v>
      </c>
      <c r="M653" s="515">
        <v>4125000</v>
      </c>
      <c r="N653" s="606" t="s">
        <v>5747</v>
      </c>
      <c r="O653" s="10"/>
      <c r="P653" s="490"/>
      <c r="Q653" s="1057">
        <v>1</v>
      </c>
      <c r="R653" s="513">
        <v>3120000</v>
      </c>
    </row>
    <row r="654" spans="1:18" s="484" customFormat="1" hidden="1">
      <c r="A654" s="478" t="s">
        <v>4976</v>
      </c>
      <c r="B654" s="168" t="s">
        <v>766</v>
      </c>
      <c r="C654" s="168" t="s">
        <v>11333</v>
      </c>
      <c r="D654" s="742" t="s">
        <v>11334</v>
      </c>
      <c r="E654" s="742" t="s">
        <v>11335</v>
      </c>
      <c r="F654" s="488" t="s">
        <v>5710</v>
      </c>
      <c r="G654" s="487" t="s">
        <v>5722</v>
      </c>
      <c r="H654" s="1" t="s">
        <v>5995</v>
      </c>
      <c r="I654" s="510">
        <v>45254</v>
      </c>
      <c r="J654" s="510">
        <v>45320</v>
      </c>
      <c r="K654" s="478" t="s">
        <v>1900</v>
      </c>
      <c r="L654" s="478" t="s">
        <v>1896</v>
      </c>
      <c r="M654" s="515">
        <v>9900000</v>
      </c>
      <c r="N654" s="606" t="s">
        <v>5747</v>
      </c>
      <c r="O654" s="10"/>
      <c r="P654" s="490"/>
      <c r="Q654" s="1057">
        <v>1</v>
      </c>
      <c r="R654" s="513">
        <v>6350000</v>
      </c>
    </row>
    <row r="655" spans="1:18" s="484" customFormat="1" hidden="1">
      <c r="A655" s="478" t="s">
        <v>4976</v>
      </c>
      <c r="B655" s="168" t="s">
        <v>766</v>
      </c>
      <c r="C655" s="168" t="s">
        <v>11336</v>
      </c>
      <c r="D655" s="742" t="s">
        <v>11337</v>
      </c>
      <c r="E655" s="742" t="s">
        <v>11338</v>
      </c>
      <c r="F655" s="488" t="s">
        <v>5710</v>
      </c>
      <c r="G655" s="487" t="s">
        <v>5722</v>
      </c>
      <c r="H655" s="1" t="s">
        <v>5995</v>
      </c>
      <c r="I655" s="510">
        <v>45384</v>
      </c>
      <c r="J655" s="510">
        <v>45408</v>
      </c>
      <c r="K655" s="478" t="s">
        <v>1900</v>
      </c>
      <c r="L655" s="478" t="s">
        <v>1896</v>
      </c>
      <c r="M655" s="515">
        <v>26835600</v>
      </c>
      <c r="N655" s="606" t="s">
        <v>5747</v>
      </c>
      <c r="O655" s="10"/>
      <c r="P655" s="490"/>
      <c r="Q655" s="1057">
        <v>1</v>
      </c>
      <c r="R655" s="513">
        <v>24396000</v>
      </c>
    </row>
    <row r="656" spans="1:18" s="484" customFormat="1" hidden="1">
      <c r="A656" s="478" t="s">
        <v>4976</v>
      </c>
      <c r="B656" s="168" t="s">
        <v>766</v>
      </c>
      <c r="C656" s="168" t="s">
        <v>11341</v>
      </c>
      <c r="D656" s="742" t="s">
        <v>11342</v>
      </c>
      <c r="E656" s="742"/>
      <c r="F656" s="488" t="s">
        <v>5710</v>
      </c>
      <c r="G656" s="487" t="s">
        <v>5722</v>
      </c>
      <c r="H656" s="1" t="s">
        <v>5995</v>
      </c>
      <c r="I656" s="510">
        <v>45463</v>
      </c>
      <c r="J656" s="510">
        <v>45495</v>
      </c>
      <c r="K656" s="478" t="s">
        <v>1900</v>
      </c>
      <c r="L656" s="478" t="s">
        <v>1896</v>
      </c>
      <c r="M656" s="515">
        <v>614803.86</v>
      </c>
      <c r="N656" s="606" t="s">
        <v>5747</v>
      </c>
      <c r="O656" s="10"/>
      <c r="P656" s="490"/>
      <c r="Q656" s="1057">
        <v>1</v>
      </c>
      <c r="R656" s="513">
        <v>558912.6</v>
      </c>
    </row>
    <row r="657" spans="1:18" s="484" customFormat="1" hidden="1">
      <c r="A657" s="478" t="s">
        <v>4976</v>
      </c>
      <c r="B657" s="168" t="s">
        <v>766</v>
      </c>
      <c r="C657" s="168" t="s">
        <v>11343</v>
      </c>
      <c r="D657" s="742" t="s">
        <v>11344</v>
      </c>
      <c r="E657" s="742"/>
      <c r="F657" s="488" t="s">
        <v>5710</v>
      </c>
      <c r="G657" s="493" t="s">
        <v>5722</v>
      </c>
      <c r="H657" s="1" t="s">
        <v>5995</v>
      </c>
      <c r="I657" s="510">
        <v>45463</v>
      </c>
      <c r="J657" s="510">
        <v>45495</v>
      </c>
      <c r="K657" s="478" t="s">
        <v>1900</v>
      </c>
      <c r="L657" s="478" t="s">
        <v>1896</v>
      </c>
      <c r="M657" s="515">
        <v>589653.9</v>
      </c>
      <c r="N657" s="606" t="s">
        <v>5747</v>
      </c>
      <c r="O657" s="10"/>
      <c r="P657" s="490"/>
      <c r="Q657" s="1057">
        <v>1</v>
      </c>
      <c r="R657" s="513">
        <v>536049</v>
      </c>
    </row>
    <row r="658" spans="1:18" s="484" customFormat="1" hidden="1">
      <c r="A658" s="478" t="s">
        <v>4976</v>
      </c>
      <c r="B658" s="168" t="s">
        <v>766</v>
      </c>
      <c r="C658" s="168" t="s">
        <v>11345</v>
      </c>
      <c r="D658" s="742" t="s">
        <v>11346</v>
      </c>
      <c r="E658" s="742"/>
      <c r="F658" s="488" t="s">
        <v>5710</v>
      </c>
      <c r="G658" s="487" t="s">
        <v>5722</v>
      </c>
      <c r="H658" s="1" t="s">
        <v>5995</v>
      </c>
      <c r="I658" s="510">
        <v>45463</v>
      </c>
      <c r="J658" s="510">
        <v>45495</v>
      </c>
      <c r="K658" s="478" t="s">
        <v>1900</v>
      </c>
      <c r="L658" s="478" t="s">
        <v>1896</v>
      </c>
      <c r="M658" s="515">
        <v>604327.24</v>
      </c>
      <c r="N658" s="606" t="s">
        <v>5747</v>
      </c>
      <c r="O658" s="10"/>
      <c r="P658" s="490"/>
      <c r="Q658" s="1057">
        <v>1</v>
      </c>
      <c r="R658" s="513">
        <v>549388.4</v>
      </c>
    </row>
    <row r="659" spans="1:18" s="484" customFormat="1" hidden="1">
      <c r="A659" s="478" t="s">
        <v>5177</v>
      </c>
      <c r="B659" s="435" t="s">
        <v>765</v>
      </c>
      <c r="C659" s="234" t="s">
        <v>7666</v>
      </c>
      <c r="D659" s="606"/>
      <c r="E659" s="606"/>
      <c r="F659" s="488" t="s">
        <v>5708</v>
      </c>
      <c r="G659" s="487" t="s">
        <v>7590</v>
      </c>
      <c r="H659" s="525" t="s">
        <v>5995</v>
      </c>
      <c r="I659" s="510">
        <v>44825</v>
      </c>
      <c r="J659" s="510">
        <v>44886</v>
      </c>
      <c r="K659" s="494" t="s">
        <v>1900</v>
      </c>
      <c r="L659" s="478" t="s">
        <v>1896</v>
      </c>
      <c r="M659" s="515">
        <v>500000000</v>
      </c>
      <c r="N659" s="478" t="s">
        <v>5747</v>
      </c>
      <c r="O659" s="10"/>
      <c r="P659" s="490"/>
      <c r="Q659" s="1059">
        <v>88</v>
      </c>
      <c r="R659" s="513">
        <v>163395152.75</v>
      </c>
    </row>
    <row r="660" spans="1:18" s="484" customFormat="1" hidden="1">
      <c r="A660" s="478" t="s">
        <v>5178</v>
      </c>
      <c r="B660" s="435" t="s">
        <v>765</v>
      </c>
      <c r="C660" s="234" t="s">
        <v>7258</v>
      </c>
      <c r="D660" s="606"/>
      <c r="E660" s="606"/>
      <c r="F660" s="488" t="s">
        <v>5710</v>
      </c>
      <c r="G660" s="487" t="s">
        <v>6934</v>
      </c>
      <c r="H660" s="525" t="s">
        <v>5996</v>
      </c>
      <c r="I660" s="510">
        <v>44558</v>
      </c>
      <c r="J660" s="510">
        <v>44642</v>
      </c>
      <c r="K660" s="494" t="s">
        <v>1900</v>
      </c>
      <c r="L660" s="478" t="s">
        <v>1896</v>
      </c>
      <c r="M660" s="515">
        <v>52102969.140000001</v>
      </c>
      <c r="N660" s="478" t="s">
        <v>7260</v>
      </c>
      <c r="O660" s="10"/>
      <c r="P660" s="490"/>
      <c r="Q660" s="1057"/>
      <c r="R660" s="513">
        <f>M660</f>
        <v>52102969.140000001</v>
      </c>
    </row>
    <row r="661" spans="1:18" s="484" customFormat="1" hidden="1">
      <c r="A661" s="478" t="s">
        <v>5178</v>
      </c>
      <c r="B661" s="435" t="s">
        <v>765</v>
      </c>
      <c r="C661" s="234" t="s">
        <v>7259</v>
      </c>
      <c r="D661" s="606"/>
      <c r="E661" s="606"/>
      <c r="F661" s="488" t="s">
        <v>5710</v>
      </c>
      <c r="G661" s="487" t="s">
        <v>6934</v>
      </c>
      <c r="H661" s="525" t="s">
        <v>5996</v>
      </c>
      <c r="I661" s="510">
        <v>44368</v>
      </c>
      <c r="J661" s="510">
        <v>44834</v>
      </c>
      <c r="K661" s="494" t="s">
        <v>1900</v>
      </c>
      <c r="L661" s="478" t="s">
        <v>1896</v>
      </c>
      <c r="M661" s="515">
        <v>74776741.900000006</v>
      </c>
      <c r="N661" s="478" t="s">
        <v>7260</v>
      </c>
      <c r="O661" s="10"/>
      <c r="P661" s="490"/>
      <c r="Q661" s="1057"/>
      <c r="R661" s="513">
        <f>M661</f>
        <v>74776741.900000006</v>
      </c>
    </row>
    <row r="662" spans="1:18" s="484" customFormat="1" hidden="1">
      <c r="A662" s="478" t="s">
        <v>7335</v>
      </c>
      <c r="B662" s="435" t="s">
        <v>765</v>
      </c>
      <c r="C662" s="234" t="s">
        <v>7589</v>
      </c>
      <c r="D662" s="606"/>
      <c r="E662" s="606"/>
      <c r="F662" s="487" t="s">
        <v>5725</v>
      </c>
      <c r="G662" s="487" t="s">
        <v>7590</v>
      </c>
      <c r="H662" s="525" t="s">
        <v>5995</v>
      </c>
      <c r="I662" s="510">
        <v>44752</v>
      </c>
      <c r="J662" s="510">
        <v>44814</v>
      </c>
      <c r="K662" s="494" t="s">
        <v>1900</v>
      </c>
      <c r="L662" s="478" t="s">
        <v>1896</v>
      </c>
      <c r="M662" s="490">
        <v>130000000</v>
      </c>
      <c r="N662" s="478" t="s">
        <v>5747</v>
      </c>
      <c r="O662" s="10"/>
      <c r="P662" s="490"/>
      <c r="Q662" s="1059">
        <v>7</v>
      </c>
      <c r="R662" s="513">
        <v>110917541.65900001</v>
      </c>
    </row>
    <row r="663" spans="1:18" s="484" customFormat="1" hidden="1">
      <c r="A663" s="478" t="s">
        <v>7336</v>
      </c>
      <c r="B663" s="435" t="s">
        <v>765</v>
      </c>
      <c r="C663" s="234" t="s">
        <v>7589</v>
      </c>
      <c r="D663" s="606"/>
      <c r="E663" s="606"/>
      <c r="F663" s="487" t="s">
        <v>5725</v>
      </c>
      <c r="G663" s="487" t="s">
        <v>7590</v>
      </c>
      <c r="H663" s="525" t="s">
        <v>5995</v>
      </c>
      <c r="I663" s="510">
        <v>44752</v>
      </c>
      <c r="J663" s="510">
        <v>44814</v>
      </c>
      <c r="K663" s="494" t="s">
        <v>1900</v>
      </c>
      <c r="L663" s="478" t="s">
        <v>1896</v>
      </c>
      <c r="M663" s="490">
        <v>90000000</v>
      </c>
      <c r="N663" s="478" t="s">
        <v>5747</v>
      </c>
      <c r="O663" s="10"/>
      <c r="P663" s="490"/>
      <c r="Q663" s="1059">
        <v>2</v>
      </c>
      <c r="R663" s="513">
        <v>29130000</v>
      </c>
    </row>
    <row r="664" spans="1:18" s="484" customFormat="1">
      <c r="A664" s="478" t="s">
        <v>10115</v>
      </c>
      <c r="B664" s="168" t="s">
        <v>835</v>
      </c>
      <c r="C664" s="234" t="s">
        <v>6816</v>
      </c>
      <c r="D664" s="606"/>
      <c r="E664" s="606"/>
      <c r="F664" s="487" t="s">
        <v>5725</v>
      </c>
      <c r="G664" s="487" t="s">
        <v>6708</v>
      </c>
      <c r="H664" s="526" t="s">
        <v>5995</v>
      </c>
      <c r="I664" s="510">
        <v>44893</v>
      </c>
      <c r="J664" s="510">
        <v>44985</v>
      </c>
      <c r="K664" s="478" t="s">
        <v>1900</v>
      </c>
      <c r="L664" s="478" t="s">
        <v>1896</v>
      </c>
      <c r="M664" s="490">
        <v>142504677.55000001</v>
      </c>
      <c r="N664" s="484" t="s">
        <v>7202</v>
      </c>
      <c r="P664" s="489"/>
      <c r="Q664" s="1057"/>
      <c r="R664" s="513">
        <f>M664</f>
        <v>142504677.55000001</v>
      </c>
    </row>
    <row r="665" spans="1:18" s="484" customFormat="1">
      <c r="A665" s="478" t="s">
        <v>10115</v>
      </c>
      <c r="B665" s="168" t="s">
        <v>835</v>
      </c>
      <c r="C665" s="234" t="s">
        <v>6816</v>
      </c>
      <c r="D665" s="606"/>
      <c r="E665" s="606"/>
      <c r="F665" s="487" t="s">
        <v>5725</v>
      </c>
      <c r="G665" s="487" t="s">
        <v>6708</v>
      </c>
      <c r="H665" s="526" t="s">
        <v>5995</v>
      </c>
      <c r="I665" s="510">
        <v>44893</v>
      </c>
      <c r="J665" s="510">
        <v>44985</v>
      </c>
      <c r="K665" s="478" t="s">
        <v>1900</v>
      </c>
      <c r="L665" s="478" t="s">
        <v>1896</v>
      </c>
      <c r="M665" s="490">
        <v>58473985.710000001</v>
      </c>
      <c r="N665" s="484" t="s">
        <v>7203</v>
      </c>
      <c r="P665" s="489"/>
      <c r="Q665" s="1057"/>
      <c r="R665" s="513">
        <f>M665</f>
        <v>58473985.710000001</v>
      </c>
    </row>
    <row r="666" spans="1:18" s="484" customFormat="1">
      <c r="A666" s="478" t="s">
        <v>4981</v>
      </c>
      <c r="B666" s="168" t="s">
        <v>835</v>
      </c>
      <c r="C666" s="234" t="s">
        <v>6816</v>
      </c>
      <c r="D666" s="606"/>
      <c r="E666" s="606"/>
      <c r="F666" s="487" t="s">
        <v>5725</v>
      </c>
      <c r="G666" s="487" t="s">
        <v>6708</v>
      </c>
      <c r="H666" s="526" t="s">
        <v>5995</v>
      </c>
      <c r="I666" s="510">
        <v>44893</v>
      </c>
      <c r="J666" s="510">
        <v>44985</v>
      </c>
      <c r="K666" s="478" t="s">
        <v>1900</v>
      </c>
      <c r="L666" s="478" t="s">
        <v>1896</v>
      </c>
      <c r="M666" s="490">
        <v>157573143.88</v>
      </c>
      <c r="N666" s="484" t="s">
        <v>7204</v>
      </c>
      <c r="P666" s="489"/>
      <c r="Q666" s="1057"/>
      <c r="R666" s="513">
        <f>M666</f>
        <v>157573143.88</v>
      </c>
    </row>
    <row r="667" spans="1:18" s="484" customFormat="1" hidden="1">
      <c r="A667" s="478" t="s">
        <v>4982</v>
      </c>
      <c r="B667" s="168" t="s">
        <v>761</v>
      </c>
      <c r="C667" s="234" t="s">
        <v>6766</v>
      </c>
      <c r="D667" s="606"/>
      <c r="E667" s="606"/>
      <c r="F667" s="487" t="s">
        <v>5725</v>
      </c>
      <c r="G667" s="487" t="s">
        <v>6708</v>
      </c>
      <c r="H667" s="526" t="s">
        <v>5995</v>
      </c>
      <c r="I667" s="510">
        <v>44893</v>
      </c>
      <c r="J667" s="510">
        <v>44956</v>
      </c>
      <c r="K667" s="478" t="s">
        <v>5264</v>
      </c>
      <c r="L667" s="478" t="s">
        <v>1896</v>
      </c>
      <c r="M667" s="490">
        <v>250000000</v>
      </c>
      <c r="P667" s="489"/>
      <c r="Q667" s="1057"/>
      <c r="R667" s="513">
        <f>M667</f>
        <v>250000000</v>
      </c>
    </row>
    <row r="668" spans="1:18" s="484" customFormat="1" hidden="1">
      <c r="A668" s="478" t="s">
        <v>4983</v>
      </c>
      <c r="B668" s="168" t="s">
        <v>760</v>
      </c>
      <c r="C668" s="168" t="s">
        <v>6028</v>
      </c>
      <c r="D668" s="742"/>
      <c r="E668" s="742"/>
      <c r="F668" s="487" t="s">
        <v>6026</v>
      </c>
      <c r="G668" s="488" t="s">
        <v>5709</v>
      </c>
      <c r="H668" s="1" t="s">
        <v>5995</v>
      </c>
      <c r="I668" s="510">
        <v>44677</v>
      </c>
      <c r="J668" s="510">
        <v>44769</v>
      </c>
      <c r="K668" s="478" t="s">
        <v>1900</v>
      </c>
      <c r="L668" s="478" t="s">
        <v>1896</v>
      </c>
      <c r="M668" s="515">
        <v>300000000</v>
      </c>
      <c r="O668" s="10"/>
      <c r="P668" s="490"/>
      <c r="Q668" s="1057"/>
      <c r="R668" s="513">
        <f>M668</f>
        <v>300000000</v>
      </c>
    </row>
    <row r="669" spans="1:18" s="484" customFormat="1" hidden="1">
      <c r="A669" s="478" t="s">
        <v>4984</v>
      </c>
      <c r="B669" s="168" t="s">
        <v>837</v>
      </c>
      <c r="C669" s="234" t="s">
        <v>7063</v>
      </c>
      <c r="D669" s="1065" t="s">
        <v>11603</v>
      </c>
      <c r="E669" s="606"/>
      <c r="F669" s="487" t="s">
        <v>5725</v>
      </c>
      <c r="G669" s="489" t="s">
        <v>7064</v>
      </c>
      <c r="H669" s="1" t="s">
        <v>5996</v>
      </c>
      <c r="I669" s="510">
        <v>44986</v>
      </c>
      <c r="J669" s="521" t="s">
        <v>6019</v>
      </c>
      <c r="K669" s="478" t="s">
        <v>1900</v>
      </c>
      <c r="L669" s="478" t="s">
        <v>1896</v>
      </c>
      <c r="M669" s="490" t="s">
        <v>6721</v>
      </c>
      <c r="N669" s="484" t="s">
        <v>7065</v>
      </c>
      <c r="O669" s="10"/>
      <c r="P669" s="490"/>
      <c r="Q669" s="1057">
        <v>1</v>
      </c>
      <c r="R669" s="513">
        <v>250000000</v>
      </c>
    </row>
    <row r="670" spans="1:18" hidden="1">
      <c r="A670" s="478" t="s">
        <v>4990</v>
      </c>
      <c r="B670" s="168" t="s">
        <v>775</v>
      </c>
      <c r="C670" s="234" t="s">
        <v>3285</v>
      </c>
      <c r="D670" s="1066"/>
      <c r="E670" s="606"/>
      <c r="F670" s="487" t="s">
        <v>5708</v>
      </c>
      <c r="G670" s="487" t="s">
        <v>5719</v>
      </c>
      <c r="H670" s="525" t="s">
        <v>5995</v>
      </c>
      <c r="I670" s="510">
        <v>44533</v>
      </c>
      <c r="J670" s="510">
        <v>44600</v>
      </c>
      <c r="K670" s="494" t="s">
        <v>3284</v>
      </c>
      <c r="L670" s="478" t="s">
        <v>1896</v>
      </c>
      <c r="M670" s="515">
        <v>800000000</v>
      </c>
      <c r="N670" s="234" t="s">
        <v>7815</v>
      </c>
      <c r="O670" s="10">
        <v>1737</v>
      </c>
      <c r="P670" s="490"/>
      <c r="Q670" s="1057">
        <v>210</v>
      </c>
      <c r="R670" s="513">
        <v>1177757480.9799998</v>
      </c>
    </row>
    <row r="671" spans="1:18" s="484" customFormat="1" hidden="1">
      <c r="A671" s="478" t="s">
        <v>4991</v>
      </c>
      <c r="B671" s="168" t="s">
        <v>775</v>
      </c>
      <c r="C671" s="168" t="s">
        <v>11170</v>
      </c>
      <c r="D671" s="742"/>
      <c r="E671" s="742" t="s">
        <v>11171</v>
      </c>
      <c r="F671" s="488" t="s">
        <v>5710</v>
      </c>
      <c r="G671" s="487" t="s">
        <v>6925</v>
      </c>
      <c r="H671" s="525" t="s">
        <v>5996</v>
      </c>
      <c r="I671" s="510">
        <v>44308</v>
      </c>
      <c r="J671" s="510">
        <v>44327</v>
      </c>
      <c r="K671" s="494" t="s">
        <v>3224</v>
      </c>
      <c r="L671" s="478" t="s">
        <v>1896</v>
      </c>
      <c r="M671" s="515">
        <v>1083443.6100000001</v>
      </c>
      <c r="O671" s="10"/>
      <c r="P671" s="490"/>
      <c r="Q671" s="1057"/>
      <c r="R671" s="513">
        <f t="shared" ref="R671:R716" si="15">M671</f>
        <v>1083443.6100000001</v>
      </c>
    </row>
    <row r="672" spans="1:18" s="484" customFormat="1" hidden="1">
      <c r="A672" s="478" t="s">
        <v>4991</v>
      </c>
      <c r="B672" s="168" t="s">
        <v>775</v>
      </c>
      <c r="C672" s="168" t="s">
        <v>11172</v>
      </c>
      <c r="D672" s="742" t="s">
        <v>11173</v>
      </c>
      <c r="E672" s="742">
        <v>8716043239</v>
      </c>
      <c r="F672" s="488" t="s">
        <v>5710</v>
      </c>
      <c r="G672" s="493" t="s">
        <v>6925</v>
      </c>
      <c r="H672" s="525" t="s">
        <v>5996</v>
      </c>
      <c r="I672" s="510">
        <v>44308</v>
      </c>
      <c r="J672" s="510">
        <v>44327</v>
      </c>
      <c r="K672" s="494" t="s">
        <v>3224</v>
      </c>
      <c r="L672" s="478" t="s">
        <v>1896</v>
      </c>
      <c r="M672" s="515">
        <v>340130.1</v>
      </c>
      <c r="O672" s="10"/>
      <c r="P672" s="490"/>
      <c r="Q672" s="1057"/>
      <c r="R672" s="513">
        <f t="shared" si="15"/>
        <v>340130.1</v>
      </c>
    </row>
    <row r="673" spans="1:18" s="484" customFormat="1" hidden="1">
      <c r="A673" s="478" t="s">
        <v>4991</v>
      </c>
      <c r="B673" s="168" t="s">
        <v>775</v>
      </c>
      <c r="C673" s="168" t="s">
        <v>11174</v>
      </c>
      <c r="D673" s="742" t="s">
        <v>11175</v>
      </c>
      <c r="E673" s="742" t="s">
        <v>11176</v>
      </c>
      <c r="F673" s="488" t="s">
        <v>5710</v>
      </c>
      <c r="G673" s="487" t="s">
        <v>6925</v>
      </c>
      <c r="H673" s="525" t="s">
        <v>5996</v>
      </c>
      <c r="I673" s="510">
        <v>44308</v>
      </c>
      <c r="J673" s="510">
        <v>44327</v>
      </c>
      <c r="K673" s="494" t="s">
        <v>3224</v>
      </c>
      <c r="L673" s="478" t="s">
        <v>1896</v>
      </c>
      <c r="M673" s="514">
        <v>766374.85</v>
      </c>
      <c r="O673" s="10"/>
      <c r="P673" s="490"/>
      <c r="Q673" s="1057"/>
      <c r="R673" s="513">
        <f t="shared" si="15"/>
        <v>766374.85</v>
      </c>
    </row>
    <row r="674" spans="1:18" hidden="1">
      <c r="A674" s="478" t="s">
        <v>4991</v>
      </c>
      <c r="B674" s="168" t="s">
        <v>775</v>
      </c>
      <c r="C674" s="168" t="s">
        <v>11177</v>
      </c>
      <c r="D674" s="742" t="s">
        <v>11178</v>
      </c>
      <c r="E674" s="742" t="s">
        <v>11179</v>
      </c>
      <c r="F674" s="488" t="s">
        <v>5710</v>
      </c>
      <c r="G674" s="487" t="s">
        <v>6925</v>
      </c>
      <c r="H674" s="525" t="s">
        <v>5996</v>
      </c>
      <c r="I674" s="510">
        <v>44308</v>
      </c>
      <c r="J674" s="510">
        <v>44327</v>
      </c>
      <c r="K674" s="494" t="s">
        <v>3224</v>
      </c>
      <c r="L674" s="478" t="s">
        <v>1896</v>
      </c>
      <c r="M674" s="515">
        <v>465271.02</v>
      </c>
      <c r="N674" s="484"/>
      <c r="O674" s="10"/>
      <c r="P674" s="490"/>
      <c r="Q674" s="1057"/>
      <c r="R674" s="513">
        <f t="shared" si="15"/>
        <v>465271.02</v>
      </c>
    </row>
    <row r="675" spans="1:18" s="484" customFormat="1" hidden="1">
      <c r="A675" s="478" t="s">
        <v>4991</v>
      </c>
      <c r="B675" s="168" t="s">
        <v>775</v>
      </c>
      <c r="C675" s="168" t="s">
        <v>7529</v>
      </c>
      <c r="D675" s="742"/>
      <c r="E675" s="742"/>
      <c r="F675" s="488" t="s">
        <v>5710</v>
      </c>
      <c r="G675" s="487" t="s">
        <v>5711</v>
      </c>
      <c r="H675" s="525" t="s">
        <v>5995</v>
      </c>
      <c r="I675" s="510">
        <v>44308</v>
      </c>
      <c r="J675" s="510">
        <v>44327</v>
      </c>
      <c r="K675" s="494" t="s">
        <v>3224</v>
      </c>
      <c r="L675" s="478"/>
      <c r="M675" s="515">
        <v>209000</v>
      </c>
      <c r="O675" s="10"/>
      <c r="P675" s="490"/>
      <c r="Q675" s="1057"/>
      <c r="R675" s="513">
        <f t="shared" si="15"/>
        <v>209000</v>
      </c>
    </row>
    <row r="676" spans="1:18" s="484" customFormat="1" hidden="1">
      <c r="A676" s="478" t="s">
        <v>4991</v>
      </c>
      <c r="B676" s="168" t="s">
        <v>775</v>
      </c>
      <c r="C676" s="234" t="s">
        <v>6926</v>
      </c>
      <c r="D676" s="606"/>
      <c r="E676" s="606"/>
      <c r="F676" s="488" t="s">
        <v>5710</v>
      </c>
      <c r="G676" s="487" t="s">
        <v>6925</v>
      </c>
      <c r="H676" s="525" t="s">
        <v>5996</v>
      </c>
      <c r="I676" s="510">
        <v>44319</v>
      </c>
      <c r="J676" s="510">
        <v>44336</v>
      </c>
      <c r="K676" s="494" t="s">
        <v>3279</v>
      </c>
      <c r="L676" s="478" t="s">
        <v>3280</v>
      </c>
      <c r="M676" s="515">
        <v>262931.38</v>
      </c>
      <c r="O676" s="10"/>
      <c r="P676" s="490"/>
      <c r="Q676" s="1057"/>
      <c r="R676" s="513">
        <f t="shared" si="15"/>
        <v>262931.38</v>
      </c>
    </row>
    <row r="677" spans="1:18" s="484" customFormat="1" hidden="1">
      <c r="A677" s="478" t="s">
        <v>4991</v>
      </c>
      <c r="B677" s="512" t="s">
        <v>775</v>
      </c>
      <c r="C677" s="234" t="s">
        <v>6927</v>
      </c>
      <c r="D677" s="606"/>
      <c r="E677" s="606"/>
      <c r="F677" s="488" t="s">
        <v>5710</v>
      </c>
      <c r="G677" s="493" t="s">
        <v>6925</v>
      </c>
      <c r="H677" s="526" t="s">
        <v>5996</v>
      </c>
      <c r="I677" s="510">
        <v>44319</v>
      </c>
      <c r="J677" s="510">
        <v>44336</v>
      </c>
      <c r="K677" s="494" t="s">
        <v>3279</v>
      </c>
      <c r="L677" s="478" t="s">
        <v>3280</v>
      </c>
      <c r="M677" s="515">
        <v>528314</v>
      </c>
      <c r="O677" s="10"/>
      <c r="P677" s="490"/>
      <c r="Q677" s="1057"/>
      <c r="R677" s="513">
        <f t="shared" si="15"/>
        <v>528314</v>
      </c>
    </row>
    <row r="678" spans="1:18" s="484" customFormat="1" hidden="1">
      <c r="A678" s="478" t="s">
        <v>4991</v>
      </c>
      <c r="B678" s="168" t="s">
        <v>775</v>
      </c>
      <c r="C678" s="168" t="s">
        <v>11180</v>
      </c>
      <c r="D678" s="742" t="s">
        <v>11181</v>
      </c>
      <c r="E678" s="742">
        <v>8712850745</v>
      </c>
      <c r="F678" s="488" t="s">
        <v>5710</v>
      </c>
      <c r="G678" s="487" t="s">
        <v>6925</v>
      </c>
      <c r="H678" s="525" t="s">
        <v>5996</v>
      </c>
      <c r="I678" s="510">
        <v>44316</v>
      </c>
      <c r="J678" s="510">
        <v>44340</v>
      </c>
      <c r="K678" s="494" t="s">
        <v>3224</v>
      </c>
      <c r="L678" s="478" t="s">
        <v>1896</v>
      </c>
      <c r="M678" s="515">
        <v>490448.5</v>
      </c>
      <c r="O678" s="10"/>
      <c r="P678" s="490"/>
      <c r="Q678" s="1057"/>
      <c r="R678" s="513">
        <f t="shared" si="15"/>
        <v>490448.5</v>
      </c>
    </row>
    <row r="679" spans="1:18" s="484" customFormat="1" hidden="1">
      <c r="A679" s="478" t="s">
        <v>4991</v>
      </c>
      <c r="B679" s="168" t="s">
        <v>775</v>
      </c>
      <c r="C679" s="168" t="s">
        <v>11182</v>
      </c>
      <c r="D679" s="742" t="s">
        <v>11183</v>
      </c>
      <c r="E679" s="742" t="s">
        <v>11184</v>
      </c>
      <c r="F679" s="488" t="s">
        <v>5710</v>
      </c>
      <c r="G679" s="487" t="s">
        <v>6925</v>
      </c>
      <c r="H679" s="525" t="s">
        <v>5996</v>
      </c>
      <c r="I679" s="510">
        <v>44316</v>
      </c>
      <c r="J679" s="510">
        <v>44340</v>
      </c>
      <c r="K679" s="494" t="s">
        <v>3224</v>
      </c>
      <c r="L679" s="478" t="s">
        <v>1896</v>
      </c>
      <c r="M679" s="515">
        <v>442628.81</v>
      </c>
      <c r="O679" s="10"/>
      <c r="P679" s="490"/>
      <c r="Q679" s="1057"/>
      <c r="R679" s="513">
        <f t="shared" si="15"/>
        <v>442628.81</v>
      </c>
    </row>
    <row r="680" spans="1:18" s="484" customFormat="1" hidden="1">
      <c r="A680" s="478" t="s">
        <v>4991</v>
      </c>
      <c r="B680" s="168" t="s">
        <v>775</v>
      </c>
      <c r="C680" s="168" t="s">
        <v>11185</v>
      </c>
      <c r="D680" s="742" t="s">
        <v>11186</v>
      </c>
      <c r="E680" s="742" t="s">
        <v>11187</v>
      </c>
      <c r="F680" s="488" t="s">
        <v>5710</v>
      </c>
      <c r="G680" s="487" t="s">
        <v>6925</v>
      </c>
      <c r="H680" s="525" t="s">
        <v>5996</v>
      </c>
      <c r="I680" s="510">
        <v>44314</v>
      </c>
      <c r="J680" s="510">
        <v>44344</v>
      </c>
      <c r="K680" s="494" t="s">
        <v>3224</v>
      </c>
      <c r="L680" s="478" t="s">
        <v>1896</v>
      </c>
      <c r="M680" s="515">
        <v>655597.91</v>
      </c>
      <c r="O680" s="10"/>
      <c r="P680" s="490"/>
      <c r="Q680" s="1057"/>
      <c r="R680" s="513">
        <f t="shared" si="15"/>
        <v>655597.91</v>
      </c>
    </row>
    <row r="681" spans="1:18" s="484" customFormat="1" hidden="1">
      <c r="A681" s="478" t="s">
        <v>4991</v>
      </c>
      <c r="B681" s="168" t="s">
        <v>775</v>
      </c>
      <c r="C681" s="168" t="s">
        <v>11188</v>
      </c>
      <c r="D681" s="742" t="s">
        <v>11189</v>
      </c>
      <c r="E681" s="742" t="s">
        <v>11190</v>
      </c>
      <c r="F681" s="488" t="s">
        <v>5710</v>
      </c>
      <c r="G681" s="487" t="s">
        <v>6925</v>
      </c>
      <c r="H681" s="525" t="s">
        <v>5996</v>
      </c>
      <c r="I681" s="510">
        <v>44323</v>
      </c>
      <c r="J681" s="510">
        <v>44347</v>
      </c>
      <c r="K681" s="494" t="s">
        <v>3279</v>
      </c>
      <c r="L681" s="478" t="s">
        <v>1896</v>
      </c>
      <c r="M681" s="515">
        <v>558006.28</v>
      </c>
      <c r="O681" s="10"/>
      <c r="P681" s="490"/>
      <c r="Q681" s="1057"/>
      <c r="R681" s="513">
        <f t="shared" si="15"/>
        <v>558006.28</v>
      </c>
    </row>
    <row r="682" spans="1:18" s="484" customFormat="1" hidden="1">
      <c r="A682" s="478" t="s">
        <v>4991</v>
      </c>
      <c r="B682" s="168" t="s">
        <v>775</v>
      </c>
      <c r="C682" s="234" t="s">
        <v>7530</v>
      </c>
      <c r="D682" s="606"/>
      <c r="E682" s="606"/>
      <c r="F682" s="488" t="s">
        <v>5710</v>
      </c>
      <c r="G682" s="487" t="s">
        <v>5711</v>
      </c>
      <c r="H682" s="525" t="s">
        <v>5995</v>
      </c>
      <c r="I682" s="510">
        <v>44369</v>
      </c>
      <c r="J682" s="510">
        <v>44369</v>
      </c>
      <c r="K682" s="494" t="s">
        <v>3279</v>
      </c>
      <c r="L682" s="478"/>
      <c r="M682" s="515">
        <v>87547.199999999997</v>
      </c>
      <c r="O682" s="10"/>
      <c r="P682" s="490"/>
      <c r="Q682" s="1057"/>
      <c r="R682" s="513">
        <f t="shared" si="15"/>
        <v>87547.199999999997</v>
      </c>
    </row>
    <row r="683" spans="1:18" s="484" customFormat="1" hidden="1">
      <c r="A683" s="478" t="s">
        <v>4991</v>
      </c>
      <c r="B683" s="168" t="s">
        <v>775</v>
      </c>
      <c r="C683" s="168" t="s">
        <v>11191</v>
      </c>
      <c r="D683" s="742" t="s">
        <v>11192</v>
      </c>
      <c r="E683" s="742" t="s">
        <v>11193</v>
      </c>
      <c r="F683" s="488" t="s">
        <v>5710</v>
      </c>
      <c r="G683" s="487" t="s">
        <v>6925</v>
      </c>
      <c r="H683" s="525" t="s">
        <v>5996</v>
      </c>
      <c r="I683" s="510">
        <v>44379</v>
      </c>
      <c r="J683" s="510">
        <v>44399</v>
      </c>
      <c r="K683" s="494" t="s">
        <v>3279</v>
      </c>
      <c r="L683" s="478" t="s">
        <v>1896</v>
      </c>
      <c r="M683" s="515">
        <v>547882.26</v>
      </c>
      <c r="O683" s="10"/>
      <c r="P683" s="490"/>
      <c r="Q683" s="1057"/>
      <c r="R683" s="513">
        <f t="shared" si="15"/>
        <v>547882.26</v>
      </c>
    </row>
    <row r="684" spans="1:18" s="484" customFormat="1" hidden="1">
      <c r="A684" s="478" t="s">
        <v>4991</v>
      </c>
      <c r="B684" s="168" t="s">
        <v>775</v>
      </c>
      <c r="C684" s="168" t="s">
        <v>11194</v>
      </c>
      <c r="D684" s="742" t="s">
        <v>11195</v>
      </c>
      <c r="E684" s="742" t="s">
        <v>11196</v>
      </c>
      <c r="F684" s="488" t="s">
        <v>5710</v>
      </c>
      <c r="G684" s="487" t="s">
        <v>6925</v>
      </c>
      <c r="H684" s="525" t="s">
        <v>5996</v>
      </c>
      <c r="I684" s="510">
        <v>44389</v>
      </c>
      <c r="J684" s="510">
        <v>44411</v>
      </c>
      <c r="K684" s="494" t="s">
        <v>3279</v>
      </c>
      <c r="L684" s="478" t="s">
        <v>1896</v>
      </c>
      <c r="M684" s="515">
        <v>915727.78</v>
      </c>
      <c r="O684" s="10"/>
      <c r="P684" s="490"/>
      <c r="Q684" s="1057"/>
      <c r="R684" s="513">
        <f t="shared" si="15"/>
        <v>915727.78</v>
      </c>
    </row>
    <row r="685" spans="1:18" s="484" customFormat="1" hidden="1">
      <c r="A685" s="478" t="s">
        <v>4991</v>
      </c>
      <c r="B685" s="168" t="s">
        <v>775</v>
      </c>
      <c r="C685" s="168" t="s">
        <v>11197</v>
      </c>
      <c r="D685" s="742" t="s">
        <v>11198</v>
      </c>
      <c r="E685" s="742">
        <v>8762098801</v>
      </c>
      <c r="F685" s="488" t="s">
        <v>5710</v>
      </c>
      <c r="G685" s="487" t="s">
        <v>6925</v>
      </c>
      <c r="H685" s="525" t="s">
        <v>5996</v>
      </c>
      <c r="I685" s="510">
        <v>44393</v>
      </c>
      <c r="J685" s="510">
        <v>44418</v>
      </c>
      <c r="K685" s="494" t="s">
        <v>3279</v>
      </c>
      <c r="L685" s="478" t="s">
        <v>1896</v>
      </c>
      <c r="M685" s="515">
        <v>927917.29</v>
      </c>
      <c r="O685" s="10"/>
      <c r="P685" s="490"/>
      <c r="Q685" s="1057"/>
      <c r="R685" s="513">
        <f t="shared" si="15"/>
        <v>927917.29</v>
      </c>
    </row>
    <row r="686" spans="1:18" hidden="1">
      <c r="A686" s="478" t="s">
        <v>4991</v>
      </c>
      <c r="B686" s="512" t="s">
        <v>775</v>
      </c>
      <c r="C686" s="168" t="s">
        <v>11199</v>
      </c>
      <c r="D686" s="742" t="s">
        <v>11200</v>
      </c>
      <c r="E686" s="742" t="s">
        <v>11201</v>
      </c>
      <c r="F686" s="488" t="s">
        <v>5710</v>
      </c>
      <c r="G686" s="487" t="s">
        <v>6925</v>
      </c>
      <c r="H686" s="525" t="s">
        <v>5996</v>
      </c>
      <c r="I686" s="510">
        <v>44385</v>
      </c>
      <c r="J686" s="510">
        <v>44516</v>
      </c>
      <c r="K686" s="494" t="s">
        <v>3279</v>
      </c>
      <c r="L686" s="478" t="s">
        <v>1896</v>
      </c>
      <c r="M686" s="515">
        <v>221324.88</v>
      </c>
      <c r="N686" s="484"/>
      <c r="O686" s="10"/>
      <c r="P686" s="490"/>
      <c r="Q686" s="1057"/>
      <c r="R686" s="513">
        <f t="shared" si="15"/>
        <v>221324.88</v>
      </c>
    </row>
    <row r="687" spans="1:18" s="484" customFormat="1" hidden="1">
      <c r="A687" s="478" t="s">
        <v>4991</v>
      </c>
      <c r="B687" s="168" t="s">
        <v>775</v>
      </c>
      <c r="C687" s="234" t="s">
        <v>11202</v>
      </c>
      <c r="D687" s="606" t="s">
        <v>11203</v>
      </c>
      <c r="E687" s="606" t="s">
        <v>11204</v>
      </c>
      <c r="F687" s="488" t="s">
        <v>5710</v>
      </c>
      <c r="G687" s="493" t="s">
        <v>6925</v>
      </c>
      <c r="H687" s="525" t="s">
        <v>5996</v>
      </c>
      <c r="I687" s="510">
        <v>44497</v>
      </c>
      <c r="J687" s="510">
        <v>44523</v>
      </c>
      <c r="K687" s="494" t="s">
        <v>3224</v>
      </c>
      <c r="L687" s="478" t="s">
        <v>1896</v>
      </c>
      <c r="M687" s="515">
        <v>10034</v>
      </c>
      <c r="O687" s="10"/>
      <c r="P687" s="490"/>
      <c r="Q687" s="1057"/>
      <c r="R687" s="513">
        <f t="shared" si="15"/>
        <v>10034</v>
      </c>
    </row>
    <row r="688" spans="1:18" s="484" customFormat="1" hidden="1">
      <c r="A688" s="478" t="s">
        <v>4991</v>
      </c>
      <c r="B688" s="168" t="s">
        <v>775</v>
      </c>
      <c r="C688" s="234" t="s">
        <v>11205</v>
      </c>
      <c r="D688" s="606" t="s">
        <v>11206</v>
      </c>
      <c r="E688" s="606" t="s">
        <v>11207</v>
      </c>
      <c r="F688" s="488" t="s">
        <v>5710</v>
      </c>
      <c r="G688" s="493" t="s">
        <v>6925</v>
      </c>
      <c r="H688" s="525" t="s">
        <v>5996</v>
      </c>
      <c r="I688" s="510">
        <v>44510</v>
      </c>
      <c r="J688" s="510">
        <v>44530</v>
      </c>
      <c r="K688" s="494" t="s">
        <v>3224</v>
      </c>
      <c r="L688" s="478" t="s">
        <v>3226</v>
      </c>
      <c r="M688" s="515">
        <v>11038.68</v>
      </c>
      <c r="O688" s="10"/>
      <c r="P688" s="490"/>
      <c r="Q688" s="1057"/>
      <c r="R688" s="513">
        <f t="shared" si="15"/>
        <v>11038.68</v>
      </c>
    </row>
    <row r="689" spans="1:18" s="484" customFormat="1" hidden="1">
      <c r="A689" s="478" t="s">
        <v>4991</v>
      </c>
      <c r="B689" s="168" t="s">
        <v>775</v>
      </c>
      <c r="C689" s="234" t="s">
        <v>11209</v>
      </c>
      <c r="D689" s="606" t="s">
        <v>11203</v>
      </c>
      <c r="E689" s="606" t="s">
        <v>11210</v>
      </c>
      <c r="F689" s="488" t="s">
        <v>5710</v>
      </c>
      <c r="G689" s="493" t="s">
        <v>6925</v>
      </c>
      <c r="H689" s="525" t="s">
        <v>5996</v>
      </c>
      <c r="I689" s="510">
        <v>44544</v>
      </c>
      <c r="J689" s="510">
        <v>44574</v>
      </c>
      <c r="K689" s="478" t="s">
        <v>3224</v>
      </c>
      <c r="L689" s="478" t="s">
        <v>3226</v>
      </c>
      <c r="M689" s="515">
        <v>42000</v>
      </c>
      <c r="O689" s="10"/>
      <c r="P689" s="490"/>
      <c r="Q689" s="1057"/>
      <c r="R689" s="513">
        <f t="shared" si="15"/>
        <v>42000</v>
      </c>
    </row>
    <row r="690" spans="1:18" s="484" customFormat="1" hidden="1">
      <c r="A690" s="478" t="s">
        <v>4991</v>
      </c>
      <c r="B690" s="168" t="s">
        <v>775</v>
      </c>
      <c r="C690" s="168" t="s">
        <v>5999</v>
      </c>
      <c r="D690" s="742"/>
      <c r="E690" s="742"/>
      <c r="F690" s="488" t="s">
        <v>5710</v>
      </c>
      <c r="G690" s="493" t="s">
        <v>6925</v>
      </c>
      <c r="H690" s="525" t="s">
        <v>5996</v>
      </c>
      <c r="I690" s="510">
        <v>44644</v>
      </c>
      <c r="J690" s="510">
        <v>44659</v>
      </c>
      <c r="K690" s="484" t="s">
        <v>6000</v>
      </c>
      <c r="L690" s="478" t="s">
        <v>1896</v>
      </c>
      <c r="M690" s="515">
        <v>2669234.46</v>
      </c>
      <c r="O690" s="10"/>
      <c r="P690" s="490"/>
      <c r="Q690" s="1057"/>
      <c r="R690" s="513">
        <f t="shared" si="15"/>
        <v>2669234.46</v>
      </c>
    </row>
    <row r="691" spans="1:18" s="484" customFormat="1" hidden="1">
      <c r="A691" s="478" t="s">
        <v>4991</v>
      </c>
      <c r="B691" s="512" t="s">
        <v>775</v>
      </c>
      <c r="C691" s="168" t="s">
        <v>5972</v>
      </c>
      <c r="D691" s="742"/>
      <c r="E691" s="742"/>
      <c r="F691" s="488" t="s">
        <v>5710</v>
      </c>
      <c r="G691" s="493" t="s">
        <v>6925</v>
      </c>
      <c r="H691" s="525" t="s">
        <v>5996</v>
      </c>
      <c r="I691" s="510">
        <v>44648</v>
      </c>
      <c r="J691" s="510">
        <v>44678</v>
      </c>
      <c r="K691" s="494" t="s">
        <v>3224</v>
      </c>
      <c r="L691" s="478" t="s">
        <v>1896</v>
      </c>
      <c r="M691" s="515">
        <v>264253.09000000003</v>
      </c>
      <c r="N691" s="478" t="s">
        <v>6008</v>
      </c>
      <c r="O691" s="10"/>
      <c r="P691" s="490"/>
      <c r="Q691" s="1057"/>
      <c r="R691" s="513">
        <f t="shared" si="15"/>
        <v>264253.09000000003</v>
      </c>
    </row>
    <row r="692" spans="1:18" s="484" customFormat="1" hidden="1">
      <c r="A692" s="478" t="s">
        <v>4991</v>
      </c>
      <c r="B692" s="512" t="s">
        <v>775</v>
      </c>
      <c r="C692" s="607" t="s">
        <v>6935</v>
      </c>
      <c r="D692" s="1040"/>
      <c r="E692" s="1040"/>
      <c r="F692" s="488" t="s">
        <v>5710</v>
      </c>
      <c r="G692" s="493" t="s">
        <v>6925</v>
      </c>
      <c r="H692" s="525" t="s">
        <v>5996</v>
      </c>
      <c r="I692" s="510">
        <v>44652</v>
      </c>
      <c r="J692" s="510">
        <v>44681</v>
      </c>
      <c r="K692" s="484" t="s">
        <v>3279</v>
      </c>
      <c r="L692" s="478" t="s">
        <v>1896</v>
      </c>
      <c r="M692" s="515">
        <v>1307756</v>
      </c>
      <c r="O692" s="10"/>
      <c r="P692" s="490"/>
      <c r="Q692" s="1057"/>
      <c r="R692" s="513">
        <f t="shared" si="15"/>
        <v>1307756</v>
      </c>
    </row>
    <row r="693" spans="1:18" s="484" customFormat="1" hidden="1">
      <c r="A693" s="478" t="s">
        <v>4991</v>
      </c>
      <c r="B693" s="512" t="s">
        <v>775</v>
      </c>
      <c r="C693" s="168" t="s">
        <v>6001</v>
      </c>
      <c r="D693" s="742"/>
      <c r="E693" s="742"/>
      <c r="F693" s="488" t="s">
        <v>5710</v>
      </c>
      <c r="G693" s="493" t="s">
        <v>6712</v>
      </c>
      <c r="H693" s="525" t="s">
        <v>5996</v>
      </c>
      <c r="I693" s="510">
        <v>44679</v>
      </c>
      <c r="J693" s="510">
        <v>44699</v>
      </c>
      <c r="K693" s="484" t="s">
        <v>3224</v>
      </c>
      <c r="L693" s="478" t="s">
        <v>1896</v>
      </c>
      <c r="M693" s="515">
        <v>655597.91</v>
      </c>
      <c r="N693" s="484" t="s">
        <v>5747</v>
      </c>
      <c r="O693" s="10"/>
      <c r="P693" s="490"/>
      <c r="Q693" s="1057"/>
      <c r="R693" s="513">
        <f t="shared" si="15"/>
        <v>655597.91</v>
      </c>
    </row>
    <row r="694" spans="1:18" s="484" customFormat="1" hidden="1">
      <c r="A694" s="478" t="s">
        <v>4991</v>
      </c>
      <c r="B694" s="512" t="s">
        <v>775</v>
      </c>
      <c r="C694" s="168" t="s">
        <v>6002</v>
      </c>
      <c r="D694" s="742"/>
      <c r="E694" s="742"/>
      <c r="F694" s="488" t="s">
        <v>5710</v>
      </c>
      <c r="G694" s="493" t="s">
        <v>6712</v>
      </c>
      <c r="H694" s="525" t="s">
        <v>5996</v>
      </c>
      <c r="I694" s="510">
        <v>44681</v>
      </c>
      <c r="J694" s="510">
        <v>44705</v>
      </c>
      <c r="K694" s="484" t="s">
        <v>3224</v>
      </c>
      <c r="L694" s="478" t="s">
        <v>1896</v>
      </c>
      <c r="M694" s="515">
        <v>490448.5</v>
      </c>
      <c r="N694" s="484" t="s">
        <v>5747</v>
      </c>
      <c r="O694" s="10"/>
      <c r="P694" s="490"/>
      <c r="Q694" s="1057"/>
      <c r="R694" s="513">
        <f t="shared" si="15"/>
        <v>490448.5</v>
      </c>
    </row>
    <row r="695" spans="1:18" hidden="1">
      <c r="A695" s="478" t="s">
        <v>4991</v>
      </c>
      <c r="B695" s="512" t="s">
        <v>775</v>
      </c>
      <c r="C695" s="168" t="s">
        <v>6002</v>
      </c>
      <c r="D695" s="742"/>
      <c r="E695" s="742"/>
      <c r="F695" s="488" t="s">
        <v>5710</v>
      </c>
      <c r="G695" s="493" t="s">
        <v>6712</v>
      </c>
      <c r="H695" s="525" t="s">
        <v>5996</v>
      </c>
      <c r="I695" s="510">
        <v>44681</v>
      </c>
      <c r="J695" s="510">
        <v>44705</v>
      </c>
      <c r="K695" s="484" t="s">
        <v>3224</v>
      </c>
      <c r="L695" s="478" t="s">
        <v>1896</v>
      </c>
      <c r="M695" s="515">
        <v>442628.81</v>
      </c>
      <c r="N695" s="484" t="s">
        <v>5747</v>
      </c>
      <c r="O695" s="10"/>
      <c r="P695" s="513"/>
      <c r="Q695" s="1057"/>
      <c r="R695" s="513">
        <f t="shared" si="15"/>
        <v>442628.81</v>
      </c>
    </row>
    <row r="696" spans="1:18" s="484" customFormat="1" hidden="1">
      <c r="A696" s="478" t="s">
        <v>4995</v>
      </c>
      <c r="B696" s="837" t="s">
        <v>836</v>
      </c>
      <c r="C696" s="234" t="s">
        <v>7408</v>
      </c>
      <c r="D696" s="606"/>
      <c r="E696" s="606"/>
      <c r="F696" s="487" t="s">
        <v>5725</v>
      </c>
      <c r="G696" s="609" t="s">
        <v>6015</v>
      </c>
      <c r="H696" s="525" t="s">
        <v>5996</v>
      </c>
      <c r="I696" s="510">
        <v>44497</v>
      </c>
      <c r="J696" s="510">
        <v>44528</v>
      </c>
      <c r="K696" s="494" t="s">
        <v>7410</v>
      </c>
      <c r="L696" s="609" t="s">
        <v>6015</v>
      </c>
      <c r="M696" s="490">
        <v>93466353.620000005</v>
      </c>
      <c r="O696" s="10"/>
      <c r="P696" s="513"/>
      <c r="Q696" s="1057">
        <v>442</v>
      </c>
      <c r="R696" s="513">
        <f t="shared" si="15"/>
        <v>93466353.620000005</v>
      </c>
    </row>
    <row r="697" spans="1:18" s="484" customFormat="1" hidden="1">
      <c r="A697" s="478" t="s">
        <v>4995</v>
      </c>
      <c r="B697" s="837" t="s">
        <v>836</v>
      </c>
      <c r="C697" s="234" t="s">
        <v>7408</v>
      </c>
      <c r="D697" s="606"/>
      <c r="E697" s="606"/>
      <c r="F697" s="487" t="s">
        <v>5725</v>
      </c>
      <c r="G697" s="609" t="s">
        <v>5704</v>
      </c>
      <c r="H697" s="525" t="s">
        <v>5996</v>
      </c>
      <c r="I697" s="510">
        <v>44502</v>
      </c>
      <c r="J697" s="510">
        <v>44540</v>
      </c>
      <c r="K697" s="494" t="s">
        <v>7409</v>
      </c>
      <c r="L697" s="609" t="s">
        <v>5704</v>
      </c>
      <c r="M697" s="490">
        <v>252937245.28999999</v>
      </c>
      <c r="O697" s="10"/>
      <c r="P697" s="513"/>
      <c r="Q697" s="1057">
        <v>99</v>
      </c>
      <c r="R697" s="513">
        <f t="shared" si="15"/>
        <v>252937245.28999999</v>
      </c>
    </row>
    <row r="698" spans="1:18" s="484" customFormat="1" hidden="1">
      <c r="A698" s="478" t="s">
        <v>4995</v>
      </c>
      <c r="B698" s="837" t="s">
        <v>836</v>
      </c>
      <c r="C698" s="234" t="s">
        <v>7408</v>
      </c>
      <c r="D698" s="606"/>
      <c r="E698" s="606"/>
      <c r="F698" s="487" t="s">
        <v>5725</v>
      </c>
      <c r="G698" s="609" t="s">
        <v>6090</v>
      </c>
      <c r="H698" s="525" t="s">
        <v>5996</v>
      </c>
      <c r="I698" s="510">
        <v>44510</v>
      </c>
      <c r="J698" s="510">
        <v>44540</v>
      </c>
      <c r="K698" s="494" t="s">
        <v>7410</v>
      </c>
      <c r="L698" s="609" t="s">
        <v>6090</v>
      </c>
      <c r="M698" s="490">
        <v>112660844.09999999</v>
      </c>
      <c r="O698" s="10"/>
      <c r="P698" s="513"/>
      <c r="Q698" s="1057">
        <v>54</v>
      </c>
      <c r="R698" s="513">
        <f t="shared" si="15"/>
        <v>112660844.09999999</v>
      </c>
    </row>
    <row r="699" spans="1:18" s="484" customFormat="1" hidden="1">
      <c r="A699" s="478" t="s">
        <v>4995</v>
      </c>
      <c r="B699" s="435" t="s">
        <v>836</v>
      </c>
      <c r="C699" s="234" t="s">
        <v>7408</v>
      </c>
      <c r="D699" s="606"/>
      <c r="E699" s="606"/>
      <c r="F699" s="487" t="s">
        <v>5725</v>
      </c>
      <c r="G699" s="609" t="s">
        <v>6097</v>
      </c>
      <c r="H699" s="525" t="s">
        <v>5996</v>
      </c>
      <c r="I699" s="510">
        <v>44508</v>
      </c>
      <c r="J699" s="510">
        <v>44545</v>
      </c>
      <c r="K699" s="494" t="s">
        <v>1898</v>
      </c>
      <c r="L699" s="609" t="s">
        <v>6097</v>
      </c>
      <c r="M699" s="490">
        <v>123813471.53</v>
      </c>
      <c r="O699" s="10"/>
      <c r="P699" s="513"/>
      <c r="Q699" s="1057">
        <v>56</v>
      </c>
      <c r="R699" s="513">
        <f t="shared" si="15"/>
        <v>123813471.53</v>
      </c>
    </row>
    <row r="700" spans="1:18" s="484" customFormat="1" hidden="1">
      <c r="A700" s="478" t="s">
        <v>4995</v>
      </c>
      <c r="B700" s="837" t="s">
        <v>836</v>
      </c>
      <c r="C700" s="20" t="s">
        <v>7408</v>
      </c>
      <c r="D700" s="1035"/>
      <c r="E700" s="1034"/>
      <c r="F700" s="487" t="s">
        <v>5725</v>
      </c>
      <c r="G700" s="609" t="s">
        <v>6102</v>
      </c>
      <c r="H700" s="525" t="s">
        <v>5996</v>
      </c>
      <c r="I700" s="510">
        <v>44515</v>
      </c>
      <c r="J700" s="510">
        <v>44545</v>
      </c>
      <c r="K700" s="494" t="s">
        <v>7410</v>
      </c>
      <c r="L700" s="609" t="s">
        <v>6102</v>
      </c>
      <c r="M700" s="490">
        <v>2703657.43</v>
      </c>
      <c r="O700" s="10"/>
      <c r="P700" s="513"/>
      <c r="Q700" s="1057">
        <v>2</v>
      </c>
      <c r="R700" s="513">
        <f t="shared" si="15"/>
        <v>2703657.43</v>
      </c>
    </row>
    <row r="701" spans="1:18" s="484" customFormat="1" hidden="1">
      <c r="A701" s="478" t="s">
        <v>4995</v>
      </c>
      <c r="B701" s="837" t="s">
        <v>836</v>
      </c>
      <c r="C701" s="20" t="s">
        <v>7408</v>
      </c>
      <c r="D701" s="1035"/>
      <c r="E701" s="1034"/>
      <c r="F701" s="487" t="s">
        <v>5725</v>
      </c>
      <c r="G701" s="493" t="s">
        <v>6104</v>
      </c>
      <c r="H701" s="525" t="s">
        <v>5996</v>
      </c>
      <c r="I701" s="510">
        <v>44515</v>
      </c>
      <c r="J701" s="510">
        <v>44545</v>
      </c>
      <c r="K701" s="494" t="s">
        <v>7410</v>
      </c>
      <c r="L701" s="493" t="s">
        <v>6104</v>
      </c>
      <c r="M701" s="490">
        <v>15914414.369999999</v>
      </c>
      <c r="O701" s="10"/>
      <c r="P701" s="513"/>
      <c r="Q701" s="1057">
        <v>8</v>
      </c>
      <c r="R701" s="513">
        <f t="shared" si="15"/>
        <v>15914414.369999999</v>
      </c>
    </row>
    <row r="702" spans="1:18" s="484" customFormat="1" hidden="1">
      <c r="A702" s="478" t="s">
        <v>4995</v>
      </c>
      <c r="B702" s="837" t="s">
        <v>836</v>
      </c>
      <c r="C702" s="20" t="s">
        <v>7408</v>
      </c>
      <c r="D702" s="1034"/>
      <c r="E702" s="1034"/>
      <c r="F702" s="487" t="s">
        <v>5725</v>
      </c>
      <c r="G702" s="493" t="s">
        <v>6105</v>
      </c>
      <c r="H702" s="525" t="s">
        <v>5996</v>
      </c>
      <c r="I702" s="510">
        <v>44515</v>
      </c>
      <c r="J702" s="510">
        <v>44545</v>
      </c>
      <c r="K702" s="494" t="s">
        <v>7410</v>
      </c>
      <c r="L702" s="493" t="s">
        <v>6105</v>
      </c>
      <c r="M702" s="490">
        <v>18068931.420000002</v>
      </c>
      <c r="O702" s="10"/>
      <c r="P702" s="513"/>
      <c r="Q702" s="1057">
        <v>11</v>
      </c>
      <c r="R702" s="513">
        <f t="shared" si="15"/>
        <v>18068931.420000002</v>
      </c>
    </row>
    <row r="703" spans="1:18" s="484" customFormat="1" hidden="1">
      <c r="A703" s="478" t="s">
        <v>4995</v>
      </c>
      <c r="B703" s="837" t="s">
        <v>836</v>
      </c>
      <c r="C703" s="20" t="s">
        <v>7408</v>
      </c>
      <c r="D703" s="1034"/>
      <c r="E703" s="1034"/>
      <c r="F703" s="487" t="s">
        <v>5725</v>
      </c>
      <c r="G703" s="493" t="s">
        <v>6094</v>
      </c>
      <c r="H703" s="525" t="s">
        <v>5996</v>
      </c>
      <c r="I703" s="510">
        <v>44515</v>
      </c>
      <c r="J703" s="510">
        <v>44545</v>
      </c>
      <c r="K703" s="494" t="s">
        <v>7410</v>
      </c>
      <c r="L703" s="493" t="s">
        <v>6094</v>
      </c>
      <c r="M703" s="490">
        <v>99705727.329999998</v>
      </c>
      <c r="O703" s="10"/>
      <c r="P703" s="513"/>
      <c r="Q703" s="1057">
        <v>64</v>
      </c>
      <c r="R703" s="513">
        <f t="shared" si="15"/>
        <v>99705727.329999998</v>
      </c>
    </row>
    <row r="704" spans="1:18" s="484" customFormat="1" hidden="1">
      <c r="A704" s="478" t="s">
        <v>4995</v>
      </c>
      <c r="B704" s="837" t="s">
        <v>836</v>
      </c>
      <c r="C704" s="842" t="s">
        <v>7408</v>
      </c>
      <c r="D704" s="1035"/>
      <c r="E704" s="1035"/>
      <c r="F704" s="487" t="s">
        <v>5725</v>
      </c>
      <c r="G704" s="493" t="s">
        <v>6860</v>
      </c>
      <c r="H704" s="525" t="s">
        <v>5996</v>
      </c>
      <c r="I704" s="510">
        <v>44515</v>
      </c>
      <c r="J704" s="510">
        <v>44545</v>
      </c>
      <c r="K704" s="494" t="s">
        <v>7410</v>
      </c>
      <c r="L704" s="493" t="s">
        <v>6860</v>
      </c>
      <c r="M704" s="490">
        <v>61875851.170000002</v>
      </c>
      <c r="O704" s="10"/>
      <c r="P704" s="513"/>
      <c r="Q704" s="1057">
        <v>27</v>
      </c>
      <c r="R704" s="513">
        <f t="shared" si="15"/>
        <v>61875851.170000002</v>
      </c>
    </row>
    <row r="705" spans="1:18" s="484" customFormat="1" hidden="1">
      <c r="A705" s="478" t="s">
        <v>4995</v>
      </c>
      <c r="B705" s="837" t="s">
        <v>836</v>
      </c>
      <c r="C705" s="20" t="s">
        <v>7408</v>
      </c>
      <c r="D705" s="1035"/>
      <c r="E705" s="1034"/>
      <c r="F705" s="487" t="s">
        <v>5725</v>
      </c>
      <c r="G705" s="493" t="s">
        <v>6100</v>
      </c>
      <c r="H705" s="525" t="s">
        <v>5996</v>
      </c>
      <c r="I705" s="510">
        <v>44515</v>
      </c>
      <c r="J705" s="510">
        <v>44545</v>
      </c>
      <c r="K705" s="494" t="s">
        <v>7410</v>
      </c>
      <c r="L705" s="493" t="s">
        <v>6100</v>
      </c>
      <c r="M705" s="490">
        <v>35341909.560000002</v>
      </c>
      <c r="O705" s="10"/>
      <c r="P705" s="513"/>
      <c r="Q705" s="1057">
        <v>21</v>
      </c>
      <c r="R705" s="513">
        <f t="shared" si="15"/>
        <v>35341909.560000002</v>
      </c>
    </row>
    <row r="706" spans="1:18" s="484" customFormat="1" hidden="1">
      <c r="A706" s="478" t="s">
        <v>4995</v>
      </c>
      <c r="B706" s="837" t="s">
        <v>836</v>
      </c>
      <c r="C706" s="20" t="s">
        <v>7408</v>
      </c>
      <c r="D706" s="1034"/>
      <c r="E706" s="1034"/>
      <c r="F706" s="487" t="s">
        <v>5725</v>
      </c>
      <c r="G706" s="493" t="s">
        <v>6014</v>
      </c>
      <c r="H706" s="525" t="s">
        <v>5996</v>
      </c>
      <c r="I706" s="510">
        <v>44515</v>
      </c>
      <c r="J706" s="510">
        <v>44545</v>
      </c>
      <c r="K706" s="494" t="s">
        <v>7410</v>
      </c>
      <c r="L706" s="493" t="s">
        <v>6014</v>
      </c>
      <c r="M706" s="490">
        <v>36651591.659999996</v>
      </c>
      <c r="O706" s="10"/>
      <c r="P706" s="513"/>
      <c r="Q706" s="1057">
        <v>218</v>
      </c>
      <c r="R706" s="513">
        <f t="shared" si="15"/>
        <v>36651591.659999996</v>
      </c>
    </row>
    <row r="707" spans="1:18" s="484" customFormat="1" hidden="1">
      <c r="A707" s="478" t="s">
        <v>4995</v>
      </c>
      <c r="B707" s="837" t="s">
        <v>836</v>
      </c>
      <c r="C707" s="20" t="s">
        <v>7408</v>
      </c>
      <c r="D707" s="1034"/>
      <c r="E707" s="1034"/>
      <c r="F707" s="487" t="s">
        <v>5725</v>
      </c>
      <c r="G707" s="493" t="s">
        <v>6103</v>
      </c>
      <c r="H707" s="525" t="s">
        <v>5996</v>
      </c>
      <c r="I707" s="510">
        <v>44515</v>
      </c>
      <c r="J707" s="510">
        <v>44545</v>
      </c>
      <c r="K707" s="494" t="s">
        <v>7410</v>
      </c>
      <c r="L707" s="493" t="s">
        <v>6103</v>
      </c>
      <c r="M707" s="490">
        <v>62769144.700000003</v>
      </c>
      <c r="O707" s="10"/>
      <c r="P707" s="513"/>
      <c r="Q707" s="1057">
        <v>52</v>
      </c>
      <c r="R707" s="513">
        <f t="shared" si="15"/>
        <v>62769144.700000003</v>
      </c>
    </row>
    <row r="708" spans="1:18" s="484" customFormat="1" hidden="1">
      <c r="A708" s="478" t="s">
        <v>4995</v>
      </c>
      <c r="B708" s="837" t="s">
        <v>836</v>
      </c>
      <c r="C708" s="20" t="s">
        <v>7408</v>
      </c>
      <c r="D708" s="1034"/>
      <c r="E708" s="1034"/>
      <c r="F708" s="487" t="s">
        <v>5725</v>
      </c>
      <c r="G708" s="493" t="s">
        <v>6099</v>
      </c>
      <c r="H708" s="525" t="s">
        <v>5996</v>
      </c>
      <c r="I708" s="510">
        <v>44515</v>
      </c>
      <c r="J708" s="510">
        <v>44545</v>
      </c>
      <c r="K708" s="494" t="s">
        <v>7410</v>
      </c>
      <c r="L708" s="493" t="s">
        <v>6099</v>
      </c>
      <c r="M708" s="490">
        <v>46564058.520000003</v>
      </c>
      <c r="O708" s="10"/>
      <c r="P708" s="513"/>
      <c r="Q708" s="1057">
        <v>59</v>
      </c>
      <c r="R708" s="513">
        <f t="shared" si="15"/>
        <v>46564058.520000003</v>
      </c>
    </row>
    <row r="709" spans="1:18" s="484" customFormat="1" hidden="1">
      <c r="A709" s="478" t="s">
        <v>4995</v>
      </c>
      <c r="B709" s="837" t="s">
        <v>836</v>
      </c>
      <c r="C709" s="842" t="s">
        <v>7408</v>
      </c>
      <c r="D709" s="1035"/>
      <c r="E709" s="1035"/>
      <c r="F709" s="487" t="s">
        <v>5725</v>
      </c>
      <c r="G709" s="493" t="s">
        <v>6096</v>
      </c>
      <c r="H709" s="525" t="s">
        <v>5996</v>
      </c>
      <c r="I709" s="510">
        <v>44515</v>
      </c>
      <c r="J709" s="510">
        <v>44545</v>
      </c>
      <c r="K709" s="494" t="s">
        <v>7410</v>
      </c>
      <c r="L709" s="493" t="s">
        <v>6096</v>
      </c>
      <c r="M709" s="490">
        <v>14027261.25</v>
      </c>
      <c r="O709" s="10"/>
      <c r="P709" s="513"/>
      <c r="Q709" s="1057">
        <v>21</v>
      </c>
      <c r="R709" s="513">
        <f t="shared" si="15"/>
        <v>14027261.25</v>
      </c>
    </row>
    <row r="710" spans="1:18" s="484" customFormat="1" hidden="1">
      <c r="A710" s="478" t="s">
        <v>4995</v>
      </c>
      <c r="B710" s="837" t="s">
        <v>836</v>
      </c>
      <c r="C710" s="20" t="s">
        <v>7408</v>
      </c>
      <c r="D710" s="1034"/>
      <c r="E710" s="1034"/>
      <c r="F710" s="487" t="s">
        <v>5725</v>
      </c>
      <c r="G710" s="493" t="s">
        <v>6101</v>
      </c>
      <c r="H710" s="525" t="s">
        <v>5996</v>
      </c>
      <c r="I710" s="510">
        <v>44515</v>
      </c>
      <c r="J710" s="510">
        <v>44545</v>
      </c>
      <c r="K710" s="494" t="s">
        <v>7410</v>
      </c>
      <c r="L710" s="493" t="s">
        <v>6101</v>
      </c>
      <c r="M710" s="490">
        <v>97724075.930000007</v>
      </c>
      <c r="O710" s="10"/>
      <c r="P710" s="513"/>
      <c r="Q710" s="1057">
        <v>52</v>
      </c>
      <c r="R710" s="513">
        <f t="shared" si="15"/>
        <v>97724075.930000007</v>
      </c>
    </row>
    <row r="711" spans="1:18" s="484" customFormat="1" hidden="1">
      <c r="A711" s="478" t="s">
        <v>4995</v>
      </c>
      <c r="B711" s="837" t="s">
        <v>836</v>
      </c>
      <c r="C711" s="20" t="s">
        <v>7408</v>
      </c>
      <c r="D711" s="1034"/>
      <c r="E711" s="1034"/>
      <c r="F711" s="487" t="s">
        <v>5725</v>
      </c>
      <c r="G711" s="493" t="s">
        <v>3280</v>
      </c>
      <c r="H711" s="525" t="s">
        <v>5996</v>
      </c>
      <c r="I711" s="510">
        <v>44515</v>
      </c>
      <c r="J711" s="510">
        <v>44545</v>
      </c>
      <c r="K711" s="494" t="s">
        <v>7410</v>
      </c>
      <c r="L711" s="493" t="s">
        <v>3280</v>
      </c>
      <c r="M711" s="490">
        <v>45188323.57</v>
      </c>
      <c r="O711" s="10"/>
      <c r="P711" s="513"/>
      <c r="Q711" s="1057">
        <v>45</v>
      </c>
      <c r="R711" s="513">
        <f t="shared" si="15"/>
        <v>45188323.57</v>
      </c>
    </row>
    <row r="712" spans="1:18" s="484" customFormat="1" hidden="1">
      <c r="A712" s="478" t="s">
        <v>4995</v>
      </c>
      <c r="B712" s="435" t="s">
        <v>836</v>
      </c>
      <c r="C712" s="607" t="s">
        <v>7408</v>
      </c>
      <c r="D712" s="1040"/>
      <c r="E712" s="1040"/>
      <c r="F712" s="487" t="s">
        <v>5725</v>
      </c>
      <c r="G712" s="487" t="s">
        <v>6005</v>
      </c>
      <c r="H712" s="525" t="s">
        <v>5996</v>
      </c>
      <c r="I712" s="510">
        <v>44516</v>
      </c>
      <c r="J712" s="510">
        <v>44546</v>
      </c>
      <c r="K712" s="494" t="s">
        <v>7410</v>
      </c>
      <c r="L712" s="493" t="s">
        <v>6005</v>
      </c>
      <c r="M712" s="490">
        <v>240169591.09</v>
      </c>
      <c r="O712" s="10"/>
      <c r="P712" s="513"/>
      <c r="Q712" s="1057">
        <v>56</v>
      </c>
      <c r="R712" s="513">
        <f t="shared" si="15"/>
        <v>240169591.09</v>
      </c>
    </row>
    <row r="713" spans="1:18" s="484" customFormat="1" hidden="1">
      <c r="A713" s="478" t="s">
        <v>4995</v>
      </c>
      <c r="B713" s="837" t="s">
        <v>836</v>
      </c>
      <c r="C713" s="234" t="s">
        <v>7408</v>
      </c>
      <c r="D713" s="606"/>
      <c r="E713" s="606"/>
      <c r="F713" s="487" t="s">
        <v>5725</v>
      </c>
      <c r="G713" s="587" t="s">
        <v>6095</v>
      </c>
      <c r="H713" s="525" t="s">
        <v>5996</v>
      </c>
      <c r="I713" s="510">
        <v>44517</v>
      </c>
      <c r="J713" s="510">
        <v>44547</v>
      </c>
      <c r="K713" s="494" t="s">
        <v>7410</v>
      </c>
      <c r="L713" s="609" t="s">
        <v>6095</v>
      </c>
      <c r="M713" s="490">
        <v>85427077.280000001</v>
      </c>
      <c r="O713" s="10"/>
      <c r="P713" s="513"/>
      <c r="Q713" s="1057">
        <v>61</v>
      </c>
      <c r="R713" s="513">
        <f t="shared" si="15"/>
        <v>85427077.280000001</v>
      </c>
    </row>
    <row r="714" spans="1:18" s="484" customFormat="1" hidden="1">
      <c r="A714" s="478" t="s">
        <v>4995</v>
      </c>
      <c r="B714" s="435" t="s">
        <v>836</v>
      </c>
      <c r="C714" s="597" t="s">
        <v>7408</v>
      </c>
      <c r="D714" s="1039"/>
      <c r="E714" s="1039"/>
      <c r="F714" s="487" t="s">
        <v>5725</v>
      </c>
      <c r="G714" s="487" t="s">
        <v>6093</v>
      </c>
      <c r="H714" s="525" t="s">
        <v>5996</v>
      </c>
      <c r="I714" s="510">
        <v>44516</v>
      </c>
      <c r="J714" s="510">
        <v>44550</v>
      </c>
      <c r="K714" s="491" t="s">
        <v>7415</v>
      </c>
      <c r="L714" s="493" t="s">
        <v>6093</v>
      </c>
      <c r="M714" s="490">
        <v>295555121.25</v>
      </c>
      <c r="N714" s="489"/>
      <c r="O714" s="10"/>
      <c r="P714" s="490"/>
      <c r="Q714" s="1057">
        <v>54</v>
      </c>
      <c r="R714" s="513">
        <f t="shared" si="15"/>
        <v>295555121.25</v>
      </c>
    </row>
    <row r="715" spans="1:18" s="484" customFormat="1" hidden="1">
      <c r="A715" s="478" t="s">
        <v>4995</v>
      </c>
      <c r="B715" s="435" t="s">
        <v>836</v>
      </c>
      <c r="C715" s="234" t="s">
        <v>7408</v>
      </c>
      <c r="D715" s="606"/>
      <c r="E715" s="606"/>
      <c r="F715" s="487" t="s">
        <v>5725</v>
      </c>
      <c r="G715" s="587" t="s">
        <v>3226</v>
      </c>
      <c r="H715" s="525" t="s">
        <v>5996</v>
      </c>
      <c r="I715" s="510">
        <v>44525</v>
      </c>
      <c r="J715" s="510">
        <v>44554</v>
      </c>
      <c r="K715" s="494" t="s">
        <v>7410</v>
      </c>
      <c r="L715" s="609" t="s">
        <v>3226</v>
      </c>
      <c r="M715" s="490">
        <v>233347336.34</v>
      </c>
      <c r="O715" s="10"/>
      <c r="P715" s="513"/>
      <c r="Q715" s="1057">
        <v>150</v>
      </c>
      <c r="R715" s="513">
        <f t="shared" si="15"/>
        <v>233347336.34</v>
      </c>
    </row>
    <row r="716" spans="1:18" s="484" customFormat="1" hidden="1">
      <c r="A716" s="478" t="s">
        <v>4995</v>
      </c>
      <c r="B716" s="435" t="s">
        <v>836</v>
      </c>
      <c r="C716" s="373" t="s">
        <v>7408</v>
      </c>
      <c r="D716" s="1040"/>
      <c r="E716" s="1036"/>
      <c r="F716" s="487" t="s">
        <v>5725</v>
      </c>
      <c r="G716" s="487" t="s">
        <v>6098</v>
      </c>
      <c r="H716" s="525" t="s">
        <v>5996</v>
      </c>
      <c r="I716" s="510">
        <v>44526</v>
      </c>
      <c r="J716" s="510">
        <v>44557</v>
      </c>
      <c r="K716" s="494" t="s">
        <v>7410</v>
      </c>
      <c r="L716" s="493" t="s">
        <v>6098</v>
      </c>
      <c r="M716" s="490">
        <v>26088012.600000001</v>
      </c>
      <c r="O716" s="10"/>
      <c r="P716" s="490"/>
      <c r="Q716" s="1057">
        <v>23</v>
      </c>
      <c r="R716" s="513">
        <f t="shared" si="15"/>
        <v>26088012.600000001</v>
      </c>
    </row>
    <row r="717" spans="1:18" s="484" customFormat="1" hidden="1">
      <c r="A717" s="478" t="s">
        <v>4993</v>
      </c>
      <c r="B717" s="168" t="s">
        <v>777</v>
      </c>
      <c r="C717" s="168" t="s">
        <v>7228</v>
      </c>
      <c r="D717" s="742"/>
      <c r="E717" s="742"/>
      <c r="F717" s="487" t="s">
        <v>5725</v>
      </c>
      <c r="G717" s="487" t="s">
        <v>5715</v>
      </c>
      <c r="H717" s="1" t="s">
        <v>5995</v>
      </c>
      <c r="I717" s="510">
        <v>44770</v>
      </c>
      <c r="J717" s="510">
        <v>44844</v>
      </c>
      <c r="K717" s="478" t="s">
        <v>1900</v>
      </c>
      <c r="L717" s="478" t="s">
        <v>1896</v>
      </c>
      <c r="M717" s="515">
        <v>200000000</v>
      </c>
      <c r="N717" s="484" t="s">
        <v>5747</v>
      </c>
      <c r="O717" s="10"/>
      <c r="P717" s="513"/>
      <c r="Q717" s="1057">
        <v>33</v>
      </c>
      <c r="R717" s="513">
        <v>146562895</v>
      </c>
    </row>
    <row r="718" spans="1:18" s="484" customFormat="1" hidden="1">
      <c r="A718" s="478" t="s">
        <v>5511</v>
      </c>
      <c r="B718" s="168" t="s">
        <v>779</v>
      </c>
      <c r="C718" s="234" t="s">
        <v>779</v>
      </c>
      <c r="D718" s="606"/>
      <c r="E718" s="606"/>
      <c r="F718" s="487" t="s">
        <v>5708</v>
      </c>
      <c r="G718" s="487" t="s">
        <v>5715</v>
      </c>
      <c r="H718" s="525" t="s">
        <v>5995</v>
      </c>
      <c r="I718" s="510">
        <v>43831</v>
      </c>
      <c r="J718" s="510">
        <v>46203</v>
      </c>
      <c r="K718" s="138" t="s">
        <v>5767</v>
      </c>
      <c r="L718" s="478" t="s">
        <v>1896</v>
      </c>
      <c r="M718" s="490">
        <v>1287100000</v>
      </c>
      <c r="N718" s="606" t="s">
        <v>5747</v>
      </c>
      <c r="O718" s="10"/>
      <c r="P718" s="513"/>
      <c r="Q718" s="1057">
        <v>665</v>
      </c>
      <c r="R718" s="621">
        <v>1113825891.05</v>
      </c>
    </row>
    <row r="719" spans="1:18" s="484" customFormat="1" hidden="1">
      <c r="A719" s="478" t="s">
        <v>5513</v>
      </c>
      <c r="B719" s="168" t="s">
        <v>827</v>
      </c>
      <c r="C719" s="522" t="s">
        <v>11208</v>
      </c>
      <c r="D719" s="606"/>
      <c r="E719" s="606"/>
      <c r="F719" s="487" t="s">
        <v>5725</v>
      </c>
      <c r="G719" s="487" t="s">
        <v>5722</v>
      </c>
      <c r="H719" s="525" t="s">
        <v>5995</v>
      </c>
      <c r="I719" s="510">
        <v>44547</v>
      </c>
      <c r="J719" s="510">
        <v>44547</v>
      </c>
      <c r="K719" s="494" t="s">
        <v>5733</v>
      </c>
      <c r="M719" s="515">
        <v>3000000000</v>
      </c>
      <c r="N719" s="606" t="s">
        <v>5747</v>
      </c>
      <c r="O719" s="10"/>
      <c r="P719" s="513"/>
      <c r="Q719" s="1057"/>
      <c r="R719" s="513">
        <f>M719</f>
        <v>3000000000</v>
      </c>
    </row>
    <row r="720" spans="1:18" s="484" customFormat="1" hidden="1">
      <c r="A720" s="478" t="s">
        <v>5976</v>
      </c>
      <c r="B720" s="168" t="s">
        <v>782</v>
      </c>
      <c r="C720" s="234" t="s">
        <v>7229</v>
      </c>
      <c r="D720" s="606"/>
      <c r="E720" s="606"/>
      <c r="F720" s="487" t="s">
        <v>5708</v>
      </c>
      <c r="G720" s="487" t="s">
        <v>5715</v>
      </c>
      <c r="H720" s="525" t="s">
        <v>5995</v>
      </c>
      <c r="I720" s="510">
        <v>44650</v>
      </c>
      <c r="J720" s="510">
        <v>44725</v>
      </c>
      <c r="K720" s="138" t="s">
        <v>5260</v>
      </c>
      <c r="L720" s="478"/>
      <c r="M720" s="515">
        <v>287000000</v>
      </c>
      <c r="N720" s="606" t="s">
        <v>5747</v>
      </c>
      <c r="O720" s="10"/>
      <c r="P720" s="513"/>
      <c r="Q720" s="1057">
        <v>85</v>
      </c>
      <c r="R720" s="513">
        <v>192899873</v>
      </c>
    </row>
    <row r="721" spans="1:18" s="484" customFormat="1" hidden="1">
      <c r="A721" s="478" t="s">
        <v>5980</v>
      </c>
      <c r="B721" s="168" t="s">
        <v>781</v>
      </c>
      <c r="C721" s="234" t="s">
        <v>7043</v>
      </c>
      <c r="D721" s="606"/>
      <c r="E721" s="606"/>
      <c r="F721" s="488" t="s">
        <v>5710</v>
      </c>
      <c r="G721" s="488" t="s">
        <v>7044</v>
      </c>
      <c r="H721" s="525" t="s">
        <v>5996</v>
      </c>
      <c r="I721" s="510">
        <v>45097</v>
      </c>
      <c r="J721" s="510">
        <v>45181</v>
      </c>
      <c r="K721" s="478" t="s">
        <v>1900</v>
      </c>
      <c r="L721" s="478" t="s">
        <v>1896</v>
      </c>
      <c r="M721" s="515">
        <v>39369045.130000003</v>
      </c>
      <c r="N721" s="484" t="s">
        <v>5784</v>
      </c>
      <c r="O721" s="10"/>
      <c r="P721" s="513"/>
      <c r="Q721" s="1057"/>
      <c r="R721" s="513">
        <f>M721</f>
        <v>39369045.130000003</v>
      </c>
    </row>
    <row r="722" spans="1:18" s="484" customFormat="1" hidden="1">
      <c r="A722" s="478" t="s">
        <v>5980</v>
      </c>
      <c r="B722" s="168" t="s">
        <v>781</v>
      </c>
      <c r="C722" s="234" t="s">
        <v>9237</v>
      </c>
      <c r="D722" s="606"/>
      <c r="E722" s="606"/>
      <c r="F722" s="488" t="s">
        <v>5710</v>
      </c>
      <c r="G722" s="488" t="s">
        <v>7044</v>
      </c>
      <c r="H722" s="525" t="s">
        <v>5996</v>
      </c>
      <c r="I722" s="510">
        <v>45230</v>
      </c>
      <c r="J722" s="510">
        <v>45260</v>
      </c>
      <c r="K722" s="478" t="s">
        <v>1902</v>
      </c>
      <c r="L722" s="478" t="s">
        <v>1896</v>
      </c>
      <c r="M722" s="515">
        <v>3082188.93</v>
      </c>
      <c r="N722" s="484" t="s">
        <v>5784</v>
      </c>
      <c r="O722" s="10">
        <v>1</v>
      </c>
      <c r="P722" s="513"/>
      <c r="Q722" s="1057">
        <v>1</v>
      </c>
      <c r="R722" s="513">
        <v>3000000.12</v>
      </c>
    </row>
    <row r="723" spans="1:18" s="484" customFormat="1" hidden="1">
      <c r="A723" s="478" t="s">
        <v>5980</v>
      </c>
      <c r="B723" s="168" t="s">
        <v>781</v>
      </c>
      <c r="C723" s="234" t="s">
        <v>9244</v>
      </c>
      <c r="D723" s="606"/>
      <c r="E723" s="606"/>
      <c r="F723" s="488" t="s">
        <v>5710</v>
      </c>
      <c r="G723" s="488" t="s">
        <v>7044</v>
      </c>
      <c r="H723" s="525" t="s">
        <v>5996</v>
      </c>
      <c r="I723" s="510">
        <v>45231</v>
      </c>
      <c r="J723" s="510">
        <v>45274</v>
      </c>
      <c r="K723" s="485" t="s">
        <v>1900</v>
      </c>
      <c r="L723" s="478" t="s">
        <v>1896</v>
      </c>
      <c r="M723" s="515">
        <v>12526696.712499999</v>
      </c>
      <c r="N723" s="484" t="s">
        <v>5784</v>
      </c>
      <c r="O723" s="10">
        <v>3</v>
      </c>
      <c r="P723" s="490"/>
      <c r="Q723" s="1057">
        <v>1</v>
      </c>
      <c r="R723" s="513">
        <v>10892779.75</v>
      </c>
    </row>
    <row r="724" spans="1:18" s="484" customFormat="1" hidden="1">
      <c r="A724" s="478" t="s">
        <v>5980</v>
      </c>
      <c r="B724" s="168" t="s">
        <v>781</v>
      </c>
      <c r="C724" s="234" t="s">
        <v>9288</v>
      </c>
      <c r="D724" s="606"/>
      <c r="E724" s="606"/>
      <c r="F724" s="488" t="s">
        <v>5710</v>
      </c>
      <c r="G724" s="488" t="s">
        <v>7044</v>
      </c>
      <c r="H724" s="525" t="s">
        <v>5996</v>
      </c>
      <c r="I724" s="510">
        <v>45231</v>
      </c>
      <c r="J724" s="510">
        <v>45279</v>
      </c>
      <c r="K724" s="485" t="s">
        <v>1900</v>
      </c>
      <c r="L724" s="478" t="s">
        <v>1896</v>
      </c>
      <c r="M724" s="515">
        <v>4734164.79</v>
      </c>
      <c r="N724" s="484" t="s">
        <v>5784</v>
      </c>
      <c r="O724" s="10"/>
      <c r="P724" s="490"/>
      <c r="Q724" s="1057"/>
      <c r="R724" s="513">
        <f>M724</f>
        <v>4734164.79</v>
      </c>
    </row>
    <row r="725" spans="1:18" s="484" customFormat="1" hidden="1">
      <c r="A725" s="478" t="s">
        <v>5980</v>
      </c>
      <c r="B725" s="168" t="s">
        <v>781</v>
      </c>
      <c r="C725" s="234" t="s">
        <v>9289</v>
      </c>
      <c r="D725" s="606"/>
      <c r="E725" s="606"/>
      <c r="F725" s="488" t="s">
        <v>5710</v>
      </c>
      <c r="G725" s="488" t="s">
        <v>7044</v>
      </c>
      <c r="H725" s="525" t="s">
        <v>5996</v>
      </c>
      <c r="I725" s="510">
        <v>45231</v>
      </c>
      <c r="J725" s="510">
        <v>45281</v>
      </c>
      <c r="K725" s="478" t="s">
        <v>1900</v>
      </c>
      <c r="L725" s="478" t="s">
        <v>1896</v>
      </c>
      <c r="M725" s="515">
        <v>268176.81866999995</v>
      </c>
      <c r="N725" s="484" t="s">
        <v>5784</v>
      </c>
      <c r="O725" s="10">
        <v>1</v>
      </c>
      <c r="P725" s="490"/>
      <c r="Q725" s="1057">
        <v>1</v>
      </c>
      <c r="R725" s="513">
        <v>265258.96999999997</v>
      </c>
    </row>
    <row r="726" spans="1:18" s="484" customFormat="1" hidden="1">
      <c r="A726" s="478" t="s">
        <v>5980</v>
      </c>
      <c r="B726" s="168" t="s">
        <v>781</v>
      </c>
      <c r="C726" s="234" t="s">
        <v>9290</v>
      </c>
      <c r="D726" s="606"/>
      <c r="E726" s="606"/>
      <c r="F726" s="488" t="s">
        <v>5710</v>
      </c>
      <c r="G726" s="488" t="s">
        <v>7044</v>
      </c>
      <c r="H726" s="525" t="s">
        <v>5996</v>
      </c>
      <c r="I726" s="510">
        <v>45231</v>
      </c>
      <c r="J726" s="510">
        <v>45288</v>
      </c>
      <c r="K726" s="478" t="s">
        <v>1900</v>
      </c>
      <c r="L726" s="478" t="s">
        <v>1896</v>
      </c>
      <c r="M726" s="515">
        <v>2769298.3</v>
      </c>
      <c r="N726" s="484" t="s">
        <v>5784</v>
      </c>
      <c r="O726" s="10"/>
      <c r="P726" s="513"/>
      <c r="Q726" s="1057"/>
      <c r="R726" s="513">
        <f t="shared" ref="R726:R736" si="16">M726</f>
        <v>2769298.3</v>
      </c>
    </row>
    <row r="727" spans="1:18" hidden="1">
      <c r="A727" s="478" t="s">
        <v>5980</v>
      </c>
      <c r="B727" s="168" t="s">
        <v>781</v>
      </c>
      <c r="C727" s="234" t="s">
        <v>9294</v>
      </c>
      <c r="D727" s="606"/>
      <c r="E727" s="606"/>
      <c r="F727" s="488" t="s">
        <v>5710</v>
      </c>
      <c r="G727" s="488" t="s">
        <v>7044</v>
      </c>
      <c r="H727" s="525" t="s">
        <v>5996</v>
      </c>
      <c r="I727" s="510">
        <v>45231</v>
      </c>
      <c r="J727" s="510">
        <v>45301</v>
      </c>
      <c r="K727" s="485" t="s">
        <v>1900</v>
      </c>
      <c r="L727" s="478" t="s">
        <v>1896</v>
      </c>
      <c r="M727" s="515">
        <v>807393.41</v>
      </c>
      <c r="N727" s="484" t="s">
        <v>5784</v>
      </c>
      <c r="O727" s="10"/>
      <c r="P727" s="490"/>
      <c r="Q727" s="1057"/>
      <c r="R727" s="513">
        <f t="shared" si="16"/>
        <v>807393.41</v>
      </c>
    </row>
    <row r="728" spans="1:18" hidden="1">
      <c r="A728" s="478" t="s">
        <v>5980</v>
      </c>
      <c r="B728" s="168" t="s">
        <v>781</v>
      </c>
      <c r="C728" s="234" t="s">
        <v>9325</v>
      </c>
      <c r="D728" s="606"/>
      <c r="E728" s="606"/>
      <c r="F728" s="488" t="s">
        <v>5710</v>
      </c>
      <c r="G728" s="488" t="s">
        <v>7044</v>
      </c>
      <c r="H728" s="525" t="s">
        <v>5996</v>
      </c>
      <c r="I728" s="510">
        <v>45231</v>
      </c>
      <c r="J728" s="510">
        <v>45307</v>
      </c>
      <c r="K728" s="478" t="s">
        <v>1900</v>
      </c>
      <c r="L728" s="478" t="s">
        <v>1896</v>
      </c>
      <c r="M728" s="515">
        <v>3657246.73</v>
      </c>
      <c r="N728" s="484" t="s">
        <v>5784</v>
      </c>
      <c r="O728" s="10"/>
      <c r="P728" s="490"/>
      <c r="Q728" s="1057"/>
      <c r="R728" s="513">
        <f t="shared" si="16"/>
        <v>3657246.73</v>
      </c>
    </row>
    <row r="729" spans="1:18" s="484" customFormat="1" hidden="1">
      <c r="A729" s="478" t="s">
        <v>5980</v>
      </c>
      <c r="B729" s="168" t="s">
        <v>781</v>
      </c>
      <c r="C729" s="234" t="s">
        <v>9326</v>
      </c>
      <c r="D729" s="606"/>
      <c r="E729" s="606"/>
      <c r="F729" s="488" t="s">
        <v>5710</v>
      </c>
      <c r="G729" s="488" t="s">
        <v>7044</v>
      </c>
      <c r="H729" s="525" t="s">
        <v>5996</v>
      </c>
      <c r="I729" s="510">
        <v>45231</v>
      </c>
      <c r="J729" s="510">
        <v>45307</v>
      </c>
      <c r="K729" s="478" t="s">
        <v>1900</v>
      </c>
      <c r="L729" s="478" t="s">
        <v>1896</v>
      </c>
      <c r="M729" s="515">
        <v>516099.54</v>
      </c>
      <c r="N729" s="484" t="s">
        <v>5784</v>
      </c>
      <c r="O729" s="10"/>
      <c r="P729" s="513"/>
      <c r="Q729" s="1057"/>
      <c r="R729" s="513">
        <f t="shared" si="16"/>
        <v>516099.54</v>
      </c>
    </row>
    <row r="730" spans="1:18" s="484" customFormat="1" hidden="1">
      <c r="A730" s="478" t="s">
        <v>5980</v>
      </c>
      <c r="B730" s="168" t="s">
        <v>781</v>
      </c>
      <c r="C730" s="234" t="s">
        <v>9328</v>
      </c>
      <c r="D730" s="606"/>
      <c r="E730" s="606"/>
      <c r="F730" s="488" t="s">
        <v>5710</v>
      </c>
      <c r="G730" s="488" t="s">
        <v>7044</v>
      </c>
      <c r="H730" s="525" t="s">
        <v>5996</v>
      </c>
      <c r="I730" s="510">
        <v>45261</v>
      </c>
      <c r="J730" s="510">
        <v>45313</v>
      </c>
      <c r="K730" s="485" t="s">
        <v>1900</v>
      </c>
      <c r="L730" s="478" t="s">
        <v>1896</v>
      </c>
      <c r="M730" s="515">
        <v>10920983.74</v>
      </c>
      <c r="N730" s="484" t="s">
        <v>5784</v>
      </c>
      <c r="O730" s="10"/>
      <c r="P730" s="490"/>
      <c r="Q730" s="1057"/>
      <c r="R730" s="513">
        <f t="shared" si="16"/>
        <v>10920983.74</v>
      </c>
    </row>
    <row r="731" spans="1:18" s="484" customFormat="1" hidden="1">
      <c r="A731" s="478" t="s">
        <v>5980</v>
      </c>
      <c r="B731" s="168" t="s">
        <v>781</v>
      </c>
      <c r="C731" s="234" t="s">
        <v>9329</v>
      </c>
      <c r="D731" s="606"/>
      <c r="E731" s="606"/>
      <c r="F731" s="488" t="s">
        <v>5710</v>
      </c>
      <c r="G731" s="488" t="s">
        <v>7044</v>
      </c>
      <c r="H731" s="525" t="s">
        <v>5996</v>
      </c>
      <c r="I731" s="510">
        <v>45261</v>
      </c>
      <c r="J731" s="510">
        <v>45313</v>
      </c>
      <c r="K731" s="478" t="s">
        <v>1900</v>
      </c>
      <c r="L731" s="478" t="s">
        <v>1896</v>
      </c>
      <c r="M731" s="515">
        <v>519391</v>
      </c>
      <c r="N731" s="484" t="s">
        <v>5784</v>
      </c>
      <c r="O731" s="10"/>
      <c r="P731" s="513"/>
      <c r="Q731" s="1057"/>
      <c r="R731" s="513">
        <f t="shared" si="16"/>
        <v>519391</v>
      </c>
    </row>
    <row r="732" spans="1:18" s="484" customFormat="1" hidden="1">
      <c r="A732" s="478" t="s">
        <v>5980</v>
      </c>
      <c r="B732" s="168" t="s">
        <v>781</v>
      </c>
      <c r="C732" s="234" t="s">
        <v>9330</v>
      </c>
      <c r="D732" s="606"/>
      <c r="E732" s="606"/>
      <c r="F732" s="488" t="s">
        <v>5710</v>
      </c>
      <c r="G732" s="488" t="s">
        <v>7044</v>
      </c>
      <c r="H732" s="525" t="s">
        <v>5996</v>
      </c>
      <c r="I732" s="510">
        <v>45261</v>
      </c>
      <c r="J732" s="510">
        <v>45321</v>
      </c>
      <c r="K732" s="478" t="s">
        <v>1900</v>
      </c>
      <c r="L732" s="478" t="s">
        <v>1896</v>
      </c>
      <c r="M732" s="515">
        <v>43371772.420000002</v>
      </c>
      <c r="N732" s="484" t="s">
        <v>5784</v>
      </c>
      <c r="O732" s="10"/>
      <c r="P732" s="513"/>
      <c r="Q732" s="1057"/>
      <c r="R732" s="513">
        <f t="shared" si="16"/>
        <v>43371772.420000002</v>
      </c>
    </row>
    <row r="733" spans="1:18" s="484" customFormat="1" hidden="1">
      <c r="A733" s="478" t="s">
        <v>5980</v>
      </c>
      <c r="B733" s="168" t="s">
        <v>781</v>
      </c>
      <c r="C733" s="234" t="s">
        <v>9359</v>
      </c>
      <c r="D733" s="606"/>
      <c r="E733" s="606"/>
      <c r="F733" s="488" t="s">
        <v>5710</v>
      </c>
      <c r="G733" s="488" t="s">
        <v>7044</v>
      </c>
      <c r="H733" s="525" t="s">
        <v>5996</v>
      </c>
      <c r="I733" s="510">
        <v>45352</v>
      </c>
      <c r="J733" s="510">
        <v>45386</v>
      </c>
      <c r="K733" s="478" t="s">
        <v>1900</v>
      </c>
      <c r="L733" s="478" t="s">
        <v>1896</v>
      </c>
      <c r="M733" s="515">
        <v>846277.8</v>
      </c>
      <c r="N733" s="484" t="s">
        <v>5784</v>
      </c>
      <c r="O733" s="10"/>
      <c r="P733" s="513"/>
      <c r="Q733" s="1057"/>
      <c r="R733" s="513">
        <f t="shared" si="16"/>
        <v>846277.8</v>
      </c>
    </row>
    <row r="734" spans="1:18" s="484" customFormat="1" hidden="1">
      <c r="A734" s="478" t="s">
        <v>5980</v>
      </c>
      <c r="B734" s="168" t="s">
        <v>781</v>
      </c>
      <c r="C734" s="234" t="s">
        <v>10018</v>
      </c>
      <c r="D734" s="606"/>
      <c r="E734" s="606"/>
      <c r="F734" s="488" t="s">
        <v>5710</v>
      </c>
      <c r="G734" s="489" t="s">
        <v>7044</v>
      </c>
      <c r="H734" s="1" t="s">
        <v>5996</v>
      </c>
      <c r="I734" s="510">
        <v>45498</v>
      </c>
      <c r="J734" s="510">
        <v>45545</v>
      </c>
      <c r="K734" s="478" t="s">
        <v>1900</v>
      </c>
      <c r="L734" s="478" t="s">
        <v>1896</v>
      </c>
      <c r="M734" s="490">
        <v>18042441.91</v>
      </c>
      <c r="O734" s="10"/>
      <c r="P734" s="490"/>
      <c r="Q734" s="1057"/>
      <c r="R734" s="513">
        <f t="shared" si="16"/>
        <v>18042441.91</v>
      </c>
    </row>
    <row r="735" spans="1:18" s="484" customFormat="1" hidden="1">
      <c r="A735" s="478" t="s">
        <v>5980</v>
      </c>
      <c r="B735" s="168" t="s">
        <v>781</v>
      </c>
      <c r="C735" s="234" t="s">
        <v>10019</v>
      </c>
      <c r="D735" s="606"/>
      <c r="E735" s="606"/>
      <c r="F735" s="488" t="s">
        <v>5710</v>
      </c>
      <c r="G735" s="489" t="s">
        <v>7044</v>
      </c>
      <c r="H735" s="1" t="s">
        <v>5996</v>
      </c>
      <c r="I735" s="510">
        <v>45506</v>
      </c>
      <c r="J735" s="510">
        <v>45547</v>
      </c>
      <c r="K735" s="478" t="s">
        <v>1900</v>
      </c>
      <c r="L735" s="478" t="s">
        <v>1896</v>
      </c>
      <c r="M735" s="490" t="s">
        <v>6721</v>
      </c>
      <c r="N735" s="484" t="s">
        <v>7070</v>
      </c>
      <c r="O735" s="10"/>
      <c r="P735" s="513"/>
      <c r="Q735" s="1057"/>
      <c r="R735" s="513" t="str">
        <f t="shared" si="16"/>
        <v>n.d.</v>
      </c>
    </row>
    <row r="736" spans="1:18" s="484" customFormat="1" hidden="1">
      <c r="A736" s="478" t="s">
        <v>5980</v>
      </c>
      <c r="B736" s="512" t="s">
        <v>781</v>
      </c>
      <c r="C736" s="234" t="s">
        <v>10021</v>
      </c>
      <c r="D736" s="606"/>
      <c r="E736" s="606"/>
      <c r="F736" s="488" t="s">
        <v>5710</v>
      </c>
      <c r="G736" s="489" t="s">
        <v>7044</v>
      </c>
      <c r="H736" s="1" t="s">
        <v>5996</v>
      </c>
      <c r="I736" s="510">
        <v>45440</v>
      </c>
      <c r="J736" s="510">
        <v>45548</v>
      </c>
      <c r="K736" s="478" t="s">
        <v>1900</v>
      </c>
      <c r="L736" s="478" t="s">
        <v>1896</v>
      </c>
      <c r="M736" s="490">
        <v>107084986.89</v>
      </c>
      <c r="O736" s="10"/>
      <c r="P736" s="513"/>
      <c r="Q736" s="1057"/>
      <c r="R736" s="513">
        <f t="shared" si="16"/>
        <v>107084986.89</v>
      </c>
    </row>
    <row r="737" spans="1:18" s="484" customFormat="1" hidden="1">
      <c r="A737" s="478" t="s">
        <v>5980</v>
      </c>
      <c r="B737" s="168" t="s">
        <v>781</v>
      </c>
      <c r="C737" s="234" t="s">
        <v>11648</v>
      </c>
      <c r="D737" s="484" t="s">
        <v>11649</v>
      </c>
      <c r="E737" s="484" t="s">
        <v>11650</v>
      </c>
      <c r="F737" s="488" t="s">
        <v>5710</v>
      </c>
      <c r="G737" s="489" t="s">
        <v>7044</v>
      </c>
      <c r="H737" s="1" t="s">
        <v>5996</v>
      </c>
      <c r="I737" s="510">
        <v>45541</v>
      </c>
      <c r="J737" s="510">
        <v>45579</v>
      </c>
      <c r="K737" s="478" t="s">
        <v>1900</v>
      </c>
      <c r="L737" s="478" t="s">
        <v>1896</v>
      </c>
      <c r="M737" s="490">
        <v>10376018</v>
      </c>
      <c r="O737" s="10"/>
      <c r="P737" s="513"/>
      <c r="Q737" s="1057">
        <v>1</v>
      </c>
      <c r="R737" s="513">
        <v>9074410.0399999991</v>
      </c>
    </row>
    <row r="738" spans="1:18" s="484" customFormat="1" hidden="1">
      <c r="A738" s="478" t="s">
        <v>5980</v>
      </c>
      <c r="B738" s="168" t="s">
        <v>781</v>
      </c>
      <c r="C738" s="234" t="s">
        <v>11670</v>
      </c>
      <c r="D738" s="484" t="s">
        <v>11649</v>
      </c>
      <c r="E738" s="484" t="s">
        <v>11671</v>
      </c>
      <c r="F738" s="488" t="s">
        <v>5710</v>
      </c>
      <c r="G738" s="489" t="s">
        <v>7044</v>
      </c>
      <c r="H738" s="1" t="s">
        <v>5996</v>
      </c>
      <c r="I738" s="510">
        <v>45617</v>
      </c>
      <c r="J738" s="510">
        <v>45649</v>
      </c>
      <c r="K738" s="478" t="s">
        <v>1900</v>
      </c>
      <c r="L738" s="478" t="s">
        <v>1896</v>
      </c>
      <c r="M738" s="490">
        <v>11004066.92</v>
      </c>
      <c r="O738" s="10"/>
      <c r="P738" s="513"/>
      <c r="Q738" s="1057">
        <v>1</v>
      </c>
      <c r="R738" s="513">
        <v>10949046.59</v>
      </c>
    </row>
    <row r="739" spans="1:18" s="484" customFormat="1" hidden="1">
      <c r="A739" s="478" t="s">
        <v>5980</v>
      </c>
      <c r="B739" s="168" t="s">
        <v>781</v>
      </c>
      <c r="C739" s="234" t="s">
        <v>7069</v>
      </c>
      <c r="D739" s="606"/>
      <c r="E739" s="606"/>
      <c r="F739" s="488" t="s">
        <v>5710</v>
      </c>
      <c r="G739" s="489" t="s">
        <v>7044</v>
      </c>
      <c r="H739" s="1" t="s">
        <v>5996</v>
      </c>
      <c r="I739" s="604" t="s">
        <v>6721</v>
      </c>
      <c r="J739" s="521" t="s">
        <v>6019</v>
      </c>
      <c r="K739" s="478" t="s">
        <v>1900</v>
      </c>
      <c r="L739" s="478" t="s">
        <v>1896</v>
      </c>
      <c r="M739" s="490" t="s">
        <v>6721</v>
      </c>
      <c r="N739" s="484" t="s">
        <v>7070</v>
      </c>
      <c r="O739" s="10"/>
      <c r="P739" s="513"/>
      <c r="Q739" s="1057"/>
      <c r="R739" s="513" t="str">
        <f t="shared" ref="R739:R748" si="17">M739</f>
        <v>n.d.</v>
      </c>
    </row>
    <row r="740" spans="1:18" s="484" customFormat="1" hidden="1">
      <c r="A740" s="478" t="s">
        <v>5980</v>
      </c>
      <c r="B740" s="168" t="s">
        <v>781</v>
      </c>
      <c r="C740" s="234" t="s">
        <v>7071</v>
      </c>
      <c r="D740" s="606"/>
      <c r="E740" s="606"/>
      <c r="F740" s="488" t="s">
        <v>5710</v>
      </c>
      <c r="G740" s="489" t="s">
        <v>7044</v>
      </c>
      <c r="H740" s="1" t="s">
        <v>5996</v>
      </c>
      <c r="I740" s="604" t="s">
        <v>6721</v>
      </c>
      <c r="J740" s="521" t="s">
        <v>6019</v>
      </c>
      <c r="K740" s="478" t="s">
        <v>1900</v>
      </c>
      <c r="L740" s="478" t="s">
        <v>1896</v>
      </c>
      <c r="M740" s="490" t="s">
        <v>6721</v>
      </c>
      <c r="N740" s="484" t="s">
        <v>7070</v>
      </c>
      <c r="O740" s="10"/>
      <c r="P740" s="513"/>
      <c r="Q740" s="1057"/>
      <c r="R740" s="513" t="str">
        <f t="shared" si="17"/>
        <v>n.d.</v>
      </c>
    </row>
    <row r="741" spans="1:18" s="484" customFormat="1" hidden="1">
      <c r="A741" s="478" t="s">
        <v>5980</v>
      </c>
      <c r="B741" s="168" t="s">
        <v>781</v>
      </c>
      <c r="C741" s="234" t="s">
        <v>7072</v>
      </c>
      <c r="D741" s="606"/>
      <c r="E741" s="606"/>
      <c r="F741" s="488" t="s">
        <v>5710</v>
      </c>
      <c r="G741" s="489" t="s">
        <v>7044</v>
      </c>
      <c r="H741" s="1" t="s">
        <v>5996</v>
      </c>
      <c r="I741" s="604" t="s">
        <v>6721</v>
      </c>
      <c r="J741" s="521" t="s">
        <v>6019</v>
      </c>
      <c r="K741" s="478" t="s">
        <v>1900</v>
      </c>
      <c r="L741" s="478" t="s">
        <v>1896</v>
      </c>
      <c r="M741" s="490" t="s">
        <v>6721</v>
      </c>
      <c r="N741" s="484" t="s">
        <v>7070</v>
      </c>
      <c r="O741" s="10"/>
      <c r="P741" s="513"/>
      <c r="Q741" s="1057"/>
      <c r="R741" s="513" t="str">
        <f t="shared" si="17"/>
        <v>n.d.</v>
      </c>
    </row>
    <row r="742" spans="1:18" s="484" customFormat="1" hidden="1">
      <c r="A742" s="478" t="s">
        <v>5980</v>
      </c>
      <c r="B742" s="168" t="s">
        <v>781</v>
      </c>
      <c r="C742" s="234" t="s">
        <v>7073</v>
      </c>
      <c r="D742" s="606"/>
      <c r="E742" s="606"/>
      <c r="F742" s="488" t="s">
        <v>5710</v>
      </c>
      <c r="G742" s="489" t="s">
        <v>7044</v>
      </c>
      <c r="H742" s="1" t="s">
        <v>5996</v>
      </c>
      <c r="I742" s="604" t="s">
        <v>6721</v>
      </c>
      <c r="J742" s="521" t="s">
        <v>6019</v>
      </c>
      <c r="K742" s="478" t="s">
        <v>1900</v>
      </c>
      <c r="L742" s="478" t="s">
        <v>1896</v>
      </c>
      <c r="M742" s="490" t="s">
        <v>6721</v>
      </c>
      <c r="N742" s="484" t="s">
        <v>7070</v>
      </c>
      <c r="O742" s="10"/>
      <c r="P742" s="513"/>
      <c r="Q742" s="1057"/>
      <c r="R742" s="513" t="str">
        <f t="shared" si="17"/>
        <v>n.d.</v>
      </c>
    </row>
    <row r="743" spans="1:18" s="484" customFormat="1" hidden="1">
      <c r="A743" s="478" t="s">
        <v>5980</v>
      </c>
      <c r="B743" s="168" t="s">
        <v>781</v>
      </c>
      <c r="C743" s="234" t="s">
        <v>7074</v>
      </c>
      <c r="D743" s="606"/>
      <c r="E743" s="606"/>
      <c r="F743" s="488" t="s">
        <v>5710</v>
      </c>
      <c r="G743" s="489" t="s">
        <v>7044</v>
      </c>
      <c r="H743" s="1" t="s">
        <v>5996</v>
      </c>
      <c r="I743" s="604" t="s">
        <v>6721</v>
      </c>
      <c r="J743" s="521" t="s">
        <v>6019</v>
      </c>
      <c r="K743" s="478" t="s">
        <v>1900</v>
      </c>
      <c r="L743" s="478" t="s">
        <v>1896</v>
      </c>
      <c r="M743" s="490" t="s">
        <v>6721</v>
      </c>
      <c r="N743" s="484" t="s">
        <v>7070</v>
      </c>
      <c r="O743" s="10"/>
      <c r="P743" s="513"/>
      <c r="Q743" s="1057"/>
      <c r="R743" s="513" t="str">
        <f t="shared" si="17"/>
        <v>n.d.</v>
      </c>
    </row>
    <row r="744" spans="1:18" s="484" customFormat="1" hidden="1">
      <c r="A744" s="478" t="s">
        <v>5980</v>
      </c>
      <c r="B744" s="168" t="s">
        <v>781</v>
      </c>
      <c r="C744" s="234" t="s">
        <v>7075</v>
      </c>
      <c r="D744" s="606"/>
      <c r="E744" s="606"/>
      <c r="F744" s="488" t="s">
        <v>5710</v>
      </c>
      <c r="G744" s="489" t="s">
        <v>7044</v>
      </c>
      <c r="H744" s="1" t="s">
        <v>5996</v>
      </c>
      <c r="I744" s="604" t="s">
        <v>6721</v>
      </c>
      <c r="J744" s="521" t="s">
        <v>6019</v>
      </c>
      <c r="K744" s="478" t="s">
        <v>1900</v>
      </c>
      <c r="L744" s="478" t="s">
        <v>1896</v>
      </c>
      <c r="M744" s="490" t="s">
        <v>6721</v>
      </c>
      <c r="N744" s="484" t="s">
        <v>7070</v>
      </c>
      <c r="O744" s="10"/>
      <c r="P744" s="513"/>
      <c r="Q744" s="1057"/>
      <c r="R744" s="513" t="str">
        <f t="shared" si="17"/>
        <v>n.d.</v>
      </c>
    </row>
    <row r="745" spans="1:18" s="484" customFormat="1" hidden="1">
      <c r="A745" s="478" t="s">
        <v>5980</v>
      </c>
      <c r="B745" s="168" t="s">
        <v>781</v>
      </c>
      <c r="C745" s="234" t="s">
        <v>7076</v>
      </c>
      <c r="D745" s="606"/>
      <c r="E745" s="606"/>
      <c r="F745" s="488" t="s">
        <v>5710</v>
      </c>
      <c r="G745" s="489" t="s">
        <v>7044</v>
      </c>
      <c r="H745" s="1" t="s">
        <v>5996</v>
      </c>
      <c r="I745" s="604" t="s">
        <v>6721</v>
      </c>
      <c r="J745" s="521" t="s">
        <v>6019</v>
      </c>
      <c r="K745" s="478" t="s">
        <v>1900</v>
      </c>
      <c r="L745" s="478" t="s">
        <v>1896</v>
      </c>
      <c r="M745" s="490" t="s">
        <v>6721</v>
      </c>
      <c r="N745" s="484" t="s">
        <v>7070</v>
      </c>
      <c r="O745" s="10"/>
      <c r="P745" s="513"/>
      <c r="Q745" s="1057"/>
      <c r="R745" s="513" t="str">
        <f t="shared" si="17"/>
        <v>n.d.</v>
      </c>
    </row>
    <row r="746" spans="1:18" s="484" customFormat="1" hidden="1">
      <c r="A746" s="478" t="s">
        <v>5980</v>
      </c>
      <c r="B746" s="168" t="s">
        <v>781</v>
      </c>
      <c r="C746" s="234" t="s">
        <v>7077</v>
      </c>
      <c r="D746" s="606"/>
      <c r="E746" s="606"/>
      <c r="F746" s="488" t="s">
        <v>5710</v>
      </c>
      <c r="G746" s="489" t="s">
        <v>7044</v>
      </c>
      <c r="H746" s="1" t="s">
        <v>5996</v>
      </c>
      <c r="I746" s="604" t="s">
        <v>6721</v>
      </c>
      <c r="J746" s="521" t="s">
        <v>6019</v>
      </c>
      <c r="K746" s="478" t="s">
        <v>1900</v>
      </c>
      <c r="L746" s="478" t="s">
        <v>1896</v>
      </c>
      <c r="M746" s="490" t="s">
        <v>6721</v>
      </c>
      <c r="N746" s="484" t="s">
        <v>7070</v>
      </c>
      <c r="O746" s="10"/>
      <c r="P746" s="513"/>
      <c r="Q746" s="1057"/>
      <c r="R746" s="513" t="str">
        <f t="shared" si="17"/>
        <v>n.d.</v>
      </c>
    </row>
    <row r="747" spans="1:18" s="484" customFormat="1" hidden="1">
      <c r="A747" s="478" t="s">
        <v>5980</v>
      </c>
      <c r="B747" s="168" t="s">
        <v>781</v>
      </c>
      <c r="C747" s="234" t="s">
        <v>7078</v>
      </c>
      <c r="D747" s="606"/>
      <c r="E747" s="606"/>
      <c r="F747" s="488" t="s">
        <v>5710</v>
      </c>
      <c r="G747" s="489" t="s">
        <v>7044</v>
      </c>
      <c r="H747" s="1" t="s">
        <v>5996</v>
      </c>
      <c r="I747" s="604" t="s">
        <v>6721</v>
      </c>
      <c r="J747" s="521" t="s">
        <v>6019</v>
      </c>
      <c r="K747" s="478" t="s">
        <v>1900</v>
      </c>
      <c r="L747" s="478" t="s">
        <v>1896</v>
      </c>
      <c r="M747" s="490" t="s">
        <v>6721</v>
      </c>
      <c r="N747" s="484" t="s">
        <v>7070</v>
      </c>
      <c r="O747" s="10"/>
      <c r="P747" s="513"/>
      <c r="Q747" s="1057"/>
      <c r="R747" s="513" t="str">
        <f t="shared" si="17"/>
        <v>n.d.</v>
      </c>
    </row>
    <row r="748" spans="1:18" s="484" customFormat="1" hidden="1">
      <c r="A748" s="478" t="s">
        <v>5980</v>
      </c>
      <c r="B748" s="168" t="s">
        <v>781</v>
      </c>
      <c r="C748" s="234" t="s">
        <v>7079</v>
      </c>
      <c r="D748" s="606"/>
      <c r="E748" s="606"/>
      <c r="F748" s="488" t="s">
        <v>5710</v>
      </c>
      <c r="G748" s="489" t="s">
        <v>7044</v>
      </c>
      <c r="H748" s="1" t="s">
        <v>5996</v>
      </c>
      <c r="I748" s="604" t="s">
        <v>6721</v>
      </c>
      <c r="J748" s="521" t="s">
        <v>6019</v>
      </c>
      <c r="K748" s="478" t="s">
        <v>1900</v>
      </c>
      <c r="L748" s="478" t="s">
        <v>1896</v>
      </c>
      <c r="M748" s="490" t="s">
        <v>6721</v>
      </c>
      <c r="N748" s="484" t="s">
        <v>7070</v>
      </c>
      <c r="O748" s="10"/>
      <c r="P748" s="513"/>
      <c r="Q748" s="1057"/>
      <c r="R748" s="513" t="str">
        <f t="shared" si="17"/>
        <v>n.d.</v>
      </c>
    </row>
    <row r="749" spans="1:18" s="484" customFormat="1" hidden="1">
      <c r="A749" s="478" t="s">
        <v>5982</v>
      </c>
      <c r="B749" s="373" t="s">
        <v>773</v>
      </c>
      <c r="C749" s="168" t="s">
        <v>5960</v>
      </c>
      <c r="D749" s="742"/>
      <c r="E749" s="742"/>
      <c r="F749" s="487" t="s">
        <v>5725</v>
      </c>
      <c r="G749" s="488" t="s">
        <v>5709</v>
      </c>
      <c r="H749" s="526" t="s">
        <v>5995</v>
      </c>
      <c r="I749" s="510">
        <v>44629</v>
      </c>
      <c r="J749" s="510">
        <v>44700</v>
      </c>
      <c r="K749" s="478" t="s">
        <v>1902</v>
      </c>
      <c r="L749" s="478" t="s">
        <v>1896</v>
      </c>
      <c r="M749" s="515">
        <v>630000000</v>
      </c>
      <c r="N749" s="478" t="s">
        <v>8909</v>
      </c>
      <c r="O749" s="10"/>
      <c r="P749" s="513"/>
      <c r="Q749" s="1057">
        <v>53</v>
      </c>
      <c r="R749" s="513">
        <v>913665981.48000038</v>
      </c>
    </row>
    <row r="750" spans="1:18" s="484" customFormat="1" hidden="1">
      <c r="A750" s="478" t="s">
        <v>5982</v>
      </c>
      <c r="B750" s="168" t="s">
        <v>773</v>
      </c>
      <c r="C750" s="168" t="s">
        <v>6713</v>
      </c>
      <c r="D750" s="742"/>
      <c r="E750" s="742"/>
      <c r="F750" s="487" t="s">
        <v>5725</v>
      </c>
      <c r="G750" s="487" t="s">
        <v>6712</v>
      </c>
      <c r="H750" s="526" t="s">
        <v>5995</v>
      </c>
      <c r="I750" s="510">
        <v>44805</v>
      </c>
      <c r="J750" s="510">
        <v>44865</v>
      </c>
      <c r="K750" s="478" t="s">
        <v>1902</v>
      </c>
      <c r="L750" s="478" t="s">
        <v>1896</v>
      </c>
      <c r="M750" s="515">
        <v>270000000</v>
      </c>
      <c r="N750" s="234" t="s">
        <v>8910</v>
      </c>
      <c r="O750" s="10"/>
      <c r="P750" s="513"/>
      <c r="Q750" s="1057">
        <v>89</v>
      </c>
      <c r="R750" s="513">
        <v>977829234.12999976</v>
      </c>
    </row>
    <row r="751" spans="1:18" s="484" customFormat="1" hidden="1">
      <c r="A751" s="478" t="s">
        <v>5983</v>
      </c>
      <c r="B751" s="168" t="s">
        <v>830</v>
      </c>
      <c r="C751" s="234" t="s">
        <v>3281</v>
      </c>
      <c r="D751" s="606"/>
      <c r="E751" s="606"/>
      <c r="F751" s="487" t="s">
        <v>5708</v>
      </c>
      <c r="G751" s="488" t="s">
        <v>5712</v>
      </c>
      <c r="H751" s="526" t="s">
        <v>5995</v>
      </c>
      <c r="I751" s="510">
        <v>44377</v>
      </c>
      <c r="J751" s="510">
        <v>44464</v>
      </c>
      <c r="K751" s="494" t="s">
        <v>1902</v>
      </c>
      <c r="L751" s="478" t="s">
        <v>1896</v>
      </c>
      <c r="M751" s="516">
        <v>520000000</v>
      </c>
      <c r="O751" s="10">
        <v>152</v>
      </c>
      <c r="P751" s="513">
        <v>1645959829.24</v>
      </c>
      <c r="Q751" s="1057"/>
      <c r="R751" s="513">
        <f>M751</f>
        <v>520000000</v>
      </c>
    </row>
    <row r="752" spans="1:18" s="484" customFormat="1" hidden="1">
      <c r="A752" s="478" t="s">
        <v>5983</v>
      </c>
      <c r="B752" s="168" t="s">
        <v>830</v>
      </c>
      <c r="C752" s="234" t="s">
        <v>6979</v>
      </c>
      <c r="D752" s="606"/>
      <c r="E752" s="606"/>
      <c r="F752" s="488" t="s">
        <v>5710</v>
      </c>
      <c r="G752" s="488" t="s">
        <v>6978</v>
      </c>
      <c r="H752" s="525" t="s">
        <v>5996</v>
      </c>
      <c r="I752" s="510">
        <v>44950</v>
      </c>
      <c r="J752" s="510">
        <v>44971</v>
      </c>
      <c r="K752" s="478" t="s">
        <v>1900</v>
      </c>
      <c r="L752" s="478" t="s">
        <v>1896</v>
      </c>
      <c r="M752" s="515">
        <v>5462957.0700000003</v>
      </c>
      <c r="N752" s="484" t="s">
        <v>5784</v>
      </c>
      <c r="O752" s="10"/>
      <c r="P752" s="513"/>
      <c r="Q752" s="1057"/>
      <c r="R752" s="513">
        <f>M752</f>
        <v>5462957.0700000003</v>
      </c>
    </row>
    <row r="753" spans="1:18" s="484" customFormat="1" hidden="1">
      <c r="A753" s="478" t="s">
        <v>5983</v>
      </c>
      <c r="B753" s="168" t="s">
        <v>830</v>
      </c>
      <c r="C753" s="234" t="s">
        <v>11300</v>
      </c>
      <c r="D753" s="606"/>
      <c r="E753" s="606"/>
      <c r="F753" s="488" t="s">
        <v>5710</v>
      </c>
      <c r="G753" s="488" t="s">
        <v>6978</v>
      </c>
      <c r="H753" s="525" t="s">
        <v>5996</v>
      </c>
      <c r="I753" s="510">
        <v>44950</v>
      </c>
      <c r="J753" s="510">
        <v>44971</v>
      </c>
      <c r="K753" s="485" t="s">
        <v>1900</v>
      </c>
      <c r="L753" s="478" t="s">
        <v>1896</v>
      </c>
      <c r="M753" s="515">
        <v>5546977.8200000003</v>
      </c>
      <c r="N753" s="484" t="s">
        <v>5784</v>
      </c>
      <c r="O753" s="10"/>
      <c r="P753" s="513"/>
      <c r="Q753" s="1057"/>
      <c r="R753" s="513">
        <f>M753</f>
        <v>5546977.8200000003</v>
      </c>
    </row>
    <row r="754" spans="1:18" s="484" customFormat="1" hidden="1">
      <c r="A754" s="478" t="s">
        <v>5984</v>
      </c>
      <c r="B754" s="168" t="s">
        <v>829</v>
      </c>
      <c r="C754" s="168" t="s">
        <v>8919</v>
      </c>
      <c r="D754" s="742"/>
      <c r="E754" s="742"/>
      <c r="F754" s="487" t="s">
        <v>5725</v>
      </c>
      <c r="G754" s="487" t="s">
        <v>7878</v>
      </c>
      <c r="H754" s="1" t="s">
        <v>5995</v>
      </c>
      <c r="I754" s="510">
        <v>44698</v>
      </c>
      <c r="J754" s="510"/>
      <c r="K754" s="478" t="s">
        <v>1902</v>
      </c>
      <c r="L754" s="478" t="s">
        <v>1896</v>
      </c>
      <c r="M754" s="515">
        <v>600000000</v>
      </c>
      <c r="N754" s="234" t="s">
        <v>8920</v>
      </c>
      <c r="O754" s="10"/>
      <c r="P754" s="513"/>
      <c r="Q754" s="1057">
        <v>156</v>
      </c>
      <c r="R754" s="513">
        <v>523908059.54999977</v>
      </c>
    </row>
    <row r="755" spans="1:18" s="484" customFormat="1" hidden="1">
      <c r="A755" s="478" t="s">
        <v>5004</v>
      </c>
      <c r="B755" s="168" t="s">
        <v>783</v>
      </c>
      <c r="C755" s="234" t="s">
        <v>11235</v>
      </c>
      <c r="D755" s="606" t="s">
        <v>11236</v>
      </c>
      <c r="E755" s="606" t="s">
        <v>11237</v>
      </c>
      <c r="F755" s="488" t="s">
        <v>5710</v>
      </c>
      <c r="G755" s="488" t="s">
        <v>6934</v>
      </c>
      <c r="H755" s="525" t="s">
        <v>5996</v>
      </c>
      <c r="I755" s="510">
        <v>42562</v>
      </c>
      <c r="J755" s="510">
        <v>42674</v>
      </c>
      <c r="K755" s="494" t="s">
        <v>1900</v>
      </c>
      <c r="L755" s="478" t="s">
        <v>1896</v>
      </c>
      <c r="M755" s="515">
        <v>400796294.37</v>
      </c>
      <c r="N755" s="478" t="s">
        <v>7260</v>
      </c>
      <c r="O755" s="10">
        <v>11</v>
      </c>
      <c r="P755" s="513"/>
      <c r="Q755" s="1057">
        <v>1</v>
      </c>
      <c r="R755" s="513">
        <v>396972443.33999997</v>
      </c>
    </row>
    <row r="756" spans="1:18" s="484" customFormat="1" hidden="1">
      <c r="A756" s="478" t="s">
        <v>5004</v>
      </c>
      <c r="B756" s="168" t="s">
        <v>783</v>
      </c>
      <c r="C756" s="234" t="s">
        <v>11238</v>
      </c>
      <c r="D756" s="606" t="s">
        <v>11239</v>
      </c>
      <c r="E756" s="606" t="s">
        <v>11240</v>
      </c>
      <c r="F756" s="488" t="s">
        <v>5710</v>
      </c>
      <c r="G756" s="488" t="s">
        <v>6934</v>
      </c>
      <c r="H756" s="525" t="s">
        <v>5996</v>
      </c>
      <c r="I756" s="510">
        <v>43262</v>
      </c>
      <c r="J756" s="510">
        <v>43349</v>
      </c>
      <c r="K756" s="494" t="s">
        <v>1900</v>
      </c>
      <c r="L756" s="478" t="s">
        <v>1896</v>
      </c>
      <c r="M756" s="515">
        <v>691350297.13999999</v>
      </c>
      <c r="N756" s="478" t="s">
        <v>7260</v>
      </c>
      <c r="O756" s="10">
        <v>3</v>
      </c>
      <c r="P756" s="513"/>
      <c r="Q756" s="1057">
        <v>1</v>
      </c>
      <c r="R756" s="513">
        <v>608134799.21000004</v>
      </c>
    </row>
    <row r="757" spans="1:18" s="484" customFormat="1" hidden="1">
      <c r="A757" s="478" t="s">
        <v>5004</v>
      </c>
      <c r="B757" s="168" t="s">
        <v>783</v>
      </c>
      <c r="C757" s="234" t="s">
        <v>11230</v>
      </c>
      <c r="D757" s="606" t="s">
        <v>11231</v>
      </c>
      <c r="E757" s="606" t="s">
        <v>11232</v>
      </c>
      <c r="F757" s="488" t="s">
        <v>5710</v>
      </c>
      <c r="G757" s="488" t="s">
        <v>6934</v>
      </c>
      <c r="H757" s="525" t="s">
        <v>5996</v>
      </c>
      <c r="I757" s="510">
        <v>43677</v>
      </c>
      <c r="J757" s="510">
        <v>43774</v>
      </c>
      <c r="K757" s="494" t="s">
        <v>1900</v>
      </c>
      <c r="L757" s="478" t="s">
        <v>1896</v>
      </c>
      <c r="M757" s="515">
        <v>514542227.55000001</v>
      </c>
      <c r="N757" s="478" t="s">
        <v>7260</v>
      </c>
      <c r="O757" s="10">
        <v>4</v>
      </c>
      <c r="P757" s="513"/>
      <c r="Q757" s="1057">
        <v>1</v>
      </c>
      <c r="R757" s="513">
        <v>471136330.25999999</v>
      </c>
    </row>
    <row r="758" spans="1:18" s="484" customFormat="1" hidden="1">
      <c r="A758" s="478" t="s">
        <v>5004</v>
      </c>
      <c r="B758" s="168" t="s">
        <v>783</v>
      </c>
      <c r="C758" s="234" t="s">
        <v>11233</v>
      </c>
      <c r="D758" s="606" t="s">
        <v>11234</v>
      </c>
      <c r="E758" s="606">
        <v>8447626182</v>
      </c>
      <c r="F758" s="488" t="s">
        <v>5710</v>
      </c>
      <c r="G758" s="488" t="s">
        <v>6934</v>
      </c>
      <c r="H758" s="525" t="s">
        <v>5996</v>
      </c>
      <c r="I758" s="510">
        <v>44104</v>
      </c>
      <c r="J758" s="510">
        <v>44165</v>
      </c>
      <c r="K758" s="491" t="s">
        <v>1900</v>
      </c>
      <c r="L758" s="478" t="s">
        <v>1896</v>
      </c>
      <c r="M758" s="515">
        <v>429224866.94</v>
      </c>
      <c r="N758" s="478" t="s">
        <v>7260</v>
      </c>
      <c r="O758" s="10">
        <v>3</v>
      </c>
      <c r="P758" s="513"/>
      <c r="Q758" s="1057">
        <v>1</v>
      </c>
      <c r="R758" s="513">
        <v>367211129.25999999</v>
      </c>
    </row>
    <row r="759" spans="1:18" s="484" customFormat="1" hidden="1">
      <c r="A759" s="478" t="s">
        <v>5005</v>
      </c>
      <c r="B759" s="168" t="s">
        <v>783</v>
      </c>
      <c r="C759" s="234" t="s">
        <v>11241</v>
      </c>
      <c r="D759" s="307" t="s">
        <v>11242</v>
      </c>
      <c r="E759" s="307" t="s">
        <v>11243</v>
      </c>
      <c r="F759" s="488" t="s">
        <v>5710</v>
      </c>
      <c r="G759" s="488" t="s">
        <v>6934</v>
      </c>
      <c r="H759" s="525" t="s">
        <v>5996</v>
      </c>
      <c r="I759" s="510">
        <v>44726</v>
      </c>
      <c r="J759" s="510">
        <v>44760</v>
      </c>
      <c r="K759" s="494" t="s">
        <v>1900</v>
      </c>
      <c r="L759" s="478" t="s">
        <v>1896</v>
      </c>
      <c r="M759" s="515">
        <v>612717250.41999996</v>
      </c>
      <c r="N759" s="478" t="s">
        <v>7260</v>
      </c>
      <c r="O759" s="10">
        <v>2</v>
      </c>
      <c r="P759" s="490"/>
      <c r="Q759" s="1057">
        <v>1</v>
      </c>
      <c r="R759" s="513">
        <v>798781720.94000006</v>
      </c>
    </row>
    <row r="760" spans="1:18" s="484" customFormat="1" hidden="1">
      <c r="A760" s="478" t="s">
        <v>5006</v>
      </c>
      <c r="B760" s="168" t="s">
        <v>783</v>
      </c>
      <c r="C760" s="234" t="s">
        <v>11244</v>
      </c>
      <c r="D760" s="307" t="s">
        <v>11245</v>
      </c>
      <c r="E760" s="307" t="s">
        <v>11246</v>
      </c>
      <c r="F760" s="488" t="s">
        <v>5710</v>
      </c>
      <c r="G760" s="488" t="s">
        <v>6934</v>
      </c>
      <c r="H760" s="525" t="s">
        <v>5996</v>
      </c>
      <c r="I760" s="510">
        <v>44923</v>
      </c>
      <c r="J760" s="510">
        <v>44993</v>
      </c>
      <c r="K760" s="491" t="s">
        <v>1900</v>
      </c>
      <c r="L760" s="478" t="s">
        <v>1896</v>
      </c>
      <c r="M760" s="515">
        <v>2164960087.5799999</v>
      </c>
      <c r="N760" s="478" t="s">
        <v>7260</v>
      </c>
      <c r="O760" s="10">
        <v>2</v>
      </c>
      <c r="P760" s="513"/>
      <c r="Q760" s="1057">
        <v>1</v>
      </c>
      <c r="R760" s="513">
        <v>1800000000</v>
      </c>
    </row>
    <row r="761" spans="1:18" s="484" customFormat="1" hidden="1">
      <c r="A761" s="478" t="s">
        <v>5007</v>
      </c>
      <c r="B761" s="168" t="s">
        <v>785</v>
      </c>
      <c r="C761" s="234" t="s">
        <v>11258</v>
      </c>
      <c r="D761" s="20" t="s">
        <v>11248</v>
      </c>
      <c r="E761" s="484">
        <v>8003825555</v>
      </c>
      <c r="F761" s="488" t="s">
        <v>5710</v>
      </c>
      <c r="G761" s="488" t="s">
        <v>6934</v>
      </c>
      <c r="H761" s="525" t="s">
        <v>5996</v>
      </c>
      <c r="I761" s="510">
        <v>43720</v>
      </c>
      <c r="J761" s="510">
        <v>43774</v>
      </c>
      <c r="K761" s="494" t="s">
        <v>1900</v>
      </c>
      <c r="L761" s="478" t="s">
        <v>1896</v>
      </c>
      <c r="M761" s="515">
        <v>147174479.88999999</v>
      </c>
      <c r="N761" s="478" t="s">
        <v>7260</v>
      </c>
      <c r="O761" s="10">
        <v>1</v>
      </c>
      <c r="P761" s="490"/>
      <c r="Q761" s="1057">
        <v>0</v>
      </c>
      <c r="R761" s="513">
        <v>0</v>
      </c>
    </row>
    <row r="762" spans="1:18" hidden="1">
      <c r="A762" s="478" t="s">
        <v>5007</v>
      </c>
      <c r="B762" s="168" t="s">
        <v>785</v>
      </c>
      <c r="C762" s="234" t="s">
        <v>11255</v>
      </c>
      <c r="D762" s="20" t="s">
        <v>11248</v>
      </c>
      <c r="E762" s="484" t="s">
        <v>11256</v>
      </c>
      <c r="F762" s="488" t="s">
        <v>5710</v>
      </c>
      <c r="G762" s="488" t="s">
        <v>6934</v>
      </c>
      <c r="H762" s="525" t="s">
        <v>5996</v>
      </c>
      <c r="I762" s="510">
        <v>43761</v>
      </c>
      <c r="J762" s="510">
        <v>43818</v>
      </c>
      <c r="K762" s="491" t="s">
        <v>1900</v>
      </c>
      <c r="L762" s="478" t="s">
        <v>1896</v>
      </c>
      <c r="M762" s="515">
        <v>57202588.770000003</v>
      </c>
      <c r="N762" s="478" t="s">
        <v>7260</v>
      </c>
      <c r="O762" s="10">
        <v>0</v>
      </c>
      <c r="P762" s="513"/>
      <c r="Q762" s="1057">
        <v>0</v>
      </c>
      <c r="R762" s="513">
        <v>0</v>
      </c>
    </row>
    <row r="763" spans="1:18" s="484" customFormat="1" hidden="1">
      <c r="A763" s="478" t="s">
        <v>5007</v>
      </c>
      <c r="B763" s="168" t="s">
        <v>785</v>
      </c>
      <c r="C763" s="234" t="s">
        <v>11250</v>
      </c>
      <c r="D763" s="20" t="s">
        <v>11248</v>
      </c>
      <c r="E763" s="484" t="s">
        <v>11251</v>
      </c>
      <c r="F763" s="488" t="s">
        <v>5710</v>
      </c>
      <c r="G763" s="488" t="s">
        <v>6934</v>
      </c>
      <c r="H763" s="525" t="s">
        <v>5996</v>
      </c>
      <c r="I763" s="510">
        <v>43822</v>
      </c>
      <c r="J763" s="510">
        <v>43865</v>
      </c>
      <c r="K763" s="494" t="s">
        <v>1900</v>
      </c>
      <c r="L763" s="478" t="s">
        <v>1896</v>
      </c>
      <c r="M763" s="515">
        <v>204983361.21000001</v>
      </c>
      <c r="N763" s="478" t="s">
        <v>7260</v>
      </c>
      <c r="O763" s="10">
        <v>1</v>
      </c>
      <c r="P763" s="513"/>
      <c r="Q763" s="1057">
        <v>1</v>
      </c>
      <c r="R763" s="513">
        <v>204716517.65000001</v>
      </c>
    </row>
    <row r="764" spans="1:18" s="484" customFormat="1" hidden="1">
      <c r="A764" s="478" t="s">
        <v>5007</v>
      </c>
      <c r="B764" s="168" t="s">
        <v>785</v>
      </c>
      <c r="C764" s="234" t="s">
        <v>11257</v>
      </c>
      <c r="D764" s="20" t="s">
        <v>11248</v>
      </c>
      <c r="E764" s="484">
        <v>8197883310</v>
      </c>
      <c r="F764" s="488" t="s">
        <v>5710</v>
      </c>
      <c r="G764" s="488" t="s">
        <v>6934</v>
      </c>
      <c r="H764" s="525" t="s">
        <v>5996</v>
      </c>
      <c r="I764" s="510">
        <v>43899</v>
      </c>
      <c r="J764" s="510">
        <v>43956</v>
      </c>
      <c r="K764" s="494" t="s">
        <v>1900</v>
      </c>
      <c r="L764" s="478" t="s">
        <v>1896</v>
      </c>
      <c r="M764" s="515">
        <v>79183604.349999994</v>
      </c>
      <c r="N764" s="478" t="s">
        <v>7260</v>
      </c>
      <c r="O764" s="10">
        <v>1</v>
      </c>
      <c r="P764" s="513"/>
      <c r="Q764" s="1057">
        <v>1</v>
      </c>
      <c r="R764" s="513">
        <v>76018353.709999993</v>
      </c>
    </row>
    <row r="765" spans="1:18" s="484" customFormat="1" hidden="1">
      <c r="A765" s="478" t="s">
        <v>5007</v>
      </c>
      <c r="B765" s="168" t="s">
        <v>785</v>
      </c>
      <c r="C765" s="234" t="s">
        <v>11254</v>
      </c>
      <c r="D765" s="20" t="s">
        <v>11248</v>
      </c>
      <c r="E765" s="484">
        <v>8278364216</v>
      </c>
      <c r="F765" s="488" t="s">
        <v>5710</v>
      </c>
      <c r="G765" s="488" t="s">
        <v>6934</v>
      </c>
      <c r="H765" s="525" t="s">
        <v>5996</v>
      </c>
      <c r="I765" s="510">
        <v>43937</v>
      </c>
      <c r="J765" s="510">
        <v>43998</v>
      </c>
      <c r="K765" s="494" t="s">
        <v>1900</v>
      </c>
      <c r="L765" s="478" t="s">
        <v>1896</v>
      </c>
      <c r="M765" s="515">
        <v>109584909.79000001</v>
      </c>
      <c r="N765" s="478" t="s">
        <v>7260</v>
      </c>
      <c r="O765" s="10">
        <v>1</v>
      </c>
      <c r="P765" s="513"/>
      <c r="Q765" s="1057">
        <v>1</v>
      </c>
      <c r="R765" s="513">
        <v>106104762.41</v>
      </c>
    </row>
    <row r="766" spans="1:18" s="484" customFormat="1" hidden="1">
      <c r="A766" s="478" t="s">
        <v>5007</v>
      </c>
      <c r="B766" s="168" t="s">
        <v>785</v>
      </c>
      <c r="C766" s="234" t="s">
        <v>11252</v>
      </c>
      <c r="D766" s="20" t="s">
        <v>11248</v>
      </c>
      <c r="E766" s="1038" t="s">
        <v>11253</v>
      </c>
      <c r="F766" s="488" t="s">
        <v>5710</v>
      </c>
      <c r="G766" s="488" t="s">
        <v>6934</v>
      </c>
      <c r="H766" s="525" t="s">
        <v>5996</v>
      </c>
      <c r="I766" s="510">
        <v>43991</v>
      </c>
      <c r="J766" s="510">
        <v>44049</v>
      </c>
      <c r="K766" s="494" t="s">
        <v>1900</v>
      </c>
      <c r="L766" s="478" t="s">
        <v>1896</v>
      </c>
      <c r="M766" s="515">
        <v>78553355.670000002</v>
      </c>
      <c r="N766" s="478" t="s">
        <v>7260</v>
      </c>
      <c r="O766" s="10">
        <v>1</v>
      </c>
      <c r="P766" s="513"/>
      <c r="Q766" s="1057">
        <v>1</v>
      </c>
      <c r="R766" s="513">
        <v>75889836.829999998</v>
      </c>
    </row>
    <row r="767" spans="1:18" s="484" customFormat="1" hidden="1">
      <c r="A767" s="478" t="s">
        <v>5007</v>
      </c>
      <c r="B767" s="512" t="s">
        <v>785</v>
      </c>
      <c r="C767" s="234" t="s">
        <v>11247</v>
      </c>
      <c r="D767" s="20" t="s">
        <v>11248</v>
      </c>
      <c r="E767" s="484" t="s">
        <v>11249</v>
      </c>
      <c r="F767" s="488" t="s">
        <v>5710</v>
      </c>
      <c r="G767" s="488" t="s">
        <v>6934</v>
      </c>
      <c r="H767" s="525" t="s">
        <v>5996</v>
      </c>
      <c r="I767" s="510">
        <v>44057</v>
      </c>
      <c r="J767" s="510">
        <v>44147</v>
      </c>
      <c r="K767" s="494" t="s">
        <v>1900</v>
      </c>
      <c r="L767" s="478" t="s">
        <v>1896</v>
      </c>
      <c r="M767" s="515">
        <v>146399296.06999999</v>
      </c>
      <c r="N767" s="478" t="s">
        <v>7260</v>
      </c>
      <c r="O767" s="10">
        <v>2</v>
      </c>
      <c r="P767" s="513"/>
      <c r="Q767" s="1057">
        <v>1</v>
      </c>
      <c r="R767" s="513">
        <v>140832180.33000001</v>
      </c>
    </row>
    <row r="768" spans="1:18" s="484" customFormat="1" hidden="1">
      <c r="A768" s="478" t="s">
        <v>5007</v>
      </c>
      <c r="B768" s="168" t="s">
        <v>785</v>
      </c>
      <c r="C768" s="234" t="s">
        <v>11274</v>
      </c>
      <c r="D768" s="20" t="s">
        <v>11264</v>
      </c>
      <c r="E768" s="478" t="s">
        <v>11275</v>
      </c>
      <c r="F768" s="488" t="s">
        <v>5710</v>
      </c>
      <c r="G768" s="488" t="s">
        <v>6934</v>
      </c>
      <c r="H768" s="525" t="s">
        <v>5996</v>
      </c>
      <c r="I768" s="510">
        <v>44368</v>
      </c>
      <c r="J768" s="510">
        <v>44439</v>
      </c>
      <c r="K768" s="494" t="s">
        <v>1900</v>
      </c>
      <c r="L768" s="478" t="s">
        <v>1896</v>
      </c>
      <c r="M768" s="515">
        <v>199688737.24000001</v>
      </c>
      <c r="N768" s="478" t="s">
        <v>7260</v>
      </c>
      <c r="O768" s="10">
        <v>1</v>
      </c>
      <c r="P768" s="513"/>
      <c r="Q768" s="1057">
        <v>1</v>
      </c>
      <c r="R768" s="513">
        <v>194816420.55000001</v>
      </c>
    </row>
    <row r="769" spans="1:18" s="484" customFormat="1" hidden="1">
      <c r="A769" s="478" t="s">
        <v>5007</v>
      </c>
      <c r="B769" s="168" t="s">
        <v>785</v>
      </c>
      <c r="C769" s="234" t="s">
        <v>11263</v>
      </c>
      <c r="D769" s="20" t="s">
        <v>11264</v>
      </c>
      <c r="E769" s="606" t="s">
        <v>11265</v>
      </c>
      <c r="F769" s="488" t="s">
        <v>5710</v>
      </c>
      <c r="G769" s="488" t="s">
        <v>6934</v>
      </c>
      <c r="H769" s="525" t="s">
        <v>5996</v>
      </c>
      <c r="I769" s="510">
        <v>44445</v>
      </c>
      <c r="J769" s="510">
        <v>44506</v>
      </c>
      <c r="K769" s="491" t="s">
        <v>1900</v>
      </c>
      <c r="L769" s="478" t="s">
        <v>1896</v>
      </c>
      <c r="M769" s="515">
        <v>56617121.759999998</v>
      </c>
      <c r="N769" s="478" t="s">
        <v>7260</v>
      </c>
      <c r="O769" s="10">
        <v>1</v>
      </c>
      <c r="P769" s="513"/>
      <c r="Q769" s="1057">
        <v>1</v>
      </c>
      <c r="R769" s="513">
        <v>56540788.549999997</v>
      </c>
    </row>
    <row r="770" spans="1:18" s="484" customFormat="1" hidden="1">
      <c r="A770" s="478" t="s">
        <v>5007</v>
      </c>
      <c r="B770" s="168" t="s">
        <v>785</v>
      </c>
      <c r="C770" s="234" t="s">
        <v>11266</v>
      </c>
      <c r="D770" s="842" t="s">
        <v>11264</v>
      </c>
      <c r="E770" s="606" t="s">
        <v>11267</v>
      </c>
      <c r="F770" s="488" t="s">
        <v>5710</v>
      </c>
      <c r="G770" s="488" t="s">
        <v>6934</v>
      </c>
      <c r="H770" s="525" t="s">
        <v>5996</v>
      </c>
      <c r="I770" s="510">
        <v>44575</v>
      </c>
      <c r="J770" s="510">
        <v>44634</v>
      </c>
      <c r="K770" s="494" t="s">
        <v>1900</v>
      </c>
      <c r="L770" s="478" t="s">
        <v>1896</v>
      </c>
      <c r="M770" s="515">
        <v>127653468.31</v>
      </c>
      <c r="N770" s="478" t="s">
        <v>7260</v>
      </c>
      <c r="O770" s="10">
        <v>1</v>
      </c>
      <c r="P770" s="513"/>
      <c r="Q770" s="1057">
        <v>1</v>
      </c>
      <c r="R770" s="513">
        <v>127641022.65000001</v>
      </c>
    </row>
    <row r="771" spans="1:18" s="484" customFormat="1" hidden="1">
      <c r="A771" s="478" t="s">
        <v>5007</v>
      </c>
      <c r="B771" s="168" t="s">
        <v>785</v>
      </c>
      <c r="C771" s="234" t="s">
        <v>11272</v>
      </c>
      <c r="D771" s="20" t="s">
        <v>11264</v>
      </c>
      <c r="E771" s="478" t="s">
        <v>11273</v>
      </c>
      <c r="F771" s="488" t="s">
        <v>5710</v>
      </c>
      <c r="G771" s="488" t="s">
        <v>6934</v>
      </c>
      <c r="H771" s="525" t="s">
        <v>5996</v>
      </c>
      <c r="I771" s="510">
        <v>44655</v>
      </c>
      <c r="J771" s="510">
        <v>44686</v>
      </c>
      <c r="K771" s="494" t="s">
        <v>1900</v>
      </c>
      <c r="L771" s="478" t="s">
        <v>1896</v>
      </c>
      <c r="M771" s="515">
        <v>105205845.39</v>
      </c>
      <c r="N771" s="478" t="s">
        <v>7260</v>
      </c>
      <c r="O771" s="10">
        <v>1</v>
      </c>
      <c r="P771" s="513"/>
      <c r="Q771" s="1057">
        <v>1</v>
      </c>
      <c r="R771" s="513">
        <v>105195807.06999999</v>
      </c>
    </row>
    <row r="772" spans="1:18" s="484" customFormat="1" hidden="1">
      <c r="A772" s="478" t="s">
        <v>5007</v>
      </c>
      <c r="B772" s="168" t="s">
        <v>785</v>
      </c>
      <c r="C772" s="234" t="s">
        <v>11278</v>
      </c>
      <c r="D772" s="20" t="s">
        <v>11264</v>
      </c>
      <c r="E772" s="478" t="s">
        <v>11279</v>
      </c>
      <c r="F772" s="488" t="s">
        <v>5710</v>
      </c>
      <c r="G772" s="488" t="s">
        <v>6934</v>
      </c>
      <c r="H772" s="525" t="s">
        <v>5996</v>
      </c>
      <c r="I772" s="510">
        <v>44664</v>
      </c>
      <c r="J772" s="510">
        <v>44718</v>
      </c>
      <c r="K772" s="494" t="s">
        <v>1900</v>
      </c>
      <c r="L772" s="478" t="s">
        <v>1896</v>
      </c>
      <c r="M772" s="515">
        <v>61434409.850000001</v>
      </c>
      <c r="N772" s="478" t="s">
        <v>7260</v>
      </c>
      <c r="O772" s="10">
        <v>1</v>
      </c>
      <c r="P772" s="513"/>
      <c r="Q772" s="1057">
        <v>1</v>
      </c>
      <c r="R772" s="513">
        <v>61428456.460000001</v>
      </c>
    </row>
    <row r="773" spans="1:18" s="484" customFormat="1" hidden="1">
      <c r="A773" s="478" t="s">
        <v>5007</v>
      </c>
      <c r="B773" s="168" t="s">
        <v>785</v>
      </c>
      <c r="C773" s="234" t="s">
        <v>11260</v>
      </c>
      <c r="D773" s="842" t="s">
        <v>11248</v>
      </c>
      <c r="E773" s="484">
        <v>9262296076</v>
      </c>
      <c r="F773" s="488" t="s">
        <v>5710</v>
      </c>
      <c r="G773" s="488" t="s">
        <v>6934</v>
      </c>
      <c r="H773" s="525" t="s">
        <v>5996</v>
      </c>
      <c r="I773" s="510">
        <v>44727</v>
      </c>
      <c r="J773" s="510">
        <v>44769</v>
      </c>
      <c r="K773" s="494" t="s">
        <v>1900</v>
      </c>
      <c r="L773" s="478" t="s">
        <v>1896</v>
      </c>
      <c r="M773" s="515">
        <v>78794595.109999999</v>
      </c>
      <c r="N773" s="478" t="s">
        <v>7260</v>
      </c>
      <c r="O773" s="10">
        <v>1</v>
      </c>
      <c r="P773" s="513"/>
      <c r="Q773" s="1057">
        <v>1</v>
      </c>
      <c r="R773" s="513">
        <v>78717540.920000002</v>
      </c>
    </row>
    <row r="774" spans="1:18" s="484" customFormat="1" hidden="1">
      <c r="A774" s="478" t="s">
        <v>5007</v>
      </c>
      <c r="B774" s="168" t="s">
        <v>785</v>
      </c>
      <c r="C774" s="234" t="s">
        <v>11268</v>
      </c>
      <c r="D774" s="842" t="s">
        <v>11264</v>
      </c>
      <c r="E774" s="478" t="s">
        <v>11269</v>
      </c>
      <c r="F774" s="488" t="s">
        <v>5710</v>
      </c>
      <c r="G774" s="488" t="s">
        <v>6934</v>
      </c>
      <c r="H774" s="525" t="s">
        <v>5996</v>
      </c>
      <c r="I774" s="510">
        <v>44811</v>
      </c>
      <c r="J774" s="510">
        <v>44816</v>
      </c>
      <c r="K774" s="494" t="s">
        <v>1900</v>
      </c>
      <c r="L774" s="478" t="s">
        <v>1896</v>
      </c>
      <c r="M774" s="515">
        <v>72639852.420000002</v>
      </c>
      <c r="N774" s="478" t="s">
        <v>7260</v>
      </c>
      <c r="O774" s="10">
        <v>1</v>
      </c>
      <c r="P774" s="513"/>
      <c r="Q774" s="1057">
        <v>1</v>
      </c>
      <c r="R774" s="513">
        <v>72632853.510000005</v>
      </c>
    </row>
    <row r="775" spans="1:18" s="484" customFormat="1" hidden="1">
      <c r="A775" s="478" t="s">
        <v>5007</v>
      </c>
      <c r="B775" s="168" t="s">
        <v>785</v>
      </c>
      <c r="C775" s="234" t="s">
        <v>11270</v>
      </c>
      <c r="D775" s="842" t="s">
        <v>11264</v>
      </c>
      <c r="E775" s="478" t="s">
        <v>11271</v>
      </c>
      <c r="F775" s="488" t="s">
        <v>5710</v>
      </c>
      <c r="G775" s="488" t="s">
        <v>6934</v>
      </c>
      <c r="H775" s="525" t="s">
        <v>5996</v>
      </c>
      <c r="I775" s="510">
        <v>44811</v>
      </c>
      <c r="J775" s="510">
        <v>44816</v>
      </c>
      <c r="K775" s="491" t="s">
        <v>1900</v>
      </c>
      <c r="L775" s="478" t="s">
        <v>1896</v>
      </c>
      <c r="M775" s="515">
        <v>137204057.03</v>
      </c>
      <c r="N775" s="478" t="s">
        <v>7260</v>
      </c>
      <c r="O775" s="10">
        <v>1</v>
      </c>
      <c r="P775" s="513"/>
      <c r="Q775" s="1057">
        <v>1</v>
      </c>
      <c r="R775" s="513">
        <v>137190555.90000001</v>
      </c>
    </row>
    <row r="776" spans="1:18" s="484" customFormat="1" hidden="1">
      <c r="A776" s="478" t="s">
        <v>5007</v>
      </c>
      <c r="B776" s="168" t="s">
        <v>785</v>
      </c>
      <c r="C776" s="234" t="s">
        <v>11261</v>
      </c>
      <c r="D776" s="842" t="s">
        <v>11248</v>
      </c>
      <c r="E776" s="484" t="s">
        <v>11262</v>
      </c>
      <c r="F776" s="488" t="s">
        <v>5710</v>
      </c>
      <c r="G776" s="488" t="s">
        <v>6934</v>
      </c>
      <c r="H776" s="525" t="s">
        <v>5996</v>
      </c>
      <c r="I776" s="510">
        <v>44911</v>
      </c>
      <c r="J776" s="510">
        <v>44952</v>
      </c>
      <c r="K776" s="494" t="s">
        <v>1900</v>
      </c>
      <c r="L776" s="478" t="s">
        <v>1896</v>
      </c>
      <c r="M776" s="515">
        <v>31360839</v>
      </c>
      <c r="N776" s="478" t="s">
        <v>7260</v>
      </c>
      <c r="O776" s="10">
        <v>1</v>
      </c>
      <c r="P776" s="513"/>
      <c r="Q776" s="1057">
        <v>1</v>
      </c>
      <c r="R776" s="513">
        <v>31054864.359999999</v>
      </c>
    </row>
    <row r="777" spans="1:18" s="484" customFormat="1" hidden="1">
      <c r="A777" s="478" t="s">
        <v>5007</v>
      </c>
      <c r="B777" s="168" t="s">
        <v>785</v>
      </c>
      <c r="C777" s="234" t="s">
        <v>11276</v>
      </c>
      <c r="D777" s="20" t="s">
        <v>11264</v>
      </c>
      <c r="E777" s="478" t="s">
        <v>11277</v>
      </c>
      <c r="F777" s="488" t="s">
        <v>5710</v>
      </c>
      <c r="G777" s="488" t="s">
        <v>6934</v>
      </c>
      <c r="H777" s="525" t="s">
        <v>5996</v>
      </c>
      <c r="I777" s="510">
        <v>44946</v>
      </c>
      <c r="J777" s="510">
        <v>44985</v>
      </c>
      <c r="K777" s="494" t="s">
        <v>1900</v>
      </c>
      <c r="L777" s="478" t="s">
        <v>1896</v>
      </c>
      <c r="M777" s="515">
        <v>10791711.390000001</v>
      </c>
      <c r="N777" s="478" t="s">
        <v>7260</v>
      </c>
      <c r="O777" s="10">
        <v>1</v>
      </c>
      <c r="P777" s="513"/>
      <c r="Q777" s="1057">
        <v>1</v>
      </c>
      <c r="R777" s="513">
        <v>10790672.84</v>
      </c>
    </row>
    <row r="778" spans="1:18" s="484" customFormat="1" hidden="1">
      <c r="A778" s="478" t="s">
        <v>5007</v>
      </c>
      <c r="B778" s="168" t="s">
        <v>785</v>
      </c>
      <c r="C778" s="234" t="s">
        <v>11259</v>
      </c>
      <c r="D778" s="842" t="s">
        <v>11248</v>
      </c>
      <c r="E778" s="484">
        <v>9837994978</v>
      </c>
      <c r="F778" s="488" t="s">
        <v>5710</v>
      </c>
      <c r="G778" s="488" t="s">
        <v>6934</v>
      </c>
      <c r="H778" s="525" t="s">
        <v>5996</v>
      </c>
      <c r="I778" s="510">
        <v>45077</v>
      </c>
      <c r="J778" s="510">
        <v>45120</v>
      </c>
      <c r="K778" s="494" t="s">
        <v>1900</v>
      </c>
      <c r="L778" s="478" t="s">
        <v>1896</v>
      </c>
      <c r="M778" s="515">
        <v>17749066.809999999</v>
      </c>
      <c r="N778" s="478" t="s">
        <v>7260</v>
      </c>
      <c r="O778" s="10">
        <v>0</v>
      </c>
      <c r="P778" s="513"/>
      <c r="Q778" s="1057">
        <v>0</v>
      </c>
      <c r="R778" s="513">
        <v>0</v>
      </c>
    </row>
    <row r="779" spans="1:18" s="484" customFormat="1" hidden="1">
      <c r="A779" s="478" t="s">
        <v>5008</v>
      </c>
      <c r="B779" s="168" t="s">
        <v>785</v>
      </c>
      <c r="C779" s="234" t="s">
        <v>11283</v>
      </c>
      <c r="D779" s="20" t="s">
        <v>11284</v>
      </c>
      <c r="E779" s="478" t="s">
        <v>11285</v>
      </c>
      <c r="F779" s="488" t="s">
        <v>5710</v>
      </c>
      <c r="G779" s="488" t="s">
        <v>6934</v>
      </c>
      <c r="H779" s="525" t="s">
        <v>5996</v>
      </c>
      <c r="I779" s="510">
        <v>42837</v>
      </c>
      <c r="J779" s="510">
        <v>42892</v>
      </c>
      <c r="K779" s="494" t="s">
        <v>1900</v>
      </c>
      <c r="L779" s="478" t="s">
        <v>1896</v>
      </c>
      <c r="M779" s="515">
        <v>263491400.16</v>
      </c>
      <c r="N779" s="478" t="s">
        <v>7260</v>
      </c>
      <c r="O779" s="10">
        <v>2</v>
      </c>
      <c r="P779" s="490"/>
      <c r="Q779" s="1057">
        <v>1</v>
      </c>
      <c r="R779" s="513">
        <f>M779*0.83665</f>
        <v>220450079.94386399</v>
      </c>
    </row>
    <row r="780" spans="1:18" s="484" customFormat="1" hidden="1">
      <c r="A780" s="478" t="s">
        <v>5008</v>
      </c>
      <c r="B780" s="168" t="s">
        <v>785</v>
      </c>
      <c r="C780" s="234" t="s">
        <v>11352</v>
      </c>
      <c r="D780" s="20" t="s">
        <v>11284</v>
      </c>
      <c r="E780" s="484" t="s">
        <v>11353</v>
      </c>
      <c r="F780" s="488" t="s">
        <v>5710</v>
      </c>
      <c r="G780" s="488" t="s">
        <v>6934</v>
      </c>
      <c r="H780" s="525" t="s">
        <v>5996</v>
      </c>
      <c r="I780" s="510">
        <v>42900</v>
      </c>
      <c r="J780" s="510">
        <v>42936</v>
      </c>
      <c r="K780" s="494" t="s">
        <v>1900</v>
      </c>
      <c r="L780" s="478" t="s">
        <v>1896</v>
      </c>
      <c r="M780" s="515">
        <v>216267327.46000001</v>
      </c>
      <c r="N780" s="478" t="s">
        <v>7260</v>
      </c>
      <c r="O780" s="10"/>
      <c r="P780" s="490"/>
      <c r="Q780" s="1057" t="s">
        <v>9827</v>
      </c>
      <c r="R780" s="621">
        <f>M780</f>
        <v>216267327.46000001</v>
      </c>
    </row>
    <row r="781" spans="1:18" s="484" customFormat="1" hidden="1">
      <c r="A781" s="478" t="s">
        <v>5008</v>
      </c>
      <c r="B781" s="168" t="s">
        <v>785</v>
      </c>
      <c r="C781" s="234" t="s">
        <v>11354</v>
      </c>
      <c r="D781" s="20" t="s">
        <v>11284</v>
      </c>
      <c r="E781" s="484" t="s">
        <v>11355</v>
      </c>
      <c r="F781" s="488" t="s">
        <v>5710</v>
      </c>
      <c r="G781" s="488" t="s">
        <v>6934</v>
      </c>
      <c r="H781" s="525" t="s">
        <v>5996</v>
      </c>
      <c r="I781" s="510">
        <v>42909</v>
      </c>
      <c r="J781" s="510">
        <v>42978</v>
      </c>
      <c r="K781" s="494" t="s">
        <v>1900</v>
      </c>
      <c r="L781" s="478" t="s">
        <v>1896</v>
      </c>
      <c r="M781" s="515">
        <v>251288180.22</v>
      </c>
      <c r="N781" s="478" t="s">
        <v>7260</v>
      </c>
      <c r="O781" s="10"/>
      <c r="P781" s="490"/>
      <c r="Q781" s="1057" t="s">
        <v>9827</v>
      </c>
      <c r="R781" s="621">
        <f>M781</f>
        <v>251288180.22</v>
      </c>
    </row>
    <row r="782" spans="1:18" s="484" customFormat="1" hidden="1">
      <c r="A782" s="478" t="s">
        <v>5008</v>
      </c>
      <c r="B782" s="168" t="s">
        <v>785</v>
      </c>
      <c r="C782" s="234" t="s">
        <v>11356</v>
      </c>
      <c r="D782" s="20" t="s">
        <v>11284</v>
      </c>
      <c r="E782" s="484" t="s">
        <v>11357</v>
      </c>
      <c r="F782" s="488" t="s">
        <v>5710</v>
      </c>
      <c r="G782" s="488" t="s">
        <v>6934</v>
      </c>
      <c r="H782" s="525" t="s">
        <v>5996</v>
      </c>
      <c r="I782" s="510">
        <v>42943</v>
      </c>
      <c r="J782" s="510">
        <v>43006</v>
      </c>
      <c r="K782" s="494" t="s">
        <v>1900</v>
      </c>
      <c r="L782" s="478" t="s">
        <v>1896</v>
      </c>
      <c r="M782" s="515">
        <v>212285199.55000001</v>
      </c>
      <c r="N782" s="478" t="s">
        <v>7260</v>
      </c>
      <c r="O782" s="10"/>
      <c r="P782" s="490"/>
      <c r="Q782" s="1057" t="s">
        <v>9827</v>
      </c>
      <c r="R782" s="621">
        <f>M782</f>
        <v>212285199.55000001</v>
      </c>
    </row>
    <row r="783" spans="1:18" s="484" customFormat="1" hidden="1">
      <c r="A783" s="478" t="s">
        <v>5008</v>
      </c>
      <c r="B783" s="168" t="s">
        <v>785</v>
      </c>
      <c r="C783" s="234" t="s">
        <v>11358</v>
      </c>
      <c r="D783" s="20" t="s">
        <v>11284</v>
      </c>
      <c r="E783" s="484" t="s">
        <v>11359</v>
      </c>
      <c r="F783" s="488" t="s">
        <v>5710</v>
      </c>
      <c r="G783" s="488" t="s">
        <v>6934</v>
      </c>
      <c r="H783" s="525" t="s">
        <v>5996</v>
      </c>
      <c r="I783" s="510">
        <v>43084</v>
      </c>
      <c r="J783" s="510">
        <v>43171</v>
      </c>
      <c r="K783" s="494" t="s">
        <v>1900</v>
      </c>
      <c r="L783" s="478" t="s">
        <v>1896</v>
      </c>
      <c r="M783" s="490">
        <v>343695595.25999999</v>
      </c>
      <c r="N783" s="478" t="s">
        <v>7260</v>
      </c>
      <c r="O783" s="10"/>
      <c r="P783" s="490"/>
      <c r="Q783" s="1057" t="s">
        <v>9827</v>
      </c>
      <c r="R783" s="621">
        <f>M783</f>
        <v>343695595.25999999</v>
      </c>
    </row>
    <row r="784" spans="1:18" s="484" customFormat="1" hidden="1">
      <c r="A784" s="478" t="s">
        <v>5008</v>
      </c>
      <c r="B784" s="168" t="s">
        <v>785</v>
      </c>
      <c r="C784" s="234" t="s">
        <v>11360</v>
      </c>
      <c r="D784" s="20" t="s">
        <v>11284</v>
      </c>
      <c r="E784" s="484">
        <v>7358335223</v>
      </c>
      <c r="F784" s="488" t="s">
        <v>5710</v>
      </c>
      <c r="G784" s="488" t="s">
        <v>6934</v>
      </c>
      <c r="H784" s="525" t="s">
        <v>5996</v>
      </c>
      <c r="I784" s="510">
        <v>43154</v>
      </c>
      <c r="J784" s="510">
        <v>43196</v>
      </c>
      <c r="K784" s="494" t="s">
        <v>1900</v>
      </c>
      <c r="L784" s="478" t="s">
        <v>1896</v>
      </c>
      <c r="M784" s="490">
        <v>88497459.370000005</v>
      </c>
      <c r="N784" s="478" t="s">
        <v>7260</v>
      </c>
      <c r="O784" s="10"/>
      <c r="P784" s="490"/>
      <c r="Q784" s="1057" t="s">
        <v>9827</v>
      </c>
      <c r="R784" s="621">
        <f>M784</f>
        <v>88497459.370000005</v>
      </c>
    </row>
    <row r="785" spans="1:18" s="484" customFormat="1" hidden="1">
      <c r="A785" s="478" t="s">
        <v>5008</v>
      </c>
      <c r="B785" s="168" t="s">
        <v>785</v>
      </c>
      <c r="C785" s="234" t="s">
        <v>11280</v>
      </c>
      <c r="D785" s="20" t="s">
        <v>11281</v>
      </c>
      <c r="E785" s="606" t="s">
        <v>11282</v>
      </c>
      <c r="F785" s="488" t="s">
        <v>5710</v>
      </c>
      <c r="G785" s="488" t="s">
        <v>6934</v>
      </c>
      <c r="H785" s="525" t="s">
        <v>5996</v>
      </c>
      <c r="I785" s="510">
        <v>43188</v>
      </c>
      <c r="J785" s="510">
        <v>43249</v>
      </c>
      <c r="K785" s="494" t="s">
        <v>1900</v>
      </c>
      <c r="L785" s="478" t="s">
        <v>1896</v>
      </c>
      <c r="M785" s="515">
        <v>73157090.620000005</v>
      </c>
      <c r="N785" s="478" t="s">
        <v>7260</v>
      </c>
      <c r="O785" s="10">
        <v>2</v>
      </c>
      <c r="P785" s="490"/>
      <c r="Q785" s="1057">
        <v>1</v>
      </c>
      <c r="R785" s="513">
        <v>67046698.079999998</v>
      </c>
    </row>
    <row r="786" spans="1:18" s="484" customFormat="1" hidden="1">
      <c r="A786" s="478" t="s">
        <v>5008</v>
      </c>
      <c r="B786" s="168" t="s">
        <v>785</v>
      </c>
      <c r="C786" s="234" t="s">
        <v>11361</v>
      </c>
      <c r="D786" s="20" t="s">
        <v>11284</v>
      </c>
      <c r="E786" s="484" t="s">
        <v>11362</v>
      </c>
      <c r="F786" s="488" t="s">
        <v>5710</v>
      </c>
      <c r="G786" s="488" t="s">
        <v>6934</v>
      </c>
      <c r="H786" s="525" t="s">
        <v>5996</v>
      </c>
      <c r="I786" s="510">
        <v>44393</v>
      </c>
      <c r="J786" s="510">
        <v>44452</v>
      </c>
      <c r="K786" s="494" t="s">
        <v>1900</v>
      </c>
      <c r="L786" s="478" t="s">
        <v>1896</v>
      </c>
      <c r="M786" s="490">
        <v>95241184.900000006</v>
      </c>
      <c r="N786" s="478" t="s">
        <v>7260</v>
      </c>
      <c r="O786" s="10">
        <v>0</v>
      </c>
      <c r="P786" s="490"/>
      <c r="Q786" s="1057">
        <v>0</v>
      </c>
      <c r="R786" s="513">
        <v>0</v>
      </c>
    </row>
    <row r="787" spans="1:18" s="484" customFormat="1" hidden="1">
      <c r="A787" s="478" t="s">
        <v>5008</v>
      </c>
      <c r="B787" s="168" t="s">
        <v>785</v>
      </c>
      <c r="C787" s="234" t="s">
        <v>11363</v>
      </c>
      <c r="D787" s="842" t="s">
        <v>11284</v>
      </c>
      <c r="E787" s="1077" t="s">
        <v>11364</v>
      </c>
      <c r="F787" s="488" t="s">
        <v>5710</v>
      </c>
      <c r="G787" s="488" t="s">
        <v>6934</v>
      </c>
      <c r="H787" s="525" t="s">
        <v>5996</v>
      </c>
      <c r="I787" s="510">
        <v>44834</v>
      </c>
      <c r="J787" s="510">
        <v>44879</v>
      </c>
      <c r="K787" s="494" t="s">
        <v>1900</v>
      </c>
      <c r="L787" s="478" t="s">
        <v>1896</v>
      </c>
      <c r="M787" s="490">
        <v>10067147.52</v>
      </c>
      <c r="N787" s="478" t="s">
        <v>7260</v>
      </c>
      <c r="O787" s="10">
        <v>0</v>
      </c>
      <c r="P787" s="490"/>
      <c r="Q787" s="1057">
        <v>0</v>
      </c>
      <c r="R787" s="513">
        <v>0</v>
      </c>
    </row>
    <row r="788" spans="1:18" s="484" customFormat="1" hidden="1">
      <c r="A788" s="478" t="s">
        <v>5008</v>
      </c>
      <c r="B788" s="168" t="s">
        <v>785</v>
      </c>
      <c r="C788" s="234" t="s">
        <v>11365</v>
      </c>
      <c r="D788" s="20" t="s">
        <v>11284</v>
      </c>
      <c r="E788" s="484">
        <v>9597875103</v>
      </c>
      <c r="F788" s="488" t="s">
        <v>5710</v>
      </c>
      <c r="G788" s="488" t="s">
        <v>6934</v>
      </c>
      <c r="H788" s="525" t="s">
        <v>5996</v>
      </c>
      <c r="I788" s="510">
        <v>44939</v>
      </c>
      <c r="J788" s="510">
        <v>44980</v>
      </c>
      <c r="K788" s="494" t="s">
        <v>1900</v>
      </c>
      <c r="L788" s="478" t="s">
        <v>1896</v>
      </c>
      <c r="M788" s="490">
        <v>12174802.949999999</v>
      </c>
      <c r="N788" s="478" t="s">
        <v>7260</v>
      </c>
      <c r="O788" s="10"/>
      <c r="P788" s="490"/>
      <c r="Q788" s="1057" t="s">
        <v>9827</v>
      </c>
      <c r="R788" s="621">
        <f>M788</f>
        <v>12174802.949999999</v>
      </c>
    </row>
    <row r="789" spans="1:18" s="484" customFormat="1" hidden="1">
      <c r="A789" s="478" t="s">
        <v>5008</v>
      </c>
      <c r="B789" s="168" t="s">
        <v>785</v>
      </c>
      <c r="C789" s="234" t="s">
        <v>11378</v>
      </c>
      <c r="D789" s="20" t="s">
        <v>11379</v>
      </c>
      <c r="E789" s="484" t="s">
        <v>11380</v>
      </c>
      <c r="F789" s="488" t="s">
        <v>5710</v>
      </c>
      <c r="G789" s="488" t="s">
        <v>6934</v>
      </c>
      <c r="H789" s="525" t="s">
        <v>5996</v>
      </c>
      <c r="I789" s="510">
        <v>44923</v>
      </c>
      <c r="J789" s="510">
        <v>44984</v>
      </c>
      <c r="K789" s="494" t="s">
        <v>1900</v>
      </c>
      <c r="L789" s="478" t="s">
        <v>1896</v>
      </c>
      <c r="M789" s="490">
        <v>216557700.71000001</v>
      </c>
      <c r="N789" s="478" t="s">
        <v>7260</v>
      </c>
      <c r="O789" s="10"/>
      <c r="P789" s="490"/>
      <c r="Q789" s="1057">
        <v>1</v>
      </c>
      <c r="R789" s="513">
        <v>189675369.97</v>
      </c>
    </row>
    <row r="790" spans="1:18" s="484" customFormat="1" hidden="1">
      <c r="A790" s="478" t="s">
        <v>5008</v>
      </c>
      <c r="B790" s="168" t="s">
        <v>785</v>
      </c>
      <c r="C790" s="234" t="s">
        <v>11366</v>
      </c>
      <c r="D790" s="842" t="s">
        <v>11284</v>
      </c>
      <c r="E790" s="484" t="s">
        <v>11368</v>
      </c>
      <c r="F790" s="488" t="s">
        <v>5710</v>
      </c>
      <c r="G790" s="488" t="s">
        <v>6934</v>
      </c>
      <c r="H790" s="525" t="s">
        <v>5996</v>
      </c>
      <c r="I790" s="510">
        <v>45033</v>
      </c>
      <c r="J790" s="510">
        <v>45077</v>
      </c>
      <c r="K790" s="494" t="s">
        <v>1900</v>
      </c>
      <c r="L790" s="478" t="s">
        <v>1896</v>
      </c>
      <c r="M790" s="490">
        <v>34529548.490000002</v>
      </c>
      <c r="N790" s="478" t="s">
        <v>7260</v>
      </c>
      <c r="O790" s="10">
        <v>0</v>
      </c>
      <c r="P790" s="490"/>
      <c r="Q790" s="1057">
        <v>0</v>
      </c>
      <c r="R790" s="513">
        <v>0</v>
      </c>
    </row>
    <row r="791" spans="1:18" s="484" customFormat="1" hidden="1">
      <c r="A791" s="478" t="s">
        <v>5008</v>
      </c>
      <c r="B791" s="168" t="s">
        <v>785</v>
      </c>
      <c r="C791" s="234" t="s">
        <v>11381</v>
      </c>
      <c r="D791" s="842" t="s">
        <v>11382</v>
      </c>
      <c r="E791" s="484">
        <v>9922131187</v>
      </c>
      <c r="F791" s="488" t="s">
        <v>5710</v>
      </c>
      <c r="G791" s="488" t="s">
        <v>6934</v>
      </c>
      <c r="H791" s="525" t="s">
        <v>5996</v>
      </c>
      <c r="I791" s="510">
        <v>45106</v>
      </c>
      <c r="J791" s="510">
        <v>45166</v>
      </c>
      <c r="K791" s="494" t="s">
        <v>1900</v>
      </c>
      <c r="L791" s="478" t="s">
        <v>1896</v>
      </c>
      <c r="M791" s="490">
        <v>259507360.52000001</v>
      </c>
      <c r="N791" s="478" t="s">
        <v>7260</v>
      </c>
      <c r="O791" s="10"/>
      <c r="P791" s="490"/>
      <c r="Q791" s="1057" t="s">
        <v>9827</v>
      </c>
      <c r="R791" s="621">
        <f>M791</f>
        <v>259507360.52000001</v>
      </c>
    </row>
    <row r="792" spans="1:18" s="484" customFormat="1" hidden="1">
      <c r="A792" s="478" t="s">
        <v>5008</v>
      </c>
      <c r="B792" s="168" t="s">
        <v>785</v>
      </c>
      <c r="C792" s="234" t="s">
        <v>11367</v>
      </c>
      <c r="D792" s="842" t="s">
        <v>11284</v>
      </c>
      <c r="E792" s="484">
        <v>9858674327</v>
      </c>
      <c r="F792" s="488" t="s">
        <v>5710</v>
      </c>
      <c r="G792" s="488" t="s">
        <v>6934</v>
      </c>
      <c r="H792" s="525" t="s">
        <v>5996</v>
      </c>
      <c r="I792" s="510">
        <v>45126</v>
      </c>
      <c r="J792" s="510">
        <v>45169</v>
      </c>
      <c r="K792" s="494" t="s">
        <v>1900</v>
      </c>
      <c r="L792" s="478" t="s">
        <v>1896</v>
      </c>
      <c r="M792" s="490">
        <v>34529548.490000002</v>
      </c>
      <c r="N792" s="478" t="s">
        <v>7260</v>
      </c>
      <c r="O792" s="10">
        <v>0</v>
      </c>
      <c r="P792" s="490"/>
      <c r="Q792" s="1057">
        <v>0</v>
      </c>
      <c r="R792" s="513">
        <v>0</v>
      </c>
    </row>
    <row r="793" spans="1:18" s="484" customFormat="1" hidden="1">
      <c r="A793" s="478" t="s">
        <v>5008</v>
      </c>
      <c r="B793" s="168" t="s">
        <v>785</v>
      </c>
      <c r="C793" s="234" t="s">
        <v>11369</v>
      </c>
      <c r="D793" s="20" t="s">
        <v>11284</v>
      </c>
      <c r="E793" s="484" t="s">
        <v>11370</v>
      </c>
      <c r="F793" s="488" t="s">
        <v>5710</v>
      </c>
      <c r="G793" s="488" t="s">
        <v>6934</v>
      </c>
      <c r="H793" s="525" t="s">
        <v>5996</v>
      </c>
      <c r="I793" s="510">
        <v>45323</v>
      </c>
      <c r="J793" s="510">
        <v>45357</v>
      </c>
      <c r="K793" s="494" t="s">
        <v>1900</v>
      </c>
      <c r="L793" s="478" t="s">
        <v>1896</v>
      </c>
      <c r="M793" s="490">
        <v>31481181.420000002</v>
      </c>
      <c r="N793" s="478" t="s">
        <v>7260</v>
      </c>
      <c r="O793" s="10"/>
      <c r="P793" s="490"/>
      <c r="Q793" s="1057" t="s">
        <v>9827</v>
      </c>
      <c r="R793" s="621">
        <f>M793</f>
        <v>31481181.420000002</v>
      </c>
    </row>
    <row r="794" spans="1:18" s="484" customFormat="1" hidden="1">
      <c r="A794" s="478" t="s">
        <v>5008</v>
      </c>
      <c r="B794" s="168" t="s">
        <v>785</v>
      </c>
      <c r="C794" s="234" t="s">
        <v>11371</v>
      </c>
      <c r="D794" s="20" t="s">
        <v>11284</v>
      </c>
      <c r="E794" s="484" t="s">
        <v>11372</v>
      </c>
      <c r="F794" s="488" t="s">
        <v>5710</v>
      </c>
      <c r="G794" s="488" t="s">
        <v>6934</v>
      </c>
      <c r="H794" s="525" t="s">
        <v>5996</v>
      </c>
      <c r="I794" s="510">
        <v>45433</v>
      </c>
      <c r="J794" s="510">
        <v>45476</v>
      </c>
      <c r="K794" s="494" t="s">
        <v>1900</v>
      </c>
      <c r="L794" s="478" t="s">
        <v>1896</v>
      </c>
      <c r="M794" s="490">
        <v>48683142.770000003</v>
      </c>
      <c r="N794" s="478" t="s">
        <v>7260</v>
      </c>
      <c r="O794" s="10">
        <v>0</v>
      </c>
      <c r="P794" s="490"/>
      <c r="Q794" s="1057">
        <v>0</v>
      </c>
      <c r="R794" s="513">
        <v>0</v>
      </c>
    </row>
    <row r="795" spans="1:18" s="484" customFormat="1" hidden="1">
      <c r="A795" s="478" t="s">
        <v>5008</v>
      </c>
      <c r="B795" s="168" t="s">
        <v>785</v>
      </c>
      <c r="C795" s="234" t="s">
        <v>11373</v>
      </c>
      <c r="D795" s="20" t="s">
        <v>11284</v>
      </c>
      <c r="E795" s="484" t="s">
        <v>11374</v>
      </c>
      <c r="F795" s="488" t="s">
        <v>5710</v>
      </c>
      <c r="G795" s="488" t="s">
        <v>6934</v>
      </c>
      <c r="H795" s="525" t="s">
        <v>5996</v>
      </c>
      <c r="I795" s="510">
        <v>45484</v>
      </c>
      <c r="J795" s="510">
        <v>45541</v>
      </c>
      <c r="K795" s="494" t="s">
        <v>1900</v>
      </c>
      <c r="L795" s="478" t="s">
        <v>1896</v>
      </c>
      <c r="M795" s="490">
        <v>48683142.770000003</v>
      </c>
      <c r="N795" s="478" t="s">
        <v>7260</v>
      </c>
      <c r="O795" s="10"/>
      <c r="P795" s="490"/>
      <c r="Q795" s="1057" t="s">
        <v>9827</v>
      </c>
      <c r="R795" s="621">
        <f>M795</f>
        <v>48683142.770000003</v>
      </c>
    </row>
    <row r="796" spans="1:18" s="484" customFormat="1" hidden="1">
      <c r="A796" s="478" t="s">
        <v>5546</v>
      </c>
      <c r="B796" s="168" t="s">
        <v>784</v>
      </c>
      <c r="C796" s="234" t="s">
        <v>9825</v>
      </c>
      <c r="D796" s="842" t="s">
        <v>11385</v>
      </c>
      <c r="E796" s="606">
        <v>9846087009</v>
      </c>
      <c r="F796" s="488" t="s">
        <v>5710</v>
      </c>
      <c r="G796" s="487" t="s">
        <v>6934</v>
      </c>
      <c r="H796" s="525" t="s">
        <v>5996</v>
      </c>
      <c r="I796" s="509">
        <v>45090</v>
      </c>
      <c r="J796" s="509">
        <v>45166</v>
      </c>
      <c r="K796" s="494" t="s">
        <v>1900</v>
      </c>
      <c r="L796" s="478" t="s">
        <v>1896</v>
      </c>
      <c r="M796" s="490">
        <v>436635886.80000001</v>
      </c>
      <c r="N796" s="606" t="s">
        <v>5747</v>
      </c>
      <c r="O796" s="10"/>
      <c r="P796" s="490"/>
      <c r="Q796" s="1057">
        <v>1</v>
      </c>
      <c r="R796" s="513">
        <v>374272181.88</v>
      </c>
    </row>
    <row r="797" spans="1:18" s="484" customFormat="1" hidden="1">
      <c r="A797" s="478" t="s">
        <v>5546</v>
      </c>
      <c r="B797" s="168" t="s">
        <v>784</v>
      </c>
      <c r="C797" s="234" t="s">
        <v>9828</v>
      </c>
      <c r="D797" s="20" t="s">
        <v>11386</v>
      </c>
      <c r="E797" s="606">
        <v>9901505469</v>
      </c>
      <c r="F797" s="488" t="s">
        <v>5710</v>
      </c>
      <c r="G797" s="487" t="s">
        <v>6934</v>
      </c>
      <c r="H797" s="525" t="s">
        <v>5996</v>
      </c>
      <c r="I797" s="509">
        <v>45105</v>
      </c>
      <c r="J797" s="509">
        <v>45183</v>
      </c>
      <c r="K797" s="494" t="s">
        <v>1900</v>
      </c>
      <c r="L797" s="478" t="s">
        <v>1896</v>
      </c>
      <c r="M797" s="490">
        <v>252562510.09</v>
      </c>
      <c r="N797" s="606" t="s">
        <v>5747</v>
      </c>
      <c r="O797" s="10"/>
      <c r="P797" s="490"/>
      <c r="Q797" s="1057">
        <v>1</v>
      </c>
      <c r="R797" s="513">
        <v>239171053.47</v>
      </c>
    </row>
    <row r="798" spans="1:18" s="484" customFormat="1" hidden="1">
      <c r="A798" s="478" t="s">
        <v>5546</v>
      </c>
      <c r="B798" s="168" t="s">
        <v>784</v>
      </c>
      <c r="C798" s="234" t="s">
        <v>9826</v>
      </c>
      <c r="D798" s="20" t="s">
        <v>11383</v>
      </c>
      <c r="E798" s="478" t="s">
        <v>11384</v>
      </c>
      <c r="F798" s="488" t="s">
        <v>5710</v>
      </c>
      <c r="G798" s="493" t="s">
        <v>6934</v>
      </c>
      <c r="H798" s="525" t="s">
        <v>5996</v>
      </c>
      <c r="I798" s="509">
        <v>45324</v>
      </c>
      <c r="J798" s="509">
        <v>45372</v>
      </c>
      <c r="K798" s="494" t="s">
        <v>1900</v>
      </c>
      <c r="L798" s="478" t="s">
        <v>1896</v>
      </c>
      <c r="M798" s="490">
        <v>114010233.23999999</v>
      </c>
      <c r="N798" s="606" t="s">
        <v>5747</v>
      </c>
      <c r="O798" s="10"/>
      <c r="P798" s="513"/>
      <c r="Q798" s="1057" t="s">
        <v>9827</v>
      </c>
      <c r="R798" s="621">
        <f t="shared" ref="R798:R803" si="18">M798</f>
        <v>114010233.23999999</v>
      </c>
    </row>
    <row r="799" spans="1:18" s="484" customFormat="1" hidden="1">
      <c r="A799" s="478" t="s">
        <v>5546</v>
      </c>
      <c r="B799" s="168" t="s">
        <v>784</v>
      </c>
      <c r="C799" s="234" t="s">
        <v>10035</v>
      </c>
      <c r="D799" s="606" t="s">
        <v>11410</v>
      </c>
      <c r="E799" s="606"/>
      <c r="F799" s="488" t="s">
        <v>5710</v>
      </c>
      <c r="G799" s="487" t="s">
        <v>6934</v>
      </c>
      <c r="H799" s="525" t="s">
        <v>5996</v>
      </c>
      <c r="I799" s="509">
        <v>45462</v>
      </c>
      <c r="J799" s="509">
        <v>45504</v>
      </c>
      <c r="K799" s="491" t="s">
        <v>1900</v>
      </c>
      <c r="L799" s="478" t="s">
        <v>1896</v>
      </c>
      <c r="M799" s="490">
        <v>121255371.66</v>
      </c>
      <c r="N799" s="606" t="s">
        <v>5747</v>
      </c>
      <c r="O799" s="10"/>
      <c r="P799" s="513"/>
      <c r="Q799" s="1057" t="s">
        <v>9827</v>
      </c>
      <c r="R799" s="621">
        <f t="shared" si="18"/>
        <v>121255371.66</v>
      </c>
    </row>
    <row r="800" spans="1:18" s="484" customFormat="1" hidden="1">
      <c r="A800" s="478" t="s">
        <v>5013</v>
      </c>
      <c r="B800" s="168" t="s">
        <v>842</v>
      </c>
      <c r="C800" s="234" t="s">
        <v>11286</v>
      </c>
      <c r="D800" s="606" t="s">
        <v>11287</v>
      </c>
      <c r="E800" s="606" t="s">
        <v>11288</v>
      </c>
      <c r="F800" s="488" t="s">
        <v>5710</v>
      </c>
      <c r="G800" s="488" t="s">
        <v>6934</v>
      </c>
      <c r="H800" s="525" t="s">
        <v>5996</v>
      </c>
      <c r="I800" s="510">
        <v>44554</v>
      </c>
      <c r="J800" s="510">
        <v>44651</v>
      </c>
      <c r="K800" s="491" t="s">
        <v>5735</v>
      </c>
      <c r="L800" s="478" t="s">
        <v>1896</v>
      </c>
      <c r="M800" s="515">
        <v>1300000000</v>
      </c>
      <c r="N800" s="606" t="s">
        <v>5747</v>
      </c>
      <c r="O800" s="10"/>
      <c r="P800" s="513"/>
      <c r="Q800" s="1057"/>
      <c r="R800" s="513">
        <f t="shared" si="18"/>
        <v>1300000000</v>
      </c>
    </row>
    <row r="801" spans="1:18" s="484" customFormat="1" hidden="1">
      <c r="A801" s="478" t="s">
        <v>5013</v>
      </c>
      <c r="B801" s="168" t="s">
        <v>842</v>
      </c>
      <c r="C801" s="234" t="s">
        <v>11289</v>
      </c>
      <c r="D801" s="606" t="s">
        <v>11287</v>
      </c>
      <c r="E801" s="606" t="s">
        <v>11290</v>
      </c>
      <c r="F801" s="488" t="s">
        <v>5710</v>
      </c>
      <c r="G801" s="488" t="s">
        <v>6934</v>
      </c>
      <c r="H801" s="525" t="s">
        <v>5996</v>
      </c>
      <c r="I801" s="510">
        <v>44554</v>
      </c>
      <c r="J801" s="510">
        <v>44651</v>
      </c>
      <c r="K801" s="494" t="s">
        <v>5735</v>
      </c>
      <c r="L801" s="478" t="s">
        <v>1896</v>
      </c>
      <c r="M801" s="515">
        <v>900000000</v>
      </c>
      <c r="N801" s="606" t="s">
        <v>5747</v>
      </c>
      <c r="O801" s="10"/>
      <c r="P801" s="513"/>
      <c r="Q801" s="1057"/>
      <c r="R801" s="513">
        <f t="shared" si="18"/>
        <v>900000000</v>
      </c>
    </row>
    <row r="802" spans="1:18" hidden="1">
      <c r="A802" s="478" t="s">
        <v>5013</v>
      </c>
      <c r="B802" s="168" t="s">
        <v>842</v>
      </c>
      <c r="C802" s="234" t="s">
        <v>11291</v>
      </c>
      <c r="D802" s="606" t="s">
        <v>11287</v>
      </c>
      <c r="E802" s="606" t="s">
        <v>11292</v>
      </c>
      <c r="F802" s="488" t="s">
        <v>5710</v>
      </c>
      <c r="G802" s="488" t="s">
        <v>6934</v>
      </c>
      <c r="H802" s="525" t="s">
        <v>5996</v>
      </c>
      <c r="I802" s="510">
        <v>44554</v>
      </c>
      <c r="J802" s="510">
        <v>44651</v>
      </c>
      <c r="K802" s="491" t="s">
        <v>5735</v>
      </c>
      <c r="L802" s="478" t="s">
        <v>1896</v>
      </c>
      <c r="M802" s="515">
        <v>323000000</v>
      </c>
      <c r="N802" s="606" t="s">
        <v>5747</v>
      </c>
      <c r="O802" s="10"/>
      <c r="P802" s="513"/>
      <c r="Q802" s="1057"/>
      <c r="R802" s="513">
        <f t="shared" si="18"/>
        <v>323000000</v>
      </c>
    </row>
    <row r="803" spans="1:18" s="484" customFormat="1" hidden="1">
      <c r="A803" s="478" t="s">
        <v>5013</v>
      </c>
      <c r="B803" s="168" t="s">
        <v>842</v>
      </c>
      <c r="C803" s="234" t="s">
        <v>11293</v>
      </c>
      <c r="D803" s="606" t="s">
        <v>11287</v>
      </c>
      <c r="E803" s="606" t="s">
        <v>11294</v>
      </c>
      <c r="F803" s="488" t="s">
        <v>5710</v>
      </c>
      <c r="G803" s="488" t="s">
        <v>6934</v>
      </c>
      <c r="H803" s="525" t="s">
        <v>5996</v>
      </c>
      <c r="I803" s="510">
        <v>44554</v>
      </c>
      <c r="J803" s="510">
        <v>44651</v>
      </c>
      <c r="K803" s="491" t="s">
        <v>5735</v>
      </c>
      <c r="L803" s="478" t="s">
        <v>1896</v>
      </c>
      <c r="M803" s="515">
        <v>251000000</v>
      </c>
      <c r="N803" s="606" t="s">
        <v>5747</v>
      </c>
      <c r="O803" s="10"/>
      <c r="P803" s="513"/>
      <c r="Q803" s="1057"/>
      <c r="R803" s="513">
        <f t="shared" si="18"/>
        <v>251000000</v>
      </c>
    </row>
    <row r="804" spans="1:18" s="484" customFormat="1" hidden="1">
      <c r="A804" s="478" t="s">
        <v>5014</v>
      </c>
      <c r="B804" s="168" t="s">
        <v>788</v>
      </c>
      <c r="C804" s="234" t="s">
        <v>11411</v>
      </c>
      <c r="D804" s="606" t="s">
        <v>11412</v>
      </c>
      <c r="E804" s="606" t="s">
        <v>11413</v>
      </c>
      <c r="F804" s="488" t="s">
        <v>5710</v>
      </c>
      <c r="G804" s="588" t="s">
        <v>6934</v>
      </c>
      <c r="H804" s="525" t="s">
        <v>5996</v>
      </c>
      <c r="I804" s="510">
        <v>44922</v>
      </c>
      <c r="J804" s="510">
        <v>44964</v>
      </c>
      <c r="K804" s="491" t="s">
        <v>5735</v>
      </c>
      <c r="L804" s="478" t="s">
        <v>1896</v>
      </c>
      <c r="M804" s="515">
        <v>41855799.850000001</v>
      </c>
      <c r="N804" s="606" t="s">
        <v>5747</v>
      </c>
      <c r="O804" s="10"/>
      <c r="P804" s="513"/>
      <c r="Q804" s="1057">
        <v>1</v>
      </c>
      <c r="R804" s="513">
        <v>41410300.700000003</v>
      </c>
    </row>
    <row r="805" spans="1:18" s="484" customFormat="1" hidden="1">
      <c r="A805" s="478" t="s">
        <v>5016</v>
      </c>
      <c r="B805" s="168" t="s">
        <v>789</v>
      </c>
      <c r="C805" s="168" t="s">
        <v>7261</v>
      </c>
      <c r="D805" s="742"/>
      <c r="E805" s="742"/>
      <c r="F805" s="487" t="s">
        <v>5725</v>
      </c>
      <c r="G805" s="588" t="s">
        <v>5709</v>
      </c>
      <c r="H805" s="526" t="s">
        <v>5995</v>
      </c>
      <c r="I805" s="510">
        <v>44509</v>
      </c>
      <c r="J805" s="510">
        <v>44509</v>
      </c>
      <c r="K805" s="485" t="s">
        <v>5767</v>
      </c>
      <c r="L805" s="478" t="s">
        <v>1896</v>
      </c>
      <c r="M805" s="515">
        <v>936000000</v>
      </c>
      <c r="N805" s="478" t="s">
        <v>5747</v>
      </c>
      <c r="O805" s="10"/>
      <c r="P805" s="490"/>
      <c r="Q805" s="1057">
        <v>12</v>
      </c>
      <c r="R805" s="513">
        <f>M805</f>
        <v>936000000</v>
      </c>
    </row>
    <row r="806" spans="1:18" s="484" customFormat="1" hidden="1">
      <c r="A806" s="478" t="s">
        <v>5017</v>
      </c>
      <c r="B806" s="512" t="s">
        <v>789</v>
      </c>
      <c r="C806" s="234" t="s">
        <v>7342</v>
      </c>
      <c r="D806" s="606"/>
      <c r="E806" s="606"/>
      <c r="F806" s="487" t="s">
        <v>5725</v>
      </c>
      <c r="G806" s="588" t="s">
        <v>5709</v>
      </c>
      <c r="H806" s="526" t="s">
        <v>5995</v>
      </c>
      <c r="I806" s="510">
        <v>44462</v>
      </c>
      <c r="J806" s="510">
        <v>44462</v>
      </c>
      <c r="K806" s="485" t="s">
        <v>5767</v>
      </c>
      <c r="L806" s="478" t="s">
        <v>1896</v>
      </c>
      <c r="M806" s="515">
        <v>1550000000</v>
      </c>
      <c r="N806" s="478" t="s">
        <v>5747</v>
      </c>
      <c r="O806" s="10"/>
      <c r="P806" s="490"/>
      <c r="Q806" s="1057">
        <v>29</v>
      </c>
      <c r="R806" s="513">
        <f>M806</f>
        <v>1550000000</v>
      </c>
    </row>
    <row r="807" spans="1:18" s="484" customFormat="1" hidden="1">
      <c r="A807" s="478" t="s">
        <v>5018</v>
      </c>
      <c r="B807" s="168" t="s">
        <v>790</v>
      </c>
      <c r="C807" s="234" t="s">
        <v>8929</v>
      </c>
      <c r="D807" s="606"/>
      <c r="E807" s="606"/>
      <c r="F807" s="487" t="s">
        <v>5710</v>
      </c>
      <c r="G807" s="493" t="s">
        <v>6934</v>
      </c>
      <c r="H807" s="1" t="s">
        <v>5996</v>
      </c>
      <c r="I807" s="510">
        <v>44918</v>
      </c>
      <c r="J807" s="510">
        <v>44993</v>
      </c>
      <c r="K807" s="485" t="s">
        <v>1900</v>
      </c>
      <c r="L807" s="478" t="s">
        <v>1896</v>
      </c>
      <c r="M807" s="490">
        <v>2157585265.8800001</v>
      </c>
      <c r="N807" s="234" t="s">
        <v>8931</v>
      </c>
      <c r="P807" s="489"/>
      <c r="Q807" s="1062" t="s">
        <v>8932</v>
      </c>
      <c r="R807" s="513">
        <v>2039374958.9200001</v>
      </c>
    </row>
    <row r="808" spans="1:18" s="484" customFormat="1" hidden="1">
      <c r="A808" s="478" t="s">
        <v>7905</v>
      </c>
      <c r="B808" s="435" t="s">
        <v>841</v>
      </c>
      <c r="C808" s="234" t="s">
        <v>7596</v>
      </c>
      <c r="D808" s="606"/>
      <c r="E808" s="606"/>
      <c r="F808" s="487" t="s">
        <v>5725</v>
      </c>
      <c r="G808" s="487" t="s">
        <v>7590</v>
      </c>
      <c r="H808" s="525" t="s">
        <v>5995</v>
      </c>
      <c r="I808" s="510">
        <v>44624</v>
      </c>
      <c r="J808" s="510">
        <v>44716</v>
      </c>
      <c r="K808" s="494" t="s">
        <v>7597</v>
      </c>
      <c r="L808" s="478" t="s">
        <v>1896</v>
      </c>
      <c r="M808" s="490">
        <v>55000000</v>
      </c>
      <c r="N808" s="478" t="s">
        <v>5747</v>
      </c>
      <c r="O808" s="10"/>
      <c r="P808" s="513"/>
      <c r="Q808" s="1057">
        <v>32</v>
      </c>
      <c r="R808" s="513">
        <f>M808</f>
        <v>55000000</v>
      </c>
    </row>
    <row r="809" spans="1:18" s="484" customFormat="1" hidden="1">
      <c r="A809" s="478" t="s">
        <v>7906</v>
      </c>
      <c r="B809" s="435" t="s">
        <v>791</v>
      </c>
      <c r="C809" s="234" t="s">
        <v>11220</v>
      </c>
      <c r="D809" s="606" t="s">
        <v>11221</v>
      </c>
      <c r="E809" s="606" t="s">
        <v>11222</v>
      </c>
      <c r="F809" s="488" t="s">
        <v>5710</v>
      </c>
      <c r="G809" s="487" t="s">
        <v>7353</v>
      </c>
      <c r="H809" s="525" t="s">
        <v>5996</v>
      </c>
      <c r="I809" s="510">
        <v>44559</v>
      </c>
      <c r="J809" s="510">
        <v>44607</v>
      </c>
      <c r="K809" s="494" t="s">
        <v>5735</v>
      </c>
      <c r="L809" s="478" t="s">
        <v>7354</v>
      </c>
      <c r="M809" s="515">
        <v>50000000</v>
      </c>
      <c r="N809" s="605"/>
      <c r="O809" s="10"/>
      <c r="P809" s="513"/>
      <c r="Q809" s="1057"/>
      <c r="R809" s="513">
        <f>M809</f>
        <v>50000000</v>
      </c>
    </row>
    <row r="810" spans="1:18" s="484" customFormat="1" hidden="1">
      <c r="A810" s="478" t="s">
        <v>5015</v>
      </c>
      <c r="B810" s="168" t="s">
        <v>786</v>
      </c>
      <c r="C810" s="168" t="s">
        <v>1901</v>
      </c>
      <c r="D810" s="742"/>
      <c r="E810" s="742"/>
      <c r="F810" s="487" t="s">
        <v>5708</v>
      </c>
      <c r="G810" s="588" t="s">
        <v>5715</v>
      </c>
      <c r="H810" s="526" t="s">
        <v>5995</v>
      </c>
      <c r="I810" s="510">
        <v>44433</v>
      </c>
      <c r="J810" s="510">
        <v>44502</v>
      </c>
      <c r="K810" s="491" t="s">
        <v>1902</v>
      </c>
      <c r="L810" s="478" t="s">
        <v>1896</v>
      </c>
      <c r="M810" s="515">
        <v>270000000</v>
      </c>
      <c r="O810" s="10">
        <v>129</v>
      </c>
      <c r="P810" s="490"/>
      <c r="Q810" s="1057">
        <v>61</v>
      </c>
      <c r="R810" s="513">
        <v>154835208.49000001</v>
      </c>
    </row>
    <row r="811" spans="1:18" s="484" customFormat="1" hidden="1">
      <c r="A811" s="478" t="s">
        <v>5028</v>
      </c>
      <c r="B811" s="168" t="s">
        <v>844</v>
      </c>
      <c r="C811" s="168" t="s">
        <v>9832</v>
      </c>
      <c r="D811" s="742"/>
      <c r="E811" s="742"/>
      <c r="F811" s="487" t="s">
        <v>5708</v>
      </c>
      <c r="G811" s="588" t="s">
        <v>5715</v>
      </c>
      <c r="H811" s="526" t="s">
        <v>5995</v>
      </c>
      <c r="I811" s="510">
        <v>45230</v>
      </c>
      <c r="J811" s="510">
        <v>45260</v>
      </c>
      <c r="K811" s="491" t="s">
        <v>9833</v>
      </c>
      <c r="L811" s="478" t="s">
        <v>1896</v>
      </c>
      <c r="M811" s="515">
        <v>16000000</v>
      </c>
      <c r="O811" s="10"/>
      <c r="P811" s="490"/>
      <c r="Q811" s="1057">
        <v>16</v>
      </c>
      <c r="R811" s="513">
        <v>15994300</v>
      </c>
    </row>
    <row r="812" spans="1:18" s="484" customFormat="1" hidden="1">
      <c r="A812" s="478" t="s">
        <v>5027</v>
      </c>
      <c r="B812" s="168" t="s">
        <v>793</v>
      </c>
      <c r="C812" s="234" t="s">
        <v>11479</v>
      </c>
      <c r="D812" s="606"/>
      <c r="E812" s="606"/>
      <c r="F812" s="487" t="s">
        <v>5708</v>
      </c>
      <c r="G812" s="493" t="s">
        <v>5722</v>
      </c>
      <c r="H812" s="525" t="s">
        <v>5995</v>
      </c>
      <c r="I812" s="510">
        <v>44277</v>
      </c>
      <c r="J812" s="510">
        <v>44337</v>
      </c>
      <c r="K812" s="491" t="s">
        <v>1898</v>
      </c>
      <c r="L812" s="478" t="s">
        <v>1896</v>
      </c>
      <c r="M812" s="515">
        <v>700000000</v>
      </c>
      <c r="N812" s="484" t="s">
        <v>5747</v>
      </c>
      <c r="O812" s="10"/>
      <c r="P812" s="490"/>
      <c r="Q812" s="1057">
        <v>368</v>
      </c>
      <c r="R812" s="513">
        <v>599473534.25999987</v>
      </c>
    </row>
    <row r="813" spans="1:18" s="484" customFormat="1" hidden="1">
      <c r="A813" s="478" t="s">
        <v>5027</v>
      </c>
      <c r="B813" s="168" t="s">
        <v>793</v>
      </c>
      <c r="C813" s="234" t="s">
        <v>5254</v>
      </c>
      <c r="D813" s="606"/>
      <c r="E813" s="606"/>
      <c r="F813" s="487" t="s">
        <v>5708</v>
      </c>
      <c r="G813" s="493" t="s">
        <v>5719</v>
      </c>
      <c r="H813" s="525" t="s">
        <v>5995</v>
      </c>
      <c r="I813" s="510">
        <v>44532</v>
      </c>
      <c r="J813" s="510">
        <v>44620</v>
      </c>
      <c r="K813" s="491" t="s">
        <v>1898</v>
      </c>
      <c r="L813" s="478" t="s">
        <v>1896</v>
      </c>
      <c r="M813" s="515">
        <v>3000000000</v>
      </c>
      <c r="O813" s="10">
        <v>1676</v>
      </c>
      <c r="P813" s="490">
        <v>2000000000</v>
      </c>
      <c r="Q813" s="1057">
        <v>2065</v>
      </c>
      <c r="R813" s="513">
        <v>2736181124.8400002</v>
      </c>
    </row>
    <row r="814" spans="1:18" s="484" customFormat="1" hidden="1">
      <c r="A814" s="478" t="s">
        <v>5027</v>
      </c>
      <c r="B814" s="512" t="s">
        <v>793</v>
      </c>
      <c r="C814" s="234" t="s">
        <v>11415</v>
      </c>
      <c r="D814" s="606"/>
      <c r="E814" s="606"/>
      <c r="F814" s="487" t="s">
        <v>5708</v>
      </c>
      <c r="G814" s="493" t="s">
        <v>5719</v>
      </c>
      <c r="H814" s="525" t="s">
        <v>5995</v>
      </c>
      <c r="I814" s="510">
        <v>45427</v>
      </c>
      <c r="J814" s="510">
        <v>45442</v>
      </c>
      <c r="K814" s="491" t="s">
        <v>1898</v>
      </c>
      <c r="L814" s="478" t="s">
        <v>1896</v>
      </c>
      <c r="M814" s="515">
        <v>734955734.85000002</v>
      </c>
      <c r="O814" s="10">
        <v>905</v>
      </c>
      <c r="P814" s="490"/>
      <c r="Q814" s="1057">
        <v>766</v>
      </c>
      <c r="R814" s="513">
        <v>636200000</v>
      </c>
    </row>
    <row r="815" spans="1:18" s="484" customFormat="1" hidden="1">
      <c r="A815" s="478" t="s">
        <v>5043</v>
      </c>
      <c r="B815" s="512" t="s">
        <v>794</v>
      </c>
      <c r="C815" s="234" t="s">
        <v>5253</v>
      </c>
      <c r="D815" s="606"/>
      <c r="E815" s="606"/>
      <c r="F815" s="487" t="s">
        <v>5708</v>
      </c>
      <c r="G815" s="493" t="s">
        <v>5719</v>
      </c>
      <c r="H815" s="525" t="s">
        <v>5995</v>
      </c>
      <c r="I815" s="510">
        <v>44532</v>
      </c>
      <c r="J815" s="510">
        <v>44620</v>
      </c>
      <c r="K815" s="491" t="s">
        <v>3284</v>
      </c>
      <c r="L815" s="478" t="s">
        <v>1896</v>
      </c>
      <c r="M815" s="515">
        <v>400000000</v>
      </c>
      <c r="O815" s="10"/>
      <c r="P815" s="490"/>
      <c r="Q815" s="1057">
        <v>961</v>
      </c>
      <c r="R815" s="513">
        <v>430217347.26999968</v>
      </c>
    </row>
    <row r="816" spans="1:18" s="484" customFormat="1" hidden="1">
      <c r="A816" s="478" t="s">
        <v>5044</v>
      </c>
      <c r="B816" s="512" t="s">
        <v>795</v>
      </c>
      <c r="C816" s="234" t="s">
        <v>5252</v>
      </c>
      <c r="D816" s="606"/>
      <c r="E816" s="606"/>
      <c r="F816" s="487" t="s">
        <v>5708</v>
      </c>
      <c r="G816" s="493" t="s">
        <v>5719</v>
      </c>
      <c r="H816" s="525" t="s">
        <v>5995</v>
      </c>
      <c r="I816" s="510">
        <v>44532</v>
      </c>
      <c r="J816" s="510">
        <v>44620</v>
      </c>
      <c r="K816" s="491" t="s">
        <v>3284</v>
      </c>
      <c r="L816" s="478" t="s">
        <v>1896</v>
      </c>
      <c r="M816" s="515">
        <v>300000000</v>
      </c>
      <c r="N816" s="484" t="s">
        <v>7816</v>
      </c>
      <c r="O816" s="10">
        <v>2859</v>
      </c>
      <c r="P816" s="490">
        <v>2963507013.2800002</v>
      </c>
      <c r="Q816" s="1057">
        <v>412</v>
      </c>
      <c r="R816" s="513">
        <v>313876826.28000009</v>
      </c>
    </row>
    <row r="817" spans="1:18" s="484" customFormat="1" hidden="1">
      <c r="A817" s="478" t="s">
        <v>5046</v>
      </c>
      <c r="B817" s="512" t="s">
        <v>796</v>
      </c>
      <c r="C817" s="234" t="s">
        <v>6923</v>
      </c>
      <c r="D817" s="606"/>
      <c r="E817" s="606"/>
      <c r="F817" s="487" t="s">
        <v>5725</v>
      </c>
      <c r="G817" s="493" t="s">
        <v>6015</v>
      </c>
      <c r="H817" s="525" t="s">
        <v>5996</v>
      </c>
      <c r="I817" s="510">
        <v>43944</v>
      </c>
      <c r="J817" s="510">
        <v>44036</v>
      </c>
      <c r="K817" s="491" t="s">
        <v>1902</v>
      </c>
      <c r="L817" s="478" t="s">
        <v>6015</v>
      </c>
      <c r="M817" s="515">
        <v>1000000</v>
      </c>
      <c r="N817" s="484" t="s">
        <v>6924</v>
      </c>
      <c r="O817" s="10"/>
      <c r="P817" s="490"/>
      <c r="Q817" s="1057"/>
      <c r="R817" s="513">
        <f>M817</f>
        <v>1000000</v>
      </c>
    </row>
    <row r="818" spans="1:18" s="484" customFormat="1" hidden="1">
      <c r="A818" s="478" t="s">
        <v>5051</v>
      </c>
      <c r="B818" s="512" t="s">
        <v>854</v>
      </c>
      <c r="C818" s="168" t="s">
        <v>5258</v>
      </c>
      <c r="D818" s="742"/>
      <c r="E818" s="742"/>
      <c r="F818" s="487" t="s">
        <v>5708</v>
      </c>
      <c r="G818" s="493" t="s">
        <v>5722</v>
      </c>
      <c r="H818" s="525" t="s">
        <v>5995</v>
      </c>
      <c r="I818" s="510">
        <v>44058</v>
      </c>
      <c r="J818" s="510">
        <v>44089</v>
      </c>
      <c r="K818" s="491" t="s">
        <v>1898</v>
      </c>
      <c r="L818" s="478" t="s">
        <v>1896</v>
      </c>
      <c r="M818" s="490" t="s">
        <v>6721</v>
      </c>
      <c r="O818" s="10"/>
      <c r="P818" s="490"/>
      <c r="Q818" s="1057"/>
      <c r="R818" s="513" t="str">
        <f>M818</f>
        <v>n.d.</v>
      </c>
    </row>
    <row r="819" spans="1:18" s="484" customFormat="1" hidden="1">
      <c r="A819" s="478" t="s">
        <v>5051</v>
      </c>
      <c r="B819" s="512" t="s">
        <v>854</v>
      </c>
      <c r="C819" s="168" t="s">
        <v>5255</v>
      </c>
      <c r="D819" s="742"/>
      <c r="E819" s="742"/>
      <c r="F819" s="487" t="s">
        <v>5708</v>
      </c>
      <c r="G819" s="478" t="s">
        <v>5722</v>
      </c>
      <c r="H819" s="674" t="s">
        <v>5995</v>
      </c>
      <c r="I819" s="510">
        <v>43844</v>
      </c>
      <c r="J819" s="521" t="s">
        <v>5256</v>
      </c>
      <c r="K819" s="491" t="s">
        <v>1898</v>
      </c>
      <c r="L819" s="478" t="s">
        <v>1896</v>
      </c>
      <c r="M819" s="490">
        <v>497220000</v>
      </c>
      <c r="N819" s="307"/>
      <c r="O819" s="10"/>
      <c r="P819" s="490"/>
      <c r="Q819" s="1057"/>
      <c r="R819" s="513">
        <f>M819</f>
        <v>497220000</v>
      </c>
    </row>
    <row r="820" spans="1:18" s="484" customFormat="1" hidden="1">
      <c r="A820" s="478" t="s">
        <v>5051</v>
      </c>
      <c r="B820" s="512" t="s">
        <v>854</v>
      </c>
      <c r="C820" s="168" t="s">
        <v>5257</v>
      </c>
      <c r="D820" s="742"/>
      <c r="E820" s="742"/>
      <c r="F820" s="487" t="s">
        <v>5708</v>
      </c>
      <c r="G820" s="478" t="s">
        <v>5722</v>
      </c>
      <c r="H820" s="525" t="s">
        <v>5995</v>
      </c>
      <c r="I820" s="510">
        <v>43860</v>
      </c>
      <c r="J820" s="521" t="s">
        <v>5256</v>
      </c>
      <c r="K820" s="491" t="s">
        <v>1898</v>
      </c>
      <c r="L820" s="478" t="s">
        <v>1896</v>
      </c>
      <c r="M820" s="490" t="s">
        <v>6721</v>
      </c>
      <c r="N820" s="307"/>
      <c r="O820" s="10"/>
      <c r="P820" s="490"/>
      <c r="Q820" s="1057"/>
      <c r="R820" s="513" t="str">
        <f>M820</f>
        <v>n.d.</v>
      </c>
    </row>
    <row r="821" spans="1:18" s="484" customFormat="1" hidden="1">
      <c r="A821" s="478" t="s">
        <v>5052</v>
      </c>
      <c r="B821" s="512" t="s">
        <v>850</v>
      </c>
      <c r="C821" s="234" t="s">
        <v>11604</v>
      </c>
      <c r="D821" s="606"/>
      <c r="E821" s="606"/>
      <c r="F821" s="487" t="s">
        <v>5725</v>
      </c>
      <c r="G821" s="493" t="s">
        <v>5781</v>
      </c>
      <c r="H821" s="1" t="s">
        <v>5995</v>
      </c>
      <c r="I821" s="510">
        <v>44660</v>
      </c>
      <c r="J821" s="510">
        <v>44732</v>
      </c>
      <c r="K821" s="485" t="s">
        <v>1902</v>
      </c>
      <c r="L821" s="478" t="s">
        <v>1896</v>
      </c>
      <c r="M821" s="490">
        <v>6000000</v>
      </c>
      <c r="P821" s="489"/>
      <c r="Q821" s="1061">
        <v>69</v>
      </c>
      <c r="R821" s="513">
        <v>5933333.6299999962</v>
      </c>
    </row>
    <row r="822" spans="1:18" s="484" customFormat="1" hidden="1">
      <c r="A822" s="478" t="s">
        <v>5052</v>
      </c>
      <c r="B822" s="168" t="s">
        <v>850</v>
      </c>
      <c r="C822" s="373" t="s">
        <v>11606</v>
      </c>
      <c r="D822" s="606"/>
      <c r="E822" s="606"/>
      <c r="F822" s="487" t="s">
        <v>5725</v>
      </c>
      <c r="G822" s="487" t="s">
        <v>5781</v>
      </c>
      <c r="H822" s="1" t="s">
        <v>5995</v>
      </c>
      <c r="I822" s="510">
        <v>44987</v>
      </c>
      <c r="J822" s="510">
        <v>44987</v>
      </c>
      <c r="K822" s="478" t="s">
        <v>1902</v>
      </c>
      <c r="L822" s="478" t="s">
        <v>1896</v>
      </c>
      <c r="M822" s="490">
        <v>24500000</v>
      </c>
      <c r="Q822" s="1057">
        <v>258</v>
      </c>
      <c r="R822" s="513">
        <v>24500000</v>
      </c>
    </row>
    <row r="823" spans="1:18" s="484" customFormat="1" hidden="1">
      <c r="A823" s="478" t="s">
        <v>5052</v>
      </c>
      <c r="B823" s="168" t="s">
        <v>850</v>
      </c>
      <c r="C823" s="234" t="s">
        <v>6918</v>
      </c>
      <c r="D823" s="606"/>
      <c r="E823" s="606"/>
      <c r="F823" s="487" t="s">
        <v>5725</v>
      </c>
      <c r="G823" s="487" t="s">
        <v>5781</v>
      </c>
      <c r="H823" s="1" t="s">
        <v>5995</v>
      </c>
      <c r="I823" s="510">
        <v>45174</v>
      </c>
      <c r="J823" s="510">
        <v>45217</v>
      </c>
      <c r="K823" s="485" t="s">
        <v>1902</v>
      </c>
      <c r="L823" s="478" t="s">
        <v>1896</v>
      </c>
      <c r="M823" s="490">
        <v>30000000</v>
      </c>
      <c r="Q823" s="1059">
        <v>30</v>
      </c>
      <c r="R823" s="513">
        <v>87138383.829999983</v>
      </c>
    </row>
    <row r="824" spans="1:18" s="484" customFormat="1" hidden="1">
      <c r="A824" s="478" t="s">
        <v>5052</v>
      </c>
      <c r="B824" s="168" t="s">
        <v>850</v>
      </c>
      <c r="C824" s="373" t="s">
        <v>11605</v>
      </c>
      <c r="D824" s="606"/>
      <c r="E824" s="606"/>
      <c r="F824" s="487" t="s">
        <v>5725</v>
      </c>
      <c r="G824" s="487" t="s">
        <v>5781</v>
      </c>
      <c r="H824" s="1" t="s">
        <v>5995</v>
      </c>
      <c r="I824" s="510">
        <v>45217</v>
      </c>
      <c r="J824" s="510">
        <v>45258</v>
      </c>
      <c r="K824" s="478" t="s">
        <v>1902</v>
      </c>
      <c r="L824" s="478" t="s">
        <v>1896</v>
      </c>
      <c r="M824" s="515">
        <v>50000000</v>
      </c>
      <c r="Q824" s="1059">
        <v>24</v>
      </c>
      <c r="R824" s="513">
        <v>49931750.920000009</v>
      </c>
    </row>
    <row r="825" spans="1:18" s="484" customFormat="1" hidden="1">
      <c r="A825" s="478" t="s">
        <v>5052</v>
      </c>
      <c r="B825" s="168" t="s">
        <v>850</v>
      </c>
      <c r="C825" s="234" t="s">
        <v>9140</v>
      </c>
      <c r="D825" s="606"/>
      <c r="E825" s="606"/>
      <c r="F825" s="487" t="s">
        <v>5725</v>
      </c>
      <c r="G825" s="487" t="s">
        <v>5781</v>
      </c>
      <c r="H825" s="1" t="s">
        <v>5995</v>
      </c>
      <c r="I825" s="510">
        <v>45275</v>
      </c>
      <c r="J825" s="510">
        <v>45322</v>
      </c>
      <c r="K825" s="485" t="s">
        <v>1902</v>
      </c>
      <c r="L825" s="478" t="s">
        <v>1896</v>
      </c>
      <c r="M825" s="515">
        <v>60000000</v>
      </c>
      <c r="Q825" s="1057">
        <v>3</v>
      </c>
      <c r="R825" s="513">
        <f>M825</f>
        <v>60000000</v>
      </c>
    </row>
    <row r="826" spans="1:18" s="484" customFormat="1" hidden="1">
      <c r="A826" s="478" t="s">
        <v>5052</v>
      </c>
      <c r="B826" s="512" t="s">
        <v>850</v>
      </c>
      <c r="C826" s="234" t="s">
        <v>9964</v>
      </c>
      <c r="D826" s="606"/>
      <c r="E826" s="606"/>
      <c r="F826" s="487" t="s">
        <v>5725</v>
      </c>
      <c r="G826" s="493" t="s">
        <v>5781</v>
      </c>
      <c r="H826" s="1" t="s">
        <v>5995</v>
      </c>
      <c r="I826" s="510">
        <v>45411</v>
      </c>
      <c r="J826" s="510">
        <v>45456</v>
      </c>
      <c r="K826" s="485" t="s">
        <v>1902</v>
      </c>
      <c r="L826" s="478" t="s">
        <v>1896</v>
      </c>
      <c r="M826" s="490">
        <v>40000000</v>
      </c>
      <c r="P826" s="489"/>
      <c r="Q826" s="1057">
        <v>17</v>
      </c>
      <c r="R826" s="513">
        <v>39999993.490000002</v>
      </c>
    </row>
    <row r="827" spans="1:18" s="484" customFormat="1" hidden="1">
      <c r="A827" s="478" t="s">
        <v>5053</v>
      </c>
      <c r="B827" s="512" t="s">
        <v>851</v>
      </c>
      <c r="C827" s="234" t="s">
        <v>6916</v>
      </c>
      <c r="D827" s="606"/>
      <c r="E827" s="606"/>
      <c r="F827" s="487" t="s">
        <v>5725</v>
      </c>
      <c r="G827" s="493" t="s">
        <v>5781</v>
      </c>
      <c r="H827" s="1" t="s">
        <v>5995</v>
      </c>
      <c r="I827" s="510">
        <v>44987</v>
      </c>
      <c r="J827" s="510">
        <v>45204</v>
      </c>
      <c r="K827" s="478" t="s">
        <v>1902</v>
      </c>
      <c r="L827" s="478" t="s">
        <v>1896</v>
      </c>
      <c r="M827" s="490">
        <f>152340000+23340000+128400000</f>
        <v>304080000</v>
      </c>
      <c r="P827" s="489"/>
      <c r="Q827" s="1057">
        <v>1638</v>
      </c>
      <c r="R827" s="513">
        <v>310030000</v>
      </c>
    </row>
    <row r="828" spans="1:18" s="484" customFormat="1" hidden="1">
      <c r="A828" s="478" t="s">
        <v>5053</v>
      </c>
      <c r="B828" s="512" t="s">
        <v>851</v>
      </c>
      <c r="C828" s="234" t="s">
        <v>11607</v>
      </c>
      <c r="D828" s="606"/>
      <c r="E828" s="606"/>
      <c r="F828" s="487" t="s">
        <v>5725</v>
      </c>
      <c r="G828" s="493" t="s">
        <v>5781</v>
      </c>
      <c r="H828" s="1" t="s">
        <v>5995</v>
      </c>
      <c r="I828" s="510">
        <v>45408</v>
      </c>
      <c r="J828" s="510">
        <v>45555</v>
      </c>
      <c r="K828" s="485" t="s">
        <v>1902</v>
      </c>
      <c r="L828" s="478" t="s">
        <v>1896</v>
      </c>
      <c r="M828" s="490">
        <f>3920000+19250000+3360000+28000000</f>
        <v>54530000</v>
      </c>
      <c r="P828" s="489"/>
      <c r="Q828" s="1057">
        <v>1040</v>
      </c>
      <c r="R828" s="513">
        <v>141600007.08000159</v>
      </c>
    </row>
    <row r="829" spans="1:18" s="484" customFormat="1" hidden="1">
      <c r="A829" s="478" t="s">
        <v>5182</v>
      </c>
      <c r="B829" s="6" t="s">
        <v>1218</v>
      </c>
      <c r="C829" s="234" t="s">
        <v>9178</v>
      </c>
      <c r="D829" s="606"/>
      <c r="E829" s="606"/>
      <c r="F829" s="487" t="s">
        <v>5725</v>
      </c>
      <c r="G829" s="478" t="s">
        <v>6094</v>
      </c>
      <c r="H829" s="1" t="s">
        <v>5996</v>
      </c>
      <c r="I829" s="510">
        <v>45126</v>
      </c>
      <c r="J829" s="510">
        <v>45181</v>
      </c>
      <c r="K829" s="478" t="s">
        <v>6974</v>
      </c>
      <c r="L829" s="478" t="s">
        <v>6094</v>
      </c>
      <c r="M829" s="515">
        <v>15000000</v>
      </c>
      <c r="O829" s="10"/>
      <c r="P829" s="513"/>
      <c r="Q829" s="1057"/>
      <c r="R829" s="513">
        <f t="shared" ref="R829:R835" si="19">M829</f>
        <v>15000000</v>
      </c>
    </row>
    <row r="830" spans="1:18" s="484" customFormat="1" hidden="1">
      <c r="A830" s="478" t="s">
        <v>5182</v>
      </c>
      <c r="B830" s="1073" t="s">
        <v>1218</v>
      </c>
      <c r="C830" s="234" t="s">
        <v>9185</v>
      </c>
      <c r="D830" s="606"/>
      <c r="E830" s="606"/>
      <c r="F830" s="487" t="s">
        <v>5725</v>
      </c>
      <c r="G830" s="478" t="s">
        <v>6094</v>
      </c>
      <c r="H830" s="1" t="s">
        <v>5996</v>
      </c>
      <c r="I830" s="510">
        <v>45160</v>
      </c>
      <c r="J830" s="510">
        <v>45195</v>
      </c>
      <c r="K830" s="478" t="s">
        <v>6974</v>
      </c>
      <c r="L830" s="478" t="s">
        <v>6094</v>
      </c>
      <c r="M830" s="515">
        <v>24965061.800000001</v>
      </c>
      <c r="O830" s="10"/>
      <c r="P830" s="490"/>
      <c r="Q830" s="1057"/>
      <c r="R830" s="513">
        <f t="shared" si="19"/>
        <v>24965061.800000001</v>
      </c>
    </row>
    <row r="831" spans="1:18" s="484" customFormat="1" hidden="1">
      <c r="A831" s="478" t="s">
        <v>5054</v>
      </c>
      <c r="B831" s="35" t="s">
        <v>1042</v>
      </c>
      <c r="C831" s="168" t="s">
        <v>5997</v>
      </c>
      <c r="D831" s="742"/>
      <c r="E831" s="742"/>
      <c r="F831" s="487" t="s">
        <v>5708</v>
      </c>
      <c r="G831" s="493" t="s">
        <v>5781</v>
      </c>
      <c r="H831" s="525" t="s">
        <v>5995</v>
      </c>
      <c r="I831" s="510">
        <v>44580</v>
      </c>
      <c r="J831" s="510">
        <v>44698</v>
      </c>
      <c r="K831" s="478" t="s">
        <v>5998</v>
      </c>
      <c r="L831" s="478" t="s">
        <v>1896</v>
      </c>
      <c r="M831" s="515">
        <v>300000000</v>
      </c>
      <c r="O831" s="10"/>
      <c r="P831" s="490"/>
      <c r="Q831" s="1057"/>
      <c r="R831" s="513">
        <f t="shared" si="19"/>
        <v>300000000</v>
      </c>
    </row>
    <row r="832" spans="1:18" s="484" customFormat="1" hidden="1">
      <c r="A832" s="478" t="s">
        <v>5054</v>
      </c>
      <c r="B832" s="478" t="s">
        <v>1042</v>
      </c>
      <c r="C832" s="1000" t="s">
        <v>6236</v>
      </c>
      <c r="D832" s="839"/>
      <c r="E832" s="839"/>
      <c r="F832" s="487" t="s">
        <v>5725</v>
      </c>
      <c r="G832" s="487" t="s">
        <v>5781</v>
      </c>
      <c r="H832" s="1" t="s">
        <v>5995</v>
      </c>
      <c r="I832" s="510">
        <v>44748</v>
      </c>
      <c r="J832" s="510">
        <v>44760</v>
      </c>
      <c r="K832" s="478" t="s">
        <v>1902</v>
      </c>
      <c r="L832" s="478" t="s">
        <v>1896</v>
      </c>
      <c r="M832" s="490" t="s">
        <v>6721</v>
      </c>
      <c r="O832" s="10"/>
      <c r="P832" s="513"/>
      <c r="Q832" s="1057"/>
      <c r="R832" s="513" t="str">
        <f t="shared" si="19"/>
        <v>n.d.</v>
      </c>
    </row>
    <row r="833" spans="1:18" s="484" customFormat="1" hidden="1">
      <c r="A833" s="478" t="s">
        <v>5054</v>
      </c>
      <c r="B833" s="478" t="s">
        <v>1042</v>
      </c>
      <c r="C833" s="234" t="s">
        <v>6700</v>
      </c>
      <c r="D833" s="606"/>
      <c r="E833" s="606"/>
      <c r="F833" s="487" t="s">
        <v>5725</v>
      </c>
      <c r="G833" s="487" t="s">
        <v>5781</v>
      </c>
      <c r="H833" s="1" t="s">
        <v>5995</v>
      </c>
      <c r="I833" s="510">
        <v>44802</v>
      </c>
      <c r="J833" s="510">
        <v>44840</v>
      </c>
      <c r="K833" s="485" t="s">
        <v>1902</v>
      </c>
      <c r="L833" s="478" t="s">
        <v>1896</v>
      </c>
      <c r="M833" s="515">
        <v>300000000</v>
      </c>
      <c r="Q833" s="1057"/>
      <c r="R833" s="513">
        <f t="shared" si="19"/>
        <v>300000000</v>
      </c>
    </row>
    <row r="834" spans="1:18" s="484" customFormat="1" hidden="1">
      <c r="A834" s="478" t="s">
        <v>5054</v>
      </c>
      <c r="B834" s="478" t="s">
        <v>1042</v>
      </c>
      <c r="C834" s="234" t="s">
        <v>6750</v>
      </c>
      <c r="D834" s="606"/>
      <c r="E834" s="606"/>
      <c r="F834" s="487" t="s">
        <v>5725</v>
      </c>
      <c r="G834" s="493" t="s">
        <v>5781</v>
      </c>
      <c r="H834" s="1" t="s">
        <v>5995</v>
      </c>
      <c r="I834" s="510">
        <v>44900</v>
      </c>
      <c r="J834" s="510">
        <v>44923</v>
      </c>
      <c r="K834" s="478" t="s">
        <v>1902</v>
      </c>
      <c r="L834" s="478" t="s">
        <v>1896</v>
      </c>
      <c r="M834" s="515">
        <v>149964464.41</v>
      </c>
      <c r="Q834" s="1057"/>
      <c r="R834" s="513">
        <f t="shared" si="19"/>
        <v>149964464.41</v>
      </c>
    </row>
    <row r="835" spans="1:18" s="484" customFormat="1" hidden="1">
      <c r="A835" s="478" t="s">
        <v>5054</v>
      </c>
      <c r="B835" s="478" t="s">
        <v>1042</v>
      </c>
      <c r="C835" s="234" t="s">
        <v>6897</v>
      </c>
      <c r="D835" s="606"/>
      <c r="E835" s="606"/>
      <c r="F835" s="487" t="s">
        <v>5725</v>
      </c>
      <c r="G835" s="493" t="s">
        <v>5781</v>
      </c>
      <c r="H835" s="1" t="s">
        <v>5995</v>
      </c>
      <c r="I835" s="510">
        <v>45058</v>
      </c>
      <c r="J835" s="510">
        <v>45118</v>
      </c>
      <c r="K835" s="485" t="s">
        <v>1902</v>
      </c>
      <c r="L835" s="478" t="s">
        <v>1896</v>
      </c>
      <c r="M835" s="490" t="s">
        <v>6721</v>
      </c>
      <c r="P835" s="489"/>
      <c r="Q835" s="1057"/>
      <c r="R835" s="513" t="str">
        <f t="shared" si="19"/>
        <v>n.d.</v>
      </c>
    </row>
    <row r="836" spans="1:18" s="484" customFormat="1" hidden="1">
      <c r="A836" s="478" t="s">
        <v>5056</v>
      </c>
      <c r="B836" s="168" t="s">
        <v>803</v>
      </c>
      <c r="C836" s="234" t="s">
        <v>3278</v>
      </c>
      <c r="D836" s="606"/>
      <c r="E836" s="606"/>
      <c r="F836" s="487" t="s">
        <v>5708</v>
      </c>
      <c r="G836" s="493" t="s">
        <v>5781</v>
      </c>
      <c r="H836" s="525" t="s">
        <v>5995</v>
      </c>
      <c r="I836" s="510">
        <v>44160</v>
      </c>
      <c r="J836" s="510">
        <v>44222</v>
      </c>
      <c r="K836" s="491" t="s">
        <v>1902</v>
      </c>
      <c r="L836" s="478" t="s">
        <v>1896</v>
      </c>
      <c r="M836" s="515">
        <v>250000000</v>
      </c>
      <c r="O836" s="10">
        <v>4344</v>
      </c>
      <c r="P836" s="490"/>
      <c r="Q836" s="1057">
        <v>1256</v>
      </c>
      <c r="R836" s="621">
        <v>178104593</v>
      </c>
    </row>
    <row r="837" spans="1:18" s="484" customFormat="1" hidden="1">
      <c r="A837" s="478" t="s">
        <v>5056</v>
      </c>
      <c r="B837" s="512" t="s">
        <v>803</v>
      </c>
      <c r="C837" s="234" t="s">
        <v>3282</v>
      </c>
      <c r="D837" s="606"/>
      <c r="E837" s="606"/>
      <c r="F837" s="487" t="s">
        <v>5708</v>
      </c>
      <c r="G837" s="588" t="s">
        <v>5781</v>
      </c>
      <c r="H837" s="526" t="s">
        <v>5995</v>
      </c>
      <c r="I837" s="510">
        <v>44455</v>
      </c>
      <c r="J837" s="510">
        <v>44469</v>
      </c>
      <c r="K837" s="494" t="s">
        <v>1902</v>
      </c>
      <c r="L837" s="478" t="s">
        <v>1896</v>
      </c>
      <c r="M837" s="515">
        <v>400000000</v>
      </c>
      <c r="O837" s="10"/>
      <c r="P837" s="490"/>
      <c r="Q837" s="1057">
        <v>1002</v>
      </c>
      <c r="R837" s="513">
        <v>362229868.7699973</v>
      </c>
    </row>
    <row r="838" spans="1:18" s="484" customFormat="1" hidden="1">
      <c r="A838" s="478" t="s">
        <v>5056</v>
      </c>
      <c r="B838" s="1041" t="s">
        <v>803</v>
      </c>
      <c r="C838" s="234" t="s">
        <v>11608</v>
      </c>
      <c r="D838" s="606"/>
      <c r="E838" s="606"/>
      <c r="F838" s="487" t="s">
        <v>5725</v>
      </c>
      <c r="G838" s="493" t="s">
        <v>5781</v>
      </c>
      <c r="H838" s="525" t="s">
        <v>5995</v>
      </c>
      <c r="I838" s="510">
        <v>44599</v>
      </c>
      <c r="J838" s="510">
        <v>44651</v>
      </c>
      <c r="K838" s="478" t="s">
        <v>1902</v>
      </c>
      <c r="L838" s="478" t="s">
        <v>1896</v>
      </c>
      <c r="M838" s="490" t="s">
        <v>6721</v>
      </c>
      <c r="O838" s="10">
        <v>7817</v>
      </c>
      <c r="P838" s="490"/>
      <c r="Q838" s="1057">
        <v>10108</v>
      </c>
      <c r="R838" s="513">
        <v>549914404</v>
      </c>
    </row>
    <row r="839" spans="1:18" s="484" customFormat="1" hidden="1">
      <c r="A839" s="478" t="s">
        <v>5056</v>
      </c>
      <c r="B839" s="607" t="s">
        <v>803</v>
      </c>
      <c r="C839" s="234" t="s">
        <v>11609</v>
      </c>
      <c r="D839" s="606"/>
      <c r="E839" s="606"/>
      <c r="F839" s="487" t="s">
        <v>5725</v>
      </c>
      <c r="G839" s="493" t="s">
        <v>5781</v>
      </c>
      <c r="H839" s="525" t="s">
        <v>5995</v>
      </c>
      <c r="I839" s="510">
        <v>44824</v>
      </c>
      <c r="J839" s="510">
        <v>44865</v>
      </c>
      <c r="K839" s="485" t="s">
        <v>1902</v>
      </c>
      <c r="L839" s="478" t="s">
        <v>1896</v>
      </c>
      <c r="M839" s="490" t="s">
        <v>6721</v>
      </c>
      <c r="O839" s="10"/>
      <c r="P839" s="490"/>
      <c r="Q839" s="1057">
        <v>4611</v>
      </c>
      <c r="R839" s="513">
        <v>419973843</v>
      </c>
    </row>
    <row r="840" spans="1:18" s="484" customFormat="1" hidden="1">
      <c r="A840" s="478" t="s">
        <v>5057</v>
      </c>
      <c r="B840" s="168" t="s">
        <v>802</v>
      </c>
      <c r="C840" s="234" t="s">
        <v>6707</v>
      </c>
      <c r="D840" s="606"/>
      <c r="E840" s="606"/>
      <c r="F840" s="487" t="s">
        <v>5725</v>
      </c>
      <c r="G840" s="493" t="s">
        <v>5781</v>
      </c>
      <c r="H840" s="1" t="s">
        <v>5995</v>
      </c>
      <c r="I840" s="510">
        <v>44803</v>
      </c>
      <c r="J840" s="510">
        <v>44845</v>
      </c>
      <c r="K840" s="478" t="s">
        <v>1895</v>
      </c>
      <c r="L840" s="478" t="s">
        <v>1896</v>
      </c>
      <c r="M840" s="515">
        <v>220000000</v>
      </c>
      <c r="Q840" s="1057">
        <v>252</v>
      </c>
      <c r="R840" s="513">
        <v>51906058.929999992</v>
      </c>
    </row>
    <row r="841" spans="1:18" s="484" customFormat="1" hidden="1">
      <c r="A841" s="478" t="s">
        <v>5057</v>
      </c>
      <c r="B841" s="168" t="s">
        <v>802</v>
      </c>
      <c r="C841" s="234" t="s">
        <v>6707</v>
      </c>
      <c r="D841" s="606"/>
      <c r="E841" s="606"/>
      <c r="F841" s="487" t="s">
        <v>5725</v>
      </c>
      <c r="G841" s="487" t="s">
        <v>5781</v>
      </c>
      <c r="H841" s="1" t="s">
        <v>5995</v>
      </c>
      <c r="I841" s="510">
        <v>45488</v>
      </c>
      <c r="J841" s="510">
        <v>45566</v>
      </c>
      <c r="K841" s="485" t="s">
        <v>1895</v>
      </c>
      <c r="L841" s="478" t="s">
        <v>1896</v>
      </c>
      <c r="M841" s="490">
        <v>67500000</v>
      </c>
      <c r="Q841" s="1057"/>
      <c r="R841" s="513">
        <f>M841</f>
        <v>67500000</v>
      </c>
    </row>
    <row r="842" spans="1:18" s="484" customFormat="1" hidden="1">
      <c r="A842" s="478" t="s">
        <v>5060</v>
      </c>
      <c r="B842" s="168" t="s">
        <v>805</v>
      </c>
      <c r="C842" s="168" t="s">
        <v>6024</v>
      </c>
      <c r="D842" s="742"/>
      <c r="E842" s="742"/>
      <c r="F842" s="487" t="s">
        <v>5725</v>
      </c>
      <c r="G842" s="487" t="s">
        <v>5781</v>
      </c>
      <c r="H842" s="1" t="s">
        <v>5995</v>
      </c>
      <c r="I842" s="510">
        <v>44657</v>
      </c>
      <c r="J842" s="510">
        <v>44694</v>
      </c>
      <c r="K842" s="485" t="s">
        <v>5264</v>
      </c>
      <c r="L842" s="478" t="s">
        <v>1896</v>
      </c>
      <c r="M842" s="515">
        <v>1610000000</v>
      </c>
      <c r="O842" s="10"/>
      <c r="P842" s="513"/>
      <c r="Q842" s="1057">
        <v>358</v>
      </c>
      <c r="R842" s="513">
        <v>1609995611.1499996</v>
      </c>
    </row>
    <row r="843" spans="1:18" s="484" customFormat="1" hidden="1">
      <c r="A843" s="478" t="s">
        <v>5061</v>
      </c>
      <c r="B843" s="168" t="s">
        <v>806</v>
      </c>
      <c r="C843" s="168" t="s">
        <v>6185</v>
      </c>
      <c r="D843" s="742"/>
      <c r="E843" s="742"/>
      <c r="F843" s="487" t="s">
        <v>5708</v>
      </c>
      <c r="G843" s="487" t="s">
        <v>5781</v>
      </c>
      <c r="H843" s="525" t="s">
        <v>5995</v>
      </c>
      <c r="I843" s="510">
        <v>44578</v>
      </c>
      <c r="J843" s="510">
        <v>44607</v>
      </c>
      <c r="K843" s="478" t="s">
        <v>5264</v>
      </c>
      <c r="L843" s="478" t="s">
        <v>1896</v>
      </c>
      <c r="M843" s="515">
        <v>1080000000</v>
      </c>
      <c r="O843" s="10">
        <v>39</v>
      </c>
      <c r="P843" s="513">
        <v>2043091342.3900001</v>
      </c>
      <c r="Q843" s="1057"/>
      <c r="R843" s="513">
        <f>M843</f>
        <v>1080000000</v>
      </c>
    </row>
    <row r="844" spans="1:18" s="484" customFormat="1" hidden="1">
      <c r="A844" s="478" t="s">
        <v>5061</v>
      </c>
      <c r="B844" s="168" t="s">
        <v>806</v>
      </c>
      <c r="C844" s="484" t="s">
        <v>6184</v>
      </c>
      <c r="D844" s="307"/>
      <c r="E844" s="307"/>
      <c r="F844" s="487" t="s">
        <v>5708</v>
      </c>
      <c r="G844" s="487" t="s">
        <v>5781</v>
      </c>
      <c r="H844" s="525" t="s">
        <v>5995</v>
      </c>
      <c r="I844" s="510">
        <v>44578</v>
      </c>
      <c r="J844" s="510">
        <v>44607</v>
      </c>
      <c r="K844" s="478" t="s">
        <v>5264</v>
      </c>
      <c r="L844" s="478" t="s">
        <v>1896</v>
      </c>
      <c r="M844" s="515">
        <v>500000000</v>
      </c>
      <c r="O844" s="10">
        <v>25</v>
      </c>
      <c r="P844" s="513"/>
      <c r="Q844" s="1057"/>
      <c r="R844" s="513">
        <f>M844</f>
        <v>500000000</v>
      </c>
    </row>
    <row r="845" spans="1:18" s="484" customFormat="1" hidden="1">
      <c r="A845" s="478" t="s">
        <v>5062</v>
      </c>
      <c r="B845" s="168" t="s">
        <v>801</v>
      </c>
      <c r="C845" s="168" t="s">
        <v>5266</v>
      </c>
      <c r="D845" s="742"/>
      <c r="E845" s="742"/>
      <c r="F845" s="487" t="s">
        <v>5708</v>
      </c>
      <c r="G845" s="487" t="s">
        <v>5781</v>
      </c>
      <c r="H845" s="525" t="s">
        <v>5995</v>
      </c>
      <c r="I845" s="510">
        <v>44585</v>
      </c>
      <c r="J845" s="510">
        <v>44616</v>
      </c>
      <c r="K845" s="478" t="s">
        <v>5267</v>
      </c>
      <c r="L845" s="478" t="s">
        <v>1896</v>
      </c>
      <c r="M845" s="516">
        <v>1300000000</v>
      </c>
      <c r="O845" s="10">
        <v>15</v>
      </c>
      <c r="P845" s="513"/>
      <c r="Q845" s="1057">
        <v>259</v>
      </c>
      <c r="R845" s="513">
        <v>1241492832.6999998</v>
      </c>
    </row>
    <row r="846" spans="1:18" s="484" customFormat="1" hidden="1">
      <c r="A846" s="478" t="s">
        <v>5063</v>
      </c>
      <c r="B846" s="435" t="s">
        <v>855</v>
      </c>
      <c r="C846" s="168" t="s">
        <v>7263</v>
      </c>
      <c r="D846" s="742"/>
      <c r="E846" s="742"/>
      <c r="F846" s="487" t="s">
        <v>5725</v>
      </c>
      <c r="G846" s="488" t="s">
        <v>6708</v>
      </c>
      <c r="H846" s="526" t="s">
        <v>5995</v>
      </c>
      <c r="I846" s="510">
        <v>44638</v>
      </c>
      <c r="J846" s="510">
        <v>44692</v>
      </c>
      <c r="K846" s="478" t="s">
        <v>1900</v>
      </c>
      <c r="L846" s="478" t="s">
        <v>1896</v>
      </c>
      <c r="M846" s="515">
        <v>500000000</v>
      </c>
      <c r="N846" s="478" t="s">
        <v>5747</v>
      </c>
      <c r="O846" s="10"/>
      <c r="P846" s="513"/>
      <c r="Q846" s="1057"/>
      <c r="R846" s="513">
        <f>M846</f>
        <v>500000000</v>
      </c>
    </row>
    <row r="847" spans="1:18" s="484" customFormat="1" hidden="1">
      <c r="A847" s="478" t="s">
        <v>5063</v>
      </c>
      <c r="B847" s="435" t="s">
        <v>855</v>
      </c>
      <c r="C847" s="168" t="s">
        <v>7264</v>
      </c>
      <c r="D847" s="742"/>
      <c r="E847" s="742"/>
      <c r="F847" s="487" t="s">
        <v>5725</v>
      </c>
      <c r="G847" s="588" t="s">
        <v>6708</v>
      </c>
      <c r="H847" s="526" t="s">
        <v>5995</v>
      </c>
      <c r="I847" s="510">
        <v>44957</v>
      </c>
      <c r="J847" s="510">
        <v>44958</v>
      </c>
      <c r="K847" s="485" t="s">
        <v>1900</v>
      </c>
      <c r="L847" s="478" t="s">
        <v>1896</v>
      </c>
      <c r="M847" s="515">
        <v>500000000</v>
      </c>
      <c r="N847" s="478" t="s">
        <v>5747</v>
      </c>
      <c r="O847" s="10"/>
      <c r="P847" s="490"/>
      <c r="Q847" s="1057"/>
      <c r="R847" s="513">
        <f>M847</f>
        <v>500000000</v>
      </c>
    </row>
    <row r="848" spans="1:18" s="484" customFormat="1" hidden="1">
      <c r="A848" s="478" t="s">
        <v>5064</v>
      </c>
      <c r="B848" s="168" t="s">
        <v>858</v>
      </c>
      <c r="C848" s="234" t="s">
        <v>6766</v>
      </c>
      <c r="D848" s="606"/>
      <c r="E848" s="606"/>
      <c r="F848" s="487" t="s">
        <v>5725</v>
      </c>
      <c r="G848" s="493" t="s">
        <v>6708</v>
      </c>
      <c r="H848" s="526" t="s">
        <v>5995</v>
      </c>
      <c r="I848" s="510">
        <v>44893</v>
      </c>
      <c r="J848" s="510">
        <v>44956</v>
      </c>
      <c r="K848" s="485" t="s">
        <v>5264</v>
      </c>
      <c r="L848" s="478" t="s">
        <v>1896</v>
      </c>
      <c r="M848" s="490">
        <v>450000000</v>
      </c>
      <c r="P848" s="489"/>
      <c r="Q848" s="1057">
        <v>6</v>
      </c>
      <c r="R848" s="513">
        <v>418911589.31999999</v>
      </c>
    </row>
    <row r="849" spans="1:18" s="484" customFormat="1" hidden="1">
      <c r="A849" s="478" t="s">
        <v>5064</v>
      </c>
      <c r="B849" s="168" t="s">
        <v>858</v>
      </c>
      <c r="C849" s="234" t="s">
        <v>6812</v>
      </c>
      <c r="D849" s="606"/>
      <c r="E849" s="606"/>
      <c r="F849" s="487" t="s">
        <v>5725</v>
      </c>
      <c r="G849" s="493" t="s">
        <v>6708</v>
      </c>
      <c r="H849" s="526" t="s">
        <v>5995</v>
      </c>
      <c r="I849" s="510">
        <v>44917</v>
      </c>
      <c r="J849" s="510">
        <v>44980</v>
      </c>
      <c r="K849" s="478" t="s">
        <v>5264</v>
      </c>
      <c r="L849" s="478" t="s">
        <v>1896</v>
      </c>
      <c r="M849" s="490">
        <v>350000000</v>
      </c>
      <c r="Q849" s="1057">
        <v>3</v>
      </c>
      <c r="R849" s="513">
        <v>254567218.18000001</v>
      </c>
    </row>
    <row r="850" spans="1:18" s="484" customFormat="1" hidden="1">
      <c r="A850" s="478" t="s">
        <v>5064</v>
      </c>
      <c r="B850" s="168" t="s">
        <v>858</v>
      </c>
      <c r="C850" s="234" t="s">
        <v>7882</v>
      </c>
      <c r="D850" s="606"/>
      <c r="E850" s="606"/>
      <c r="F850" s="487" t="s">
        <v>5725</v>
      </c>
      <c r="G850" s="493" t="s">
        <v>7221</v>
      </c>
      <c r="H850" s="526" t="s">
        <v>5995</v>
      </c>
      <c r="I850" s="510">
        <v>45214</v>
      </c>
      <c r="J850" s="510">
        <v>45275</v>
      </c>
      <c r="K850" s="478" t="s">
        <v>5264</v>
      </c>
      <c r="L850" s="478" t="s">
        <v>1896</v>
      </c>
      <c r="M850" s="490">
        <v>450000000</v>
      </c>
      <c r="N850" s="590" t="s">
        <v>5747</v>
      </c>
      <c r="Q850" s="1057">
        <v>6</v>
      </c>
      <c r="R850" s="513">
        <v>449999999.31999999</v>
      </c>
    </row>
    <row r="851" spans="1:18" s="484" customFormat="1" hidden="1">
      <c r="A851" s="478" t="s">
        <v>11057</v>
      </c>
      <c r="B851" s="168" t="s">
        <v>859</v>
      </c>
      <c r="C851" s="168" t="s">
        <v>5265</v>
      </c>
      <c r="D851" s="742"/>
      <c r="E851" s="742"/>
      <c r="F851" s="487" t="s">
        <v>5708</v>
      </c>
      <c r="G851" s="487" t="s">
        <v>5726</v>
      </c>
      <c r="H851" s="525" t="s">
        <v>5995</v>
      </c>
      <c r="I851" s="510">
        <v>44579</v>
      </c>
      <c r="J851" s="510">
        <v>44678</v>
      </c>
      <c r="K851" s="478" t="s">
        <v>5264</v>
      </c>
      <c r="L851" s="478" t="s">
        <v>1896</v>
      </c>
      <c r="M851" s="515">
        <v>10000000</v>
      </c>
      <c r="O851" s="10"/>
      <c r="P851" s="513"/>
      <c r="Q851" s="1057"/>
      <c r="R851" s="513">
        <f t="shared" ref="R851:R874" si="20">M851</f>
        <v>10000000</v>
      </c>
    </row>
    <row r="852" spans="1:18" s="484" customFormat="1" hidden="1">
      <c r="A852" s="478" t="s">
        <v>11057</v>
      </c>
      <c r="B852" s="168" t="s">
        <v>859</v>
      </c>
      <c r="C852" s="168" t="s">
        <v>6034</v>
      </c>
      <c r="D852" s="742"/>
      <c r="E852" s="742"/>
      <c r="F852" s="487" t="s">
        <v>5725</v>
      </c>
      <c r="G852" s="493" t="s">
        <v>5781</v>
      </c>
      <c r="H852" s="1" t="s">
        <v>5995</v>
      </c>
      <c r="I852" s="510">
        <v>44680</v>
      </c>
      <c r="J852" s="510">
        <v>44697</v>
      </c>
      <c r="K852" s="478" t="s">
        <v>5264</v>
      </c>
      <c r="L852" s="478" t="s">
        <v>1896</v>
      </c>
      <c r="M852" s="515">
        <v>10000000</v>
      </c>
      <c r="O852" s="10"/>
      <c r="P852" s="513"/>
      <c r="Q852" s="1057"/>
      <c r="R852" s="513">
        <f t="shared" si="20"/>
        <v>10000000</v>
      </c>
    </row>
    <row r="853" spans="1:18" s="484" customFormat="1" hidden="1">
      <c r="A853" s="478" t="s">
        <v>11057</v>
      </c>
      <c r="B853" s="168" t="s">
        <v>859</v>
      </c>
      <c r="C853" s="168" t="s">
        <v>6035</v>
      </c>
      <c r="D853" s="742"/>
      <c r="E853" s="742"/>
      <c r="F853" s="487" t="s">
        <v>5725</v>
      </c>
      <c r="G853" s="487" t="s">
        <v>5781</v>
      </c>
      <c r="H853" s="1" t="s">
        <v>5995</v>
      </c>
      <c r="I853" s="510">
        <v>44684</v>
      </c>
      <c r="J853" s="510">
        <v>44825</v>
      </c>
      <c r="K853" s="478" t="s">
        <v>5264</v>
      </c>
      <c r="L853" s="478" t="s">
        <v>1896</v>
      </c>
      <c r="M853" s="490" t="s">
        <v>6721</v>
      </c>
      <c r="O853" s="10"/>
      <c r="P853" s="513"/>
      <c r="Q853" s="1057"/>
      <c r="R853" s="513" t="str">
        <f t="shared" si="20"/>
        <v>n.d.</v>
      </c>
    </row>
    <row r="854" spans="1:18" s="484" customFormat="1" hidden="1">
      <c r="A854" s="478" t="s">
        <v>11057</v>
      </c>
      <c r="B854" s="512" t="s">
        <v>859</v>
      </c>
      <c r="C854" s="168" t="s">
        <v>6701</v>
      </c>
      <c r="D854" s="742"/>
      <c r="E854" s="742"/>
      <c r="F854" s="487" t="s">
        <v>5708</v>
      </c>
      <c r="G854" s="493" t="s">
        <v>6708</v>
      </c>
      <c r="H854" s="1" t="s">
        <v>5995</v>
      </c>
      <c r="I854" s="510">
        <v>44834</v>
      </c>
      <c r="J854" s="510">
        <v>44844</v>
      </c>
      <c r="K854" s="478" t="s">
        <v>5264</v>
      </c>
      <c r="L854" s="478" t="s">
        <v>1896</v>
      </c>
      <c r="M854" s="515">
        <v>20000000</v>
      </c>
      <c r="O854" s="10"/>
      <c r="P854" s="490"/>
      <c r="Q854" s="1057"/>
      <c r="R854" s="513">
        <f t="shared" si="20"/>
        <v>20000000</v>
      </c>
    </row>
    <row r="855" spans="1:18" s="484" customFormat="1" hidden="1">
      <c r="A855" s="478" t="s">
        <v>11057</v>
      </c>
      <c r="B855" s="168" t="s">
        <v>859</v>
      </c>
      <c r="C855" s="234" t="s">
        <v>6717</v>
      </c>
      <c r="D855" s="606"/>
      <c r="E855" s="606"/>
      <c r="F855" s="487" t="s">
        <v>5725</v>
      </c>
      <c r="G855" s="487" t="s">
        <v>6708</v>
      </c>
      <c r="H855" s="526" t="s">
        <v>5995</v>
      </c>
      <c r="I855" s="510">
        <v>44755</v>
      </c>
      <c r="J855" s="510">
        <v>44875</v>
      </c>
      <c r="K855" s="478" t="s">
        <v>5264</v>
      </c>
      <c r="L855" s="478" t="s">
        <v>1896</v>
      </c>
      <c r="M855" s="490" t="s">
        <v>6721</v>
      </c>
      <c r="N855" s="478"/>
      <c r="O855" s="10"/>
      <c r="P855" s="513"/>
      <c r="Q855" s="1057"/>
      <c r="R855" s="513" t="str">
        <f t="shared" si="20"/>
        <v>n.d.</v>
      </c>
    </row>
    <row r="856" spans="1:18" s="484" customFormat="1" hidden="1">
      <c r="A856" s="478" t="s">
        <v>11057</v>
      </c>
      <c r="B856" s="168" t="s">
        <v>859</v>
      </c>
      <c r="C856" s="234" t="s">
        <v>6720</v>
      </c>
      <c r="D856" s="606"/>
      <c r="E856" s="606"/>
      <c r="F856" s="487" t="s">
        <v>5725</v>
      </c>
      <c r="G856" s="487" t="s">
        <v>6708</v>
      </c>
      <c r="H856" s="526" t="s">
        <v>5995</v>
      </c>
      <c r="I856" s="510">
        <v>44825</v>
      </c>
      <c r="J856" s="510">
        <v>44886</v>
      </c>
      <c r="K856" s="478" t="s">
        <v>5264</v>
      </c>
      <c r="L856" s="478" t="s">
        <v>1896</v>
      </c>
      <c r="M856" s="490" t="s">
        <v>6721</v>
      </c>
      <c r="N856" s="478"/>
      <c r="O856" s="10"/>
      <c r="P856" s="513"/>
      <c r="Q856" s="1057"/>
      <c r="R856" s="513" t="str">
        <f t="shared" si="20"/>
        <v>n.d.</v>
      </c>
    </row>
    <row r="857" spans="1:18" s="484" customFormat="1" hidden="1">
      <c r="A857" s="478" t="s">
        <v>11057</v>
      </c>
      <c r="B857" s="168" t="s">
        <v>859</v>
      </c>
      <c r="C857" s="234" t="s">
        <v>6807</v>
      </c>
      <c r="D857" s="606"/>
      <c r="E857" s="606"/>
      <c r="F857" s="487" t="s">
        <v>5725</v>
      </c>
      <c r="G857" s="493" t="s">
        <v>6708</v>
      </c>
      <c r="H857" s="526" t="s">
        <v>5995</v>
      </c>
      <c r="I857" s="510">
        <v>44953</v>
      </c>
      <c r="J857" s="510">
        <v>44967</v>
      </c>
      <c r="K857" s="478" t="s">
        <v>5264</v>
      </c>
      <c r="L857" s="478" t="s">
        <v>1896</v>
      </c>
      <c r="M857" s="490">
        <f>43000000/2</f>
        <v>21500000</v>
      </c>
      <c r="N857" s="484" t="s">
        <v>6809</v>
      </c>
      <c r="Q857" s="1057"/>
      <c r="R857" s="513">
        <f t="shared" si="20"/>
        <v>21500000</v>
      </c>
    </row>
    <row r="858" spans="1:18" s="484" customFormat="1" hidden="1">
      <c r="A858" s="478" t="s">
        <v>11057</v>
      </c>
      <c r="B858" s="168" t="s">
        <v>859</v>
      </c>
      <c r="C858" s="234" t="s">
        <v>6808</v>
      </c>
      <c r="D858" s="606"/>
      <c r="E858" s="606"/>
      <c r="F858" s="487" t="s">
        <v>5725</v>
      </c>
      <c r="G858" s="487" t="s">
        <v>6708</v>
      </c>
      <c r="H858" s="526" t="s">
        <v>5995</v>
      </c>
      <c r="I858" s="510">
        <v>44953</v>
      </c>
      <c r="J858" s="510">
        <v>44967</v>
      </c>
      <c r="K858" s="485" t="s">
        <v>5264</v>
      </c>
      <c r="L858" s="478" t="s">
        <v>1896</v>
      </c>
      <c r="M858" s="490">
        <f>43000000/2</f>
        <v>21500000</v>
      </c>
      <c r="N858" s="484" t="s">
        <v>6809</v>
      </c>
      <c r="Q858" s="1057"/>
      <c r="R858" s="513">
        <f t="shared" si="20"/>
        <v>21500000</v>
      </c>
    </row>
    <row r="859" spans="1:18" s="484" customFormat="1" hidden="1">
      <c r="A859" s="478" t="s">
        <v>11057</v>
      </c>
      <c r="B859" s="512" t="s">
        <v>859</v>
      </c>
      <c r="C859" s="234" t="s">
        <v>6849</v>
      </c>
      <c r="D859" s="606"/>
      <c r="E859" s="606"/>
      <c r="F859" s="487" t="s">
        <v>5725</v>
      </c>
      <c r="G859" s="493" t="s">
        <v>6708</v>
      </c>
      <c r="H859" s="526" t="s">
        <v>5995</v>
      </c>
      <c r="I859" s="510">
        <v>44943</v>
      </c>
      <c r="J859" s="510">
        <v>45005</v>
      </c>
      <c r="K859" s="478" t="s">
        <v>5264</v>
      </c>
      <c r="L859" s="478" t="s">
        <v>1896</v>
      </c>
      <c r="M859" s="490">
        <v>3000000</v>
      </c>
      <c r="P859" s="489"/>
      <c r="Q859" s="1057"/>
      <c r="R859" s="513">
        <f t="shared" si="20"/>
        <v>3000000</v>
      </c>
    </row>
    <row r="860" spans="1:18" s="484" customFormat="1" hidden="1">
      <c r="A860" s="478" t="s">
        <v>11057</v>
      </c>
      <c r="B860" s="168" t="s">
        <v>859</v>
      </c>
      <c r="C860" s="234" t="s">
        <v>6857</v>
      </c>
      <c r="D860" s="606"/>
      <c r="E860" s="606"/>
      <c r="F860" s="487" t="s">
        <v>5725</v>
      </c>
      <c r="G860" s="493" t="s">
        <v>6708</v>
      </c>
      <c r="H860" s="526" t="s">
        <v>5995</v>
      </c>
      <c r="I860" s="510">
        <v>44991</v>
      </c>
      <c r="J860" s="510">
        <v>45012</v>
      </c>
      <c r="K860" s="478" t="s">
        <v>5264</v>
      </c>
      <c r="L860" s="478" t="s">
        <v>1896</v>
      </c>
      <c r="M860" s="490">
        <v>16000000</v>
      </c>
      <c r="Q860" s="1057"/>
      <c r="R860" s="513">
        <f t="shared" si="20"/>
        <v>16000000</v>
      </c>
    </row>
    <row r="861" spans="1:18" s="484" customFormat="1" hidden="1">
      <c r="A861" s="478" t="s">
        <v>11057</v>
      </c>
      <c r="B861" s="168" t="s">
        <v>859</v>
      </c>
      <c r="C861" s="234" t="s">
        <v>6861</v>
      </c>
      <c r="D861" s="606"/>
      <c r="E861" s="606"/>
      <c r="F861" s="487" t="s">
        <v>5725</v>
      </c>
      <c r="G861" s="493" t="s">
        <v>6708</v>
      </c>
      <c r="H861" s="526" t="s">
        <v>5995</v>
      </c>
      <c r="I861" s="510">
        <v>44952</v>
      </c>
      <c r="J861" s="510">
        <v>45020</v>
      </c>
      <c r="K861" s="478" t="s">
        <v>5264</v>
      </c>
      <c r="L861" s="478" t="s">
        <v>1896</v>
      </c>
      <c r="M861" s="490" t="s">
        <v>6721</v>
      </c>
      <c r="Q861" s="1057"/>
      <c r="R861" s="513" t="str">
        <f t="shared" si="20"/>
        <v>n.d.</v>
      </c>
    </row>
    <row r="862" spans="1:18" s="484" customFormat="1" hidden="1">
      <c r="A862" s="478" t="s">
        <v>11057</v>
      </c>
      <c r="B862" s="168" t="s">
        <v>859</v>
      </c>
      <c r="C862" s="234" t="s">
        <v>6862</v>
      </c>
      <c r="D862" s="606"/>
      <c r="E862" s="606"/>
      <c r="F862" s="487" t="s">
        <v>5725</v>
      </c>
      <c r="G862" s="493" t="s">
        <v>6708</v>
      </c>
      <c r="H862" s="526" t="s">
        <v>5995</v>
      </c>
      <c r="I862" s="510">
        <v>44991</v>
      </c>
      <c r="J862" s="510">
        <v>45029</v>
      </c>
      <c r="K862" s="478" t="s">
        <v>5264</v>
      </c>
      <c r="L862" s="478" t="s">
        <v>1896</v>
      </c>
      <c r="M862" s="490" t="s">
        <v>6721</v>
      </c>
      <c r="Q862" s="1057"/>
      <c r="R862" s="513" t="str">
        <f t="shared" si="20"/>
        <v>n.d.</v>
      </c>
    </row>
    <row r="863" spans="1:18" s="484" customFormat="1" hidden="1">
      <c r="A863" s="478" t="s">
        <v>11057</v>
      </c>
      <c r="B863" s="168" t="s">
        <v>859</v>
      </c>
      <c r="C863" s="234" t="s">
        <v>6863</v>
      </c>
      <c r="D863" s="606"/>
      <c r="E863" s="606"/>
      <c r="F863" s="487" t="s">
        <v>5725</v>
      </c>
      <c r="G863" s="493" t="s">
        <v>6708</v>
      </c>
      <c r="H863" s="526" t="s">
        <v>5995</v>
      </c>
      <c r="I863" s="510">
        <v>44970</v>
      </c>
      <c r="J863" s="510">
        <v>45030</v>
      </c>
      <c r="K863" s="478" t="s">
        <v>5264</v>
      </c>
      <c r="L863" s="478" t="s">
        <v>1896</v>
      </c>
      <c r="M863" s="490" t="s">
        <v>6721</v>
      </c>
      <c r="Q863" s="1057"/>
      <c r="R863" s="513" t="str">
        <f t="shared" si="20"/>
        <v>n.d.</v>
      </c>
    </row>
    <row r="864" spans="1:18" s="484" customFormat="1" hidden="1">
      <c r="A864" s="478" t="s">
        <v>11057</v>
      </c>
      <c r="B864" s="168" t="s">
        <v>859</v>
      </c>
      <c r="C864" s="234" t="s">
        <v>9126</v>
      </c>
      <c r="D864" s="606"/>
      <c r="E864" s="606"/>
      <c r="F864" s="487" t="s">
        <v>5725</v>
      </c>
      <c r="G864" s="493" t="s">
        <v>6708</v>
      </c>
      <c r="H864" s="526" t="s">
        <v>5995</v>
      </c>
      <c r="I864" s="510">
        <v>44943</v>
      </c>
      <c r="J864" s="510">
        <v>45040</v>
      </c>
      <c r="K864" s="478" t="s">
        <v>1900</v>
      </c>
      <c r="L864" s="478" t="s">
        <v>1896</v>
      </c>
      <c r="M864" s="515">
        <v>3000000</v>
      </c>
      <c r="O864" s="10"/>
      <c r="P864" s="513"/>
      <c r="Q864" s="1057"/>
      <c r="R864" s="513">
        <f t="shared" si="20"/>
        <v>3000000</v>
      </c>
    </row>
    <row r="865" spans="1:18" s="484" customFormat="1" hidden="1">
      <c r="A865" s="478" t="s">
        <v>11057</v>
      </c>
      <c r="B865" s="168" t="s">
        <v>859</v>
      </c>
      <c r="C865" s="168" t="s">
        <v>6875</v>
      </c>
      <c r="D865" s="742"/>
      <c r="E865" s="742"/>
      <c r="F865" s="487" t="s">
        <v>5725</v>
      </c>
      <c r="G865" s="493" t="s">
        <v>6708</v>
      </c>
      <c r="H865" s="1" t="s">
        <v>5995</v>
      </c>
      <c r="I865" s="510">
        <v>44986</v>
      </c>
      <c r="J865" s="510">
        <v>45049</v>
      </c>
      <c r="K865" s="478" t="s">
        <v>5264</v>
      </c>
      <c r="L865" s="478" t="s">
        <v>1896</v>
      </c>
      <c r="M865" s="515">
        <v>20000000</v>
      </c>
      <c r="N865" s="234" t="s">
        <v>6876</v>
      </c>
      <c r="O865" s="10"/>
      <c r="P865" s="513"/>
      <c r="Q865" s="1057"/>
      <c r="R865" s="513">
        <f t="shared" si="20"/>
        <v>20000000</v>
      </c>
    </row>
    <row r="866" spans="1:18" s="484" customFormat="1" hidden="1">
      <c r="A866" s="478" t="s">
        <v>11057</v>
      </c>
      <c r="B866" s="168" t="s">
        <v>859</v>
      </c>
      <c r="C866" s="234" t="s">
        <v>6720</v>
      </c>
      <c r="D866" s="606"/>
      <c r="E866" s="606"/>
      <c r="F866" s="487" t="s">
        <v>5725</v>
      </c>
      <c r="G866" s="493" t="s">
        <v>6708</v>
      </c>
      <c r="H866" s="526" t="s">
        <v>5995</v>
      </c>
      <c r="I866" s="510">
        <v>45009</v>
      </c>
      <c r="J866" s="510">
        <v>45049</v>
      </c>
      <c r="K866" s="478" t="s">
        <v>5264</v>
      </c>
      <c r="L866" s="478" t="s">
        <v>1896</v>
      </c>
      <c r="M866" s="490">
        <v>32000000</v>
      </c>
      <c r="N866" s="234" t="s">
        <v>6874</v>
      </c>
      <c r="O866" s="10"/>
      <c r="P866" s="513"/>
      <c r="Q866" s="1057"/>
      <c r="R866" s="513">
        <f t="shared" si="20"/>
        <v>32000000</v>
      </c>
    </row>
    <row r="867" spans="1:18" s="484" customFormat="1" hidden="1">
      <c r="A867" s="478" t="s">
        <v>11057</v>
      </c>
      <c r="B867" s="168" t="s">
        <v>859</v>
      </c>
      <c r="C867" s="234" t="s">
        <v>6863</v>
      </c>
      <c r="D867" s="606"/>
      <c r="E867" s="606"/>
      <c r="F867" s="487" t="s">
        <v>5725</v>
      </c>
      <c r="G867" s="487" t="s">
        <v>6708</v>
      </c>
      <c r="H867" s="1" t="s">
        <v>5995</v>
      </c>
      <c r="I867" s="510">
        <v>45145</v>
      </c>
      <c r="J867" s="510">
        <v>45182</v>
      </c>
      <c r="K867" s="478" t="s">
        <v>5264</v>
      </c>
      <c r="L867" s="478" t="s">
        <v>1896</v>
      </c>
      <c r="M867" s="490">
        <v>10000000</v>
      </c>
      <c r="P867" s="489"/>
      <c r="Q867" s="1057"/>
      <c r="R867" s="513">
        <f t="shared" si="20"/>
        <v>10000000</v>
      </c>
    </row>
    <row r="868" spans="1:18" s="484" customFormat="1" hidden="1">
      <c r="A868" s="478" t="s">
        <v>11057</v>
      </c>
      <c r="B868" s="168" t="s">
        <v>859</v>
      </c>
      <c r="C868" s="234" t="s">
        <v>6863</v>
      </c>
      <c r="D868" s="606"/>
      <c r="E868" s="606"/>
      <c r="F868" s="487" t="s">
        <v>5725</v>
      </c>
      <c r="G868" s="487" t="s">
        <v>6708</v>
      </c>
      <c r="H868" s="1" t="s">
        <v>5995</v>
      </c>
      <c r="I868" s="510">
        <v>45145</v>
      </c>
      <c r="J868" s="510">
        <v>45182</v>
      </c>
      <c r="K868" s="478" t="s">
        <v>5264</v>
      </c>
      <c r="L868" s="478" t="s">
        <v>1896</v>
      </c>
      <c r="M868" s="490">
        <v>10000000</v>
      </c>
      <c r="Q868" s="1057"/>
      <c r="R868" s="513">
        <f t="shared" si="20"/>
        <v>10000000</v>
      </c>
    </row>
    <row r="869" spans="1:18" s="484" customFormat="1" hidden="1">
      <c r="A869" s="478" t="s">
        <v>11057</v>
      </c>
      <c r="B869" s="168" t="s">
        <v>859</v>
      </c>
      <c r="C869" s="234" t="s">
        <v>9127</v>
      </c>
      <c r="D869" s="606"/>
      <c r="E869" s="606"/>
      <c r="F869" s="487" t="s">
        <v>5725</v>
      </c>
      <c r="G869" s="487" t="s">
        <v>6708</v>
      </c>
      <c r="H869" s="1" t="s">
        <v>5995</v>
      </c>
      <c r="I869" s="510">
        <v>45169</v>
      </c>
      <c r="J869" s="510">
        <v>45183</v>
      </c>
      <c r="K869" s="478" t="s">
        <v>5264</v>
      </c>
      <c r="L869" s="478" t="s">
        <v>1896</v>
      </c>
      <c r="M869" s="490">
        <v>14000000</v>
      </c>
      <c r="Q869" s="1057"/>
      <c r="R869" s="513">
        <f t="shared" si="20"/>
        <v>14000000</v>
      </c>
    </row>
    <row r="870" spans="1:18" s="484" customFormat="1" hidden="1">
      <c r="A870" s="478" t="s">
        <v>11057</v>
      </c>
      <c r="B870" s="168" t="s">
        <v>859</v>
      </c>
      <c r="C870" s="168" t="s">
        <v>6914</v>
      </c>
      <c r="D870" s="742"/>
      <c r="E870" s="742"/>
      <c r="F870" s="487" t="s">
        <v>5725</v>
      </c>
      <c r="G870" s="487" t="s">
        <v>6708</v>
      </c>
      <c r="H870" s="1" t="s">
        <v>5995</v>
      </c>
      <c r="I870" s="510">
        <v>44964</v>
      </c>
      <c r="J870" s="510">
        <v>45188</v>
      </c>
      <c r="K870" s="478" t="s">
        <v>5264</v>
      </c>
      <c r="L870" s="478" t="s">
        <v>1896</v>
      </c>
      <c r="M870" s="490" t="s">
        <v>6721</v>
      </c>
      <c r="N870" s="234" t="s">
        <v>6876</v>
      </c>
      <c r="O870" s="10"/>
      <c r="P870" s="513"/>
      <c r="Q870" s="1057"/>
      <c r="R870" s="513" t="str">
        <f t="shared" si="20"/>
        <v>n.d.</v>
      </c>
    </row>
    <row r="871" spans="1:18" s="484" customFormat="1" hidden="1">
      <c r="A871" s="478" t="s">
        <v>11057</v>
      </c>
      <c r="B871" s="168" t="s">
        <v>859</v>
      </c>
      <c r="C871" s="168" t="s">
        <v>9128</v>
      </c>
      <c r="D871" s="742"/>
      <c r="E871" s="742"/>
      <c r="F871" s="487" t="s">
        <v>5725</v>
      </c>
      <c r="G871" s="487" t="s">
        <v>6708</v>
      </c>
      <c r="H871" s="1" t="s">
        <v>5995</v>
      </c>
      <c r="I871" s="510">
        <v>45180</v>
      </c>
      <c r="J871" s="510">
        <v>45189</v>
      </c>
      <c r="K871" s="478" t="s">
        <v>5264</v>
      </c>
      <c r="L871" s="478" t="s">
        <v>1896</v>
      </c>
      <c r="M871" s="490" t="s">
        <v>6721</v>
      </c>
      <c r="O871" s="10"/>
      <c r="P871" s="513"/>
      <c r="Q871" s="1057"/>
      <c r="R871" s="513" t="str">
        <f t="shared" si="20"/>
        <v>n.d.</v>
      </c>
    </row>
    <row r="872" spans="1:18" s="484" customFormat="1" hidden="1">
      <c r="A872" s="478" t="s">
        <v>11057</v>
      </c>
      <c r="B872" s="168" t="s">
        <v>859</v>
      </c>
      <c r="C872" s="234" t="s">
        <v>9159</v>
      </c>
      <c r="D872" s="606"/>
      <c r="E872" s="606"/>
      <c r="F872" s="487" t="s">
        <v>5725</v>
      </c>
      <c r="G872" s="487" t="s">
        <v>6708</v>
      </c>
      <c r="H872" s="1" t="s">
        <v>5995</v>
      </c>
      <c r="I872" s="510">
        <v>45236</v>
      </c>
      <c r="J872" s="510">
        <v>45378</v>
      </c>
      <c r="K872" s="478" t="s">
        <v>5264</v>
      </c>
      <c r="L872" s="478" t="s">
        <v>1896</v>
      </c>
      <c r="M872" s="490">
        <v>16000000</v>
      </c>
      <c r="Q872" s="1057"/>
      <c r="R872" s="513">
        <f t="shared" si="20"/>
        <v>16000000</v>
      </c>
    </row>
    <row r="873" spans="1:18" s="484" customFormat="1" hidden="1">
      <c r="A873" s="478" t="s">
        <v>11057</v>
      </c>
      <c r="B873" s="168" t="s">
        <v>859</v>
      </c>
      <c r="C873" s="234" t="s">
        <v>9164</v>
      </c>
      <c r="D873" s="606"/>
      <c r="E873" s="606"/>
      <c r="F873" s="487" t="s">
        <v>5725</v>
      </c>
      <c r="G873" s="487" t="s">
        <v>6708</v>
      </c>
      <c r="H873" s="1" t="s">
        <v>5995</v>
      </c>
      <c r="I873" s="510">
        <v>45236</v>
      </c>
      <c r="J873" s="510">
        <v>45411</v>
      </c>
      <c r="K873" s="478" t="s">
        <v>5264</v>
      </c>
      <c r="L873" s="478" t="s">
        <v>1896</v>
      </c>
      <c r="M873" s="490">
        <v>3000000</v>
      </c>
      <c r="Q873" s="1057"/>
      <c r="R873" s="513">
        <f t="shared" si="20"/>
        <v>3000000</v>
      </c>
    </row>
    <row r="874" spans="1:18" s="484" customFormat="1" hidden="1">
      <c r="A874" s="478" t="s">
        <v>11057</v>
      </c>
      <c r="B874" s="168" t="s">
        <v>859</v>
      </c>
      <c r="C874" s="234" t="s">
        <v>9165</v>
      </c>
      <c r="D874" s="606"/>
      <c r="E874" s="606"/>
      <c r="F874" s="487" t="s">
        <v>5725</v>
      </c>
      <c r="G874" s="493" t="s">
        <v>6708</v>
      </c>
      <c r="H874" s="1" t="s">
        <v>5995</v>
      </c>
      <c r="I874" s="510">
        <v>45236</v>
      </c>
      <c r="J874" s="510">
        <v>45412</v>
      </c>
      <c r="K874" s="485" t="s">
        <v>5264</v>
      </c>
      <c r="L874" s="478" t="s">
        <v>1896</v>
      </c>
      <c r="M874" s="490">
        <v>32000000</v>
      </c>
      <c r="P874" s="489"/>
      <c r="Q874" s="1057"/>
      <c r="R874" s="513">
        <f t="shared" si="20"/>
        <v>32000000</v>
      </c>
    </row>
    <row r="875" spans="1:18" s="484" customFormat="1" hidden="1">
      <c r="A875" s="478" t="s">
        <v>5067</v>
      </c>
      <c r="B875" s="168" t="s">
        <v>857</v>
      </c>
      <c r="C875" s="168" t="s">
        <v>5272</v>
      </c>
      <c r="D875" s="742"/>
      <c r="E875" s="742"/>
      <c r="F875" s="487" t="s">
        <v>5708</v>
      </c>
      <c r="G875" s="487" t="s">
        <v>5781</v>
      </c>
      <c r="H875" s="525" t="s">
        <v>5995</v>
      </c>
      <c r="I875" s="510">
        <v>44592</v>
      </c>
      <c r="J875" s="510">
        <v>44620</v>
      </c>
      <c r="K875" s="478" t="s">
        <v>1902</v>
      </c>
      <c r="L875" s="478" t="s">
        <v>1896</v>
      </c>
      <c r="M875" s="515">
        <v>1080000000</v>
      </c>
      <c r="N875" s="484" t="s">
        <v>6186</v>
      </c>
      <c r="O875" s="10">
        <v>39</v>
      </c>
      <c r="P875" s="513">
        <v>1849939430</v>
      </c>
      <c r="Q875" s="1057">
        <v>33</v>
      </c>
      <c r="R875" s="513">
        <v>1264657248.3600001</v>
      </c>
    </row>
    <row r="876" spans="1:18" s="484" customFormat="1" hidden="1">
      <c r="A876" s="478" t="s">
        <v>5067</v>
      </c>
      <c r="B876" s="168" t="s">
        <v>857</v>
      </c>
      <c r="C876" s="168" t="s">
        <v>5269</v>
      </c>
      <c r="D876" s="742"/>
      <c r="E876" s="742"/>
      <c r="F876" s="487" t="s">
        <v>5708</v>
      </c>
      <c r="G876" s="487" t="s">
        <v>5781</v>
      </c>
      <c r="H876" s="525" t="s">
        <v>5995</v>
      </c>
      <c r="I876" s="510">
        <v>44587</v>
      </c>
      <c r="J876" s="510">
        <v>44630</v>
      </c>
      <c r="K876" s="478" t="s">
        <v>1902</v>
      </c>
      <c r="L876" s="478" t="s">
        <v>1896</v>
      </c>
      <c r="M876" s="515">
        <v>500000000</v>
      </c>
      <c r="N876" s="234" t="s">
        <v>6134</v>
      </c>
      <c r="O876" s="10">
        <v>25</v>
      </c>
      <c r="P876" s="513">
        <v>343240845.29000002</v>
      </c>
      <c r="Q876" s="1057">
        <v>24</v>
      </c>
      <c r="R876" s="513">
        <v>268718301.06999999</v>
      </c>
    </row>
    <row r="877" spans="1:18" s="484" customFormat="1" hidden="1">
      <c r="A877" s="478" t="s">
        <v>5068</v>
      </c>
      <c r="B877" s="168" t="s">
        <v>856</v>
      </c>
      <c r="C877" s="373" t="s">
        <v>7063</v>
      </c>
      <c r="D877" s="1036"/>
      <c r="E877" s="1036"/>
      <c r="F877" s="487" t="s">
        <v>5725</v>
      </c>
      <c r="G877" s="489" t="s">
        <v>7064</v>
      </c>
      <c r="H877" s="1" t="s">
        <v>5996</v>
      </c>
      <c r="I877" s="510">
        <v>44986</v>
      </c>
      <c r="J877" s="521" t="s">
        <v>6019</v>
      </c>
      <c r="K877" s="478" t="s">
        <v>1900</v>
      </c>
      <c r="L877" s="478" t="s">
        <v>1896</v>
      </c>
      <c r="M877" s="490" t="s">
        <v>6721</v>
      </c>
      <c r="N877" s="484" t="s">
        <v>7067</v>
      </c>
      <c r="O877" s="10"/>
      <c r="P877" s="513"/>
      <c r="Q877" s="1057"/>
      <c r="R877" s="513" t="str">
        <f>M877</f>
        <v>n.d.</v>
      </c>
    </row>
    <row r="878" spans="1:18" s="484" customFormat="1" hidden="1">
      <c r="A878" s="478" t="s">
        <v>5068</v>
      </c>
      <c r="B878" s="168" t="s">
        <v>856</v>
      </c>
      <c r="C878" s="373" t="s">
        <v>7066</v>
      </c>
      <c r="D878" s="1036"/>
      <c r="E878" s="1036"/>
      <c r="F878" s="487" t="s">
        <v>5725</v>
      </c>
      <c r="G878" s="489" t="s">
        <v>7064</v>
      </c>
      <c r="H878" s="1" t="s">
        <v>5996</v>
      </c>
      <c r="I878" s="510">
        <v>44986</v>
      </c>
      <c r="J878" s="521" t="s">
        <v>6019</v>
      </c>
      <c r="K878" s="478" t="s">
        <v>1900</v>
      </c>
      <c r="L878" s="478" t="s">
        <v>1896</v>
      </c>
      <c r="M878" s="490" t="s">
        <v>6721</v>
      </c>
      <c r="N878" s="484" t="s">
        <v>7067</v>
      </c>
      <c r="O878" s="10"/>
      <c r="P878" s="513"/>
      <c r="Q878" s="1057"/>
      <c r="R878" s="513" t="str">
        <f>M878</f>
        <v>n.d.</v>
      </c>
    </row>
    <row r="879" spans="1:18" s="484" customFormat="1" hidden="1">
      <c r="A879" s="478" t="s">
        <v>5069</v>
      </c>
      <c r="B879" s="512" t="s">
        <v>804</v>
      </c>
      <c r="C879" s="234" t="s">
        <v>6915</v>
      </c>
      <c r="D879" s="606"/>
      <c r="E879" s="606"/>
      <c r="F879" s="487" t="s">
        <v>5725</v>
      </c>
      <c r="G879" s="493" t="s">
        <v>5781</v>
      </c>
      <c r="H879" s="1" t="s">
        <v>5995</v>
      </c>
      <c r="I879" s="510">
        <v>44987</v>
      </c>
      <c r="J879" s="510">
        <v>45204</v>
      </c>
      <c r="K879" s="478" t="s">
        <v>1902</v>
      </c>
      <c r="L879" s="478" t="s">
        <v>1896</v>
      </c>
      <c r="M879" s="490">
        <v>398760000</v>
      </c>
      <c r="P879" s="489"/>
      <c r="Q879" s="1057">
        <v>553</v>
      </c>
      <c r="R879" s="513">
        <v>102480000</v>
      </c>
    </row>
    <row r="880" spans="1:18" s="484" customFormat="1" hidden="1">
      <c r="A880" s="478" t="s">
        <v>5069</v>
      </c>
      <c r="B880" s="168" t="s">
        <v>804</v>
      </c>
      <c r="C880" s="234" t="s">
        <v>6915</v>
      </c>
      <c r="D880" s="606"/>
      <c r="E880" s="606"/>
      <c r="F880" s="487" t="s">
        <v>5725</v>
      </c>
      <c r="G880" s="493" t="s">
        <v>5781</v>
      </c>
      <c r="H880" s="1" t="s">
        <v>5995</v>
      </c>
      <c r="I880" s="510">
        <v>45408</v>
      </c>
      <c r="J880" s="510">
        <v>45555</v>
      </c>
      <c r="K880" s="478" t="s">
        <v>1902</v>
      </c>
      <c r="L880" s="478" t="s">
        <v>1896</v>
      </c>
      <c r="M880" s="490">
        <v>172080000</v>
      </c>
      <c r="Q880" s="1057"/>
      <c r="R880" s="513">
        <f t="shared" ref="R880:R885" si="21">M880</f>
        <v>172080000</v>
      </c>
    </row>
    <row r="881" spans="1:18" s="484" customFormat="1" hidden="1">
      <c r="A881" s="478" t="s">
        <v>5069</v>
      </c>
      <c r="B881" s="168" t="s">
        <v>804</v>
      </c>
      <c r="C881" s="234" t="s">
        <v>9979</v>
      </c>
      <c r="D881" s="606"/>
      <c r="E881" s="606"/>
      <c r="F881" s="487" t="s">
        <v>5725</v>
      </c>
      <c r="G881" s="487" t="s">
        <v>5781</v>
      </c>
      <c r="H881" s="1" t="s">
        <v>5995</v>
      </c>
      <c r="I881" s="510">
        <v>45428</v>
      </c>
      <c r="J881" s="510"/>
      <c r="K881" s="478" t="s">
        <v>1900</v>
      </c>
      <c r="L881" s="478" t="s">
        <v>1896</v>
      </c>
      <c r="M881" s="490">
        <v>150000000</v>
      </c>
      <c r="Q881" s="1057"/>
      <c r="R881" s="513">
        <f t="shared" si="21"/>
        <v>150000000</v>
      </c>
    </row>
    <row r="882" spans="1:18" s="484" customFormat="1" hidden="1">
      <c r="A882" s="478" t="s">
        <v>5073</v>
      </c>
      <c r="B882" s="373" t="s">
        <v>807</v>
      </c>
      <c r="C882" s="234" t="s">
        <v>6933</v>
      </c>
      <c r="D882" s="606"/>
      <c r="E882" s="606"/>
      <c r="F882" s="487" t="s">
        <v>5725</v>
      </c>
      <c r="G882" s="588" t="s">
        <v>6860</v>
      </c>
      <c r="H882" s="525" t="s">
        <v>5996</v>
      </c>
      <c r="I882" s="510">
        <v>44616</v>
      </c>
      <c r="J882" s="510">
        <v>44645</v>
      </c>
      <c r="K882" s="485" t="s">
        <v>1902</v>
      </c>
      <c r="L882" s="478" t="s">
        <v>6860</v>
      </c>
      <c r="M882" s="515">
        <v>10000000</v>
      </c>
      <c r="N882" s="495"/>
      <c r="O882" s="10"/>
      <c r="P882" s="490"/>
      <c r="Q882" s="1057"/>
      <c r="R882" s="513">
        <f t="shared" si="21"/>
        <v>10000000</v>
      </c>
    </row>
    <row r="883" spans="1:18" s="484" customFormat="1" hidden="1">
      <c r="A883" s="478" t="s">
        <v>5073</v>
      </c>
      <c r="B883" s="168" t="s">
        <v>807</v>
      </c>
      <c r="C883" s="234" t="s">
        <v>6937</v>
      </c>
      <c r="D883" s="606"/>
      <c r="E883" s="606"/>
      <c r="F883" s="487" t="s">
        <v>5725</v>
      </c>
      <c r="G883" s="487" t="s">
        <v>6094</v>
      </c>
      <c r="H883" s="1" t="s">
        <v>5996</v>
      </c>
      <c r="I883" s="510">
        <v>44706</v>
      </c>
      <c r="J883" s="510">
        <v>44720</v>
      </c>
      <c r="K883" s="478" t="s">
        <v>1902</v>
      </c>
      <c r="L883" s="478" t="s">
        <v>6094</v>
      </c>
      <c r="M883" s="515">
        <v>15288000</v>
      </c>
      <c r="N883" s="478"/>
      <c r="O883" s="10"/>
      <c r="P883" s="513"/>
      <c r="Q883" s="1057"/>
      <c r="R883" s="513">
        <f t="shared" si="21"/>
        <v>15288000</v>
      </c>
    </row>
    <row r="884" spans="1:18" s="484" customFormat="1" hidden="1">
      <c r="A884" s="478" t="s">
        <v>5073</v>
      </c>
      <c r="B884" s="168" t="s">
        <v>807</v>
      </c>
      <c r="C884" s="234" t="s">
        <v>6933</v>
      </c>
      <c r="D884" s="606"/>
      <c r="E884" s="606"/>
      <c r="F884" s="487" t="s">
        <v>5725</v>
      </c>
      <c r="G884" s="485" t="s">
        <v>6860</v>
      </c>
      <c r="H884" s="1" t="s">
        <v>5996</v>
      </c>
      <c r="I884" s="510">
        <v>44798</v>
      </c>
      <c r="J884" s="510">
        <v>46022</v>
      </c>
      <c r="K884" s="478" t="s">
        <v>6908</v>
      </c>
      <c r="L884" s="478" t="s">
        <v>6860</v>
      </c>
      <c r="M884" s="490" t="s">
        <v>6721</v>
      </c>
      <c r="O884" s="10"/>
      <c r="P884" s="513"/>
      <c r="Q884" s="1057"/>
      <c r="R884" s="513" t="str">
        <f t="shared" si="21"/>
        <v>n.d.</v>
      </c>
    </row>
    <row r="885" spans="1:18" s="484" customFormat="1" hidden="1">
      <c r="A885" s="478" t="s">
        <v>5074</v>
      </c>
      <c r="B885" s="168" t="s">
        <v>809</v>
      </c>
      <c r="C885" s="168" t="s">
        <v>6017</v>
      </c>
      <c r="D885" s="742"/>
      <c r="E885" s="742"/>
      <c r="F885" s="487" t="s">
        <v>5725</v>
      </c>
      <c r="G885" s="485" t="s">
        <v>6231</v>
      </c>
      <c r="H885" s="1" t="s">
        <v>5995</v>
      </c>
      <c r="I885" s="510">
        <v>44700</v>
      </c>
      <c r="J885" s="521" t="s">
        <v>6019</v>
      </c>
      <c r="K885" s="478" t="s">
        <v>6020</v>
      </c>
      <c r="L885" s="478" t="s">
        <v>1896</v>
      </c>
      <c r="M885" s="515">
        <v>193800000</v>
      </c>
      <c r="O885" s="10"/>
      <c r="P885" s="513"/>
      <c r="Q885" s="1057"/>
      <c r="R885" s="513">
        <f t="shared" si="21"/>
        <v>193800000</v>
      </c>
    </row>
    <row r="886" spans="1:18" s="484" customFormat="1" hidden="1">
      <c r="A886" s="478" t="s">
        <v>5075</v>
      </c>
      <c r="B886" s="168" t="s">
        <v>810</v>
      </c>
      <c r="C886" s="20" t="s">
        <v>11610</v>
      </c>
      <c r="D886" s="606" t="s">
        <v>11611</v>
      </c>
      <c r="E886" s="606"/>
      <c r="F886" s="487" t="s">
        <v>5725</v>
      </c>
      <c r="G886" s="487" t="s">
        <v>9161</v>
      </c>
      <c r="H886" s="1" t="s">
        <v>5995</v>
      </c>
      <c r="I886" s="510">
        <v>44567</v>
      </c>
      <c r="J886" s="510">
        <v>44567</v>
      </c>
      <c r="K886" s="478" t="s">
        <v>1900</v>
      </c>
      <c r="L886" s="478" t="s">
        <v>1896</v>
      </c>
      <c r="M886" s="513">
        <v>1749950.62</v>
      </c>
      <c r="Q886" s="1057">
        <v>1</v>
      </c>
      <c r="R886" s="513">
        <v>1749950.62</v>
      </c>
    </row>
    <row r="887" spans="1:18" s="484" customFormat="1" hidden="1">
      <c r="A887" s="478" t="s">
        <v>5075</v>
      </c>
      <c r="B887" s="168" t="s">
        <v>810</v>
      </c>
      <c r="C887" s="234" t="s">
        <v>9160</v>
      </c>
      <c r="D887" s="606"/>
      <c r="E887" s="606"/>
      <c r="F887" s="487" t="s">
        <v>5725</v>
      </c>
      <c r="G887" s="487" t="s">
        <v>9161</v>
      </c>
      <c r="H887" s="1" t="s">
        <v>5995</v>
      </c>
      <c r="I887" s="510">
        <v>45266</v>
      </c>
      <c r="J887" s="510">
        <v>45379</v>
      </c>
      <c r="K887" s="478" t="s">
        <v>1900</v>
      </c>
      <c r="L887" s="478" t="s">
        <v>1896</v>
      </c>
      <c r="M887" s="490">
        <v>4000000</v>
      </c>
      <c r="Q887" s="1057">
        <v>1252</v>
      </c>
      <c r="R887" s="513">
        <v>5335498.76</v>
      </c>
    </row>
    <row r="888" spans="1:18" s="484" customFormat="1" hidden="1">
      <c r="A888" s="478" t="s">
        <v>5076</v>
      </c>
      <c r="B888" s="168" t="s">
        <v>808</v>
      </c>
      <c r="C888" s="168" t="s">
        <v>6223</v>
      </c>
      <c r="D888" s="742"/>
      <c r="E888" s="742"/>
      <c r="F888" s="487" t="s">
        <v>5725</v>
      </c>
      <c r="G888" s="485" t="s">
        <v>6094</v>
      </c>
      <c r="H888" s="1" t="s">
        <v>5996</v>
      </c>
      <c r="I888" s="510">
        <v>44750</v>
      </c>
      <c r="J888" s="510">
        <v>44770</v>
      </c>
      <c r="K888" s="478" t="s">
        <v>1902</v>
      </c>
      <c r="L888" s="478" t="s">
        <v>6094</v>
      </c>
      <c r="M888" s="515">
        <v>20963000</v>
      </c>
      <c r="O888" s="10"/>
      <c r="P888" s="513"/>
      <c r="Q888" s="1057"/>
      <c r="R888" s="513">
        <f t="shared" ref="R888:R919" si="22">M888</f>
        <v>20963000</v>
      </c>
    </row>
    <row r="889" spans="1:18" s="484" customFormat="1" hidden="1">
      <c r="A889" s="478" t="s">
        <v>5076</v>
      </c>
      <c r="B889" s="168" t="s">
        <v>808</v>
      </c>
      <c r="C889" s="168" t="s">
        <v>6224</v>
      </c>
      <c r="D889" s="742"/>
      <c r="E889" s="742"/>
      <c r="F889" s="487" t="s">
        <v>5725</v>
      </c>
      <c r="G889" s="485" t="s">
        <v>6094</v>
      </c>
      <c r="H889" s="1" t="s">
        <v>5996</v>
      </c>
      <c r="I889" s="510">
        <v>44750</v>
      </c>
      <c r="J889" s="510">
        <v>44770</v>
      </c>
      <c r="K889" s="478" t="s">
        <v>1902</v>
      </c>
      <c r="L889" s="478" t="s">
        <v>6094</v>
      </c>
      <c r="M889" s="515">
        <v>6602000</v>
      </c>
      <c r="O889" s="10"/>
      <c r="P889" s="513"/>
      <c r="Q889" s="1057"/>
      <c r="R889" s="513">
        <f t="shared" si="22"/>
        <v>6602000</v>
      </c>
    </row>
    <row r="890" spans="1:18" s="484" customFormat="1" hidden="1">
      <c r="A890" s="478" t="s">
        <v>5076</v>
      </c>
      <c r="B890" s="168" t="s">
        <v>808</v>
      </c>
      <c r="C890" s="168" t="s">
        <v>6225</v>
      </c>
      <c r="D890" s="742"/>
      <c r="E890" s="742"/>
      <c r="F890" s="487" t="s">
        <v>5725</v>
      </c>
      <c r="G890" s="485" t="s">
        <v>6094</v>
      </c>
      <c r="H890" s="1" t="s">
        <v>5996</v>
      </c>
      <c r="I890" s="510">
        <v>44750</v>
      </c>
      <c r="J890" s="510">
        <v>44770</v>
      </c>
      <c r="K890" s="478" t="s">
        <v>1902</v>
      </c>
      <c r="L890" s="478" t="s">
        <v>6094</v>
      </c>
      <c r="M890" s="515">
        <v>25227280</v>
      </c>
      <c r="O890" s="10"/>
      <c r="P890" s="513"/>
      <c r="Q890" s="1057"/>
      <c r="R890" s="513">
        <f t="shared" si="22"/>
        <v>25227280</v>
      </c>
    </row>
    <row r="891" spans="1:18" s="484" customFormat="1" hidden="1">
      <c r="A891" s="478" t="s">
        <v>5076</v>
      </c>
      <c r="B891" s="168" t="s">
        <v>808</v>
      </c>
      <c r="C891" s="234" t="s">
        <v>6940</v>
      </c>
      <c r="D891" s="606"/>
      <c r="E891" s="606"/>
      <c r="F891" s="487" t="s">
        <v>5725</v>
      </c>
      <c r="G891" s="485" t="s">
        <v>6095</v>
      </c>
      <c r="H891" s="1" t="s">
        <v>5996</v>
      </c>
      <c r="I891" s="510">
        <v>44776</v>
      </c>
      <c r="J891" s="510">
        <v>44782</v>
      </c>
      <c r="K891" s="478" t="s">
        <v>1902</v>
      </c>
      <c r="L891" s="478" t="s">
        <v>6095</v>
      </c>
      <c r="M891" s="515">
        <v>11022618</v>
      </c>
      <c r="O891" s="10"/>
      <c r="P891" s="513"/>
      <c r="Q891" s="1057"/>
      <c r="R891" s="513">
        <f t="shared" si="22"/>
        <v>11022618</v>
      </c>
    </row>
    <row r="892" spans="1:18" s="484" customFormat="1" hidden="1">
      <c r="A892" s="478" t="s">
        <v>5076</v>
      </c>
      <c r="B892" s="168" t="s">
        <v>808</v>
      </c>
      <c r="C892" s="234" t="s">
        <v>6941</v>
      </c>
      <c r="D892" s="606"/>
      <c r="E892" s="606"/>
      <c r="F892" s="487" t="s">
        <v>5725</v>
      </c>
      <c r="G892" s="485" t="s">
        <v>6014</v>
      </c>
      <c r="H892" s="1" t="s">
        <v>5996</v>
      </c>
      <c r="I892" s="510">
        <v>44763</v>
      </c>
      <c r="J892" s="510">
        <v>44785</v>
      </c>
      <c r="K892" s="478" t="s">
        <v>1902</v>
      </c>
      <c r="L892" s="478" t="s">
        <v>6014</v>
      </c>
      <c r="M892" s="490" t="s">
        <v>6721</v>
      </c>
      <c r="O892" s="10"/>
      <c r="P892" s="513"/>
      <c r="Q892" s="1057"/>
      <c r="R892" s="513" t="str">
        <f t="shared" si="22"/>
        <v>n.d.</v>
      </c>
    </row>
    <row r="893" spans="1:18" s="484" customFormat="1" hidden="1">
      <c r="A893" s="478" t="s">
        <v>5076</v>
      </c>
      <c r="B893" s="168" t="s">
        <v>808</v>
      </c>
      <c r="C893" s="234" t="s">
        <v>7052</v>
      </c>
      <c r="D893" s="606"/>
      <c r="E893" s="606"/>
      <c r="F893" s="487" t="s">
        <v>5725</v>
      </c>
      <c r="G893" s="485" t="s">
        <v>7051</v>
      </c>
      <c r="H893" s="1" t="s">
        <v>5996</v>
      </c>
      <c r="I893" s="510">
        <v>44785</v>
      </c>
      <c r="J893" s="510">
        <v>44814</v>
      </c>
      <c r="K893" s="478" t="s">
        <v>7053</v>
      </c>
      <c r="L893" s="478" t="s">
        <v>6100</v>
      </c>
      <c r="M893" s="490">
        <v>1676119</v>
      </c>
      <c r="O893" s="10"/>
      <c r="P893" s="513"/>
      <c r="Q893" s="1057"/>
      <c r="R893" s="513">
        <f t="shared" si="22"/>
        <v>1676119</v>
      </c>
    </row>
    <row r="894" spans="1:18" s="484" customFormat="1" hidden="1">
      <c r="A894" s="478" t="s">
        <v>5076</v>
      </c>
      <c r="B894" s="168" t="s">
        <v>808</v>
      </c>
      <c r="C894" s="234" t="s">
        <v>6963</v>
      </c>
      <c r="D894" s="606"/>
      <c r="E894" s="606"/>
      <c r="F894" s="487" t="s">
        <v>5725</v>
      </c>
      <c r="G894" s="485" t="s">
        <v>6103</v>
      </c>
      <c r="H894" s="1" t="s">
        <v>5996</v>
      </c>
      <c r="I894" s="510">
        <v>44840</v>
      </c>
      <c r="J894" s="510">
        <v>44860</v>
      </c>
      <c r="K894" s="478" t="s">
        <v>1902</v>
      </c>
      <c r="L894" s="234" t="s">
        <v>6103</v>
      </c>
      <c r="M894" s="490">
        <v>1365000</v>
      </c>
      <c r="O894" s="10"/>
      <c r="P894" s="513"/>
      <c r="Q894" s="1057"/>
      <c r="R894" s="513">
        <f t="shared" si="22"/>
        <v>1365000</v>
      </c>
    </row>
    <row r="895" spans="1:18" s="484" customFormat="1" hidden="1">
      <c r="A895" s="478" t="s">
        <v>5076</v>
      </c>
      <c r="B895" s="168" t="s">
        <v>808</v>
      </c>
      <c r="C895" s="234" t="s">
        <v>11297</v>
      </c>
      <c r="D895" s="606" t="s">
        <v>11298</v>
      </c>
      <c r="E895" s="606"/>
      <c r="F895" s="487" t="s">
        <v>5725</v>
      </c>
      <c r="G895" s="485" t="s">
        <v>6103</v>
      </c>
      <c r="H895" s="1" t="s">
        <v>5996</v>
      </c>
      <c r="I895" s="510">
        <v>44840</v>
      </c>
      <c r="J895" s="510">
        <v>44862</v>
      </c>
      <c r="K895" s="478" t="s">
        <v>1902</v>
      </c>
      <c r="L895" s="234" t="s">
        <v>6103</v>
      </c>
      <c r="M895" s="490">
        <v>910000</v>
      </c>
      <c r="O895" s="10"/>
      <c r="P895" s="513"/>
      <c r="Q895" s="1057"/>
      <c r="R895" s="513">
        <f t="shared" si="22"/>
        <v>910000</v>
      </c>
    </row>
    <row r="896" spans="1:18" s="484" customFormat="1" hidden="1">
      <c r="A896" s="478" t="s">
        <v>5076</v>
      </c>
      <c r="B896" s="168" t="s">
        <v>808</v>
      </c>
      <c r="C896" s="234" t="s">
        <v>6965</v>
      </c>
      <c r="D896" s="606"/>
      <c r="E896" s="606"/>
      <c r="F896" s="487" t="s">
        <v>5725</v>
      </c>
      <c r="G896" s="485" t="s">
        <v>6090</v>
      </c>
      <c r="H896" s="1" t="s">
        <v>5996</v>
      </c>
      <c r="I896" s="510">
        <v>44872</v>
      </c>
      <c r="J896" s="510">
        <v>44887</v>
      </c>
      <c r="K896" s="478" t="s">
        <v>1902</v>
      </c>
      <c r="L896" s="478" t="s">
        <v>6090</v>
      </c>
      <c r="M896" s="490">
        <v>958243.46</v>
      </c>
      <c r="O896" s="10"/>
      <c r="P896" s="513"/>
      <c r="Q896" s="1057"/>
      <c r="R896" s="513">
        <f t="shared" si="22"/>
        <v>958243.46</v>
      </c>
    </row>
    <row r="897" spans="1:18" hidden="1">
      <c r="A897" s="478" t="s">
        <v>5076</v>
      </c>
      <c r="B897" s="168" t="s">
        <v>808</v>
      </c>
      <c r="C897" s="234" t="s">
        <v>6971</v>
      </c>
      <c r="D897" s="606"/>
      <c r="E897" s="606"/>
      <c r="F897" s="487" t="s">
        <v>5725</v>
      </c>
      <c r="G897" s="485" t="s">
        <v>6090</v>
      </c>
      <c r="H897" s="1" t="s">
        <v>5996</v>
      </c>
      <c r="I897" s="510">
        <v>44889</v>
      </c>
      <c r="J897" s="510">
        <v>44908</v>
      </c>
      <c r="K897" s="478" t="s">
        <v>1902</v>
      </c>
      <c r="L897" s="478" t="s">
        <v>6090</v>
      </c>
      <c r="M897" s="490">
        <v>857243</v>
      </c>
      <c r="N897" s="484"/>
      <c r="O897" s="10"/>
      <c r="P897" s="513"/>
      <c r="Q897" s="1057"/>
      <c r="R897" s="513">
        <f t="shared" si="22"/>
        <v>857243</v>
      </c>
    </row>
    <row r="898" spans="1:18" s="484" customFormat="1" hidden="1">
      <c r="A898" s="478" t="s">
        <v>5076</v>
      </c>
      <c r="B898" s="168" t="s">
        <v>808</v>
      </c>
      <c r="C898" s="234" t="s">
        <v>6972</v>
      </c>
      <c r="D898" s="606"/>
      <c r="E898" s="606"/>
      <c r="F898" s="487" t="s">
        <v>5725</v>
      </c>
      <c r="G898" s="485" t="s">
        <v>3280</v>
      </c>
      <c r="H898" s="1" t="s">
        <v>5996</v>
      </c>
      <c r="I898" s="510">
        <v>44901</v>
      </c>
      <c r="J898" s="510">
        <v>44914</v>
      </c>
      <c r="K898" s="478" t="s">
        <v>1902</v>
      </c>
      <c r="L898" s="478" t="s">
        <v>3280</v>
      </c>
      <c r="M898" s="490">
        <v>3200000</v>
      </c>
      <c r="O898" s="10"/>
      <c r="P898" s="513"/>
      <c r="Q898" s="1057"/>
      <c r="R898" s="513">
        <f t="shared" si="22"/>
        <v>3200000</v>
      </c>
    </row>
    <row r="899" spans="1:18" s="484" customFormat="1" hidden="1">
      <c r="A899" s="478" t="s">
        <v>5076</v>
      </c>
      <c r="B899" s="168" t="s">
        <v>808</v>
      </c>
      <c r="C899" s="234" t="s">
        <v>6996</v>
      </c>
      <c r="D899" s="606"/>
      <c r="E899" s="606"/>
      <c r="F899" s="487" t="s">
        <v>5725</v>
      </c>
      <c r="G899" s="478" t="s">
        <v>6097</v>
      </c>
      <c r="H899" s="1" t="s">
        <v>5996</v>
      </c>
      <c r="I899" s="510">
        <v>44834</v>
      </c>
      <c r="J899" s="510">
        <v>45031</v>
      </c>
      <c r="K899" s="478" t="s">
        <v>1902</v>
      </c>
      <c r="L899" s="478" t="s">
        <v>6097</v>
      </c>
      <c r="M899" s="490">
        <v>2000000</v>
      </c>
      <c r="O899" s="10"/>
      <c r="P899" s="513"/>
      <c r="Q899" s="1057"/>
      <c r="R899" s="513">
        <f t="shared" si="22"/>
        <v>2000000</v>
      </c>
    </row>
    <row r="900" spans="1:18" s="484" customFormat="1" hidden="1">
      <c r="A900" s="478" t="s">
        <v>5076</v>
      </c>
      <c r="B900" s="168" t="s">
        <v>808</v>
      </c>
      <c r="C900" s="234" t="s">
        <v>7006</v>
      </c>
      <c r="D900" s="606"/>
      <c r="E900" s="606"/>
      <c r="F900" s="487" t="s">
        <v>5725</v>
      </c>
      <c r="G900" s="478" t="s">
        <v>5704</v>
      </c>
      <c r="H900" s="1" t="s">
        <v>5996</v>
      </c>
      <c r="I900" s="510">
        <v>44952</v>
      </c>
      <c r="J900" s="510">
        <v>45085</v>
      </c>
      <c r="K900" s="485" t="s">
        <v>1902</v>
      </c>
      <c r="L900" s="478" t="s">
        <v>5704</v>
      </c>
      <c r="M900" s="490">
        <v>27721048</v>
      </c>
      <c r="O900" s="10"/>
      <c r="P900" s="490"/>
      <c r="Q900" s="1057"/>
      <c r="R900" s="513">
        <f t="shared" si="22"/>
        <v>27721048</v>
      </c>
    </row>
    <row r="901" spans="1:18" s="484" customFormat="1" hidden="1">
      <c r="A901" s="478" t="s">
        <v>5076</v>
      </c>
      <c r="B901" s="168" t="s">
        <v>808</v>
      </c>
      <c r="C901" s="234" t="s">
        <v>7024</v>
      </c>
      <c r="D901" s="606"/>
      <c r="E901" s="606"/>
      <c r="F901" s="487" t="s">
        <v>5725</v>
      </c>
      <c r="G901" s="485" t="s">
        <v>6103</v>
      </c>
      <c r="H901" s="1" t="s">
        <v>5996</v>
      </c>
      <c r="I901" s="510">
        <v>45063</v>
      </c>
      <c r="J901" s="510">
        <v>45096</v>
      </c>
      <c r="K901" s="478" t="s">
        <v>1902</v>
      </c>
      <c r="L901" s="478" t="s">
        <v>6103</v>
      </c>
      <c r="M901" s="490">
        <v>5821200</v>
      </c>
      <c r="O901" s="10"/>
      <c r="P901" s="513"/>
      <c r="Q901" s="1057"/>
      <c r="R901" s="513">
        <f t="shared" si="22"/>
        <v>5821200</v>
      </c>
    </row>
    <row r="902" spans="1:18" s="484" customFormat="1" hidden="1">
      <c r="A902" s="478" t="s">
        <v>5076</v>
      </c>
      <c r="B902" s="168" t="s">
        <v>808</v>
      </c>
      <c r="C902" s="234" t="s">
        <v>9174</v>
      </c>
      <c r="D902" s="606"/>
      <c r="E902" s="606"/>
      <c r="F902" s="487" t="s">
        <v>5725</v>
      </c>
      <c r="G902" s="485" t="s">
        <v>6015</v>
      </c>
      <c r="H902" s="1" t="s">
        <v>5996</v>
      </c>
      <c r="I902" s="510">
        <v>45098</v>
      </c>
      <c r="J902" s="510">
        <v>45107</v>
      </c>
      <c r="K902" s="478" t="s">
        <v>1902</v>
      </c>
      <c r="L902" s="478" t="s">
        <v>6015</v>
      </c>
      <c r="M902" s="490">
        <v>750000</v>
      </c>
      <c r="O902" s="10"/>
      <c r="P902" s="513"/>
      <c r="Q902" s="1057"/>
      <c r="R902" s="513">
        <f t="shared" si="22"/>
        <v>750000</v>
      </c>
    </row>
    <row r="903" spans="1:18" s="484" customFormat="1" hidden="1">
      <c r="A903" s="478" t="s">
        <v>5076</v>
      </c>
      <c r="B903" s="168" t="s">
        <v>808</v>
      </c>
      <c r="C903" s="234" t="s">
        <v>7024</v>
      </c>
      <c r="D903" s="606"/>
      <c r="E903" s="606"/>
      <c r="F903" s="487" t="s">
        <v>5725</v>
      </c>
      <c r="G903" s="485" t="s">
        <v>6103</v>
      </c>
      <c r="H903" s="1" t="s">
        <v>5996</v>
      </c>
      <c r="I903" s="510">
        <v>45062</v>
      </c>
      <c r="J903" s="510">
        <v>45126</v>
      </c>
      <c r="K903" s="478" t="s">
        <v>1902</v>
      </c>
      <c r="L903" s="478" t="s">
        <v>6103</v>
      </c>
      <c r="M903" s="490">
        <v>623700</v>
      </c>
      <c r="O903" s="10"/>
      <c r="P903" s="513"/>
      <c r="Q903" s="1057"/>
      <c r="R903" s="513">
        <f t="shared" si="22"/>
        <v>623700</v>
      </c>
    </row>
    <row r="904" spans="1:18" s="484" customFormat="1" hidden="1">
      <c r="A904" s="478" t="s">
        <v>5076</v>
      </c>
      <c r="B904" s="512" t="s">
        <v>808</v>
      </c>
      <c r="C904" s="234" t="s">
        <v>7030</v>
      </c>
      <c r="D904" s="606"/>
      <c r="E904" s="606"/>
      <c r="F904" s="487" t="s">
        <v>5725</v>
      </c>
      <c r="G904" s="478" t="s">
        <v>6094</v>
      </c>
      <c r="H904" s="1" t="s">
        <v>5996</v>
      </c>
      <c r="I904" s="510">
        <v>45108</v>
      </c>
      <c r="J904" s="510">
        <v>45127</v>
      </c>
      <c r="K904" s="478" t="s">
        <v>1902</v>
      </c>
      <c r="L904" s="478" t="s">
        <v>6094</v>
      </c>
      <c r="M904" s="490" t="s">
        <v>6721</v>
      </c>
      <c r="O904" s="10"/>
      <c r="P904" s="490"/>
      <c r="Q904" s="1057"/>
      <c r="R904" s="513" t="str">
        <f t="shared" si="22"/>
        <v>n.d.</v>
      </c>
    </row>
    <row r="905" spans="1:18" s="484" customFormat="1" hidden="1">
      <c r="A905" s="478" t="s">
        <v>5076</v>
      </c>
      <c r="B905" s="168" t="s">
        <v>808</v>
      </c>
      <c r="C905" s="234" t="s">
        <v>7031</v>
      </c>
      <c r="D905" s="606"/>
      <c r="E905" s="606"/>
      <c r="F905" s="487" t="s">
        <v>5725</v>
      </c>
      <c r="G905" s="478" t="s">
        <v>6094</v>
      </c>
      <c r="H905" s="1" t="s">
        <v>5996</v>
      </c>
      <c r="I905" s="510">
        <v>45108</v>
      </c>
      <c r="J905" s="510">
        <v>45127</v>
      </c>
      <c r="K905" s="485" t="s">
        <v>1902</v>
      </c>
      <c r="L905" s="478" t="s">
        <v>6094</v>
      </c>
      <c r="M905" s="490">
        <v>7125720</v>
      </c>
      <c r="O905" s="10"/>
      <c r="P905" s="490"/>
      <c r="Q905" s="1057"/>
      <c r="R905" s="513">
        <f t="shared" si="22"/>
        <v>7125720</v>
      </c>
    </row>
    <row r="906" spans="1:18" s="484" customFormat="1" hidden="1">
      <c r="A906" s="478" t="s">
        <v>5076</v>
      </c>
      <c r="B906" s="168" t="s">
        <v>808</v>
      </c>
      <c r="C906" s="234" t="s">
        <v>9175</v>
      </c>
      <c r="D906" s="606"/>
      <c r="E906" s="606"/>
      <c r="F906" s="487" t="s">
        <v>5725</v>
      </c>
      <c r="G906" s="478" t="s">
        <v>6097</v>
      </c>
      <c r="H906" s="1" t="s">
        <v>5996</v>
      </c>
      <c r="I906" s="510">
        <v>45119</v>
      </c>
      <c r="J906" s="510">
        <v>45132</v>
      </c>
      <c r="K906" s="478" t="s">
        <v>1902</v>
      </c>
      <c r="L906" s="478" t="s">
        <v>6097</v>
      </c>
      <c r="M906" s="490">
        <v>25000000</v>
      </c>
      <c r="O906" s="10"/>
      <c r="P906" s="513"/>
      <c r="Q906" s="1057"/>
      <c r="R906" s="513">
        <f t="shared" si="22"/>
        <v>25000000</v>
      </c>
    </row>
    <row r="907" spans="1:18" s="484" customFormat="1" hidden="1">
      <c r="A907" s="478" t="s">
        <v>5076</v>
      </c>
      <c r="B907" s="168" t="s">
        <v>808</v>
      </c>
      <c r="C907" s="234" t="s">
        <v>9176</v>
      </c>
      <c r="D907" s="606"/>
      <c r="E907" s="606"/>
      <c r="F907" s="487" t="s">
        <v>5725</v>
      </c>
      <c r="G907" s="485" t="s">
        <v>6005</v>
      </c>
      <c r="H907" s="1" t="s">
        <v>5996</v>
      </c>
      <c r="I907" s="510">
        <v>45119</v>
      </c>
      <c r="J907" s="510">
        <v>45133</v>
      </c>
      <c r="K907" s="485" t="s">
        <v>1902</v>
      </c>
      <c r="L907" s="478" t="s">
        <v>6005</v>
      </c>
      <c r="M907" s="490" t="s">
        <v>6721</v>
      </c>
      <c r="O907" s="10"/>
      <c r="P907" s="490"/>
      <c r="Q907" s="1057"/>
      <c r="R907" s="513" t="str">
        <f t="shared" si="22"/>
        <v>n.d.</v>
      </c>
    </row>
    <row r="908" spans="1:18" s="484" customFormat="1" hidden="1">
      <c r="A908" s="478" t="s">
        <v>5076</v>
      </c>
      <c r="B908" s="168" t="s">
        <v>808</v>
      </c>
      <c r="C908" s="234" t="s">
        <v>7033</v>
      </c>
      <c r="D908" s="606"/>
      <c r="E908" s="606"/>
      <c r="F908" s="487" t="s">
        <v>5725</v>
      </c>
      <c r="G908" s="485" t="s">
        <v>6090</v>
      </c>
      <c r="H908" s="1" t="s">
        <v>5996</v>
      </c>
      <c r="I908" s="510">
        <v>45119</v>
      </c>
      <c r="J908" s="510">
        <v>45138</v>
      </c>
      <c r="K908" s="478" t="s">
        <v>1902</v>
      </c>
      <c r="L908" s="478" t="s">
        <v>6090</v>
      </c>
      <c r="M908" s="490" t="s">
        <v>6721</v>
      </c>
      <c r="O908" s="10"/>
      <c r="P908" s="513"/>
      <c r="Q908" s="1057"/>
      <c r="R908" s="513" t="str">
        <f t="shared" si="22"/>
        <v>n.d.</v>
      </c>
    </row>
    <row r="909" spans="1:18" s="484" customFormat="1" hidden="1">
      <c r="A909" s="478" t="s">
        <v>5076</v>
      </c>
      <c r="B909" s="168" t="s">
        <v>808</v>
      </c>
      <c r="C909" s="234" t="s">
        <v>7034</v>
      </c>
      <c r="D909" s="606"/>
      <c r="E909" s="606"/>
      <c r="F909" s="487" t="s">
        <v>5725</v>
      </c>
      <c r="G909" s="478" t="s">
        <v>6095</v>
      </c>
      <c r="H909" s="1" t="s">
        <v>5996</v>
      </c>
      <c r="I909" s="510">
        <v>45140</v>
      </c>
      <c r="J909" s="510">
        <v>45146</v>
      </c>
      <c r="K909" s="485" t="s">
        <v>6974</v>
      </c>
      <c r="L909" s="478" t="s">
        <v>6095</v>
      </c>
      <c r="M909" s="490" t="s">
        <v>6721</v>
      </c>
      <c r="O909" s="10"/>
      <c r="P909" s="490"/>
      <c r="Q909" s="1057"/>
      <c r="R909" s="513" t="str">
        <f t="shared" si="22"/>
        <v>n.d.</v>
      </c>
    </row>
    <row r="910" spans="1:18" s="484" customFormat="1" hidden="1">
      <c r="A910" s="478" t="s">
        <v>5076</v>
      </c>
      <c r="B910" s="512" t="s">
        <v>808</v>
      </c>
      <c r="C910" s="234" t="s">
        <v>7040</v>
      </c>
      <c r="D910" s="606"/>
      <c r="E910" s="606"/>
      <c r="F910" s="487" t="s">
        <v>5725</v>
      </c>
      <c r="G910" s="478" t="s">
        <v>5704</v>
      </c>
      <c r="H910" s="1" t="s">
        <v>5996</v>
      </c>
      <c r="I910" s="510">
        <v>44907</v>
      </c>
      <c r="J910" s="510">
        <v>45169</v>
      </c>
      <c r="K910" s="478" t="s">
        <v>1902</v>
      </c>
      <c r="L910" s="478" t="s">
        <v>5704</v>
      </c>
      <c r="M910" s="490">
        <v>17500000</v>
      </c>
      <c r="O910" s="10"/>
      <c r="P910" s="490"/>
      <c r="Q910" s="1057"/>
      <c r="R910" s="513">
        <f t="shared" si="22"/>
        <v>17500000</v>
      </c>
    </row>
    <row r="911" spans="1:18" s="484" customFormat="1" hidden="1">
      <c r="A911" s="478" t="s">
        <v>5076</v>
      </c>
      <c r="B911" s="168" t="s">
        <v>808</v>
      </c>
      <c r="C911" s="234" t="s">
        <v>9184</v>
      </c>
      <c r="D911" s="606"/>
      <c r="E911" s="606"/>
      <c r="F911" s="487" t="s">
        <v>5725</v>
      </c>
      <c r="G911" s="478" t="s">
        <v>6101</v>
      </c>
      <c r="H911" s="1" t="s">
        <v>5996</v>
      </c>
      <c r="I911" s="510">
        <v>45176</v>
      </c>
      <c r="J911" s="510">
        <v>45194</v>
      </c>
      <c r="K911" s="478" t="s">
        <v>6974</v>
      </c>
      <c r="L911" s="478" t="s">
        <v>6101</v>
      </c>
      <c r="M911" s="515">
        <v>1915400</v>
      </c>
      <c r="O911" s="10"/>
      <c r="P911" s="490"/>
      <c r="Q911" s="1057"/>
      <c r="R911" s="513">
        <f t="shared" si="22"/>
        <v>1915400</v>
      </c>
    </row>
    <row r="912" spans="1:18" s="484" customFormat="1" hidden="1">
      <c r="A912" s="478" t="s">
        <v>5076</v>
      </c>
      <c r="B912" s="168" t="s">
        <v>808</v>
      </c>
      <c r="C912" s="234" t="s">
        <v>9219</v>
      </c>
      <c r="D912" s="606"/>
      <c r="E912" s="606"/>
      <c r="F912" s="487" t="s">
        <v>5708</v>
      </c>
      <c r="G912" s="588" t="s">
        <v>6103</v>
      </c>
      <c r="H912" s="525" t="s">
        <v>5996</v>
      </c>
      <c r="I912" s="510">
        <v>45204</v>
      </c>
      <c r="J912" s="510">
        <v>45226</v>
      </c>
      <c r="K912" s="485" t="s">
        <v>1902</v>
      </c>
      <c r="L912" s="478" t="s">
        <v>6103</v>
      </c>
      <c r="M912" s="515">
        <v>3003026.4</v>
      </c>
      <c r="N912" s="619"/>
      <c r="O912" s="10"/>
      <c r="P912" s="490"/>
      <c r="Q912" s="1057"/>
      <c r="R912" s="513">
        <f t="shared" si="22"/>
        <v>3003026.4</v>
      </c>
    </row>
    <row r="913" spans="1:18" s="484" customFormat="1" hidden="1">
      <c r="A913" s="478" t="s">
        <v>5076</v>
      </c>
      <c r="B913" s="168" t="s">
        <v>808</v>
      </c>
      <c r="C913" s="234" t="s">
        <v>9236</v>
      </c>
      <c r="D913" s="606"/>
      <c r="E913" s="606"/>
      <c r="F913" s="487" t="s">
        <v>5708</v>
      </c>
      <c r="G913" s="588" t="s">
        <v>6096</v>
      </c>
      <c r="H913" s="525" t="s">
        <v>5996</v>
      </c>
      <c r="I913" s="510">
        <v>45238</v>
      </c>
      <c r="J913" s="510">
        <v>45257</v>
      </c>
      <c r="K913" s="485" t="s">
        <v>1895</v>
      </c>
      <c r="L913" s="478" t="s">
        <v>6096</v>
      </c>
      <c r="M913" s="515">
        <v>1272035.52</v>
      </c>
      <c r="N913" s="619"/>
      <c r="O913" s="10"/>
      <c r="P913" s="490"/>
      <c r="Q913" s="1057"/>
      <c r="R913" s="513">
        <f t="shared" si="22"/>
        <v>1272035.52</v>
      </c>
    </row>
    <row r="914" spans="1:18" s="484" customFormat="1" hidden="1">
      <c r="A914" s="478" t="s">
        <v>5076</v>
      </c>
      <c r="B914" s="168" t="s">
        <v>808</v>
      </c>
      <c r="C914" s="234" t="s">
        <v>9363</v>
      </c>
      <c r="D914" s="606"/>
      <c r="E914" s="606"/>
      <c r="F914" s="487" t="s">
        <v>5708</v>
      </c>
      <c r="G914" s="488" t="s">
        <v>6090</v>
      </c>
      <c r="H914" s="525" t="s">
        <v>5996</v>
      </c>
      <c r="I914" s="510">
        <v>45364</v>
      </c>
      <c r="J914" s="510">
        <v>45394</v>
      </c>
      <c r="K914" s="478" t="s">
        <v>1902</v>
      </c>
      <c r="L914" s="478" t="s">
        <v>6090</v>
      </c>
      <c r="M914" s="515">
        <v>2911408</v>
      </c>
      <c r="N914" s="619"/>
      <c r="O914" s="10"/>
      <c r="P914" s="513"/>
      <c r="Q914" s="1057"/>
      <c r="R914" s="513">
        <f t="shared" si="22"/>
        <v>2911408</v>
      </c>
    </row>
    <row r="915" spans="1:18" s="484" customFormat="1" hidden="1">
      <c r="A915" s="478" t="s">
        <v>5076</v>
      </c>
      <c r="B915" s="168" t="s">
        <v>808</v>
      </c>
      <c r="C915" s="234" t="s">
        <v>9986</v>
      </c>
      <c r="D915" s="606"/>
      <c r="E915" s="606"/>
      <c r="F915" s="487" t="s">
        <v>5708</v>
      </c>
      <c r="G915" s="488" t="s">
        <v>6097</v>
      </c>
      <c r="H915" s="525" t="s">
        <v>5996</v>
      </c>
      <c r="I915" s="510">
        <v>45401</v>
      </c>
      <c r="J915" s="510">
        <v>45426</v>
      </c>
      <c r="K915" s="478" t="s">
        <v>1902</v>
      </c>
      <c r="L915" s="478" t="s">
        <v>6097</v>
      </c>
      <c r="M915" s="515">
        <v>25000000</v>
      </c>
      <c r="N915" s="619"/>
      <c r="O915" s="10"/>
      <c r="P915" s="513"/>
      <c r="Q915" s="1057"/>
      <c r="R915" s="513">
        <f t="shared" si="22"/>
        <v>25000000</v>
      </c>
    </row>
    <row r="916" spans="1:18" s="484" customFormat="1" hidden="1">
      <c r="A916" s="478" t="s">
        <v>5076</v>
      </c>
      <c r="B916" s="168" t="s">
        <v>808</v>
      </c>
      <c r="C916" s="234" t="s">
        <v>9987</v>
      </c>
      <c r="D916" s="606"/>
      <c r="E916" s="606"/>
      <c r="F916" s="487" t="s">
        <v>5708</v>
      </c>
      <c r="G916" s="488" t="s">
        <v>6097</v>
      </c>
      <c r="H916" s="525" t="s">
        <v>5996</v>
      </c>
      <c r="I916" s="510">
        <v>45401</v>
      </c>
      <c r="J916" s="510">
        <v>45440</v>
      </c>
      <c r="K916" s="478" t="s">
        <v>1902</v>
      </c>
      <c r="L916" s="478" t="s">
        <v>6097</v>
      </c>
      <c r="M916" s="515">
        <v>25500000</v>
      </c>
      <c r="N916" s="619"/>
      <c r="O916" s="10"/>
      <c r="P916" s="513"/>
      <c r="Q916" s="1057"/>
      <c r="R916" s="513">
        <f t="shared" si="22"/>
        <v>25500000</v>
      </c>
    </row>
    <row r="917" spans="1:18" s="484" customFormat="1" hidden="1">
      <c r="A917" s="478" t="s">
        <v>5076</v>
      </c>
      <c r="B917" s="168" t="s">
        <v>808</v>
      </c>
      <c r="C917" s="234" t="s">
        <v>9364</v>
      </c>
      <c r="D917" s="606"/>
      <c r="E917" s="606"/>
      <c r="F917" s="487" t="s">
        <v>5708</v>
      </c>
      <c r="G917" s="588" t="s">
        <v>6103</v>
      </c>
      <c r="H917" s="525" t="s">
        <v>5996</v>
      </c>
      <c r="I917" s="510">
        <v>45296</v>
      </c>
      <c r="J917" s="510">
        <v>45443</v>
      </c>
      <c r="K917" s="478" t="s">
        <v>1900</v>
      </c>
      <c r="L917" s="478" t="s">
        <v>6103</v>
      </c>
      <c r="M917" s="515">
        <v>89960</v>
      </c>
      <c r="N917" s="619"/>
      <c r="O917" s="10"/>
      <c r="P917" s="513"/>
      <c r="Q917" s="1057"/>
      <c r="R917" s="513">
        <f t="shared" si="22"/>
        <v>89960</v>
      </c>
    </row>
    <row r="918" spans="1:18" s="484" customFormat="1" hidden="1">
      <c r="A918" s="478" t="s">
        <v>5076</v>
      </c>
      <c r="B918" s="168" t="s">
        <v>808</v>
      </c>
      <c r="C918" s="234" t="s">
        <v>9365</v>
      </c>
      <c r="D918" s="606"/>
      <c r="E918" s="606"/>
      <c r="F918" s="487" t="s">
        <v>5708</v>
      </c>
      <c r="G918" s="588" t="s">
        <v>5704</v>
      </c>
      <c r="H918" s="525" t="s">
        <v>5996</v>
      </c>
      <c r="I918" s="510">
        <v>45320</v>
      </c>
      <c r="J918" s="510">
        <v>45449</v>
      </c>
      <c r="K918" s="485" t="s">
        <v>1902</v>
      </c>
      <c r="L918" s="478" t="s">
        <v>5704</v>
      </c>
      <c r="M918" s="515">
        <v>93749426.709999993</v>
      </c>
      <c r="N918" s="619"/>
      <c r="O918" s="10"/>
      <c r="P918" s="490"/>
      <c r="Q918" s="1057"/>
      <c r="R918" s="513">
        <f t="shared" si="22"/>
        <v>93749426.709999993</v>
      </c>
    </row>
    <row r="919" spans="1:18" s="484" customFormat="1" hidden="1">
      <c r="A919" s="478" t="s">
        <v>5076</v>
      </c>
      <c r="B919" s="512" t="s">
        <v>808</v>
      </c>
      <c r="C919" s="234" t="s">
        <v>9998</v>
      </c>
      <c r="D919" s="606"/>
      <c r="E919" s="606"/>
      <c r="F919" s="487" t="s">
        <v>5708</v>
      </c>
      <c r="G919" s="488" t="s">
        <v>6094</v>
      </c>
      <c r="H919" s="525" t="s">
        <v>5996</v>
      </c>
      <c r="I919" s="510">
        <v>45450</v>
      </c>
      <c r="J919" s="510">
        <v>45470</v>
      </c>
      <c r="K919" s="478" t="s">
        <v>1902</v>
      </c>
      <c r="L919" s="478" t="s">
        <v>6094</v>
      </c>
      <c r="M919" s="515">
        <v>1638983.5</v>
      </c>
      <c r="N919" s="619"/>
      <c r="O919" s="10"/>
      <c r="P919" s="490"/>
      <c r="Q919" s="1057"/>
      <c r="R919" s="513">
        <f t="shared" si="22"/>
        <v>1638983.5</v>
      </c>
    </row>
    <row r="920" spans="1:18" s="484" customFormat="1" hidden="1">
      <c r="A920" s="478" t="s">
        <v>5076</v>
      </c>
      <c r="B920" s="168" t="s">
        <v>808</v>
      </c>
      <c r="C920" s="234" t="s">
        <v>10002</v>
      </c>
      <c r="D920" s="606"/>
      <c r="E920" s="606"/>
      <c r="F920" s="487" t="s">
        <v>5708</v>
      </c>
      <c r="G920" s="488" t="s">
        <v>6094</v>
      </c>
      <c r="H920" s="525" t="s">
        <v>5996</v>
      </c>
      <c r="I920" s="510">
        <v>45450</v>
      </c>
      <c r="J920" s="510">
        <v>45481</v>
      </c>
      <c r="K920" s="478" t="s">
        <v>1902</v>
      </c>
      <c r="L920" s="478" t="s">
        <v>6094</v>
      </c>
      <c r="M920" s="515">
        <f>10335247.21+2860000+22103217.71</f>
        <v>35298464.920000002</v>
      </c>
      <c r="N920" s="619"/>
      <c r="O920" s="10"/>
      <c r="P920" s="513"/>
      <c r="Q920" s="1057"/>
      <c r="R920" s="513">
        <f t="shared" ref="R920:R951" si="23">M920</f>
        <v>35298464.920000002</v>
      </c>
    </row>
    <row r="921" spans="1:18" s="484" customFormat="1" hidden="1">
      <c r="A921" s="478" t="s">
        <v>5076</v>
      </c>
      <c r="B921" s="168" t="s">
        <v>808</v>
      </c>
      <c r="C921" s="234" t="s">
        <v>9366</v>
      </c>
      <c r="D921" s="606"/>
      <c r="E921" s="606"/>
      <c r="F921" s="487" t="s">
        <v>5708</v>
      </c>
      <c r="G921" s="488" t="s">
        <v>5704</v>
      </c>
      <c r="H921" s="525" t="s">
        <v>5996</v>
      </c>
      <c r="I921" s="510">
        <v>45253</v>
      </c>
      <c r="J921" s="510">
        <v>45504</v>
      </c>
      <c r="K921" s="478" t="s">
        <v>1902</v>
      </c>
      <c r="L921" s="478" t="s">
        <v>5704</v>
      </c>
      <c r="M921" s="515">
        <v>18000000</v>
      </c>
      <c r="N921" s="619"/>
      <c r="O921" s="10"/>
      <c r="P921" s="513"/>
      <c r="Q921" s="1057"/>
      <c r="R921" s="513">
        <f t="shared" si="23"/>
        <v>18000000</v>
      </c>
    </row>
    <row r="922" spans="1:18" s="484" customFormat="1" hidden="1">
      <c r="A922" s="478" t="s">
        <v>5076</v>
      </c>
      <c r="B922" s="168" t="s">
        <v>808</v>
      </c>
      <c r="C922" s="234" t="s">
        <v>10008</v>
      </c>
      <c r="D922" s="606"/>
      <c r="E922" s="606"/>
      <c r="F922" s="487" t="s">
        <v>5708</v>
      </c>
      <c r="G922" s="488" t="s">
        <v>6095</v>
      </c>
      <c r="H922" s="525" t="s">
        <v>5996</v>
      </c>
      <c r="I922" s="510">
        <v>45498</v>
      </c>
      <c r="J922" s="510">
        <v>45504</v>
      </c>
      <c r="K922" s="485" t="s">
        <v>1902</v>
      </c>
      <c r="L922" s="478" t="s">
        <v>6095</v>
      </c>
      <c r="M922" s="515">
        <v>22815782.800000001</v>
      </c>
      <c r="N922" s="619"/>
      <c r="O922" s="10"/>
      <c r="P922" s="513"/>
      <c r="Q922" s="1057"/>
      <c r="R922" s="513">
        <f t="shared" si="23"/>
        <v>22815782.800000001</v>
      </c>
    </row>
    <row r="923" spans="1:18" s="484" customFormat="1" hidden="1">
      <c r="A923" s="478" t="s">
        <v>5076</v>
      </c>
      <c r="B923" s="512" t="s">
        <v>808</v>
      </c>
      <c r="C923" s="234" t="s">
        <v>10009</v>
      </c>
      <c r="D923" s="606"/>
      <c r="E923" s="606"/>
      <c r="F923" s="487" t="s">
        <v>5708</v>
      </c>
      <c r="G923" s="588" t="s">
        <v>6090</v>
      </c>
      <c r="H923" s="525" t="s">
        <v>5996</v>
      </c>
      <c r="I923" s="510">
        <v>45482</v>
      </c>
      <c r="J923" s="510">
        <v>45510</v>
      </c>
      <c r="K923" s="478" t="s">
        <v>1900</v>
      </c>
      <c r="L923" s="478" t="s">
        <v>6090</v>
      </c>
      <c r="M923" s="515">
        <v>9163618.1999999993</v>
      </c>
      <c r="N923" s="619"/>
      <c r="O923" s="10"/>
      <c r="P923" s="490"/>
      <c r="Q923" s="1057"/>
      <c r="R923" s="513">
        <f t="shared" si="23"/>
        <v>9163618.1999999993</v>
      </c>
    </row>
    <row r="924" spans="1:18" s="484" customFormat="1" hidden="1">
      <c r="A924" s="478" t="s">
        <v>5076</v>
      </c>
      <c r="B924" s="168" t="s">
        <v>808</v>
      </c>
      <c r="C924" s="234" t="s">
        <v>10013</v>
      </c>
      <c r="D924" s="606"/>
      <c r="E924" s="606"/>
      <c r="F924" s="487" t="s">
        <v>5729</v>
      </c>
      <c r="G924" s="588" t="s">
        <v>3226</v>
      </c>
      <c r="H924" s="525" t="s">
        <v>5996</v>
      </c>
      <c r="I924" s="510">
        <v>45497</v>
      </c>
      <c r="J924" s="510">
        <v>45517</v>
      </c>
      <c r="K924" s="478" t="s">
        <v>1895</v>
      </c>
      <c r="L924" s="478" t="s">
        <v>3226</v>
      </c>
      <c r="M924" s="515">
        <v>6918912</v>
      </c>
      <c r="N924" s="619"/>
      <c r="O924" s="10"/>
      <c r="P924" s="513"/>
      <c r="Q924" s="1057"/>
      <c r="R924" s="513">
        <f t="shared" si="23"/>
        <v>6918912</v>
      </c>
    </row>
    <row r="925" spans="1:18" s="484" customFormat="1" hidden="1">
      <c r="A925" s="478" t="s">
        <v>5076</v>
      </c>
      <c r="B925" s="512" t="s">
        <v>808</v>
      </c>
      <c r="C925" s="234" t="s">
        <v>10015</v>
      </c>
      <c r="D925" s="606"/>
      <c r="E925" s="606"/>
      <c r="F925" s="487" t="s">
        <v>5708</v>
      </c>
      <c r="G925" s="488" t="s">
        <v>6005</v>
      </c>
      <c r="H925" s="525" t="s">
        <v>5996</v>
      </c>
      <c r="I925" s="510">
        <v>45503</v>
      </c>
      <c r="J925" s="510">
        <v>45523</v>
      </c>
      <c r="K925" s="478" t="s">
        <v>10014</v>
      </c>
      <c r="L925" s="478" t="s">
        <v>6005</v>
      </c>
      <c r="M925" s="515">
        <v>20701565.300000001</v>
      </c>
      <c r="N925" s="619"/>
      <c r="O925" s="10"/>
      <c r="P925" s="513"/>
      <c r="Q925" s="1057"/>
      <c r="R925" s="513">
        <f t="shared" si="23"/>
        <v>20701565.300000001</v>
      </c>
    </row>
    <row r="926" spans="1:18" s="484" customFormat="1" hidden="1">
      <c r="A926" s="478" t="s">
        <v>5076</v>
      </c>
      <c r="B926" s="512" t="s">
        <v>808</v>
      </c>
      <c r="C926" s="234" t="s">
        <v>9367</v>
      </c>
      <c r="D926" s="606"/>
      <c r="E926" s="606"/>
      <c r="F926" s="487" t="s">
        <v>5708</v>
      </c>
      <c r="G926" s="588" t="s">
        <v>6102</v>
      </c>
      <c r="H926" s="525" t="s">
        <v>5996</v>
      </c>
      <c r="I926" s="510">
        <v>45254</v>
      </c>
      <c r="J926" s="510">
        <v>45548</v>
      </c>
      <c r="K926" s="478" t="s">
        <v>1902</v>
      </c>
      <c r="L926" s="478" t="s">
        <v>6102</v>
      </c>
      <c r="M926" s="515">
        <v>841222</v>
      </c>
      <c r="N926" s="619"/>
      <c r="O926" s="10"/>
      <c r="P926" s="490"/>
      <c r="Q926" s="1057"/>
      <c r="R926" s="513">
        <f t="shared" si="23"/>
        <v>841222</v>
      </c>
    </row>
    <row r="927" spans="1:18" s="484" customFormat="1" hidden="1">
      <c r="A927" s="478" t="s">
        <v>5076</v>
      </c>
      <c r="B927" s="168" t="s">
        <v>808</v>
      </c>
      <c r="C927" s="234" t="s">
        <v>11633</v>
      </c>
      <c r="D927" s="606"/>
      <c r="E927" s="606"/>
      <c r="F927" s="487" t="s">
        <v>5708</v>
      </c>
      <c r="G927" s="588" t="s">
        <v>6103</v>
      </c>
      <c r="H927" s="525" t="s">
        <v>5996</v>
      </c>
      <c r="I927" s="510">
        <v>45511</v>
      </c>
      <c r="J927" s="510">
        <v>45550</v>
      </c>
      <c r="K927" s="485" t="s">
        <v>1902</v>
      </c>
      <c r="L927" s="478" t="s">
        <v>6103</v>
      </c>
      <c r="M927" s="515">
        <v>1365012</v>
      </c>
      <c r="N927" s="619" t="s">
        <v>11634</v>
      </c>
      <c r="O927" s="10"/>
      <c r="P927" s="490"/>
      <c r="Q927" s="1057"/>
      <c r="R927" s="513">
        <f t="shared" si="23"/>
        <v>1365012</v>
      </c>
    </row>
    <row r="928" spans="1:18" s="484" customFormat="1" hidden="1">
      <c r="A928" s="478" t="s">
        <v>5076</v>
      </c>
      <c r="B928" s="168" t="s">
        <v>808</v>
      </c>
      <c r="C928" s="234" t="s">
        <v>11636</v>
      </c>
      <c r="D928" s="484" t="s">
        <v>11637</v>
      </c>
      <c r="E928" s="606"/>
      <c r="F928" s="487" t="s">
        <v>5708</v>
      </c>
      <c r="G928" s="588" t="s">
        <v>6101</v>
      </c>
      <c r="H928" s="525" t="s">
        <v>5996</v>
      </c>
      <c r="I928" s="510">
        <v>45541</v>
      </c>
      <c r="J928" s="510">
        <v>45552</v>
      </c>
      <c r="K928" s="485" t="s">
        <v>1895</v>
      </c>
      <c r="L928" s="478" t="s">
        <v>6101</v>
      </c>
      <c r="M928" s="515">
        <v>995095</v>
      </c>
      <c r="N928" s="619" t="s">
        <v>11638</v>
      </c>
      <c r="O928" s="10"/>
      <c r="P928" s="490"/>
      <c r="Q928" s="1057"/>
      <c r="R928" s="513">
        <f t="shared" si="23"/>
        <v>995095</v>
      </c>
    </row>
    <row r="929" spans="1:18" s="484" customFormat="1" hidden="1">
      <c r="A929" s="478" t="s">
        <v>5076</v>
      </c>
      <c r="B929" s="512" t="s">
        <v>808</v>
      </c>
      <c r="C929" s="234" t="s">
        <v>11646</v>
      </c>
      <c r="E929" s="606"/>
      <c r="F929" s="487" t="s">
        <v>5708</v>
      </c>
      <c r="G929" s="488" t="s">
        <v>6099</v>
      </c>
      <c r="H929" s="525" t="s">
        <v>5996</v>
      </c>
      <c r="I929" s="510">
        <v>45567</v>
      </c>
      <c r="J929" s="510">
        <v>45577</v>
      </c>
      <c r="K929" s="478" t="s">
        <v>1902</v>
      </c>
      <c r="L929" s="478" t="s">
        <v>6099</v>
      </c>
      <c r="M929" s="515">
        <v>1226084</v>
      </c>
      <c r="N929" s="619" t="s">
        <v>11647</v>
      </c>
      <c r="O929" s="10"/>
      <c r="P929" s="513"/>
      <c r="Q929" s="1057"/>
      <c r="R929" s="513">
        <f t="shared" si="23"/>
        <v>1226084</v>
      </c>
    </row>
    <row r="930" spans="1:18" s="484" customFormat="1" hidden="1">
      <c r="A930" s="478" t="s">
        <v>5076</v>
      </c>
      <c r="B930" s="168" t="s">
        <v>808</v>
      </c>
      <c r="C930" s="234" t="s">
        <v>11651</v>
      </c>
      <c r="E930" s="606"/>
      <c r="F930" s="487" t="s">
        <v>5708</v>
      </c>
      <c r="G930" s="588" t="s">
        <v>6005</v>
      </c>
      <c r="H930" s="525" t="s">
        <v>5996</v>
      </c>
      <c r="I930" s="510">
        <v>45586</v>
      </c>
      <c r="J930" s="510">
        <v>45593</v>
      </c>
      <c r="K930" s="478" t="s">
        <v>10014</v>
      </c>
      <c r="L930" s="478" t="s">
        <v>6005</v>
      </c>
      <c r="M930" s="515">
        <v>1530000</v>
      </c>
      <c r="N930" s="619"/>
      <c r="O930" s="10"/>
      <c r="P930" s="490"/>
      <c r="Q930" s="1057"/>
      <c r="R930" s="513">
        <f t="shared" si="23"/>
        <v>1530000</v>
      </c>
    </row>
    <row r="931" spans="1:18" s="484" customFormat="1" hidden="1">
      <c r="A931" s="478" t="s">
        <v>5076</v>
      </c>
      <c r="B931" s="168" t="s">
        <v>808</v>
      </c>
      <c r="C931" s="234" t="s">
        <v>11656</v>
      </c>
      <c r="E931" s="606"/>
      <c r="F931" s="487" t="s">
        <v>5708</v>
      </c>
      <c r="G931" s="588" t="s">
        <v>6096</v>
      </c>
      <c r="H931" s="525" t="s">
        <v>5996</v>
      </c>
      <c r="I931" s="510">
        <v>45580</v>
      </c>
      <c r="J931" s="510">
        <v>45602</v>
      </c>
      <c r="K931" s="478" t="s">
        <v>1895</v>
      </c>
      <c r="L931" s="478" t="s">
        <v>6096</v>
      </c>
      <c r="M931" s="515">
        <v>896976</v>
      </c>
      <c r="N931" s="619" t="s">
        <v>11657</v>
      </c>
      <c r="O931" s="10"/>
      <c r="P931" s="513"/>
      <c r="Q931" s="1057"/>
      <c r="R931" s="513">
        <f t="shared" si="23"/>
        <v>896976</v>
      </c>
    </row>
    <row r="932" spans="1:18" s="484" customFormat="1" hidden="1">
      <c r="A932" s="478" t="s">
        <v>5076</v>
      </c>
      <c r="B932" s="168" t="s">
        <v>808</v>
      </c>
      <c r="C932" s="234" t="s">
        <v>9368</v>
      </c>
      <c r="D932" s="606"/>
      <c r="E932" s="606"/>
      <c r="F932" s="487" t="s">
        <v>5708</v>
      </c>
      <c r="G932" s="588" t="s">
        <v>6097</v>
      </c>
      <c r="H932" s="525" t="s">
        <v>5996</v>
      </c>
      <c r="I932" s="510">
        <v>45341</v>
      </c>
      <c r="J932" s="510">
        <v>45715</v>
      </c>
      <c r="K932" s="478" t="s">
        <v>1902</v>
      </c>
      <c r="L932" s="478" t="s">
        <v>6097</v>
      </c>
      <c r="M932" s="515">
        <v>745216</v>
      </c>
      <c r="N932" s="619"/>
      <c r="O932" s="10"/>
      <c r="P932" s="513"/>
      <c r="Q932" s="1057"/>
      <c r="R932" s="513">
        <f t="shared" si="23"/>
        <v>745216</v>
      </c>
    </row>
    <row r="933" spans="1:18" s="484" customFormat="1" hidden="1">
      <c r="A933" s="478" t="s">
        <v>5076</v>
      </c>
      <c r="B933" s="512" t="s">
        <v>808</v>
      </c>
      <c r="C933" s="234" t="s">
        <v>7057</v>
      </c>
      <c r="D933" s="606"/>
      <c r="E933" s="606"/>
      <c r="F933" s="487" t="s">
        <v>5725</v>
      </c>
      <c r="G933" s="485" t="s">
        <v>6103</v>
      </c>
      <c r="H933" s="1" t="s">
        <v>5996</v>
      </c>
      <c r="I933" s="510">
        <v>44848</v>
      </c>
      <c r="J933" s="521" t="s">
        <v>6019</v>
      </c>
      <c r="K933" s="478" t="s">
        <v>1902</v>
      </c>
      <c r="L933" s="478" t="s">
        <v>6103</v>
      </c>
      <c r="M933" s="490">
        <v>234112</v>
      </c>
      <c r="O933" s="10"/>
      <c r="P933" s="513"/>
      <c r="Q933" s="1057"/>
      <c r="R933" s="513">
        <f t="shared" si="23"/>
        <v>234112</v>
      </c>
    </row>
    <row r="934" spans="1:18" s="484" customFormat="1" hidden="1">
      <c r="A934" s="478" t="s">
        <v>5076</v>
      </c>
      <c r="B934" s="168" t="s">
        <v>808</v>
      </c>
      <c r="C934" s="234" t="s">
        <v>9169</v>
      </c>
      <c r="D934" s="606"/>
      <c r="E934" s="606"/>
      <c r="F934" s="487" t="s">
        <v>5725</v>
      </c>
      <c r="G934" s="485" t="s">
        <v>6100</v>
      </c>
      <c r="H934" s="1" t="s">
        <v>5996</v>
      </c>
      <c r="I934" s="510">
        <v>45148</v>
      </c>
      <c r="J934" s="521" t="s">
        <v>6019</v>
      </c>
      <c r="K934" s="478" t="s">
        <v>1902</v>
      </c>
      <c r="L934" s="478" t="s">
        <v>6100</v>
      </c>
      <c r="M934" s="490">
        <v>3641238</v>
      </c>
      <c r="O934" s="10"/>
      <c r="P934" s="513"/>
      <c r="Q934" s="1057"/>
      <c r="R934" s="513">
        <f t="shared" si="23"/>
        <v>3641238</v>
      </c>
    </row>
    <row r="935" spans="1:18" s="484" customFormat="1" hidden="1">
      <c r="A935" s="478" t="s">
        <v>5076</v>
      </c>
      <c r="B935" s="168" t="s">
        <v>808</v>
      </c>
      <c r="C935" s="234" t="s">
        <v>7054</v>
      </c>
      <c r="D935" s="606"/>
      <c r="E935" s="606"/>
      <c r="F935" s="487" t="s">
        <v>5729</v>
      </c>
      <c r="G935" s="485" t="s">
        <v>3226</v>
      </c>
      <c r="H935" s="1" t="s">
        <v>5996</v>
      </c>
      <c r="I935" s="510">
        <v>44792</v>
      </c>
      <c r="J935" s="510" t="s">
        <v>7055</v>
      </c>
      <c r="K935" s="478" t="s">
        <v>1895</v>
      </c>
      <c r="L935" s="478" t="s">
        <v>3226</v>
      </c>
      <c r="M935" s="490">
        <v>10094496</v>
      </c>
      <c r="O935" s="10"/>
      <c r="P935" s="513"/>
      <c r="Q935" s="1057"/>
      <c r="R935" s="513">
        <f t="shared" si="23"/>
        <v>10094496</v>
      </c>
    </row>
    <row r="936" spans="1:18" s="484" customFormat="1" hidden="1">
      <c r="A936" s="478" t="s">
        <v>5076</v>
      </c>
      <c r="B936" s="168" t="s">
        <v>808</v>
      </c>
      <c r="C936" s="234" t="s">
        <v>7081</v>
      </c>
      <c r="D936" s="606"/>
      <c r="E936" s="606"/>
      <c r="F936" s="487" t="s">
        <v>5725</v>
      </c>
      <c r="G936" s="478" t="s">
        <v>6100</v>
      </c>
      <c r="H936" s="1" t="s">
        <v>5996</v>
      </c>
      <c r="I936" s="510">
        <v>45148</v>
      </c>
      <c r="J936" s="510" t="s">
        <v>7055</v>
      </c>
      <c r="K936" s="478" t="s">
        <v>1902</v>
      </c>
      <c r="L936" s="478" t="s">
        <v>6100</v>
      </c>
      <c r="M936" s="490">
        <v>3641238</v>
      </c>
      <c r="O936" s="10"/>
      <c r="P936" s="513"/>
      <c r="Q936" s="1057"/>
      <c r="R936" s="513">
        <f t="shared" si="23"/>
        <v>3641238</v>
      </c>
    </row>
    <row r="937" spans="1:18" s="484" customFormat="1" hidden="1">
      <c r="A937" s="478" t="s">
        <v>5076</v>
      </c>
      <c r="B937" s="168" t="s">
        <v>808</v>
      </c>
      <c r="C937" s="234" t="s">
        <v>10034</v>
      </c>
      <c r="D937" s="606"/>
      <c r="E937" s="606"/>
      <c r="F937" s="487" t="s">
        <v>5729</v>
      </c>
      <c r="G937" s="588" t="s">
        <v>3226</v>
      </c>
      <c r="H937" s="525" t="s">
        <v>5996</v>
      </c>
      <c r="I937" s="510">
        <v>45489</v>
      </c>
      <c r="J937" s="510" t="s">
        <v>7055</v>
      </c>
      <c r="K937" s="478" t="s">
        <v>1895</v>
      </c>
      <c r="L937" s="478" t="s">
        <v>3226</v>
      </c>
      <c r="M937" s="515">
        <v>1844996.89</v>
      </c>
      <c r="N937" s="619"/>
      <c r="O937" s="10"/>
      <c r="P937" s="513"/>
      <c r="Q937" s="1057"/>
      <c r="R937" s="513">
        <f t="shared" si="23"/>
        <v>1844996.89</v>
      </c>
    </row>
    <row r="938" spans="1:18" s="484" customFormat="1" hidden="1">
      <c r="A938" s="478" t="s">
        <v>5076</v>
      </c>
      <c r="B938" s="512" t="s">
        <v>808</v>
      </c>
      <c r="C938" s="234" t="s">
        <v>10033</v>
      </c>
      <c r="D938" s="606"/>
      <c r="E938" s="606"/>
      <c r="F938" s="487" t="s">
        <v>5725</v>
      </c>
      <c r="G938" s="485" t="s">
        <v>6100</v>
      </c>
      <c r="H938" s="1" t="s">
        <v>5996</v>
      </c>
      <c r="I938" s="510">
        <v>45512</v>
      </c>
      <c r="J938" s="510" t="s">
        <v>7055</v>
      </c>
      <c r="K938" s="478" t="s">
        <v>7053</v>
      </c>
      <c r="L938" s="478" t="s">
        <v>6100</v>
      </c>
      <c r="M938" s="490">
        <v>3656130</v>
      </c>
      <c r="O938" s="10"/>
      <c r="P938" s="513"/>
      <c r="Q938" s="1057"/>
      <c r="R938" s="513">
        <f t="shared" si="23"/>
        <v>3656130</v>
      </c>
    </row>
    <row r="939" spans="1:18" s="484" customFormat="1" hidden="1">
      <c r="A939" s="478" t="s">
        <v>5077</v>
      </c>
      <c r="B939" s="168" t="s">
        <v>861</v>
      </c>
      <c r="C939" s="168" t="s">
        <v>5262</v>
      </c>
      <c r="D939" s="742"/>
      <c r="E939" s="742"/>
      <c r="F939" s="487" t="s">
        <v>5708</v>
      </c>
      <c r="G939" s="493" t="s">
        <v>5722</v>
      </c>
      <c r="H939" s="525" t="s">
        <v>5995</v>
      </c>
      <c r="I939" s="511">
        <v>44544</v>
      </c>
      <c r="J939" s="510">
        <v>44587</v>
      </c>
      <c r="K939" s="478" t="s">
        <v>1895</v>
      </c>
      <c r="L939" s="478" t="s">
        <v>1896</v>
      </c>
      <c r="M939" s="515">
        <v>24937900</v>
      </c>
      <c r="O939" s="10"/>
      <c r="P939" s="513"/>
      <c r="Q939" s="1057"/>
      <c r="R939" s="513">
        <f t="shared" si="23"/>
        <v>24937900</v>
      </c>
    </row>
    <row r="940" spans="1:18" s="484" customFormat="1" hidden="1">
      <c r="A940" s="478" t="s">
        <v>5077</v>
      </c>
      <c r="B940" s="168" t="s">
        <v>861</v>
      </c>
      <c r="C940" s="168" t="s">
        <v>5268</v>
      </c>
      <c r="D940" s="742"/>
      <c r="E940" s="742"/>
      <c r="F940" s="487" t="s">
        <v>5708</v>
      </c>
      <c r="G940" s="493" t="s">
        <v>5723</v>
      </c>
      <c r="H940" s="525" t="s">
        <v>5995</v>
      </c>
      <c r="I940" s="511">
        <v>44586</v>
      </c>
      <c r="J940" s="510">
        <v>44680</v>
      </c>
      <c r="K940" s="478" t="s">
        <v>1902</v>
      </c>
      <c r="L940" s="478" t="s">
        <v>1896</v>
      </c>
      <c r="M940" s="515">
        <v>217000000</v>
      </c>
      <c r="O940" s="10"/>
      <c r="P940" s="513"/>
      <c r="Q940" s="1057"/>
      <c r="R940" s="513">
        <f t="shared" si="23"/>
        <v>217000000</v>
      </c>
    </row>
    <row r="941" spans="1:18" s="484" customFormat="1" hidden="1">
      <c r="A941" s="478" t="s">
        <v>5077</v>
      </c>
      <c r="B941" s="168" t="s">
        <v>861</v>
      </c>
      <c r="C941" s="234" t="s">
        <v>6810</v>
      </c>
      <c r="D941" s="606"/>
      <c r="E941" s="606"/>
      <c r="F941" s="487" t="s">
        <v>5729</v>
      </c>
      <c r="G941" s="487" t="s">
        <v>6811</v>
      </c>
      <c r="H941" s="525" t="s">
        <v>5995</v>
      </c>
      <c r="I941" s="510">
        <v>44910</v>
      </c>
      <c r="J941" s="510">
        <v>44977</v>
      </c>
      <c r="K941" s="478" t="s">
        <v>1895</v>
      </c>
      <c r="L941" s="478" t="s">
        <v>1896</v>
      </c>
      <c r="M941" s="515">
        <f>444.3*71550</f>
        <v>31789665</v>
      </c>
      <c r="O941" s="10"/>
      <c r="P941" s="513"/>
      <c r="Q941" s="1057"/>
      <c r="R941" s="513">
        <f t="shared" si="23"/>
        <v>31789665</v>
      </c>
    </row>
    <row r="942" spans="1:18" hidden="1">
      <c r="A942" s="478" t="s">
        <v>5077</v>
      </c>
      <c r="B942" s="168" t="s">
        <v>861</v>
      </c>
      <c r="C942" s="234" t="s">
        <v>6883</v>
      </c>
      <c r="D942" s="606"/>
      <c r="E942" s="606"/>
      <c r="F942" s="487" t="s">
        <v>5729</v>
      </c>
      <c r="G942" s="487" t="s">
        <v>6811</v>
      </c>
      <c r="H942" s="525" t="s">
        <v>5995</v>
      </c>
      <c r="I942" s="510">
        <v>44957</v>
      </c>
      <c r="J942" s="510">
        <v>45072</v>
      </c>
      <c r="K942" s="478" t="s">
        <v>1902</v>
      </c>
      <c r="L942" s="478" t="s">
        <v>1896</v>
      </c>
      <c r="M942" s="515">
        <v>322581036</v>
      </c>
      <c r="N942" s="484"/>
      <c r="O942" s="10"/>
      <c r="P942" s="513"/>
      <c r="Q942" s="1057"/>
      <c r="R942" s="513">
        <f t="shared" si="23"/>
        <v>322581036</v>
      </c>
    </row>
    <row r="943" spans="1:18" s="484" customFormat="1" hidden="1">
      <c r="A943" s="478" t="s">
        <v>5077</v>
      </c>
      <c r="B943" s="168" t="s">
        <v>861</v>
      </c>
      <c r="C943" s="234" t="s">
        <v>9156</v>
      </c>
      <c r="D943" s="606"/>
      <c r="E943" s="606"/>
      <c r="F943" s="487" t="s">
        <v>5729</v>
      </c>
      <c r="G943" s="487" t="s">
        <v>6811</v>
      </c>
      <c r="H943" s="525" t="s">
        <v>5995</v>
      </c>
      <c r="I943" s="510">
        <v>45282</v>
      </c>
      <c r="J943" s="510">
        <v>45344</v>
      </c>
      <c r="K943" s="478" t="s">
        <v>1895</v>
      </c>
      <c r="L943" s="478" t="s">
        <v>1896</v>
      </c>
      <c r="M943" s="490" t="s">
        <v>6721</v>
      </c>
      <c r="O943" s="10"/>
      <c r="P943" s="513"/>
      <c r="Q943" s="1057"/>
      <c r="R943" s="513" t="str">
        <f t="shared" si="23"/>
        <v>n.d.</v>
      </c>
    </row>
    <row r="944" spans="1:18" s="484" customFormat="1" hidden="1">
      <c r="A944" s="478" t="s">
        <v>5077</v>
      </c>
      <c r="B944" s="168" t="s">
        <v>861</v>
      </c>
      <c r="C944" s="234" t="s">
        <v>11627</v>
      </c>
      <c r="D944" s="606"/>
      <c r="E944" s="606"/>
      <c r="F944" s="487" t="s">
        <v>5729</v>
      </c>
      <c r="G944" s="487" t="s">
        <v>6811</v>
      </c>
      <c r="H944" s="525" t="s">
        <v>5995</v>
      </c>
      <c r="I944" s="510">
        <v>45644</v>
      </c>
      <c r="J944" s="510">
        <v>45706</v>
      </c>
      <c r="K944" s="478" t="s">
        <v>1895</v>
      </c>
      <c r="L944" s="478" t="s">
        <v>1896</v>
      </c>
      <c r="M944" s="515">
        <f>444.3*71550</f>
        <v>31789665</v>
      </c>
      <c r="O944" s="10"/>
      <c r="P944" s="513"/>
      <c r="Q944" s="1057"/>
      <c r="R944" s="513">
        <f t="shared" si="23"/>
        <v>31789665</v>
      </c>
    </row>
    <row r="945" spans="1:18" s="484" customFormat="1" hidden="1">
      <c r="A945" s="478" t="s">
        <v>5071</v>
      </c>
      <c r="B945" s="478" t="s">
        <v>1055</v>
      </c>
      <c r="C945" s="234" t="s">
        <v>6939</v>
      </c>
      <c r="D945" s="606"/>
      <c r="E945" s="606"/>
      <c r="F945" s="487" t="s">
        <v>5725</v>
      </c>
      <c r="G945" s="485" t="s">
        <v>6100</v>
      </c>
      <c r="H945" s="1" t="s">
        <v>5996</v>
      </c>
      <c r="I945" s="510">
        <v>44760</v>
      </c>
      <c r="J945" s="510">
        <v>44774</v>
      </c>
      <c r="K945" s="478" t="s">
        <v>1902</v>
      </c>
      <c r="L945" s="478" t="s">
        <v>6100</v>
      </c>
      <c r="M945" s="515">
        <v>21296000</v>
      </c>
      <c r="O945" s="10"/>
      <c r="P945" s="513"/>
      <c r="Q945" s="1057"/>
      <c r="R945" s="513">
        <f t="shared" si="23"/>
        <v>21296000</v>
      </c>
    </row>
    <row r="946" spans="1:18" s="484" customFormat="1" hidden="1">
      <c r="A946" s="478" t="s">
        <v>5071</v>
      </c>
      <c r="B946" s="478" t="s">
        <v>1055</v>
      </c>
      <c r="C946" s="234" t="s">
        <v>6944</v>
      </c>
      <c r="D946" s="606"/>
      <c r="E946" s="606"/>
      <c r="F946" s="487" t="s">
        <v>5725</v>
      </c>
      <c r="G946" s="485" t="s">
        <v>6105</v>
      </c>
      <c r="H946" s="1" t="s">
        <v>5996</v>
      </c>
      <c r="I946" s="510">
        <v>44774</v>
      </c>
      <c r="J946" s="510">
        <v>44804</v>
      </c>
      <c r="K946" s="478" t="s">
        <v>6908</v>
      </c>
      <c r="L946" s="478" t="s">
        <v>6945</v>
      </c>
      <c r="M946" s="515">
        <v>8624000</v>
      </c>
      <c r="O946" s="10"/>
      <c r="P946" s="513"/>
      <c r="Q946" s="1057"/>
      <c r="R946" s="513">
        <f t="shared" si="23"/>
        <v>8624000</v>
      </c>
    </row>
    <row r="947" spans="1:18" s="484" customFormat="1" hidden="1">
      <c r="A947" s="478" t="s">
        <v>5071</v>
      </c>
      <c r="B947" s="478" t="s">
        <v>1055</v>
      </c>
      <c r="C947" s="234" t="s">
        <v>6946</v>
      </c>
      <c r="D947" s="606"/>
      <c r="E947" s="606"/>
      <c r="F947" s="487" t="s">
        <v>5725</v>
      </c>
      <c r="G947" s="478" t="s">
        <v>6094</v>
      </c>
      <c r="H947" s="1" t="s">
        <v>5996</v>
      </c>
      <c r="I947" s="511">
        <v>44772</v>
      </c>
      <c r="J947" s="510">
        <v>44811</v>
      </c>
      <c r="K947" s="478" t="s">
        <v>1902</v>
      </c>
      <c r="L947" s="478" t="s">
        <v>6094</v>
      </c>
      <c r="M947" s="515">
        <v>10982000</v>
      </c>
      <c r="O947" s="10"/>
      <c r="P947" s="513"/>
      <c r="Q947" s="1057"/>
      <c r="R947" s="513">
        <f t="shared" si="23"/>
        <v>10982000</v>
      </c>
    </row>
    <row r="948" spans="1:18" s="484" customFormat="1" hidden="1">
      <c r="A948" s="478" t="s">
        <v>5071</v>
      </c>
      <c r="B948" s="478" t="s">
        <v>1055</v>
      </c>
      <c r="C948" s="234" t="s">
        <v>6947</v>
      </c>
      <c r="D948" s="606"/>
      <c r="E948" s="606"/>
      <c r="F948" s="487" t="s">
        <v>5725</v>
      </c>
      <c r="G948" s="478" t="s">
        <v>6095</v>
      </c>
      <c r="H948" s="1" t="s">
        <v>5996</v>
      </c>
      <c r="I948" s="511">
        <v>44784</v>
      </c>
      <c r="J948" s="510">
        <v>44811</v>
      </c>
      <c r="K948" s="478" t="s">
        <v>1902</v>
      </c>
      <c r="L948" s="478" t="s">
        <v>6095</v>
      </c>
      <c r="M948" s="490" t="s">
        <v>6721</v>
      </c>
      <c r="O948" s="10"/>
      <c r="P948" s="513"/>
      <c r="Q948" s="1057"/>
      <c r="R948" s="513" t="str">
        <f t="shared" si="23"/>
        <v>n.d.</v>
      </c>
    </row>
    <row r="949" spans="1:18" s="484" customFormat="1" hidden="1">
      <c r="A949" s="478" t="s">
        <v>5071</v>
      </c>
      <c r="B949" s="478" t="s">
        <v>1055</v>
      </c>
      <c r="C949" s="234" t="s">
        <v>6948</v>
      </c>
      <c r="D949" s="606"/>
      <c r="E949" s="606"/>
      <c r="F949" s="487" t="s">
        <v>5725</v>
      </c>
      <c r="G949" s="478" t="s">
        <v>6102</v>
      </c>
      <c r="H949" s="1" t="s">
        <v>5996</v>
      </c>
      <c r="I949" s="511">
        <v>44786</v>
      </c>
      <c r="J949" s="510">
        <v>44816</v>
      </c>
      <c r="K949" s="478" t="s">
        <v>1902</v>
      </c>
      <c r="L949" s="478" t="s">
        <v>6102</v>
      </c>
      <c r="M949" s="490">
        <v>517538</v>
      </c>
      <c r="O949" s="10"/>
      <c r="P949" s="513"/>
      <c r="Q949" s="1057"/>
      <c r="R949" s="513">
        <f t="shared" si="23"/>
        <v>517538</v>
      </c>
    </row>
    <row r="950" spans="1:18" s="484" customFormat="1" hidden="1">
      <c r="A950" s="478" t="s">
        <v>5071</v>
      </c>
      <c r="B950" s="478" t="s">
        <v>1055</v>
      </c>
      <c r="C950" s="234" t="s">
        <v>6950</v>
      </c>
      <c r="D950" s="606"/>
      <c r="E950" s="606"/>
      <c r="F950" s="487" t="s">
        <v>5725</v>
      </c>
      <c r="G950" s="478" t="s">
        <v>6102</v>
      </c>
      <c r="H950" s="1" t="s">
        <v>5996</v>
      </c>
      <c r="I950" s="511">
        <v>44786</v>
      </c>
      <c r="J950" s="510">
        <v>44816</v>
      </c>
      <c r="K950" s="478" t="s">
        <v>1902</v>
      </c>
      <c r="L950" s="478" t="s">
        <v>6102</v>
      </c>
      <c r="M950" s="490">
        <v>700478</v>
      </c>
      <c r="O950" s="10"/>
      <c r="P950" s="513"/>
      <c r="Q950" s="1057"/>
      <c r="R950" s="513">
        <f t="shared" si="23"/>
        <v>700478</v>
      </c>
    </row>
    <row r="951" spans="1:18" s="484" customFormat="1" hidden="1">
      <c r="A951" s="478" t="s">
        <v>5071</v>
      </c>
      <c r="B951" s="478" t="s">
        <v>1055</v>
      </c>
      <c r="C951" s="234" t="s">
        <v>6949</v>
      </c>
      <c r="D951" s="606"/>
      <c r="E951" s="606"/>
      <c r="F951" s="487" t="s">
        <v>5725</v>
      </c>
      <c r="G951" s="478" t="s">
        <v>6102</v>
      </c>
      <c r="H951" s="1" t="s">
        <v>5996</v>
      </c>
      <c r="I951" s="511">
        <v>44786</v>
      </c>
      <c r="J951" s="510">
        <v>44817</v>
      </c>
      <c r="K951" s="478" t="s">
        <v>1902</v>
      </c>
      <c r="L951" s="478" t="s">
        <v>6102</v>
      </c>
      <c r="M951" s="490">
        <v>629984</v>
      </c>
      <c r="O951" s="10"/>
      <c r="P951" s="513"/>
      <c r="Q951" s="1057"/>
      <c r="R951" s="513">
        <f t="shared" si="23"/>
        <v>629984</v>
      </c>
    </row>
    <row r="952" spans="1:18" s="484" customFormat="1" hidden="1">
      <c r="A952" s="478" t="s">
        <v>5071</v>
      </c>
      <c r="B952" s="478" t="s">
        <v>1055</v>
      </c>
      <c r="C952" s="168" t="s">
        <v>6226</v>
      </c>
      <c r="D952" s="742"/>
      <c r="E952" s="742"/>
      <c r="F952" s="487" t="s">
        <v>5725</v>
      </c>
      <c r="G952" s="478" t="s">
        <v>6015</v>
      </c>
      <c r="H952" s="1" t="s">
        <v>5996</v>
      </c>
      <c r="I952" s="511">
        <v>44756</v>
      </c>
      <c r="J952" s="510">
        <v>44823</v>
      </c>
      <c r="K952" s="478" t="s">
        <v>1902</v>
      </c>
      <c r="L952" s="478" t="s">
        <v>6015</v>
      </c>
      <c r="M952" s="515">
        <v>5808000</v>
      </c>
      <c r="N952" s="484" t="s">
        <v>5747</v>
      </c>
      <c r="O952" s="10"/>
      <c r="P952" s="513"/>
      <c r="Q952" s="1057"/>
      <c r="R952" s="513">
        <f t="shared" ref="R952:R983" si="24">M952</f>
        <v>5808000</v>
      </c>
    </row>
    <row r="953" spans="1:18" s="484" customFormat="1" hidden="1">
      <c r="A953" s="478" t="s">
        <v>5071</v>
      </c>
      <c r="B953" s="478" t="s">
        <v>1055</v>
      </c>
      <c r="C953" s="168" t="s">
        <v>6227</v>
      </c>
      <c r="D953" s="742"/>
      <c r="E953" s="742"/>
      <c r="F953" s="487" t="s">
        <v>5725</v>
      </c>
      <c r="G953" s="478" t="s">
        <v>6015</v>
      </c>
      <c r="H953" s="1" t="s">
        <v>5996</v>
      </c>
      <c r="I953" s="511">
        <v>44756</v>
      </c>
      <c r="J953" s="510">
        <v>44823</v>
      </c>
      <c r="K953" s="478" t="s">
        <v>1902</v>
      </c>
      <c r="L953" s="478" t="s">
        <v>6015</v>
      </c>
      <c r="M953" s="515">
        <v>15383000</v>
      </c>
      <c r="N953" s="484" t="s">
        <v>5747</v>
      </c>
      <c r="O953" s="10"/>
      <c r="P953" s="513"/>
      <c r="Q953" s="1057"/>
      <c r="R953" s="513">
        <f t="shared" si="24"/>
        <v>15383000</v>
      </c>
    </row>
    <row r="954" spans="1:18" s="484" customFormat="1" hidden="1">
      <c r="A954" s="478" t="s">
        <v>5071</v>
      </c>
      <c r="B954" s="478" t="s">
        <v>1055</v>
      </c>
      <c r="C954" s="234" t="s">
        <v>6951</v>
      </c>
      <c r="D954" s="606"/>
      <c r="E954" s="606"/>
      <c r="F954" s="487" t="s">
        <v>5725</v>
      </c>
      <c r="G954" s="478" t="s">
        <v>6095</v>
      </c>
      <c r="H954" s="1" t="s">
        <v>5996</v>
      </c>
      <c r="I954" s="511">
        <v>44816</v>
      </c>
      <c r="J954" s="510">
        <v>44823</v>
      </c>
      <c r="K954" s="478" t="s">
        <v>6952</v>
      </c>
      <c r="L954" s="478" t="s">
        <v>6095</v>
      </c>
      <c r="M954" s="490">
        <v>23248000</v>
      </c>
      <c r="O954" s="10"/>
      <c r="P954" s="513"/>
      <c r="Q954" s="1057"/>
      <c r="R954" s="513">
        <f t="shared" si="24"/>
        <v>23248000</v>
      </c>
    </row>
    <row r="955" spans="1:18" s="484" customFormat="1" hidden="1">
      <c r="A955" s="478" t="s">
        <v>5071</v>
      </c>
      <c r="B955" s="478" t="s">
        <v>1055</v>
      </c>
      <c r="C955" s="234" t="s">
        <v>6955</v>
      </c>
      <c r="D955" s="606"/>
      <c r="E955" s="606"/>
      <c r="F955" s="487" t="s">
        <v>5725</v>
      </c>
      <c r="G955" s="478" t="s">
        <v>6097</v>
      </c>
      <c r="H955" s="1" t="s">
        <v>5996</v>
      </c>
      <c r="I955" s="510">
        <v>44809</v>
      </c>
      <c r="J955" s="510">
        <v>44832</v>
      </c>
      <c r="K955" s="478" t="s">
        <v>6952</v>
      </c>
      <c r="L955" s="478" t="s">
        <v>6097</v>
      </c>
      <c r="M955" s="490">
        <v>21224110</v>
      </c>
      <c r="O955" s="10"/>
      <c r="P955" s="513"/>
      <c r="Q955" s="1057"/>
      <c r="R955" s="513">
        <f t="shared" si="24"/>
        <v>21224110</v>
      </c>
    </row>
    <row r="956" spans="1:18" s="484" customFormat="1" hidden="1">
      <c r="A956" s="478" t="s">
        <v>5071</v>
      </c>
      <c r="B956" s="478" t="s">
        <v>1055</v>
      </c>
      <c r="C956" s="234" t="s">
        <v>6957</v>
      </c>
      <c r="D956" s="606"/>
      <c r="E956" s="606"/>
      <c r="F956" s="487" t="s">
        <v>5725</v>
      </c>
      <c r="G956" s="485" t="s">
        <v>6015</v>
      </c>
      <c r="H956" s="1" t="s">
        <v>5996</v>
      </c>
      <c r="I956" s="510">
        <v>44755</v>
      </c>
      <c r="J956" s="510">
        <v>44834</v>
      </c>
      <c r="K956" s="478" t="s">
        <v>1902</v>
      </c>
      <c r="L956" s="478" t="s">
        <v>6015</v>
      </c>
      <c r="M956" s="515">
        <v>9847000</v>
      </c>
      <c r="O956" s="10"/>
      <c r="P956" s="513"/>
      <c r="Q956" s="1057"/>
      <c r="R956" s="513">
        <f t="shared" si="24"/>
        <v>9847000</v>
      </c>
    </row>
    <row r="957" spans="1:18" s="484" customFormat="1" hidden="1">
      <c r="A957" s="478" t="s">
        <v>5071</v>
      </c>
      <c r="B957" s="35" t="s">
        <v>1055</v>
      </c>
      <c r="C957" s="234" t="s">
        <v>6956</v>
      </c>
      <c r="D957" s="606"/>
      <c r="E957" s="606"/>
      <c r="F957" s="487" t="s">
        <v>5725</v>
      </c>
      <c r="G957" s="485" t="s">
        <v>6105</v>
      </c>
      <c r="H957" s="1" t="s">
        <v>5996</v>
      </c>
      <c r="I957" s="510">
        <v>44805</v>
      </c>
      <c r="J957" s="510">
        <v>44834</v>
      </c>
      <c r="K957" s="478" t="s">
        <v>1900</v>
      </c>
      <c r="L957" s="478" t="s">
        <v>6945</v>
      </c>
      <c r="M957" s="515">
        <v>1514000</v>
      </c>
      <c r="O957" s="10"/>
      <c r="P957" s="513"/>
      <c r="Q957" s="1057"/>
      <c r="R957" s="513">
        <f t="shared" si="24"/>
        <v>1514000</v>
      </c>
    </row>
    <row r="958" spans="1:18" s="484" customFormat="1" hidden="1">
      <c r="A958" s="478" t="s">
        <v>5071</v>
      </c>
      <c r="B958" s="478" t="s">
        <v>1055</v>
      </c>
      <c r="C958" s="234" t="s">
        <v>6958</v>
      </c>
      <c r="D958" s="606"/>
      <c r="E958" s="606"/>
      <c r="F958" s="487" t="s">
        <v>5725</v>
      </c>
      <c r="G958" s="478" t="s">
        <v>6015</v>
      </c>
      <c r="H958" s="1" t="s">
        <v>5996</v>
      </c>
      <c r="I958" s="510">
        <v>44756</v>
      </c>
      <c r="J958" s="510">
        <v>44841</v>
      </c>
      <c r="K958" s="478" t="s">
        <v>1895</v>
      </c>
      <c r="L958" s="478" t="s">
        <v>6015</v>
      </c>
      <c r="M958" s="515">
        <v>5808000</v>
      </c>
      <c r="O958" s="10"/>
      <c r="P958" s="490"/>
      <c r="Q958" s="1057"/>
      <c r="R958" s="513">
        <f t="shared" si="24"/>
        <v>5808000</v>
      </c>
    </row>
    <row r="959" spans="1:18" s="484" customFormat="1" hidden="1">
      <c r="A959" s="478" t="s">
        <v>5071</v>
      </c>
      <c r="B959" s="478" t="s">
        <v>1055</v>
      </c>
      <c r="C959" s="234" t="s">
        <v>6959</v>
      </c>
      <c r="D959" s="606"/>
      <c r="E959" s="606"/>
      <c r="F959" s="487" t="s">
        <v>5725</v>
      </c>
      <c r="G959" s="485" t="s">
        <v>6015</v>
      </c>
      <c r="H959" s="1" t="s">
        <v>5996</v>
      </c>
      <c r="I959" s="510">
        <v>44756</v>
      </c>
      <c r="J959" s="510">
        <v>44841</v>
      </c>
      <c r="K959" s="478" t="s">
        <v>1895</v>
      </c>
      <c r="L959" s="478" t="s">
        <v>6015</v>
      </c>
      <c r="M959" s="515">
        <v>15383000</v>
      </c>
      <c r="O959" s="10"/>
      <c r="P959" s="513"/>
      <c r="Q959" s="1057"/>
      <c r="R959" s="513">
        <f t="shared" si="24"/>
        <v>15383000</v>
      </c>
    </row>
    <row r="960" spans="1:18" s="484" customFormat="1" hidden="1">
      <c r="A960" s="478" t="s">
        <v>5071</v>
      </c>
      <c r="B960" s="478" t="s">
        <v>1055</v>
      </c>
      <c r="C960" s="168" t="s">
        <v>6962</v>
      </c>
      <c r="D960" s="742"/>
      <c r="E960" s="742"/>
      <c r="F960" s="487" t="s">
        <v>5725</v>
      </c>
      <c r="G960" s="485" t="s">
        <v>5738</v>
      </c>
      <c r="H960" s="1" t="s">
        <v>5996</v>
      </c>
      <c r="I960" s="510">
        <v>44754</v>
      </c>
      <c r="J960" s="510">
        <v>44854</v>
      </c>
      <c r="K960" s="478" t="s">
        <v>1902</v>
      </c>
      <c r="L960" s="478" t="s">
        <v>6097</v>
      </c>
      <c r="M960" s="515">
        <v>23831162</v>
      </c>
      <c r="O960" s="10"/>
      <c r="P960" s="513"/>
      <c r="Q960" s="1057"/>
      <c r="R960" s="513">
        <f t="shared" si="24"/>
        <v>23831162</v>
      </c>
    </row>
    <row r="961" spans="1:18" s="484" customFormat="1" hidden="1">
      <c r="A961" s="478" t="s">
        <v>5071</v>
      </c>
      <c r="B961" s="478" t="s">
        <v>1055</v>
      </c>
      <c r="C961" s="234" t="s">
        <v>6964</v>
      </c>
      <c r="D961" s="606"/>
      <c r="E961" s="606"/>
      <c r="F961" s="487" t="s">
        <v>5725</v>
      </c>
      <c r="G961" s="485" t="s">
        <v>6103</v>
      </c>
      <c r="H961" s="1" t="s">
        <v>5996</v>
      </c>
      <c r="I961" s="510">
        <v>44813</v>
      </c>
      <c r="J961" s="510">
        <v>44872</v>
      </c>
      <c r="K961" s="478" t="s">
        <v>1895</v>
      </c>
      <c r="L961" s="478" t="s">
        <v>6103</v>
      </c>
      <c r="M961" s="515">
        <v>8730000</v>
      </c>
      <c r="O961" s="10"/>
      <c r="P961" s="513"/>
      <c r="Q961" s="1057"/>
      <c r="R961" s="513">
        <f t="shared" si="24"/>
        <v>8730000</v>
      </c>
    </row>
    <row r="962" spans="1:18" s="484" customFormat="1" hidden="1">
      <c r="A962" s="478" t="s">
        <v>5071</v>
      </c>
      <c r="B962" s="478" t="s">
        <v>1055</v>
      </c>
      <c r="C962" s="234" t="s">
        <v>6977</v>
      </c>
      <c r="D962" s="606"/>
      <c r="E962" s="606"/>
      <c r="F962" s="487" t="s">
        <v>5725</v>
      </c>
      <c r="G962" s="485" t="s">
        <v>6097</v>
      </c>
      <c r="H962" s="1" t="s">
        <v>5996</v>
      </c>
      <c r="I962" s="510">
        <v>44915</v>
      </c>
      <c r="J962" s="510">
        <v>44952</v>
      </c>
      <c r="K962" s="478" t="s">
        <v>1902</v>
      </c>
      <c r="L962" s="478" t="s">
        <v>6097</v>
      </c>
      <c r="M962" s="515">
        <v>6986728</v>
      </c>
      <c r="O962" s="10"/>
      <c r="P962" s="513"/>
      <c r="Q962" s="1057"/>
      <c r="R962" s="513">
        <f t="shared" si="24"/>
        <v>6986728</v>
      </c>
    </row>
    <row r="963" spans="1:18" s="484" customFormat="1" hidden="1">
      <c r="A963" s="478" t="s">
        <v>5071</v>
      </c>
      <c r="B963" s="35" t="s">
        <v>1055</v>
      </c>
      <c r="C963" s="234" t="s">
        <v>6981</v>
      </c>
      <c r="D963" s="606"/>
      <c r="E963" s="606"/>
      <c r="F963" s="487" t="s">
        <v>5725</v>
      </c>
      <c r="G963" s="485" t="s">
        <v>6097</v>
      </c>
      <c r="H963" s="1" t="s">
        <v>5996</v>
      </c>
      <c r="I963" s="510">
        <v>44937</v>
      </c>
      <c r="J963" s="510">
        <v>44980</v>
      </c>
      <c r="K963" s="478" t="s">
        <v>1902</v>
      </c>
      <c r="L963" s="478" t="s">
        <v>6097</v>
      </c>
      <c r="M963" s="515">
        <v>1424484</v>
      </c>
      <c r="O963" s="10"/>
      <c r="P963" s="513"/>
      <c r="Q963" s="1057"/>
      <c r="R963" s="513">
        <f t="shared" si="24"/>
        <v>1424484</v>
      </c>
    </row>
    <row r="964" spans="1:18" s="484" customFormat="1" hidden="1">
      <c r="A964" s="478" t="s">
        <v>5071</v>
      </c>
      <c r="B964" s="35" t="s">
        <v>1055</v>
      </c>
      <c r="C964" s="234" t="s">
        <v>7003</v>
      </c>
      <c r="D964" s="606"/>
      <c r="E964" s="606"/>
      <c r="F964" s="487" t="s">
        <v>5725</v>
      </c>
      <c r="G964" s="485" t="s">
        <v>7002</v>
      </c>
      <c r="H964" s="1" t="s">
        <v>5996</v>
      </c>
      <c r="I964" s="510">
        <v>45049</v>
      </c>
      <c r="J964" s="510">
        <v>45068</v>
      </c>
      <c r="K964" s="478" t="s">
        <v>1900</v>
      </c>
      <c r="L964" s="478" t="s">
        <v>6014</v>
      </c>
      <c r="M964" s="515">
        <v>123375</v>
      </c>
      <c r="O964" s="10"/>
      <c r="P964" s="513"/>
      <c r="Q964" s="1057"/>
      <c r="R964" s="513">
        <f t="shared" si="24"/>
        <v>123375</v>
      </c>
    </row>
    <row r="965" spans="1:18" s="484" customFormat="1" hidden="1">
      <c r="A965" s="478" t="s">
        <v>5071</v>
      </c>
      <c r="B965" s="478" t="s">
        <v>1055</v>
      </c>
      <c r="C965" s="234" t="s">
        <v>7028</v>
      </c>
      <c r="D965" s="606"/>
      <c r="E965" s="606"/>
      <c r="F965" s="487" t="s">
        <v>5725</v>
      </c>
      <c r="G965" s="485" t="s">
        <v>6093</v>
      </c>
      <c r="H965" s="1" t="s">
        <v>5996</v>
      </c>
      <c r="I965" s="510">
        <v>44881</v>
      </c>
      <c r="J965" s="510">
        <v>45107</v>
      </c>
      <c r="K965" s="478" t="s">
        <v>1900</v>
      </c>
      <c r="L965" s="478" t="s">
        <v>6093</v>
      </c>
      <c r="M965" s="515">
        <v>22835262</v>
      </c>
      <c r="O965" s="10"/>
      <c r="P965" s="490"/>
      <c r="Q965" s="1057"/>
      <c r="R965" s="513">
        <f t="shared" si="24"/>
        <v>22835262</v>
      </c>
    </row>
    <row r="966" spans="1:18" s="484" customFormat="1" hidden="1">
      <c r="A966" s="478" t="s">
        <v>5071</v>
      </c>
      <c r="B966" s="478" t="s">
        <v>1055</v>
      </c>
      <c r="C966" s="234" t="s">
        <v>7032</v>
      </c>
      <c r="D966" s="606"/>
      <c r="E966" s="606"/>
      <c r="F966" s="487" t="s">
        <v>5725</v>
      </c>
      <c r="G966" s="485" t="s">
        <v>6105</v>
      </c>
      <c r="H966" s="1" t="s">
        <v>5996</v>
      </c>
      <c r="I966" s="510">
        <v>45096</v>
      </c>
      <c r="J966" s="510">
        <v>45134</v>
      </c>
      <c r="K966" s="478" t="s">
        <v>6908</v>
      </c>
      <c r="L966" s="478" t="s">
        <v>6945</v>
      </c>
      <c r="M966" s="515">
        <v>1920000</v>
      </c>
      <c r="O966" s="10"/>
      <c r="P966" s="490"/>
      <c r="Q966" s="1057"/>
      <c r="R966" s="513">
        <f t="shared" si="24"/>
        <v>1920000</v>
      </c>
    </row>
    <row r="967" spans="1:18" s="484" customFormat="1" hidden="1">
      <c r="A967" s="478" t="s">
        <v>5071</v>
      </c>
      <c r="B967" s="478" t="s">
        <v>1055</v>
      </c>
      <c r="C967" s="234" t="s">
        <v>7041</v>
      </c>
      <c r="D967" s="606"/>
      <c r="E967" s="606"/>
      <c r="F967" s="487" t="s">
        <v>5725</v>
      </c>
      <c r="G967" s="485" t="s">
        <v>6104</v>
      </c>
      <c r="H967" s="1" t="s">
        <v>5996</v>
      </c>
      <c r="I967" s="510">
        <v>45121</v>
      </c>
      <c r="J967" s="510">
        <v>45181</v>
      </c>
      <c r="K967" s="478" t="s">
        <v>6908</v>
      </c>
      <c r="L967" s="478" t="s">
        <v>6998</v>
      </c>
      <c r="M967" s="515">
        <v>1614334</v>
      </c>
      <c r="O967" s="10"/>
      <c r="P967" s="490"/>
      <c r="Q967" s="1057"/>
      <c r="R967" s="513">
        <f t="shared" si="24"/>
        <v>1614334</v>
      </c>
    </row>
    <row r="968" spans="1:18" s="484" customFormat="1" hidden="1">
      <c r="A968" s="478" t="s">
        <v>5071</v>
      </c>
      <c r="B968" s="478" t="s">
        <v>1055</v>
      </c>
      <c r="C968" s="234" t="s">
        <v>9179</v>
      </c>
      <c r="D968" s="606"/>
      <c r="E968" s="606"/>
      <c r="F968" s="487" t="s">
        <v>5725</v>
      </c>
      <c r="G968" s="485" t="s">
        <v>6101</v>
      </c>
      <c r="H968" s="1" t="s">
        <v>5996</v>
      </c>
      <c r="I968" s="510">
        <v>45173</v>
      </c>
      <c r="J968" s="510">
        <v>45191</v>
      </c>
      <c r="K968" s="478" t="s">
        <v>6908</v>
      </c>
      <c r="L968" s="478" t="s">
        <v>6101</v>
      </c>
      <c r="M968" s="515">
        <v>21543200</v>
      </c>
      <c r="O968" s="10"/>
      <c r="P968" s="490"/>
      <c r="Q968" s="1057"/>
      <c r="R968" s="513">
        <f t="shared" si="24"/>
        <v>21543200</v>
      </c>
    </row>
    <row r="969" spans="1:18" s="484" customFormat="1" hidden="1">
      <c r="A969" s="478" t="s">
        <v>5071</v>
      </c>
      <c r="B969" s="478" t="s">
        <v>1055</v>
      </c>
      <c r="C969" s="234" t="s">
        <v>9186</v>
      </c>
      <c r="D969" s="606"/>
      <c r="E969" s="606"/>
      <c r="F969" s="487" t="s">
        <v>5725</v>
      </c>
      <c r="G969" s="485" t="s">
        <v>6090</v>
      </c>
      <c r="H969" s="1" t="s">
        <v>5996</v>
      </c>
      <c r="I969" s="510">
        <v>45142</v>
      </c>
      <c r="J969" s="510">
        <v>45199</v>
      </c>
      <c r="K969" s="478" t="s">
        <v>6802</v>
      </c>
      <c r="L969" s="478" t="s">
        <v>6090</v>
      </c>
      <c r="M969" s="490" t="s">
        <v>6721</v>
      </c>
      <c r="O969" s="10"/>
      <c r="P969" s="490"/>
      <c r="Q969" s="1057"/>
      <c r="R969" s="513" t="str">
        <f t="shared" si="24"/>
        <v>n.d.</v>
      </c>
    </row>
    <row r="970" spans="1:18" s="484" customFormat="1" hidden="1">
      <c r="A970" s="478" t="s">
        <v>5071</v>
      </c>
      <c r="B970" s="478" t="s">
        <v>1055</v>
      </c>
      <c r="C970" s="234" t="s">
        <v>9193</v>
      </c>
      <c r="D970" s="606"/>
      <c r="E970" s="606"/>
      <c r="F970" s="487" t="s">
        <v>5725</v>
      </c>
      <c r="G970" s="488" t="s">
        <v>9192</v>
      </c>
      <c r="H970" s="525" t="s">
        <v>5996</v>
      </c>
      <c r="I970" s="510">
        <v>45198</v>
      </c>
      <c r="J970" s="510">
        <v>45205</v>
      </c>
      <c r="K970" s="478" t="s">
        <v>1895</v>
      </c>
      <c r="L970" s="478" t="s">
        <v>6014</v>
      </c>
      <c r="M970" s="515">
        <v>2000000</v>
      </c>
      <c r="O970" s="10"/>
      <c r="P970" s="513"/>
      <c r="Q970" s="1057"/>
      <c r="R970" s="513">
        <f t="shared" si="24"/>
        <v>2000000</v>
      </c>
    </row>
    <row r="971" spans="1:18" s="484" customFormat="1" hidden="1">
      <c r="A971" s="478" t="s">
        <v>5071</v>
      </c>
      <c r="B971" s="478" t="s">
        <v>1055</v>
      </c>
      <c r="C971" s="234" t="s">
        <v>9200</v>
      </c>
      <c r="D971" s="606"/>
      <c r="E971" s="606"/>
      <c r="F971" s="487" t="s">
        <v>5725</v>
      </c>
      <c r="G971" s="485" t="s">
        <v>6094</v>
      </c>
      <c r="H971" s="1" t="s">
        <v>5996</v>
      </c>
      <c r="I971" s="510">
        <v>45191</v>
      </c>
      <c r="J971" s="510">
        <v>45208</v>
      </c>
      <c r="K971" s="478" t="s">
        <v>6974</v>
      </c>
      <c r="L971" s="478" t="s">
        <v>6094</v>
      </c>
      <c r="M971" s="490">
        <v>9451000</v>
      </c>
      <c r="O971" s="10"/>
      <c r="P971" s="513"/>
      <c r="Q971" s="1057"/>
      <c r="R971" s="513">
        <f t="shared" si="24"/>
        <v>9451000</v>
      </c>
    </row>
    <row r="972" spans="1:18" s="484" customFormat="1" hidden="1">
      <c r="A972" s="478" t="s">
        <v>5071</v>
      </c>
      <c r="B972" s="478" t="s">
        <v>1055</v>
      </c>
      <c r="C972" s="234" t="s">
        <v>9206</v>
      </c>
      <c r="D972" s="606"/>
      <c r="E972" s="606"/>
      <c r="F972" s="487" t="s">
        <v>5725</v>
      </c>
      <c r="G972" s="485" t="s">
        <v>6096</v>
      </c>
      <c r="H972" s="1" t="s">
        <v>5996</v>
      </c>
      <c r="I972" s="510">
        <v>45208</v>
      </c>
      <c r="J972" s="510">
        <v>45218</v>
      </c>
      <c r="K972" s="478" t="s">
        <v>1895</v>
      </c>
      <c r="L972" s="478" t="s">
        <v>6096</v>
      </c>
      <c r="M972" s="490">
        <v>2562997.2999999998</v>
      </c>
      <c r="O972" s="10"/>
      <c r="P972" s="513"/>
      <c r="Q972" s="1057"/>
      <c r="R972" s="513">
        <f t="shared" si="24"/>
        <v>2562997.2999999998</v>
      </c>
    </row>
    <row r="973" spans="1:18" s="484" customFormat="1" hidden="1">
      <c r="A973" s="478" t="s">
        <v>5071</v>
      </c>
      <c r="B973" s="478" t="s">
        <v>1055</v>
      </c>
      <c r="C973" s="234" t="s">
        <v>9238</v>
      </c>
      <c r="D973" s="606"/>
      <c r="E973" s="606"/>
      <c r="F973" s="487" t="s">
        <v>5725</v>
      </c>
      <c r="G973" s="485" t="s">
        <v>6099</v>
      </c>
      <c r="H973" s="1" t="s">
        <v>5996</v>
      </c>
      <c r="I973" s="510">
        <v>45215</v>
      </c>
      <c r="J973" s="510">
        <v>45260</v>
      </c>
      <c r="K973" s="485" t="s">
        <v>1902</v>
      </c>
      <c r="L973" s="478" t="s">
        <v>6099</v>
      </c>
      <c r="M973" s="490">
        <v>1833660</v>
      </c>
      <c r="O973" s="10"/>
      <c r="P973" s="513"/>
      <c r="Q973" s="1057"/>
      <c r="R973" s="513">
        <f t="shared" si="24"/>
        <v>1833660</v>
      </c>
    </row>
    <row r="974" spans="1:18" s="484" customFormat="1" hidden="1">
      <c r="A974" s="478" t="s">
        <v>5071</v>
      </c>
      <c r="B974" s="478" t="s">
        <v>1055</v>
      </c>
      <c r="C974" s="234" t="s">
        <v>9177</v>
      </c>
      <c r="D974" s="606"/>
      <c r="E974" s="606"/>
      <c r="F974" s="487" t="s">
        <v>5725</v>
      </c>
      <c r="G974" s="485" t="s">
        <v>6094</v>
      </c>
      <c r="H974" s="1" t="s">
        <v>5996</v>
      </c>
      <c r="I974" s="510">
        <v>45070</v>
      </c>
      <c r="J974" s="510">
        <v>45291</v>
      </c>
      <c r="K974" s="478" t="s">
        <v>6908</v>
      </c>
      <c r="L974" s="478" t="s">
        <v>6094</v>
      </c>
      <c r="M974" s="515">
        <v>3716000</v>
      </c>
      <c r="O974" s="10"/>
      <c r="P974" s="490"/>
      <c r="Q974" s="1057"/>
      <c r="R974" s="513">
        <f t="shared" si="24"/>
        <v>3716000</v>
      </c>
    </row>
    <row r="975" spans="1:18" s="484" customFormat="1" hidden="1">
      <c r="A975" s="478" t="s">
        <v>5071</v>
      </c>
      <c r="B975" s="478" t="s">
        <v>1055</v>
      </c>
      <c r="C975" s="234" t="s">
        <v>9327</v>
      </c>
      <c r="D975" s="606"/>
      <c r="E975" s="606"/>
      <c r="F975" s="487" t="s">
        <v>5725</v>
      </c>
      <c r="G975" s="485" t="s">
        <v>6101</v>
      </c>
      <c r="H975" s="1" t="s">
        <v>5996</v>
      </c>
      <c r="I975" s="510">
        <v>45289</v>
      </c>
      <c r="J975" s="510">
        <v>45307</v>
      </c>
      <c r="K975" s="478" t="s">
        <v>6908</v>
      </c>
      <c r="L975" s="478" t="s">
        <v>6101</v>
      </c>
      <c r="M975" s="515">
        <v>21543200</v>
      </c>
      <c r="O975" s="10"/>
      <c r="P975" s="513"/>
      <c r="Q975" s="1057"/>
      <c r="R975" s="513">
        <f t="shared" si="24"/>
        <v>21543200</v>
      </c>
    </row>
    <row r="976" spans="1:18" s="484" customFormat="1" hidden="1">
      <c r="A976" s="478" t="s">
        <v>5071</v>
      </c>
      <c r="B976" s="478" t="s">
        <v>1055</v>
      </c>
      <c r="C976" s="234" t="s">
        <v>9331</v>
      </c>
      <c r="D976" s="606"/>
      <c r="E976" s="606"/>
      <c r="F976" s="487" t="s">
        <v>5725</v>
      </c>
      <c r="G976" s="485" t="s">
        <v>9192</v>
      </c>
      <c r="H976" s="1" t="s">
        <v>5996</v>
      </c>
      <c r="I976" s="510">
        <v>45308</v>
      </c>
      <c r="J976" s="510">
        <v>45315</v>
      </c>
      <c r="K976" s="478" t="s">
        <v>1895</v>
      </c>
      <c r="L976" s="478" t="s">
        <v>6014</v>
      </c>
      <c r="M976" s="515">
        <f>665115+262942.29</f>
        <v>928057.29</v>
      </c>
      <c r="O976" s="10"/>
      <c r="P976" s="513"/>
      <c r="Q976" s="1057"/>
      <c r="R976" s="513">
        <f t="shared" si="24"/>
        <v>928057.29</v>
      </c>
    </row>
    <row r="977" spans="1:18" s="484" customFormat="1" hidden="1">
      <c r="A977" s="478" t="s">
        <v>5071</v>
      </c>
      <c r="B977" s="478" t="s">
        <v>1055</v>
      </c>
      <c r="C977" s="234" t="s">
        <v>9332</v>
      </c>
      <c r="D977" s="606"/>
      <c r="E977" s="606"/>
      <c r="F977" s="487" t="s">
        <v>5725</v>
      </c>
      <c r="G977" s="485" t="s">
        <v>6015</v>
      </c>
      <c r="H977" s="1" t="s">
        <v>5996</v>
      </c>
      <c r="I977" s="510">
        <v>45302</v>
      </c>
      <c r="J977" s="510">
        <v>45331</v>
      </c>
      <c r="K977" s="478" t="s">
        <v>1895</v>
      </c>
      <c r="L977" s="478" t="s">
        <v>6015</v>
      </c>
      <c r="M977" s="515">
        <v>24659417.510000002</v>
      </c>
      <c r="O977" s="10"/>
      <c r="P977" s="513"/>
      <c r="Q977" s="1057"/>
      <c r="R977" s="513">
        <f t="shared" si="24"/>
        <v>24659417.510000002</v>
      </c>
    </row>
    <row r="978" spans="1:18" s="484" customFormat="1" hidden="1">
      <c r="A978" s="478" t="s">
        <v>5071</v>
      </c>
      <c r="B978" s="478" t="s">
        <v>1055</v>
      </c>
      <c r="C978" s="234" t="s">
        <v>9333</v>
      </c>
      <c r="D978" s="606"/>
      <c r="E978" s="606"/>
      <c r="F978" s="487" t="s">
        <v>5725</v>
      </c>
      <c r="G978" s="485" t="s">
        <v>6094</v>
      </c>
      <c r="H978" s="1" t="s">
        <v>5996</v>
      </c>
      <c r="I978" s="510">
        <v>45300</v>
      </c>
      <c r="J978" s="510">
        <v>45336</v>
      </c>
      <c r="K978" s="478" t="s">
        <v>6974</v>
      </c>
      <c r="L978" s="478" t="s">
        <v>6094</v>
      </c>
      <c r="M978" s="515">
        <v>7966000</v>
      </c>
      <c r="O978" s="10"/>
      <c r="P978" s="513"/>
      <c r="Q978" s="1057"/>
      <c r="R978" s="513">
        <f t="shared" si="24"/>
        <v>7966000</v>
      </c>
    </row>
    <row r="979" spans="1:18" s="484" customFormat="1" hidden="1">
      <c r="A979" s="478" t="s">
        <v>5071</v>
      </c>
      <c r="B979" s="478" t="s">
        <v>1055</v>
      </c>
      <c r="C979" s="234" t="s">
        <v>9339</v>
      </c>
      <c r="D979" s="606"/>
      <c r="E979" s="606"/>
      <c r="F979" s="487" t="s">
        <v>5725</v>
      </c>
      <c r="G979" s="485" t="s">
        <v>6090</v>
      </c>
      <c r="H979" s="1" t="s">
        <v>5996</v>
      </c>
      <c r="I979" s="510">
        <v>45322</v>
      </c>
      <c r="J979" s="510">
        <v>45343</v>
      </c>
      <c r="K979" s="478" t="s">
        <v>7053</v>
      </c>
      <c r="L979" s="478" t="s">
        <v>6090</v>
      </c>
      <c r="M979" s="490" t="s">
        <v>6721</v>
      </c>
      <c r="O979" s="10"/>
      <c r="P979" s="513"/>
      <c r="Q979" s="1057"/>
      <c r="R979" s="513" t="str">
        <f t="shared" si="24"/>
        <v>n.d.</v>
      </c>
    </row>
    <row r="980" spans="1:18" s="484" customFormat="1" hidden="1">
      <c r="A980" s="478" t="s">
        <v>5071</v>
      </c>
      <c r="B980" s="478" t="s">
        <v>1055</v>
      </c>
      <c r="C980" s="234" t="s">
        <v>9983</v>
      </c>
      <c r="D980" s="606"/>
      <c r="E980" s="606"/>
      <c r="F980" s="487" t="s">
        <v>5725</v>
      </c>
      <c r="G980" s="485" t="s">
        <v>9984</v>
      </c>
      <c r="H980" s="1" t="s">
        <v>5996</v>
      </c>
      <c r="I980" s="510">
        <v>45388</v>
      </c>
      <c r="J980" s="510">
        <v>45402</v>
      </c>
      <c r="K980" s="478" t="s">
        <v>6974</v>
      </c>
      <c r="L980" s="478" t="s">
        <v>6094</v>
      </c>
      <c r="M980" s="490">
        <v>19984000</v>
      </c>
      <c r="O980" s="10"/>
      <c r="P980" s="513"/>
      <c r="Q980" s="1057"/>
      <c r="R980" s="513">
        <f t="shared" si="24"/>
        <v>19984000</v>
      </c>
    </row>
    <row r="981" spans="1:18" s="484" customFormat="1" hidden="1">
      <c r="A981" s="478" t="s">
        <v>5071</v>
      </c>
      <c r="B981" s="478" t="s">
        <v>1055</v>
      </c>
      <c r="C981" s="234" t="s">
        <v>9991</v>
      </c>
      <c r="D981" s="606"/>
      <c r="E981" s="606"/>
      <c r="F981" s="487" t="s">
        <v>5725</v>
      </c>
      <c r="G981" s="485" t="s">
        <v>9990</v>
      </c>
      <c r="H981" s="1" t="s">
        <v>5996</v>
      </c>
      <c r="I981" s="510">
        <v>45415</v>
      </c>
      <c r="J981" s="510">
        <v>45446</v>
      </c>
      <c r="K981" s="478" t="s">
        <v>6974</v>
      </c>
      <c r="L981" s="478" t="s">
        <v>6015</v>
      </c>
      <c r="M981" s="490">
        <v>4737972</v>
      </c>
      <c r="O981" s="10"/>
      <c r="P981" s="513"/>
      <c r="Q981" s="1057"/>
      <c r="R981" s="513">
        <f t="shared" si="24"/>
        <v>4737972</v>
      </c>
    </row>
    <row r="982" spans="1:18" s="484" customFormat="1" hidden="1">
      <c r="A982" s="478" t="s">
        <v>5071</v>
      </c>
      <c r="B982" s="478" t="s">
        <v>1055</v>
      </c>
      <c r="C982" s="234" t="s">
        <v>9993</v>
      </c>
      <c r="D982" s="606"/>
      <c r="E982" s="606"/>
      <c r="F982" s="487" t="s">
        <v>5725</v>
      </c>
      <c r="G982" s="485" t="s">
        <v>9984</v>
      </c>
      <c r="H982" s="1" t="s">
        <v>5996</v>
      </c>
      <c r="I982" s="510">
        <v>45441</v>
      </c>
      <c r="J982" s="510">
        <v>45455</v>
      </c>
      <c r="K982" s="478" t="s">
        <v>6974</v>
      </c>
      <c r="L982" s="478" t="s">
        <v>6094</v>
      </c>
      <c r="M982" s="490">
        <v>28833000</v>
      </c>
      <c r="O982" s="10"/>
      <c r="P982" s="490"/>
      <c r="Q982" s="1057"/>
      <c r="R982" s="513">
        <f t="shared" si="24"/>
        <v>28833000</v>
      </c>
    </row>
    <row r="983" spans="1:18" s="484" customFormat="1" hidden="1">
      <c r="A983" s="478" t="s">
        <v>5071</v>
      </c>
      <c r="B983" s="478" t="s">
        <v>1055</v>
      </c>
      <c r="C983" s="234" t="s">
        <v>10000</v>
      </c>
      <c r="D983" s="606"/>
      <c r="E983" s="606"/>
      <c r="F983" s="487" t="s">
        <v>5729</v>
      </c>
      <c r="G983" s="485" t="s">
        <v>6015</v>
      </c>
      <c r="H983" s="1" t="s">
        <v>5996</v>
      </c>
      <c r="I983" s="510">
        <v>45386</v>
      </c>
      <c r="J983" s="510">
        <v>45473</v>
      </c>
      <c r="K983" s="478" t="s">
        <v>1902</v>
      </c>
      <c r="L983" s="478" t="s">
        <v>6015</v>
      </c>
      <c r="M983" s="490">
        <v>38821486.130000003</v>
      </c>
      <c r="O983" s="10"/>
      <c r="P983" s="490"/>
      <c r="Q983" s="1057"/>
      <c r="R983" s="513">
        <f t="shared" si="24"/>
        <v>38821486.130000003</v>
      </c>
    </row>
    <row r="984" spans="1:18" s="484" customFormat="1" hidden="1">
      <c r="A984" s="478" t="s">
        <v>5071</v>
      </c>
      <c r="B984" s="478" t="s">
        <v>1055</v>
      </c>
      <c r="C984" s="234" t="s">
        <v>10006</v>
      </c>
      <c r="D984" s="606"/>
      <c r="E984" s="606"/>
      <c r="F984" s="487" t="s">
        <v>5729</v>
      </c>
      <c r="G984" s="485" t="s">
        <v>6102</v>
      </c>
      <c r="H984" s="1" t="s">
        <v>5996</v>
      </c>
      <c r="I984" s="510">
        <v>45463</v>
      </c>
      <c r="J984" s="510">
        <v>45497</v>
      </c>
      <c r="K984" s="478" t="s">
        <v>1895</v>
      </c>
      <c r="L984" s="478" t="s">
        <v>6102</v>
      </c>
      <c r="M984" s="490">
        <v>1424737.84</v>
      </c>
      <c r="O984" s="10"/>
      <c r="P984" s="490"/>
      <c r="Q984" s="1057"/>
      <c r="R984" s="513">
        <f t="shared" ref="R984:R1015" si="25">M984</f>
        <v>1424737.84</v>
      </c>
    </row>
    <row r="985" spans="1:18" s="484" customFormat="1" hidden="1">
      <c r="A985" s="478" t="s">
        <v>5071</v>
      </c>
      <c r="B985" s="478" t="s">
        <v>1055</v>
      </c>
      <c r="C985" s="234" t="s">
        <v>11629</v>
      </c>
      <c r="D985" s="606"/>
      <c r="E985" s="606"/>
      <c r="F985" s="487" t="s">
        <v>5729</v>
      </c>
      <c r="G985" s="485" t="s">
        <v>3280</v>
      </c>
      <c r="H985" s="1" t="s">
        <v>5996</v>
      </c>
      <c r="I985" s="510">
        <v>45481</v>
      </c>
      <c r="J985" s="510">
        <v>45502</v>
      </c>
      <c r="K985" s="478" t="s">
        <v>1895</v>
      </c>
      <c r="L985" s="478" t="s">
        <v>3280</v>
      </c>
      <c r="M985" s="490">
        <v>28655588</v>
      </c>
      <c r="O985" s="10"/>
      <c r="P985" s="490"/>
      <c r="Q985" s="1057"/>
      <c r="R985" s="513">
        <f t="shared" si="25"/>
        <v>28655588</v>
      </c>
    </row>
    <row r="986" spans="1:18" s="484" customFormat="1" hidden="1">
      <c r="A986" s="478" t="s">
        <v>5071</v>
      </c>
      <c r="B986" s="478" t="s">
        <v>1055</v>
      </c>
      <c r="C986" s="234" t="s">
        <v>10012</v>
      </c>
      <c r="D986" s="606"/>
      <c r="E986" s="606"/>
      <c r="F986" s="487" t="s">
        <v>5729</v>
      </c>
      <c r="G986" s="485" t="s">
        <v>6102</v>
      </c>
      <c r="H986" s="1" t="s">
        <v>5996</v>
      </c>
      <c r="I986" s="510">
        <v>45488</v>
      </c>
      <c r="J986" s="510">
        <v>45516</v>
      </c>
      <c r="K986" s="478" t="s">
        <v>1895</v>
      </c>
      <c r="L986" s="478" t="s">
        <v>6102</v>
      </c>
      <c r="M986" s="490">
        <v>1543012.16</v>
      </c>
      <c r="O986" s="10"/>
      <c r="P986" s="513"/>
      <c r="Q986" s="1057"/>
      <c r="R986" s="513">
        <f t="shared" si="25"/>
        <v>1543012.16</v>
      </c>
    </row>
    <row r="987" spans="1:18" s="484" customFormat="1" hidden="1">
      <c r="A987" s="478" t="s">
        <v>5071</v>
      </c>
      <c r="B987" s="478" t="s">
        <v>1055</v>
      </c>
      <c r="C987" s="234" t="s">
        <v>10020</v>
      </c>
      <c r="D987" s="606"/>
      <c r="E987" s="606"/>
      <c r="F987" s="487" t="s">
        <v>5729</v>
      </c>
      <c r="G987" s="485" t="s">
        <v>6099</v>
      </c>
      <c r="H987" s="1" t="s">
        <v>5996</v>
      </c>
      <c r="I987" s="510">
        <v>45523</v>
      </c>
      <c r="J987" s="510">
        <v>45548</v>
      </c>
      <c r="K987" s="478" t="s">
        <v>1895</v>
      </c>
      <c r="L987" s="478" t="s">
        <v>6099</v>
      </c>
      <c r="M987" s="490">
        <v>7935953.9699999997</v>
      </c>
      <c r="O987" s="10"/>
      <c r="P987" s="513"/>
      <c r="Q987" s="1057"/>
      <c r="R987" s="513">
        <f t="shared" si="25"/>
        <v>7935953.9699999997</v>
      </c>
    </row>
    <row r="988" spans="1:18" s="484" customFormat="1" hidden="1">
      <c r="A988" s="478" t="s">
        <v>5071</v>
      </c>
      <c r="B988" s="478" t="s">
        <v>1055</v>
      </c>
      <c r="C988" s="234" t="s">
        <v>10023</v>
      </c>
      <c r="D988" s="606"/>
      <c r="E988" s="606"/>
      <c r="F988" s="487" t="s">
        <v>5708</v>
      </c>
      <c r="G988" s="485" t="s">
        <v>6097</v>
      </c>
      <c r="H988" s="1" t="s">
        <v>5996</v>
      </c>
      <c r="I988" s="510">
        <v>45411</v>
      </c>
      <c r="J988" s="510">
        <v>45559</v>
      </c>
      <c r="K988" s="478" t="s">
        <v>1895</v>
      </c>
      <c r="L988" s="478" t="s">
        <v>6097</v>
      </c>
      <c r="M988" s="490">
        <v>25500000</v>
      </c>
      <c r="O988" s="10"/>
      <c r="P988" s="513"/>
      <c r="Q988" s="1057"/>
      <c r="R988" s="513">
        <f t="shared" si="25"/>
        <v>25500000</v>
      </c>
    </row>
    <row r="989" spans="1:18" s="484" customFormat="1" hidden="1">
      <c r="A989" s="478" t="s">
        <v>5071</v>
      </c>
      <c r="B989" s="478" t="s">
        <v>1055</v>
      </c>
      <c r="C989" s="234" t="s">
        <v>10025</v>
      </c>
      <c r="D989" s="606"/>
      <c r="E989" s="606"/>
      <c r="F989" s="487" t="s">
        <v>5729</v>
      </c>
      <c r="G989" s="485" t="s">
        <v>6102</v>
      </c>
      <c r="H989" s="1" t="s">
        <v>5996</v>
      </c>
      <c r="I989" s="510">
        <v>45463</v>
      </c>
      <c r="J989" s="510">
        <v>45568</v>
      </c>
      <c r="K989" s="478" t="s">
        <v>1895</v>
      </c>
      <c r="L989" s="478" t="s">
        <v>6102</v>
      </c>
      <c r="M989" s="490">
        <v>1424737.84</v>
      </c>
      <c r="O989" s="10"/>
      <c r="P989" s="513"/>
      <c r="Q989" s="1057"/>
      <c r="R989" s="513">
        <f t="shared" si="25"/>
        <v>1424737.84</v>
      </c>
    </row>
    <row r="990" spans="1:18" s="484" customFormat="1" hidden="1">
      <c r="A990" s="478" t="s">
        <v>5071</v>
      </c>
      <c r="B990" s="478" t="s">
        <v>1055</v>
      </c>
      <c r="C990" s="234" t="s">
        <v>11645</v>
      </c>
      <c r="D990" s="606"/>
      <c r="E990" s="606"/>
      <c r="F990" s="487" t="s">
        <v>5708</v>
      </c>
      <c r="G990" s="485" t="s">
        <v>6097</v>
      </c>
      <c r="H990" s="1" t="s">
        <v>5996</v>
      </c>
      <c r="I990" s="510">
        <v>45537</v>
      </c>
      <c r="J990" s="510">
        <v>45573</v>
      </c>
      <c r="K990" s="478" t="s">
        <v>1902</v>
      </c>
      <c r="L990" s="478" t="s">
        <v>6097</v>
      </c>
      <c r="M990" s="490">
        <v>4323273</v>
      </c>
      <c r="O990" s="10"/>
      <c r="P990" s="513"/>
      <c r="Q990" s="1057"/>
      <c r="R990" s="513">
        <f t="shared" si="25"/>
        <v>4323273</v>
      </c>
    </row>
    <row r="991" spans="1:18" s="484" customFormat="1" hidden="1">
      <c r="A991" s="478" t="s">
        <v>5071</v>
      </c>
      <c r="B991" s="478" t="s">
        <v>1055</v>
      </c>
      <c r="C991" s="234" t="s">
        <v>10026</v>
      </c>
      <c r="D991" s="606"/>
      <c r="E991" s="606"/>
      <c r="F991" s="487" t="s">
        <v>5708</v>
      </c>
      <c r="G991" s="485" t="s">
        <v>6100</v>
      </c>
      <c r="H991" s="1" t="s">
        <v>5996</v>
      </c>
      <c r="I991" s="510">
        <v>45530</v>
      </c>
      <c r="J991" s="510">
        <v>45574</v>
      </c>
      <c r="K991" s="478" t="s">
        <v>1902</v>
      </c>
      <c r="L991" s="478" t="s">
        <v>6100</v>
      </c>
      <c r="M991" s="490">
        <v>20716253.879999999</v>
      </c>
      <c r="O991" s="10"/>
      <c r="P991" s="513"/>
      <c r="Q991" s="1057"/>
      <c r="R991" s="513">
        <f t="shared" si="25"/>
        <v>20716253.879999999</v>
      </c>
    </row>
    <row r="992" spans="1:18" s="484" customFormat="1" hidden="1">
      <c r="A992" s="478" t="s">
        <v>5071</v>
      </c>
      <c r="B992" s="478" t="s">
        <v>1055</v>
      </c>
      <c r="C992" s="234" t="s">
        <v>11659</v>
      </c>
      <c r="D992" s="606"/>
      <c r="E992" s="606"/>
      <c r="F992" s="487" t="s">
        <v>5725</v>
      </c>
      <c r="G992" s="485" t="s">
        <v>9357</v>
      </c>
      <c r="H992" s="1" t="s">
        <v>5996</v>
      </c>
      <c r="I992" s="510">
        <v>45547</v>
      </c>
      <c r="J992" s="510">
        <v>45607</v>
      </c>
      <c r="K992" s="478" t="s">
        <v>6908</v>
      </c>
      <c r="L992" s="478" t="s">
        <v>6998</v>
      </c>
      <c r="M992" s="490">
        <v>2360438</v>
      </c>
      <c r="O992" s="10"/>
      <c r="P992" s="513"/>
      <c r="Q992" s="1057"/>
      <c r="R992" s="513">
        <f t="shared" si="25"/>
        <v>2360438</v>
      </c>
    </row>
    <row r="993" spans="1:18" s="484" customFormat="1" hidden="1">
      <c r="A993" s="478" t="s">
        <v>5071</v>
      </c>
      <c r="B993" s="478" t="s">
        <v>1055</v>
      </c>
      <c r="C993" s="234" t="s">
        <v>11660</v>
      </c>
      <c r="D993" s="484" t="s">
        <v>11661</v>
      </c>
      <c r="E993" s="606"/>
      <c r="F993" s="487" t="s">
        <v>5725</v>
      </c>
      <c r="G993" s="485" t="s">
        <v>3280</v>
      </c>
      <c r="H993" s="1" t="s">
        <v>5996</v>
      </c>
      <c r="I993" s="510">
        <v>45590</v>
      </c>
      <c r="J993" s="510">
        <v>45611</v>
      </c>
      <c r="K993" s="478" t="s">
        <v>1902</v>
      </c>
      <c r="L993" s="478" t="s">
        <v>3280</v>
      </c>
      <c r="M993" s="490">
        <v>46880000</v>
      </c>
      <c r="O993" s="10"/>
      <c r="P993" s="513"/>
      <c r="Q993" s="1057"/>
      <c r="R993" s="513">
        <f t="shared" si="25"/>
        <v>46880000</v>
      </c>
    </row>
    <row r="994" spans="1:18" s="484" customFormat="1" hidden="1">
      <c r="A994" s="478" t="s">
        <v>5071</v>
      </c>
      <c r="B994" s="478" t="s">
        <v>1055</v>
      </c>
      <c r="C994" s="234" t="s">
        <v>11662</v>
      </c>
      <c r="D994" s="606"/>
      <c r="E994" s="606"/>
      <c r="F994" s="487" t="s">
        <v>5725</v>
      </c>
      <c r="G994" s="485" t="s">
        <v>6014</v>
      </c>
      <c r="H994" s="1" t="s">
        <v>5996</v>
      </c>
      <c r="I994" s="510">
        <v>45584</v>
      </c>
      <c r="J994" s="510">
        <v>45614</v>
      </c>
      <c r="K994" s="478" t="s">
        <v>1895</v>
      </c>
      <c r="L994" s="478" t="s">
        <v>6014</v>
      </c>
      <c r="M994" s="490">
        <v>12000000</v>
      </c>
      <c r="O994" s="10"/>
      <c r="P994" s="513"/>
      <c r="Q994" s="1057"/>
      <c r="R994" s="513">
        <f t="shared" si="25"/>
        <v>12000000</v>
      </c>
    </row>
    <row r="995" spans="1:18" s="484" customFormat="1" hidden="1">
      <c r="A995" s="478" t="s">
        <v>5071</v>
      </c>
      <c r="B995" s="478" t="s">
        <v>1055</v>
      </c>
      <c r="C995" s="234" t="s">
        <v>11668</v>
      </c>
      <c r="D995" s="606"/>
      <c r="E995" s="606"/>
      <c r="F995" s="487" t="s">
        <v>5725</v>
      </c>
      <c r="G995" s="485" t="s">
        <v>9990</v>
      </c>
      <c r="H995" s="1" t="s">
        <v>5996</v>
      </c>
      <c r="I995" s="510">
        <v>45610</v>
      </c>
      <c r="J995" s="510">
        <v>45649</v>
      </c>
      <c r="K995" s="478" t="s">
        <v>6974</v>
      </c>
      <c r="L995" s="478" t="s">
        <v>6015</v>
      </c>
      <c r="M995" s="490" t="s">
        <v>6721</v>
      </c>
      <c r="O995" s="10"/>
      <c r="P995" s="513"/>
      <c r="Q995" s="1057"/>
      <c r="R995" s="513" t="str">
        <f t="shared" si="25"/>
        <v>n.d.</v>
      </c>
    </row>
    <row r="996" spans="1:18" s="484" customFormat="1" hidden="1">
      <c r="A996" s="478" t="s">
        <v>5071</v>
      </c>
      <c r="B996" s="478" t="s">
        <v>1055</v>
      </c>
      <c r="C996" s="234" t="s">
        <v>11669</v>
      </c>
      <c r="E996" s="606"/>
      <c r="F996" s="487" t="s">
        <v>5725</v>
      </c>
      <c r="G996" s="485" t="s">
        <v>9990</v>
      </c>
      <c r="H996" s="1" t="s">
        <v>5996</v>
      </c>
      <c r="I996" s="510">
        <v>45610</v>
      </c>
      <c r="J996" s="510">
        <v>45649</v>
      </c>
      <c r="K996" s="478" t="s">
        <v>6974</v>
      </c>
      <c r="L996" s="478" t="s">
        <v>6015</v>
      </c>
      <c r="M996" s="490">
        <v>18827096.210000001</v>
      </c>
      <c r="O996" s="10"/>
      <c r="P996" s="513"/>
      <c r="Q996" s="1057"/>
      <c r="R996" s="513">
        <f t="shared" si="25"/>
        <v>18827096.210000001</v>
      </c>
    </row>
    <row r="997" spans="1:18" s="484" customFormat="1" hidden="1">
      <c r="A997" s="478" t="s">
        <v>5071</v>
      </c>
      <c r="B997" s="478" t="s">
        <v>1055</v>
      </c>
      <c r="C997" s="234" t="s">
        <v>11676</v>
      </c>
      <c r="D997" s="606"/>
      <c r="E997" s="606"/>
      <c r="F997" s="487" t="s">
        <v>5725</v>
      </c>
      <c r="G997" s="485" t="s">
        <v>6015</v>
      </c>
      <c r="H997" s="1" t="s">
        <v>5996</v>
      </c>
      <c r="I997" s="510">
        <v>45645</v>
      </c>
      <c r="J997" s="510">
        <v>45688</v>
      </c>
      <c r="K997" s="478" t="s">
        <v>1900</v>
      </c>
      <c r="L997" s="478" t="s">
        <v>6015</v>
      </c>
      <c r="M997" s="490">
        <v>8195000</v>
      </c>
      <c r="O997" s="10"/>
      <c r="P997" s="513"/>
      <c r="Q997" s="1057"/>
      <c r="R997" s="513">
        <f t="shared" si="25"/>
        <v>8195000</v>
      </c>
    </row>
    <row r="998" spans="1:18" s="484" customFormat="1" hidden="1">
      <c r="A998" s="478" t="s">
        <v>5071</v>
      </c>
      <c r="B998" s="478" t="s">
        <v>1055</v>
      </c>
      <c r="C998" s="234" t="s">
        <v>11691</v>
      </c>
      <c r="D998" s="606"/>
      <c r="E998" s="606"/>
      <c r="F998" s="487" t="s">
        <v>5725</v>
      </c>
      <c r="G998" s="485" t="s">
        <v>6090</v>
      </c>
      <c r="H998" s="1" t="s">
        <v>5996</v>
      </c>
      <c r="I998" s="510">
        <v>45538</v>
      </c>
      <c r="J998" s="510">
        <v>45930</v>
      </c>
      <c r="K998" s="478" t="s">
        <v>7053</v>
      </c>
      <c r="L998" s="478" t="s">
        <v>6090</v>
      </c>
      <c r="M998" s="490" t="s">
        <v>6721</v>
      </c>
      <c r="O998" s="10"/>
      <c r="P998" s="513"/>
      <c r="Q998" s="1057"/>
      <c r="R998" s="513" t="str">
        <f t="shared" si="25"/>
        <v>n.d.</v>
      </c>
    </row>
    <row r="999" spans="1:18" s="484" customFormat="1" hidden="1">
      <c r="A999" s="478" t="s">
        <v>5071</v>
      </c>
      <c r="B999" s="478" t="s">
        <v>1055</v>
      </c>
      <c r="C999" s="234" t="s">
        <v>11347</v>
      </c>
      <c r="D999" s="606" t="s">
        <v>11348</v>
      </c>
      <c r="E999" s="606"/>
      <c r="F999" s="487" t="s">
        <v>5725</v>
      </c>
      <c r="G999" s="485" t="s">
        <v>6103</v>
      </c>
      <c r="H999" s="1" t="s">
        <v>5996</v>
      </c>
      <c r="I999" s="510">
        <v>44805</v>
      </c>
      <c r="J999" s="510">
        <v>46022</v>
      </c>
      <c r="K999" s="478" t="s">
        <v>6020</v>
      </c>
      <c r="L999" s="478" t="s">
        <v>6103</v>
      </c>
      <c r="M999" s="490">
        <v>3450000</v>
      </c>
      <c r="O999" s="10"/>
      <c r="P999" s="513"/>
      <c r="Q999" s="1057"/>
      <c r="R999" s="513">
        <f t="shared" si="25"/>
        <v>3450000</v>
      </c>
    </row>
    <row r="1000" spans="1:18" s="484" customFormat="1" hidden="1">
      <c r="A1000" s="478" t="s">
        <v>5071</v>
      </c>
      <c r="B1000" s="478" t="s">
        <v>1055</v>
      </c>
      <c r="C1000" s="234" t="s">
        <v>10029</v>
      </c>
      <c r="D1000" s="606"/>
      <c r="E1000" s="606"/>
      <c r="F1000" s="487" t="s">
        <v>5725</v>
      </c>
      <c r="G1000" s="485" t="s">
        <v>6099</v>
      </c>
      <c r="H1000" s="1" t="s">
        <v>5996</v>
      </c>
      <c r="I1000" s="510">
        <v>45488</v>
      </c>
      <c r="J1000" s="510">
        <v>46022</v>
      </c>
      <c r="K1000" s="478" t="s">
        <v>1902</v>
      </c>
      <c r="L1000" s="478" t="s">
        <v>6099</v>
      </c>
      <c r="M1000" s="490">
        <v>391500</v>
      </c>
      <c r="O1000" s="10"/>
      <c r="P1000" s="513"/>
      <c r="Q1000" s="1057"/>
      <c r="R1000" s="513">
        <f t="shared" si="25"/>
        <v>391500</v>
      </c>
    </row>
    <row r="1001" spans="1:18" s="484" customFormat="1" hidden="1">
      <c r="A1001" s="478" t="s">
        <v>5071</v>
      </c>
      <c r="B1001" s="478" t="s">
        <v>1055</v>
      </c>
      <c r="C1001" s="234" t="s">
        <v>11692</v>
      </c>
      <c r="D1001" s="606"/>
      <c r="E1001" s="606"/>
      <c r="F1001" s="487" t="s">
        <v>5725</v>
      </c>
      <c r="G1001" s="485" t="s">
        <v>9990</v>
      </c>
      <c r="H1001" s="1" t="s">
        <v>5996</v>
      </c>
      <c r="I1001" s="510">
        <v>45680</v>
      </c>
      <c r="J1001" s="510">
        <v>46022</v>
      </c>
      <c r="K1001" s="478" t="s">
        <v>1900</v>
      </c>
      <c r="L1001" s="478" t="s">
        <v>6015</v>
      </c>
      <c r="M1001" s="490">
        <v>10000800</v>
      </c>
      <c r="O1001" s="10"/>
      <c r="P1001" s="513"/>
      <c r="Q1001" s="1057"/>
      <c r="R1001" s="513">
        <f t="shared" si="25"/>
        <v>10000800</v>
      </c>
    </row>
    <row r="1002" spans="1:18" s="484" customFormat="1" hidden="1">
      <c r="A1002" s="478" t="s">
        <v>5071</v>
      </c>
      <c r="B1002" s="478" t="s">
        <v>1055</v>
      </c>
      <c r="C1002" s="234" t="s">
        <v>9172</v>
      </c>
      <c r="D1002" s="606"/>
      <c r="E1002" s="606"/>
      <c r="F1002" s="487" t="s">
        <v>5725</v>
      </c>
      <c r="G1002" s="485" t="s">
        <v>3226</v>
      </c>
      <c r="H1002" s="1" t="s">
        <v>5996</v>
      </c>
      <c r="I1002" s="510">
        <v>44562</v>
      </c>
      <c r="J1002" s="521" t="s">
        <v>6019</v>
      </c>
      <c r="K1002" s="478" t="s">
        <v>1902</v>
      </c>
      <c r="L1002" s="478" t="s">
        <v>3226</v>
      </c>
      <c r="M1002" s="490">
        <v>12573951</v>
      </c>
      <c r="O1002" s="10"/>
      <c r="P1002" s="513"/>
      <c r="Q1002" s="1057"/>
      <c r="R1002" s="513">
        <f t="shared" si="25"/>
        <v>12573951</v>
      </c>
    </row>
    <row r="1003" spans="1:18" s="484" customFormat="1" hidden="1">
      <c r="A1003" s="478" t="s">
        <v>5071</v>
      </c>
      <c r="B1003" s="478" t="s">
        <v>1055</v>
      </c>
      <c r="C1003" s="168" t="s">
        <v>6022</v>
      </c>
      <c r="D1003" s="742"/>
      <c r="E1003" s="742"/>
      <c r="F1003" s="487" t="s">
        <v>5725</v>
      </c>
      <c r="G1003" s="485" t="s">
        <v>5704</v>
      </c>
      <c r="H1003" s="1" t="s">
        <v>5996</v>
      </c>
      <c r="I1003" s="510">
        <v>44718</v>
      </c>
      <c r="J1003" s="521" t="s">
        <v>6019</v>
      </c>
      <c r="K1003" s="478" t="s">
        <v>1895</v>
      </c>
      <c r="L1003" s="478" t="s">
        <v>5704</v>
      </c>
      <c r="M1003" s="515">
        <v>101288000</v>
      </c>
      <c r="O1003" s="10"/>
      <c r="P1003" s="513"/>
      <c r="Q1003" s="1057"/>
      <c r="R1003" s="513">
        <f t="shared" si="25"/>
        <v>101288000</v>
      </c>
    </row>
    <row r="1004" spans="1:18" s="484" customFormat="1" hidden="1">
      <c r="A1004" s="478" t="s">
        <v>5071</v>
      </c>
      <c r="B1004" s="478" t="s">
        <v>1055</v>
      </c>
      <c r="C1004" s="234" t="s">
        <v>7056</v>
      </c>
      <c r="D1004" s="606"/>
      <c r="E1004" s="606"/>
      <c r="F1004" s="487" t="s">
        <v>5725</v>
      </c>
      <c r="G1004" s="485" t="s">
        <v>6099</v>
      </c>
      <c r="H1004" s="1" t="s">
        <v>5996</v>
      </c>
      <c r="I1004" s="510">
        <v>44781</v>
      </c>
      <c r="J1004" s="521" t="s">
        <v>6019</v>
      </c>
      <c r="K1004" s="478" t="s">
        <v>1902</v>
      </c>
      <c r="L1004" s="478" t="s">
        <v>6099</v>
      </c>
      <c r="M1004" s="515">
        <v>20944000</v>
      </c>
      <c r="O1004" s="10"/>
      <c r="P1004" s="513"/>
      <c r="Q1004" s="1057"/>
      <c r="R1004" s="513">
        <f t="shared" si="25"/>
        <v>20944000</v>
      </c>
    </row>
    <row r="1005" spans="1:18" s="484" customFormat="1" hidden="1">
      <c r="A1005" s="478" t="s">
        <v>5071</v>
      </c>
      <c r="B1005" s="478" t="s">
        <v>1055</v>
      </c>
      <c r="C1005" s="234" t="s">
        <v>9171</v>
      </c>
      <c r="D1005" s="606"/>
      <c r="E1005" s="606"/>
      <c r="F1005" s="487" t="s">
        <v>5725</v>
      </c>
      <c r="G1005" s="485" t="s">
        <v>3226</v>
      </c>
      <c r="H1005" s="1" t="s">
        <v>5996</v>
      </c>
      <c r="I1005" s="510">
        <v>44835</v>
      </c>
      <c r="J1005" s="521" t="s">
        <v>6019</v>
      </c>
      <c r="K1005" s="478" t="s">
        <v>1902</v>
      </c>
      <c r="L1005" s="478" t="s">
        <v>3226</v>
      </c>
      <c r="M1005" s="490">
        <v>19135747</v>
      </c>
      <c r="O1005" s="10"/>
      <c r="P1005" s="490"/>
      <c r="Q1005" s="1057"/>
      <c r="R1005" s="513">
        <f t="shared" si="25"/>
        <v>19135747</v>
      </c>
    </row>
    <row r="1006" spans="1:18" s="484" customFormat="1" hidden="1">
      <c r="A1006" s="478" t="s">
        <v>5071</v>
      </c>
      <c r="B1006" s="478" t="s">
        <v>1055</v>
      </c>
      <c r="C1006" s="234" t="s">
        <v>7062</v>
      </c>
      <c r="D1006" s="606"/>
      <c r="E1006" s="606"/>
      <c r="F1006" s="487" t="s">
        <v>5725</v>
      </c>
      <c r="G1006" s="485" t="s">
        <v>6099</v>
      </c>
      <c r="H1006" s="1" t="s">
        <v>5996</v>
      </c>
      <c r="I1006" s="510">
        <v>44861</v>
      </c>
      <c r="J1006" s="521" t="s">
        <v>6019</v>
      </c>
      <c r="K1006" s="478" t="s">
        <v>1902</v>
      </c>
      <c r="L1006" s="478" t="s">
        <v>6099</v>
      </c>
      <c r="M1006" s="490" t="s">
        <v>6721</v>
      </c>
      <c r="O1006" s="10"/>
      <c r="P1006" s="513"/>
      <c r="Q1006" s="1057"/>
      <c r="R1006" s="513" t="str">
        <f t="shared" si="25"/>
        <v>n.d.</v>
      </c>
    </row>
    <row r="1007" spans="1:18" s="484" customFormat="1" hidden="1">
      <c r="A1007" s="478" t="s">
        <v>5071</v>
      </c>
      <c r="B1007" s="478" t="s">
        <v>1055</v>
      </c>
      <c r="C1007" s="234" t="s">
        <v>7068</v>
      </c>
      <c r="D1007" s="606"/>
      <c r="E1007" s="606"/>
      <c r="F1007" s="487" t="s">
        <v>5725</v>
      </c>
      <c r="G1007" s="485" t="s">
        <v>6099</v>
      </c>
      <c r="H1007" s="1" t="s">
        <v>5996</v>
      </c>
      <c r="I1007" s="510">
        <v>44998</v>
      </c>
      <c r="J1007" s="521" t="s">
        <v>6019</v>
      </c>
      <c r="K1007" s="478" t="s">
        <v>1902</v>
      </c>
      <c r="L1007" s="478" t="s">
        <v>6099</v>
      </c>
      <c r="M1007" s="490" t="s">
        <v>6721</v>
      </c>
      <c r="O1007" s="10"/>
      <c r="P1007" s="490"/>
      <c r="Q1007" s="1057"/>
      <c r="R1007" s="513" t="str">
        <f t="shared" si="25"/>
        <v>n.d.</v>
      </c>
    </row>
    <row r="1008" spans="1:18" s="484" customFormat="1" hidden="1">
      <c r="A1008" s="478" t="s">
        <v>5071</v>
      </c>
      <c r="B1008" s="478" t="s">
        <v>1055</v>
      </c>
      <c r="C1008" s="234" t="s">
        <v>7062</v>
      </c>
      <c r="D1008" s="606"/>
      <c r="E1008" s="606"/>
      <c r="F1008" s="487" t="s">
        <v>5725</v>
      </c>
      <c r="G1008" s="485" t="s">
        <v>6015</v>
      </c>
      <c r="H1008" s="1" t="s">
        <v>5996</v>
      </c>
      <c r="I1008" s="510">
        <v>45133</v>
      </c>
      <c r="J1008" s="521" t="s">
        <v>6019</v>
      </c>
      <c r="K1008" s="478" t="s">
        <v>1902</v>
      </c>
      <c r="L1008" s="478" t="s">
        <v>6015</v>
      </c>
      <c r="M1008" s="490">
        <v>500000</v>
      </c>
      <c r="O1008" s="10"/>
      <c r="P1008" s="513"/>
      <c r="Q1008" s="1057"/>
      <c r="R1008" s="513">
        <f t="shared" si="25"/>
        <v>500000</v>
      </c>
    </row>
    <row r="1009" spans="1:18" s="484" customFormat="1" hidden="1">
      <c r="A1009" s="478" t="s">
        <v>5071</v>
      </c>
      <c r="B1009" s="478" t="s">
        <v>1055</v>
      </c>
      <c r="C1009" s="234" t="s">
        <v>9170</v>
      </c>
      <c r="D1009" s="606"/>
      <c r="E1009" s="606"/>
      <c r="F1009" s="487" t="s">
        <v>5725</v>
      </c>
      <c r="G1009" s="485" t="s">
        <v>6093</v>
      </c>
      <c r="H1009" s="1" t="s">
        <v>5996</v>
      </c>
      <c r="I1009" s="510">
        <v>45204</v>
      </c>
      <c r="J1009" s="521" t="s">
        <v>6019</v>
      </c>
      <c r="K1009" s="478" t="s">
        <v>1902</v>
      </c>
      <c r="L1009" s="478" t="s">
        <v>6093</v>
      </c>
      <c r="M1009" s="490">
        <v>11828102</v>
      </c>
      <c r="O1009" s="10"/>
      <c r="P1009" s="513"/>
      <c r="Q1009" s="1057"/>
      <c r="R1009" s="513">
        <f t="shared" si="25"/>
        <v>11828102</v>
      </c>
    </row>
    <row r="1010" spans="1:18" s="484" customFormat="1" hidden="1">
      <c r="A1010" s="478" t="s">
        <v>5071</v>
      </c>
      <c r="B1010" s="478" t="s">
        <v>1055</v>
      </c>
      <c r="C1010" s="234" t="s">
        <v>9173</v>
      </c>
      <c r="D1010" s="606"/>
      <c r="E1010" s="606"/>
      <c r="F1010" s="487" t="s">
        <v>5725</v>
      </c>
      <c r="G1010" s="485" t="s">
        <v>6101</v>
      </c>
      <c r="H1010" s="1" t="s">
        <v>5996</v>
      </c>
      <c r="I1010" s="510">
        <v>45222</v>
      </c>
      <c r="J1010" s="521" t="s">
        <v>6019</v>
      </c>
      <c r="K1010" s="478" t="s">
        <v>1902</v>
      </c>
      <c r="L1010" s="478" t="s">
        <v>6101</v>
      </c>
      <c r="M1010" s="490">
        <v>4320000</v>
      </c>
      <c r="O1010" s="10"/>
      <c r="P1010" s="513"/>
      <c r="Q1010" s="1057"/>
      <c r="R1010" s="513">
        <f t="shared" si="25"/>
        <v>4320000</v>
      </c>
    </row>
    <row r="1011" spans="1:18" s="484" customFormat="1" hidden="1">
      <c r="A1011" s="478" t="s">
        <v>5071</v>
      </c>
      <c r="B1011" s="478" t="s">
        <v>1055</v>
      </c>
      <c r="C1011" s="234" t="s">
        <v>10030</v>
      </c>
      <c r="D1011" s="606"/>
      <c r="E1011" s="606"/>
      <c r="F1011" s="487" t="s">
        <v>5725</v>
      </c>
      <c r="G1011" s="485" t="s">
        <v>6015</v>
      </c>
      <c r="H1011" s="1" t="s">
        <v>5996</v>
      </c>
      <c r="I1011" s="510">
        <v>45400</v>
      </c>
      <c r="J1011" s="521" t="s">
        <v>6019</v>
      </c>
      <c r="K1011" s="478" t="s">
        <v>1900</v>
      </c>
      <c r="L1011" s="478" t="s">
        <v>6015</v>
      </c>
      <c r="M1011" s="515">
        <v>4367437</v>
      </c>
      <c r="O1011" s="10"/>
      <c r="P1011" s="513"/>
      <c r="Q1011" s="1057"/>
      <c r="R1011" s="513">
        <f t="shared" si="25"/>
        <v>4367437</v>
      </c>
    </row>
    <row r="1012" spans="1:18" s="484" customFormat="1" hidden="1">
      <c r="A1012" s="478" t="s">
        <v>5071</v>
      </c>
      <c r="B1012" s="478" t="s">
        <v>1055</v>
      </c>
      <c r="C1012" s="234" t="s">
        <v>10031</v>
      </c>
      <c r="D1012" s="606"/>
      <c r="E1012" s="606"/>
      <c r="F1012" s="487" t="s">
        <v>5725</v>
      </c>
      <c r="G1012" s="485" t="s">
        <v>6015</v>
      </c>
      <c r="H1012" s="1" t="s">
        <v>5996</v>
      </c>
      <c r="I1012" s="510">
        <v>45414</v>
      </c>
      <c r="J1012" s="521" t="s">
        <v>6019</v>
      </c>
      <c r="K1012" s="478" t="s">
        <v>6974</v>
      </c>
      <c r="L1012" s="478" t="s">
        <v>6015</v>
      </c>
      <c r="M1012" s="515">
        <v>5000000</v>
      </c>
      <c r="O1012" s="10"/>
      <c r="P1012" s="513"/>
      <c r="Q1012" s="1057"/>
      <c r="R1012" s="513">
        <f t="shared" si="25"/>
        <v>5000000</v>
      </c>
    </row>
    <row r="1013" spans="1:18" s="484" customFormat="1" hidden="1">
      <c r="A1013" s="478" t="s">
        <v>5071</v>
      </c>
      <c r="B1013" s="478" t="s">
        <v>1055</v>
      </c>
      <c r="C1013" s="234" t="s">
        <v>10032</v>
      </c>
      <c r="D1013" s="606"/>
      <c r="E1013" s="606"/>
      <c r="F1013" s="487" t="s">
        <v>5725</v>
      </c>
      <c r="G1013" s="485" t="s">
        <v>3226</v>
      </c>
      <c r="H1013" s="1" t="s">
        <v>5996</v>
      </c>
      <c r="I1013" s="510">
        <v>45434</v>
      </c>
      <c r="J1013" s="521" t="s">
        <v>6019</v>
      </c>
      <c r="K1013" s="478" t="s">
        <v>1895</v>
      </c>
      <c r="L1013" s="478" t="s">
        <v>3226</v>
      </c>
      <c r="M1013" s="515">
        <v>37625941</v>
      </c>
      <c r="O1013" s="10"/>
      <c r="P1013" s="513"/>
      <c r="Q1013" s="1057"/>
      <c r="R1013" s="513">
        <f t="shared" si="25"/>
        <v>37625941</v>
      </c>
    </row>
    <row r="1014" spans="1:18" s="484" customFormat="1" hidden="1">
      <c r="A1014" s="478" t="s">
        <v>5071</v>
      </c>
      <c r="B1014" s="478" t="s">
        <v>1055</v>
      </c>
      <c r="C1014" s="234" t="s">
        <v>7049</v>
      </c>
      <c r="D1014" s="606"/>
      <c r="E1014" s="606"/>
      <c r="F1014" s="487" t="s">
        <v>5725</v>
      </c>
      <c r="G1014" s="485" t="s">
        <v>6093</v>
      </c>
      <c r="H1014" s="1" t="s">
        <v>5996</v>
      </c>
      <c r="I1014" s="510">
        <v>44781</v>
      </c>
      <c r="J1014" s="510" t="s">
        <v>7055</v>
      </c>
      <c r="K1014" s="478" t="s">
        <v>1895</v>
      </c>
      <c r="L1014" s="478" t="s">
        <v>6093</v>
      </c>
      <c r="M1014" s="515">
        <v>119416000</v>
      </c>
      <c r="O1014" s="10"/>
      <c r="P1014" s="513"/>
      <c r="Q1014" s="1057"/>
      <c r="R1014" s="513">
        <f t="shared" si="25"/>
        <v>119416000</v>
      </c>
    </row>
    <row r="1015" spans="1:18" s="484" customFormat="1" hidden="1">
      <c r="A1015" s="478" t="s">
        <v>5071</v>
      </c>
      <c r="B1015" s="478" t="s">
        <v>1055</v>
      </c>
      <c r="C1015" s="234" t="s">
        <v>7050</v>
      </c>
      <c r="D1015" s="606"/>
      <c r="E1015" s="606"/>
      <c r="F1015" s="487" t="s">
        <v>5725</v>
      </c>
      <c r="G1015" s="485" t="s">
        <v>6093</v>
      </c>
      <c r="H1015" s="1" t="s">
        <v>5996</v>
      </c>
      <c r="I1015" s="510">
        <v>44781</v>
      </c>
      <c r="J1015" s="510" t="s">
        <v>7055</v>
      </c>
      <c r="K1015" s="478" t="s">
        <v>1895</v>
      </c>
      <c r="L1015" s="478" t="s">
        <v>6093</v>
      </c>
      <c r="M1015" s="515">
        <v>22835262</v>
      </c>
      <c r="O1015" s="10"/>
      <c r="P1015" s="513"/>
      <c r="Q1015" s="1057"/>
      <c r="R1015" s="513">
        <f t="shared" si="25"/>
        <v>22835262</v>
      </c>
    </row>
    <row r="1016" spans="1:18" s="484" customFormat="1" hidden="1">
      <c r="A1016" s="478" t="s">
        <v>5079</v>
      </c>
      <c r="B1016" s="373" t="s">
        <v>870</v>
      </c>
      <c r="C1016" s="234" t="s">
        <v>5989</v>
      </c>
      <c r="D1016" s="606"/>
      <c r="E1016" s="606"/>
      <c r="F1016" s="487" t="s">
        <v>5725</v>
      </c>
      <c r="G1016" s="487" t="s">
        <v>5738</v>
      </c>
      <c r="H1016" s="525" t="s">
        <v>5995</v>
      </c>
      <c r="I1016" s="510">
        <v>44621</v>
      </c>
      <c r="J1016" s="510">
        <v>44651</v>
      </c>
      <c r="K1016" s="494" t="s">
        <v>5739</v>
      </c>
      <c r="L1016" s="478" t="s">
        <v>1896</v>
      </c>
      <c r="M1016" s="515">
        <v>84600000</v>
      </c>
      <c r="O1016" s="10"/>
      <c r="P1016" s="513"/>
      <c r="Q1016" s="1057">
        <v>400</v>
      </c>
      <c r="R1016" s="513">
        <v>84270056</v>
      </c>
    </row>
    <row r="1017" spans="1:18" s="484" customFormat="1" hidden="1">
      <c r="A1017" s="478" t="s">
        <v>5080</v>
      </c>
      <c r="B1017" s="373" t="s">
        <v>870</v>
      </c>
      <c r="C1017" s="234" t="s">
        <v>5989</v>
      </c>
      <c r="D1017" s="606"/>
      <c r="E1017" s="606"/>
      <c r="F1017" s="487" t="s">
        <v>5725</v>
      </c>
      <c r="G1017" s="487" t="s">
        <v>5738</v>
      </c>
      <c r="H1017" s="525" t="s">
        <v>5995</v>
      </c>
      <c r="I1017" s="510">
        <v>44621</v>
      </c>
      <c r="J1017" s="510">
        <v>44651</v>
      </c>
      <c r="K1017" s="494" t="s">
        <v>5739</v>
      </c>
      <c r="L1017" s="478" t="s">
        <v>1896</v>
      </c>
      <c r="M1017" s="515">
        <v>307500000</v>
      </c>
      <c r="O1017" s="10"/>
      <c r="P1017" s="513"/>
      <c r="Q1017" s="1057">
        <v>130</v>
      </c>
      <c r="R1017" s="513">
        <v>297382475.38999999</v>
      </c>
    </row>
    <row r="1018" spans="1:18" s="484" customFormat="1" hidden="1">
      <c r="A1018" s="478" t="s">
        <v>5081</v>
      </c>
      <c r="B1018" s="373" t="s">
        <v>870</v>
      </c>
      <c r="C1018" s="234" t="s">
        <v>5989</v>
      </c>
      <c r="D1018" s="606"/>
      <c r="E1018" s="606"/>
      <c r="F1018" s="487" t="s">
        <v>5725</v>
      </c>
      <c r="G1018" s="487" t="s">
        <v>5738</v>
      </c>
      <c r="H1018" s="525" t="s">
        <v>5995</v>
      </c>
      <c r="I1018" s="510">
        <v>44621</v>
      </c>
      <c r="J1018" s="510">
        <v>44651</v>
      </c>
      <c r="K1018" s="494" t="s">
        <v>5739</v>
      </c>
      <c r="L1018" s="478" t="s">
        <v>1896</v>
      </c>
      <c r="M1018" s="515">
        <v>66000000</v>
      </c>
      <c r="O1018" s="10"/>
      <c r="P1018" s="513"/>
      <c r="Q1018" s="1057">
        <v>200</v>
      </c>
      <c r="R1018" s="513">
        <v>65444837.579999991</v>
      </c>
    </row>
    <row r="1019" spans="1:18" s="484" customFormat="1" hidden="1">
      <c r="A1019" s="478" t="s">
        <v>5082</v>
      </c>
      <c r="B1019" s="373" t="s">
        <v>870</v>
      </c>
      <c r="C1019" s="234" t="s">
        <v>5989</v>
      </c>
      <c r="D1019" s="606"/>
      <c r="E1019" s="606"/>
      <c r="F1019" s="487" t="s">
        <v>5725</v>
      </c>
      <c r="G1019" s="487" t="s">
        <v>5738</v>
      </c>
      <c r="H1019" s="525" t="s">
        <v>5995</v>
      </c>
      <c r="I1019" s="510">
        <v>44621</v>
      </c>
      <c r="J1019" s="510">
        <v>44651</v>
      </c>
      <c r="K1019" s="494" t="s">
        <v>5739</v>
      </c>
      <c r="L1019" s="478" t="s">
        <v>1896</v>
      </c>
      <c r="M1019" s="515">
        <v>42000000</v>
      </c>
      <c r="O1019" s="10"/>
      <c r="P1019" s="513"/>
      <c r="Q1019" s="1057">
        <v>216</v>
      </c>
      <c r="R1019" s="513">
        <v>41243553.299999982</v>
      </c>
    </row>
    <row r="1020" spans="1:18" s="484" customFormat="1" hidden="1">
      <c r="A1020" s="478" t="s">
        <v>5083</v>
      </c>
      <c r="B1020" s="373" t="s">
        <v>864</v>
      </c>
      <c r="C1020" s="234" t="s">
        <v>5989</v>
      </c>
      <c r="D1020" s="606"/>
      <c r="E1020" s="606"/>
      <c r="F1020" s="487" t="s">
        <v>5725</v>
      </c>
      <c r="G1020" s="493" t="s">
        <v>5738</v>
      </c>
      <c r="H1020" s="525" t="s">
        <v>5995</v>
      </c>
      <c r="I1020" s="510">
        <v>44621</v>
      </c>
      <c r="J1020" s="510">
        <v>44651</v>
      </c>
      <c r="K1020" s="491" t="s">
        <v>5739</v>
      </c>
      <c r="L1020" s="478" t="s">
        <v>1896</v>
      </c>
      <c r="M1020" s="490">
        <v>500000000</v>
      </c>
      <c r="O1020" s="10"/>
      <c r="P1020" s="490"/>
      <c r="Q1020" s="1057">
        <v>612</v>
      </c>
      <c r="R1020" s="513">
        <v>388251823.7699998</v>
      </c>
    </row>
    <row r="1021" spans="1:18" s="484" customFormat="1" hidden="1">
      <c r="A1021" s="478" t="s">
        <v>5787</v>
      </c>
      <c r="B1021" s="373" t="s">
        <v>863</v>
      </c>
      <c r="C1021" s="234" t="s">
        <v>5989</v>
      </c>
      <c r="D1021" s="606"/>
      <c r="E1021" s="606"/>
      <c r="F1021" s="487" t="s">
        <v>5725</v>
      </c>
      <c r="G1021" s="487" t="s">
        <v>5738</v>
      </c>
      <c r="H1021" s="525" t="s">
        <v>5995</v>
      </c>
      <c r="I1021" s="510">
        <v>44621</v>
      </c>
      <c r="J1021" s="510">
        <v>44651</v>
      </c>
      <c r="K1021" s="494" t="s">
        <v>5739</v>
      </c>
      <c r="L1021" s="478" t="s">
        <v>1896</v>
      </c>
      <c r="M1021" s="490">
        <v>177500000</v>
      </c>
      <c r="O1021" s="10"/>
      <c r="P1021" s="513"/>
      <c r="Q1021" s="1057"/>
      <c r="R1021" s="513">
        <f t="shared" ref="R1021:R1027" si="26">M1021</f>
        <v>177500000</v>
      </c>
    </row>
    <row r="1022" spans="1:18" s="484" customFormat="1" hidden="1">
      <c r="A1022" s="478" t="s">
        <v>5788</v>
      </c>
      <c r="B1022" s="373" t="s">
        <v>863</v>
      </c>
      <c r="C1022" s="234" t="s">
        <v>5989</v>
      </c>
      <c r="D1022" s="606"/>
      <c r="E1022" s="606"/>
      <c r="F1022" s="487" t="s">
        <v>5725</v>
      </c>
      <c r="G1022" s="487" t="s">
        <v>5738</v>
      </c>
      <c r="H1022" s="525" t="s">
        <v>5995</v>
      </c>
      <c r="I1022" s="510">
        <v>44621</v>
      </c>
      <c r="J1022" s="510">
        <v>44651</v>
      </c>
      <c r="K1022" s="494" t="s">
        <v>5739</v>
      </c>
      <c r="L1022" s="478" t="s">
        <v>1896</v>
      </c>
      <c r="M1022" s="490">
        <v>272500000</v>
      </c>
      <c r="O1022" s="10"/>
      <c r="P1022" s="513"/>
      <c r="Q1022" s="1057"/>
      <c r="R1022" s="513">
        <f t="shared" si="26"/>
        <v>272500000</v>
      </c>
    </row>
    <row r="1023" spans="1:18" s="484" customFormat="1" hidden="1">
      <c r="A1023" s="478" t="s">
        <v>5085</v>
      </c>
      <c r="B1023" s="435" t="s">
        <v>862</v>
      </c>
      <c r="C1023" s="234" t="s">
        <v>7535</v>
      </c>
      <c r="D1023" s="606"/>
      <c r="E1023" s="606"/>
      <c r="F1023" s="488" t="s">
        <v>5710</v>
      </c>
      <c r="G1023" s="487" t="s">
        <v>6925</v>
      </c>
      <c r="H1023" s="525" t="s">
        <v>5996</v>
      </c>
      <c r="I1023" s="510">
        <v>44615</v>
      </c>
      <c r="J1023" s="510">
        <v>44644</v>
      </c>
      <c r="K1023" s="494" t="s">
        <v>3224</v>
      </c>
      <c r="L1023" s="478" t="s">
        <v>1896</v>
      </c>
      <c r="M1023" s="515">
        <v>326280.84999999998</v>
      </c>
      <c r="O1023" s="10">
        <v>1</v>
      </c>
      <c r="P1023" s="513"/>
      <c r="Q1023" s="1057">
        <v>1</v>
      </c>
      <c r="R1023" s="645">
        <f t="shared" si="26"/>
        <v>326280.84999999998</v>
      </c>
    </row>
    <row r="1024" spans="1:18" s="484" customFormat="1" hidden="1">
      <c r="A1024" s="478" t="s">
        <v>5085</v>
      </c>
      <c r="B1024" s="435" t="s">
        <v>862</v>
      </c>
      <c r="C1024" s="234" t="s">
        <v>7534</v>
      </c>
      <c r="D1024" s="606"/>
      <c r="E1024" s="606"/>
      <c r="F1024" s="488" t="s">
        <v>5710</v>
      </c>
      <c r="G1024" s="487" t="s">
        <v>6925</v>
      </c>
      <c r="H1024" s="525" t="s">
        <v>5996</v>
      </c>
      <c r="I1024" s="510">
        <v>44622</v>
      </c>
      <c r="J1024" s="510">
        <v>44648</v>
      </c>
      <c r="K1024" s="494" t="s">
        <v>3224</v>
      </c>
      <c r="L1024" s="478" t="s">
        <v>1896</v>
      </c>
      <c r="M1024" s="515">
        <v>250000</v>
      </c>
      <c r="O1024" s="10">
        <v>1</v>
      </c>
      <c r="P1024" s="513"/>
      <c r="Q1024" s="1057">
        <v>1</v>
      </c>
      <c r="R1024" s="645">
        <f t="shared" si="26"/>
        <v>250000</v>
      </c>
    </row>
    <row r="1025" spans="1:18" hidden="1">
      <c r="A1025" s="478" t="s">
        <v>5085</v>
      </c>
      <c r="B1025" s="435" t="s">
        <v>862</v>
      </c>
      <c r="C1025" s="234" t="s">
        <v>7533</v>
      </c>
      <c r="D1025" s="606"/>
      <c r="E1025" s="606"/>
      <c r="F1025" s="488" t="s">
        <v>5710</v>
      </c>
      <c r="G1025" s="487" t="s">
        <v>6925</v>
      </c>
      <c r="H1025" s="525" t="s">
        <v>5996</v>
      </c>
      <c r="I1025" s="510">
        <v>45016</v>
      </c>
      <c r="J1025" s="510">
        <v>45055</v>
      </c>
      <c r="K1025" s="494" t="s">
        <v>1900</v>
      </c>
      <c r="L1025" s="478" t="s">
        <v>1896</v>
      </c>
      <c r="M1025" s="515">
        <v>11366274.98</v>
      </c>
      <c r="N1025" s="484"/>
      <c r="O1025" s="10"/>
      <c r="P1025" s="513"/>
      <c r="Q1025" s="1057"/>
      <c r="R1025" s="513">
        <f t="shared" si="26"/>
        <v>11366274.98</v>
      </c>
    </row>
    <row r="1026" spans="1:18" s="484" customFormat="1" hidden="1">
      <c r="A1026" s="478" t="s">
        <v>5085</v>
      </c>
      <c r="B1026" s="435" t="s">
        <v>862</v>
      </c>
      <c r="C1026" s="234" t="s">
        <v>7531</v>
      </c>
      <c r="D1026" s="606"/>
      <c r="E1026" s="606"/>
      <c r="F1026" s="488" t="s">
        <v>5710</v>
      </c>
      <c r="G1026" s="487" t="s">
        <v>6925</v>
      </c>
      <c r="H1026" s="525" t="s">
        <v>5996</v>
      </c>
      <c r="I1026" s="510">
        <v>45077</v>
      </c>
      <c r="J1026" s="510">
        <v>45107</v>
      </c>
      <c r="K1026" s="494" t="s">
        <v>1900</v>
      </c>
      <c r="L1026" s="478" t="s">
        <v>1896</v>
      </c>
      <c r="M1026" s="515">
        <v>12691853.18</v>
      </c>
      <c r="O1026" s="10"/>
      <c r="P1026" s="513"/>
      <c r="Q1026" s="1057"/>
      <c r="R1026" s="513">
        <f t="shared" si="26"/>
        <v>12691853.18</v>
      </c>
    </row>
    <row r="1027" spans="1:18" hidden="1">
      <c r="A1027" s="478" t="s">
        <v>5085</v>
      </c>
      <c r="B1027" s="435" t="s">
        <v>862</v>
      </c>
      <c r="C1027" s="234" t="s">
        <v>7532</v>
      </c>
      <c r="D1027" s="606"/>
      <c r="E1027" s="606"/>
      <c r="F1027" s="488" t="s">
        <v>5710</v>
      </c>
      <c r="G1027" s="487" t="s">
        <v>6925</v>
      </c>
      <c r="H1027" s="525" t="s">
        <v>5996</v>
      </c>
      <c r="I1027" s="510">
        <v>45106</v>
      </c>
      <c r="J1027" s="510">
        <v>45142</v>
      </c>
      <c r="K1027" s="494" t="s">
        <v>1900</v>
      </c>
      <c r="L1027" s="478" t="s">
        <v>1896</v>
      </c>
      <c r="M1027" s="515">
        <v>13091389</v>
      </c>
      <c r="N1027" s="484"/>
      <c r="O1027" s="10"/>
      <c r="P1027" s="513"/>
      <c r="Q1027" s="1057"/>
      <c r="R1027" s="513">
        <f t="shared" si="26"/>
        <v>13091389</v>
      </c>
    </row>
    <row r="1028" spans="1:18" s="484" customFormat="1" hidden="1">
      <c r="A1028" s="478" t="s">
        <v>5087</v>
      </c>
      <c r="B1028" s="168" t="s">
        <v>868</v>
      </c>
      <c r="C1028" s="234" t="s">
        <v>1886</v>
      </c>
      <c r="D1028" s="606"/>
      <c r="E1028" s="606"/>
      <c r="F1028" s="487" t="s">
        <v>5725</v>
      </c>
      <c r="G1028" s="487" t="s">
        <v>5722</v>
      </c>
      <c r="H1028" s="525" t="s">
        <v>5995</v>
      </c>
      <c r="I1028" s="509">
        <v>44560</v>
      </c>
      <c r="J1028" s="509">
        <v>44560</v>
      </c>
      <c r="K1028" s="494" t="s">
        <v>5733</v>
      </c>
      <c r="L1028" s="478" t="s">
        <v>1896</v>
      </c>
      <c r="M1028" s="490">
        <v>3300000000</v>
      </c>
      <c r="N1028" s="606" t="s">
        <v>5747</v>
      </c>
      <c r="O1028" s="10"/>
      <c r="P1028" s="513"/>
      <c r="Q1028" s="1057">
        <v>2269</v>
      </c>
      <c r="R1028" s="513">
        <v>2000000000</v>
      </c>
    </row>
    <row r="1029" spans="1:18" s="484" customFormat="1" hidden="1">
      <c r="A1029" s="478" t="s">
        <v>5137</v>
      </c>
      <c r="B1029" s="168" t="s">
        <v>865</v>
      </c>
      <c r="C1029" s="168" t="s">
        <v>5261</v>
      </c>
      <c r="D1029" s="742"/>
      <c r="E1029" s="742"/>
      <c r="F1029" s="487"/>
      <c r="G1029" s="487"/>
      <c r="H1029" s="525" t="s">
        <v>5995</v>
      </c>
      <c r="I1029" s="510">
        <v>44544</v>
      </c>
      <c r="J1029" s="510">
        <v>44637</v>
      </c>
      <c r="K1029" s="478" t="s">
        <v>5260</v>
      </c>
      <c r="L1029" s="478" t="s">
        <v>3231</v>
      </c>
      <c r="M1029" s="490" t="s">
        <v>6721</v>
      </c>
      <c r="O1029" s="10"/>
      <c r="P1029" s="490"/>
      <c r="Q1029" s="1057">
        <v>609</v>
      </c>
      <c r="R1029" s="513">
        <v>1022810177.98</v>
      </c>
    </row>
    <row r="1030" spans="1:18" s="484" customFormat="1" hidden="1">
      <c r="A1030" s="478" t="s">
        <v>5092</v>
      </c>
      <c r="B1030" s="168" t="s">
        <v>869</v>
      </c>
      <c r="C1030" s="234" t="s">
        <v>3275</v>
      </c>
      <c r="D1030" s="606"/>
      <c r="E1030" s="606"/>
      <c r="F1030" s="487" t="s">
        <v>5708</v>
      </c>
      <c r="G1030" s="488" t="s">
        <v>5709</v>
      </c>
      <c r="H1030" s="526" t="s">
        <v>5995</v>
      </c>
      <c r="I1030" s="510">
        <v>44151</v>
      </c>
      <c r="J1030" s="510">
        <v>44301</v>
      </c>
      <c r="K1030" s="494" t="s">
        <v>3276</v>
      </c>
      <c r="L1030" s="478" t="s">
        <v>3277</v>
      </c>
      <c r="M1030" s="490">
        <v>2800000000</v>
      </c>
      <c r="O1030" s="10"/>
      <c r="P1030" s="489"/>
      <c r="Q1030" s="1057">
        <v>906</v>
      </c>
      <c r="R1030" s="1058">
        <v>2157664896.3399982</v>
      </c>
    </row>
    <row r="1031" spans="1:18" s="484" customFormat="1" hidden="1">
      <c r="A1031" s="478" t="s">
        <v>5093</v>
      </c>
      <c r="B1031" s="168" t="s">
        <v>869</v>
      </c>
      <c r="C1031" s="234" t="s">
        <v>3275</v>
      </c>
      <c r="D1031" s="606"/>
      <c r="E1031" s="606"/>
      <c r="F1031" s="487" t="s">
        <v>5708</v>
      </c>
      <c r="G1031" s="488" t="s">
        <v>5709</v>
      </c>
      <c r="H1031" s="526" t="s">
        <v>5995</v>
      </c>
      <c r="I1031" s="510">
        <v>44151</v>
      </c>
      <c r="J1031" s="510">
        <v>44301</v>
      </c>
      <c r="K1031" s="494" t="s">
        <v>3276</v>
      </c>
      <c r="L1031" s="478" t="s">
        <v>3277</v>
      </c>
      <c r="M1031" s="490" t="s">
        <v>6721</v>
      </c>
      <c r="O1031" s="10"/>
      <c r="Q1031" s="1057">
        <v>60</v>
      </c>
      <c r="R1031" s="1058">
        <v>637907804.21000004</v>
      </c>
    </row>
    <row r="1032" spans="1:18" s="484" customFormat="1" hidden="1">
      <c r="A1032" s="478" t="s">
        <v>5094</v>
      </c>
      <c r="B1032" s="168" t="s">
        <v>871</v>
      </c>
      <c r="C1032" s="168" t="s">
        <v>11612</v>
      </c>
      <c r="D1032" s="742"/>
      <c r="E1032" s="742"/>
      <c r="F1032" s="487" t="s">
        <v>5725</v>
      </c>
      <c r="G1032" s="487" t="s">
        <v>5968</v>
      </c>
      <c r="H1032" s="525" t="s">
        <v>5995</v>
      </c>
      <c r="I1032" s="510">
        <v>44643</v>
      </c>
      <c r="J1032" s="510">
        <v>44673</v>
      </c>
      <c r="K1032" s="494" t="s">
        <v>5967</v>
      </c>
      <c r="L1032" s="478" t="s">
        <v>1896</v>
      </c>
      <c r="M1032" s="490">
        <v>538000000</v>
      </c>
      <c r="N1032" s="478" t="s">
        <v>5969</v>
      </c>
      <c r="O1032" s="10"/>
      <c r="P1032" s="513"/>
      <c r="Q1032" s="1057">
        <v>250</v>
      </c>
      <c r="R1032" s="513">
        <v>474800952.86000001</v>
      </c>
    </row>
    <row r="1033" spans="1:18" s="484" customFormat="1" hidden="1">
      <c r="A1033" s="478" t="s">
        <v>5094</v>
      </c>
      <c r="B1033" s="168" t="s">
        <v>871</v>
      </c>
      <c r="C1033" s="168" t="s">
        <v>11613</v>
      </c>
      <c r="D1033" s="742"/>
      <c r="E1033" s="742"/>
      <c r="F1033" s="487" t="s">
        <v>5725</v>
      </c>
      <c r="G1033" s="487" t="s">
        <v>5968</v>
      </c>
      <c r="H1033" s="525" t="s">
        <v>5995</v>
      </c>
      <c r="I1033" s="510">
        <v>44643</v>
      </c>
      <c r="J1033" s="510">
        <v>44673</v>
      </c>
      <c r="K1033" s="494" t="s">
        <v>1898</v>
      </c>
      <c r="L1033" s="478" t="s">
        <v>1896</v>
      </c>
      <c r="M1033" s="490">
        <v>162000000</v>
      </c>
      <c r="N1033" s="478" t="s">
        <v>5970</v>
      </c>
      <c r="O1033" s="10"/>
      <c r="P1033" s="490"/>
      <c r="Q1033" s="1057">
        <v>44</v>
      </c>
      <c r="R1033" s="513">
        <v>171112422.13</v>
      </c>
    </row>
    <row r="1034" spans="1:18" s="484" customFormat="1" hidden="1">
      <c r="A1034" s="478" t="s">
        <v>5094</v>
      </c>
      <c r="B1034" s="168" t="s">
        <v>871</v>
      </c>
      <c r="C1034" s="234" t="s">
        <v>9977</v>
      </c>
      <c r="D1034" s="606"/>
      <c r="E1034" s="606"/>
      <c r="F1034" s="487" t="s">
        <v>5725</v>
      </c>
      <c r="G1034" s="487" t="s">
        <v>5968</v>
      </c>
      <c r="H1034" s="1" t="s">
        <v>5995</v>
      </c>
      <c r="I1034" s="510">
        <v>45509</v>
      </c>
      <c r="J1034" s="510">
        <v>45565</v>
      </c>
      <c r="K1034" s="478" t="s">
        <v>1898</v>
      </c>
      <c r="L1034" s="478" t="s">
        <v>1896</v>
      </c>
      <c r="M1034" s="490">
        <v>6138125</v>
      </c>
      <c r="Q1034" s="1057">
        <v>1543</v>
      </c>
      <c r="R1034" s="513">
        <v>42920000</v>
      </c>
    </row>
    <row r="1035" spans="1:18" s="484" customFormat="1" hidden="1">
      <c r="A1035" s="478" t="s">
        <v>5098</v>
      </c>
      <c r="B1035" s="168" t="s">
        <v>876</v>
      </c>
      <c r="C1035" s="168" t="s">
        <v>5973</v>
      </c>
      <c r="D1035" s="742"/>
      <c r="E1035" s="742"/>
      <c r="F1035" s="487" t="s">
        <v>5725</v>
      </c>
      <c r="G1035" s="487" t="s">
        <v>6234</v>
      </c>
      <c r="H1035" s="1" t="s">
        <v>5995</v>
      </c>
      <c r="I1035" s="510">
        <v>44651</v>
      </c>
      <c r="J1035" s="510">
        <v>44697</v>
      </c>
      <c r="K1035" s="494" t="s">
        <v>5974</v>
      </c>
      <c r="L1035" s="478" t="s">
        <v>1896</v>
      </c>
      <c r="M1035" s="490">
        <v>500000000</v>
      </c>
      <c r="O1035" s="10"/>
      <c r="P1035" s="513"/>
      <c r="Q1035" s="1057"/>
      <c r="R1035" s="513">
        <f>M1035</f>
        <v>500000000</v>
      </c>
    </row>
    <row r="1036" spans="1:18" s="484" customFormat="1" hidden="1">
      <c r="A1036" s="478" t="s">
        <v>5099</v>
      </c>
      <c r="B1036" s="168" t="s">
        <v>876</v>
      </c>
      <c r="C1036" s="234" t="s">
        <v>5251</v>
      </c>
      <c r="D1036" s="606"/>
      <c r="E1036" s="606"/>
      <c r="F1036" s="487" t="s">
        <v>5708</v>
      </c>
      <c r="G1036" s="487" t="s">
        <v>6234</v>
      </c>
      <c r="H1036" s="526" t="s">
        <v>5995</v>
      </c>
      <c r="I1036" s="510">
        <v>44559</v>
      </c>
      <c r="J1036" s="510">
        <v>44742</v>
      </c>
      <c r="K1036" s="478" t="s">
        <v>1900</v>
      </c>
      <c r="L1036" s="478" t="s">
        <v>1896</v>
      </c>
      <c r="M1036" s="490">
        <v>100000000</v>
      </c>
      <c r="N1036" s="234" t="s">
        <v>9083</v>
      </c>
      <c r="O1036" s="10"/>
      <c r="P1036" s="513"/>
      <c r="Q1036" s="1057">
        <v>896</v>
      </c>
      <c r="R1036" s="513">
        <v>18630520.829999998</v>
      </c>
    </row>
    <row r="1037" spans="1:18" s="484" customFormat="1" hidden="1">
      <c r="A1037" s="478" t="s">
        <v>5106</v>
      </c>
      <c r="B1037" s="168" t="s">
        <v>877</v>
      </c>
      <c r="C1037" s="234" t="s">
        <v>6052</v>
      </c>
      <c r="D1037" s="606"/>
      <c r="E1037" s="606"/>
      <c r="F1037" s="487" t="s">
        <v>5708</v>
      </c>
      <c r="G1037" s="487" t="s">
        <v>6234</v>
      </c>
      <c r="H1037" s="525" t="s">
        <v>5995</v>
      </c>
      <c r="I1037" s="510">
        <v>44523</v>
      </c>
      <c r="J1037" s="510">
        <v>44585</v>
      </c>
      <c r="K1037" s="494" t="s">
        <v>3229</v>
      </c>
      <c r="L1037" s="478" t="s">
        <v>3230</v>
      </c>
      <c r="M1037" s="490">
        <v>250000000</v>
      </c>
      <c r="N1037" s="478" t="s">
        <v>5766</v>
      </c>
      <c r="O1037" s="10">
        <f>528+77</f>
        <v>605</v>
      </c>
      <c r="P1037" s="513"/>
      <c r="Q1037" s="1057"/>
      <c r="R1037" s="513">
        <f>M1037</f>
        <v>250000000</v>
      </c>
    </row>
    <row r="1038" spans="1:18" s="484" customFormat="1" hidden="1">
      <c r="A1038" s="478" t="s">
        <v>5107</v>
      </c>
      <c r="B1038" s="168" t="s">
        <v>875</v>
      </c>
      <c r="C1038" s="234" t="s">
        <v>7169</v>
      </c>
      <c r="D1038" s="606"/>
      <c r="E1038" s="606"/>
      <c r="F1038" s="487" t="s">
        <v>5708</v>
      </c>
      <c r="G1038" s="487" t="s">
        <v>6234</v>
      </c>
      <c r="H1038" s="525" t="s">
        <v>5995</v>
      </c>
      <c r="I1038" s="510">
        <v>44560</v>
      </c>
      <c r="J1038" s="510">
        <v>44621</v>
      </c>
      <c r="K1038" s="478" t="s">
        <v>1895</v>
      </c>
      <c r="L1038" s="478" t="s">
        <v>3230</v>
      </c>
      <c r="M1038" s="490">
        <f>30000000+20000000</f>
        <v>50000000</v>
      </c>
      <c r="N1038" s="234" t="s">
        <v>7165</v>
      </c>
      <c r="O1038" s="10">
        <v>661</v>
      </c>
      <c r="P1038" s="513"/>
      <c r="Q1038" s="1057">
        <v>213</v>
      </c>
      <c r="R1038" s="513">
        <v>48425127.489999987</v>
      </c>
    </row>
    <row r="1039" spans="1:18" s="484" customFormat="1" hidden="1">
      <c r="A1039" s="478" t="s">
        <v>5107</v>
      </c>
      <c r="B1039" s="168" t="s">
        <v>875</v>
      </c>
      <c r="C1039" s="234" t="s">
        <v>9139</v>
      </c>
      <c r="D1039" s="606"/>
      <c r="E1039" s="606"/>
      <c r="F1039" s="487" t="s">
        <v>5725</v>
      </c>
      <c r="G1039" s="487" t="s">
        <v>9137</v>
      </c>
      <c r="H1039" s="1" t="s">
        <v>5995</v>
      </c>
      <c r="I1039" s="510">
        <v>45306</v>
      </c>
      <c r="J1039" s="510">
        <v>45316</v>
      </c>
      <c r="K1039" s="478" t="s">
        <v>6952</v>
      </c>
      <c r="L1039" s="478" t="s">
        <v>9138</v>
      </c>
      <c r="M1039" s="515">
        <v>50000000</v>
      </c>
      <c r="Q1039" s="1057"/>
      <c r="R1039" s="513">
        <f>M1039</f>
        <v>50000000</v>
      </c>
    </row>
    <row r="1040" spans="1:18" s="484" customFormat="1" hidden="1">
      <c r="A1040" s="478" t="s">
        <v>5107</v>
      </c>
      <c r="B1040" s="168" t="s">
        <v>875</v>
      </c>
      <c r="C1040" s="234" t="s">
        <v>7167</v>
      </c>
      <c r="D1040" s="606"/>
      <c r="E1040" s="606"/>
      <c r="F1040" s="487" t="s">
        <v>5708</v>
      </c>
      <c r="G1040" s="487" t="s">
        <v>7168</v>
      </c>
      <c r="H1040" s="525" t="s">
        <v>5995</v>
      </c>
      <c r="I1040" s="510">
        <v>44908</v>
      </c>
      <c r="J1040" s="521" t="s">
        <v>6019</v>
      </c>
      <c r="K1040" s="494" t="s">
        <v>6952</v>
      </c>
      <c r="L1040" s="478" t="s">
        <v>3230</v>
      </c>
      <c r="M1040" s="490">
        <f>30000000+20000000</f>
        <v>50000000</v>
      </c>
      <c r="N1040" s="234" t="s">
        <v>7884</v>
      </c>
      <c r="O1040" s="10">
        <v>214</v>
      </c>
      <c r="P1040" s="513"/>
      <c r="Q1040" s="1057">
        <v>211</v>
      </c>
      <c r="R1040" s="513">
        <v>49157974.519999996</v>
      </c>
    </row>
    <row r="1041" spans="1:18" s="484" customFormat="1" hidden="1">
      <c r="A1041" s="478" t="s">
        <v>5109</v>
      </c>
      <c r="B1041" s="168" t="s">
        <v>872</v>
      </c>
      <c r="C1041" s="168" t="s">
        <v>1903</v>
      </c>
      <c r="D1041" s="742"/>
      <c r="E1041" s="742"/>
      <c r="F1041" s="487" t="s">
        <v>5725</v>
      </c>
      <c r="G1041" s="487" t="s">
        <v>6234</v>
      </c>
      <c r="H1041" s="525" t="s">
        <v>5995</v>
      </c>
      <c r="I1041" s="510">
        <v>44468</v>
      </c>
      <c r="J1041" s="510">
        <v>44512</v>
      </c>
      <c r="K1041" s="494" t="s">
        <v>1902</v>
      </c>
      <c r="L1041" s="478" t="s">
        <v>1896</v>
      </c>
      <c r="M1041" s="490">
        <v>350000000</v>
      </c>
      <c r="O1041" s="10"/>
      <c r="P1041" s="513"/>
      <c r="Q1041" s="1057">
        <v>26</v>
      </c>
      <c r="R1041" s="513">
        <v>324473798</v>
      </c>
    </row>
    <row r="1042" spans="1:18" s="484" customFormat="1" hidden="1">
      <c r="A1042" s="478" t="s">
        <v>5102</v>
      </c>
      <c r="B1042" s="435" t="s">
        <v>874</v>
      </c>
      <c r="C1042" s="839" t="s">
        <v>7572</v>
      </c>
      <c r="D1042" s="839"/>
      <c r="E1042" s="839"/>
      <c r="F1042" s="487" t="s">
        <v>5725</v>
      </c>
      <c r="G1042" s="487" t="s">
        <v>7573</v>
      </c>
      <c r="H1042" s="525" t="s">
        <v>5996</v>
      </c>
      <c r="I1042" s="510">
        <v>44805</v>
      </c>
      <c r="J1042" s="510">
        <v>44834</v>
      </c>
      <c r="K1042" s="494" t="s">
        <v>1900</v>
      </c>
      <c r="L1042" s="478" t="s">
        <v>1896</v>
      </c>
      <c r="M1042" s="490">
        <v>80000000</v>
      </c>
      <c r="N1042" s="478" t="s">
        <v>5747</v>
      </c>
      <c r="O1042" s="10"/>
      <c r="P1042" s="513"/>
      <c r="Q1042" s="1057"/>
      <c r="R1042" s="513">
        <f t="shared" ref="R1042:R1053" si="27">M1042</f>
        <v>80000000</v>
      </c>
    </row>
    <row r="1043" spans="1:18" s="484" customFormat="1" hidden="1">
      <c r="A1043" s="478" t="s">
        <v>5102</v>
      </c>
      <c r="B1043" s="435" t="s">
        <v>874</v>
      </c>
      <c r="C1043" s="839" t="s">
        <v>7574</v>
      </c>
      <c r="D1043" s="839"/>
      <c r="E1043" s="839"/>
      <c r="F1043" s="487" t="s">
        <v>5725</v>
      </c>
      <c r="G1043" s="487" t="s">
        <v>7573</v>
      </c>
      <c r="H1043" s="525" t="s">
        <v>5996</v>
      </c>
      <c r="I1043" s="510">
        <v>44819</v>
      </c>
      <c r="J1043" s="510">
        <v>44848</v>
      </c>
      <c r="K1043" s="494" t="s">
        <v>1900</v>
      </c>
      <c r="L1043" s="478" t="s">
        <v>1896</v>
      </c>
      <c r="M1043" s="490">
        <v>100000000</v>
      </c>
      <c r="N1043" s="478" t="s">
        <v>5747</v>
      </c>
      <c r="O1043" s="10"/>
      <c r="P1043" s="513"/>
      <c r="Q1043" s="1057"/>
      <c r="R1043" s="513">
        <f t="shared" si="27"/>
        <v>100000000</v>
      </c>
    </row>
    <row r="1044" spans="1:18" s="484" customFormat="1" hidden="1">
      <c r="A1044" s="478" t="s">
        <v>5102</v>
      </c>
      <c r="B1044" s="435" t="s">
        <v>874</v>
      </c>
      <c r="C1044" s="839" t="s">
        <v>7575</v>
      </c>
      <c r="D1044" s="839"/>
      <c r="E1044" s="839"/>
      <c r="F1044" s="487" t="s">
        <v>5725</v>
      </c>
      <c r="G1044" s="487" t="s">
        <v>7573</v>
      </c>
      <c r="H1044" s="525" t="s">
        <v>5996</v>
      </c>
      <c r="I1044" s="510">
        <v>44819</v>
      </c>
      <c r="J1044" s="510">
        <v>44848</v>
      </c>
      <c r="K1044" s="494" t="s">
        <v>7576</v>
      </c>
      <c r="L1044" s="478" t="s">
        <v>1896</v>
      </c>
      <c r="M1044" s="490">
        <v>100000000</v>
      </c>
      <c r="N1044" s="478" t="s">
        <v>5747</v>
      </c>
      <c r="O1044" s="10"/>
      <c r="P1044" s="513"/>
      <c r="Q1044" s="1057"/>
      <c r="R1044" s="513">
        <f t="shared" si="27"/>
        <v>100000000</v>
      </c>
    </row>
    <row r="1045" spans="1:18" s="484" customFormat="1" hidden="1">
      <c r="A1045" s="478" t="s">
        <v>5102</v>
      </c>
      <c r="B1045" s="435" t="s">
        <v>874</v>
      </c>
      <c r="C1045" s="839" t="s">
        <v>7577</v>
      </c>
      <c r="D1045" s="839"/>
      <c r="E1045" s="839"/>
      <c r="F1045" s="487" t="s">
        <v>5725</v>
      </c>
      <c r="G1045" s="487" t="s">
        <v>7573</v>
      </c>
      <c r="H1045" s="525" t="s">
        <v>5996</v>
      </c>
      <c r="I1045" s="510">
        <v>44819</v>
      </c>
      <c r="J1045" s="510">
        <v>44848</v>
      </c>
      <c r="K1045" s="494" t="s">
        <v>1900</v>
      </c>
      <c r="L1045" s="478" t="s">
        <v>1896</v>
      </c>
      <c r="M1045" s="490">
        <v>8000000</v>
      </c>
      <c r="N1045" s="478" t="s">
        <v>5747</v>
      </c>
      <c r="O1045" s="10"/>
      <c r="P1045" s="513"/>
      <c r="Q1045" s="1057"/>
      <c r="R1045" s="513">
        <f t="shared" si="27"/>
        <v>8000000</v>
      </c>
    </row>
    <row r="1046" spans="1:18" s="484" customFormat="1" hidden="1">
      <c r="A1046" s="478" t="s">
        <v>5102</v>
      </c>
      <c r="B1046" s="435" t="s">
        <v>874</v>
      </c>
      <c r="C1046" s="839" t="s">
        <v>7578</v>
      </c>
      <c r="D1046" s="839"/>
      <c r="E1046" s="839"/>
      <c r="F1046" s="487" t="s">
        <v>5725</v>
      </c>
      <c r="G1046" s="487" t="s">
        <v>7573</v>
      </c>
      <c r="H1046" s="525" t="s">
        <v>5996</v>
      </c>
      <c r="I1046" s="510">
        <v>44819</v>
      </c>
      <c r="J1046" s="510">
        <v>44848</v>
      </c>
      <c r="K1046" s="494" t="s">
        <v>1900</v>
      </c>
      <c r="L1046" s="478" t="s">
        <v>1896</v>
      </c>
      <c r="M1046" s="490">
        <v>50000000</v>
      </c>
      <c r="N1046" s="478" t="s">
        <v>5747</v>
      </c>
      <c r="O1046" s="10"/>
      <c r="P1046" s="513"/>
      <c r="Q1046" s="1057"/>
      <c r="R1046" s="513">
        <f t="shared" si="27"/>
        <v>50000000</v>
      </c>
    </row>
    <row r="1047" spans="1:18" s="484" customFormat="1" hidden="1">
      <c r="A1047" s="478" t="s">
        <v>5102</v>
      </c>
      <c r="B1047" s="435" t="s">
        <v>874</v>
      </c>
      <c r="C1047" s="839" t="s">
        <v>7579</v>
      </c>
      <c r="D1047" s="839"/>
      <c r="E1047" s="839"/>
      <c r="F1047" s="487" t="s">
        <v>5725</v>
      </c>
      <c r="G1047" s="487" t="s">
        <v>7573</v>
      </c>
      <c r="H1047" s="525" t="s">
        <v>5996</v>
      </c>
      <c r="I1047" s="510">
        <v>44819</v>
      </c>
      <c r="J1047" s="510">
        <v>44848</v>
      </c>
      <c r="K1047" s="494" t="s">
        <v>1900</v>
      </c>
      <c r="L1047" s="478" t="s">
        <v>1896</v>
      </c>
      <c r="M1047" s="490">
        <v>20000000</v>
      </c>
      <c r="N1047" s="478" t="s">
        <v>5747</v>
      </c>
      <c r="O1047" s="10"/>
      <c r="P1047" s="513"/>
      <c r="Q1047" s="1057"/>
      <c r="R1047" s="513">
        <f t="shared" si="27"/>
        <v>20000000</v>
      </c>
    </row>
    <row r="1048" spans="1:18" s="484" customFormat="1" hidden="1">
      <c r="A1048" s="478" t="s">
        <v>5102</v>
      </c>
      <c r="B1048" s="435" t="s">
        <v>874</v>
      </c>
      <c r="C1048" s="839" t="s">
        <v>7580</v>
      </c>
      <c r="D1048" s="839"/>
      <c r="E1048" s="839"/>
      <c r="F1048" s="487" t="s">
        <v>5725</v>
      </c>
      <c r="G1048" s="487" t="s">
        <v>7586</v>
      </c>
      <c r="H1048" s="525" t="s">
        <v>5996</v>
      </c>
      <c r="I1048" s="510">
        <v>44819</v>
      </c>
      <c r="J1048" s="510">
        <v>44848</v>
      </c>
      <c r="K1048" s="494" t="s">
        <v>1900</v>
      </c>
      <c r="L1048" s="478" t="s">
        <v>1896</v>
      </c>
      <c r="M1048" s="490">
        <v>60000000</v>
      </c>
      <c r="N1048" s="478" t="s">
        <v>5747</v>
      </c>
      <c r="O1048" s="10"/>
      <c r="P1048" s="513"/>
      <c r="Q1048" s="1057"/>
      <c r="R1048" s="513">
        <f t="shared" si="27"/>
        <v>60000000</v>
      </c>
    </row>
    <row r="1049" spans="1:18" s="484" customFormat="1" hidden="1">
      <c r="A1049" s="478" t="s">
        <v>5102</v>
      </c>
      <c r="B1049" s="435" t="s">
        <v>874</v>
      </c>
      <c r="C1049" s="839" t="s">
        <v>7581</v>
      </c>
      <c r="D1049" s="839"/>
      <c r="E1049" s="839"/>
      <c r="F1049" s="487" t="s">
        <v>5725</v>
      </c>
      <c r="G1049" s="487" t="s">
        <v>7586</v>
      </c>
      <c r="H1049" s="525" t="s">
        <v>5996</v>
      </c>
      <c r="I1049" s="510">
        <v>44819</v>
      </c>
      <c r="J1049" s="510">
        <v>44865</v>
      </c>
      <c r="K1049" s="494" t="s">
        <v>7583</v>
      </c>
      <c r="L1049" s="478" t="s">
        <v>1896</v>
      </c>
      <c r="M1049" s="490">
        <v>80000000</v>
      </c>
      <c r="N1049" s="478" t="s">
        <v>5747</v>
      </c>
      <c r="O1049" s="10"/>
      <c r="P1049" s="513"/>
      <c r="Q1049" s="1057"/>
      <c r="R1049" s="513">
        <f t="shared" si="27"/>
        <v>80000000</v>
      </c>
    </row>
    <row r="1050" spans="1:18" s="484" customFormat="1" hidden="1">
      <c r="A1050" s="478" t="s">
        <v>5102</v>
      </c>
      <c r="B1050" s="435" t="s">
        <v>874</v>
      </c>
      <c r="C1050" s="839" t="s">
        <v>7582</v>
      </c>
      <c r="D1050" s="839"/>
      <c r="E1050" s="839"/>
      <c r="F1050" s="487" t="s">
        <v>5725</v>
      </c>
      <c r="G1050" s="487" t="s">
        <v>7586</v>
      </c>
      <c r="H1050" s="525" t="s">
        <v>5996</v>
      </c>
      <c r="I1050" s="510">
        <v>44819</v>
      </c>
      <c r="J1050" s="510">
        <v>44865</v>
      </c>
      <c r="K1050" s="494" t="s">
        <v>7053</v>
      </c>
      <c r="L1050" s="478" t="s">
        <v>1896</v>
      </c>
      <c r="M1050" s="490">
        <v>40000000</v>
      </c>
      <c r="N1050" s="478" t="s">
        <v>5747</v>
      </c>
      <c r="O1050" s="10"/>
      <c r="P1050" s="513"/>
      <c r="Q1050" s="1057"/>
      <c r="R1050" s="513">
        <f t="shared" si="27"/>
        <v>40000000</v>
      </c>
    </row>
    <row r="1051" spans="1:18" s="484" customFormat="1" hidden="1">
      <c r="A1051" s="478" t="s">
        <v>5102</v>
      </c>
      <c r="B1051" s="435" t="s">
        <v>874</v>
      </c>
      <c r="C1051" s="839" t="s">
        <v>7584</v>
      </c>
      <c r="D1051" s="839"/>
      <c r="E1051" s="839"/>
      <c r="F1051" s="487" t="s">
        <v>5725</v>
      </c>
      <c r="G1051" s="487" t="s">
        <v>7573</v>
      </c>
      <c r="H1051" s="525" t="s">
        <v>5996</v>
      </c>
      <c r="I1051" s="510">
        <v>44819</v>
      </c>
      <c r="J1051" s="510">
        <v>44865</v>
      </c>
      <c r="K1051" s="494" t="s">
        <v>1902</v>
      </c>
      <c r="L1051" s="478" t="s">
        <v>1896</v>
      </c>
      <c r="M1051" s="490">
        <v>47000000</v>
      </c>
      <c r="N1051" s="478" t="s">
        <v>5747</v>
      </c>
      <c r="O1051" s="10"/>
      <c r="P1051" s="513"/>
      <c r="Q1051" s="1057"/>
      <c r="R1051" s="513">
        <f t="shared" si="27"/>
        <v>47000000</v>
      </c>
    </row>
    <row r="1052" spans="1:18" s="484" customFormat="1" hidden="1">
      <c r="A1052" s="478" t="s">
        <v>5102</v>
      </c>
      <c r="B1052" s="435" t="s">
        <v>874</v>
      </c>
      <c r="C1052" s="839" t="s">
        <v>7585</v>
      </c>
      <c r="D1052" s="839"/>
      <c r="E1052" s="839"/>
      <c r="F1052" s="487" t="s">
        <v>5725</v>
      </c>
      <c r="G1052" s="487" t="s">
        <v>7573</v>
      </c>
      <c r="H1052" s="525" t="s">
        <v>5996</v>
      </c>
      <c r="I1052" s="510">
        <v>44819</v>
      </c>
      <c r="J1052" s="510">
        <v>44865</v>
      </c>
      <c r="K1052" s="494" t="s">
        <v>1900</v>
      </c>
      <c r="L1052" s="478" t="s">
        <v>1896</v>
      </c>
      <c r="M1052" s="490">
        <v>10000000</v>
      </c>
      <c r="N1052" s="478" t="s">
        <v>5747</v>
      </c>
      <c r="O1052" s="10"/>
      <c r="P1052" s="513"/>
      <c r="Q1052" s="1057"/>
      <c r="R1052" s="513">
        <f t="shared" si="27"/>
        <v>10000000</v>
      </c>
    </row>
    <row r="1053" spans="1:18" s="484" customFormat="1" hidden="1">
      <c r="A1053" s="478" t="s">
        <v>5103</v>
      </c>
      <c r="B1053" s="168" t="s">
        <v>879</v>
      </c>
      <c r="C1053" s="168" t="s">
        <v>6016</v>
      </c>
      <c r="D1053" s="742"/>
      <c r="E1053" s="742"/>
      <c r="F1053" s="488" t="s">
        <v>5710</v>
      </c>
      <c r="G1053" s="485" t="s">
        <v>6005</v>
      </c>
      <c r="H1053" s="1" t="s">
        <v>5996</v>
      </c>
      <c r="I1053" s="510">
        <v>44680</v>
      </c>
      <c r="J1053" s="510">
        <v>44719</v>
      </c>
      <c r="K1053" s="478" t="s">
        <v>3279</v>
      </c>
      <c r="L1053" s="478" t="s">
        <v>6005</v>
      </c>
      <c r="M1053" s="515">
        <v>31064897</v>
      </c>
      <c r="N1053" s="478" t="s">
        <v>6023</v>
      </c>
      <c r="O1053" s="10"/>
      <c r="P1053" s="513"/>
      <c r="Q1053" s="1057"/>
      <c r="R1053" s="513">
        <f t="shared" si="27"/>
        <v>31064897</v>
      </c>
    </row>
    <row r="1054" spans="1:18" s="484" customFormat="1" hidden="1">
      <c r="A1054" s="478" t="s">
        <v>5114</v>
      </c>
      <c r="B1054" s="168" t="s">
        <v>878</v>
      </c>
      <c r="C1054" s="234" t="s">
        <v>9981</v>
      </c>
      <c r="D1054" s="606"/>
      <c r="E1054" s="606"/>
      <c r="F1054" s="488" t="s">
        <v>5710</v>
      </c>
      <c r="G1054" s="489" t="s">
        <v>9982</v>
      </c>
      <c r="H1054" s="525" t="s">
        <v>5996</v>
      </c>
      <c r="I1054" s="510">
        <v>45376</v>
      </c>
      <c r="J1054" s="510">
        <v>45392</v>
      </c>
      <c r="K1054" s="478" t="s">
        <v>1900</v>
      </c>
      <c r="L1054" s="478" t="s">
        <v>6014</v>
      </c>
      <c r="M1054" s="515">
        <v>674850</v>
      </c>
      <c r="N1054" s="484" t="s">
        <v>5784</v>
      </c>
      <c r="O1054" s="10"/>
      <c r="P1054" s="513"/>
      <c r="Q1054" s="1057"/>
      <c r="R1054" s="514">
        <v>494515.5</v>
      </c>
    </row>
    <row r="1055" spans="1:18" s="484" customFormat="1" hidden="1">
      <c r="A1055" s="478" t="s">
        <v>5190</v>
      </c>
      <c r="B1055" s="373" t="s">
        <v>878</v>
      </c>
      <c r="C1055" s="168" t="s">
        <v>5963</v>
      </c>
      <c r="D1055" s="742"/>
      <c r="E1055" s="742"/>
      <c r="F1055" s="488" t="s">
        <v>5710</v>
      </c>
      <c r="G1055" s="488" t="s">
        <v>6936</v>
      </c>
      <c r="H1055" s="526" t="s">
        <v>5996</v>
      </c>
      <c r="I1055" s="510">
        <v>44638</v>
      </c>
      <c r="J1055" s="510">
        <v>44699</v>
      </c>
      <c r="K1055" s="478" t="s">
        <v>1900</v>
      </c>
      <c r="L1055" s="478" t="s">
        <v>1896</v>
      </c>
      <c r="M1055" s="490">
        <v>200000000</v>
      </c>
      <c r="N1055" s="484" t="s">
        <v>5747</v>
      </c>
      <c r="O1055" s="10"/>
      <c r="P1055" s="513"/>
      <c r="Q1055" s="1057"/>
      <c r="R1055" s="513">
        <f t="shared" ref="R1055:R1061" si="28">M1055</f>
        <v>200000000</v>
      </c>
    </row>
    <row r="1056" spans="1:18" s="484" customFormat="1" hidden="1">
      <c r="A1056" s="478" t="s">
        <v>5190</v>
      </c>
      <c r="B1056" s="373" t="s">
        <v>878</v>
      </c>
      <c r="C1056" s="168" t="s">
        <v>6217</v>
      </c>
      <c r="D1056" s="742"/>
      <c r="E1056" s="742"/>
      <c r="F1056" s="487" t="s">
        <v>5725</v>
      </c>
      <c r="G1056" s="485" t="s">
        <v>6936</v>
      </c>
      <c r="H1056" s="1" t="s">
        <v>5996</v>
      </c>
      <c r="I1056" s="510">
        <v>44638</v>
      </c>
      <c r="J1056" s="510">
        <v>44718</v>
      </c>
      <c r="K1056" s="478" t="s">
        <v>1900</v>
      </c>
      <c r="L1056" s="478" t="s">
        <v>1896</v>
      </c>
      <c r="M1056" s="490" t="s">
        <v>6721</v>
      </c>
      <c r="N1056" s="495"/>
      <c r="O1056" s="10"/>
      <c r="P1056" s="513"/>
      <c r="Q1056" s="1057"/>
      <c r="R1056" s="513" t="str">
        <f t="shared" si="28"/>
        <v>n.d.</v>
      </c>
    </row>
    <row r="1057" spans="1:18" s="484" customFormat="1" hidden="1">
      <c r="A1057" s="478" t="s">
        <v>5190</v>
      </c>
      <c r="B1057" s="168" t="s">
        <v>878</v>
      </c>
      <c r="C1057" s="234" t="s">
        <v>7106</v>
      </c>
      <c r="D1057" s="606"/>
      <c r="E1057" s="606"/>
      <c r="F1057" s="487" t="s">
        <v>5725</v>
      </c>
      <c r="G1057" s="478" t="s">
        <v>6936</v>
      </c>
      <c r="H1057" s="1" t="s">
        <v>5996</v>
      </c>
      <c r="I1057" s="510">
        <v>44846</v>
      </c>
      <c r="J1057" s="510">
        <v>44893</v>
      </c>
      <c r="K1057" s="478" t="s">
        <v>1900</v>
      </c>
      <c r="L1057" s="478" t="s">
        <v>1896</v>
      </c>
      <c r="M1057" s="515">
        <v>341575855.83999997</v>
      </c>
      <c r="N1057" s="495"/>
      <c r="O1057" s="10"/>
      <c r="P1057" s="513"/>
      <c r="Q1057" s="1057"/>
      <c r="R1057" s="513">
        <f t="shared" si="28"/>
        <v>341575855.83999997</v>
      </c>
    </row>
    <row r="1058" spans="1:18" s="484" customFormat="1" hidden="1">
      <c r="A1058" s="478" t="s">
        <v>5190</v>
      </c>
      <c r="B1058" s="168" t="s">
        <v>878</v>
      </c>
      <c r="C1058" s="234" t="s">
        <v>6968</v>
      </c>
      <c r="D1058" s="606"/>
      <c r="E1058" s="606"/>
      <c r="F1058" s="487" t="s">
        <v>5725</v>
      </c>
      <c r="G1058" s="478" t="s">
        <v>6936</v>
      </c>
      <c r="H1058" s="1" t="s">
        <v>5996</v>
      </c>
      <c r="I1058" s="510">
        <v>44855</v>
      </c>
      <c r="J1058" s="510">
        <v>44896</v>
      </c>
      <c r="K1058" s="478" t="s">
        <v>6912</v>
      </c>
      <c r="L1058" s="478" t="s">
        <v>1896</v>
      </c>
      <c r="M1058" s="515">
        <v>37750000</v>
      </c>
      <c r="N1058" s="484" t="s">
        <v>5784</v>
      </c>
      <c r="O1058" s="10"/>
      <c r="P1058" s="513"/>
      <c r="Q1058" s="1057"/>
      <c r="R1058" s="513">
        <f t="shared" si="28"/>
        <v>37750000</v>
      </c>
    </row>
    <row r="1059" spans="1:18" s="484" customFormat="1" hidden="1">
      <c r="A1059" s="478" t="s">
        <v>5190</v>
      </c>
      <c r="B1059" s="168" t="s">
        <v>878</v>
      </c>
      <c r="C1059" s="234" t="s">
        <v>9078</v>
      </c>
      <c r="D1059" s="606"/>
      <c r="E1059" s="606"/>
      <c r="F1059" s="487" t="s">
        <v>5725</v>
      </c>
      <c r="G1059" s="487" t="s">
        <v>6880</v>
      </c>
      <c r="H1059" s="1" t="s">
        <v>5995</v>
      </c>
      <c r="I1059" s="510">
        <v>45197</v>
      </c>
      <c r="J1059" s="510">
        <v>45197</v>
      </c>
      <c r="K1059" s="478" t="s">
        <v>5767</v>
      </c>
      <c r="L1059" s="478" t="s">
        <v>1896</v>
      </c>
      <c r="M1059" s="515">
        <v>527101620</v>
      </c>
      <c r="O1059" s="10"/>
      <c r="P1059" s="490"/>
      <c r="Q1059" s="1057"/>
      <c r="R1059" s="513">
        <f t="shared" si="28"/>
        <v>527101620</v>
      </c>
    </row>
    <row r="1060" spans="1:18" hidden="1">
      <c r="A1060" s="478" t="s">
        <v>5105</v>
      </c>
      <c r="B1060" s="168" t="s">
        <v>811</v>
      </c>
      <c r="C1060" s="168" t="s">
        <v>6016</v>
      </c>
      <c r="D1060" s="742"/>
      <c r="E1060" s="742"/>
      <c r="F1060" s="488" t="s">
        <v>5710</v>
      </c>
      <c r="G1060" s="485" t="s">
        <v>6005</v>
      </c>
      <c r="H1060" s="1" t="s">
        <v>5996</v>
      </c>
      <c r="I1060" s="510">
        <v>44680</v>
      </c>
      <c r="J1060" s="510">
        <v>44719</v>
      </c>
      <c r="K1060" s="478" t="s">
        <v>3279</v>
      </c>
      <c r="L1060" s="478" t="s">
        <v>6005</v>
      </c>
      <c r="M1060" s="589" t="s">
        <v>1888</v>
      </c>
      <c r="N1060" s="167" t="s">
        <v>1888</v>
      </c>
      <c r="O1060" s="10"/>
      <c r="P1060" s="513"/>
      <c r="Q1060" s="1057"/>
      <c r="R1060" s="513" t="str">
        <f t="shared" si="28"/>
        <v>­</v>
      </c>
    </row>
    <row r="1061" spans="1:18" s="484" customFormat="1" hidden="1">
      <c r="A1061" s="478" t="s">
        <v>5116</v>
      </c>
      <c r="B1061" s="435" t="s">
        <v>907</v>
      </c>
      <c r="C1061" s="168" t="s">
        <v>7521</v>
      </c>
      <c r="D1061" s="742"/>
      <c r="E1061" s="742"/>
      <c r="F1061" s="487" t="s">
        <v>5725</v>
      </c>
      <c r="G1061" s="478" t="s">
        <v>7520</v>
      </c>
      <c r="H1061" s="1" t="s">
        <v>5996</v>
      </c>
      <c r="I1061" s="510">
        <v>44651</v>
      </c>
      <c r="J1061" s="510">
        <v>44651</v>
      </c>
      <c r="K1061" s="478" t="s">
        <v>5767</v>
      </c>
      <c r="L1061" s="478" t="s">
        <v>1896</v>
      </c>
      <c r="M1061" s="490">
        <v>51490000</v>
      </c>
      <c r="N1061" s="484" t="s">
        <v>5747</v>
      </c>
      <c r="O1061" s="10"/>
      <c r="P1061" s="490"/>
      <c r="Q1061" s="1057"/>
      <c r="R1061" s="513">
        <f t="shared" si="28"/>
        <v>51490000</v>
      </c>
    </row>
    <row r="1062" spans="1:18" hidden="1">
      <c r="A1062" s="478" t="s">
        <v>5119</v>
      </c>
      <c r="B1062" s="837" t="s">
        <v>907</v>
      </c>
      <c r="C1062" s="234" t="s">
        <v>7620</v>
      </c>
      <c r="D1062" s="606"/>
      <c r="E1062" s="606"/>
      <c r="F1062" s="487" t="s">
        <v>5725</v>
      </c>
      <c r="G1062" s="493" t="s">
        <v>6004</v>
      </c>
      <c r="H1062" s="525" t="s">
        <v>5995</v>
      </c>
      <c r="I1062" s="510">
        <v>44742</v>
      </c>
      <c r="J1062" s="510">
        <v>44783</v>
      </c>
      <c r="K1062" s="494" t="s">
        <v>5767</v>
      </c>
      <c r="L1062" s="478" t="s">
        <v>1896</v>
      </c>
      <c r="M1062" s="490">
        <v>21000000</v>
      </c>
      <c r="N1062" s="478" t="s">
        <v>5747</v>
      </c>
      <c r="O1062" s="10"/>
      <c r="P1062" s="513"/>
      <c r="Q1062" s="1057">
        <v>13</v>
      </c>
      <c r="R1062" s="513">
        <v>20067209.100000001</v>
      </c>
    </row>
    <row r="1063" spans="1:18" hidden="1">
      <c r="A1063" s="478" t="s">
        <v>5119</v>
      </c>
      <c r="B1063" s="435" t="s">
        <v>907</v>
      </c>
      <c r="C1063" s="234" t="s">
        <v>7620</v>
      </c>
      <c r="D1063" s="606"/>
      <c r="E1063" s="606"/>
      <c r="F1063" s="493" t="s">
        <v>5725</v>
      </c>
      <c r="G1063" s="493" t="s">
        <v>6004</v>
      </c>
      <c r="H1063" s="525" t="s">
        <v>5995</v>
      </c>
      <c r="I1063" s="510">
        <v>44852</v>
      </c>
      <c r="J1063" s="510">
        <v>44884</v>
      </c>
      <c r="K1063" s="494" t="s">
        <v>5767</v>
      </c>
      <c r="L1063" s="478" t="s">
        <v>1896</v>
      </c>
      <c r="M1063" s="513">
        <v>932790.9</v>
      </c>
      <c r="N1063" s="478" t="s">
        <v>5747</v>
      </c>
      <c r="O1063" s="10"/>
      <c r="P1063" s="513"/>
      <c r="Q1063" s="1057">
        <v>1</v>
      </c>
      <c r="R1063" s="513">
        <v>699593.18</v>
      </c>
    </row>
    <row r="1064" spans="1:18" s="484" customFormat="1" hidden="1">
      <c r="A1064" s="478" t="s">
        <v>5192</v>
      </c>
      <c r="B1064" s="512" t="s">
        <v>813</v>
      </c>
      <c r="C1064" s="168" t="s">
        <v>7818</v>
      </c>
      <c r="D1064" s="742"/>
      <c r="E1064" s="742"/>
      <c r="F1064" s="488" t="s">
        <v>5710</v>
      </c>
      <c r="G1064" s="609" t="s">
        <v>6004</v>
      </c>
      <c r="H1064" s="1" t="s">
        <v>5995</v>
      </c>
      <c r="I1064" s="510">
        <v>44351</v>
      </c>
      <c r="J1064" s="510">
        <v>44389</v>
      </c>
      <c r="K1064" s="485" t="s">
        <v>1900</v>
      </c>
      <c r="L1064" s="478" t="s">
        <v>1896</v>
      </c>
      <c r="M1064" s="515">
        <v>600000000</v>
      </c>
      <c r="N1064" s="484" t="s">
        <v>6037</v>
      </c>
      <c r="O1064" s="10">
        <v>9</v>
      </c>
      <c r="P1064" s="490"/>
      <c r="Q1064" s="1057"/>
      <c r="R1064" s="513">
        <f t="shared" ref="R1064:R1072" si="29">M1064</f>
        <v>600000000</v>
      </c>
    </row>
    <row r="1065" spans="1:18" s="484" customFormat="1" hidden="1">
      <c r="A1065" s="478" t="s">
        <v>5192</v>
      </c>
      <c r="B1065" s="168" t="s">
        <v>813</v>
      </c>
      <c r="C1065" s="168" t="s">
        <v>7817</v>
      </c>
      <c r="D1065" s="742"/>
      <c r="E1065" s="742"/>
      <c r="F1065" s="488" t="s">
        <v>5710</v>
      </c>
      <c r="G1065" s="587" t="s">
        <v>6004</v>
      </c>
      <c r="H1065" s="1" t="s">
        <v>5995</v>
      </c>
      <c r="I1065" s="510">
        <v>44558</v>
      </c>
      <c r="J1065" s="510">
        <v>44614</v>
      </c>
      <c r="K1065" s="485" t="s">
        <v>1900</v>
      </c>
      <c r="L1065" s="478" t="s">
        <v>1896</v>
      </c>
      <c r="M1065" s="515">
        <v>540000000</v>
      </c>
      <c r="N1065" s="484" t="s">
        <v>6037</v>
      </c>
      <c r="O1065" s="10">
        <v>9</v>
      </c>
      <c r="P1065" s="490"/>
      <c r="Q1065" s="1057"/>
      <c r="R1065" s="490">
        <f t="shared" si="29"/>
        <v>540000000</v>
      </c>
    </row>
    <row r="1066" spans="1:18" s="484" customFormat="1" hidden="1">
      <c r="A1066" s="478" t="s">
        <v>5193</v>
      </c>
      <c r="B1066" s="168" t="s">
        <v>813</v>
      </c>
      <c r="C1066" s="168" t="s">
        <v>6003</v>
      </c>
      <c r="D1066" s="742"/>
      <c r="E1066" s="742"/>
      <c r="F1066" s="488" t="s">
        <v>5710</v>
      </c>
      <c r="G1066" s="485" t="s">
        <v>6005</v>
      </c>
      <c r="H1066" s="1" t="s">
        <v>5996</v>
      </c>
      <c r="I1066" s="510">
        <v>44670</v>
      </c>
      <c r="J1066" s="510">
        <v>44690</v>
      </c>
      <c r="K1066" s="478" t="s">
        <v>1900</v>
      </c>
      <c r="L1066" s="478" t="s">
        <v>6005</v>
      </c>
      <c r="M1066" s="515">
        <v>10952248.939999999</v>
      </c>
      <c r="N1066" s="489"/>
      <c r="O1066" s="10"/>
      <c r="P1066" s="490"/>
      <c r="Q1066" s="1057"/>
      <c r="R1066" s="513">
        <f t="shared" si="29"/>
        <v>10952248.939999999</v>
      </c>
    </row>
    <row r="1067" spans="1:18" s="484" customFormat="1" hidden="1">
      <c r="A1067" s="478" t="s">
        <v>5193</v>
      </c>
      <c r="B1067" s="168" t="s">
        <v>813</v>
      </c>
      <c r="C1067" s="168" t="s">
        <v>6032</v>
      </c>
      <c r="D1067" s="742"/>
      <c r="E1067" s="742"/>
      <c r="F1067" s="488" t="s">
        <v>5710</v>
      </c>
      <c r="G1067" s="587" t="s">
        <v>6004</v>
      </c>
      <c r="H1067" s="1" t="s">
        <v>5995</v>
      </c>
      <c r="I1067" s="510">
        <v>44680</v>
      </c>
      <c r="J1067" s="510">
        <v>44698</v>
      </c>
      <c r="K1067" s="478" t="s">
        <v>1900</v>
      </c>
      <c r="L1067" s="478" t="s">
        <v>1896</v>
      </c>
      <c r="M1067" s="515">
        <v>152845000</v>
      </c>
      <c r="N1067" s="485" t="s">
        <v>6033</v>
      </c>
      <c r="O1067" s="10"/>
      <c r="P1067" s="490"/>
      <c r="Q1067" s="1057"/>
      <c r="R1067" s="513">
        <f t="shared" si="29"/>
        <v>152845000</v>
      </c>
    </row>
    <row r="1068" spans="1:18" s="484" customFormat="1" hidden="1">
      <c r="A1068" s="478" t="s">
        <v>5193</v>
      </c>
      <c r="B1068" s="168" t="s">
        <v>813</v>
      </c>
      <c r="C1068" s="168" t="s">
        <v>6007</v>
      </c>
      <c r="D1068" s="742"/>
      <c r="E1068" s="742"/>
      <c r="F1068" s="488" t="s">
        <v>5710</v>
      </c>
      <c r="G1068" s="485" t="s">
        <v>6005</v>
      </c>
      <c r="H1068" s="1" t="s">
        <v>5996</v>
      </c>
      <c r="I1068" s="510">
        <v>44704</v>
      </c>
      <c r="J1068" s="510">
        <v>44735</v>
      </c>
      <c r="K1068" s="478" t="s">
        <v>1900</v>
      </c>
      <c r="L1068" s="478" t="s">
        <v>6005</v>
      </c>
      <c r="M1068" s="515">
        <v>6953824.1900000004</v>
      </c>
      <c r="N1068" s="485" t="s">
        <v>5784</v>
      </c>
      <c r="O1068" s="10"/>
      <c r="P1068" s="490"/>
      <c r="Q1068" s="1057"/>
      <c r="R1068" s="513">
        <f t="shared" si="29"/>
        <v>6953824.1900000004</v>
      </c>
    </row>
    <row r="1069" spans="1:18" s="484" customFormat="1" hidden="1">
      <c r="A1069" s="478" t="s">
        <v>5193</v>
      </c>
      <c r="B1069" s="168" t="s">
        <v>813</v>
      </c>
      <c r="C1069" s="168" t="s">
        <v>6043</v>
      </c>
      <c r="D1069" s="742"/>
      <c r="E1069" s="742"/>
      <c r="F1069" s="488" t="s">
        <v>5710</v>
      </c>
      <c r="G1069" s="587" t="s">
        <v>6004</v>
      </c>
      <c r="H1069" s="1" t="s">
        <v>5995</v>
      </c>
      <c r="I1069" s="510">
        <v>44719</v>
      </c>
      <c r="J1069" s="510">
        <v>44736</v>
      </c>
      <c r="K1069" s="478" t="s">
        <v>1900</v>
      </c>
      <c r="L1069" s="478" t="s">
        <v>1896</v>
      </c>
      <c r="M1069" s="515">
        <v>64313500</v>
      </c>
      <c r="N1069" s="485" t="s">
        <v>6044</v>
      </c>
      <c r="O1069" s="10"/>
      <c r="P1069" s="490"/>
      <c r="Q1069" s="1057"/>
      <c r="R1069" s="513">
        <f t="shared" si="29"/>
        <v>64313500</v>
      </c>
    </row>
    <row r="1070" spans="1:18" s="484" customFormat="1" hidden="1">
      <c r="A1070" s="478" t="s">
        <v>5193</v>
      </c>
      <c r="B1070" s="168" t="s">
        <v>813</v>
      </c>
      <c r="C1070" s="492" t="s">
        <v>6006</v>
      </c>
      <c r="D1070" s="1037"/>
      <c r="E1070" s="1037"/>
      <c r="F1070" s="488" t="s">
        <v>5710</v>
      </c>
      <c r="G1070" s="485" t="s">
        <v>6005</v>
      </c>
      <c r="H1070" s="1" t="s">
        <v>5996</v>
      </c>
      <c r="I1070" s="510">
        <v>44724</v>
      </c>
      <c r="J1070" s="510">
        <v>44754</v>
      </c>
      <c r="K1070" s="485" t="s">
        <v>1900</v>
      </c>
      <c r="L1070" s="478" t="s">
        <v>6005</v>
      </c>
      <c r="M1070" s="515">
        <v>5725873.3399999999</v>
      </c>
      <c r="N1070" s="489"/>
      <c r="O1070" s="10"/>
      <c r="P1070" s="490"/>
      <c r="Q1070" s="1057"/>
      <c r="R1070" s="513">
        <f t="shared" si="29"/>
        <v>5725873.3399999999</v>
      </c>
    </row>
    <row r="1071" spans="1:18" s="484" customFormat="1" hidden="1">
      <c r="A1071" s="478" t="s">
        <v>5193</v>
      </c>
      <c r="B1071" s="168" t="s">
        <v>813</v>
      </c>
      <c r="C1071" s="168" t="s">
        <v>6222</v>
      </c>
      <c r="D1071" s="1037"/>
      <c r="E1071" s="1037"/>
      <c r="F1071" s="488" t="s">
        <v>5710</v>
      </c>
      <c r="G1071" s="485" t="s">
        <v>6005</v>
      </c>
      <c r="H1071" s="1" t="s">
        <v>5996</v>
      </c>
      <c r="I1071" s="510">
        <v>44749</v>
      </c>
      <c r="J1071" s="510">
        <v>44784</v>
      </c>
      <c r="K1071" s="485" t="s">
        <v>1900</v>
      </c>
      <c r="L1071" s="478" t="s">
        <v>6005</v>
      </c>
      <c r="M1071" s="515">
        <v>11963840.76</v>
      </c>
      <c r="N1071" s="489"/>
      <c r="O1071" s="10"/>
      <c r="P1071" s="490"/>
      <c r="Q1071" s="1057"/>
      <c r="R1071" s="513">
        <f t="shared" si="29"/>
        <v>11963840.76</v>
      </c>
    </row>
    <row r="1072" spans="1:18" s="484" customFormat="1" hidden="1">
      <c r="A1072" s="478" t="s">
        <v>5193</v>
      </c>
      <c r="B1072" s="168" t="s">
        <v>813</v>
      </c>
      <c r="C1072" s="492" t="s">
        <v>6953</v>
      </c>
      <c r="D1072" s="1037"/>
      <c r="E1072" s="1037"/>
      <c r="F1072" s="488" t="s">
        <v>5710</v>
      </c>
      <c r="G1072" s="485" t="s">
        <v>6005</v>
      </c>
      <c r="H1072" s="1" t="s">
        <v>5996</v>
      </c>
      <c r="I1072" s="510">
        <v>44770</v>
      </c>
      <c r="J1072" s="510">
        <v>44826</v>
      </c>
      <c r="K1072" s="485" t="s">
        <v>1900</v>
      </c>
      <c r="L1072" s="478" t="s">
        <v>6005</v>
      </c>
      <c r="M1072" s="515">
        <v>9691516.2200000007</v>
      </c>
      <c r="N1072" s="489" t="s">
        <v>5784</v>
      </c>
      <c r="O1072" s="10"/>
      <c r="P1072" s="490"/>
      <c r="Q1072" s="1057"/>
      <c r="R1072" s="513">
        <f t="shared" si="29"/>
        <v>9691516.2200000007</v>
      </c>
    </row>
    <row r="1073" spans="1:18" s="484" customFormat="1" hidden="1">
      <c r="A1073" s="478" t="s">
        <v>5193</v>
      </c>
      <c r="B1073" s="168" t="s">
        <v>813</v>
      </c>
      <c r="C1073" s="486" t="s">
        <v>6703</v>
      </c>
      <c r="D1073" s="627"/>
      <c r="E1073" s="627"/>
      <c r="F1073" s="488" t="s">
        <v>5710</v>
      </c>
      <c r="G1073" s="487" t="s">
        <v>6004</v>
      </c>
      <c r="H1073" s="1" t="s">
        <v>5995</v>
      </c>
      <c r="I1073" s="510">
        <v>44838</v>
      </c>
      <c r="J1073" s="510">
        <v>44844</v>
      </c>
      <c r="K1073" s="485" t="s">
        <v>1900</v>
      </c>
      <c r="L1073" s="478" t="s">
        <v>1896</v>
      </c>
      <c r="M1073" s="515">
        <v>45064000</v>
      </c>
      <c r="N1073" s="489"/>
      <c r="O1073" s="10"/>
      <c r="P1073" s="490"/>
      <c r="Q1073" s="1057"/>
      <c r="R1073" s="621">
        <v>23155770</v>
      </c>
    </row>
    <row r="1074" spans="1:18" s="484" customFormat="1" hidden="1">
      <c r="A1074" s="478" t="s">
        <v>5193</v>
      </c>
      <c r="B1074" s="168" t="s">
        <v>813</v>
      </c>
      <c r="C1074" s="486" t="s">
        <v>6960</v>
      </c>
      <c r="D1074" s="627"/>
      <c r="E1074" s="627"/>
      <c r="F1074" s="488" t="s">
        <v>5710</v>
      </c>
      <c r="G1074" s="485" t="s">
        <v>6005</v>
      </c>
      <c r="H1074" s="1" t="s">
        <v>5996</v>
      </c>
      <c r="I1074" s="510">
        <v>44806</v>
      </c>
      <c r="J1074" s="510">
        <v>44845</v>
      </c>
      <c r="K1074" s="485" t="s">
        <v>1900</v>
      </c>
      <c r="L1074" s="478" t="s">
        <v>6005</v>
      </c>
      <c r="M1074" s="515">
        <v>7067603.5499999998</v>
      </c>
      <c r="N1074" s="489" t="s">
        <v>5784</v>
      </c>
      <c r="O1074" s="10"/>
      <c r="P1074" s="490"/>
      <c r="Q1074" s="1057"/>
      <c r="R1074" s="513">
        <f t="shared" ref="R1074:R1084" si="30">M1074</f>
        <v>7067603.5499999998</v>
      </c>
    </row>
    <row r="1075" spans="1:18" s="484" customFormat="1" hidden="1">
      <c r="A1075" s="478" t="s">
        <v>5193</v>
      </c>
      <c r="B1075" s="168" t="s">
        <v>813</v>
      </c>
      <c r="C1075" s="492" t="s">
        <v>6031</v>
      </c>
      <c r="D1075" s="1037"/>
      <c r="E1075" s="1037"/>
      <c r="F1075" s="488" t="s">
        <v>5710</v>
      </c>
      <c r="G1075" s="587" t="s">
        <v>6004</v>
      </c>
      <c r="H1075" s="1" t="s">
        <v>5995</v>
      </c>
      <c r="I1075" s="510">
        <v>44679</v>
      </c>
      <c r="J1075" s="510"/>
      <c r="K1075" s="485" t="s">
        <v>1900</v>
      </c>
      <c r="L1075" s="478" t="s">
        <v>1896</v>
      </c>
      <c r="M1075" s="515">
        <v>128960000</v>
      </c>
      <c r="N1075" s="489"/>
      <c r="O1075" s="10"/>
      <c r="P1075" s="490"/>
      <c r="Q1075" s="1057"/>
      <c r="R1075" s="513">
        <f t="shared" si="30"/>
        <v>128960000</v>
      </c>
    </row>
    <row r="1076" spans="1:18" s="484" customFormat="1" hidden="1">
      <c r="A1076" s="478" t="s">
        <v>5193</v>
      </c>
      <c r="B1076" s="168" t="s">
        <v>813</v>
      </c>
      <c r="C1076" s="492" t="s">
        <v>6027</v>
      </c>
      <c r="D1076" s="1037"/>
      <c r="E1076" s="1037"/>
      <c r="F1076" s="488" t="s">
        <v>5710</v>
      </c>
      <c r="G1076" s="587" t="s">
        <v>6004</v>
      </c>
      <c r="H1076" s="1" t="s">
        <v>5995</v>
      </c>
      <c r="I1076" s="510">
        <v>44690</v>
      </c>
      <c r="J1076" s="510"/>
      <c r="K1076" s="485" t="s">
        <v>1900</v>
      </c>
      <c r="L1076" s="478" t="s">
        <v>1896</v>
      </c>
      <c r="M1076" s="515">
        <v>62961000</v>
      </c>
      <c r="N1076" s="489"/>
      <c r="O1076" s="10"/>
      <c r="P1076" s="490"/>
      <c r="Q1076" s="1057"/>
      <c r="R1076" s="513">
        <f t="shared" si="30"/>
        <v>62961000</v>
      </c>
    </row>
    <row r="1077" spans="1:18" s="484" customFormat="1" hidden="1">
      <c r="A1077" s="478" t="s">
        <v>5122</v>
      </c>
      <c r="B1077" s="168" t="s">
        <v>812</v>
      </c>
      <c r="C1077" s="492" t="s">
        <v>6016</v>
      </c>
      <c r="D1077" s="1037"/>
      <c r="E1077" s="1037"/>
      <c r="F1077" s="488" t="s">
        <v>5710</v>
      </c>
      <c r="G1077" s="485" t="s">
        <v>6005</v>
      </c>
      <c r="H1077" s="1" t="s">
        <v>5996</v>
      </c>
      <c r="I1077" s="510">
        <v>44680</v>
      </c>
      <c r="J1077" s="510">
        <v>44719</v>
      </c>
      <c r="K1077" s="485" t="s">
        <v>3279</v>
      </c>
      <c r="L1077" s="478" t="s">
        <v>6005</v>
      </c>
      <c r="M1077" s="589" t="s">
        <v>1888</v>
      </c>
      <c r="N1077" s="589" t="s">
        <v>1888</v>
      </c>
      <c r="O1077" s="10"/>
      <c r="P1077" s="490"/>
      <c r="Q1077" s="1057"/>
      <c r="R1077" s="513" t="str">
        <f t="shared" si="30"/>
        <v>­</v>
      </c>
    </row>
    <row r="1078" spans="1:18" s="484" customFormat="1" hidden="1">
      <c r="A1078" s="478" t="s">
        <v>5194</v>
      </c>
      <c r="B1078" s="168" t="s">
        <v>815</v>
      </c>
      <c r="C1078" s="168" t="s">
        <v>6038</v>
      </c>
      <c r="D1078" s="1037"/>
      <c r="E1078" s="1037"/>
      <c r="F1078" s="488" t="s">
        <v>5710</v>
      </c>
      <c r="G1078" s="587" t="s">
        <v>6004</v>
      </c>
      <c r="H1078" s="1" t="s">
        <v>5995</v>
      </c>
      <c r="I1078" s="510">
        <v>44686</v>
      </c>
      <c r="J1078" s="510">
        <v>44718</v>
      </c>
      <c r="K1078" s="485" t="s">
        <v>1900</v>
      </c>
      <c r="L1078" s="478" t="s">
        <v>1896</v>
      </c>
      <c r="M1078" s="515">
        <v>900000000</v>
      </c>
      <c r="N1078" s="485" t="s">
        <v>6037</v>
      </c>
      <c r="O1078" s="10"/>
      <c r="P1078" s="490"/>
      <c r="Q1078" s="1057"/>
      <c r="R1078" s="513">
        <f t="shared" si="30"/>
        <v>900000000</v>
      </c>
    </row>
    <row r="1079" spans="1:18" s="484" customFormat="1" hidden="1">
      <c r="A1079" s="478" t="s">
        <v>5123</v>
      </c>
      <c r="B1079" s="168" t="s">
        <v>882</v>
      </c>
      <c r="C1079" s="492" t="s">
        <v>6030</v>
      </c>
      <c r="D1079" s="1037"/>
      <c r="E1079" s="1037"/>
      <c r="F1079" s="487" t="s">
        <v>5725</v>
      </c>
      <c r="G1079" s="587" t="s">
        <v>6004</v>
      </c>
      <c r="H1079" s="1" t="s">
        <v>5995</v>
      </c>
      <c r="I1079" s="510">
        <v>44678</v>
      </c>
      <c r="J1079" s="510">
        <v>44707</v>
      </c>
      <c r="K1079" s="485" t="s">
        <v>6029</v>
      </c>
      <c r="L1079" s="478" t="s">
        <v>1896</v>
      </c>
      <c r="M1079" s="515">
        <v>262070000</v>
      </c>
      <c r="N1079" s="489"/>
      <c r="O1079" s="10"/>
      <c r="P1079" s="490"/>
      <c r="Q1079" s="1057"/>
      <c r="R1079" s="513">
        <f t="shared" si="30"/>
        <v>262070000</v>
      </c>
    </row>
    <row r="1080" spans="1:18" s="484" customFormat="1" hidden="1">
      <c r="A1080" s="478" t="s">
        <v>5123</v>
      </c>
      <c r="B1080" s="168" t="s">
        <v>882</v>
      </c>
      <c r="C1080" s="486" t="s">
        <v>6882</v>
      </c>
      <c r="D1080" s="627"/>
      <c r="E1080" s="627"/>
      <c r="F1080" s="487" t="s">
        <v>5725</v>
      </c>
      <c r="G1080" s="485" t="s">
        <v>6880</v>
      </c>
      <c r="H1080" s="1" t="s">
        <v>5995</v>
      </c>
      <c r="I1080" s="510">
        <v>45043</v>
      </c>
      <c r="J1080" s="510">
        <v>45069</v>
      </c>
      <c r="K1080" s="485" t="s">
        <v>1895</v>
      </c>
      <c r="L1080" s="478" t="s">
        <v>1896</v>
      </c>
      <c r="M1080" s="515">
        <f>65086808.12+50000000+3315113+162070000+30363647.96</f>
        <v>310835569.07999998</v>
      </c>
      <c r="N1080" s="489" t="s">
        <v>6881</v>
      </c>
      <c r="P1080" s="489"/>
      <c r="Q1080" s="1057"/>
      <c r="R1080" s="513">
        <f t="shared" si="30"/>
        <v>310835569.07999998</v>
      </c>
    </row>
    <row r="1081" spans="1:18" s="484" customFormat="1" hidden="1">
      <c r="A1081" s="478" t="s">
        <v>5124</v>
      </c>
      <c r="B1081" s="435" t="s">
        <v>814</v>
      </c>
      <c r="C1081" s="486" t="s">
        <v>7626</v>
      </c>
      <c r="D1081" s="627"/>
      <c r="E1081" s="627"/>
      <c r="F1081" s="487" t="s">
        <v>5725</v>
      </c>
      <c r="G1081" s="487" t="s">
        <v>6004</v>
      </c>
      <c r="H1081" s="525" t="s">
        <v>5995</v>
      </c>
      <c r="I1081" s="510">
        <v>44690</v>
      </c>
      <c r="J1081" s="510">
        <v>44721</v>
      </c>
      <c r="K1081" s="491" t="s">
        <v>7597</v>
      </c>
      <c r="L1081" s="478" t="s">
        <v>1896</v>
      </c>
      <c r="M1081" s="490">
        <v>100000000</v>
      </c>
      <c r="N1081" s="485" t="s">
        <v>5747</v>
      </c>
      <c r="O1081" s="10"/>
      <c r="P1081" s="490"/>
      <c r="Q1081" s="1057"/>
      <c r="R1081" s="513">
        <f t="shared" si="30"/>
        <v>100000000</v>
      </c>
    </row>
    <row r="1082" spans="1:18" s="484" customFormat="1" hidden="1">
      <c r="A1082" s="478" t="s">
        <v>5124</v>
      </c>
      <c r="B1082" s="435" t="s">
        <v>814</v>
      </c>
      <c r="C1082" s="486" t="s">
        <v>9291</v>
      </c>
      <c r="D1082" s="627"/>
      <c r="E1082" s="627"/>
      <c r="F1082" s="487" t="s">
        <v>5729</v>
      </c>
      <c r="G1082" s="488" t="s">
        <v>9292</v>
      </c>
      <c r="H1082" s="525" t="s">
        <v>5996</v>
      </c>
      <c r="I1082" s="510">
        <v>45261</v>
      </c>
      <c r="J1082" s="510">
        <v>45291</v>
      </c>
      <c r="K1082" s="485" t="s">
        <v>1895</v>
      </c>
      <c r="L1082" s="478" t="s">
        <v>1896</v>
      </c>
      <c r="M1082" s="515">
        <v>25000</v>
      </c>
      <c r="N1082" s="489"/>
      <c r="O1082" s="10"/>
      <c r="P1082" s="490"/>
      <c r="Q1082" s="1057"/>
      <c r="R1082" s="513">
        <f t="shared" si="30"/>
        <v>25000</v>
      </c>
    </row>
    <row r="1083" spans="1:18" s="484" customFormat="1" hidden="1">
      <c r="A1083" s="478" t="s">
        <v>5125</v>
      </c>
      <c r="B1083" s="435" t="s">
        <v>880</v>
      </c>
      <c r="C1083" s="234" t="s">
        <v>7659</v>
      </c>
      <c r="D1083" s="606"/>
      <c r="E1083" s="606"/>
      <c r="F1083" s="488" t="s">
        <v>5710</v>
      </c>
      <c r="G1083" s="493" t="s">
        <v>5781</v>
      </c>
      <c r="H1083" s="525" t="s">
        <v>5995</v>
      </c>
      <c r="I1083" s="510">
        <v>44743</v>
      </c>
      <c r="J1083" s="510">
        <v>44792</v>
      </c>
      <c r="K1083" s="494" t="s">
        <v>7660</v>
      </c>
      <c r="L1083" s="478" t="s">
        <v>1896</v>
      </c>
      <c r="M1083" s="515">
        <v>500000000</v>
      </c>
      <c r="N1083" s="606" t="s">
        <v>5747</v>
      </c>
      <c r="O1083" s="10">
        <v>7</v>
      </c>
      <c r="P1083" s="490"/>
      <c r="Q1083" s="1059">
        <v>4</v>
      </c>
      <c r="R1083" s="513">
        <f t="shared" si="30"/>
        <v>500000000</v>
      </c>
    </row>
    <row r="1084" spans="1:18" s="484" customFormat="1" hidden="1">
      <c r="A1084" s="478" t="s">
        <v>7990</v>
      </c>
      <c r="B1084" s="168" t="s">
        <v>8037</v>
      </c>
      <c r="C1084" s="234" t="s">
        <v>9980</v>
      </c>
      <c r="D1084" s="606"/>
      <c r="E1084" s="606"/>
      <c r="F1084" s="487" t="s">
        <v>5725</v>
      </c>
      <c r="G1084" s="493" t="s">
        <v>6708</v>
      </c>
      <c r="H1084" s="1" t="s">
        <v>5995</v>
      </c>
      <c r="I1084" s="510">
        <v>45511</v>
      </c>
      <c r="J1084" s="521" t="s">
        <v>6019</v>
      </c>
      <c r="K1084" s="478" t="s">
        <v>1900</v>
      </c>
      <c r="L1084" s="478" t="s">
        <v>1896</v>
      </c>
      <c r="M1084" s="490">
        <v>6300000000</v>
      </c>
      <c r="P1084" s="489"/>
      <c r="Q1084" s="1057"/>
      <c r="R1084" s="513">
        <f t="shared" si="30"/>
        <v>6300000000</v>
      </c>
    </row>
    <row r="1085" spans="1:18" hidden="1">
      <c r="A1085" s="610" t="s">
        <v>7107</v>
      </c>
      <c r="B1085" s="838" t="s">
        <v>7107</v>
      </c>
      <c r="C1085" s="610" t="s">
        <v>7107</v>
      </c>
      <c r="D1085" s="610"/>
      <c r="E1085" s="610"/>
      <c r="F1085" s="626" t="s">
        <v>7107</v>
      </c>
      <c r="G1085" s="626" t="s">
        <v>7107</v>
      </c>
      <c r="H1085" s="840" t="s">
        <v>9125</v>
      </c>
      <c r="I1085" s="610" t="s">
        <v>7107</v>
      </c>
      <c r="J1085" s="610" t="s">
        <v>7107</v>
      </c>
      <c r="K1085" s="610" t="s">
        <v>7107</v>
      </c>
      <c r="L1085" s="610" t="s">
        <v>7107</v>
      </c>
      <c r="M1085" s="490">
        <f>SUM(M2:M1084)</f>
        <v>125530176192.14124</v>
      </c>
      <c r="N1085" s="484"/>
      <c r="O1085" s="484"/>
      <c r="Q1085" s="484"/>
      <c r="R1085" s="490">
        <f>SUM(R2:R1084)</f>
        <v>120228487498.72292</v>
      </c>
    </row>
    <row r="1086" spans="1:18" hidden="1">
      <c r="M1086" s="619"/>
    </row>
    <row r="1087" spans="1:18" hidden="1"/>
    <row r="1088" spans="1:18" hidden="1"/>
    <row r="1089" spans="9:9" hidden="1"/>
    <row r="1090" spans="9:9" hidden="1"/>
    <row r="1091" spans="9:9" hidden="1"/>
    <row r="1092" spans="9:9" hidden="1">
      <c r="I1092" s="53"/>
    </row>
    <row r="1093" spans="9:9" hidden="1"/>
  </sheetData>
  <autoFilter ref="A1:P1093">
    <filterColumn colId="0">
      <filters>
        <filter val="M2C2-I05.01.01"/>
        <filter val="M2C2-I05.01.02"/>
        <filter val="M2C2-I05.01.03"/>
      </filters>
    </filterColumn>
  </autoFilter>
  <sortState ref="A2:R1084">
    <sortCondition ref="A2:A1084"/>
    <sortCondition ref="J2:J1084"/>
  </sortState>
  <hyperlinks>
    <hyperlink ref="C128" r:id="rId1"/>
    <hyperlink ref="C275" r:id="rId2"/>
    <hyperlink ref="C810" r:id="rId3"/>
    <hyperlink ref="C1041" r:id="rId4"/>
    <hyperlink ref="B128" r:id="rId5"/>
    <hyperlink ref="B351" r:id="rId6"/>
    <hyperlink ref="B445" r:id="rId7"/>
    <hyperlink ref="B569" r:id="rId8"/>
    <hyperlink ref="B426" r:id="rId9"/>
    <hyperlink ref="B628" r:id="rId10"/>
    <hyperlink ref="B677" r:id="rId11"/>
    <hyperlink ref="B751" r:id="rId12"/>
    <hyperlink ref="B810" r:id="rId13"/>
    <hyperlink ref="B813" r:id="rId14"/>
    <hyperlink ref="B815" r:id="rId15"/>
    <hyperlink ref="B816" r:id="rId16"/>
    <hyperlink ref="B818" r:id="rId17"/>
    <hyperlink ref="B1030" r:id="rId18"/>
    <hyperlink ref="B1041" r:id="rId19"/>
    <hyperlink ref="B1036" r:id="rId20"/>
    <hyperlink ref="B1037" r:id="rId21"/>
    <hyperlink ref="B275" r:id="rId22"/>
    <hyperlink ref="C687" r:id="rId23" display="&quot;Attività adeguam. norme antincendio&quot; concernente Interv. M.S. ed efficient. energ. edif. Trib. Termini Imerese (PA) p.zza Di Blasi.&quot; - CUP: D69J21000390001 - SMART CIG: Z8832A35A4"/>
    <hyperlink ref="C351" r:id="rId24"/>
    <hyperlink ref="C688" r:id="rId25"/>
    <hyperlink ref="C83" r:id="rId26"/>
    <hyperlink ref="C1037" r:id="rId27" display="Presentazione di proposte d’intervento per la selezione di progetti di valorizzazione di beni confiscati"/>
    <hyperlink ref="C132" r:id="rId28"/>
    <hyperlink ref="C131" r:id="rId29"/>
    <hyperlink ref="C133" r:id="rId30"/>
    <hyperlink ref="C130" r:id="rId31"/>
    <hyperlink ref="C129" r:id="rId32"/>
    <hyperlink ref="C140" r:id="rId33"/>
    <hyperlink ref="C142" r:id="rId34"/>
    <hyperlink ref="C139" r:id="rId35"/>
    <hyperlink ref="C141" r:id="rId36"/>
    <hyperlink ref="C147" r:id="rId37"/>
    <hyperlink ref="C143" r:id="rId38"/>
    <hyperlink ref="C151" r:id="rId39"/>
    <hyperlink ref="C134" r:id="rId40"/>
    <hyperlink ref="C148" r:id="rId41"/>
    <hyperlink ref="C149" r:id="rId42"/>
    <hyperlink ref="C145" r:id="rId43"/>
    <hyperlink ref="C146" r:id="rId44"/>
    <hyperlink ref="C144" r:id="rId45"/>
    <hyperlink ref="C150" r:id="rId46"/>
    <hyperlink ref="C152" r:id="rId47"/>
    <hyperlink ref="C157" r:id="rId48"/>
    <hyperlink ref="C154" r:id="rId49"/>
    <hyperlink ref="C135" r:id="rId50"/>
    <hyperlink ref="C137" r:id="rId51"/>
    <hyperlink ref="C136" r:id="rId52"/>
    <hyperlink ref="C153" r:id="rId53"/>
    <hyperlink ref="C155" r:id="rId54"/>
    <hyperlink ref="C156" r:id="rId55"/>
    <hyperlink ref="C1030" r:id="rId56"/>
    <hyperlink ref="C818" r:id="rId57"/>
    <hyperlink ref="C677" r:id="rId58" display="Interventi di manutenzione straordinaria ed efficientamento energetico del Palazzo di Giustizia di Cagliari"/>
    <hyperlink ref="C676" r:id="rId59" display="Interventi di manutenzione straordinaria ed efficientamento energetico del Tribunale dei Minorenni di Cagliari"/>
    <hyperlink ref="C751" r:id="rId60"/>
    <hyperlink ref="C837" r:id="rId61"/>
    <hyperlink ref="C569" r:id="rId62"/>
    <hyperlink ref="C138" r:id="rId63"/>
    <hyperlink ref="C816" r:id="rId64" display="aumentare l'offerta di attività sportive a scuola"/>
    <hyperlink ref="C815" r:id="rId65" display="aumentare la disponibilità delle mense"/>
    <hyperlink ref="C813" r:id="rId66"/>
    <hyperlink ref="C670" r:id="rId67"/>
    <hyperlink ref="C582" r:id="rId68"/>
    <hyperlink ref="C583" r:id="rId69"/>
    <hyperlink ref="C584" r:id="rId70" display="Ammodernamento (anche con ampliamento di impianti esistenti) e realizzazione di nuovi impianti di trattamento/riciclo dei rifiuti urbani provenienti dalla raccolta differenziata"/>
    <hyperlink ref="C628" r:id="rId71"/>
    <hyperlink ref="C689" r:id="rId72" display="Interventi di manutenzione straordinaria ed efficientamento energetico dell’edificio sede del Tribunale in piazza F.U. Di Blasi. Attività di diagnosi energetica, comprensivo di rilievo geometrico, tecnologico e impiantistico CUP: D69J21000390001 - SMART C"/>
    <hyperlink ref="C585" r:id="rId73"/>
    <hyperlink ref="C586" r:id="rId74"/>
    <hyperlink ref="C445" r:id="rId75"/>
    <hyperlink ref="C587" r:id="rId76"/>
    <hyperlink ref="C588" r:id="rId77"/>
    <hyperlink ref="C1036" r:id="rId78" display="risorse destinate al consolidamento delle farmacie rurali"/>
    <hyperlink ref="C1038" r:id="rId79" display="proposte di intervento per la selezione di progetti socio-educativi strutturati per combattere la povertà educativa nel Mezzogiorno a sostegno del Terzo Settore"/>
    <hyperlink ref="C475" r:id="rId80"/>
    <hyperlink ref="B83" r:id="rId81"/>
    <hyperlink ref="B132" r:id="rId82"/>
    <hyperlink ref="B131" r:id="rId83"/>
    <hyperlink ref="B133" r:id="rId84"/>
    <hyperlink ref="B130" r:id="rId85"/>
    <hyperlink ref="B129" r:id="rId86"/>
    <hyperlink ref="B140" r:id="rId87"/>
    <hyperlink ref="B142" r:id="rId88"/>
    <hyperlink ref="B139" r:id="rId89"/>
    <hyperlink ref="B141" r:id="rId90"/>
    <hyperlink ref="B147" r:id="rId91"/>
    <hyperlink ref="B143" r:id="rId92"/>
    <hyperlink ref="B151" r:id="rId93"/>
    <hyperlink ref="B134" r:id="rId94"/>
    <hyperlink ref="B148" r:id="rId95"/>
    <hyperlink ref="B149" r:id="rId96"/>
    <hyperlink ref="B145" r:id="rId97"/>
    <hyperlink ref="B146" r:id="rId98"/>
    <hyperlink ref="B144" r:id="rId99"/>
    <hyperlink ref="B150" r:id="rId100"/>
    <hyperlink ref="B152" r:id="rId101"/>
    <hyperlink ref="B157" r:id="rId102"/>
    <hyperlink ref="B154" r:id="rId103"/>
    <hyperlink ref="B135" r:id="rId104"/>
    <hyperlink ref="B137" r:id="rId105"/>
    <hyperlink ref="B136" r:id="rId106"/>
    <hyperlink ref="B153" r:id="rId107"/>
    <hyperlink ref="B158" r:id="rId108"/>
    <hyperlink ref="B155" r:id="rId109"/>
    <hyperlink ref="B156" r:id="rId110"/>
    <hyperlink ref="B138" r:id="rId111"/>
    <hyperlink ref="B582" r:id="rId112"/>
    <hyperlink ref="B583" r:id="rId113"/>
    <hyperlink ref="B584" r:id="rId114"/>
    <hyperlink ref="B585" r:id="rId115"/>
    <hyperlink ref="B586" r:id="rId116"/>
    <hyperlink ref="B587" r:id="rId117"/>
    <hyperlink ref="B588" r:id="rId118"/>
    <hyperlink ref="B676" r:id="rId119"/>
    <hyperlink ref="B687" r:id="rId120"/>
    <hyperlink ref="B688" r:id="rId121"/>
    <hyperlink ref="B689" r:id="rId122"/>
    <hyperlink ref="B670" r:id="rId123"/>
    <hyperlink ref="B837" r:id="rId124"/>
    <hyperlink ref="B1038" r:id="rId125"/>
    <hyperlink ref="B819" r:id="rId126"/>
    <hyperlink ref="C819" r:id="rId127"/>
    <hyperlink ref="B820" r:id="rId128"/>
    <hyperlink ref="C820" r:id="rId129"/>
    <hyperlink ref="B1040" r:id="rId130"/>
    <hyperlink ref="B672" r:id="rId131"/>
    <hyperlink ref="C672" r:id="rId132"/>
    <hyperlink ref="B673" r:id="rId133"/>
    <hyperlink ref="C673" r:id="rId134"/>
    <hyperlink ref="B671" r:id="rId135"/>
    <hyperlink ref="C671" r:id="rId136" display="Ministero della Giustizia ROMA Tribunale Ordinario Via Lepanto, 4 (angolo V.le Giulio Cesare) - interventi di manutenzione straordinaria ed efficientamento energetico"/>
    <hyperlink ref="B674" r:id="rId137"/>
    <hyperlink ref="C674" r:id="rId138"/>
    <hyperlink ref="B680" r:id="rId139"/>
    <hyperlink ref="C680" r:id="rId140" display="servizi di architettura e ingegneria relativi allo studio di fattibilità, progettazione definitiva ed al Coordinamento della Sicurezza in fase di Progettazione, inerenti agli interventi di manutenzione straordinaria ed efficientamento energetico Ed. A - p"/>
    <hyperlink ref="B678" r:id="rId141"/>
    <hyperlink ref="B679" r:id="rId142"/>
    <hyperlink ref="C678" r:id="rId143"/>
    <hyperlink ref="C679" r:id="rId144"/>
    <hyperlink ref="B681" r:id="rId145"/>
    <hyperlink ref="C681" r:id="rId146"/>
    <hyperlink ref="B683" r:id="rId147"/>
    <hyperlink ref="C683" r:id="rId148"/>
    <hyperlink ref="B686" r:id="rId149"/>
    <hyperlink ref="C686" r:id="rId150" display="Affidamento Servizio di Ingegneria e Architettura relativo alla Progettazione Definitiva dei Lavori di Ristrutturazione dell’edificio denominato Ex EAS sito in via Impallomeni, in uso al Ministero della Giustizia di Palermo."/>
    <hyperlink ref="B684" r:id="rId151"/>
    <hyperlink ref="C684" r:id="rId152"/>
    <hyperlink ref="B685" r:id="rId153"/>
    <hyperlink ref="C685" r:id="rId154"/>
    <hyperlink ref="B444" r:id="rId155"/>
    <hyperlink ref="C444" r:id="rId156"/>
    <hyperlink ref="B1029" r:id="rId157"/>
    <hyperlink ref="C1029" r:id="rId158"/>
    <hyperlink ref="B939" r:id="rId159"/>
    <hyperlink ref="C939" r:id="rId160"/>
    <hyperlink ref="B319" r:id="rId161"/>
    <hyperlink ref="C319" r:id="rId162"/>
    <hyperlink ref="B843" r:id="rId163"/>
    <hyperlink ref="C843" r:id="rId164" display="Potenziamento strutture di ricerca e creazione di &quot;campioni nazionali&quot; di R&amp;S su alcune &quot;Key Enabling Technologies&quot;"/>
    <hyperlink ref="B851" r:id="rId165"/>
    <hyperlink ref="C851" r:id="rId166"/>
    <hyperlink ref="B845" r:id="rId167"/>
    <hyperlink ref="C845" r:id="rId168"/>
    <hyperlink ref="B940" r:id="rId169"/>
    <hyperlink ref="C940" r:id="rId170"/>
    <hyperlink ref="B365" r:id="rId171"/>
    <hyperlink ref="C365" r:id="rId172" display="Avviso di Consultazione preliminare di mercato ai Sensi Dell’articolo 66 Del D.Lgs. 50/2016 in ordine all'acquisizione di servizi per la digitalizzazione del patrimonio culturale valido anche quale avviso di preinformazione ai Sensi Dell’articolo 70, Co. "/>
    <hyperlink ref="B876" r:id="rId173"/>
    <hyperlink ref="C876" r:id="rId174"/>
    <hyperlink ref="B339" r:id="rId175"/>
    <hyperlink ref="B2" r:id="rId176"/>
    <hyperlink ref="C2" r:id="rId177"/>
    <hyperlink ref="B635" r:id="rId178"/>
    <hyperlink ref="C635" r:id="rId179"/>
    <hyperlink ref="B875" r:id="rId180"/>
    <hyperlink ref="C875" r:id="rId181"/>
    <hyperlink ref="C158" r:id="rId182"/>
    <hyperlink ref="B675" r:id="rId183"/>
    <hyperlink ref="B682" r:id="rId184"/>
    <hyperlink ref="B568" r:id="rId185"/>
    <hyperlink ref="C675" r:id="rId186"/>
    <hyperlink ref="C682" r:id="rId187"/>
    <hyperlink ref="C568" r:id="rId188"/>
    <hyperlink ref="B114" r:id="rId189"/>
    <hyperlink ref="B278" r:id="rId190"/>
    <hyperlink ref="B276" r:id="rId191"/>
    <hyperlink ref="B277" r:id="rId192"/>
    <hyperlink ref="B178:B182" r:id="rId193" display="Transizione 4.0"/>
    <hyperlink ref="B718" r:id="rId194"/>
    <hyperlink ref="B719" r:id="rId195"/>
    <hyperlink ref="B1022" r:id="rId196"/>
    <hyperlink ref="B1020" r:id="rId197"/>
    <hyperlink ref="B1028" r:id="rId198"/>
    <hyperlink ref="C114" r:id="rId199"/>
    <hyperlink ref="C276" r:id="rId200"/>
    <hyperlink ref="C277" r:id="rId201"/>
    <hyperlink ref="C278" r:id="rId202"/>
    <hyperlink ref="C313" r:id="rId203"/>
    <hyperlink ref="C314" r:id="rId204"/>
    <hyperlink ref="C315" r:id="rId205"/>
    <hyperlink ref="C316" r:id="rId206"/>
    <hyperlink ref="C317" r:id="rId207"/>
    <hyperlink ref="C332" r:id="rId208" display="Procedura aperta ex artt. 28 e 60 del d.lgs. n. 50/2016 e s.m.i. per la fornitura di servizi di connettività a banda ultralarga presso le strutture del servizio sanitario pubblico sul territorio italiano, compresa la fornitura e posa in opera della rete d"/>
    <hyperlink ref="C431" r:id="rId209" display="https://www.culturaveneto.it/it/la-tua-regione/strumenti-e-progetti-per-la-cultura/contributi-finanziamenti-regionali/borgo-storico-acquisizione-manifestazioni-d-interesse"/>
    <hyperlink ref="C433" r:id="rId210" display="https://www.regione.puglia.it/web/turismo-e-cultura/-/pnrr-cultura-e-programmazione-unitaria-regione-puglia-pianifica-l-utilizzo-delle-risorse-in-materia-di-tutela-e-valorizzazione-dei-beni-culturali-per-enti-locali-ed-ecclesiastici-universita-e-istituzio"/>
    <hyperlink ref="C432" r:id="rId211" display="https://www.bandi.regione.lombardia.it/procedimenti/new/bandi/bandi/cultura/patrimonio-culturale/selezione-borgo-come-progetto-pilota-lombardia-rigenerazione-culturale-sociale-ed-economica-rischio-abbandono-abbandonati-RLL12021022923"/>
    <hyperlink ref="C428" r:id="rId212" display="https://www.regione.lazio.it/notizie/pnrr-m1c3-turismo-cultura-attrattivita-borghi-linea-azione-a"/>
    <hyperlink ref="C430" r:id="rId213" display="http://www.regioni.it/dalleregioni/2021/12/23/liguria-cultura-regione-liguria-approvato-e-pubblicato-lavviso-pubblico-ai-comuni-per-la-selezione-del-progetto-pilota-da-20-milioni-per-la-rigenerazione-dei-borghi-con-i-fondi-del-pnrr-644807/"/>
    <hyperlink ref="C435" r:id="rId214" display="https://www.regione.sardegna.it/j/v/2568?s=431811&amp;v=2&amp;c=3&amp;t=1"/>
    <hyperlink ref="C440" r:id="rId215" display="https://news.provincia.bz.it/it/news/pnrr-20-milioni-di-euro-per-l-attrattivita-dei-borghi"/>
    <hyperlink ref="C434" r:id="rId216" display="https://www.regione.emilia-romagna.it/notizie/2022/gennaio/borghi-dell2019emilia-romagna-a-rischio-di-abbandono-dal-pnrr-20-milioni-di-euro-per-la-rigenerazione-culturale-sociale-ed-economica"/>
    <hyperlink ref="C436" r:id="rId217" display="https://www.regione.toscana.it/-/progetto-pilota-rigenerazione-culturale?inheritRedirect=true&amp;redirect=%2Fbandi-aperti%3FsortBy%3Ddesc%26orderBy%3DmodifiedDate"/>
    <hyperlink ref="C441" r:id="rId218" display="https://www.regione.abruzzo.it/content/pnrr-%E2%80%93-progetto-pilota-attrattivit%C3%A0-borghi"/>
    <hyperlink ref="C442" r:id="rId219" display="https://appweb.regione.vda.it/dbweb/Comunicati.nsf/ElencoNotizie_ita/F6019A0F24656827C12587D1003A311C?OpenDocument&amp;l=ita"/>
    <hyperlink ref="C443" r:id="rId220" display="http://burweb.regione.basilicata.it/bur/ricercaBollettini.zul"/>
    <hyperlink ref="C438" r:id="rId221" display="https://www.regione.molise.it/flex/cm/pages/ServeBLOB.php/L/IT/IDPagina/18474"/>
    <hyperlink ref="C439" r:id="rId222" display="http://www.regione.campania.it/regione/it/news/regione-informa/manifestazione-di-interesse-progetto-pilota-per-la-rigenerazione-culturale-sociale-ed-economica-dei-borghi-a-rischio-abbandono-e-abbandonati"/>
    <hyperlink ref="C573" r:id="rId223" display="CREDITO D’IMPOSTA DI CUI ALL’ART. 4 DEL DECRETOLEGGE 6 NOVEMBRE 2021, N. 152"/>
    <hyperlink ref="C719" r:id="rId224" display="https://dait.interno.gov.it/finanza-locale/notizie/comunicato-del-17-dicembre-2021"/>
    <hyperlink ref="C802" r:id="rId225" display="Italia Roma lavori di segnaletica ferroviaria lotto 3 CIG 9029146EFA CUP J54E21003620001"/>
    <hyperlink ref="C803" r:id="rId226" display="Italia Roma lavori di segnaletica ferroviaria lotto 4 CIG 90291534C4 CUP J54E21003620001"/>
    <hyperlink ref="C1028" r:id="rId227"/>
    <hyperlink ref="C324" r:id="rId228" display="Procedura aperta ex artt. 28 e 60 del d.lgs. n. 50/2016 e s.m.i. per la fornitura di servizi di connettività Internet a banda ultralarga presso scuole sul territorio italiano, compresa la fornitura e posa in opera della rete di accesso e servizi di gestio"/>
    <hyperlink ref="B570" r:id="rId229"/>
    <hyperlink ref="C570" r:id="rId230"/>
    <hyperlink ref="B838" r:id="rId231"/>
    <hyperlink ref="C838" r:id="rId232" display="bando per i Progetti di Rilevante Interesse Nazionale 2022"/>
    <hyperlink ref="C280" r:id="rId233"/>
    <hyperlink ref="B340" r:id="rId234"/>
    <hyperlink ref="C340" r:id="rId235"/>
    <hyperlink ref="B1016" r:id="rId236"/>
    <hyperlink ref="C1016" r:id="rId237" display="Proposte di intervento da parte degli Ambiti Sociali Territoriali da finanziare nell’ambito della Sottocomponente 1 “Servizi sociali, disabilità e marginalità sociale”, Investimento 1.1 -Sostegno alle persone vulnerabili e prevenzione dell’istituzionalizz"/>
    <hyperlink ref="B98" r:id="rId238"/>
    <hyperlink ref="C98" r:id="rId239"/>
    <hyperlink ref="B97" r:id="rId240"/>
    <hyperlink ref="C97" r:id="rId241"/>
    <hyperlink ref="B574" r:id="rId242"/>
    <hyperlink ref="C574" r:id="rId243"/>
    <hyperlink ref="B749" r:id="rId244"/>
    <hyperlink ref="C749" r:id="rId245"/>
    <hyperlink ref="B1055" r:id="rId246"/>
    <hyperlink ref="C1055" r:id="rId247"/>
    <hyperlink ref="B321" r:id="rId248"/>
    <hyperlink ref="C321" r:id="rId249"/>
    <hyperlink ref="B1032" r:id="rId250"/>
    <hyperlink ref="C1032" r:id="rId251" display="PROPOSTE DI INTERVENTO FINALIZZATE AL RECUPERO DELLE AREE URBANE TRAMITE LA REALIZZAZIONE E L’ADEGUAMENTO DI IMPIANTI SPORTIVI"/>
    <hyperlink ref="B1033" r:id="rId252"/>
    <hyperlink ref="C1033" r:id="rId253" display="PROPOSTE DI INTERVENTO FINALIZZATE AL RECUPERO DELLE AREE URBANE TRAMITE LA REALIZZAZIONE E L’ADEGUAMENTO DI IMPIANTI SPORTIVI"/>
    <hyperlink ref="B641" r:id="rId254"/>
    <hyperlink ref="C641" r:id="rId255"/>
    <hyperlink ref="B640" r:id="rId256"/>
    <hyperlink ref="C640" r:id="rId257"/>
    <hyperlink ref="B691" r:id="rId258"/>
    <hyperlink ref="C691" r:id="rId259"/>
    <hyperlink ref="B1035" r:id="rId260"/>
    <hyperlink ref="C1035" r:id="rId261"/>
    <hyperlink ref="C831" r:id="rId262"/>
    <hyperlink ref="B690" r:id="rId263"/>
    <hyperlink ref="C690" r:id="rId264"/>
    <hyperlink ref="B692" r:id="rId265"/>
    <hyperlink ref="C692" r:id="rId266" display="Intervento di “Riorganizzazione Funzionale e Riqualificazione Energetica e Strutturale dell’ex complesso carcerario Le Nuove in Torino"/>
    <hyperlink ref="B693" r:id="rId267"/>
    <hyperlink ref="C693" r:id="rId268"/>
    <hyperlink ref="B694" r:id="rId269"/>
    <hyperlink ref="C694" r:id="rId270"/>
    <hyperlink ref="B695" r:id="rId271"/>
    <hyperlink ref="C695" r:id="rId272"/>
    <hyperlink ref="B1066" r:id="rId273"/>
    <hyperlink ref="C1066" r:id="rId274"/>
    <hyperlink ref="B1070" r:id="rId275"/>
    <hyperlink ref="B1068" r:id="rId276"/>
    <hyperlink ref="B446" r:id="rId277" display="Sviluppo del sistema europeo di gestione del trasporto ferroviario (ERTMS)"/>
    <hyperlink ref="C446" r:id="rId278"/>
    <hyperlink ref="B453" r:id="rId279"/>
    <hyperlink ref="C453" r:id="rId280"/>
    <hyperlink ref="B469" r:id="rId281"/>
    <hyperlink ref="B468" r:id="rId282"/>
    <hyperlink ref="C468" r:id="rId283"/>
    <hyperlink ref="B1053" r:id="rId284"/>
    <hyperlink ref="B1060" r:id="rId285"/>
    <hyperlink ref="C1053" r:id="rId286"/>
    <hyperlink ref="B1077" r:id="rId287"/>
    <hyperlink ref="B885" r:id="rId288"/>
    <hyperlink ref="C885" r:id="rId289"/>
    <hyperlink ref="B575" r:id="rId290"/>
    <hyperlink ref="C1003" r:id="rId291"/>
    <hyperlink ref="C1070" r:id="rId292"/>
    <hyperlink ref="B75" r:id="rId293"/>
    <hyperlink ref="C75" r:id="rId294" display="Estensione dell'utilizzo delle piattaforme nazionali di identità digitale - SPID CIE"/>
    <hyperlink ref="B50" r:id="rId295"/>
    <hyperlink ref="C50" r:id="rId296" display="Adozione piattaforma pagoPA"/>
    <hyperlink ref="B51" r:id="rId297"/>
    <hyperlink ref="C51" r:id="rId298"/>
    <hyperlink ref="B842" r:id="rId299"/>
    <hyperlink ref="C842" r:id="rId300"/>
    <hyperlink ref="B352" r:id="rId301"/>
    <hyperlink ref="B9" r:id="rId302"/>
    <hyperlink ref="C352" r:id="rId303"/>
    <hyperlink ref="C9" r:id="rId304" display="Abilitazione al Cloud per le PA Locali - Comuni"/>
    <hyperlink ref="B1076" r:id="rId305"/>
    <hyperlink ref="C1076" r:id="rId306"/>
    <hyperlink ref="B41" r:id="rId307"/>
    <hyperlink ref="C41" r:id="rId308"/>
    <hyperlink ref="B668" r:id="rId309"/>
    <hyperlink ref="C668" r:id="rId310"/>
    <hyperlink ref="B8" r:id="rId311"/>
    <hyperlink ref="C8" r:id="rId312" display="Abilitazione al Cloud per le PA Locali - Scuole"/>
    <hyperlink ref="B40" r:id="rId313"/>
    <hyperlink ref="C40" r:id="rId314" display="Esperienza del Cittadino nei servizi pubblici - Scuole"/>
    <hyperlink ref="B1079" r:id="rId315"/>
    <hyperlink ref="C1079" r:id="rId316"/>
    <hyperlink ref="B1075" r:id="rId317"/>
    <hyperlink ref="C1075" r:id="rId318"/>
    <hyperlink ref="B1067" r:id="rId319"/>
    <hyperlink ref="C1067" r:id="rId320"/>
    <hyperlink ref="B852" r:id="rId321"/>
    <hyperlink ref="C852" r:id="rId322"/>
    <hyperlink ref="B320" r:id="rId323"/>
    <hyperlink ref="B853" r:id="rId324"/>
    <hyperlink ref="C853" r:id="rId325"/>
    <hyperlink ref="B645" r:id="rId326"/>
    <hyperlink ref="C645" r:id="rId327"/>
    <hyperlink ref="C320" r:id="rId328"/>
    <hyperlink ref="C1078" r:id="rId329"/>
    <hyperlink ref="B418" r:id="rId330"/>
    <hyperlink ref="C418" r:id="rId331"/>
    <hyperlink ref="B421" r:id="rId332"/>
    <hyperlink ref="B322" r:id="rId333"/>
    <hyperlink ref="C322" r:id="rId334"/>
    <hyperlink ref="B52" r:id="rId335"/>
    <hyperlink ref="C52" r:id="rId336" display="Adozione piattaforma pagoPA - altri Enti"/>
    <hyperlink ref="B53" r:id="rId337"/>
    <hyperlink ref="C53" r:id="rId338" display="Adozione App IO - altri Enti"/>
    <hyperlink ref="B1069" r:id="rId339"/>
    <hyperlink ref="C1069" r:id="rId340"/>
    <hyperlink ref="N426" r:id="rId341"/>
    <hyperlink ref="N444" r:id="rId342"/>
    <hyperlink ref="N445" r:id="rId343"/>
    <hyperlink ref="L453" r:id="rId344"/>
    <hyperlink ref="B458" r:id="rId345"/>
    <hyperlink ref="B464" r:id="rId346"/>
    <hyperlink ref="B465" r:id="rId347"/>
    <hyperlink ref="B455" r:id="rId348"/>
    <hyperlink ref="C455" r:id="rId349"/>
    <hyperlink ref="B456" r:id="rId350"/>
    <hyperlink ref="B454" r:id="rId351"/>
    <hyperlink ref="C454" r:id="rId352"/>
    <hyperlink ref="L468" r:id="rId353"/>
    <hyperlink ref="B466" r:id="rId354"/>
    <hyperlink ref="B462" r:id="rId355"/>
    <hyperlink ref="B459" r:id="rId356"/>
    <hyperlink ref="B463" r:id="rId357"/>
    <hyperlink ref="B467" r:id="rId358"/>
    <hyperlink ref="B460" r:id="rId359"/>
    <hyperlink ref="B470" r:id="rId360"/>
    <hyperlink ref="B457" r:id="rId361"/>
    <hyperlink ref="B461" r:id="rId362"/>
    <hyperlink ref="C461" r:id="rId363"/>
    <hyperlink ref="B471" r:id="rId364"/>
    <hyperlink ref="B472" r:id="rId365"/>
    <hyperlink ref="C472" r:id="rId366"/>
    <hyperlink ref="B473" r:id="rId367"/>
    <hyperlink ref="C473" r:id="rId368"/>
    <hyperlink ref="N475" r:id="rId369" location=":~:text=Decreto%20SG%20n.%20504%2021%2F06%2F2022%20Approvazione%20della%20graduatoria"/>
    <hyperlink ref="N640" r:id="rId370"/>
    <hyperlink ref="N641" r:id="rId371"/>
    <hyperlink ref="B844" r:id="rId372"/>
    <hyperlink ref="N876" r:id="rId373"/>
    <hyperlink ref="C1056" r:id="rId374"/>
    <hyperlink ref="B1056" r:id="rId375"/>
    <hyperlink ref="B1071" r:id="rId376"/>
    <hyperlink ref="C1071" r:id="rId377"/>
    <hyperlink ref="B888" r:id="rId378"/>
    <hyperlink ref="C888" r:id="rId379"/>
    <hyperlink ref="B889" r:id="rId380"/>
    <hyperlink ref="C889" r:id="rId381"/>
    <hyperlink ref="B890" r:id="rId382"/>
    <hyperlink ref="C890" r:id="rId383"/>
    <hyperlink ref="C960" r:id="rId384"/>
    <hyperlink ref="C952" r:id="rId385"/>
    <hyperlink ref="C953" r:id="rId386"/>
    <hyperlink ref="B10" r:id="rId387"/>
    <hyperlink ref="C10" r:id="rId388" display="Abilitazione al Cloud per le PA Locali - Scuole"/>
    <hyperlink ref="B42" r:id="rId389"/>
    <hyperlink ref="C42" r:id="rId390" display="Esperienza del cittadino nei servizi pubblici&quot; SCUOLE"/>
    <hyperlink ref="B630" r:id="rId391"/>
    <hyperlink ref="C630" r:id="rId392"/>
    <hyperlink ref="C281" r:id="rId393"/>
    <hyperlink ref="C282" r:id="rId394"/>
    <hyperlink ref="C283" r:id="rId395"/>
    <hyperlink ref="C284" r:id="rId396"/>
    <hyperlink ref="B447" r:id="rId397"/>
    <hyperlink ref="C447" r:id="rId398"/>
    <hyperlink ref="C285" r:id="rId399"/>
    <hyperlink ref="C286" r:id="rId400"/>
    <hyperlink ref="C287" r:id="rId401"/>
    <hyperlink ref="C288" r:id="rId402"/>
    <hyperlink ref="C289" r:id="rId403"/>
    <hyperlink ref="C290" r:id="rId404"/>
    <hyperlink ref="C291" r:id="rId405"/>
    <hyperlink ref="C292" r:id="rId406"/>
    <hyperlink ref="C293" r:id="rId407"/>
    <hyperlink ref="C294" r:id="rId408"/>
    <hyperlink ref="C295" r:id="rId409"/>
    <hyperlink ref="C296" r:id="rId410"/>
    <hyperlink ref="B366" r:id="rId411"/>
    <hyperlink ref="C366" r:id="rId412" display="MiC - DIGITAL LIBRARY: PNRR MICROFILM ACCORDO QUADRO CON PIU’ OPERATORI ECONOMICI SERVIZI PER LA DIGITALIZZAZIONE DEL PATRIMONIO CULTURALE ITALIANO - CATEGORIA &quot;MICROFILM DI MANOSCRITTI ANTICHI” CIG: 933879054D"/>
    <hyperlink ref="C833" r:id="rId413"/>
    <hyperlink ref="B854" r:id="rId414"/>
    <hyperlink ref="C854" r:id="rId415"/>
    <hyperlink ref="B35" r:id="rId416"/>
    <hyperlink ref="C35" r:id="rId417"/>
    <hyperlink ref="B1073" r:id="rId418"/>
    <hyperlink ref="C1073" r:id="rId419"/>
    <hyperlink ref="B36" r:id="rId420"/>
    <hyperlink ref="C36" r:id="rId421"/>
    <hyperlink ref="B37" r:id="rId422"/>
    <hyperlink ref="B38" r:id="rId423"/>
    <hyperlink ref="C37" r:id="rId424"/>
    <hyperlink ref="C38" r:id="rId425"/>
    <hyperlink ref="B840" r:id="rId426"/>
    <hyperlink ref="C840" r:id="rId427"/>
    <hyperlink ref="B355" r:id="rId428"/>
    <hyperlink ref="C355" r:id="rId429"/>
    <hyperlink ref="B595" r:id="rId430"/>
    <hyperlink ref="C595" r:id="rId431"/>
    <hyperlink ref="B750" r:id="rId432"/>
    <hyperlink ref="C750" r:id="rId433" display="Proposte per interventi finalizzati alla riduzione delle perdite nelle reti di distribuzione dell’acqua, compresa la digitalizzazione e il monitoraggio delle reti"/>
    <hyperlink ref="B356" r:id="rId434"/>
    <hyperlink ref="C356" r:id="rId435"/>
    <hyperlink ref="B43" r:id="rId436"/>
    <hyperlink ref="C43" r:id="rId437"/>
    <hyperlink ref="B367" r:id="rId438"/>
    <hyperlink ref="C367" r:id="rId439"/>
    <hyperlink ref="B855" r:id="rId440"/>
    <hyperlink ref="C855" r:id="rId441"/>
    <hyperlink ref="B80" r:id="rId442"/>
    <hyperlink ref="C80" r:id="rId443"/>
    <hyperlink ref="B368" r:id="rId444"/>
    <hyperlink ref="C368" r:id="rId445"/>
    <hyperlink ref="B856" r:id="rId446"/>
    <hyperlink ref="C856" r:id="rId447"/>
    <hyperlink ref="B589" r:id="rId448"/>
    <hyperlink ref="C589" r:id="rId449"/>
    <hyperlink ref="B590" r:id="rId450"/>
    <hyperlink ref="C590" r:id="rId451"/>
    <hyperlink ref="B369" r:id="rId452"/>
    <hyperlink ref="C369" r:id="rId453"/>
    <hyperlink ref="B571" r:id="rId454"/>
    <hyperlink ref="B591" r:id="rId455"/>
    <hyperlink ref="C591" r:id="rId456"/>
    <hyperlink ref="C834" r:id="rId457"/>
    <hyperlink ref="B258" r:id="rId458"/>
    <hyperlink ref="C571" r:id="rId459"/>
    <hyperlink ref="C258" r:id="rId460"/>
    <hyperlink ref="B259" r:id="rId461"/>
    <hyperlink ref="C259" r:id="rId462"/>
    <hyperlink ref="B260" r:id="rId463"/>
    <hyperlink ref="B261" r:id="rId464"/>
    <hyperlink ref="B262" r:id="rId465"/>
    <hyperlink ref="B263" r:id="rId466"/>
    <hyperlink ref="B264" r:id="rId467"/>
    <hyperlink ref="B265" r:id="rId468"/>
    <hyperlink ref="B266" r:id="rId469"/>
    <hyperlink ref="B267" r:id="rId470"/>
    <hyperlink ref="B268" r:id="rId471"/>
    <hyperlink ref="B269" r:id="rId472"/>
    <hyperlink ref="B270" r:id="rId473"/>
    <hyperlink ref="C260" r:id="rId474"/>
    <hyperlink ref="C261" r:id="rId475"/>
    <hyperlink ref="C262" r:id="rId476"/>
    <hyperlink ref="C263" r:id="rId477"/>
    <hyperlink ref="C264" r:id="rId478"/>
    <hyperlink ref="C265" r:id="rId479"/>
    <hyperlink ref="C266" r:id="rId480"/>
    <hyperlink ref="C267" r:id="rId481"/>
    <hyperlink ref="C268" r:id="rId482"/>
    <hyperlink ref="C269" r:id="rId483"/>
    <hyperlink ref="C270" r:id="rId484"/>
    <hyperlink ref="B502" r:id="rId485"/>
    <hyperlink ref="C502" r:id="rId486"/>
    <hyperlink ref="B503" r:id="rId487"/>
    <hyperlink ref="C503" r:id="rId488" display="Accordi Quadro con più operatori economici per l’affidamento di lavori (OG2) e servizi di ingegneria earchitettura (E.22 –S.04 –IA.04) –Relativi alla sicurezza sismica ed al restauro del Patrimonio del Fondo Edifici di Culto (FEC) -[M1C3I2.4]"/>
    <hyperlink ref="B848" r:id="rId489"/>
    <hyperlink ref="C848" r:id="rId490"/>
    <hyperlink ref="C667" r:id="rId491"/>
    <hyperlink ref="B667" r:id="rId492"/>
    <hyperlink ref="B563" r:id="rId493"/>
    <hyperlink ref="C563" r:id="rId494"/>
    <hyperlink ref="B44" r:id="rId495"/>
    <hyperlink ref="C44" r:id="rId496"/>
    <hyperlink ref="B12" r:id="rId497"/>
    <hyperlink ref="C12" r:id="rId498"/>
    <hyperlink ref="B11" r:id="rId499"/>
    <hyperlink ref="C11" r:id="rId500"/>
    <hyperlink ref="B857" r:id="rId501"/>
    <hyperlink ref="B858" r:id="rId502"/>
    <hyperlink ref="C857" r:id="rId503"/>
    <hyperlink ref="C858" r:id="rId504"/>
    <hyperlink ref="B941" r:id="rId505"/>
    <hyperlink ref="C941" r:id="rId506"/>
    <hyperlink ref="B849" r:id="rId507"/>
    <hyperlink ref="C849" r:id="rId508"/>
    <hyperlink ref="B13" r:id="rId509"/>
    <hyperlink ref="C13" r:id="rId510"/>
    <hyperlink ref="C297" r:id="rId511"/>
    <hyperlink ref="B370" r:id="rId512"/>
    <hyperlink ref="C370" r:id="rId513"/>
    <hyperlink ref="B666" r:id="rId514"/>
    <hyperlink ref="C666" r:id="rId515"/>
    <hyperlink ref="B159" r:id="rId516"/>
    <hyperlink ref="C159" r:id="rId517"/>
    <hyperlink ref="B160" r:id="rId518"/>
    <hyperlink ref="B161" r:id="rId519"/>
    <hyperlink ref="B162" r:id="rId520"/>
    <hyperlink ref="B163" r:id="rId521"/>
    <hyperlink ref="C160" r:id="rId522"/>
    <hyperlink ref="C162" r:id="rId523"/>
    <hyperlink ref="C163" r:id="rId524"/>
    <hyperlink ref="C161" r:id="rId525"/>
    <hyperlink ref="C298" r:id="rId526"/>
    <hyperlink ref="B77" r:id="rId527"/>
    <hyperlink ref="C77" r:id="rId528"/>
    <hyperlink ref="B54" r:id="rId529"/>
    <hyperlink ref="C54" r:id="rId530"/>
    <hyperlink ref="B55" r:id="rId531"/>
    <hyperlink ref="C55" r:id="rId532"/>
    <hyperlink ref="B859" r:id="rId533"/>
    <hyperlink ref="C859" r:id="rId534"/>
    <hyperlink ref="B164" r:id="rId535"/>
    <hyperlink ref="C164" r:id="rId536"/>
    <hyperlink ref="B78" r:id="rId537"/>
    <hyperlink ref="B56" r:id="rId538"/>
    <hyperlink ref="B57" r:id="rId539"/>
    <hyperlink ref="C78" r:id="rId540"/>
    <hyperlink ref="C56" r:id="rId541"/>
    <hyperlink ref="C57" r:id="rId542"/>
    <hyperlink ref="B165" r:id="rId543"/>
    <hyperlink ref="C165" r:id="rId544"/>
    <hyperlink ref="B166" r:id="rId545"/>
    <hyperlink ref="C166" r:id="rId546"/>
    <hyperlink ref="B860" r:id="rId547"/>
    <hyperlink ref="C860" r:id="rId548"/>
    <hyperlink ref="B115" r:id="rId549"/>
    <hyperlink ref="C115" r:id="rId550"/>
    <hyperlink ref="B167" r:id="rId551"/>
    <hyperlink ref="C167" r:id="rId552"/>
    <hyperlink ref="B861" r:id="rId553"/>
    <hyperlink ref="C861" r:id="rId554"/>
    <hyperlink ref="B862" r:id="rId555"/>
    <hyperlink ref="C862" r:id="rId556"/>
    <hyperlink ref="B863" r:id="rId557"/>
    <hyperlink ref="C863" r:id="rId558"/>
    <hyperlink ref="B581" r:id="rId559"/>
    <hyperlink ref="C581" r:id="rId560"/>
    <hyperlink ref="C578" r:id="rId561"/>
    <hyperlink ref="B371" r:id="rId562"/>
    <hyperlink ref="C371" r:id="rId563"/>
    <hyperlink ref="B372" r:id="rId564"/>
    <hyperlink ref="B373" r:id="rId565"/>
    <hyperlink ref="B374" r:id="rId566"/>
    <hyperlink ref="B375" r:id="rId567"/>
    <hyperlink ref="B376" r:id="rId568"/>
    <hyperlink ref="B377" r:id="rId569"/>
    <hyperlink ref="B378" r:id="rId570"/>
    <hyperlink ref="B379" r:id="rId571"/>
    <hyperlink ref="C372" r:id="rId572"/>
    <hyperlink ref="C373" r:id="rId573"/>
    <hyperlink ref="C374" r:id="rId574"/>
    <hyperlink ref="C376" r:id="rId575"/>
    <hyperlink ref="C375" r:id="rId576"/>
    <hyperlink ref="C377" r:id="rId577"/>
    <hyperlink ref="C378" r:id="rId578"/>
    <hyperlink ref="C379" r:id="rId579"/>
    <hyperlink ref="B866" r:id="rId580"/>
    <hyperlink ref="C866" r:id="rId581"/>
    <hyperlink ref="N866" r:id="rId582"/>
    <hyperlink ref="B865" r:id="rId583"/>
    <hyperlink ref="C865" r:id="rId584"/>
    <hyperlink ref="N865" r:id="rId585" display="DM 16 dicembre 2022"/>
    <hyperlink ref="C299" r:id="rId586"/>
    <hyperlink ref="B23" r:id="rId587"/>
    <hyperlink ref="C23" r:id="rId588"/>
    <hyperlink ref="B3" r:id="rId589"/>
    <hyperlink ref="C3" r:id="rId590"/>
    <hyperlink ref="B1080" r:id="rId591"/>
    <hyperlink ref="C1080" r:id="rId592"/>
    <hyperlink ref="B942" r:id="rId593"/>
    <hyperlink ref="C942" r:id="rId594"/>
    <hyperlink ref="B484" r:id="rId595"/>
    <hyperlink ref="C484" r:id="rId596"/>
    <hyperlink ref="B86" r:id="rId597"/>
    <hyperlink ref="C86" r:id="rId598"/>
    <hyperlink ref="C300" r:id="rId599"/>
    <hyperlink ref="B487" r:id="rId600"/>
    <hyperlink ref="C487" r:id="rId601"/>
    <hyperlink ref="B251" r:id="rId602"/>
    <hyperlink ref="C251" r:id="rId603"/>
    <hyperlink ref="B252" r:id="rId604"/>
    <hyperlink ref="C252" r:id="rId605"/>
    <hyperlink ref="B474" r:id="rId606"/>
    <hyperlink ref="C474" r:id="rId607"/>
    <hyperlink ref="B489" r:id="rId608"/>
    <hyperlink ref="C489" r:id="rId609"/>
    <hyperlink ref="C311" r:id="rId610"/>
    <hyperlink ref="C312" r:id="rId611"/>
    <hyperlink ref="C835" r:id="rId612"/>
    <hyperlink ref="B567" r:id="rId613"/>
    <hyperlink ref="C567" r:id="rId614"/>
    <hyperlink ref="C301" r:id="rId615"/>
    <hyperlink ref="C4" r:id="rId616" display="Avviso pubblico multimisura per la presentazione di domande di partecipazione a valere sul PNRR - Missione 1 - Componente 1 - INVESTIMENTO 1.1 “INFRASTRUTTURE DIGITALI” e “INVESTIMENTO 1.2 ABILITAZIONE AL CLOUD PER LE PA LOCALI” - ASL/AO (MARZO 2023)"/>
    <hyperlink ref="B4" r:id="rId617"/>
    <hyperlink ref="B491" r:id="rId618"/>
    <hyperlink ref="C491" r:id="rId619"/>
    <hyperlink ref="B488" r:id="rId620"/>
    <hyperlink ref="B492" r:id="rId621"/>
    <hyperlink ref="C488" r:id="rId622"/>
    <hyperlink ref="B493" r:id="rId623"/>
    <hyperlink ref="C492" r:id="rId624"/>
    <hyperlink ref="C493" r:id="rId625"/>
    <hyperlink ref="B380" r:id="rId626"/>
    <hyperlink ref="C380" r:id="rId627"/>
    <hyperlink ref="B381" r:id="rId628"/>
    <hyperlink ref="C381" r:id="rId629"/>
    <hyperlink ref="B382" r:id="rId630"/>
    <hyperlink ref="C382" r:id="rId631"/>
    <hyperlink ref="B565" r:id="rId632"/>
    <hyperlink ref="C565" r:id="rId633"/>
    <hyperlink ref="B561" r:id="rId634"/>
    <hyperlink ref="C561" r:id="rId635"/>
    <hyperlink ref="B24" r:id="rId636"/>
    <hyperlink ref="C24" r:id="rId637"/>
    <hyperlink ref="B61" r:id="rId638"/>
    <hyperlink ref="C61" r:id="rId639" display="Avviso pubblico per la presentazione di domande di partecipazione a valere sul PNRR - MISSIONE 1 - COMPONENTE 1 - INVESTIMENTO 1.4 “SERVIZI E CITTADINANZA DIGITALE ” MISURA 1.4.3 “ADOZIONE PIATTAFORMA PAGOPA” COMUNI (Maggio 2023)."/>
    <hyperlink ref="B449" r:id="rId640"/>
    <hyperlink ref="C449" r:id="rId641"/>
    <hyperlink ref="B505" r:id="rId642"/>
    <hyperlink ref="C505" r:id="rId643"/>
    <hyperlink ref="B870" r:id="rId644"/>
    <hyperlink ref="C870" r:id="rId645"/>
    <hyperlink ref="N870" r:id="rId646" display="DM 16 dicembre 2022"/>
    <hyperlink ref="B879" r:id="rId647"/>
    <hyperlink ref="C879" r:id="rId648"/>
    <hyperlink ref="B827" r:id="rId649"/>
    <hyperlink ref="C827" r:id="rId650"/>
    <hyperlink ref="B5" r:id="rId651"/>
    <hyperlink ref="C5" r:id="rId652"/>
    <hyperlink ref="B823" r:id="rId653"/>
    <hyperlink ref="C823" r:id="rId654"/>
    <hyperlink ref="B1078" r:id="rId655"/>
    <hyperlink ref="B579" r:id="rId656"/>
    <hyperlink ref="C579" r:id="rId657" display="Fonfo rotativo imprese per il sostegno alle imprese e gli investimenti di sviluppo, ART. 3 DL 152/2021"/>
    <hyperlink ref="B357" r:id="rId658"/>
    <hyperlink ref="C357" r:id="rId659"/>
    <hyperlink ref="B577" r:id="rId660"/>
    <hyperlink ref="C577" r:id="rId661"/>
    <hyperlink ref="B817" r:id="rId662"/>
    <hyperlink ref="C817" r:id="rId663"/>
    <hyperlink ref="B508" r:id="rId664"/>
    <hyperlink ref="C508" r:id="rId665"/>
    <hyperlink ref="B882" r:id="rId666"/>
    <hyperlink ref="C882" r:id="rId667"/>
    <hyperlink ref="B883" r:id="rId668"/>
    <hyperlink ref="C883" r:id="rId669"/>
    <hyperlink ref="B509" r:id="rId670"/>
    <hyperlink ref="C509" r:id="rId671" display="Gara europea a procedura aperta telematica per costruzione di un teatrodi posae relativi camerini ed attrezzerie nell'ambito C4A e C4B degli studi cinematograficidi Cinecittà"/>
    <hyperlink ref="C945" r:id="rId672"/>
    <hyperlink ref="C891" r:id="rId673"/>
    <hyperlink ref="B891" r:id="rId674"/>
    <hyperlink ref="B892" r:id="rId675"/>
    <hyperlink ref="C892" r:id="rId676"/>
    <hyperlink ref="B580" r:id="rId677"/>
    <hyperlink ref="C580" r:id="rId678"/>
    <hyperlink ref="C946" r:id="rId679"/>
    <hyperlink ref="C947" r:id="rId680"/>
    <hyperlink ref="C948" r:id="rId681"/>
    <hyperlink ref="C949" r:id="rId682"/>
    <hyperlink ref="C951" r:id="rId683"/>
    <hyperlink ref="C950" r:id="rId684"/>
    <hyperlink ref="C954" r:id="rId685"/>
    <hyperlink ref="B1072" r:id="rId686"/>
    <hyperlink ref="C1072" r:id="rId687"/>
    <hyperlink ref="B99" r:id="rId688"/>
    <hyperlink ref="C99" r:id="rId689"/>
    <hyperlink ref="C955" r:id="rId690"/>
    <hyperlink ref="C957" r:id="rId691" display="Avviso pubblico n. 2 per l'attuazione del Programma Garanzia Occupabilità dei Lavoratori da finanziare nell'ambito del Piano Nazionale di Ripresa e Resilienza (PNRR),"/>
    <hyperlink ref="C956" r:id="rId692"/>
    <hyperlink ref="C958" r:id="rId693" display="Avviso pubblico n. 2 per l’attuazione del Programma Garanzia Occupabilità dei Lavoratori - da finanziare nell’ambito del Piano Nazionale di Ripresa e Resilienza (PNRR)"/>
    <hyperlink ref="C959" r:id="rId694"/>
    <hyperlink ref="B1074" r:id="rId695"/>
    <hyperlink ref="C1074" r:id="rId696"/>
    <hyperlink ref="B100" r:id="rId697"/>
    <hyperlink ref="C100" r:id="rId698"/>
    <hyperlink ref="B894" r:id="rId699"/>
    <hyperlink ref="C894" r:id="rId700"/>
    <hyperlink ref="L894" r:id="rId701" location="20886_Avvisi-pubblici-IeFP"/>
    <hyperlink ref="B895" r:id="rId702"/>
    <hyperlink ref="C895" r:id="rId703" display="AVVISO per la presentazione di progetti di percorsi BIENNALI di Istruzione e Formazione Professionale (IeFP), con modalità di apprendimento duale CUP B71J22000400006"/>
    <hyperlink ref="L895" r:id="rId704" location="20886_Avvisi-pubblici-IeFP"/>
    <hyperlink ref="C961" r:id="rId705"/>
    <hyperlink ref="B896" r:id="rId706"/>
    <hyperlink ref="B476" r:id="rId707"/>
    <hyperlink ref="C896" r:id="rId708"/>
    <hyperlink ref="C476" r:id="rId709"/>
    <hyperlink ref="B1057" r:id="rId710"/>
    <hyperlink ref="C1057" r:id="rId711" display="Procedura aperta per l’affidamento della concessione per la progettazione, realizzazione e gestione dei servizi abilitanti della Piattaforma Nazionale di Telemedicina – PNRR-Missione 6 Componente 1 sub-investimento 1.2.3. “Telemedicina” mediante project f"/>
    <hyperlink ref="B101" r:id="rId712"/>
    <hyperlink ref="C101" r:id="rId713"/>
    <hyperlink ref="B1058" r:id="rId714"/>
    <hyperlink ref="C1058" r:id="rId715"/>
    <hyperlink ref="B510" r:id="rId716"/>
    <hyperlink ref="C510" r:id="rId717"/>
    <hyperlink ref="B511" r:id="rId718"/>
    <hyperlink ref="C511" r:id="rId719" display="Procedura aperta di rilevanza comunitaria per l’affidamento dei lavori di progettazione esecutiva e lavori di costruzione di teatro di posa, relativi camerini ed attrezzerie ambito C6di Cinecittà"/>
    <hyperlink ref="B512" r:id="rId720"/>
    <hyperlink ref="C512" r:id="rId721" display="Procedura aperta di rilevanza comunitaria per l’affidamento dei lavori di progettazione esecutiva e lavori di costruzione di teatro di posa, relativi camerini ed attrezzerie ambito C3Bdi Cinecittà"/>
    <hyperlink ref="B897" r:id="rId722"/>
    <hyperlink ref="C897" r:id="rId723"/>
    <hyperlink ref="B898" r:id="rId724"/>
    <hyperlink ref="C898" r:id="rId725"/>
    <hyperlink ref="B477" r:id="rId726"/>
    <hyperlink ref="C477" r:id="rId727"/>
    <hyperlink ref="B478" r:id="rId728"/>
    <hyperlink ref="C478" r:id="rId729"/>
    <hyperlink ref="B513" r:id="rId730"/>
    <hyperlink ref="B514" r:id="rId731"/>
    <hyperlink ref="C513" r:id="rId732" display="Procedura aperta di rilevanza comunitaria per l’affidamento dei lavori di progettazione esecutiva e lavori di costruzione di teatro di posanell'ambito C4Adi Cinecittà"/>
    <hyperlink ref="B479" r:id="rId733"/>
    <hyperlink ref="C479" r:id="rId734"/>
    <hyperlink ref="C514" r:id="rId735" display="Procedura aperta di rilevanza comunitaria per l’affidamento dei lavori di progettazione esecutiva e lavori di costruzione di due teatridi posae relative opere esterne nell'ambito C3Cdi Cinecittà"/>
    <hyperlink ref="C962" r:id="rId736"/>
    <hyperlink ref="B752" r:id="rId737"/>
    <hyperlink ref="C752" r:id="rId738"/>
    <hyperlink ref="B753" r:id="rId739"/>
    <hyperlink ref="C753" r:id="rId740" display="RIFACIMENTO DI TRATTI DI CANALETTE IRRIGUE DETERIORATE NELLA ZONA NORD OCCIDENTALE DELL’ISOLA DI ARIANO E ISTALLAZIONE DI MISURATORI DI PORTATA - CUP: J83D20001450001 - CIG: 9604431331"/>
    <hyperlink ref="B480" r:id="rId741"/>
    <hyperlink ref="C480" r:id="rId742"/>
    <hyperlink ref="C963" r:id="rId743"/>
    <hyperlink ref="B481" r:id="rId744"/>
    <hyperlink ref="C481" r:id="rId745"/>
    <hyperlink ref="B482" r:id="rId746"/>
    <hyperlink ref="C482" r:id="rId747"/>
    <hyperlink ref="C448" r:id="rId748"/>
    <hyperlink ref="B448" r:id="rId749"/>
    <hyperlink ref="B483" r:id="rId750"/>
    <hyperlink ref="C483" r:id="rId751"/>
    <hyperlink ref="B168" r:id="rId752"/>
    <hyperlink ref="C168" r:id="rId753"/>
    <hyperlink ref="B169" r:id="rId754"/>
    <hyperlink ref="C169" r:id="rId755"/>
    <hyperlink ref="B170" r:id="rId756"/>
    <hyperlink ref="B171" r:id="rId757"/>
    <hyperlink ref="B172" r:id="rId758"/>
    <hyperlink ref="C170" r:id="rId759"/>
    <hyperlink ref="C171" r:id="rId760"/>
    <hyperlink ref="C172" r:id="rId761"/>
    <hyperlink ref="B504" r:id="rId762"/>
    <hyperlink ref="C504" r:id="rId763"/>
    <hyperlink ref="B899" r:id="rId764"/>
    <hyperlink ref="C899" r:id="rId765"/>
    <hyperlink ref="B173" r:id="rId766"/>
    <hyperlink ref="C173" r:id="rId767"/>
    <hyperlink ref="B174" r:id="rId768"/>
    <hyperlink ref="B175" r:id="rId769"/>
    <hyperlink ref="B176" r:id="rId770"/>
    <hyperlink ref="C176" r:id="rId771"/>
    <hyperlink ref="C175" r:id="rId772"/>
    <hyperlink ref="C174" r:id="rId773"/>
    <hyperlink ref="C964" r:id="rId774"/>
    <hyperlink ref="B485" r:id="rId775"/>
    <hyperlink ref="C485" r:id="rId776"/>
    <hyperlink ref="B177" r:id="rId777"/>
    <hyperlink ref="C177" r:id="rId778"/>
    <hyperlink ref="B900" r:id="rId779"/>
    <hyperlink ref="C900" r:id="rId780"/>
    <hyperlink ref="B644" r:id="rId781"/>
    <hyperlink ref="C644" r:id="rId782" location="/bandi/dettagliobandi?id=159187" display="Procedura negoziata per la fornitura opzionale di n. 7 autobus elettrici da 12 metri e relativa infrastruttura di ricarica del tipo “opportunity”. CIG 97116123C0 - CUP J40J22000000003"/>
    <hyperlink ref="B178" r:id="rId783"/>
    <hyperlink ref="B179" r:id="rId784"/>
    <hyperlink ref="B180" r:id="rId785"/>
    <hyperlink ref="B181" r:id="rId786"/>
    <hyperlink ref="B182" r:id="rId787"/>
    <hyperlink ref="B183" r:id="rId788"/>
    <hyperlink ref="B184" r:id="rId789"/>
    <hyperlink ref="C178" r:id="rId790"/>
    <hyperlink ref="C179" r:id="rId791"/>
    <hyperlink ref="C180" r:id="rId792"/>
    <hyperlink ref="C181" r:id="rId793"/>
    <hyperlink ref="C182" r:id="rId794"/>
    <hyperlink ref="C183" r:id="rId795"/>
    <hyperlink ref="B185" r:id="rId796"/>
    <hyperlink ref="B186" r:id="rId797"/>
    <hyperlink ref="B187" r:id="rId798"/>
    <hyperlink ref="B188" r:id="rId799"/>
    <hyperlink ref="B189" r:id="rId800"/>
    <hyperlink ref="C184" r:id="rId801"/>
    <hyperlink ref="C185" r:id="rId802"/>
    <hyperlink ref="C186" r:id="rId803"/>
    <hyperlink ref="C188" r:id="rId804"/>
    <hyperlink ref="C187" r:id="rId805"/>
    <hyperlink ref="C189" r:id="rId806"/>
    <hyperlink ref="B486" r:id="rId807"/>
    <hyperlink ref="C486" r:id="rId808"/>
    <hyperlink ref="B901" r:id="rId809"/>
    <hyperlink ref="C901" r:id="rId810"/>
    <hyperlink ref="B190" r:id="rId811"/>
    <hyperlink ref="B191" r:id="rId812"/>
    <hyperlink ref="B192" r:id="rId813"/>
    <hyperlink ref="C190" r:id="rId814"/>
    <hyperlink ref="C191" r:id="rId815"/>
    <hyperlink ref="C192" r:id="rId816"/>
    <hyperlink ref="C965" r:id="rId817"/>
    <hyperlink ref="B903" r:id="rId818"/>
    <hyperlink ref="C903" r:id="rId819"/>
    <hyperlink ref="B490" r:id="rId820"/>
    <hyperlink ref="C490" r:id="rId821"/>
    <hyperlink ref="B904" r:id="rId822"/>
    <hyperlink ref="C904" r:id="rId823"/>
    <hyperlink ref="B905" r:id="rId824"/>
    <hyperlink ref="C905" r:id="rId825"/>
    <hyperlink ref="C966" r:id="rId826"/>
    <hyperlink ref="B908" r:id="rId827"/>
    <hyperlink ref="C908" r:id="rId828"/>
    <hyperlink ref="B909" r:id="rId829"/>
    <hyperlink ref="C909" r:id="rId830"/>
    <hyperlink ref="B193" r:id="rId831"/>
    <hyperlink ref="C193" r:id="rId832"/>
    <hyperlink ref="B194" r:id="rId833"/>
    <hyperlink ref="B195" r:id="rId834"/>
    <hyperlink ref="C195" r:id="rId835"/>
    <hyperlink ref="C194" r:id="rId836"/>
    <hyperlink ref="B383" r:id="rId837"/>
    <hyperlink ref="C383" r:id="rId838"/>
    <hyperlink ref="B910" r:id="rId839"/>
    <hyperlink ref="C910" r:id="rId840"/>
    <hyperlink ref="C967" r:id="rId841"/>
    <hyperlink ref="B515" r:id="rId842"/>
    <hyperlink ref="C515" r:id="rId843"/>
    <hyperlink ref="B721" r:id="rId844"/>
    <hyperlink ref="C721" r:id="rId845"/>
    <hyperlink ref="B102" r:id="rId846"/>
    <hyperlink ref="C102" r:id="rId847"/>
    <hyperlink ref="C974" r:id="rId848" display="Approvazione dell' Avvisopubblico n. 5 per la presentazione di progetti per l'attuazione delle misure relative al Percorso 5 - Ricollocazione collettiva"/>
    <hyperlink ref="B884" r:id="rId849"/>
    <hyperlink ref="C884" r:id="rId850" display="Fondo Sociale Europeo Plus 2021/2027 (FSE+) - PPO 2021- 2027 - Piano d’Azione Zonale per l’Apprendimento PiAzZA 2022/2024 - Programma Nazionale per la Ripresa e la Resilienza (PNRR) Missione 5, Componente 1, Investimento 1.1 finanziato da NextGenerationEU"/>
    <hyperlink ref="C1014" r:id="rId851"/>
    <hyperlink ref="C1015" r:id="rId852"/>
    <hyperlink ref="B893" r:id="rId853"/>
    <hyperlink ref="C893" r:id="rId854"/>
    <hyperlink ref="B935" r:id="rId855"/>
    <hyperlink ref="C935" r:id="rId856"/>
    <hyperlink ref="C1004" r:id="rId857"/>
    <hyperlink ref="B933" r:id="rId858"/>
    <hyperlink ref="C933" r:id="rId859"/>
    <hyperlink ref="B349" r:id="rId860"/>
    <hyperlink ref="B500" r:id="rId861"/>
    <hyperlink ref="C500" r:id="rId862"/>
    <hyperlink ref="C1006" r:id="rId863"/>
    <hyperlink ref="B669" r:id="rId864"/>
    <hyperlink ref="C669" r:id="rId865"/>
    <hyperlink ref="B877" r:id="rId866"/>
    <hyperlink ref="C877" r:id="rId867"/>
    <hyperlink ref="B878" r:id="rId868"/>
    <hyperlink ref="C878" r:id="rId869" display="Green Transition Fund - Invito a presentare opportunità di investimento indiretto"/>
    <hyperlink ref="C1007" r:id="rId870"/>
    <hyperlink ref="B739" r:id="rId871"/>
    <hyperlink ref="C739" r:id="rId872"/>
    <hyperlink ref="B740" r:id="rId873"/>
    <hyperlink ref="B741" r:id="rId874"/>
    <hyperlink ref="B742" r:id="rId875"/>
    <hyperlink ref="B743" r:id="rId876"/>
    <hyperlink ref="B744" r:id="rId877"/>
    <hyperlink ref="B745" r:id="rId878"/>
    <hyperlink ref="B746" r:id="rId879"/>
    <hyperlink ref="B747" r:id="rId880"/>
    <hyperlink ref="B748" r:id="rId881"/>
    <hyperlink ref="C740" r:id="rId882"/>
    <hyperlink ref="C741" r:id="rId883"/>
    <hyperlink ref="C742" r:id="rId884"/>
    <hyperlink ref="C743" r:id="rId885"/>
    <hyperlink ref="C744" r:id="rId886"/>
    <hyperlink ref="C745" r:id="rId887"/>
    <hyperlink ref="C746" r:id="rId888"/>
    <hyperlink ref="C747" r:id="rId889"/>
    <hyperlink ref="C748" r:id="rId890"/>
    <hyperlink ref="B501" r:id="rId891"/>
    <hyperlink ref="C501" r:id="rId892"/>
    <hyperlink ref="C1008" r:id="rId893"/>
    <hyperlink ref="B936" r:id="rId894"/>
    <hyperlink ref="C936" r:id="rId895"/>
    <hyperlink ref="C458" r:id="rId896"/>
    <hyperlink ref="C464" r:id="rId897"/>
    <hyperlink ref="C465" r:id="rId898"/>
    <hyperlink ref="C456" r:id="rId899"/>
    <hyperlink ref="C459" r:id="rId900"/>
    <hyperlink ref="C460" r:id="rId901"/>
    <hyperlink ref="C462" r:id="rId902"/>
    <hyperlink ref="C463" r:id="rId903"/>
    <hyperlink ref="C466" r:id="rId904"/>
    <hyperlink ref="C467" r:id="rId905"/>
    <hyperlink ref="C457" r:id="rId906"/>
    <hyperlink ref="C469" r:id="rId907"/>
    <hyperlink ref="C470" r:id="rId908"/>
    <hyperlink ref="C471" r:id="rId909"/>
    <hyperlink ref="C779:C796" r:id="rId910" display="Affidamento dei servizi di ingegneria ed architettura per le Aziende Sanitarie della Regione Lazio per gli interventi finanziati dal PNRR e dal PNC per la realizzazione degli investimenti: “case della comunità”, “ospedali di comunità”, “verso un ospedale "/>
    <hyperlink ref="N1038" r:id="rId911"/>
    <hyperlink ref="C1040" r:id="rId912"/>
    <hyperlink ref="Q322" r:id="rId913" display="https://www.infratelitalia.it/archivio-documenti/documenti/avviso-di-aggiudicazione-5g-copertura"/>
    <hyperlink ref="Q321" r:id="rId914" display="https://www.infratelitalia.it/archivio-documenti/documenti/avviso-di-aggiudicazione-italia-5g-backhaul"/>
    <hyperlink ref="B573" r:id="rId915"/>
    <hyperlink ref="B323" r:id="rId916"/>
    <hyperlink ref="Q323" r:id="rId917" display="https://www.gazzettaufficiale.it/eli/id/2022/12/23/TX22BGA29475/S5"/>
    <hyperlink ref="C323" r:id="rId918"/>
    <hyperlink ref="C575" r:id="rId919"/>
    <hyperlink ref="C1068" r:id="rId920"/>
    <hyperlink ref="B1021" r:id="rId921"/>
    <hyperlink ref="C293:C296" r:id="rId922" display="Proposte di intervento da parte degli Ambiti Sociali Territoriali da finanziare nell’ambito della Sottocomponente 1 “Servizi sociali, disabilità e marginalità sociale”, Investimento 1.1 -Sostegno alle persone vulnerabili e prevenzione dell’istituzionalizz"/>
    <hyperlink ref="B1017" r:id="rId923"/>
    <hyperlink ref="C1017" r:id="rId924" display="Proposte di intervento da parte degli Ambiti Sociali Territoriali da finanziare nell’ambito della Sottocomponente 1 “Servizi sociali, disabilità e marginalità sociale”, Investimento 1.1 -Sostegno alle persone vulnerabili e prevenzione dell’istituzionalizz"/>
    <hyperlink ref="B1018" r:id="rId925"/>
    <hyperlink ref="C1018" r:id="rId926" display="Proposte di intervento da parte degli Ambiti Sociali Territoriali da finanziare nell’ambito della Sottocomponente 1 “Servizi sociali, disabilità e marginalità sociale”, Investimento 1.1 -Sostegno alle persone vulnerabili e prevenzione dell’istituzionalizz"/>
    <hyperlink ref="B1019" r:id="rId927"/>
    <hyperlink ref="C1019" r:id="rId928" display="Proposte di intervento da parte degli Ambiti Sociali Territoriali da finanziare nell’ambito della Sottocomponente 1 “Servizi sociali, disabilità e marginalità sociale”, Investimento 1.1 -Sostegno alle persone vulnerabili e prevenzione dell’istituzionalizz"/>
    <hyperlink ref="B1031" r:id="rId929"/>
    <hyperlink ref="C1031" r:id="rId930"/>
    <hyperlink ref="B665" r:id="rId931"/>
    <hyperlink ref="C665" r:id="rId932"/>
    <hyperlink ref="B664" r:id="rId933"/>
    <hyperlink ref="C664" r:id="rId934"/>
    <hyperlink ref="C14" r:id="rId935"/>
    <hyperlink ref="B14" r:id="rId936"/>
    <hyperlink ref="B717" r:id="rId937"/>
    <hyperlink ref="C717" r:id="rId938"/>
    <hyperlink ref="B720" r:id="rId939"/>
    <hyperlink ref="C720" r:id="rId940"/>
    <hyperlink ref="B633" r:id="rId941"/>
    <hyperlink ref="C633" r:id="rId942"/>
    <hyperlink ref="B631" r:id="rId943"/>
    <hyperlink ref="C631" r:id="rId944"/>
    <hyperlink ref="B632" r:id="rId945"/>
    <hyperlink ref="C632" r:id="rId946"/>
    <hyperlink ref="B634" r:id="rId947"/>
    <hyperlink ref="C634" r:id="rId948"/>
    <hyperlink ref="B660" r:id="rId949"/>
    <hyperlink ref="C660" r:id="rId950"/>
    <hyperlink ref="B661" r:id="rId951"/>
    <hyperlink ref="B805" r:id="rId952"/>
    <hyperlink ref="C846" r:id="rId953"/>
    <hyperlink ref="B846" r:id="rId954"/>
    <hyperlink ref="C847" r:id="rId955"/>
    <hyperlink ref="B847" r:id="rId956"/>
    <hyperlink ref="C592" r:id="rId957"/>
    <hyperlink ref="B806" r:id="rId958"/>
    <hyperlink ref="C806" r:id="rId959"/>
    <hyperlink ref="B809" r:id="rId960"/>
    <hyperlink ref="C809" r:id="rId961"/>
    <hyperlink ref="B697" r:id="rId962"/>
    <hyperlink ref="C697" r:id="rId963"/>
    <hyperlink ref="B699" r:id="rId964"/>
    <hyperlink ref="C699" r:id="rId965"/>
    <hyperlink ref="B713" r:id="rId966"/>
    <hyperlink ref="C713" r:id="rId967"/>
    <hyperlink ref="B698" r:id="rId968"/>
    <hyperlink ref="C698" r:id="rId969"/>
    <hyperlink ref="B715" r:id="rId970"/>
    <hyperlink ref="C715" r:id="rId971"/>
    <hyperlink ref="B700" r:id="rId972"/>
    <hyperlink ref="B701" r:id="rId973"/>
    <hyperlink ref="B702" r:id="rId974"/>
    <hyperlink ref="B703" r:id="rId975"/>
    <hyperlink ref="B704" r:id="rId976"/>
    <hyperlink ref="B705" r:id="rId977"/>
    <hyperlink ref="B706" r:id="rId978"/>
    <hyperlink ref="B707" r:id="rId979"/>
    <hyperlink ref="B712" r:id="rId980"/>
    <hyperlink ref="B708" r:id="rId981"/>
    <hyperlink ref="B709" r:id="rId982"/>
    <hyperlink ref="B714" r:id="rId983"/>
    <hyperlink ref="B716" r:id="rId984"/>
    <hyperlink ref="B710" r:id="rId985"/>
    <hyperlink ref="B711" r:id="rId986"/>
    <hyperlink ref="C714" r:id="rId987"/>
    <hyperlink ref="C716" r:id="rId988"/>
    <hyperlink ref="C712" r:id="rId989"/>
    <hyperlink ref="C1061" r:id="rId990"/>
    <hyperlink ref="B1061" r:id="rId991"/>
    <hyperlink ref="B1026" r:id="rId992"/>
    <hyperlink ref="C1026" r:id="rId993"/>
    <hyperlink ref="B1027" r:id="rId994"/>
    <hyperlink ref="C1027" r:id="rId995"/>
    <hyperlink ref="B1025" r:id="rId996"/>
    <hyperlink ref="C1025" r:id="rId997"/>
    <hyperlink ref="B1024" r:id="rId998"/>
    <hyperlink ref="C1024" r:id="rId999"/>
    <hyperlink ref="R1024" r:id="rId1000" display="https://trasparenza.mit.gov.it/archivio11_bandi-gare-e-contratti_0_286264_876_1.html"/>
    <hyperlink ref="B1023" r:id="rId1001"/>
    <hyperlink ref="R1023" r:id="rId1002" display="https://trasparenza.mit.gov.it/archivio11_bandi-gare-e-contratti_0_286264_876_1.html"/>
    <hyperlink ref="C1023" r:id="rId1003"/>
    <hyperlink ref="B1042" r:id="rId1004"/>
    <hyperlink ref="B1043" r:id="rId1005"/>
    <hyperlink ref="B1044" r:id="rId1006"/>
    <hyperlink ref="B1045" r:id="rId1007"/>
    <hyperlink ref="B1046" r:id="rId1008"/>
    <hyperlink ref="B1047" r:id="rId1009"/>
    <hyperlink ref="B1048" r:id="rId1010"/>
    <hyperlink ref="B1049" r:id="rId1011"/>
    <hyperlink ref="B1050" r:id="rId1012"/>
    <hyperlink ref="B1051" r:id="rId1013"/>
    <hyperlink ref="B1052" r:id="rId1014"/>
    <hyperlink ref="B662" r:id="rId1015"/>
    <hyperlink ref="B663" r:id="rId1016"/>
    <hyperlink ref="C662" r:id="rId1017"/>
    <hyperlink ref="C663" r:id="rId1018"/>
    <hyperlink ref="B808" r:id="rId1019"/>
    <hyperlink ref="C808" r:id="rId1020"/>
    <hyperlink ref="C1062" r:id="rId1021"/>
    <hyperlink ref="B1062" r:id="rId1022"/>
    <hyperlink ref="B1081" r:id="rId1023"/>
    <hyperlink ref="C1081" r:id="rId1024"/>
    <hyperlink ref="C96" r:id="rId1025"/>
    <hyperlink ref="C95" r:id="rId1026"/>
    <hyperlink ref="C93" r:id="rId1027"/>
    <hyperlink ref="C92" r:id="rId1028"/>
    <hyperlink ref="C91" r:id="rId1029"/>
    <hyperlink ref="C90" r:id="rId1030"/>
    <hyperlink ref="C88" r:id="rId1031"/>
    <hyperlink ref="C89" r:id="rId1032"/>
    <hyperlink ref="Q89" r:id="rId1033" display="https://www.poste.it/files/1476577832632/esito-prefabbricati-polis-20-01-2023.pdf"/>
    <hyperlink ref="B1083" r:id="rId1034"/>
    <hyperlink ref="C1083" r:id="rId1035"/>
    <hyperlink ref="B659" r:id="rId1036"/>
    <hyperlink ref="C659" r:id="rId1037"/>
    <hyperlink ref="C661" r:id="rId1038"/>
    <hyperlink ref="Q659" r:id="rId1039" display="https://www.mit.gov.it/normativa/decreto-dirigenziale-numero-318-del-29122022"/>
    <hyperlink ref="Q662" r:id="rId1040" display="https://www.mit.gov.it/normativa/decreto-dirigenziale-numero-3-del-04012023"/>
    <hyperlink ref="Q663" r:id="rId1041" display="https://www.mit.gov.it/normativa/decreto-dirigenziale-numero-3-del-04012023"/>
    <hyperlink ref="C1063" r:id="rId1042"/>
    <hyperlink ref="B1063" r:id="rId1043"/>
    <hyperlink ref="Q1083" r:id="rId1044" display="https://www.mur.gov.it/it/atti-e-normativa/decreto-direttoriale-n-1511-del-30-09-2022"/>
    <hyperlink ref="C427" r:id="rId1045"/>
    <hyperlink ref="C593" r:id="rId1046"/>
    <hyperlink ref="C594" r:id="rId1047"/>
    <hyperlink ref="C87" r:id="rId1048"/>
    <hyperlink ref="B350" r:id="rId1049"/>
    <hyperlink ref="C350" r:id="rId1050"/>
    <hyperlink ref="C718" r:id="rId1051"/>
    <hyperlink ref="B1065" r:id="rId1052"/>
    <hyperlink ref="B1064" r:id="rId1053"/>
    <hyperlink ref="C170:C176" r:id="rId1054" display="Procedura aperta ex artt. 28 e 60 del d.lgs. n. 50/2016 e s.m.i. per la fornitura di servizi di connettività Internet a banda ultralarga presso scuole sul territorio italiano, compresa la fornitura e posa in opera della rete di accesso e servizi di gestio"/>
    <hyperlink ref="C178:C183" r:id="rId1055" display="Procedura aperta ex artt. 28 e 60 del d.lgs. n. 50/2016 e s.m.i. per la fornitura di servizi di connettività a banda ultralarga presso le strutture del servizio sanitario pubblico sul territorio italiano, compresa la fornitura e posa in opera della rete d"/>
    <hyperlink ref="C339" r:id="rId1056" display="Procedura aperta ex artt. 28 e 60 del d.lgs. n. 50/2016 e s.m.i. per la fornitura di servizi di connettività a banda ultralarga presso le strutture del servizio sanitario pubblico sul territorio italiano, compresa la fornitura e posa in opera della rete d"/>
    <hyperlink ref="C429" r:id="rId1057" display="Comunicato Regione Marche per la Linea A del Piano Nazionale Borghi (Missione 1, Componente 3, Investimento 2.1)"/>
    <hyperlink ref="B113" r:id="rId1058"/>
    <hyperlink ref="C113" r:id="rId1059"/>
    <hyperlink ref="B637" r:id="rId1060"/>
    <hyperlink ref="C637" r:id="rId1061" tooltip="Apre sito esterno su nuova scheda" display="https://trasparenza.mit.gov.it/moduli/downloadFile.php?file=oggetto_allegati/231971219510O__ODECRETI%28R%29.0000160.14-07-2023.pdf"/>
    <hyperlink ref="B636" r:id="rId1062"/>
    <hyperlink ref="C636" r:id="rId1063" tooltip="Apre sito esterno su nuova scheda" display="https://trasparenza.mit.gov.it/index.php?id_oggetto=11&amp;id_doc=290180"/>
    <hyperlink ref="B638" r:id="rId1064"/>
    <hyperlink ref="C638" r:id="rId1065" tooltip="Apre sito esterno su nuova scheda" display="https://www.mit.gov.it/nfsmitgov/files/media/normativa/2023-05/M_DIP.TPL_.REGISTRO DECRETI%28R%29.0000181.12-05-2023.pdf"/>
    <hyperlink ref="B643" r:id="rId1066"/>
    <hyperlink ref="C643" r:id="rId1067" tooltip="Apre sito esterno su nuova scheda" display="https://www.mase.gov.it/sites/default/files/PNRR/m_amte.MASE.IE REGISTRO DECRETI(R).0000416.30-06-2023.pdf"/>
    <hyperlink ref="N1040" r:id="rId1068"/>
    <hyperlink ref="N3" r:id="rId1069"/>
    <hyperlink ref="N86" r:id="rId1070"/>
    <hyperlink ref="B112" r:id="rId1071"/>
    <hyperlink ref="B106" r:id="rId1072"/>
    <hyperlink ref="N750" r:id="rId1073"/>
    <hyperlink ref="C754" r:id="rId1074"/>
    <hyperlink ref="B754" r:id="rId1075"/>
    <hyperlink ref="N754" r:id="rId1076"/>
    <hyperlink ref="B807" r:id="rId1077"/>
    <hyperlink ref="C807" r:id="rId1078"/>
    <hyperlink ref="N807" r:id="rId1079"/>
    <hyperlink ref="C642" r:id="rId1080"/>
    <hyperlink ref="B642" r:id="rId1081"/>
    <hyperlink ref="C426" r:id="rId1082"/>
    <hyperlink ref="N561" r:id="rId1083"/>
    <hyperlink ref="N565" r:id="rId1084"/>
    <hyperlink ref="N563" r:id="rId1085"/>
    <hyperlink ref="N567" r:id="rId1086"/>
    <hyperlink ref="B596" r:id="rId1087"/>
    <hyperlink ref="C596" r:id="rId1088"/>
    <hyperlink ref="N596" r:id="rId1089"/>
    <hyperlink ref="N595" r:id="rId1090"/>
    <hyperlink ref="B1059" r:id="rId1091"/>
    <hyperlink ref="C1059" r:id="rId1092"/>
    <hyperlink ref="N1036" r:id="rId1093"/>
    <hyperlink ref="N670" r:id="rId1094"/>
    <hyperlink ref="C864" r:id="rId1095" display="Gestione delle risorse idriche - Water4All"/>
    <hyperlink ref="B864" r:id="rId1096"/>
    <hyperlink ref="C867" r:id="rId1097"/>
    <hyperlink ref="B867" r:id="rId1098"/>
    <hyperlink ref="C868" r:id="rId1099"/>
    <hyperlink ref="B868" r:id="rId1100"/>
    <hyperlink ref="B869" r:id="rId1101"/>
    <hyperlink ref="C869" r:id="rId1102"/>
    <hyperlink ref="B871" r:id="rId1103"/>
    <hyperlink ref="C871" r:id="rId1104"/>
    <hyperlink ref="B450" r:id="rId1105"/>
    <hyperlink ref="C450" r:id="rId1106"/>
    <hyperlink ref="B364" r:id="rId1107"/>
    <hyperlink ref="B451" r:id="rId1108"/>
    <hyperlink ref="C451" r:id="rId1109"/>
    <hyperlink ref="C302" r:id="rId1110"/>
    <hyperlink ref="B850" r:id="rId1111"/>
    <hyperlink ref="C303" r:id="rId1112"/>
    <hyperlink ref="C304" r:id="rId1113"/>
    <hyperlink ref="C305" r:id="rId1114"/>
    <hyperlink ref="B496" r:id="rId1115"/>
    <hyperlink ref="C496" r:id="rId1116"/>
    <hyperlink ref="B1039" r:id="rId1117"/>
    <hyperlink ref="C1039" r:id="rId1118"/>
    <hyperlink ref="B825" r:id="rId1119"/>
    <hyperlink ref="C825" r:id="rId1120"/>
    <hyperlink ref="B58" r:id="rId1121"/>
    <hyperlink ref="C58" r:id="rId1122"/>
    <hyperlink ref="B59" r:id="rId1123"/>
    <hyperlink ref="C59" r:id="rId1124"/>
    <hyperlink ref="C306" r:id="rId1125"/>
    <hyperlink ref="C307" r:id="rId1126"/>
    <hyperlink ref="C308" r:id="rId1127"/>
    <hyperlink ref="C309" r:id="rId1128"/>
    <hyperlink ref="C310" r:id="rId1129"/>
    <hyperlink ref="B452" r:id="rId1130"/>
    <hyperlink ref="C452" r:id="rId1131"/>
    <hyperlink ref="B117" r:id="rId1132"/>
    <hyperlink ref="C117" r:id="rId1133"/>
    <hyperlink ref="B118" r:id="rId1134"/>
    <hyperlink ref="C118" r:id="rId1135"/>
    <hyperlink ref="B119" r:id="rId1136"/>
    <hyperlink ref="C119" r:id="rId1137"/>
    <hyperlink ref="B120" r:id="rId1138"/>
    <hyperlink ref="C120" r:id="rId1139"/>
    <hyperlink ref="B121" r:id="rId1140"/>
    <hyperlink ref="C121" r:id="rId1141"/>
    <hyperlink ref="B122" r:id="rId1142"/>
    <hyperlink ref="C122" r:id="rId1143"/>
    <hyperlink ref="B123" r:id="rId1144"/>
    <hyperlink ref="C123" r:id="rId1145"/>
    <hyperlink ref="B124" r:id="rId1146"/>
    <hyperlink ref="C124" r:id="rId1147"/>
    <hyperlink ref="B506" r:id="rId1148"/>
    <hyperlink ref="B943" r:id="rId1149"/>
    <hyperlink ref="C943" r:id="rId1150"/>
    <hyperlink ref="C506" r:id="rId1151"/>
    <hyperlink ref="B497" r:id="rId1152"/>
    <hyperlink ref="C497" r:id="rId1153"/>
    <hyperlink ref="B872" r:id="rId1154"/>
    <hyperlink ref="C872" r:id="rId1155"/>
    <hyperlink ref="C887" r:id="rId1156"/>
    <hyperlink ref="B887" r:id="rId1157"/>
    <hyperlink ref="B15" r:id="rId1158"/>
    <hyperlink ref="C15" r:id="rId1159"/>
    <hyperlink ref="B62" r:id="rId1160"/>
    <hyperlink ref="C62" r:id="rId1161"/>
    <hyperlink ref="B873" r:id="rId1162"/>
    <hyperlink ref="C873" r:id="rId1163"/>
    <hyperlink ref="B874" r:id="rId1164"/>
    <hyperlink ref="C874" r:id="rId1165"/>
    <hyperlink ref="B30" r:id="rId1166"/>
    <hyperlink ref="C30" r:id="rId1167" display="Avviso pubblico per la presentazione di domande di partecipazione a valere sulla misura 1.3.1 &quot;PIATTAFORMA DIGITALE NAZIONALE DATI&quot; - Università e AFAM pubblici (Luglio 2023)"/>
    <hyperlink ref="C116" r:id="rId1168"/>
    <hyperlink ref="B116" r:id="rId1169"/>
    <hyperlink ref="B16" r:id="rId1170"/>
    <hyperlink ref="C16" r:id="rId1171"/>
    <hyperlink ref="C572" r:id="rId1172"/>
    <hyperlink ref="B934" r:id="rId1173"/>
    <hyperlink ref="C934" r:id="rId1174"/>
    <hyperlink ref="C1009" r:id="rId1175"/>
    <hyperlink ref="C1005" r:id="rId1176"/>
    <hyperlink ref="C1002" r:id="rId1177"/>
    <hyperlink ref="C1010" r:id="rId1178" location="menu"/>
    <hyperlink ref="B902" r:id="rId1179"/>
    <hyperlink ref="C902" r:id="rId1180"/>
    <hyperlink ref="B906" r:id="rId1181"/>
    <hyperlink ref="C906" r:id="rId1182"/>
    <hyperlink ref="B907" r:id="rId1183"/>
    <hyperlink ref="C907" r:id="rId1184"/>
    <hyperlink ref="C829" r:id="rId1185"/>
    <hyperlink ref="C968" r:id="rId1186" location="menu"/>
    <hyperlink ref="B516" r:id="rId1187"/>
    <hyperlink ref="C516" r:id="rId1188"/>
    <hyperlink ref="B517" r:id="rId1189"/>
    <hyperlink ref="C517" r:id="rId1190"/>
    <hyperlink ref="B518" r:id="rId1191"/>
    <hyperlink ref="C518" r:id="rId1192"/>
    <hyperlink ref="B911" r:id="rId1193"/>
    <hyperlink ref="C911" r:id="rId1194"/>
    <hyperlink ref="C830" r:id="rId1195"/>
    <hyperlink ref="C969" r:id="rId1196"/>
    <hyperlink ref="B196" r:id="rId1197"/>
    <hyperlink ref="C196" r:id="rId1198"/>
    <hyperlink ref="B197" r:id="rId1199"/>
    <hyperlink ref="C197" r:id="rId1200"/>
    <hyperlink ref="B198" r:id="rId1201"/>
    <hyperlink ref="C198" r:id="rId1202"/>
    <hyperlink ref="B199" r:id="rId1203"/>
    <hyperlink ref="C199" r:id="rId1204"/>
    <hyperlink ref="B200" r:id="rId1205"/>
    <hyperlink ref="C200" r:id="rId1206"/>
    <hyperlink ref="C970" r:id="rId1207"/>
    <hyperlink ref="B201" r:id="rId1208"/>
    <hyperlink ref="C201" r:id="rId1209"/>
    <hyperlink ref="B386" r:id="rId1210"/>
    <hyperlink ref="C386" r:id="rId1211"/>
    <hyperlink ref="B387" r:id="rId1212"/>
    <hyperlink ref="C387" r:id="rId1213"/>
    <hyperlink ref="B388" r:id="rId1214"/>
    <hyperlink ref="C388" r:id="rId1215"/>
    <hyperlink ref="B389" r:id="rId1216"/>
    <hyperlink ref="C389" r:id="rId1217"/>
    <hyperlink ref="C971" r:id="rId1218"/>
    <hyperlink ref="B390" r:id="rId1219"/>
    <hyperlink ref="B391" r:id="rId1220"/>
    <hyperlink ref="B392" r:id="rId1221"/>
    <hyperlink ref="B393" r:id="rId1222"/>
    <hyperlink ref="C390" r:id="rId1223"/>
    <hyperlink ref="C391" r:id="rId1224"/>
    <hyperlink ref="C392" r:id="rId1225"/>
    <hyperlink ref="C393" r:id="rId1226"/>
    <hyperlink ref="B494" r:id="rId1227"/>
    <hyperlink ref="C494" r:id="rId1228"/>
    <hyperlink ref="B519" r:id="rId1229"/>
    <hyperlink ref="C519" r:id="rId1230" display="PROCEDURA APPERTA TELEMATICA PER L'AFFIDAMENTO DEL SERVIZIO DI DIGITALIZZAZIONE DEI FONDI FOTOGRAFICI PER UN TOTALE DI 1.540.000 FOTOGRAFIE , DI PROPRIETA' DELL'ARCHIVIO STORICO LUCE DI CINECITTA' S.P.A - CUP J89J21021210006 - CIG A009F0D18E"/>
    <hyperlink ref="B520" r:id="rId1231"/>
    <hyperlink ref="C520" r:id="rId1232" display="PROCEDURA APERTA PER L'AFFIDAMENTO DEL SERVIZIO DI CATALOGAZIONE DI FONDI FOTOGRAFICI DIGITALIZZATI DI PROPRIETÀ DELL’ARCHIVIO STORICO LUCE DI CINECITTÀ S.P.A. - CUP J89J21021210006 – CIG A00A0B3DC9"/>
    <hyperlink ref="C972" r:id="rId1233"/>
    <hyperlink ref="B202" r:id="rId1234"/>
    <hyperlink ref="C202" r:id="rId1235"/>
    <hyperlink ref="B203" r:id="rId1236"/>
    <hyperlink ref="C203" r:id="rId1237"/>
    <hyperlink ref="B204" r:id="rId1238"/>
    <hyperlink ref="B205" r:id="rId1239"/>
    <hyperlink ref="C205" r:id="rId1240"/>
    <hyperlink ref="B206" r:id="rId1241"/>
    <hyperlink ref="C206" r:id="rId1242"/>
    <hyperlink ref="B207" r:id="rId1243"/>
    <hyperlink ref="C207" r:id="rId1244"/>
    <hyperlink ref="B208" r:id="rId1245"/>
    <hyperlink ref="C208" r:id="rId1246"/>
    <hyperlink ref="B209" r:id="rId1247"/>
    <hyperlink ref="B210" r:id="rId1248"/>
    <hyperlink ref="B211" r:id="rId1249"/>
    <hyperlink ref="B212" r:id="rId1250"/>
    <hyperlink ref="B213" r:id="rId1251"/>
    <hyperlink ref="B912" r:id="rId1252"/>
    <hyperlink ref="C210" r:id="rId1253"/>
    <hyperlink ref="C209" r:id="rId1254"/>
    <hyperlink ref="C211" r:id="rId1255"/>
    <hyperlink ref="C912" r:id="rId1256"/>
    <hyperlink ref="B384" r:id="rId1257"/>
    <hyperlink ref="C384" r:id="rId1258"/>
    <hyperlink ref="B25" r:id="rId1259"/>
    <hyperlink ref="C25" r:id="rId1260"/>
    <hyperlink ref="B26" r:id="rId1261"/>
    <hyperlink ref="C26" r:id="rId1262"/>
    <hyperlink ref="B27" r:id="rId1263"/>
    <hyperlink ref="C27" r:id="rId1264"/>
    <hyperlink ref="B103" r:id="rId1265"/>
    <hyperlink ref="C103" r:id="rId1266"/>
    <hyperlink ref="B521" r:id="rId1267"/>
    <hyperlink ref="C521" r:id="rId1268" display="PROCEDURA APERTA  PER L'AFFIDAMENTO DEL SERVIZIO DI DIGITALIZZAZIONE DEI FONDI CINEMATROGRAFICI DI PROPRIETA' DELL'ARCHIVIO LUCE DI CINECITTA' S.p.a. - CUP J89J21021210006 - CIG A00A24270F"/>
    <hyperlink ref="B495" r:id="rId1269"/>
    <hyperlink ref="C495" r:id="rId1270"/>
    <hyperlink ref="B214" r:id="rId1271"/>
    <hyperlink ref="B215" r:id="rId1272"/>
    <hyperlink ref="C215" r:id="rId1273"/>
    <hyperlink ref="C214" r:id="rId1274"/>
    <hyperlink ref="B216" r:id="rId1275"/>
    <hyperlink ref="C216" r:id="rId1276"/>
    <hyperlink ref="B217" r:id="rId1277"/>
    <hyperlink ref="C217" r:id="rId1278"/>
    <hyperlink ref="B218" r:id="rId1279"/>
    <hyperlink ref="B219" r:id="rId1280"/>
    <hyperlink ref="C219" r:id="rId1281"/>
    <hyperlink ref="B220" r:id="rId1282"/>
    <hyperlink ref="C220" r:id="rId1283"/>
    <hyperlink ref="B221" r:id="rId1284"/>
    <hyperlink ref="C221" r:id="rId1285"/>
    <hyperlink ref="B222" r:id="rId1286"/>
    <hyperlink ref="C222" r:id="rId1287"/>
    <hyperlink ref="B223" r:id="rId1288"/>
    <hyperlink ref="C223" r:id="rId1289"/>
    <hyperlink ref="B913" r:id="rId1290"/>
    <hyperlink ref="C913" r:id="rId1291"/>
    <hyperlink ref="B722" r:id="rId1292"/>
    <hyperlink ref="C722" r:id="rId1293"/>
    <hyperlink ref="C973" r:id="rId1294"/>
    <hyperlink ref="B39" r:id="rId1295"/>
    <hyperlink ref="C39" r:id="rId1296"/>
    <hyperlink ref="B224" r:id="rId1297"/>
    <hyperlink ref="C224" r:id="rId1298"/>
    <hyperlink ref="B225" r:id="rId1299"/>
    <hyperlink ref="C225" r:id="rId1300"/>
    <hyperlink ref="B394" r:id="rId1301"/>
    <hyperlink ref="C394" r:id="rId1302"/>
    <hyperlink ref="B395" r:id="rId1303"/>
    <hyperlink ref="C395" r:id="rId1304"/>
    <hyperlink ref="B723" r:id="rId1305"/>
    <hyperlink ref="C723" r:id="rId1306"/>
    <hyperlink ref="B522" r:id="rId1307"/>
    <hyperlink ref="C522" r:id="rId1308"/>
    <hyperlink ref="B598" r:id="rId1309"/>
    <hyperlink ref="C598" r:id="rId1310"/>
    <hyperlink ref="B597" r:id="rId1311"/>
    <hyperlink ref="C597" r:id="rId1312"/>
    <hyperlink ref="B724" r:id="rId1313"/>
    <hyperlink ref="C724" r:id="rId1314" display="FFIDAMENTO DEL SERVIZIO DI “RIMOZIONE E CONFERIMENTO DEGLI ATTREZZI DA PESCA E ACQUACOLTURA ABBANDONATI O PERSI IN MARE (“GHOST NETS”)"/>
    <hyperlink ref="B725" r:id="rId1315"/>
    <hyperlink ref="C725" r:id="rId1316"/>
    <hyperlink ref="B726" r:id="rId1317"/>
    <hyperlink ref="C726" r:id="rId1318"/>
    <hyperlink ref="B1082" r:id="rId1319"/>
    <hyperlink ref="C1082" r:id="rId1320"/>
    <hyperlink ref="B599" r:id="rId1321"/>
    <hyperlink ref="C599" r:id="rId1322"/>
    <hyperlink ref="B727" r:id="rId1323"/>
    <hyperlink ref="C727" r:id="rId1324"/>
    <hyperlink ref="B396" r:id="rId1325"/>
    <hyperlink ref="B397" r:id="rId1326"/>
    <hyperlink ref="C396" r:id="rId1327"/>
    <hyperlink ref="C397" r:id="rId1328"/>
    <hyperlink ref="B601" r:id="rId1329"/>
    <hyperlink ref="C601" r:id="rId1330"/>
    <hyperlink ref="B604" r:id="rId1331"/>
    <hyperlink ref="C604" r:id="rId1332"/>
    <hyperlink ref="B602" r:id="rId1333"/>
    <hyperlink ref="C602" r:id="rId1334"/>
    <hyperlink ref="B603" r:id="rId1335"/>
    <hyperlink ref="C603" r:id="rId1336"/>
    <hyperlink ref="B226" r:id="rId1337"/>
    <hyperlink ref="C226" r:id="rId1338"/>
    <hyperlink ref="B227" r:id="rId1339"/>
    <hyperlink ref="B228" r:id="rId1340"/>
    <hyperlink ref="B229" r:id="rId1341"/>
    <hyperlink ref="B230" r:id="rId1342"/>
    <hyperlink ref="B231" r:id="rId1343"/>
    <hyperlink ref="B232" r:id="rId1344"/>
    <hyperlink ref="B233" r:id="rId1345"/>
    <hyperlink ref="B234" r:id="rId1346"/>
    <hyperlink ref="B235" r:id="rId1347"/>
    <hyperlink ref="C227" r:id="rId1348"/>
    <hyperlink ref="C228" r:id="rId1349"/>
    <hyperlink ref="C229" r:id="rId1350"/>
    <hyperlink ref="C230" r:id="rId1351"/>
    <hyperlink ref="C231" r:id="rId1352"/>
    <hyperlink ref="C232" r:id="rId1353"/>
    <hyperlink ref="C233" r:id="rId1354"/>
    <hyperlink ref="C234" r:id="rId1355"/>
    <hyperlink ref="C235" r:id="rId1356"/>
    <hyperlink ref="B605" r:id="rId1357"/>
    <hyperlink ref="C605" r:id="rId1358"/>
    <hyperlink ref="B236" r:id="rId1359"/>
    <hyperlink ref="C236" r:id="rId1360"/>
    <hyperlink ref="B237" r:id="rId1361"/>
    <hyperlink ref="B238" r:id="rId1362"/>
    <hyperlink ref="B239" r:id="rId1363"/>
    <hyperlink ref="B240" r:id="rId1364"/>
    <hyperlink ref="B241" r:id="rId1365"/>
    <hyperlink ref="B242" r:id="rId1366"/>
    <hyperlink ref="B243" r:id="rId1367"/>
    <hyperlink ref="B244" r:id="rId1368"/>
    <hyperlink ref="B245" r:id="rId1369"/>
    <hyperlink ref="C237" r:id="rId1370"/>
    <hyperlink ref="C238" r:id="rId1371"/>
    <hyperlink ref="C239" r:id="rId1372"/>
    <hyperlink ref="C240" r:id="rId1373"/>
    <hyperlink ref="C241" r:id="rId1374"/>
    <hyperlink ref="C242" r:id="rId1375"/>
    <hyperlink ref="C243" r:id="rId1376"/>
    <hyperlink ref="C244" r:id="rId1377"/>
    <hyperlink ref="C245" r:id="rId1378"/>
    <hyperlink ref="B600" r:id="rId1379"/>
    <hyperlink ref="C600" r:id="rId1380"/>
    <hyperlink ref="B246" r:id="rId1381"/>
    <hyperlink ref="B247" r:id="rId1382"/>
    <hyperlink ref="C246" r:id="rId1383"/>
    <hyperlink ref="C247" r:id="rId1384"/>
    <hyperlink ref="B728" r:id="rId1385"/>
    <hyperlink ref="C728" r:id="rId1386"/>
    <hyperlink ref="B729" r:id="rId1387"/>
    <hyperlink ref="C729" r:id="rId1388"/>
    <hyperlink ref="C975" r:id="rId1389" location="menu"/>
    <hyperlink ref="B732" r:id="rId1390"/>
    <hyperlink ref="B730" r:id="rId1391"/>
    <hyperlink ref="B731" r:id="rId1392"/>
    <hyperlink ref="C730" r:id="rId1393"/>
    <hyperlink ref="C731" r:id="rId1394"/>
    <hyperlink ref="C732" r:id="rId1395"/>
    <hyperlink ref="C976" r:id="rId1396"/>
    <hyperlink ref="C977" r:id="rId1397"/>
    <hyperlink ref="C978" r:id="rId1398"/>
    <hyperlink ref="B398" r:id="rId1399"/>
    <hyperlink ref="C398" r:id="rId1400"/>
    <hyperlink ref="B607" r:id="rId1401"/>
    <hyperlink ref="C607" r:id="rId1402"/>
    <hyperlink ref="B606" r:id="rId1403"/>
    <hyperlink ref="C606" r:id="rId1404"/>
    <hyperlink ref="B608" r:id="rId1405"/>
    <hyperlink ref="C608" r:id="rId1406"/>
    <hyperlink ref="B609" r:id="rId1407"/>
    <hyperlink ref="C609" r:id="rId1408"/>
    <hyperlink ref="C979" r:id="rId1409"/>
    <hyperlink ref="B248" r:id="rId1410"/>
    <hyperlink ref="C248" r:id="rId1411"/>
    <hyperlink ref="B610" r:id="rId1412"/>
    <hyperlink ref="C610" r:id="rId1413"/>
    <hyperlink ref="B523" r:id="rId1414"/>
    <hyperlink ref="C523" r:id="rId1415"/>
    <hyperlink ref="B524" r:id="rId1416"/>
    <hyperlink ref="B525" r:id="rId1417"/>
    <hyperlink ref="C524" r:id="rId1418"/>
    <hyperlink ref="C525" r:id="rId1419"/>
    <hyperlink ref="B611" r:id="rId1420"/>
    <hyperlink ref="C611" r:id="rId1421"/>
    <hyperlink ref="B612" r:id="rId1422"/>
    <hyperlink ref="C612" r:id="rId1423"/>
    <hyperlink ref="B613" r:id="rId1424"/>
    <hyperlink ref="C613" r:id="rId1425"/>
    <hyperlink ref="B614" r:id="rId1426"/>
    <hyperlink ref="C614" r:id="rId1427"/>
    <hyperlink ref="B615" r:id="rId1428"/>
    <hyperlink ref="C615" r:id="rId1429"/>
    <hyperlink ref="B616" r:id="rId1430"/>
    <hyperlink ref="C616" r:id="rId1431"/>
    <hyperlink ref="B617" r:id="rId1432"/>
    <hyperlink ref="C617" r:id="rId1433"/>
    <hyperlink ref="B620" r:id="rId1434"/>
    <hyperlink ref="C620" r:id="rId1435"/>
    <hyperlink ref="B619" r:id="rId1436"/>
    <hyperlink ref="C619" r:id="rId1437" display="ando di evidenza pubblica concernente le norme procedurali per la presentazione delle domande e la concessione degli aiuti per la sottomisura: Ammodernamento dei macchinari agricoli che permettono l’introduzione di tecniche di agricoltura di precisione"/>
    <hyperlink ref="B618" r:id="rId1438"/>
    <hyperlink ref="C618" r:id="rId1439"/>
    <hyperlink ref="B621" r:id="rId1440"/>
    <hyperlink ref="C621" r:id="rId1441"/>
    <hyperlink ref="B622" r:id="rId1442"/>
    <hyperlink ref="C622" r:id="rId1443"/>
    <hyperlink ref="B623" r:id="rId1444"/>
    <hyperlink ref="C623" r:id="rId1445"/>
    <hyperlink ref="B733" r:id="rId1446"/>
    <hyperlink ref="C733" r:id="rId1447"/>
    <hyperlink ref="B399" r:id="rId1448"/>
    <hyperlink ref="C399" r:id="rId1449"/>
    <hyperlink ref="B104" r:id="rId1450"/>
    <hyperlink ref="C104" r:id="rId1451"/>
    <hyperlink ref="B914" r:id="rId1452"/>
    <hyperlink ref="C914" r:id="rId1453"/>
    <hyperlink ref="B917" r:id="rId1454"/>
    <hyperlink ref="C917" r:id="rId1455"/>
    <hyperlink ref="B918" r:id="rId1456"/>
    <hyperlink ref="C918" r:id="rId1457"/>
    <hyperlink ref="B921" r:id="rId1458"/>
    <hyperlink ref="C921" r:id="rId1459"/>
    <hyperlink ref="B926" r:id="rId1460"/>
    <hyperlink ref="C926" r:id="rId1461"/>
    <hyperlink ref="B932" r:id="rId1462"/>
    <hyperlink ref="C932" r:id="rId1463"/>
    <hyperlink ref="C999" r:id="rId1464" display="Avviso pubblico n. 1 per l’attuazione, nella Regione Marche, del Programma Garanzia Occupabilità dei lavoratori – Percorsi 1,2 e 3, (CUP B71D22000300006)"/>
    <hyperlink ref="B279" r:id="rId1465"/>
    <hyperlink ref="C279" r:id="rId1466"/>
    <hyperlink ref="B796" r:id="rId1467"/>
    <hyperlink ref="C796" r:id="rId1468" tooltip="Apre sito esterno su nuova scheda"/>
    <hyperlink ref="B798" r:id="rId1469"/>
    <hyperlink ref="C798" r:id="rId1470" tooltip="Apre sito esterno su nuova scheda" display="https://www.gare.rfi.it/content/gare_rfi/it/archivio/bandi-e-avvisi/lavori/2024/-dac-0267-2023.html"/>
    <hyperlink ref="B797" r:id="rId1471"/>
    <hyperlink ref="C797" r:id="rId1472" tooltip="Apre sito esterno su nuova scheda" display="https://www.gare.rfi.it/content/gare_rfi/it/misc/cerca.html?myField=linea%20ferroviaria%20Potenza%20%E2%80%93%20Metaponto&amp;page=1"/>
    <hyperlink ref="B651" r:id="rId1473"/>
    <hyperlink ref="C651" r:id="rId1474" display="Vigili del Fuoco - Lotto 14: 60 autopompeserbatoio (aps) a due assi con motorizzazione biodiesel cig 9907543b1e cup f80219290584202300054"/>
    <hyperlink ref="B655" r:id="rId1475"/>
    <hyperlink ref="C655" r:id="rId1476" display="Vigili del Fuoco - Lotto 13: 100 autobottipompa (abp) a due assi, con motorizzazione a biometano pnrr fornitura complementare cup f59i24000190006 cig b10f5fae69"/>
    <hyperlink ref="B656" r:id="rId1477"/>
    <hyperlink ref="C656" r:id="rId1478" display="Vigili del Fuoco - Lotto 3 NORD: STAZIONI DI RICARICA N. 20 PER N. 40 PUNTI DI RICARICA AUMENTO UN QUINTO CUP F59I23000580006 "/>
    <hyperlink ref="B657" r:id="rId1479"/>
    <hyperlink ref="C657" r:id="rId1480" display="Vigili del Fuoco - Lotto 3 NORD: STAZIONI DI RICARICA N. 20 PER N. 40 PUNTI DI RICARICA AUMENTO UN QUINTO CUP F59I23000580006 "/>
    <hyperlink ref="B658" r:id="rId1481"/>
    <hyperlink ref="C658" r:id="rId1482" display="Vigili del Fuoco - Lotto 2 CENTRO: stazioni di ricarica n. 20 per n. 40 punti di ricarica aumento un quinto cup f59i23000570006"/>
    <hyperlink ref="B650" r:id="rId1483"/>
    <hyperlink ref="C650" r:id="rId1484" display="Vigili del Fuoco - Lotto 6: N. 1000 veicoli tipologia jeep avenger full-electric 156 cv. longitude fwd automatico cig 9914523b32 cup f59i23000880006"/>
    <hyperlink ref="B646" r:id="rId1485"/>
    <hyperlink ref="C646" r:id="rId1486" display="Vigili del Fuoco - Lotto 7: 24 veicoli elettrici leggeri cup f59i23000260006 cig 96957566f6"/>
    <hyperlink ref="B647" r:id="rId1487"/>
    <hyperlink ref="C647" r:id="rId1488" display="Vigili del Fuoco - Lotto 5: 24 veicoli elettrici leggeri cup f59i23000260006 cig 96957566f6"/>
    <hyperlink ref="B652" r:id="rId1489"/>
    <hyperlink ref="C652" r:id="rId1490" display="Vigili del Fuoco - Fornitura di autovetture suv e minbus 100% elettrici: lotto 1 n. 150 autovetture suv cup f59i23001570006; lotto 2 n. 50 autovetture suv cup f59i23001580006; lotto 3 n. 100 minibus cup f59i23001590006"/>
    <hyperlink ref="B649" r:id="rId1491"/>
    <hyperlink ref="C649" r:id="rId1492" display="Vigili del Fuoco - 50 autoveicoli di tipo pick-up con motore 100% elettrico pnrr cig 96365382ba cup f59i23000040006"/>
    <hyperlink ref="B648" r:id="rId1493"/>
    <hyperlink ref="C648" r:id="rId1494" display="Vigili del Fuoco - Lotto 12FCA: 36 furgoni elettrici cig 96606604d4 cup f59i23000250006"/>
    <hyperlink ref="C811" r:id="rId1495"/>
    <hyperlink ref="B811" r:id="rId1496"/>
    <hyperlink ref="B826" r:id="rId1497"/>
    <hyperlink ref="C826" r:id="rId1498"/>
    <hyperlink ref="B6" r:id="rId1499"/>
    <hyperlink ref="C6" r:id="rId1500" location="PNRR"/>
    <hyperlink ref="B7" r:id="rId1501"/>
    <hyperlink ref="C7" r:id="rId1502" location="PNRR" display="”MIGRAZIONE AL POLO STRATEGICO NAZIONALE” PAC PILOTA BIS (marzo 2024)"/>
    <hyperlink ref="B358" r:id="rId1503"/>
    <hyperlink ref="C358" r:id="rId1504"/>
    <hyperlink ref="B359" r:id="rId1505"/>
    <hyperlink ref="C359" r:id="rId1506"/>
    <hyperlink ref="B360" r:id="rId1507"/>
    <hyperlink ref="C360" r:id="rId1508"/>
    <hyperlink ref="B362" r:id="rId1509"/>
    <hyperlink ref="B507" r:id="rId1510"/>
    <hyperlink ref="C507" r:id="rId1511"/>
    <hyperlink ref="B880" r:id="rId1512"/>
    <hyperlink ref="C880" r:id="rId1513"/>
    <hyperlink ref="B828" r:id="rId1514"/>
    <hyperlink ref="C828" r:id="rId1515" display="Riparto delle borse di dottorato di durata triennale per la frequenza di percorsi di dottorato in programmi specificamente dedicati e declinati."/>
    <hyperlink ref="B64" r:id="rId1516"/>
    <hyperlink ref="C64" r:id="rId1517" location="PNRR"/>
    <hyperlink ref="B81" r:id="rId1518"/>
    <hyperlink ref="C81" r:id="rId1519" location="PNRR" display="“SERVIZI E CITTADINANZA DIGITALE ” MISURA 1.4.3 “ADOZIONE PIATTAFORMA PAGOPA” ALTRI ENTI (maggio 2024)"/>
    <hyperlink ref="B65" r:id="rId1520"/>
    <hyperlink ref="C65" r:id="rId1521" location="PNRR" display="“SERVIZI E CITTADINANZA DIGITALE ” MISURA 1.4.3 “ADOZIONE PIATTAFORMA PAGOPA” ALTRI ENTI (maggio 2024)"/>
    <hyperlink ref="C253" r:id="rId1522"/>
    <hyperlink ref="B253" r:id="rId1523"/>
    <hyperlink ref="C254" r:id="rId1524"/>
    <hyperlink ref="B254" r:id="rId1525"/>
    <hyperlink ref="B1034" r:id="rId1526"/>
    <hyperlink ref="C1034" r:id="rId1527"/>
    <hyperlink ref="B841" r:id="rId1528"/>
    <hyperlink ref="C841" r:id="rId1529"/>
    <hyperlink ref="B79" r:id="rId1530"/>
    <hyperlink ref="C79" r:id="rId1531" location="PNRR" display="“SERVIZI E CITTADINANZA DIGITALE ” MISURA 1.4.3 “ADOZIONE PIATTAFORMA PAGOPA” ALTRI ENTI (maggio 2024)"/>
    <hyperlink ref="B67" r:id="rId1532"/>
    <hyperlink ref="C67" r:id="rId1533" location="PNRR" display="“SERVIZI E CITTADINANZA DIGITALE ” MISURA 1.4.3 “ADOZIONE PIATTAFORMA PAGOPA” ALTRI ENTI (maggio 2024)"/>
    <hyperlink ref="B881" r:id="rId1534"/>
    <hyperlink ref="C881" r:id="rId1535"/>
    <hyperlink ref="B1084" r:id="rId1536"/>
    <hyperlink ref="C1084" r:id="rId1537"/>
    <hyperlink ref="B1054" r:id="rId1538"/>
    <hyperlink ref="C1054" r:id="rId1539"/>
    <hyperlink ref="C980" r:id="rId1540"/>
    <hyperlink ref="B400" r:id="rId1541"/>
    <hyperlink ref="C400" r:id="rId1542" display="Costituzione faculty per il progetto &quot;Digital MAB Ecosistemi digitali tra musei, archivi e biblioteche&quot; CUP F84D21000010006"/>
    <hyperlink ref="B526" r:id="rId1543"/>
    <hyperlink ref="C526" r:id="rId1544"/>
    <hyperlink ref="B915" r:id="rId1545"/>
    <hyperlink ref="C915" r:id="rId1546"/>
    <hyperlink ref="B916" r:id="rId1547"/>
    <hyperlink ref="C916" r:id="rId1548"/>
    <hyperlink ref="B624" r:id="rId1549"/>
    <hyperlink ref="C624" r:id="rId1550"/>
    <hyperlink ref="B625" r:id="rId1551"/>
    <hyperlink ref="C625" r:id="rId1552"/>
    <hyperlink ref="B626" r:id="rId1553"/>
    <hyperlink ref="C626" r:id="rId1554"/>
    <hyperlink ref="B401" r:id="rId1555"/>
    <hyperlink ref="C401" r:id="rId1556" display="GARA A PROCEDURA APERTA PER L'AFFIDAMENTO DEI SERVIZI DI ATTIVAZIONE, ANIMAZIONE E CONDUZIONE DI 10 HUB TERRITORIALI NELL’AMBITO DEL PROGETTO “DICOLAB. CULTURA AL DIGITALE”"/>
    <hyperlink ref="C981" r:id="rId1557"/>
    <hyperlink ref="B527" r:id="rId1558"/>
    <hyperlink ref="C527" r:id="rId1559"/>
    <hyperlink ref="B528" r:id="rId1560"/>
    <hyperlink ref="C528" r:id="rId1561"/>
    <hyperlink ref="C982" r:id="rId1562"/>
    <hyperlink ref="B529" r:id="rId1563"/>
    <hyperlink ref="C529" r:id="rId1564"/>
    <hyperlink ref="B530" r:id="rId1565"/>
    <hyperlink ref="C530" r:id="rId1566"/>
    <hyperlink ref="B919" r:id="rId1567"/>
    <hyperlink ref="C919" r:id="rId1568"/>
    <hyperlink ref="B385" r:id="rId1569"/>
    <hyperlink ref="C385" r:id="rId1570"/>
    <hyperlink ref="C983" r:id="rId1571"/>
    <hyperlink ref="B402" r:id="rId1572"/>
    <hyperlink ref="C402" r:id="rId1573"/>
    <hyperlink ref="B920" r:id="rId1574"/>
    <hyperlink ref="C920" r:id="rId1575"/>
    <hyperlink ref="B531" r:id="rId1576"/>
    <hyperlink ref="C531" r:id="rId1577"/>
    <hyperlink ref="B105" r:id="rId1578"/>
    <hyperlink ref="C105" r:id="rId1579"/>
    <hyperlink ref="B532" r:id="rId1580"/>
    <hyperlink ref="C532" r:id="rId1581"/>
    <hyperlink ref="C984" r:id="rId1582"/>
    <hyperlink ref="B533" r:id="rId1583"/>
    <hyperlink ref="C533" r:id="rId1584"/>
    <hyperlink ref="B922" r:id="rId1585"/>
    <hyperlink ref="C922" r:id="rId1586"/>
    <hyperlink ref="B923" r:id="rId1587"/>
    <hyperlink ref="C923" r:id="rId1588"/>
    <hyperlink ref="B416" r:id="rId1589"/>
    <hyperlink ref="B498" r:id="rId1590"/>
    <hyperlink ref="C498" r:id="rId1591"/>
    <hyperlink ref="C986" r:id="rId1592"/>
    <hyperlink ref="B924" r:id="rId1593"/>
    <hyperlink ref="C924" r:id="rId1594"/>
    <hyperlink ref="B925" r:id="rId1595"/>
    <hyperlink ref="C925" r:id="rId1596"/>
    <hyperlink ref="B534" r:id="rId1597"/>
    <hyperlink ref="C534" r:id="rId1598" display="Cienematic worldbuilding - 3D environment"/>
    <hyperlink ref="B535" r:id="rId1599"/>
    <hyperlink ref="C535" r:id="rId1600"/>
    <hyperlink ref="B734" r:id="rId1601"/>
    <hyperlink ref="C734" r:id="rId1602"/>
    <hyperlink ref="B735" r:id="rId1603"/>
    <hyperlink ref="C735" r:id="rId1604"/>
    <hyperlink ref="C987" r:id="rId1605"/>
    <hyperlink ref="B736" r:id="rId1606"/>
    <hyperlink ref="C736" r:id="rId1607"/>
    <hyperlink ref="B540" r:id="rId1608"/>
    <hyperlink ref="C540" r:id="rId1609"/>
    <hyperlink ref="C988" r:id="rId1610"/>
    <hyperlink ref="B542" r:id="rId1611"/>
    <hyperlink ref="C542" r:id="rId1612"/>
    <hyperlink ref="C989" r:id="rId1613"/>
    <hyperlink ref="C991" r:id="rId1614"/>
    <hyperlink ref="B546" r:id="rId1615"/>
    <hyperlink ref="C546" r:id="rId1616"/>
    <hyperlink ref="B547" r:id="rId1617"/>
    <hyperlink ref="C547" r:id="rId1618"/>
    <hyperlink ref="C1000" r:id="rId1619"/>
    <hyperlink ref="C1011" r:id="rId1620"/>
    <hyperlink ref="C1012" r:id="rId1621"/>
    <hyperlink ref="C1013" r:id="rId1622"/>
    <hyperlink ref="B938" r:id="rId1623"/>
    <hyperlink ref="C938" r:id="rId1624"/>
    <hyperlink ref="B937" r:id="rId1625"/>
    <hyperlink ref="C937" r:id="rId1626"/>
    <hyperlink ref="B799" r:id="rId1627"/>
    <hyperlink ref="C799" r:id="rId1628"/>
    <hyperlink ref="B653" r:id="rId1629"/>
    <hyperlink ref="C653" r:id="rId1630" display="Vigili del Fuoco - Fornitura di autovetture suv e minbus 100% elettrici: lotto 1 n. 150 autovetture suv cup f59i23001570006; lotto 2 n. 50 autovetture suv cup f59i23001580006; lotto 3 n. 100 minibus cup f59i23001590006"/>
    <hyperlink ref="B654" r:id="rId1631"/>
    <hyperlink ref="C654" r:id="rId1632" display="Vigili del Fuoco - Fornitura di autovetture suv e minbus 100% elettrici: lotto 1 n. 150 autovetture suv cup f59i23001570006; lotto 2 n. 50 autovetture suv cup f59i23001580006; lotto 3 n. 100 minibus cup f59i23001590006"/>
    <hyperlink ref="B757" r:id="rId1633"/>
    <hyperlink ref="C757" r:id="rId1634"/>
    <hyperlink ref="B758" r:id="rId1635"/>
    <hyperlink ref="C758" r:id="rId1636"/>
    <hyperlink ref="C801" r:id="rId1637" display="Italia Roma lavori di segnaletica ferroviaria lotto 2 CIG 9029122B2D CUP J54E21003620001"/>
    <hyperlink ref="B755" r:id="rId1638"/>
    <hyperlink ref="C755" r:id="rId1639"/>
    <hyperlink ref="B756" r:id="rId1640"/>
    <hyperlink ref="C756" r:id="rId1641"/>
    <hyperlink ref="B759" r:id="rId1642"/>
    <hyperlink ref="C759" r:id="rId1643"/>
    <hyperlink ref="B760" r:id="rId1644"/>
    <hyperlink ref="C760" r:id="rId1645"/>
    <hyperlink ref="B767" r:id="rId1646"/>
    <hyperlink ref="C800" r:id="rId1647" display="Italia Roma lavori di segnaletica ferroviaria lotto  1 CIG 90291019D9 CUP J54E21003620001"/>
    <hyperlink ref="C767" r:id="rId1648"/>
    <hyperlink ref="B763" r:id="rId1649"/>
    <hyperlink ref="C763" r:id="rId1650"/>
    <hyperlink ref="B766" r:id="rId1651"/>
    <hyperlink ref="C766" r:id="rId1652"/>
    <hyperlink ref="B765" r:id="rId1653"/>
    <hyperlink ref="C765" r:id="rId1654"/>
    <hyperlink ref="B762" r:id="rId1655"/>
    <hyperlink ref="C762" r:id="rId1656"/>
    <hyperlink ref="B764" r:id="rId1657"/>
    <hyperlink ref="C764" r:id="rId1658"/>
    <hyperlink ref="B761" r:id="rId1659"/>
    <hyperlink ref="C761" r:id="rId1660"/>
    <hyperlink ref="B778" r:id="rId1661"/>
    <hyperlink ref="C778" r:id="rId1662"/>
    <hyperlink ref="B773" r:id="rId1663"/>
    <hyperlink ref="C773" r:id="rId1664"/>
    <hyperlink ref="B776" r:id="rId1665"/>
    <hyperlink ref="C776" r:id="rId1666"/>
    <hyperlink ref="B769" r:id="rId1667"/>
    <hyperlink ref="C769" r:id="rId1668"/>
    <hyperlink ref="B770" r:id="rId1669"/>
    <hyperlink ref="C770" r:id="rId1670"/>
    <hyperlink ref="B774" r:id="rId1671"/>
    <hyperlink ref="C774" r:id="rId1672"/>
    <hyperlink ref="B775" r:id="rId1673"/>
    <hyperlink ref="C775" r:id="rId1674"/>
    <hyperlink ref="B771" r:id="rId1675"/>
    <hyperlink ref="C771" r:id="rId1676"/>
    <hyperlink ref="B768" r:id="rId1677"/>
    <hyperlink ref="C768" r:id="rId1678"/>
    <hyperlink ref="B777" r:id="rId1679"/>
    <hyperlink ref="C777" r:id="rId1680"/>
    <hyperlink ref="B772" r:id="rId1681"/>
    <hyperlink ref="C772" r:id="rId1682" display="Bando 5bis Opere civili, strdali e idrauliche Cavazza ricadenti nel tratto di linea AV/AC riconprese tra la pk 37,275 e la pk 38,585"/>
    <hyperlink ref="B785" r:id="rId1683"/>
    <hyperlink ref="C785" r:id="rId1684"/>
    <hyperlink ref="B779" r:id="rId1685"/>
    <hyperlink ref="C779" r:id="rId1686"/>
    <hyperlink ref="C780" r:id="rId1687" display="Lavori di realizzazione della Tratta AV/AC “Terzo Valico dei Giovi” – LOTTO 1 VAL LEMME"/>
    <hyperlink ref="B780" r:id="rId1688"/>
    <hyperlink ref="C781" r:id="rId1689" display="Lavori di realizzazione della Tratta AV/AC “Terzo Valico dei Giovi” – LOTTO 1 VAL LEMME"/>
    <hyperlink ref="B781" r:id="rId1690"/>
    <hyperlink ref="C782" r:id="rId1691" display="Lavori di realizzazione della Tratta AV/AC “Terzo Valico dei Giovi” – LOTTO 1 VAL LEMME"/>
    <hyperlink ref="B782" r:id="rId1692"/>
    <hyperlink ref="C783" r:id="rId1693" display="Lavori di realizzazione della Tratta AV/AC “Terzo Valico dei Giovi” – LOTTO 1 VAL LEMME"/>
    <hyperlink ref="B783" r:id="rId1694"/>
    <hyperlink ref="C784" r:id="rId1695" display="Lavori di realizzazione della Tratta AV/AC “Terzo Valico dei Giovi” – LOTTO 1 VAL LEMME"/>
    <hyperlink ref="B784" r:id="rId1696"/>
    <hyperlink ref="C786" r:id="rId1697" display="Lavori di realizzazione della Tratta AV/AC “Terzo Valico dei Giovi” – LOTTO 1 VAL LEMME"/>
    <hyperlink ref="B786" r:id="rId1698"/>
    <hyperlink ref="C787" r:id="rId1699" display="Lavori di realizzazione della Tratta AV/AC “Terzo Valico dei Giovi” – LOTTO 1 VAL LEMME"/>
    <hyperlink ref="B787" r:id="rId1700"/>
    <hyperlink ref="C788" r:id="rId1701" display="Lavori di realizzazione della Tratta AV/AC “Terzo Valico dei Giovi” – LOTTO 1 VAL LEMME"/>
    <hyperlink ref="B788" r:id="rId1702"/>
    <hyperlink ref="C790" r:id="rId1703" display="Lavori di realizzazione della Tratta AV/AC “Terzo Valico dei Giovi” – LOTTO 1 VAL LEMME"/>
    <hyperlink ref="B790" r:id="rId1704"/>
    <hyperlink ref="C792" r:id="rId1705" display="Lavori di realizzazione della Tratta AV/AC “Terzo Valico dei Giovi” – LOTTO 1 VAL LEMME"/>
    <hyperlink ref="B792" r:id="rId1706"/>
    <hyperlink ref="C793" r:id="rId1707" display="Lavori di realizzazione della Tratta AV/AC “Terzo Valico dei Giovi” – LOTTO 1 VAL LEMME"/>
    <hyperlink ref="B793" r:id="rId1708"/>
    <hyperlink ref="C794" r:id="rId1709" display="Lavori di realizzazione della Tratta AV/AC “Terzo Valico dei Giovi” – LOTTO 1 VAL LEMME"/>
    <hyperlink ref="B794" r:id="rId1710"/>
    <hyperlink ref="C795" r:id="rId1711" display="Lavori di realizzazione della Tratta AV/AC “Terzo Valico dei Giovi” – LOTTO 1 VAL LEMME"/>
    <hyperlink ref="B795" r:id="rId1712"/>
    <hyperlink ref="C789" r:id="rId1713"/>
    <hyperlink ref="B789" r:id="rId1714"/>
    <hyperlink ref="C791" r:id="rId1715" display="Progettazione esecutiva e  l'esecuzione dei  lavori  di  Potenziamento  della  linea  Milano-Genova - Quadruplicamento della tratta da MI Rogoredo a Pieve Emanuele (da  km 1+100 a km 11+985) e Velocizzazione "/>
    <hyperlink ref="B791" r:id="rId1716"/>
    <hyperlink ref="B17" r:id="rId1717"/>
    <hyperlink ref="C17" r:id="rId1718"/>
    <hyperlink ref="B46" r:id="rId1719"/>
    <hyperlink ref="C46" r:id="rId1720"/>
    <hyperlink ref="B60" r:id="rId1721"/>
    <hyperlink ref="C60" r:id="rId1722"/>
    <hyperlink ref="B63" r:id="rId1723"/>
    <hyperlink ref="C63" r:id="rId1724"/>
    <hyperlink ref="B66" r:id="rId1725"/>
    <hyperlink ref="C66" r:id="rId1726"/>
    <hyperlink ref="B68" r:id="rId1727"/>
    <hyperlink ref="C68" r:id="rId1728"/>
    <hyperlink ref="B69" r:id="rId1729"/>
    <hyperlink ref="C69" r:id="rId1730" display="MISURA 1.4.3 “ADOZIONE APP IO” ALTRI ENTI (SETTEMBRE 2022)."/>
    <hyperlink ref="B255" r:id="rId1731"/>
    <hyperlink ref="C255" r:id="rId1732"/>
    <hyperlink ref="B256" r:id="rId1733"/>
    <hyperlink ref="C256" r:id="rId1734"/>
    <hyperlink ref="B804" r:id="rId1735"/>
    <hyperlink ref="C804" r:id="rId1736" display="https://www.gazzettaufficiale.it/atto/contratti/caricaDettaglioAtto/originario?atto.dataPubblicazioneGazzetta=2023-11-17&amp;atto.codiceRedazionale=TX23BGA31507"/>
    <hyperlink ref="C805" r:id="rId1737"/>
    <hyperlink ref="B814" r:id="rId1738"/>
    <hyperlink ref="C814" r:id="rId1739"/>
    <hyperlink ref="B812" r:id="rId1740"/>
    <hyperlink ref="C812" r:id="rId1741"/>
    <hyperlink ref="B18" r:id="rId1742"/>
    <hyperlink ref="B20" r:id="rId1743"/>
    <hyperlink ref="B19" r:id="rId1744"/>
    <hyperlink ref="B32" r:id="rId1745"/>
    <hyperlink ref="B33" r:id="rId1746"/>
    <hyperlink ref="B34" r:id="rId1747"/>
    <hyperlink ref="B21" r:id="rId1748"/>
    <hyperlink ref="B22" r:id="rId1749"/>
    <hyperlink ref="B28" r:id="rId1750"/>
    <hyperlink ref="B29" r:id="rId1751"/>
    <hyperlink ref="B45" r:id="rId1752"/>
    <hyperlink ref="B47" r:id="rId1753"/>
    <hyperlink ref="C47" r:id="rId1754"/>
    <hyperlink ref="B49" r:id="rId1755"/>
    <hyperlink ref="B48" r:id="rId1756"/>
    <hyperlink ref="C49" r:id="rId1757"/>
    <hyperlink ref="B74" r:id="rId1758"/>
    <hyperlink ref="C76" r:id="rId1759"/>
    <hyperlink ref="B76" r:id="rId1760"/>
    <hyperlink ref="B73" r:id="rId1761"/>
    <hyperlink ref="B70" r:id="rId1762"/>
    <hyperlink ref="B71" r:id="rId1763"/>
    <hyperlink ref="B72" r:id="rId1764"/>
    <hyperlink ref="B82" r:id="rId1765"/>
    <hyperlink ref="C82" r:id="rId1766" location="PNRR" display="“SERVIZI E CITTADINANZA DIGITALE ” MISURA 1.4.3 “ADOZIONE PIATTAFORMA PAGOPA” ALTRI ENTI (maggio 2024)"/>
    <hyperlink ref="B85" r:id="rId1767"/>
    <hyperlink ref="B84" r:id="rId1768"/>
    <hyperlink ref="B107" r:id="rId1769"/>
    <hyperlink ref="C107" r:id="rId1770" display="Accordo quadro per l'affidamento di servizi di data management e servizi di Pmo"/>
    <hyperlink ref="B108" r:id="rId1771"/>
    <hyperlink ref="C108" r:id="rId1772" display="Affidamento servizio digitalizzazione dei fascicoli giudiziari di Tribunali, Corti d’Appello e Suprema Corte di Cassazione - Direzione Generale dei Sistemi Informativi Automatizzati - CIG 91007310CE e altri (15 lotti)"/>
    <hyperlink ref="B110" r:id="rId1773"/>
    <hyperlink ref="B109" r:id="rId1774"/>
    <hyperlink ref="B111" r:id="rId1775"/>
    <hyperlink ref="C318" r:id="rId1776" display="Bando per la concessione di contributi pubblici per il finanziamento di progetti di investimento per la realizzazione di nuove infrastrutture di telecomunicazioni e relativi apparati di accesso in grado di erogare servizi con capacità di almeno 1 gbit/s i"/>
    <hyperlink ref="B318" r:id="rId1777"/>
    <hyperlink ref="B341" r:id="rId1778"/>
    <hyperlink ref="C341" r:id="rId1779" display="IRIDE PROJECT: EARTH OBSERVATION SERVICES FOR LOCAL PUBLIC ADMINISTRATIONS (EOS4LPA)"/>
    <hyperlink ref="B342" r:id="rId1780"/>
    <hyperlink ref="C342" r:id="rId1781"/>
    <hyperlink ref="B343" r:id="rId1782"/>
    <hyperlink ref="B345" r:id="rId1783"/>
    <hyperlink ref="B344" r:id="rId1784"/>
    <hyperlink ref="B347" r:id="rId1785"/>
    <hyperlink ref="B346" r:id="rId1786"/>
    <hyperlink ref="B348" r:id="rId1787"/>
    <hyperlink ref="B353" r:id="rId1788"/>
    <hyperlink ref="B354" r:id="rId1789"/>
    <hyperlink ref="B361" r:id="rId1790"/>
    <hyperlink ref="C361" r:id="rId1791"/>
    <hyperlink ref="B363" r:id="rId1792"/>
    <hyperlink ref="C363" r:id="rId1793"/>
    <hyperlink ref="B403" r:id="rId1794"/>
    <hyperlink ref="C403" r:id="rId1795"/>
    <hyperlink ref="B407" r:id="rId1796"/>
    <hyperlink ref="B408" r:id="rId1797"/>
    <hyperlink ref="B409" r:id="rId1798"/>
    <hyperlink ref="B410" r:id="rId1799"/>
    <hyperlink ref="B415" r:id="rId1800"/>
    <hyperlink ref="B420" r:id="rId1801"/>
    <hyperlink ref="B419" r:id="rId1802"/>
    <hyperlink ref="C419" r:id="rId1803"/>
    <hyperlink ref="B424" r:id="rId1804"/>
    <hyperlink ref="B560" r:id="rId1805"/>
    <hyperlink ref="B562" r:id="rId1806"/>
    <hyperlink ref="B564" r:id="rId1807"/>
    <hyperlink ref="B566" r:id="rId1808"/>
    <hyperlink ref="B627" r:id="rId1809"/>
    <hyperlink ref="B629" r:id="rId1810"/>
    <hyperlink ref="C629" r:id="rId1811" display="Avviso pubblico per la presentazione di Proposte di intervento per la realizzazione di piani di sviluppo di Green Communities"/>
    <hyperlink ref="B639" r:id="rId1812"/>
    <hyperlink ref="Q823" r:id="rId1813" display="https://www.mur.gov.it/it/atti-e-normativa/decreti-di-ammissione-al-finanziamento-avviso-124-del-19-luglio-2023-ed-smi"/>
    <hyperlink ref="B821" r:id="rId1814"/>
    <hyperlink ref="C821" r:id="rId1815"/>
    <hyperlink ref="B824" r:id="rId1816"/>
    <hyperlink ref="Q824" r:id="rId1817" display="https://www.mur.gov.it/it/atti-e-normativa/decreti-di-ammissione-al-finanziamento-dei-progetti-tne-relativo-al-decreto"/>
    <hyperlink ref="C824" r:id="rId1818"/>
    <hyperlink ref="B822" r:id="rId1819"/>
    <hyperlink ref="C822" r:id="rId1820"/>
    <hyperlink ref="B839" r:id="rId1821"/>
    <hyperlink ref="C839" r:id="rId1822"/>
    <hyperlink ref="C886" r:id="rId1823" display="Concessione di contributi alle micro, piccole e medie imprese per servizi di assistenza tecnica e accompagnamento in forma di voucher e per servizi di certificazione della Parità di Genere UNI/PdR 125:2022"/>
    <hyperlink ref="B886" r:id="rId1824"/>
    <hyperlink ref="B271" r:id="rId1825"/>
    <hyperlink ref="C271" r:id="rId1826"/>
    <hyperlink ref="B272" r:id="rId1827"/>
    <hyperlink ref="C272" r:id="rId1828"/>
    <hyperlink ref="B273" r:id="rId1829"/>
    <hyperlink ref="C273" r:id="rId1830"/>
    <hyperlink ref="B257" r:id="rId1831"/>
    <hyperlink ref="C257" r:id="rId1832"/>
    <hyperlink ref="B274" r:id="rId1833"/>
    <hyperlink ref="C274" r:id="rId1834"/>
    <hyperlink ref="B411" r:id="rId1835"/>
    <hyperlink ref="C411" r:id="rId1836"/>
    <hyperlink ref="B412" r:id="rId1837"/>
    <hyperlink ref="C412" r:id="rId1838"/>
    <hyperlink ref="B413" r:id="rId1839"/>
    <hyperlink ref="B414" r:id="rId1840"/>
    <hyperlink ref="C413" r:id="rId1841"/>
    <hyperlink ref="C414" r:id="rId1842"/>
    <hyperlink ref="B417" r:id="rId1843"/>
    <hyperlink ref="C417" r:id="rId1844"/>
    <hyperlink ref="B31" r:id="rId1845"/>
    <hyperlink ref="C31" r:id="rId1846"/>
    <hyperlink ref="B944" r:id="rId1847"/>
    <hyperlink ref="C944" r:id="rId1848"/>
    <hyperlink ref="B499" r:id="rId1849"/>
    <hyperlink ref="C499" r:id="rId1850"/>
    <hyperlink ref="B576" r:id="rId1851"/>
    <hyperlink ref="C576" r:id="rId1852"/>
    <hyperlink ref="C985" r:id="rId1853"/>
    <hyperlink ref="B536" r:id="rId1854"/>
    <hyperlink ref="B537" r:id="rId1855"/>
    <hyperlink ref="B538" r:id="rId1856"/>
    <hyperlink ref="C536" r:id="rId1857"/>
    <hyperlink ref="C537" r:id="rId1858"/>
    <hyperlink ref="C538" r:id="rId1859"/>
    <hyperlink ref="B927" r:id="rId1860"/>
    <hyperlink ref="C927" r:id="rId1861"/>
    <hyperlink ref="B539" r:id="rId1862"/>
    <hyperlink ref="C539" r:id="rId1863"/>
    <hyperlink ref="B928" r:id="rId1864"/>
    <hyperlink ref="C928" r:id="rId1865"/>
    <hyperlink ref="B541" r:id="rId1866"/>
    <hyperlink ref="C541" r:id="rId1867"/>
    <hyperlink ref="B249" r:id="rId1868"/>
    <hyperlink ref="C249" r:id="rId1869"/>
    <hyperlink ref="B250" r:id="rId1870"/>
    <hyperlink ref="C250" r:id="rId1871"/>
    <hyperlink ref="C990" r:id="rId1872"/>
    <hyperlink ref="B929" r:id="rId1873"/>
    <hyperlink ref="C929" r:id="rId1874"/>
    <hyperlink ref="B737" r:id="rId1875"/>
    <hyperlink ref="C737" r:id="rId1876"/>
    <hyperlink ref="B930" r:id="rId1877"/>
    <hyperlink ref="C930" r:id="rId1878"/>
    <hyperlink ref="B404" r:id="rId1879"/>
    <hyperlink ref="C404" r:id="rId1880"/>
    <hyperlink ref="B543" r:id="rId1881"/>
    <hyperlink ref="C543" r:id="rId1882"/>
    <hyperlink ref="B544" r:id="rId1883"/>
    <hyperlink ref="C544" r:id="rId1884"/>
    <hyperlink ref="B545" r:id="rId1885"/>
    <hyperlink ref="C545" r:id="rId1886"/>
    <hyperlink ref="B931" r:id="rId1887"/>
    <hyperlink ref="C931" r:id="rId1888"/>
    <hyperlink ref="B422" r:id="rId1889"/>
    <hyperlink ref="C422" r:id="rId1890"/>
    <hyperlink ref="C992" r:id="rId1891"/>
    <hyperlink ref="C993" r:id="rId1892"/>
    <hyperlink ref="C994" r:id="rId1893"/>
    <hyperlink ref="B423" r:id="rId1894"/>
    <hyperlink ref="C423" r:id="rId1895"/>
    <hyperlink ref="B548" r:id="rId1896"/>
    <hyperlink ref="C548" r:id="rId1897"/>
    <hyperlink ref="B549" r:id="rId1898"/>
    <hyperlink ref="B550" r:id="rId1899"/>
    <hyperlink ref="C549" r:id="rId1900"/>
    <hyperlink ref="C550" r:id="rId1901"/>
    <hyperlink ref="C995" r:id="rId1902" location="/atti/672b7ae43c2c4461c5f69b71/dettaglio" display="Avviso pubblico n. 10 per l’attuazione del Programma Garanzia Occupabilità dei Lavoratori - Avviso per la presentazione di un progetto inalizzato all’attuazione del Percorso 4 - Lavoro e Inclusione Annualità 2024-2025"/>
    <hyperlink ref="C996" r:id="rId1903"/>
    <hyperlink ref="B738" r:id="rId1904"/>
    <hyperlink ref="C738" r:id="rId1905"/>
    <hyperlink ref="B425" r:id="rId1906"/>
    <hyperlink ref="C425" r:id="rId1907"/>
    <hyperlink ref="B405" r:id="rId1908"/>
    <hyperlink ref="C405" r:id="rId1909"/>
    <hyperlink ref="C997" r:id="rId1910"/>
    <hyperlink ref="B125" r:id="rId1911"/>
    <hyperlink ref="C125" r:id="rId1912"/>
    <hyperlink ref="B126" r:id="rId1913"/>
    <hyperlink ref="B127" r:id="rId1914"/>
    <hyperlink ref="C126" r:id="rId1915"/>
    <hyperlink ref="C127" r:id="rId1916"/>
    <hyperlink ref="B551" r:id="rId1917"/>
    <hyperlink ref="C551" r:id="rId1918"/>
    <hyperlink ref="B552" r:id="rId1919"/>
    <hyperlink ref="C552" r:id="rId1920"/>
    <hyperlink ref="B553" r:id="rId1921"/>
    <hyperlink ref="B554" r:id="rId1922"/>
    <hyperlink ref="C553" r:id="rId1923"/>
    <hyperlink ref="C554" r:id="rId1924"/>
    <hyperlink ref="B555" r:id="rId1925"/>
    <hyperlink ref="C555" r:id="rId1926"/>
    <hyperlink ref="B556" r:id="rId1927"/>
    <hyperlink ref="C556" r:id="rId1928"/>
    <hyperlink ref="B557" r:id="rId1929"/>
    <hyperlink ref="C557" r:id="rId1930"/>
    <hyperlink ref="B558" r:id="rId1931"/>
    <hyperlink ref="C558" r:id="rId1932"/>
    <hyperlink ref="B559" r:id="rId1933"/>
    <hyperlink ref="C559" r:id="rId1934"/>
    <hyperlink ref="B406" r:id="rId1935"/>
    <hyperlink ref="C406" r:id="rId1936"/>
    <hyperlink ref="C998" r:id="rId1937"/>
    <hyperlink ref="C1001" r:id="rId1938"/>
  </hyperlinks>
  <pageMargins left="0.7" right="0.7" top="0.75" bottom="0.75" header="0.3" footer="0.3"/>
  <pageSetup paperSize="9" orientation="landscape" r:id="rId193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22"/>
  <sheetViews>
    <sheetView workbookViewId="0">
      <pane ySplit="1" topLeftCell="A2" activePane="bottomLeft" state="frozen"/>
      <selection pane="bottomLeft" activeCell="D261" sqref="D261"/>
    </sheetView>
  </sheetViews>
  <sheetFormatPr defaultColWidth="8.77734375" defaultRowHeight="13.2"/>
  <cols>
    <col min="1" max="2" width="4.77734375" style="484" customWidth="1"/>
    <col min="3" max="3" width="6.109375" style="484" customWidth="1"/>
    <col min="4" max="4" width="14.77734375" style="484" bestFit="1" customWidth="1"/>
    <col min="5" max="5" width="16.77734375" style="484" bestFit="1" customWidth="1"/>
    <col min="6" max="6" width="20.77734375" style="484" customWidth="1"/>
    <col min="7" max="7" width="4.77734375" style="484" customWidth="1"/>
    <col min="8" max="8" width="12.33203125" style="484" customWidth="1"/>
    <col min="9" max="9" width="4.77734375" style="484" customWidth="1"/>
    <col min="10" max="10" width="4.77734375" style="65" customWidth="1"/>
    <col min="11" max="12" width="4.77734375" style="484" customWidth="1"/>
    <col min="13" max="13" width="9.88671875" style="484" bestFit="1" customWidth="1"/>
    <col min="14" max="16" width="4.77734375" style="484" customWidth="1"/>
    <col min="17" max="23" width="9.44140625" style="484" customWidth="1"/>
    <col min="24" max="24" width="8.77734375" style="674"/>
    <col min="25" max="25" width="9.44140625" style="484" customWidth="1"/>
    <col min="26" max="16384" width="8.77734375" style="484"/>
  </cols>
  <sheetData>
    <row r="1" spans="1:25" ht="38.700000000000003" customHeight="1">
      <c r="A1" s="110" t="s">
        <v>568</v>
      </c>
      <c r="B1" s="110" t="s">
        <v>535</v>
      </c>
      <c r="C1" s="110" t="s">
        <v>536</v>
      </c>
      <c r="D1" s="110" t="s">
        <v>4552</v>
      </c>
      <c r="E1" s="783" t="s">
        <v>8086</v>
      </c>
      <c r="F1" s="784" t="s">
        <v>8087</v>
      </c>
      <c r="G1" s="783" t="s">
        <v>8088</v>
      </c>
      <c r="H1" s="783" t="s">
        <v>8089</v>
      </c>
      <c r="I1" s="784" t="s">
        <v>9593</v>
      </c>
      <c r="J1" s="784" t="s">
        <v>8090</v>
      </c>
      <c r="K1" s="1096" t="s">
        <v>8091</v>
      </c>
      <c r="L1" s="1097" t="s">
        <v>9594</v>
      </c>
      <c r="M1" s="1096" t="s">
        <v>8092</v>
      </c>
      <c r="N1" s="1096" t="s">
        <v>8093</v>
      </c>
      <c r="O1" s="783" t="s">
        <v>8094</v>
      </c>
      <c r="P1" s="70" t="s">
        <v>248</v>
      </c>
      <c r="Q1" s="123" t="s">
        <v>1159</v>
      </c>
      <c r="R1" s="124" t="s">
        <v>1186</v>
      </c>
      <c r="S1" s="125" t="s">
        <v>1239</v>
      </c>
      <c r="T1" s="174" t="s">
        <v>3212</v>
      </c>
      <c r="U1" s="175" t="s">
        <v>1904</v>
      </c>
      <c r="V1" s="176" t="s">
        <v>1905</v>
      </c>
      <c r="W1" s="176" t="s">
        <v>1906</v>
      </c>
      <c r="X1" s="111" t="s">
        <v>567</v>
      </c>
      <c r="Y1" s="111" t="s">
        <v>8732</v>
      </c>
    </row>
    <row r="2" spans="1:25" s="507" customFormat="1" ht="12.45" customHeight="1">
      <c r="A2" s="83">
        <v>52</v>
      </c>
      <c r="B2" s="107" t="s">
        <v>537</v>
      </c>
      <c r="C2" s="107" t="s">
        <v>538</v>
      </c>
      <c r="D2" s="826" t="s">
        <v>4893</v>
      </c>
      <c r="E2" s="1102" t="s">
        <v>12091</v>
      </c>
      <c r="F2" s="1102" t="s">
        <v>12092</v>
      </c>
      <c r="G2" s="1102" t="s">
        <v>11793</v>
      </c>
      <c r="H2" s="1102" t="s">
        <v>12093</v>
      </c>
      <c r="I2" s="1102" t="s">
        <v>11805</v>
      </c>
      <c r="J2" s="1102" t="s">
        <v>11796</v>
      </c>
      <c r="K2" s="1105" t="s">
        <v>11796</v>
      </c>
      <c r="L2" s="1105" t="s">
        <v>11796</v>
      </c>
      <c r="M2" s="1105" t="s">
        <v>11817</v>
      </c>
      <c r="N2" s="1106">
        <v>2021</v>
      </c>
      <c r="O2" s="1111" t="s">
        <v>8157</v>
      </c>
      <c r="P2" s="478" t="s">
        <v>66</v>
      </c>
      <c r="Q2" s="128"/>
      <c r="R2" s="128"/>
      <c r="S2" s="168"/>
      <c r="T2" s="223" t="s">
        <v>2027</v>
      </c>
      <c r="U2" s="802"/>
      <c r="V2" s="800" t="s">
        <v>2028</v>
      </c>
      <c r="W2" s="801" t="s">
        <v>2029</v>
      </c>
      <c r="X2" s="827">
        <v>1</v>
      </c>
      <c r="Y2" s="83">
        <v>1</v>
      </c>
    </row>
    <row r="3" spans="1:25" s="507" customFormat="1" ht="12.45" customHeight="1">
      <c r="A3" s="83">
        <v>53</v>
      </c>
      <c r="B3" s="107" t="s">
        <v>537</v>
      </c>
      <c r="C3" s="107" t="s">
        <v>538</v>
      </c>
      <c r="D3" s="826" t="s">
        <v>4893</v>
      </c>
      <c r="E3" s="1102" t="s">
        <v>12094</v>
      </c>
      <c r="F3" s="1102" t="s">
        <v>12092</v>
      </c>
      <c r="G3" s="1102" t="s">
        <v>11793</v>
      </c>
      <c r="H3" s="1103" t="s">
        <v>12095</v>
      </c>
      <c r="I3" s="1102" t="s">
        <v>11805</v>
      </c>
      <c r="J3" s="1102" t="s">
        <v>11796</v>
      </c>
      <c r="K3" s="1105" t="s">
        <v>11796</v>
      </c>
      <c r="L3" s="1105" t="s">
        <v>11796</v>
      </c>
      <c r="M3" s="1105" t="s">
        <v>11817</v>
      </c>
      <c r="N3" s="1106">
        <v>2021</v>
      </c>
      <c r="O3" s="1111" t="s">
        <v>75</v>
      </c>
      <c r="P3" s="478" t="s">
        <v>66</v>
      </c>
      <c r="Q3" s="136"/>
      <c r="R3" s="136"/>
      <c r="S3" s="168"/>
      <c r="T3" s="223" t="s">
        <v>2030</v>
      </c>
      <c r="U3" s="802"/>
      <c r="V3" s="800" t="s">
        <v>2028</v>
      </c>
      <c r="W3" s="804" t="s">
        <v>2031</v>
      </c>
      <c r="X3" s="827">
        <v>1</v>
      </c>
      <c r="Y3" s="83">
        <v>1</v>
      </c>
    </row>
    <row r="4" spans="1:25" s="507" customFormat="1" ht="12.45" customHeight="1">
      <c r="A4" s="83">
        <v>54</v>
      </c>
      <c r="B4" s="107" t="s">
        <v>537</v>
      </c>
      <c r="C4" s="107" t="s">
        <v>538</v>
      </c>
      <c r="D4" s="826" t="s">
        <v>4896</v>
      </c>
      <c r="E4" s="1102" t="s">
        <v>12096</v>
      </c>
      <c r="F4" s="1103" t="s">
        <v>12097</v>
      </c>
      <c r="G4" s="1102" t="s">
        <v>11793</v>
      </c>
      <c r="H4" s="1103" t="s">
        <v>12098</v>
      </c>
      <c r="I4" s="1102" t="s">
        <v>11805</v>
      </c>
      <c r="J4" s="1102" t="s">
        <v>11796</v>
      </c>
      <c r="K4" s="1105" t="s">
        <v>11796</v>
      </c>
      <c r="L4" s="1105" t="s">
        <v>11796</v>
      </c>
      <c r="M4" s="1105" t="s">
        <v>11817</v>
      </c>
      <c r="N4" s="1106">
        <v>2021</v>
      </c>
      <c r="O4" s="1107" t="s">
        <v>12099</v>
      </c>
      <c r="P4" s="478" t="s">
        <v>66</v>
      </c>
      <c r="Q4" s="45" t="s">
        <v>1176</v>
      </c>
      <c r="R4" s="126"/>
      <c r="S4" s="168" t="s">
        <v>742</v>
      </c>
      <c r="T4" s="223" t="s">
        <v>2030</v>
      </c>
      <c r="U4" s="802"/>
      <c r="V4" s="800" t="s">
        <v>2032</v>
      </c>
      <c r="W4" s="804" t="s">
        <v>2033</v>
      </c>
      <c r="X4" s="827">
        <v>1</v>
      </c>
      <c r="Y4" s="83">
        <v>1</v>
      </c>
    </row>
    <row r="5" spans="1:25" s="507" customFormat="1" ht="12.45" customHeight="1">
      <c r="A5" s="83">
        <v>72</v>
      </c>
      <c r="B5" s="107" t="s">
        <v>537</v>
      </c>
      <c r="C5" s="107" t="s">
        <v>538</v>
      </c>
      <c r="D5" s="826" t="s">
        <v>4902</v>
      </c>
      <c r="E5" s="1102" t="s">
        <v>12150</v>
      </c>
      <c r="F5" s="1102" t="s">
        <v>12151</v>
      </c>
      <c r="G5" s="1102" t="s">
        <v>11793</v>
      </c>
      <c r="H5" s="1102" t="s">
        <v>12152</v>
      </c>
      <c r="I5" s="1102" t="s">
        <v>12153</v>
      </c>
      <c r="J5" s="1102" t="s">
        <v>11796</v>
      </c>
      <c r="K5" s="1105" t="s">
        <v>11796</v>
      </c>
      <c r="L5" s="1105" t="s">
        <v>11796</v>
      </c>
      <c r="M5" s="1105" t="s">
        <v>11817</v>
      </c>
      <c r="N5" s="1106">
        <v>2021</v>
      </c>
      <c r="O5" s="1111" t="s">
        <v>8168</v>
      </c>
      <c r="P5" s="478" t="s">
        <v>66</v>
      </c>
      <c r="Q5" s="136"/>
      <c r="R5" s="128"/>
      <c r="S5" s="168"/>
      <c r="T5" s="223" t="s">
        <v>1981</v>
      </c>
      <c r="U5" s="805" t="s">
        <v>2076</v>
      </c>
      <c r="V5" s="805" t="s">
        <v>2077</v>
      </c>
      <c r="W5" s="805" t="s">
        <v>2078</v>
      </c>
      <c r="X5" s="827">
        <v>1</v>
      </c>
      <c r="Y5" s="83">
        <v>1</v>
      </c>
    </row>
    <row r="6" spans="1:25" s="507" customFormat="1" ht="12.45" customHeight="1">
      <c r="A6" s="83">
        <v>475</v>
      </c>
      <c r="B6" s="107" t="s">
        <v>543</v>
      </c>
      <c r="C6" s="107" t="s">
        <v>560</v>
      </c>
      <c r="D6" s="826" t="s">
        <v>5064</v>
      </c>
      <c r="E6" s="1108" t="s">
        <v>13111</v>
      </c>
      <c r="F6" s="1111" t="s">
        <v>8763</v>
      </c>
      <c r="G6" s="1108" t="s">
        <v>11793</v>
      </c>
      <c r="H6" s="1111" t="s">
        <v>1737</v>
      </c>
      <c r="I6" s="1111" t="s">
        <v>4297</v>
      </c>
      <c r="J6" s="1103" t="s">
        <v>11796</v>
      </c>
      <c r="K6" s="1109" t="s">
        <v>11796</v>
      </c>
      <c r="L6" s="1109" t="s">
        <v>11796</v>
      </c>
      <c r="M6" s="1109" t="s">
        <v>11817</v>
      </c>
      <c r="N6" s="1110">
        <v>2021</v>
      </c>
      <c r="O6" s="1111" t="s">
        <v>8610</v>
      </c>
      <c r="P6" s="484" t="s">
        <v>98</v>
      </c>
      <c r="Q6" s="138" t="s">
        <v>1164</v>
      </c>
      <c r="R6" s="132"/>
      <c r="S6" s="168" t="s">
        <v>858</v>
      </c>
      <c r="T6" s="193" t="s">
        <v>2737</v>
      </c>
      <c r="U6" s="187"/>
      <c r="V6" s="200" t="s">
        <v>3080</v>
      </c>
      <c r="W6" s="200" t="s">
        <v>3081</v>
      </c>
      <c r="X6" s="827">
        <v>1</v>
      </c>
      <c r="Y6" s="83">
        <v>1</v>
      </c>
    </row>
    <row r="7" spans="1:25" s="507" customFormat="1" ht="12.45" customHeight="1">
      <c r="A7" s="83">
        <v>202</v>
      </c>
      <c r="B7" s="107" t="s">
        <v>537</v>
      </c>
      <c r="C7" s="107" t="s">
        <v>540</v>
      </c>
      <c r="D7" s="826" t="s">
        <v>4928</v>
      </c>
      <c r="E7" s="1121" t="s">
        <v>12329</v>
      </c>
      <c r="F7" s="1108" t="s">
        <v>12330</v>
      </c>
      <c r="G7" s="1121" t="s">
        <v>11793</v>
      </c>
      <c r="H7" s="1111" t="s">
        <v>225</v>
      </c>
      <c r="I7" s="1111" t="s">
        <v>8343</v>
      </c>
      <c r="J7" s="1102" t="s">
        <v>11796</v>
      </c>
      <c r="K7" s="1105" t="s">
        <v>11796</v>
      </c>
      <c r="L7" s="1105" t="s">
        <v>11796</v>
      </c>
      <c r="M7" s="1105" t="s">
        <v>11927</v>
      </c>
      <c r="N7" s="1106">
        <v>2021</v>
      </c>
      <c r="O7" s="1111" t="s">
        <v>8344</v>
      </c>
      <c r="P7" s="478" t="s">
        <v>98</v>
      </c>
      <c r="Q7" s="45" t="s">
        <v>1172</v>
      </c>
      <c r="R7" s="126"/>
      <c r="S7" s="168" t="s">
        <v>745</v>
      </c>
      <c r="T7" s="225" t="s">
        <v>3378</v>
      </c>
      <c r="U7" s="804"/>
      <c r="V7" s="802" t="s">
        <v>2732</v>
      </c>
      <c r="W7" s="802" t="s">
        <v>2733</v>
      </c>
      <c r="X7" s="827">
        <v>1</v>
      </c>
      <c r="Y7" s="83">
        <v>1</v>
      </c>
    </row>
    <row r="8" spans="1:25" s="507" customFormat="1" ht="12.45" customHeight="1">
      <c r="A8" s="83">
        <v>260</v>
      </c>
      <c r="B8" s="107" t="s">
        <v>539</v>
      </c>
      <c r="C8" s="107" t="s">
        <v>546</v>
      </c>
      <c r="D8" s="826" t="s">
        <v>4935</v>
      </c>
      <c r="E8" s="1102" t="s">
        <v>12495</v>
      </c>
      <c r="F8" s="1103" t="s">
        <v>12496</v>
      </c>
      <c r="G8" s="1102" t="s">
        <v>11793</v>
      </c>
      <c r="H8" s="1102" t="s">
        <v>12497</v>
      </c>
      <c r="I8" s="1121" t="s">
        <v>12498</v>
      </c>
      <c r="J8" s="1103" t="s">
        <v>12499</v>
      </c>
      <c r="K8" s="1105" t="s">
        <v>11796</v>
      </c>
      <c r="L8" s="1105" t="s">
        <v>11796</v>
      </c>
      <c r="M8" s="1105" t="s">
        <v>11927</v>
      </c>
      <c r="N8" s="1106">
        <v>2021</v>
      </c>
      <c r="O8" s="1107" t="s">
        <v>8403</v>
      </c>
      <c r="P8" s="478" t="s">
        <v>98</v>
      </c>
      <c r="Q8" s="30" t="s">
        <v>1161</v>
      </c>
      <c r="R8" s="126"/>
      <c r="S8" s="168" t="s">
        <v>759</v>
      </c>
      <c r="T8" s="224" t="s">
        <v>2816</v>
      </c>
      <c r="U8" s="802" t="s">
        <v>2817</v>
      </c>
      <c r="V8" s="802" t="s">
        <v>2818</v>
      </c>
      <c r="W8" s="802" t="s">
        <v>2819</v>
      </c>
      <c r="X8" s="827">
        <v>1</v>
      </c>
      <c r="Y8" s="83">
        <v>1</v>
      </c>
    </row>
    <row r="9" spans="1:25" s="507" customFormat="1" ht="12.45" customHeight="1">
      <c r="A9" s="83">
        <v>364</v>
      </c>
      <c r="B9" s="107" t="s">
        <v>539</v>
      </c>
      <c r="C9" s="107" t="s">
        <v>549</v>
      </c>
      <c r="D9" s="826" t="s">
        <v>4994</v>
      </c>
      <c r="E9" s="1102" t="s">
        <v>12897</v>
      </c>
      <c r="F9" s="1103" t="s">
        <v>12898</v>
      </c>
      <c r="G9" s="1102" t="s">
        <v>11793</v>
      </c>
      <c r="H9" s="1113" t="s">
        <v>12899</v>
      </c>
      <c r="I9" s="1113" t="s">
        <v>12900</v>
      </c>
      <c r="J9" s="1102" t="s">
        <v>11796</v>
      </c>
      <c r="K9" s="1105" t="s">
        <v>11796</v>
      </c>
      <c r="L9" s="1105" t="s">
        <v>11796</v>
      </c>
      <c r="M9" s="1105" t="s">
        <v>11927</v>
      </c>
      <c r="N9" s="1106">
        <v>2021</v>
      </c>
      <c r="O9" s="1107" t="s">
        <v>8482</v>
      </c>
      <c r="P9" s="484" t="s">
        <v>98</v>
      </c>
      <c r="Q9" s="30" t="s">
        <v>1161</v>
      </c>
      <c r="R9" s="126"/>
      <c r="S9" s="168" t="s">
        <v>834</v>
      </c>
      <c r="T9" s="183" t="s">
        <v>2240</v>
      </c>
      <c r="U9" s="184"/>
      <c r="V9" s="200" t="s">
        <v>2902</v>
      </c>
      <c r="W9" s="187" t="s">
        <v>2903</v>
      </c>
      <c r="X9" s="827">
        <v>1</v>
      </c>
      <c r="Y9" s="83">
        <v>1</v>
      </c>
    </row>
    <row r="10" spans="1:25" s="507" customFormat="1" ht="12.45" customHeight="1">
      <c r="A10" s="83">
        <v>510</v>
      </c>
      <c r="B10" s="107" t="s">
        <v>544</v>
      </c>
      <c r="C10" s="107" t="s">
        <v>561</v>
      </c>
      <c r="D10" s="826" t="s">
        <v>5074</v>
      </c>
      <c r="E10" s="1102" t="s">
        <v>13205</v>
      </c>
      <c r="F10" s="1102" t="s">
        <v>13206</v>
      </c>
      <c r="G10" s="1102" t="s">
        <v>11793</v>
      </c>
      <c r="H10" s="1102" t="s">
        <v>13207</v>
      </c>
      <c r="I10" s="1121" t="s">
        <v>13208</v>
      </c>
      <c r="J10" s="1102" t="s">
        <v>11796</v>
      </c>
      <c r="K10" s="1105" t="s">
        <v>11796</v>
      </c>
      <c r="L10" s="1105" t="s">
        <v>11796</v>
      </c>
      <c r="M10" s="1105" t="s">
        <v>11927</v>
      </c>
      <c r="N10" s="1106">
        <v>2021</v>
      </c>
      <c r="O10" s="1107" t="s">
        <v>8632</v>
      </c>
      <c r="P10" s="484" t="s">
        <v>98</v>
      </c>
      <c r="Q10" s="45" t="s">
        <v>1164</v>
      </c>
      <c r="R10" s="127" t="s">
        <v>1158</v>
      </c>
      <c r="S10" s="168" t="s">
        <v>809</v>
      </c>
      <c r="T10" s="194" t="s">
        <v>3402</v>
      </c>
      <c r="U10" s="187"/>
      <c r="V10" s="577" t="s">
        <v>3111</v>
      </c>
      <c r="W10" s="200" t="s">
        <v>3112</v>
      </c>
      <c r="X10" s="827">
        <v>1</v>
      </c>
      <c r="Y10" s="83">
        <v>1</v>
      </c>
    </row>
    <row r="11" spans="1:25" s="507" customFormat="1" ht="12.45" customHeight="1">
      <c r="A11" s="83">
        <v>1</v>
      </c>
      <c r="B11" s="107" t="s">
        <v>537</v>
      </c>
      <c r="C11" s="107" t="s">
        <v>538</v>
      </c>
      <c r="D11" s="826" t="s">
        <v>4887</v>
      </c>
      <c r="E11" s="1098" t="s">
        <v>11791</v>
      </c>
      <c r="F11" s="1098" t="s">
        <v>11792</v>
      </c>
      <c r="G11" s="1098" t="s">
        <v>11793</v>
      </c>
      <c r="H11" s="1098" t="s">
        <v>11794</v>
      </c>
      <c r="I11" s="1098" t="s">
        <v>11795</v>
      </c>
      <c r="J11" s="1098" t="s">
        <v>11796</v>
      </c>
      <c r="K11" s="1099" t="s">
        <v>11796</v>
      </c>
      <c r="L11" s="1099" t="s">
        <v>11796</v>
      </c>
      <c r="M11" s="1099" t="s">
        <v>11797</v>
      </c>
      <c r="N11" s="1100">
        <v>2021</v>
      </c>
      <c r="O11" s="1101" t="s">
        <v>5661</v>
      </c>
      <c r="P11" s="498" t="s">
        <v>66</v>
      </c>
      <c r="Q11" s="138"/>
      <c r="R11" s="132"/>
      <c r="S11" s="168"/>
      <c r="T11" s="183" t="s">
        <v>1907</v>
      </c>
      <c r="U11" s="184"/>
      <c r="V11" s="185" t="s">
        <v>1908</v>
      </c>
      <c r="W11" s="184" t="s">
        <v>1909</v>
      </c>
      <c r="X11" s="827">
        <v>1</v>
      </c>
      <c r="Y11" s="83">
        <v>1</v>
      </c>
    </row>
    <row r="12" spans="1:25" s="507" customFormat="1" ht="12.45" customHeight="1">
      <c r="A12" s="83">
        <v>2</v>
      </c>
      <c r="B12" s="107" t="s">
        <v>537</v>
      </c>
      <c r="C12" s="107" t="s">
        <v>538</v>
      </c>
      <c r="D12" s="826" t="s">
        <v>4894</v>
      </c>
      <c r="E12" s="1102" t="s">
        <v>11988</v>
      </c>
      <c r="F12" s="1102" t="s">
        <v>11989</v>
      </c>
      <c r="G12" s="1102" t="s">
        <v>11793</v>
      </c>
      <c r="H12" s="1102" t="s">
        <v>11990</v>
      </c>
      <c r="I12" s="1102" t="s">
        <v>11991</v>
      </c>
      <c r="J12" s="1102" t="s">
        <v>11796</v>
      </c>
      <c r="K12" s="1105" t="s">
        <v>11796</v>
      </c>
      <c r="L12" s="1105" t="s">
        <v>11796</v>
      </c>
      <c r="M12" s="1105" t="s">
        <v>11797</v>
      </c>
      <c r="N12" s="1106">
        <v>2021</v>
      </c>
      <c r="O12" s="1111" t="s">
        <v>8096</v>
      </c>
      <c r="P12" s="498" t="s">
        <v>66</v>
      </c>
      <c r="Q12" s="45"/>
      <c r="R12" s="126"/>
      <c r="S12" s="168"/>
      <c r="T12" s="221" t="s">
        <v>1910</v>
      </c>
      <c r="U12" s="804"/>
      <c r="V12" s="800" t="s">
        <v>1908</v>
      </c>
      <c r="W12" s="804" t="s">
        <v>1911</v>
      </c>
      <c r="X12" s="827">
        <v>1</v>
      </c>
      <c r="Y12" s="83">
        <v>1</v>
      </c>
    </row>
    <row r="13" spans="1:25" s="507" customFormat="1" ht="12.45" customHeight="1">
      <c r="A13" s="83">
        <v>28</v>
      </c>
      <c r="B13" s="107" t="s">
        <v>537</v>
      </c>
      <c r="C13" s="107" t="s">
        <v>538</v>
      </c>
      <c r="D13" s="826" t="s">
        <v>4899</v>
      </c>
      <c r="E13" s="1102" t="s">
        <v>12012</v>
      </c>
      <c r="F13" s="1102" t="s">
        <v>12013</v>
      </c>
      <c r="G13" s="1102" t="s">
        <v>11793</v>
      </c>
      <c r="H13" s="1102" t="s">
        <v>12014</v>
      </c>
      <c r="I13" s="1102" t="s">
        <v>12015</v>
      </c>
      <c r="J13" s="1102" t="s">
        <v>11796</v>
      </c>
      <c r="K13" s="1105" t="s">
        <v>11796</v>
      </c>
      <c r="L13" s="1105" t="s">
        <v>11796</v>
      </c>
      <c r="M13" s="1105" t="s">
        <v>11797</v>
      </c>
      <c r="N13" s="1106">
        <v>2021</v>
      </c>
      <c r="O13" s="1111" t="s">
        <v>8141</v>
      </c>
      <c r="P13" s="478" t="s">
        <v>66</v>
      </c>
      <c r="Q13" s="136"/>
      <c r="R13" s="136"/>
      <c r="S13" s="168"/>
      <c r="T13" s="221" t="s">
        <v>1973</v>
      </c>
      <c r="U13" s="802"/>
      <c r="V13" s="800" t="s">
        <v>1974</v>
      </c>
      <c r="W13" s="801" t="s">
        <v>1975</v>
      </c>
      <c r="X13" s="827">
        <v>1</v>
      </c>
      <c r="Y13" s="83">
        <v>1</v>
      </c>
    </row>
    <row r="14" spans="1:25" s="507" customFormat="1" ht="12.45" customHeight="1">
      <c r="A14" s="83">
        <v>29</v>
      </c>
      <c r="B14" s="107" t="s">
        <v>537</v>
      </c>
      <c r="C14" s="107" t="s">
        <v>538</v>
      </c>
      <c r="D14" s="826" t="s">
        <v>4900</v>
      </c>
      <c r="E14" s="1102" t="s">
        <v>12018</v>
      </c>
      <c r="F14" s="1102" t="s">
        <v>12019</v>
      </c>
      <c r="G14" s="1102" t="s">
        <v>11793</v>
      </c>
      <c r="H14" s="1102" t="s">
        <v>12020</v>
      </c>
      <c r="I14" s="1102" t="s">
        <v>12015</v>
      </c>
      <c r="J14" s="1102" t="s">
        <v>11796</v>
      </c>
      <c r="K14" s="1105" t="s">
        <v>11796</v>
      </c>
      <c r="L14" s="1105" t="s">
        <v>11796</v>
      </c>
      <c r="M14" s="1105" t="s">
        <v>11797</v>
      </c>
      <c r="N14" s="1106">
        <v>2021</v>
      </c>
      <c r="O14" s="1108" t="s">
        <v>12021</v>
      </c>
      <c r="P14" s="478" t="s">
        <v>66</v>
      </c>
      <c r="Q14" s="136"/>
      <c r="R14" s="136"/>
      <c r="S14" s="168"/>
      <c r="T14" s="221" t="s">
        <v>1973</v>
      </c>
      <c r="U14" s="802"/>
      <c r="V14" s="800" t="s">
        <v>1976</v>
      </c>
      <c r="W14" s="804" t="s">
        <v>1977</v>
      </c>
      <c r="X14" s="827">
        <v>1</v>
      </c>
      <c r="Y14" s="83">
        <v>1</v>
      </c>
    </row>
    <row r="15" spans="1:25" ht="13.8">
      <c r="A15" s="83">
        <v>30</v>
      </c>
      <c r="B15" s="107" t="s">
        <v>537</v>
      </c>
      <c r="C15" s="107" t="s">
        <v>538</v>
      </c>
      <c r="D15" s="1000" t="s">
        <v>4901</v>
      </c>
      <c r="E15" s="1102" t="s">
        <v>12022</v>
      </c>
      <c r="F15" s="1102" t="s">
        <v>12023</v>
      </c>
      <c r="G15" s="1102" t="s">
        <v>11793</v>
      </c>
      <c r="H15" s="1102" t="s">
        <v>12024</v>
      </c>
      <c r="I15" s="1102" t="s">
        <v>12015</v>
      </c>
      <c r="J15" s="1102" t="s">
        <v>11796</v>
      </c>
      <c r="K15" s="1105" t="s">
        <v>11796</v>
      </c>
      <c r="L15" s="1105" t="s">
        <v>11796</v>
      </c>
      <c r="M15" s="1105" t="s">
        <v>11797</v>
      </c>
      <c r="N15" s="1106">
        <v>2021</v>
      </c>
      <c r="O15" s="1111" t="s">
        <v>8142</v>
      </c>
      <c r="P15" s="498" t="s">
        <v>66</v>
      </c>
      <c r="Q15" s="128"/>
      <c r="R15" s="128"/>
      <c r="S15" s="168"/>
      <c r="T15" s="221" t="s">
        <v>1973</v>
      </c>
      <c r="U15" s="187"/>
      <c r="V15" s="800" t="s">
        <v>1976</v>
      </c>
      <c r="W15" s="801" t="s">
        <v>1978</v>
      </c>
      <c r="X15" s="827">
        <v>1</v>
      </c>
      <c r="Y15" s="83">
        <v>1</v>
      </c>
    </row>
    <row r="16" spans="1:25" ht="13.8">
      <c r="A16" s="83">
        <v>31</v>
      </c>
      <c r="B16" s="107" t="s">
        <v>537</v>
      </c>
      <c r="C16" s="107" t="s">
        <v>538</v>
      </c>
      <c r="D16" s="826" t="s">
        <v>4890</v>
      </c>
      <c r="E16" s="1102" t="s">
        <v>12025</v>
      </c>
      <c r="F16" s="1103" t="s">
        <v>12026</v>
      </c>
      <c r="G16" s="1102" t="s">
        <v>11793</v>
      </c>
      <c r="H16" s="1103" t="s">
        <v>12027</v>
      </c>
      <c r="I16" s="1113" t="s">
        <v>12028</v>
      </c>
      <c r="J16" s="1102" t="s">
        <v>11796</v>
      </c>
      <c r="K16" s="1105" t="s">
        <v>11796</v>
      </c>
      <c r="L16" s="1105" t="s">
        <v>11796</v>
      </c>
      <c r="M16" s="1105" t="s">
        <v>11797</v>
      </c>
      <c r="N16" s="1106">
        <v>2021</v>
      </c>
      <c r="O16" s="1108" t="s">
        <v>12029</v>
      </c>
      <c r="P16" s="498" t="s">
        <v>66</v>
      </c>
      <c r="Q16" s="45" t="s">
        <v>1170</v>
      </c>
      <c r="R16" s="126"/>
      <c r="S16" s="168" t="s">
        <v>738</v>
      </c>
      <c r="T16" s="221" t="s">
        <v>1973</v>
      </c>
      <c r="U16" s="802"/>
      <c r="V16" s="801" t="s">
        <v>1979</v>
      </c>
      <c r="W16" s="800" t="s">
        <v>1980</v>
      </c>
      <c r="X16" s="827">
        <v>1</v>
      </c>
      <c r="Y16" s="83">
        <v>1</v>
      </c>
    </row>
    <row r="17" spans="1:25" ht="13.8">
      <c r="A17" s="83">
        <v>55</v>
      </c>
      <c r="B17" s="107" t="s">
        <v>537</v>
      </c>
      <c r="C17" s="107" t="s">
        <v>538</v>
      </c>
      <c r="D17" s="826" t="s">
        <v>4896</v>
      </c>
      <c r="E17" s="1102" t="s">
        <v>12100</v>
      </c>
      <c r="F17" s="1104" t="s">
        <v>583</v>
      </c>
      <c r="G17" s="1102" t="s">
        <v>11822</v>
      </c>
      <c r="H17" s="1103" t="s">
        <v>12101</v>
      </c>
      <c r="I17" s="1105" t="s">
        <v>11796</v>
      </c>
      <c r="J17" s="1102" t="s">
        <v>11824</v>
      </c>
      <c r="K17" s="1106">
        <v>0</v>
      </c>
      <c r="L17" s="1112">
        <v>1000</v>
      </c>
      <c r="M17" s="1105" t="s">
        <v>11797</v>
      </c>
      <c r="N17" s="1106">
        <v>2021</v>
      </c>
      <c r="O17" s="1111" t="s">
        <v>8158</v>
      </c>
      <c r="P17" s="498" t="s">
        <v>66</v>
      </c>
      <c r="Q17" s="45" t="s">
        <v>1176</v>
      </c>
      <c r="R17" s="126"/>
      <c r="S17" s="168" t="s">
        <v>742</v>
      </c>
      <c r="T17" s="223" t="s">
        <v>2034</v>
      </c>
      <c r="U17" s="803" t="s">
        <v>2035</v>
      </c>
      <c r="V17" s="804" t="s">
        <v>2036</v>
      </c>
      <c r="W17" s="800" t="s">
        <v>2037</v>
      </c>
      <c r="X17" s="827">
        <v>1</v>
      </c>
      <c r="Y17" s="83">
        <v>1</v>
      </c>
    </row>
    <row r="18" spans="1:25" ht="13.8">
      <c r="A18" s="83">
        <v>56</v>
      </c>
      <c r="B18" s="107" t="s">
        <v>537</v>
      </c>
      <c r="C18" s="107" t="s">
        <v>538</v>
      </c>
      <c r="D18" s="826" t="s">
        <v>4893</v>
      </c>
      <c r="E18" s="1102" t="s">
        <v>12102</v>
      </c>
      <c r="F18" s="1103" t="s">
        <v>12092</v>
      </c>
      <c r="G18" s="1102" t="s">
        <v>11793</v>
      </c>
      <c r="H18" s="1104" t="s">
        <v>572</v>
      </c>
      <c r="I18" s="1103" t="s">
        <v>12103</v>
      </c>
      <c r="J18" s="1102" t="s">
        <v>11796</v>
      </c>
      <c r="K18" s="1105" t="s">
        <v>11796</v>
      </c>
      <c r="L18" s="1105" t="s">
        <v>11796</v>
      </c>
      <c r="M18" s="1105" t="s">
        <v>11797</v>
      </c>
      <c r="N18" s="1106">
        <v>2021</v>
      </c>
      <c r="O18" s="1107" t="s">
        <v>12104</v>
      </c>
      <c r="P18" s="498" t="s">
        <v>66</v>
      </c>
      <c r="Q18" s="136"/>
      <c r="R18" s="136"/>
      <c r="S18" s="168"/>
      <c r="T18" s="223" t="s">
        <v>2038</v>
      </c>
      <c r="U18" s="803" t="s">
        <v>2039</v>
      </c>
      <c r="V18" s="800" t="s">
        <v>2040</v>
      </c>
      <c r="W18" s="800" t="s">
        <v>2041</v>
      </c>
      <c r="X18" s="827">
        <v>1</v>
      </c>
      <c r="Y18" s="83">
        <v>1</v>
      </c>
    </row>
    <row r="19" spans="1:25" ht="13.8">
      <c r="A19" s="83">
        <v>71</v>
      </c>
      <c r="B19" s="107" t="s">
        <v>537</v>
      </c>
      <c r="C19" s="107" t="s">
        <v>538</v>
      </c>
      <c r="D19" s="826" t="s">
        <v>4893</v>
      </c>
      <c r="E19" s="1102" t="s">
        <v>12147</v>
      </c>
      <c r="F19" s="1103" t="s">
        <v>12092</v>
      </c>
      <c r="G19" s="1102" t="s">
        <v>11793</v>
      </c>
      <c r="H19" s="1113" t="s">
        <v>12148</v>
      </c>
      <c r="I19" s="1103" t="s">
        <v>12149</v>
      </c>
      <c r="J19" s="1102" t="s">
        <v>11796</v>
      </c>
      <c r="K19" s="1105" t="s">
        <v>11796</v>
      </c>
      <c r="L19" s="1105" t="s">
        <v>11796</v>
      </c>
      <c r="M19" s="1105" t="s">
        <v>11797</v>
      </c>
      <c r="N19" s="1106">
        <v>2021</v>
      </c>
      <c r="O19" s="1108" t="s">
        <v>8166</v>
      </c>
      <c r="P19" s="498" t="s">
        <v>66</v>
      </c>
      <c r="Q19" s="136"/>
      <c r="R19" s="136"/>
      <c r="S19" s="168"/>
      <c r="T19" s="223" t="s">
        <v>2073</v>
      </c>
      <c r="U19" s="802"/>
      <c r="V19" s="805" t="s">
        <v>2074</v>
      </c>
      <c r="W19" s="802" t="s">
        <v>2075</v>
      </c>
      <c r="X19" s="827">
        <v>1</v>
      </c>
      <c r="Y19" s="83">
        <v>1</v>
      </c>
    </row>
    <row r="20" spans="1:25" ht="13.8">
      <c r="A20" s="83">
        <v>74</v>
      </c>
      <c r="B20" s="107" t="s">
        <v>537</v>
      </c>
      <c r="C20" s="107" t="s">
        <v>538</v>
      </c>
      <c r="D20" s="826" t="s">
        <v>4902</v>
      </c>
      <c r="E20" s="1102" t="s">
        <v>12159</v>
      </c>
      <c r="F20" s="1104" t="s">
        <v>641</v>
      </c>
      <c r="G20" s="1102" t="s">
        <v>11793</v>
      </c>
      <c r="H20" s="1104" t="s">
        <v>1348</v>
      </c>
      <c r="I20" s="1113" t="s">
        <v>12160</v>
      </c>
      <c r="J20" s="1102" t="s">
        <v>11796</v>
      </c>
      <c r="K20" s="1105" t="s">
        <v>11796</v>
      </c>
      <c r="L20" s="1105" t="s">
        <v>11796</v>
      </c>
      <c r="M20" s="1105" t="s">
        <v>11797</v>
      </c>
      <c r="N20" s="1106">
        <v>2021</v>
      </c>
      <c r="O20" s="1111" t="s">
        <v>8170</v>
      </c>
      <c r="P20" s="498" t="s">
        <v>66</v>
      </c>
      <c r="Q20" s="136"/>
      <c r="R20" s="136"/>
      <c r="S20" s="168"/>
      <c r="T20" s="224" t="s">
        <v>2081</v>
      </c>
      <c r="U20" s="805" t="s">
        <v>2082</v>
      </c>
      <c r="V20" s="803" t="s">
        <v>2083</v>
      </c>
      <c r="W20" s="805" t="s">
        <v>2084</v>
      </c>
      <c r="X20" s="827">
        <v>1</v>
      </c>
      <c r="Y20" s="83">
        <v>1</v>
      </c>
    </row>
    <row r="21" spans="1:25" ht="13.8">
      <c r="A21" s="83">
        <v>117</v>
      </c>
      <c r="B21" s="107" t="s">
        <v>537</v>
      </c>
      <c r="C21" s="107" t="s">
        <v>538</v>
      </c>
      <c r="D21" s="826" t="s">
        <v>4905</v>
      </c>
      <c r="E21" s="1102" t="s">
        <v>11802</v>
      </c>
      <c r="F21" s="1102" t="s">
        <v>11803</v>
      </c>
      <c r="G21" s="1102" t="s">
        <v>11793</v>
      </c>
      <c r="H21" s="1103" t="s">
        <v>11804</v>
      </c>
      <c r="I21" s="1102" t="s">
        <v>11805</v>
      </c>
      <c r="J21" s="1102" t="s">
        <v>11796</v>
      </c>
      <c r="K21" s="1105" t="s">
        <v>11796</v>
      </c>
      <c r="L21" s="1105" t="s">
        <v>11796</v>
      </c>
      <c r="M21" s="1105" t="s">
        <v>11797</v>
      </c>
      <c r="N21" s="1106">
        <v>2021</v>
      </c>
      <c r="O21" s="1108" t="s">
        <v>11806</v>
      </c>
      <c r="P21" s="498" t="s">
        <v>66</v>
      </c>
      <c r="Q21" s="136"/>
      <c r="R21" s="136"/>
      <c r="S21" s="168"/>
      <c r="T21" s="226" t="s">
        <v>3390</v>
      </c>
      <c r="U21" s="802" t="s">
        <v>7835</v>
      </c>
      <c r="V21" s="805" t="s">
        <v>7836</v>
      </c>
      <c r="W21" s="803" t="s">
        <v>2140</v>
      </c>
      <c r="X21" s="827">
        <v>1</v>
      </c>
      <c r="Y21" s="83">
        <v>1</v>
      </c>
    </row>
    <row r="22" spans="1:25" ht="13.8">
      <c r="A22" s="83">
        <v>118</v>
      </c>
      <c r="B22" s="107" t="s">
        <v>537</v>
      </c>
      <c r="C22" s="107" t="s">
        <v>538</v>
      </c>
      <c r="D22" s="826" t="s">
        <v>4904</v>
      </c>
      <c r="E22" s="1103" t="s">
        <v>11807</v>
      </c>
      <c r="F22" s="1103" t="s">
        <v>11808</v>
      </c>
      <c r="G22" s="1103" t="s">
        <v>11793</v>
      </c>
      <c r="H22" s="1104" t="s">
        <v>1372</v>
      </c>
      <c r="I22" s="1102" t="s">
        <v>11809</v>
      </c>
      <c r="J22" s="1103" t="s">
        <v>11796</v>
      </c>
      <c r="K22" s="1109" t="s">
        <v>11796</v>
      </c>
      <c r="L22" s="1109" t="s">
        <v>11796</v>
      </c>
      <c r="M22" s="1109" t="s">
        <v>11797</v>
      </c>
      <c r="N22" s="1110">
        <v>2021</v>
      </c>
      <c r="O22" s="1111" t="s">
        <v>8226</v>
      </c>
      <c r="P22" s="498" t="s">
        <v>66</v>
      </c>
      <c r="Q22" s="136"/>
      <c r="R22" s="136"/>
      <c r="S22" s="168"/>
      <c r="T22" s="223" t="s">
        <v>2141</v>
      </c>
      <c r="U22" s="802"/>
      <c r="V22" s="802" t="s">
        <v>2142</v>
      </c>
      <c r="W22" s="803" t="s">
        <v>2143</v>
      </c>
      <c r="X22" s="827">
        <v>1</v>
      </c>
      <c r="Y22" s="83">
        <v>1</v>
      </c>
    </row>
    <row r="23" spans="1:25" ht="13.8">
      <c r="A23" s="83">
        <v>175</v>
      </c>
      <c r="B23" s="107" t="s">
        <v>537</v>
      </c>
      <c r="C23" s="107" t="s">
        <v>540</v>
      </c>
      <c r="D23" s="1000" t="s">
        <v>4908</v>
      </c>
      <c r="E23" s="1121" t="s">
        <v>12269</v>
      </c>
      <c r="F23" s="1124" t="s">
        <v>593</v>
      </c>
      <c r="G23" s="1121" t="s">
        <v>11793</v>
      </c>
      <c r="H23" s="1108" t="s">
        <v>12270</v>
      </c>
      <c r="I23" s="1108" t="s">
        <v>12271</v>
      </c>
      <c r="J23" s="1102" t="s">
        <v>11796</v>
      </c>
      <c r="K23" s="1105" t="s">
        <v>11796</v>
      </c>
      <c r="L23" s="1105" t="s">
        <v>11796</v>
      </c>
      <c r="M23" s="1105" t="s">
        <v>11797</v>
      </c>
      <c r="N23" s="1106">
        <v>2021</v>
      </c>
      <c r="O23" s="1107" t="s">
        <v>12272</v>
      </c>
      <c r="P23" s="478" t="s">
        <v>66</v>
      </c>
      <c r="Q23" s="45" t="s">
        <v>1164</v>
      </c>
      <c r="R23" s="126"/>
      <c r="S23" s="168" t="s">
        <v>746</v>
      </c>
      <c r="T23" s="223" t="s">
        <v>3371</v>
      </c>
      <c r="U23" s="802"/>
      <c r="V23" s="802" t="s">
        <v>2196</v>
      </c>
      <c r="W23" s="802" t="s">
        <v>2197</v>
      </c>
      <c r="X23" s="827">
        <v>1</v>
      </c>
      <c r="Y23" s="83">
        <v>1</v>
      </c>
    </row>
    <row r="24" spans="1:25" ht="13.8">
      <c r="A24" s="83">
        <v>203</v>
      </c>
      <c r="B24" s="107" t="s">
        <v>537</v>
      </c>
      <c r="C24" s="107" t="s">
        <v>540</v>
      </c>
      <c r="D24" s="826" t="s">
        <v>4928</v>
      </c>
      <c r="E24" s="1121" t="s">
        <v>12331</v>
      </c>
      <c r="F24" s="1111" t="s">
        <v>607</v>
      </c>
      <c r="G24" s="1121" t="s">
        <v>11822</v>
      </c>
      <c r="H24" s="1108" t="s">
        <v>12332</v>
      </c>
      <c r="I24" s="1105" t="s">
        <v>11796</v>
      </c>
      <c r="J24" s="1102" t="s">
        <v>11824</v>
      </c>
      <c r="K24" s="1106">
        <v>0</v>
      </c>
      <c r="L24" s="1112">
        <v>4000</v>
      </c>
      <c r="M24" s="1105" t="s">
        <v>11797</v>
      </c>
      <c r="N24" s="1106">
        <v>2021</v>
      </c>
      <c r="O24" s="1121" t="s">
        <v>12333</v>
      </c>
      <c r="P24" s="478" t="s">
        <v>98</v>
      </c>
      <c r="Q24" s="45" t="s">
        <v>1172</v>
      </c>
      <c r="R24" s="126"/>
      <c r="S24" s="168" t="s">
        <v>745</v>
      </c>
      <c r="T24" s="221" t="s">
        <v>3379</v>
      </c>
      <c r="U24" s="804"/>
      <c r="V24" s="804" t="s">
        <v>2735</v>
      </c>
      <c r="W24" s="800" t="s">
        <v>2736</v>
      </c>
      <c r="X24" s="827">
        <v>1</v>
      </c>
      <c r="Y24" s="83">
        <v>1</v>
      </c>
    </row>
    <row r="25" spans="1:25" ht="13.8">
      <c r="A25" s="83">
        <v>216</v>
      </c>
      <c r="B25" s="107" t="s">
        <v>537</v>
      </c>
      <c r="C25" s="107" t="s">
        <v>542</v>
      </c>
      <c r="D25" s="826" t="s">
        <v>4946</v>
      </c>
      <c r="E25" s="1102" t="s">
        <v>12474</v>
      </c>
      <c r="F25" s="1104" t="s">
        <v>8743</v>
      </c>
      <c r="G25" s="1102" t="s">
        <v>11793</v>
      </c>
      <c r="H25" s="1104" t="s">
        <v>1482</v>
      </c>
      <c r="I25" s="1111" t="s">
        <v>8361</v>
      </c>
      <c r="J25" s="1102" t="s">
        <v>11796</v>
      </c>
      <c r="K25" s="1105" t="s">
        <v>11796</v>
      </c>
      <c r="L25" s="1105" t="s">
        <v>11796</v>
      </c>
      <c r="M25" s="1105" t="s">
        <v>11797</v>
      </c>
      <c r="N25" s="1106">
        <v>2021</v>
      </c>
      <c r="O25" s="1111" t="s">
        <v>8362</v>
      </c>
      <c r="P25" s="478" t="s">
        <v>66</v>
      </c>
      <c r="Q25" s="45" t="s">
        <v>1171</v>
      </c>
      <c r="R25" s="126"/>
      <c r="S25" s="168" t="s">
        <v>750</v>
      </c>
      <c r="T25" s="223" t="s">
        <v>2246</v>
      </c>
      <c r="U25" s="802"/>
      <c r="V25" s="802" t="s">
        <v>2247</v>
      </c>
      <c r="W25" s="802" t="s">
        <v>2248</v>
      </c>
      <c r="X25" s="827">
        <v>1</v>
      </c>
      <c r="Y25" s="83">
        <v>1</v>
      </c>
    </row>
    <row r="26" spans="1:25" ht="13.8">
      <c r="A26" s="83">
        <v>231</v>
      </c>
      <c r="B26" s="107" t="s">
        <v>537</v>
      </c>
      <c r="C26" s="107" t="s">
        <v>542</v>
      </c>
      <c r="D26" s="826" t="s">
        <v>4947</v>
      </c>
      <c r="E26" s="1102" t="s">
        <v>12419</v>
      </c>
      <c r="F26" s="1102" t="s">
        <v>12420</v>
      </c>
      <c r="G26" s="1102" t="s">
        <v>11793</v>
      </c>
      <c r="H26" s="1102" t="s">
        <v>12421</v>
      </c>
      <c r="I26" s="1121" t="s">
        <v>12422</v>
      </c>
      <c r="J26" s="1102" t="s">
        <v>11796</v>
      </c>
      <c r="K26" s="1105" t="s">
        <v>11796</v>
      </c>
      <c r="L26" s="1105" t="s">
        <v>11796</v>
      </c>
      <c r="M26" s="1105" t="s">
        <v>11797</v>
      </c>
      <c r="N26" s="1106">
        <v>2021</v>
      </c>
      <c r="O26" s="1107" t="s">
        <v>12423</v>
      </c>
      <c r="P26" s="478" t="s">
        <v>98</v>
      </c>
      <c r="Q26" s="45" t="s">
        <v>1171</v>
      </c>
      <c r="R26" s="126"/>
      <c r="S26" s="168" t="s">
        <v>749</v>
      </c>
      <c r="T26" s="221" t="s">
        <v>2246</v>
      </c>
      <c r="U26" s="804"/>
      <c r="V26" s="802" t="s">
        <v>2780</v>
      </c>
      <c r="W26" s="802" t="s">
        <v>2772</v>
      </c>
      <c r="X26" s="827">
        <v>1</v>
      </c>
      <c r="Y26" s="83">
        <v>1</v>
      </c>
    </row>
    <row r="27" spans="1:25" ht="13.8">
      <c r="A27" s="83">
        <v>232</v>
      </c>
      <c r="B27" s="107" t="s">
        <v>537</v>
      </c>
      <c r="C27" s="107" t="s">
        <v>542</v>
      </c>
      <c r="D27" s="826" t="s">
        <v>4947</v>
      </c>
      <c r="E27" s="1102" t="s">
        <v>12424</v>
      </c>
      <c r="F27" s="1103" t="s">
        <v>12420</v>
      </c>
      <c r="G27" s="1102" t="s">
        <v>11793</v>
      </c>
      <c r="H27" s="1102" t="s">
        <v>12425</v>
      </c>
      <c r="I27" s="1121" t="s">
        <v>12422</v>
      </c>
      <c r="J27" s="1102" t="s">
        <v>11796</v>
      </c>
      <c r="K27" s="1105" t="s">
        <v>11796</v>
      </c>
      <c r="L27" s="1105" t="s">
        <v>11796</v>
      </c>
      <c r="M27" s="1105" t="s">
        <v>11797</v>
      </c>
      <c r="N27" s="1106">
        <v>2021</v>
      </c>
      <c r="O27" s="1111" t="s">
        <v>8374</v>
      </c>
      <c r="P27" s="478" t="s">
        <v>98</v>
      </c>
      <c r="Q27" s="45" t="s">
        <v>1171</v>
      </c>
      <c r="R27" s="126"/>
      <c r="S27" s="168" t="s">
        <v>749</v>
      </c>
      <c r="T27" s="221" t="s">
        <v>2246</v>
      </c>
      <c r="U27" s="802" t="s">
        <v>2773</v>
      </c>
      <c r="V27" s="802" t="s">
        <v>2774</v>
      </c>
      <c r="W27" s="802" t="s">
        <v>2775</v>
      </c>
      <c r="X27" s="827">
        <v>1</v>
      </c>
      <c r="Y27" s="83">
        <v>1</v>
      </c>
    </row>
    <row r="28" spans="1:25" ht="13.8">
      <c r="A28" s="83">
        <v>233</v>
      </c>
      <c r="B28" s="107" t="s">
        <v>537</v>
      </c>
      <c r="C28" s="107" t="s">
        <v>542</v>
      </c>
      <c r="D28" s="826" t="s">
        <v>4947</v>
      </c>
      <c r="E28" s="1102" t="s">
        <v>12426</v>
      </c>
      <c r="F28" s="1102" t="s">
        <v>12420</v>
      </c>
      <c r="G28" s="1102" t="s">
        <v>11793</v>
      </c>
      <c r="H28" s="1102" t="s">
        <v>12427</v>
      </c>
      <c r="I28" s="1121" t="s">
        <v>12422</v>
      </c>
      <c r="J28" s="1102" t="s">
        <v>11796</v>
      </c>
      <c r="K28" s="1105" t="s">
        <v>11796</v>
      </c>
      <c r="L28" s="1105" t="s">
        <v>11796</v>
      </c>
      <c r="M28" s="1105" t="s">
        <v>11797</v>
      </c>
      <c r="N28" s="1106">
        <v>2021</v>
      </c>
      <c r="O28" s="1107" t="s">
        <v>12428</v>
      </c>
      <c r="P28" s="478" t="s">
        <v>98</v>
      </c>
      <c r="Q28" s="45" t="s">
        <v>1171</v>
      </c>
      <c r="R28" s="126"/>
      <c r="S28" s="168" t="s">
        <v>749</v>
      </c>
      <c r="T28" s="221" t="s">
        <v>2246</v>
      </c>
      <c r="U28" s="800" t="s">
        <v>2776</v>
      </c>
      <c r="V28" s="800" t="s">
        <v>2777</v>
      </c>
      <c r="W28" s="804" t="s">
        <v>2778</v>
      </c>
      <c r="X28" s="827">
        <v>1</v>
      </c>
      <c r="Y28" s="83">
        <v>1</v>
      </c>
    </row>
    <row r="29" spans="1:25" ht="13.8">
      <c r="A29" s="83">
        <v>234</v>
      </c>
      <c r="B29" s="107" t="s">
        <v>537</v>
      </c>
      <c r="C29" s="107" t="s">
        <v>542</v>
      </c>
      <c r="D29" s="826" t="s">
        <v>4947</v>
      </c>
      <c r="E29" s="1102" t="s">
        <v>12429</v>
      </c>
      <c r="F29" s="1103" t="s">
        <v>12420</v>
      </c>
      <c r="G29" s="1102" t="s">
        <v>11793</v>
      </c>
      <c r="H29" s="1102" t="s">
        <v>12430</v>
      </c>
      <c r="I29" s="1121" t="s">
        <v>12422</v>
      </c>
      <c r="J29" s="1102" t="s">
        <v>11796</v>
      </c>
      <c r="K29" s="1105" t="s">
        <v>11796</v>
      </c>
      <c r="L29" s="1105" t="s">
        <v>11796</v>
      </c>
      <c r="M29" s="1105" t="s">
        <v>11797</v>
      </c>
      <c r="N29" s="1106">
        <v>2021</v>
      </c>
      <c r="O29" s="1111" t="s">
        <v>8375</v>
      </c>
      <c r="P29" s="478" t="s">
        <v>98</v>
      </c>
      <c r="Q29" s="45" t="s">
        <v>1171</v>
      </c>
      <c r="R29" s="126"/>
      <c r="S29" s="168" t="s">
        <v>749</v>
      </c>
      <c r="T29" s="221" t="s">
        <v>2246</v>
      </c>
      <c r="U29" s="802" t="s">
        <v>2779</v>
      </c>
      <c r="V29" s="802" t="s">
        <v>2780</v>
      </c>
      <c r="W29" s="802" t="s">
        <v>2781</v>
      </c>
      <c r="X29" s="827">
        <v>1</v>
      </c>
      <c r="Y29" s="83">
        <v>1</v>
      </c>
    </row>
    <row r="30" spans="1:25" ht="13.8">
      <c r="A30" s="83">
        <v>235</v>
      </c>
      <c r="B30" s="107" t="s">
        <v>537</v>
      </c>
      <c r="C30" s="107" t="s">
        <v>542</v>
      </c>
      <c r="D30" s="826" t="s">
        <v>4947</v>
      </c>
      <c r="E30" s="1102" t="s">
        <v>12431</v>
      </c>
      <c r="F30" s="1102" t="s">
        <v>12420</v>
      </c>
      <c r="G30" s="1102" t="s">
        <v>11793</v>
      </c>
      <c r="H30" s="1102" t="s">
        <v>12432</v>
      </c>
      <c r="I30" s="1108" t="s">
        <v>12271</v>
      </c>
      <c r="J30" s="1102" t="s">
        <v>11796</v>
      </c>
      <c r="K30" s="1105" t="s">
        <v>11796</v>
      </c>
      <c r="L30" s="1105" t="s">
        <v>11796</v>
      </c>
      <c r="M30" s="1105" t="s">
        <v>11797</v>
      </c>
      <c r="N30" s="1106">
        <v>2021</v>
      </c>
      <c r="O30" s="1107" t="s">
        <v>12433</v>
      </c>
      <c r="P30" s="478" t="s">
        <v>98</v>
      </c>
      <c r="Q30" s="45" t="s">
        <v>1171</v>
      </c>
      <c r="R30" s="126"/>
      <c r="S30" s="168" t="s">
        <v>749</v>
      </c>
      <c r="T30" s="221" t="s">
        <v>2246</v>
      </c>
      <c r="U30" s="802" t="s">
        <v>2782</v>
      </c>
      <c r="V30" s="802" t="s">
        <v>2783</v>
      </c>
      <c r="W30" s="802" t="s">
        <v>2784</v>
      </c>
      <c r="X30" s="827">
        <v>1</v>
      </c>
      <c r="Y30" s="83">
        <v>1</v>
      </c>
    </row>
    <row r="31" spans="1:25" ht="13.8">
      <c r="A31" s="83">
        <v>286</v>
      </c>
      <c r="B31" s="107" t="s">
        <v>539</v>
      </c>
      <c r="C31" s="107" t="s">
        <v>547</v>
      </c>
      <c r="D31" s="826" t="s">
        <v>4986</v>
      </c>
      <c r="E31" s="1103" t="s">
        <v>12754</v>
      </c>
      <c r="F31" s="1104" t="s">
        <v>699</v>
      </c>
      <c r="G31" s="1103" t="s">
        <v>11793</v>
      </c>
      <c r="H31" s="1104" t="s">
        <v>8426</v>
      </c>
      <c r="I31" s="1124" t="s">
        <v>3842</v>
      </c>
      <c r="J31" s="1103" t="s">
        <v>11796</v>
      </c>
      <c r="K31" s="1109" t="s">
        <v>11796</v>
      </c>
      <c r="L31" s="1109" t="s">
        <v>11796</v>
      </c>
      <c r="M31" s="1109" t="s">
        <v>11797</v>
      </c>
      <c r="N31" s="1110">
        <v>2021</v>
      </c>
      <c r="O31" s="1108" t="s">
        <v>12755</v>
      </c>
      <c r="P31" s="484" t="s">
        <v>66</v>
      </c>
      <c r="Q31" s="136"/>
      <c r="R31" s="136"/>
      <c r="S31" s="168"/>
      <c r="T31" s="223" t="s">
        <v>2240</v>
      </c>
      <c r="U31" s="802"/>
      <c r="V31" s="803" t="s">
        <v>2305</v>
      </c>
      <c r="W31" s="802" t="s">
        <v>2306</v>
      </c>
      <c r="X31" s="827">
        <v>1</v>
      </c>
      <c r="Y31" s="83">
        <v>1</v>
      </c>
    </row>
    <row r="32" spans="1:25" ht="13.8">
      <c r="A32" s="83">
        <v>305</v>
      </c>
      <c r="B32" s="107" t="s">
        <v>539</v>
      </c>
      <c r="C32" s="107" t="s">
        <v>547</v>
      </c>
      <c r="D32" s="826" t="s">
        <v>4989</v>
      </c>
      <c r="E32" s="1102" t="s">
        <v>12687</v>
      </c>
      <c r="F32" s="1104" t="s">
        <v>1863</v>
      </c>
      <c r="G32" s="1102" t="s">
        <v>11793</v>
      </c>
      <c r="H32" s="1104" t="s">
        <v>8443</v>
      </c>
      <c r="I32" s="1124" t="s">
        <v>4131</v>
      </c>
      <c r="J32" s="1102" t="s">
        <v>11796</v>
      </c>
      <c r="K32" s="1105" t="s">
        <v>11796</v>
      </c>
      <c r="L32" s="1105" t="s">
        <v>11796</v>
      </c>
      <c r="M32" s="1105" t="s">
        <v>11797</v>
      </c>
      <c r="N32" s="1106">
        <v>2021</v>
      </c>
      <c r="O32" s="1111" t="s">
        <v>8444</v>
      </c>
      <c r="P32" s="484" t="s">
        <v>66</v>
      </c>
      <c r="Q32" s="136"/>
      <c r="R32" s="136"/>
      <c r="S32" s="168"/>
      <c r="T32" s="223" t="s">
        <v>2335</v>
      </c>
      <c r="U32" s="802"/>
      <c r="V32" s="802" t="s">
        <v>2384</v>
      </c>
      <c r="W32" s="802" t="s">
        <v>2385</v>
      </c>
      <c r="X32" s="827">
        <v>1</v>
      </c>
      <c r="Y32" s="83">
        <v>1</v>
      </c>
    </row>
    <row r="33" spans="1:25" ht="13.8">
      <c r="A33" s="83">
        <v>307</v>
      </c>
      <c r="B33" s="107" t="s">
        <v>539</v>
      </c>
      <c r="C33" s="107" t="s">
        <v>547</v>
      </c>
      <c r="D33" s="826" t="s">
        <v>4983</v>
      </c>
      <c r="E33" s="1102" t="s">
        <v>12702</v>
      </c>
      <c r="F33" s="1102" t="s">
        <v>12703</v>
      </c>
      <c r="G33" s="1102" t="s">
        <v>11793</v>
      </c>
      <c r="H33" s="1113" t="s">
        <v>12704</v>
      </c>
      <c r="I33" s="1121" t="s">
        <v>12481</v>
      </c>
      <c r="J33" s="1102" t="s">
        <v>11796</v>
      </c>
      <c r="K33" s="1105" t="s">
        <v>11796</v>
      </c>
      <c r="L33" s="1105" t="s">
        <v>11796</v>
      </c>
      <c r="M33" s="1105" t="s">
        <v>11797</v>
      </c>
      <c r="N33" s="1106">
        <v>2021</v>
      </c>
      <c r="O33" s="1122" t="s">
        <v>12705</v>
      </c>
      <c r="P33" s="484" t="s">
        <v>66</v>
      </c>
      <c r="Q33" s="45" t="s">
        <v>1160</v>
      </c>
      <c r="R33" s="127" t="s">
        <v>1151</v>
      </c>
      <c r="S33" s="168" t="s">
        <v>760</v>
      </c>
      <c r="T33" s="223" t="s">
        <v>2335</v>
      </c>
      <c r="U33" s="802"/>
      <c r="V33" s="803" t="s">
        <v>2391</v>
      </c>
      <c r="W33" s="802" t="s">
        <v>2392</v>
      </c>
      <c r="X33" s="827">
        <v>1</v>
      </c>
      <c r="Y33" s="83">
        <v>1</v>
      </c>
    </row>
    <row r="34" spans="1:25" ht="13.8">
      <c r="A34" s="83">
        <v>346</v>
      </c>
      <c r="B34" s="107" t="s">
        <v>539</v>
      </c>
      <c r="C34" s="107" t="s">
        <v>548</v>
      </c>
      <c r="D34" s="826" t="s">
        <v>4992</v>
      </c>
      <c r="E34" s="1121" t="s">
        <v>12762</v>
      </c>
      <c r="F34" s="1108" t="s">
        <v>12763</v>
      </c>
      <c r="G34" s="1121" t="s">
        <v>11793</v>
      </c>
      <c r="H34" s="1121" t="s">
        <v>12764</v>
      </c>
      <c r="I34" s="1108" t="s">
        <v>12765</v>
      </c>
      <c r="J34" s="1102" t="s">
        <v>11796</v>
      </c>
      <c r="K34" s="1105" t="s">
        <v>11796</v>
      </c>
      <c r="L34" s="1105" t="s">
        <v>11796</v>
      </c>
      <c r="M34" s="1105" t="s">
        <v>11797</v>
      </c>
      <c r="N34" s="1106">
        <v>2021</v>
      </c>
      <c r="O34" s="1107" t="s">
        <v>12766</v>
      </c>
      <c r="P34" s="484" t="s">
        <v>66</v>
      </c>
      <c r="Q34" s="30" t="s">
        <v>1161</v>
      </c>
      <c r="R34" s="126"/>
      <c r="S34" s="168" t="s">
        <v>774</v>
      </c>
      <c r="T34" s="1166" t="s">
        <v>3380</v>
      </c>
      <c r="U34" s="806" t="s">
        <v>2400</v>
      </c>
      <c r="V34" s="806" t="s">
        <v>2401</v>
      </c>
      <c r="W34" s="806" t="s">
        <v>2402</v>
      </c>
      <c r="X34" s="827">
        <v>1</v>
      </c>
      <c r="Y34" s="83">
        <v>1</v>
      </c>
    </row>
    <row r="35" spans="1:25" ht="13.8">
      <c r="A35" s="83">
        <v>358</v>
      </c>
      <c r="B35" s="107" t="s">
        <v>539</v>
      </c>
      <c r="C35" s="107" t="s">
        <v>549</v>
      </c>
      <c r="D35" s="826" t="s">
        <v>5003</v>
      </c>
      <c r="E35" s="1102" t="s">
        <v>12854</v>
      </c>
      <c r="F35" s="1103" t="s">
        <v>12821</v>
      </c>
      <c r="G35" s="1102" t="s">
        <v>11793</v>
      </c>
      <c r="H35" s="1103" t="s">
        <v>12855</v>
      </c>
      <c r="I35" s="1102" t="s">
        <v>12856</v>
      </c>
      <c r="J35" s="1102" t="s">
        <v>11796</v>
      </c>
      <c r="K35" s="1105" t="s">
        <v>11796</v>
      </c>
      <c r="L35" s="1105" t="s">
        <v>11796</v>
      </c>
      <c r="M35" s="1105" t="s">
        <v>11797</v>
      </c>
      <c r="N35" s="1106">
        <v>2021</v>
      </c>
      <c r="O35" s="1107" t="s">
        <v>12857</v>
      </c>
      <c r="P35" s="484" t="s">
        <v>66</v>
      </c>
      <c r="Q35" s="30"/>
      <c r="R35" s="126"/>
      <c r="S35" s="168"/>
      <c r="T35" s="223" t="s">
        <v>2240</v>
      </c>
      <c r="U35" s="805" t="s">
        <v>2417</v>
      </c>
      <c r="V35" s="805" t="s">
        <v>2418</v>
      </c>
      <c r="W35" s="805" t="s">
        <v>2419</v>
      </c>
      <c r="X35" s="827">
        <v>1</v>
      </c>
      <c r="Y35" s="83">
        <v>1</v>
      </c>
    </row>
    <row r="36" spans="1:25" ht="13.95" customHeight="1">
      <c r="A36" s="83">
        <v>363</v>
      </c>
      <c r="B36" s="107" t="s">
        <v>539</v>
      </c>
      <c r="C36" s="107" t="s">
        <v>549</v>
      </c>
      <c r="D36" s="826" t="s">
        <v>5000</v>
      </c>
      <c r="E36" s="1102" t="s">
        <v>12892</v>
      </c>
      <c r="F36" s="1103" t="s">
        <v>12893</v>
      </c>
      <c r="G36" s="1102" t="s">
        <v>11793</v>
      </c>
      <c r="H36" s="1102" t="s">
        <v>12894</v>
      </c>
      <c r="I36" s="1102" t="s">
        <v>12895</v>
      </c>
      <c r="J36" s="1102" t="s">
        <v>11796</v>
      </c>
      <c r="K36" s="1105" t="s">
        <v>11796</v>
      </c>
      <c r="L36" s="1105" t="s">
        <v>11796</v>
      </c>
      <c r="M36" s="1105" t="s">
        <v>11797</v>
      </c>
      <c r="N36" s="1106">
        <v>2021</v>
      </c>
      <c r="O36" s="1107" t="s">
        <v>12896</v>
      </c>
      <c r="P36" s="484" t="s">
        <v>98</v>
      </c>
      <c r="Q36" s="30"/>
      <c r="R36" s="126"/>
      <c r="S36" s="168"/>
      <c r="T36" s="221" t="s">
        <v>2240</v>
      </c>
      <c r="U36" s="804"/>
      <c r="V36" s="1167" t="s">
        <v>1908</v>
      </c>
      <c r="W36" s="800" t="s">
        <v>2901</v>
      </c>
      <c r="X36" s="827">
        <v>1</v>
      </c>
      <c r="Y36" s="83">
        <v>1</v>
      </c>
    </row>
    <row r="37" spans="1:25" ht="13.95" customHeight="1">
      <c r="A37" s="83">
        <v>369</v>
      </c>
      <c r="B37" s="107" t="s">
        <v>539</v>
      </c>
      <c r="C37" s="107" t="s">
        <v>549</v>
      </c>
      <c r="D37" s="826" t="s">
        <v>5512</v>
      </c>
      <c r="E37" s="1102" t="s">
        <v>12808</v>
      </c>
      <c r="F37" s="1103" t="s">
        <v>12809</v>
      </c>
      <c r="G37" s="1102" t="s">
        <v>11793</v>
      </c>
      <c r="H37" s="1103" t="s">
        <v>12810</v>
      </c>
      <c r="I37" s="1108" t="s">
        <v>12811</v>
      </c>
      <c r="J37" s="1102" t="s">
        <v>11796</v>
      </c>
      <c r="K37" s="1105" t="s">
        <v>11796</v>
      </c>
      <c r="L37" s="1105" t="s">
        <v>11796</v>
      </c>
      <c r="M37" s="1105" t="s">
        <v>11797</v>
      </c>
      <c r="N37" s="1106">
        <v>2021</v>
      </c>
      <c r="O37" s="1108" t="s">
        <v>12812</v>
      </c>
      <c r="P37" s="484" t="s">
        <v>98</v>
      </c>
      <c r="Q37" s="45" t="s">
        <v>1181</v>
      </c>
      <c r="R37" s="126"/>
      <c r="S37" s="168"/>
      <c r="T37" s="438" t="s">
        <v>3381</v>
      </c>
      <c r="U37" s="804"/>
      <c r="V37" s="807" t="s">
        <v>2913</v>
      </c>
      <c r="W37" s="802" t="s">
        <v>2914</v>
      </c>
      <c r="X37" s="827">
        <v>1</v>
      </c>
      <c r="Y37" s="83">
        <v>1</v>
      </c>
    </row>
    <row r="38" spans="1:25" ht="13.8">
      <c r="A38" s="83">
        <v>371</v>
      </c>
      <c r="B38" s="107" t="s">
        <v>539</v>
      </c>
      <c r="C38" s="107" t="s">
        <v>549</v>
      </c>
      <c r="D38" s="826" t="s">
        <v>5976</v>
      </c>
      <c r="E38" s="1148" t="s">
        <v>12815</v>
      </c>
      <c r="F38" s="1103" t="s">
        <v>8489</v>
      </c>
      <c r="G38" s="1102" t="s">
        <v>11793</v>
      </c>
      <c r="H38" s="1103" t="s">
        <v>1657</v>
      </c>
      <c r="I38" s="1121" t="s">
        <v>4187</v>
      </c>
      <c r="J38" s="1102" t="s">
        <v>11796</v>
      </c>
      <c r="K38" s="1105" t="s">
        <v>11796</v>
      </c>
      <c r="L38" s="1105" t="s">
        <v>11796</v>
      </c>
      <c r="M38" s="1149" t="s">
        <v>1424</v>
      </c>
      <c r="N38" s="1106">
        <v>2021</v>
      </c>
      <c r="O38" s="1108" t="s">
        <v>8490</v>
      </c>
      <c r="P38" s="478" t="s">
        <v>98</v>
      </c>
      <c r="Q38" s="30" t="s">
        <v>1161</v>
      </c>
      <c r="R38" s="126"/>
      <c r="S38" s="168" t="s">
        <v>782</v>
      </c>
      <c r="T38" s="221" t="s">
        <v>2240</v>
      </c>
      <c r="U38" s="804"/>
      <c r="V38" s="802" t="s">
        <v>2930</v>
      </c>
      <c r="W38" s="802" t="s">
        <v>5323</v>
      </c>
      <c r="X38" s="827">
        <v>1</v>
      </c>
      <c r="Y38" s="83">
        <v>1</v>
      </c>
    </row>
    <row r="39" spans="1:25" ht="13.95" customHeight="1">
      <c r="A39" s="83">
        <v>395</v>
      </c>
      <c r="B39" s="107" t="s">
        <v>541</v>
      </c>
      <c r="C39" s="107" t="s">
        <v>557</v>
      </c>
      <c r="D39" s="966" t="s">
        <v>5001</v>
      </c>
      <c r="E39" s="1121" t="s">
        <v>12904</v>
      </c>
      <c r="F39" s="1108" t="s">
        <v>12905</v>
      </c>
      <c r="G39" s="1121" t="s">
        <v>11793</v>
      </c>
      <c r="H39" s="1108" t="s">
        <v>12906</v>
      </c>
      <c r="I39" s="1108" t="s">
        <v>12907</v>
      </c>
      <c r="J39" s="1102" t="s">
        <v>11796</v>
      </c>
      <c r="K39" s="1105" t="s">
        <v>11796</v>
      </c>
      <c r="L39" s="1105" t="s">
        <v>11796</v>
      </c>
      <c r="M39" s="1105" t="s">
        <v>11797</v>
      </c>
      <c r="N39" s="1106">
        <v>2021</v>
      </c>
      <c r="O39" s="1108" t="s">
        <v>12908</v>
      </c>
      <c r="P39" s="484" t="s">
        <v>98</v>
      </c>
      <c r="Q39" s="45"/>
      <c r="R39" s="126"/>
      <c r="S39" s="168"/>
      <c r="T39" s="223" t="s">
        <v>2335</v>
      </c>
      <c r="U39" s="802" t="s">
        <v>2990</v>
      </c>
      <c r="V39" s="807" t="s">
        <v>2952</v>
      </c>
      <c r="W39" s="802" t="s">
        <v>2991</v>
      </c>
      <c r="X39" s="827">
        <v>1</v>
      </c>
      <c r="Y39" s="83">
        <v>1</v>
      </c>
    </row>
    <row r="40" spans="1:25" ht="13.95" customHeight="1">
      <c r="A40" s="83">
        <v>396</v>
      </c>
      <c r="B40" s="107" t="s">
        <v>541</v>
      </c>
      <c r="C40" s="107" t="s">
        <v>557</v>
      </c>
      <c r="D40" s="826" t="s">
        <v>5022</v>
      </c>
      <c r="E40" s="1121" t="s">
        <v>12939</v>
      </c>
      <c r="F40" s="1121" t="s">
        <v>12940</v>
      </c>
      <c r="G40" s="1121" t="s">
        <v>11793</v>
      </c>
      <c r="H40" s="1107" t="s">
        <v>12941</v>
      </c>
      <c r="I40" s="1108" t="s">
        <v>12942</v>
      </c>
      <c r="J40" s="1102" t="s">
        <v>11796</v>
      </c>
      <c r="K40" s="1105" t="s">
        <v>11796</v>
      </c>
      <c r="L40" s="1105" t="s">
        <v>11796</v>
      </c>
      <c r="M40" s="1105" t="s">
        <v>11797</v>
      </c>
      <c r="N40" s="1106">
        <v>2021</v>
      </c>
      <c r="O40" s="1121" t="s">
        <v>12943</v>
      </c>
      <c r="P40" s="484" t="s">
        <v>98</v>
      </c>
      <c r="Q40" s="45"/>
      <c r="R40" s="126"/>
      <c r="S40" s="168"/>
      <c r="T40" s="223" t="s">
        <v>2335</v>
      </c>
      <c r="U40" s="802" t="s">
        <v>2992</v>
      </c>
      <c r="V40" s="807" t="s">
        <v>2993</v>
      </c>
      <c r="W40" s="802" t="s">
        <v>2994</v>
      </c>
      <c r="X40" s="827">
        <v>1</v>
      </c>
      <c r="Y40" s="83">
        <v>1</v>
      </c>
    </row>
    <row r="41" spans="1:25" ht="13.95" customHeight="1">
      <c r="A41" s="83">
        <v>413</v>
      </c>
      <c r="B41" s="107" t="s">
        <v>541</v>
      </c>
      <c r="C41" s="107" t="s">
        <v>557</v>
      </c>
      <c r="D41" s="826" t="s">
        <v>4999</v>
      </c>
      <c r="E41" s="1121" t="s">
        <v>12948</v>
      </c>
      <c r="F41" s="1111" t="s">
        <v>8754</v>
      </c>
      <c r="G41" s="1121" t="s">
        <v>11793</v>
      </c>
      <c r="H41" s="1108" t="s">
        <v>12949</v>
      </c>
      <c r="I41" s="1108" t="s">
        <v>12950</v>
      </c>
      <c r="J41" s="1102" t="s">
        <v>11796</v>
      </c>
      <c r="K41" s="1105" t="s">
        <v>11796</v>
      </c>
      <c r="L41" s="1105" t="s">
        <v>11796</v>
      </c>
      <c r="M41" s="1105" t="s">
        <v>11797</v>
      </c>
      <c r="N41" s="1106">
        <v>2021</v>
      </c>
      <c r="O41" s="1121" t="s">
        <v>12951</v>
      </c>
      <c r="P41" s="484" t="s">
        <v>98</v>
      </c>
      <c r="Q41" s="45"/>
      <c r="R41" s="126"/>
      <c r="S41" s="168"/>
      <c r="T41" s="223" t="s">
        <v>2335</v>
      </c>
      <c r="U41" s="803" t="s">
        <v>3045</v>
      </c>
      <c r="V41" s="1168" t="s">
        <v>3046</v>
      </c>
      <c r="W41" s="803" t="s">
        <v>3047</v>
      </c>
      <c r="X41" s="827">
        <v>1</v>
      </c>
      <c r="Y41" s="83">
        <v>1</v>
      </c>
    </row>
    <row r="42" spans="1:25" ht="13.95" customHeight="1">
      <c r="A42" s="83">
        <v>414</v>
      </c>
      <c r="B42" s="107" t="s">
        <v>541</v>
      </c>
      <c r="C42" s="107" t="s">
        <v>557</v>
      </c>
      <c r="D42" s="826" t="s">
        <v>5026</v>
      </c>
      <c r="E42" s="1108" t="s">
        <v>12952</v>
      </c>
      <c r="F42" s="1111" t="s">
        <v>713</v>
      </c>
      <c r="G42" s="1108" t="s">
        <v>11793</v>
      </c>
      <c r="H42" s="1111" t="s">
        <v>1696</v>
      </c>
      <c r="I42" s="1111" t="s">
        <v>8551</v>
      </c>
      <c r="J42" s="1103" t="s">
        <v>11796</v>
      </c>
      <c r="K42" s="1109" t="s">
        <v>11796</v>
      </c>
      <c r="L42" s="1109" t="s">
        <v>11796</v>
      </c>
      <c r="M42" s="1109" t="s">
        <v>11797</v>
      </c>
      <c r="N42" s="1110">
        <v>2021</v>
      </c>
      <c r="O42" s="1111" t="s">
        <v>8552</v>
      </c>
      <c r="P42" s="484" t="s">
        <v>98</v>
      </c>
      <c r="Q42" s="45"/>
      <c r="R42" s="126"/>
      <c r="S42" s="168"/>
      <c r="T42" s="223" t="s">
        <v>2335</v>
      </c>
      <c r="U42" s="802" t="s">
        <v>3048</v>
      </c>
      <c r="V42" s="807" t="s">
        <v>3049</v>
      </c>
      <c r="W42" s="802" t="s">
        <v>3050</v>
      </c>
      <c r="X42" s="827">
        <v>1</v>
      </c>
      <c r="Y42" s="83">
        <v>1</v>
      </c>
    </row>
    <row r="43" spans="1:25" ht="13.95" customHeight="1">
      <c r="A43" s="83">
        <v>419</v>
      </c>
      <c r="B43" s="107" t="s">
        <v>541</v>
      </c>
      <c r="C43" s="107" t="s">
        <v>558</v>
      </c>
      <c r="D43" s="826" t="s">
        <v>5042</v>
      </c>
      <c r="E43" s="1102" t="s">
        <v>12976</v>
      </c>
      <c r="F43" s="1103" t="s">
        <v>12977</v>
      </c>
      <c r="G43" s="1102" t="s">
        <v>11793</v>
      </c>
      <c r="H43" s="1103" t="s">
        <v>12978</v>
      </c>
      <c r="I43" s="1108" t="s">
        <v>12979</v>
      </c>
      <c r="J43" s="1102" t="s">
        <v>11796</v>
      </c>
      <c r="K43" s="1105" t="s">
        <v>11796</v>
      </c>
      <c r="L43" s="1105" t="s">
        <v>11796</v>
      </c>
      <c r="M43" s="1105" t="s">
        <v>11797</v>
      </c>
      <c r="N43" s="1106">
        <v>2021</v>
      </c>
      <c r="O43" s="1107" t="s">
        <v>12980</v>
      </c>
      <c r="P43" s="484" t="s">
        <v>66</v>
      </c>
      <c r="Q43" s="45"/>
      <c r="R43" s="126"/>
      <c r="S43" s="168"/>
      <c r="T43" s="226" t="s">
        <v>3382</v>
      </c>
      <c r="U43" s="802"/>
      <c r="V43" s="803" t="s">
        <v>2432</v>
      </c>
      <c r="W43" s="803" t="s">
        <v>2433</v>
      </c>
      <c r="X43" s="827">
        <v>1</v>
      </c>
      <c r="Y43" s="83">
        <v>1</v>
      </c>
    </row>
    <row r="44" spans="1:25" ht="13.8">
      <c r="A44" s="83">
        <v>429</v>
      </c>
      <c r="B44" s="107" t="s">
        <v>543</v>
      </c>
      <c r="C44" s="107" t="s">
        <v>559</v>
      </c>
      <c r="D44" s="826" t="s">
        <v>5059</v>
      </c>
      <c r="E44" s="1121" t="s">
        <v>12999</v>
      </c>
      <c r="F44" s="1108" t="s">
        <v>13000</v>
      </c>
      <c r="G44" s="1121" t="s">
        <v>11793</v>
      </c>
      <c r="H44" s="1108" t="s">
        <v>13001</v>
      </c>
      <c r="I44" s="1105" t="s">
        <v>13002</v>
      </c>
      <c r="J44" s="1102" t="s">
        <v>11796</v>
      </c>
      <c r="K44" s="1105" t="s">
        <v>11796</v>
      </c>
      <c r="L44" s="1105" t="s">
        <v>11796</v>
      </c>
      <c r="M44" s="1105" t="s">
        <v>11797</v>
      </c>
      <c r="N44" s="1106">
        <v>2021</v>
      </c>
      <c r="O44" s="1107" t="s">
        <v>13003</v>
      </c>
      <c r="P44" s="484" t="s">
        <v>66</v>
      </c>
      <c r="Q44" s="45"/>
      <c r="R44" s="126"/>
      <c r="S44" s="168"/>
      <c r="T44" s="226" t="s">
        <v>2446</v>
      </c>
      <c r="U44" s="803" t="s">
        <v>2447</v>
      </c>
      <c r="V44" s="802" t="s">
        <v>2952</v>
      </c>
      <c r="W44" s="255" t="s">
        <v>3531</v>
      </c>
      <c r="X44" s="827">
        <v>1</v>
      </c>
      <c r="Y44" s="83">
        <v>1</v>
      </c>
    </row>
    <row r="45" spans="1:25" ht="13.8">
      <c r="A45" s="83">
        <v>430</v>
      </c>
      <c r="B45" s="107" t="s">
        <v>543</v>
      </c>
      <c r="C45" s="107" t="s">
        <v>559</v>
      </c>
      <c r="D45" s="826" t="s">
        <v>5048</v>
      </c>
      <c r="E45" s="1121" t="s">
        <v>13039</v>
      </c>
      <c r="F45" s="1108" t="s">
        <v>13040</v>
      </c>
      <c r="G45" s="1121" t="s">
        <v>11793</v>
      </c>
      <c r="H45" s="1108" t="s">
        <v>13041</v>
      </c>
      <c r="I45" s="1109" t="s">
        <v>13042</v>
      </c>
      <c r="J45" s="1102" t="s">
        <v>11796</v>
      </c>
      <c r="K45" s="1105" t="s">
        <v>11796</v>
      </c>
      <c r="L45" s="1105" t="s">
        <v>11796</v>
      </c>
      <c r="M45" s="1105" t="s">
        <v>11797</v>
      </c>
      <c r="N45" s="1106">
        <v>2021</v>
      </c>
      <c r="O45" s="1107" t="s">
        <v>13043</v>
      </c>
      <c r="P45" s="484" t="s">
        <v>66</v>
      </c>
      <c r="Q45" s="45" t="s">
        <v>1165</v>
      </c>
      <c r="R45" s="126"/>
      <c r="S45" s="168" t="s">
        <v>798</v>
      </c>
      <c r="T45" s="223" t="s">
        <v>2448</v>
      </c>
      <c r="U45" s="802"/>
      <c r="V45" s="803" t="s">
        <v>2449</v>
      </c>
      <c r="W45" s="803" t="s">
        <v>2450</v>
      </c>
      <c r="X45" s="827">
        <v>1</v>
      </c>
      <c r="Y45" s="83">
        <v>1</v>
      </c>
    </row>
    <row r="46" spans="1:25" ht="13.2" customHeight="1">
      <c r="A46" s="83">
        <v>461</v>
      </c>
      <c r="B46" s="107" t="s">
        <v>543</v>
      </c>
      <c r="C46" s="107" t="s">
        <v>559</v>
      </c>
      <c r="D46" s="826" t="s">
        <v>5054</v>
      </c>
      <c r="E46" s="1155" t="s">
        <v>13071</v>
      </c>
      <c r="F46" s="1102" t="s">
        <v>13072</v>
      </c>
      <c r="G46" s="1155" t="s">
        <v>11793</v>
      </c>
      <c r="H46" s="1102" t="s">
        <v>13073</v>
      </c>
      <c r="I46" s="1105" t="s">
        <v>13005</v>
      </c>
      <c r="J46" s="1155" t="s">
        <v>11796</v>
      </c>
      <c r="K46" s="1156" t="s">
        <v>11796</v>
      </c>
      <c r="L46" s="1156" t="s">
        <v>11796</v>
      </c>
      <c r="M46" s="1156" t="s">
        <v>11797</v>
      </c>
      <c r="N46" s="1157">
        <v>2021</v>
      </c>
      <c r="O46" s="1107" t="s">
        <v>8597</v>
      </c>
      <c r="P46" s="484" t="s">
        <v>98</v>
      </c>
      <c r="Q46" s="45" t="s">
        <v>1165</v>
      </c>
      <c r="R46" s="126"/>
      <c r="S46" s="168"/>
      <c r="T46" s="226" t="s">
        <v>2446</v>
      </c>
      <c r="U46" s="802"/>
      <c r="V46" s="807" t="s">
        <v>3059</v>
      </c>
      <c r="W46" s="802" t="s">
        <v>3060</v>
      </c>
      <c r="X46" s="827">
        <v>1</v>
      </c>
      <c r="Y46" s="83">
        <v>1</v>
      </c>
    </row>
    <row r="47" spans="1:25" ht="13.95" customHeight="1">
      <c r="A47" s="83">
        <v>492</v>
      </c>
      <c r="B47" s="107" t="s">
        <v>544</v>
      </c>
      <c r="C47" s="107" t="s">
        <v>561</v>
      </c>
      <c r="D47" s="826" t="s">
        <v>5071</v>
      </c>
      <c r="E47" s="1102" t="s">
        <v>13178</v>
      </c>
      <c r="F47" s="1102" t="s">
        <v>13179</v>
      </c>
      <c r="G47" s="1102" t="s">
        <v>11793</v>
      </c>
      <c r="H47" s="1102" t="s">
        <v>13180</v>
      </c>
      <c r="I47" s="1121" t="s">
        <v>13181</v>
      </c>
      <c r="J47" s="1102" t="s">
        <v>11796</v>
      </c>
      <c r="K47" s="1105" t="s">
        <v>11796</v>
      </c>
      <c r="L47" s="1105" t="s">
        <v>11796</v>
      </c>
      <c r="M47" s="1105" t="s">
        <v>11797</v>
      </c>
      <c r="N47" s="1106">
        <v>2021</v>
      </c>
      <c r="O47" s="1111" t="s">
        <v>8620</v>
      </c>
      <c r="P47" s="484" t="s">
        <v>66</v>
      </c>
      <c r="Q47" s="45" t="s">
        <v>1167</v>
      </c>
      <c r="R47" s="126" t="s">
        <v>1056</v>
      </c>
      <c r="S47" s="134"/>
      <c r="T47" s="223" t="s">
        <v>2531</v>
      </c>
      <c r="U47" s="802"/>
      <c r="V47" s="802" t="s">
        <v>2532</v>
      </c>
      <c r="W47" s="802" t="s">
        <v>2533</v>
      </c>
      <c r="X47" s="827">
        <v>1</v>
      </c>
      <c r="Y47" s="83">
        <v>1</v>
      </c>
    </row>
    <row r="48" spans="1:25" ht="13.8">
      <c r="A48" s="83">
        <v>513</v>
      </c>
      <c r="B48" s="107" t="s">
        <v>544</v>
      </c>
      <c r="C48" s="107" t="s">
        <v>562</v>
      </c>
      <c r="D48" s="1000" t="s">
        <v>5095</v>
      </c>
      <c r="E48" s="1121" t="s">
        <v>13237</v>
      </c>
      <c r="F48" s="1121" t="s">
        <v>13238</v>
      </c>
      <c r="G48" s="1121" t="s">
        <v>11793</v>
      </c>
      <c r="H48" s="1121" t="s">
        <v>13239</v>
      </c>
      <c r="I48" s="1121" t="s">
        <v>13240</v>
      </c>
      <c r="J48" s="1102" t="s">
        <v>11796</v>
      </c>
      <c r="K48" s="1105" t="s">
        <v>11796</v>
      </c>
      <c r="L48" s="1105" t="s">
        <v>11796</v>
      </c>
      <c r="M48" s="1105" t="s">
        <v>11797</v>
      </c>
      <c r="N48" s="1106">
        <v>2021</v>
      </c>
      <c r="O48" s="1107" t="s">
        <v>13241</v>
      </c>
      <c r="P48" s="484" t="s">
        <v>66</v>
      </c>
      <c r="Q48" s="446"/>
      <c r="R48" s="135"/>
      <c r="S48" s="168"/>
      <c r="T48" s="804" t="s">
        <v>3383</v>
      </c>
      <c r="U48" s="804" t="s">
        <v>2574</v>
      </c>
      <c r="V48" s="804" t="s">
        <v>2575</v>
      </c>
      <c r="W48" s="804" t="s">
        <v>2576</v>
      </c>
      <c r="X48" s="827">
        <v>1</v>
      </c>
      <c r="Y48" s="83">
        <v>1</v>
      </c>
    </row>
    <row r="49" spans="1:25" ht="13.8">
      <c r="A49" s="83">
        <v>517</v>
      </c>
      <c r="B49" s="107" t="s">
        <v>544</v>
      </c>
      <c r="C49" s="107" t="s">
        <v>562</v>
      </c>
      <c r="D49" s="826" t="s">
        <v>5078</v>
      </c>
      <c r="E49" s="1121" t="s">
        <v>13297</v>
      </c>
      <c r="F49" s="1121" t="s">
        <v>13298</v>
      </c>
      <c r="G49" s="1121" t="s">
        <v>11793</v>
      </c>
      <c r="H49" s="1121" t="s">
        <v>13299</v>
      </c>
      <c r="I49" s="1121" t="s">
        <v>13300</v>
      </c>
      <c r="J49" s="1102" t="s">
        <v>11796</v>
      </c>
      <c r="K49" s="1105" t="s">
        <v>11796</v>
      </c>
      <c r="L49" s="1105" t="s">
        <v>11796</v>
      </c>
      <c r="M49" s="1105" t="s">
        <v>11797</v>
      </c>
      <c r="N49" s="1106">
        <v>2021</v>
      </c>
      <c r="O49" s="1107" t="s">
        <v>13301</v>
      </c>
      <c r="P49" s="484" t="s">
        <v>66</v>
      </c>
      <c r="Q49" s="45" t="s">
        <v>1167</v>
      </c>
      <c r="R49" s="126"/>
      <c r="S49" s="168" t="s">
        <v>870</v>
      </c>
      <c r="T49" s="221" t="s">
        <v>2586</v>
      </c>
      <c r="U49" s="802" t="s">
        <v>2587</v>
      </c>
      <c r="V49" s="804" t="s">
        <v>2588</v>
      </c>
      <c r="W49" s="802" t="s">
        <v>2589</v>
      </c>
      <c r="X49" s="827">
        <v>1</v>
      </c>
      <c r="Y49" s="83">
        <v>1</v>
      </c>
    </row>
    <row r="50" spans="1:25" ht="13.95" customHeight="1">
      <c r="A50" s="83">
        <v>540</v>
      </c>
      <c r="B50" s="107" t="s">
        <v>544</v>
      </c>
      <c r="C50" s="107" t="s">
        <v>563</v>
      </c>
      <c r="D50" s="826" t="s">
        <v>5096</v>
      </c>
      <c r="E50" s="1102" t="s">
        <v>13312</v>
      </c>
      <c r="F50" s="1103" t="s">
        <v>13313</v>
      </c>
      <c r="G50" s="1102" t="s">
        <v>11793</v>
      </c>
      <c r="H50" s="1103" t="s">
        <v>13314</v>
      </c>
      <c r="I50" s="1108" t="s">
        <v>13315</v>
      </c>
      <c r="J50" s="1102" t="s">
        <v>11796</v>
      </c>
      <c r="K50" s="1105" t="s">
        <v>11796</v>
      </c>
      <c r="L50" s="1105" t="s">
        <v>11796</v>
      </c>
      <c r="M50" s="1105" t="s">
        <v>11797</v>
      </c>
      <c r="N50" s="1106">
        <v>2021</v>
      </c>
      <c r="O50" s="1107" t="s">
        <v>13316</v>
      </c>
      <c r="P50" s="484" t="s">
        <v>98</v>
      </c>
      <c r="Q50" s="138"/>
      <c r="R50" s="132"/>
      <c r="S50" s="168"/>
      <c r="T50" s="224" t="s">
        <v>3384</v>
      </c>
      <c r="U50" s="802" t="s">
        <v>3143</v>
      </c>
      <c r="V50" s="807" t="s">
        <v>3144</v>
      </c>
      <c r="W50" s="807" t="s">
        <v>3145</v>
      </c>
      <c r="X50" s="827">
        <v>1</v>
      </c>
      <c r="Y50" s="83">
        <v>1</v>
      </c>
    </row>
    <row r="51" spans="1:25" ht="13.95" customHeight="1">
      <c r="A51" s="83">
        <v>541</v>
      </c>
      <c r="B51" s="107" t="s">
        <v>544</v>
      </c>
      <c r="C51" s="107" t="s">
        <v>563</v>
      </c>
      <c r="D51" s="826" t="s">
        <v>5108</v>
      </c>
      <c r="E51" s="1102" t="s">
        <v>13317</v>
      </c>
      <c r="F51" s="1103" t="s">
        <v>13318</v>
      </c>
      <c r="G51" s="1102" t="s">
        <v>11793</v>
      </c>
      <c r="H51" s="1103" t="s">
        <v>13319</v>
      </c>
      <c r="I51" s="1108" t="s">
        <v>13320</v>
      </c>
      <c r="J51" s="1102" t="s">
        <v>11796</v>
      </c>
      <c r="K51" s="1105" t="s">
        <v>11796</v>
      </c>
      <c r="L51" s="1105" t="s">
        <v>11796</v>
      </c>
      <c r="M51" s="1105" t="s">
        <v>11797</v>
      </c>
      <c r="N51" s="1106">
        <v>2021</v>
      </c>
      <c r="O51" s="1111" t="s">
        <v>8653</v>
      </c>
      <c r="P51" s="484" t="s">
        <v>98</v>
      </c>
      <c r="Q51" s="137" t="s">
        <v>9737</v>
      </c>
      <c r="R51" s="140"/>
      <c r="S51" s="168" t="s">
        <v>873</v>
      </c>
      <c r="T51" s="226" t="s">
        <v>3385</v>
      </c>
      <c r="U51" s="803" t="s">
        <v>2299</v>
      </c>
      <c r="V51" s="1168" t="s">
        <v>2473</v>
      </c>
      <c r="W51" s="807" t="s">
        <v>3146</v>
      </c>
      <c r="X51" s="827">
        <v>1</v>
      </c>
      <c r="Y51" s="83">
        <v>1</v>
      </c>
    </row>
    <row r="52" spans="1:25" ht="13.95" customHeight="1">
      <c r="A52" s="83">
        <v>558</v>
      </c>
      <c r="B52" s="107" t="s">
        <v>545</v>
      </c>
      <c r="C52" s="107" t="s">
        <v>565</v>
      </c>
      <c r="D52" s="826" t="s">
        <v>5111</v>
      </c>
      <c r="E52" s="1102" t="s">
        <v>13403</v>
      </c>
      <c r="F52" s="1102" t="s">
        <v>13404</v>
      </c>
      <c r="G52" s="1102" t="s">
        <v>11793</v>
      </c>
      <c r="H52" s="1103" t="s">
        <v>13405</v>
      </c>
      <c r="I52" s="1121" t="s">
        <v>13406</v>
      </c>
      <c r="J52" s="1102" t="s">
        <v>11796</v>
      </c>
      <c r="K52" s="1105" t="s">
        <v>11796</v>
      </c>
      <c r="L52" s="1105" t="s">
        <v>11796</v>
      </c>
      <c r="M52" s="1105" t="s">
        <v>11797</v>
      </c>
      <c r="N52" s="1106">
        <v>2021</v>
      </c>
      <c r="O52" s="1107" t="s">
        <v>13407</v>
      </c>
      <c r="P52" s="484" t="s">
        <v>98</v>
      </c>
      <c r="Q52" s="139" t="s">
        <v>1162</v>
      </c>
      <c r="R52" s="132"/>
      <c r="S52" s="168" t="s">
        <v>813</v>
      </c>
      <c r="T52" s="223" t="s">
        <v>2622</v>
      </c>
      <c r="U52" s="802"/>
      <c r="V52" s="807" t="s">
        <v>3179</v>
      </c>
      <c r="W52" s="807" t="s">
        <v>3180</v>
      </c>
      <c r="X52" s="827">
        <v>1</v>
      </c>
      <c r="Y52" s="83">
        <v>1</v>
      </c>
    </row>
    <row r="53" spans="1:25" ht="13.95" customHeight="1">
      <c r="A53" s="83">
        <v>204</v>
      </c>
      <c r="B53" s="107" t="s">
        <v>537</v>
      </c>
      <c r="C53" s="107" t="s">
        <v>540</v>
      </c>
      <c r="D53" s="826" t="s">
        <v>4929</v>
      </c>
      <c r="E53" s="1121" t="s">
        <v>12334</v>
      </c>
      <c r="F53" s="1121" t="s">
        <v>12335</v>
      </c>
      <c r="G53" s="1121" t="s">
        <v>11793</v>
      </c>
      <c r="H53" s="1121" t="s">
        <v>12336</v>
      </c>
      <c r="I53" s="1121" t="s">
        <v>12337</v>
      </c>
      <c r="J53" s="1102" t="s">
        <v>11796</v>
      </c>
      <c r="K53" s="1105" t="s">
        <v>11796</v>
      </c>
      <c r="L53" s="1105" t="s">
        <v>11796</v>
      </c>
      <c r="M53" s="1105" t="s">
        <v>11838</v>
      </c>
      <c r="N53" s="1106">
        <v>2022</v>
      </c>
      <c r="O53" s="1107" t="s">
        <v>12338</v>
      </c>
      <c r="P53" s="478" t="s">
        <v>98</v>
      </c>
      <c r="Q53" s="138" t="s">
        <v>1164</v>
      </c>
      <c r="R53" s="132"/>
      <c r="S53" s="168"/>
      <c r="T53" s="438" t="s">
        <v>2737</v>
      </c>
      <c r="U53" s="804"/>
      <c r="V53" s="802" t="s">
        <v>2738</v>
      </c>
      <c r="W53" s="802" t="s">
        <v>2739</v>
      </c>
      <c r="X53" s="674">
        <v>2</v>
      </c>
      <c r="Y53" s="83">
        <v>2</v>
      </c>
    </row>
    <row r="54" spans="1:25" ht="13.8">
      <c r="A54" s="83">
        <v>360</v>
      </c>
      <c r="B54" s="107" t="s">
        <v>539</v>
      </c>
      <c r="C54" s="107" t="s">
        <v>549</v>
      </c>
      <c r="D54" s="826" t="s">
        <v>5977</v>
      </c>
      <c r="E54" s="1102" t="s">
        <v>12886</v>
      </c>
      <c r="F54" s="1120" t="s">
        <v>913</v>
      </c>
      <c r="G54" s="1102" t="s">
        <v>11793</v>
      </c>
      <c r="H54" s="1113" t="s">
        <v>12887</v>
      </c>
      <c r="I54" s="1103" t="s">
        <v>12888</v>
      </c>
      <c r="J54" s="1102" t="s">
        <v>11796</v>
      </c>
      <c r="K54" s="1105" t="s">
        <v>11796</v>
      </c>
      <c r="L54" s="1105" t="s">
        <v>11796</v>
      </c>
      <c r="M54" s="1105" t="s">
        <v>11838</v>
      </c>
      <c r="N54" s="1106">
        <v>2022</v>
      </c>
      <c r="O54" s="1108" t="s">
        <v>12889</v>
      </c>
      <c r="P54" s="484" t="s">
        <v>66</v>
      </c>
      <c r="Q54" s="30" t="s">
        <v>1161</v>
      </c>
      <c r="R54" s="126"/>
      <c r="S54" s="168" t="s">
        <v>778</v>
      </c>
      <c r="T54" s="223" t="s">
        <v>2240</v>
      </c>
      <c r="U54" s="802"/>
      <c r="V54" s="803" t="s">
        <v>2423</v>
      </c>
      <c r="W54" s="803" t="s">
        <v>2424</v>
      </c>
      <c r="X54" s="674">
        <v>2</v>
      </c>
      <c r="Y54" s="83">
        <v>2</v>
      </c>
    </row>
    <row r="55" spans="1:25" ht="13.95" customHeight="1">
      <c r="A55" s="83">
        <v>381</v>
      </c>
      <c r="B55" s="107" t="s">
        <v>539</v>
      </c>
      <c r="C55" s="107" t="s">
        <v>549</v>
      </c>
      <c r="D55" s="826" t="s">
        <v>5002</v>
      </c>
      <c r="E55" s="1102" t="s">
        <v>12848</v>
      </c>
      <c r="F55" s="1104" t="s">
        <v>8751</v>
      </c>
      <c r="G55" s="1102" t="s">
        <v>11793</v>
      </c>
      <c r="H55" s="1103" t="s">
        <v>12849</v>
      </c>
      <c r="I55" s="1108" t="s">
        <v>12850</v>
      </c>
      <c r="J55" s="1102" t="s">
        <v>11796</v>
      </c>
      <c r="K55" s="1105" t="s">
        <v>11796</v>
      </c>
      <c r="L55" s="1105" t="s">
        <v>11796</v>
      </c>
      <c r="M55" s="1105" t="s">
        <v>11838</v>
      </c>
      <c r="N55" s="1106">
        <v>2022</v>
      </c>
      <c r="O55" s="1111" t="s">
        <v>8502</v>
      </c>
      <c r="P55" s="484" t="s">
        <v>98</v>
      </c>
      <c r="Q55" s="30" t="s">
        <v>1160</v>
      </c>
      <c r="R55" s="126"/>
      <c r="S55" s="168"/>
      <c r="T55" s="223" t="s">
        <v>2335</v>
      </c>
      <c r="U55" s="802" t="s">
        <v>2951</v>
      </c>
      <c r="V55" s="807" t="s">
        <v>2952</v>
      </c>
      <c r="W55" s="802" t="s">
        <v>2953</v>
      </c>
      <c r="X55" s="674">
        <v>2</v>
      </c>
      <c r="Y55" s="83">
        <v>2</v>
      </c>
    </row>
    <row r="56" spans="1:25" ht="13.95" customHeight="1">
      <c r="A56" s="83">
        <v>521</v>
      </c>
      <c r="B56" s="107" t="s">
        <v>544</v>
      </c>
      <c r="C56" s="107" t="s">
        <v>562</v>
      </c>
      <c r="D56" s="826" t="s">
        <v>5084</v>
      </c>
      <c r="E56" s="1121" t="s">
        <v>13308</v>
      </c>
      <c r="F56" s="1108" t="s">
        <v>13243</v>
      </c>
      <c r="G56" s="1121" t="s">
        <v>11793</v>
      </c>
      <c r="H56" s="1111" t="s">
        <v>4475</v>
      </c>
      <c r="I56" s="1121" t="s">
        <v>13300</v>
      </c>
      <c r="J56" s="1102" t="s">
        <v>11796</v>
      </c>
      <c r="K56" s="1105" t="s">
        <v>11796</v>
      </c>
      <c r="L56" s="1105" t="s">
        <v>11796</v>
      </c>
      <c r="M56" s="1105" t="s">
        <v>11838</v>
      </c>
      <c r="N56" s="1106">
        <v>2022</v>
      </c>
      <c r="O56" s="1111" t="s">
        <v>8637</v>
      </c>
      <c r="P56" s="484" t="s">
        <v>66</v>
      </c>
      <c r="Q56" s="45" t="s">
        <v>1167</v>
      </c>
      <c r="R56" s="126"/>
      <c r="S56" s="168" t="s">
        <v>863</v>
      </c>
      <c r="T56" s="221" t="s">
        <v>2586</v>
      </c>
      <c r="U56" s="804" t="s">
        <v>5986</v>
      </c>
      <c r="V56" s="801" t="s">
        <v>3344</v>
      </c>
      <c r="W56" s="804" t="s">
        <v>2599</v>
      </c>
      <c r="X56" s="674">
        <v>2</v>
      </c>
      <c r="Y56" s="83">
        <v>2</v>
      </c>
    </row>
    <row r="57" spans="1:25" ht="13.95" customHeight="1">
      <c r="A57" s="83">
        <v>523</v>
      </c>
      <c r="B57" s="107" t="s">
        <v>544</v>
      </c>
      <c r="C57" s="107" t="s">
        <v>562</v>
      </c>
      <c r="D57" s="826" t="s">
        <v>5087</v>
      </c>
      <c r="E57" s="1102" t="s">
        <v>13245</v>
      </c>
      <c r="F57" s="1103" t="s">
        <v>13246</v>
      </c>
      <c r="G57" s="1102" t="s">
        <v>11793</v>
      </c>
      <c r="H57" s="1103" t="s">
        <v>13247</v>
      </c>
      <c r="I57" s="1108" t="s">
        <v>13248</v>
      </c>
      <c r="J57" s="1102" t="s">
        <v>11796</v>
      </c>
      <c r="K57" s="1105" t="s">
        <v>11796</v>
      </c>
      <c r="L57" s="1105" t="s">
        <v>11796</v>
      </c>
      <c r="M57" s="1105" t="s">
        <v>11838</v>
      </c>
      <c r="N57" s="1106">
        <v>2022</v>
      </c>
      <c r="O57" s="1107" t="s">
        <v>8639</v>
      </c>
      <c r="P57" s="484" t="s">
        <v>98</v>
      </c>
      <c r="Q57" s="45" t="s">
        <v>1166</v>
      </c>
      <c r="R57" s="126"/>
      <c r="S57" s="168" t="s">
        <v>868</v>
      </c>
      <c r="T57" s="223" t="s">
        <v>3117</v>
      </c>
      <c r="U57" s="802" t="s">
        <v>3118</v>
      </c>
      <c r="V57" s="802" t="s">
        <v>3119</v>
      </c>
      <c r="W57" s="807" t="s">
        <v>3120</v>
      </c>
      <c r="X57" s="674">
        <v>2</v>
      </c>
      <c r="Y57" s="83">
        <v>2</v>
      </c>
    </row>
    <row r="58" spans="1:25" ht="13.95" customHeight="1">
      <c r="A58" s="83">
        <v>527</v>
      </c>
      <c r="B58" s="107" t="s">
        <v>544</v>
      </c>
      <c r="C58" s="107" t="s">
        <v>562</v>
      </c>
      <c r="D58" s="826" t="s">
        <v>5089</v>
      </c>
      <c r="E58" s="1102" t="s">
        <v>13259</v>
      </c>
      <c r="F58" s="1103" t="s">
        <v>13260</v>
      </c>
      <c r="G58" s="1102" t="s">
        <v>11793</v>
      </c>
      <c r="H58" s="1104" t="s">
        <v>8642</v>
      </c>
      <c r="I58" s="1108" t="s">
        <v>13261</v>
      </c>
      <c r="J58" s="1102" t="s">
        <v>11796</v>
      </c>
      <c r="K58" s="1105" t="s">
        <v>11796</v>
      </c>
      <c r="L58" s="1105" t="s">
        <v>11796</v>
      </c>
      <c r="M58" s="1105" t="s">
        <v>11838</v>
      </c>
      <c r="N58" s="1106">
        <v>2022</v>
      </c>
      <c r="O58" s="1108" t="s">
        <v>13262</v>
      </c>
      <c r="P58" s="484" t="s">
        <v>98</v>
      </c>
      <c r="Q58" s="45" t="s">
        <v>1167</v>
      </c>
      <c r="R58" s="126"/>
      <c r="S58" s="168" t="s">
        <v>867</v>
      </c>
      <c r="T58" s="223" t="s">
        <v>2531</v>
      </c>
      <c r="U58" s="802"/>
      <c r="V58" s="802" t="s">
        <v>3123</v>
      </c>
      <c r="W58" s="807" t="s">
        <v>3124</v>
      </c>
      <c r="X58" s="674">
        <v>2</v>
      </c>
      <c r="Y58" s="83">
        <v>2</v>
      </c>
    </row>
    <row r="59" spans="1:25" ht="13.95" customHeight="1">
      <c r="A59" s="83">
        <v>531</v>
      </c>
      <c r="B59" s="107" t="s">
        <v>544</v>
      </c>
      <c r="C59" s="107" t="s">
        <v>562</v>
      </c>
      <c r="D59" s="826" t="s">
        <v>5091</v>
      </c>
      <c r="E59" s="1102" t="s">
        <v>13273</v>
      </c>
      <c r="F59" s="1102" t="s">
        <v>13274</v>
      </c>
      <c r="G59" s="1102" t="s">
        <v>11793</v>
      </c>
      <c r="H59" s="1103" t="s">
        <v>13275</v>
      </c>
      <c r="I59" s="1121" t="s">
        <v>13276</v>
      </c>
      <c r="J59" s="1102" t="s">
        <v>11796</v>
      </c>
      <c r="K59" s="1105" t="s">
        <v>11796</v>
      </c>
      <c r="L59" s="1105" t="s">
        <v>11796</v>
      </c>
      <c r="M59" s="1105" t="s">
        <v>11838</v>
      </c>
      <c r="N59" s="1106">
        <v>2022</v>
      </c>
      <c r="O59" s="1107" t="s">
        <v>8644</v>
      </c>
      <c r="P59" s="484" t="s">
        <v>98</v>
      </c>
      <c r="Q59" s="45" t="s">
        <v>1160</v>
      </c>
      <c r="R59" s="126"/>
      <c r="S59" s="168" t="s">
        <v>869</v>
      </c>
      <c r="T59" s="223" t="s">
        <v>3388</v>
      </c>
      <c r="U59" s="802"/>
      <c r="V59" s="802" t="s">
        <v>3133</v>
      </c>
      <c r="W59" s="807" t="s">
        <v>3134</v>
      </c>
      <c r="X59" s="674">
        <v>2</v>
      </c>
      <c r="Y59" s="83">
        <v>2</v>
      </c>
    </row>
    <row r="60" spans="1:25" ht="13.95" customHeight="1">
      <c r="A60" s="83">
        <v>32</v>
      </c>
      <c r="B60" s="107" t="s">
        <v>537</v>
      </c>
      <c r="C60" s="107" t="s">
        <v>538</v>
      </c>
      <c r="D60" s="826" t="s">
        <v>4898</v>
      </c>
      <c r="E60" s="1102" t="s">
        <v>12030</v>
      </c>
      <c r="F60" s="1103" t="s">
        <v>12031</v>
      </c>
      <c r="G60" s="1102" t="s">
        <v>11822</v>
      </c>
      <c r="H60" s="1103" t="s">
        <v>12032</v>
      </c>
      <c r="I60" s="1105" t="s">
        <v>11796</v>
      </c>
      <c r="J60" s="1102" t="s">
        <v>11824</v>
      </c>
      <c r="K60" s="1106">
        <v>0</v>
      </c>
      <c r="L60" s="1106">
        <v>168</v>
      </c>
      <c r="M60" s="1105" t="s">
        <v>11817</v>
      </c>
      <c r="N60" s="1106">
        <v>2022</v>
      </c>
      <c r="O60" s="1108" t="s">
        <v>12033</v>
      </c>
      <c r="P60" s="498" t="s">
        <v>66</v>
      </c>
      <c r="Q60" s="45" t="s">
        <v>1170</v>
      </c>
      <c r="R60" s="126"/>
      <c r="S60" s="168" t="s">
        <v>740</v>
      </c>
      <c r="T60" s="221" t="s">
        <v>1981</v>
      </c>
      <c r="U60" s="805" t="s">
        <v>1982</v>
      </c>
      <c r="V60" s="800" t="s">
        <v>1983</v>
      </c>
      <c r="W60" s="800" t="s">
        <v>1984</v>
      </c>
      <c r="X60" s="674">
        <v>2</v>
      </c>
      <c r="Y60" s="83">
        <v>2</v>
      </c>
    </row>
    <row r="61" spans="1:25" ht="13.8">
      <c r="A61" s="83">
        <v>57</v>
      </c>
      <c r="B61" s="107" t="s">
        <v>537</v>
      </c>
      <c r="C61" s="107" t="s">
        <v>538</v>
      </c>
      <c r="D61" s="826" t="s">
        <v>4895</v>
      </c>
      <c r="E61" s="1102" t="s">
        <v>12105</v>
      </c>
      <c r="F61" s="1102" t="s">
        <v>12092</v>
      </c>
      <c r="G61" s="1102" t="s">
        <v>11793</v>
      </c>
      <c r="H61" s="1102" t="s">
        <v>12106</v>
      </c>
      <c r="I61" s="1102" t="s">
        <v>11805</v>
      </c>
      <c r="J61" s="1102" t="s">
        <v>11796</v>
      </c>
      <c r="K61" s="1105" t="s">
        <v>11796</v>
      </c>
      <c r="L61" s="1105" t="s">
        <v>11796</v>
      </c>
      <c r="M61" s="1105" t="s">
        <v>11817</v>
      </c>
      <c r="N61" s="1106">
        <v>2022</v>
      </c>
      <c r="O61" s="1111" t="s">
        <v>8159</v>
      </c>
      <c r="P61" s="498" t="s">
        <v>66</v>
      </c>
      <c r="Q61" s="136"/>
      <c r="R61" s="136"/>
      <c r="S61" s="168" t="s">
        <v>739</v>
      </c>
      <c r="T61" s="223" t="s">
        <v>2030</v>
      </c>
      <c r="U61" s="802"/>
      <c r="V61" s="800" t="s">
        <v>2042</v>
      </c>
      <c r="W61" s="801" t="s">
        <v>2043</v>
      </c>
      <c r="X61" s="674">
        <v>2</v>
      </c>
      <c r="Y61" s="83">
        <v>2</v>
      </c>
    </row>
    <row r="62" spans="1:25" ht="13.8">
      <c r="A62" s="83">
        <v>73</v>
      </c>
      <c r="B62" s="107" t="s">
        <v>537</v>
      </c>
      <c r="C62" s="107" t="s">
        <v>538</v>
      </c>
      <c r="D62" s="826" t="s">
        <v>4902</v>
      </c>
      <c r="E62" s="1102" t="s">
        <v>12157</v>
      </c>
      <c r="F62" s="1103" t="s">
        <v>12151</v>
      </c>
      <c r="G62" s="1102" t="s">
        <v>11793</v>
      </c>
      <c r="H62" s="1113" t="s">
        <v>12158</v>
      </c>
      <c r="I62" s="1104" t="s">
        <v>4477</v>
      </c>
      <c r="J62" s="1102" t="s">
        <v>11796</v>
      </c>
      <c r="K62" s="1105" t="s">
        <v>11796</v>
      </c>
      <c r="L62" s="1105" t="s">
        <v>11796</v>
      </c>
      <c r="M62" s="1105" t="s">
        <v>11817</v>
      </c>
      <c r="N62" s="1106">
        <v>2022</v>
      </c>
      <c r="O62" s="1111" t="s">
        <v>8169</v>
      </c>
      <c r="P62" s="498" t="s">
        <v>66</v>
      </c>
      <c r="Q62" s="128"/>
      <c r="R62" s="128"/>
      <c r="S62" s="168"/>
      <c r="T62" s="223" t="s">
        <v>1981</v>
      </c>
      <c r="U62" s="805" t="s">
        <v>2079</v>
      </c>
      <c r="V62" s="803" t="s">
        <v>2028</v>
      </c>
      <c r="W62" s="805" t="s">
        <v>2080</v>
      </c>
      <c r="X62" s="674">
        <v>2</v>
      </c>
      <c r="Y62" s="83">
        <v>2</v>
      </c>
    </row>
    <row r="63" spans="1:25" ht="13.95" customHeight="1">
      <c r="A63" s="83">
        <v>120</v>
      </c>
      <c r="B63" s="107" t="s">
        <v>537</v>
      </c>
      <c r="C63" s="107" t="s">
        <v>538</v>
      </c>
      <c r="D63" s="966" t="s">
        <v>4904</v>
      </c>
      <c r="E63" s="1102" t="s">
        <v>11814</v>
      </c>
      <c r="F63" s="1102" t="s">
        <v>11808</v>
      </c>
      <c r="G63" s="1102" t="s">
        <v>11793</v>
      </c>
      <c r="H63" s="1103" t="s">
        <v>11815</v>
      </c>
      <c r="I63" s="1102" t="s">
        <v>11816</v>
      </c>
      <c r="J63" s="1102" t="s">
        <v>11796</v>
      </c>
      <c r="K63" s="1105" t="s">
        <v>11796</v>
      </c>
      <c r="L63" s="1105" t="s">
        <v>11796</v>
      </c>
      <c r="M63" s="1105" t="s">
        <v>11817</v>
      </c>
      <c r="N63" s="1106">
        <v>2022</v>
      </c>
      <c r="O63" s="1111" t="s">
        <v>8227</v>
      </c>
      <c r="P63" s="498" t="s">
        <v>66</v>
      </c>
      <c r="Q63" s="136"/>
      <c r="R63" s="136"/>
      <c r="S63" s="168"/>
      <c r="T63" s="224" t="s">
        <v>3389</v>
      </c>
      <c r="U63" s="802"/>
      <c r="V63" s="802" t="s">
        <v>2146</v>
      </c>
      <c r="W63" s="803" t="s">
        <v>2147</v>
      </c>
      <c r="X63" s="674">
        <v>2</v>
      </c>
      <c r="Y63" s="83">
        <v>2</v>
      </c>
    </row>
    <row r="64" spans="1:25" ht="13.8">
      <c r="A64" s="83">
        <v>121</v>
      </c>
      <c r="B64" s="107" t="s">
        <v>537</v>
      </c>
      <c r="C64" s="107" t="s">
        <v>538</v>
      </c>
      <c r="D64" s="826" t="s">
        <v>4905</v>
      </c>
      <c r="E64" s="1102" t="s">
        <v>11818</v>
      </c>
      <c r="F64" s="1103" t="s">
        <v>11803</v>
      </c>
      <c r="G64" s="1102" t="s">
        <v>11793</v>
      </c>
      <c r="H64" s="1103" t="s">
        <v>11819</v>
      </c>
      <c r="I64" s="1103" t="s">
        <v>11820</v>
      </c>
      <c r="J64" s="1102" t="s">
        <v>11796</v>
      </c>
      <c r="K64" s="1105" t="s">
        <v>11796</v>
      </c>
      <c r="L64" s="1105" t="s">
        <v>11796</v>
      </c>
      <c r="M64" s="1105" t="s">
        <v>11817</v>
      </c>
      <c r="N64" s="1106">
        <v>2022</v>
      </c>
      <c r="O64" s="1111" t="s">
        <v>8228</v>
      </c>
      <c r="P64" s="498" t="s">
        <v>66</v>
      </c>
      <c r="Q64" s="136"/>
      <c r="R64" s="136"/>
      <c r="S64" s="168"/>
      <c r="T64" s="226" t="s">
        <v>3390</v>
      </c>
      <c r="U64" s="802" t="s">
        <v>2148</v>
      </c>
      <c r="V64" s="802" t="s">
        <v>2149</v>
      </c>
      <c r="W64" s="803" t="s">
        <v>2150</v>
      </c>
      <c r="X64" s="674">
        <v>2</v>
      </c>
      <c r="Y64" s="83">
        <v>2</v>
      </c>
    </row>
    <row r="65" spans="1:25" ht="13.8">
      <c r="A65" s="83">
        <v>192</v>
      </c>
      <c r="B65" s="107" t="s">
        <v>537</v>
      </c>
      <c r="C65" s="107" t="s">
        <v>540</v>
      </c>
      <c r="D65" s="826" t="s">
        <v>4916</v>
      </c>
      <c r="E65" s="1121" t="s">
        <v>12295</v>
      </c>
      <c r="F65" s="1108" t="s">
        <v>12296</v>
      </c>
      <c r="G65" s="1121" t="s">
        <v>11793</v>
      </c>
      <c r="H65" s="1108" t="s">
        <v>12297</v>
      </c>
      <c r="I65" s="1108" t="s">
        <v>12298</v>
      </c>
      <c r="J65" s="1102" t="s">
        <v>11796</v>
      </c>
      <c r="K65" s="1105" t="s">
        <v>11796</v>
      </c>
      <c r="L65" s="1105" t="s">
        <v>11796</v>
      </c>
      <c r="M65" s="1105" t="s">
        <v>11817</v>
      </c>
      <c r="N65" s="1106">
        <v>2022</v>
      </c>
      <c r="O65" s="1108" t="s">
        <v>12299</v>
      </c>
      <c r="P65" s="478" t="s">
        <v>98</v>
      </c>
      <c r="Q65" s="45" t="s">
        <v>1174</v>
      </c>
      <c r="R65" s="126"/>
      <c r="S65" s="168" t="s">
        <v>743</v>
      </c>
      <c r="T65" s="226" t="s">
        <v>3369</v>
      </c>
      <c r="U65" s="802" t="s">
        <v>2708</v>
      </c>
      <c r="V65" s="802" t="s">
        <v>2709</v>
      </c>
      <c r="W65" s="802" t="s">
        <v>2710</v>
      </c>
      <c r="X65" s="674">
        <v>2</v>
      </c>
      <c r="Y65" s="83">
        <v>2</v>
      </c>
    </row>
    <row r="66" spans="1:25" ht="13.8">
      <c r="A66" s="83">
        <v>220</v>
      </c>
      <c r="B66" s="107" t="s">
        <v>537</v>
      </c>
      <c r="C66" s="107" t="s">
        <v>542</v>
      </c>
      <c r="D66" s="826" t="s">
        <v>4937</v>
      </c>
      <c r="E66" s="1102" t="s">
        <v>12382</v>
      </c>
      <c r="F66" s="1120" t="s">
        <v>253</v>
      </c>
      <c r="G66" s="1102" t="s">
        <v>11793</v>
      </c>
      <c r="H66" s="1103" t="s">
        <v>12383</v>
      </c>
      <c r="I66" s="1108" t="s">
        <v>12384</v>
      </c>
      <c r="J66" s="1102" t="s">
        <v>11796</v>
      </c>
      <c r="K66" s="1105" t="s">
        <v>11796</v>
      </c>
      <c r="L66" s="1105" t="s">
        <v>11796</v>
      </c>
      <c r="M66" s="1105" t="s">
        <v>11817</v>
      </c>
      <c r="N66" s="1106">
        <v>2022</v>
      </c>
      <c r="O66" s="1107" t="s">
        <v>12385</v>
      </c>
      <c r="P66" s="478" t="s">
        <v>66</v>
      </c>
      <c r="Q66" s="45" t="s">
        <v>1168</v>
      </c>
      <c r="R66" s="126"/>
      <c r="S66" s="168" t="s">
        <v>818</v>
      </c>
      <c r="T66" s="223" t="s">
        <v>2226</v>
      </c>
      <c r="U66" s="802" t="s">
        <v>2255</v>
      </c>
      <c r="V66" s="802" t="s">
        <v>2256</v>
      </c>
      <c r="W66" s="805" t="s">
        <v>2257</v>
      </c>
      <c r="X66" s="674">
        <v>2</v>
      </c>
      <c r="Y66" s="83">
        <v>2</v>
      </c>
    </row>
    <row r="67" spans="1:25" ht="13.8">
      <c r="A67" s="83">
        <v>221</v>
      </c>
      <c r="B67" s="107" t="s">
        <v>537</v>
      </c>
      <c r="C67" s="107" t="s">
        <v>542</v>
      </c>
      <c r="D67" s="826" t="s">
        <v>4933</v>
      </c>
      <c r="E67" s="1102" t="s">
        <v>12386</v>
      </c>
      <c r="F67" s="1102" t="s">
        <v>12387</v>
      </c>
      <c r="G67" s="1102" t="s">
        <v>11793</v>
      </c>
      <c r="H67" s="1102" t="s">
        <v>12388</v>
      </c>
      <c r="I67" s="1121" t="s">
        <v>12389</v>
      </c>
      <c r="J67" s="1102" t="s">
        <v>11796</v>
      </c>
      <c r="K67" s="1105" t="s">
        <v>11796</v>
      </c>
      <c r="L67" s="1105" t="s">
        <v>11796</v>
      </c>
      <c r="M67" s="1105" t="s">
        <v>11817</v>
      </c>
      <c r="N67" s="1106">
        <v>2022</v>
      </c>
      <c r="O67" s="1111" t="s">
        <v>8365</v>
      </c>
      <c r="P67" s="478" t="s">
        <v>98</v>
      </c>
      <c r="Q67" s="45" t="s">
        <v>1168</v>
      </c>
      <c r="R67" s="126"/>
      <c r="S67" s="168" t="s">
        <v>747</v>
      </c>
      <c r="T67" s="224" t="s">
        <v>3391</v>
      </c>
      <c r="U67" s="802" t="s">
        <v>2742</v>
      </c>
      <c r="V67" s="802" t="s">
        <v>2743</v>
      </c>
      <c r="W67" s="802" t="s">
        <v>2744</v>
      </c>
      <c r="X67" s="674">
        <v>2</v>
      </c>
      <c r="Y67" s="83">
        <v>2</v>
      </c>
    </row>
    <row r="68" spans="1:25" ht="13.8">
      <c r="A68" s="83">
        <v>222</v>
      </c>
      <c r="B68" s="107" t="s">
        <v>537</v>
      </c>
      <c r="C68" s="107" t="s">
        <v>542</v>
      </c>
      <c r="D68" s="826" t="s">
        <v>4940</v>
      </c>
      <c r="E68" s="1102" t="s">
        <v>12390</v>
      </c>
      <c r="F68" s="1104" t="s">
        <v>679</v>
      </c>
      <c r="G68" s="1102" t="s">
        <v>11793</v>
      </c>
      <c r="H68" s="1104" t="s">
        <v>1562</v>
      </c>
      <c r="I68" s="1111" t="s">
        <v>8366</v>
      </c>
      <c r="J68" s="1102" t="s">
        <v>11796</v>
      </c>
      <c r="K68" s="1105" t="s">
        <v>11796</v>
      </c>
      <c r="L68" s="1105" t="s">
        <v>11796</v>
      </c>
      <c r="M68" s="1105" t="s">
        <v>11817</v>
      </c>
      <c r="N68" s="1106">
        <v>2022</v>
      </c>
      <c r="O68" s="1107" t="s">
        <v>8367</v>
      </c>
      <c r="P68" s="478" t="s">
        <v>98</v>
      </c>
      <c r="Q68" s="45" t="s">
        <v>1168</v>
      </c>
      <c r="R68" s="126"/>
      <c r="S68" s="168" t="s">
        <v>753</v>
      </c>
      <c r="T68" s="226" t="s">
        <v>3393</v>
      </c>
      <c r="U68" s="802" t="s">
        <v>2745</v>
      </c>
      <c r="V68" s="802" t="s">
        <v>2746</v>
      </c>
      <c r="W68" s="802" t="s">
        <v>2747</v>
      </c>
      <c r="X68" s="674">
        <v>2</v>
      </c>
      <c r="Y68" s="83">
        <v>2</v>
      </c>
    </row>
    <row r="69" spans="1:25" ht="13.8">
      <c r="A69" s="83">
        <v>223</v>
      </c>
      <c r="B69" s="107" t="s">
        <v>537</v>
      </c>
      <c r="C69" s="107" t="s">
        <v>542</v>
      </c>
      <c r="D69" s="826" t="s">
        <v>4942</v>
      </c>
      <c r="E69" s="1102" t="s">
        <v>12391</v>
      </c>
      <c r="F69" s="1102" t="s">
        <v>12392</v>
      </c>
      <c r="G69" s="1102" t="s">
        <v>11793</v>
      </c>
      <c r="H69" s="1103" t="s">
        <v>12393</v>
      </c>
      <c r="I69" s="1108" t="s">
        <v>12394</v>
      </c>
      <c r="J69" s="1102" t="s">
        <v>11796</v>
      </c>
      <c r="K69" s="1105" t="s">
        <v>11796</v>
      </c>
      <c r="L69" s="1105" t="s">
        <v>11796</v>
      </c>
      <c r="M69" s="1105" t="s">
        <v>11817</v>
      </c>
      <c r="N69" s="1106">
        <v>2022</v>
      </c>
      <c r="O69" s="1111" t="s">
        <v>8368</v>
      </c>
      <c r="P69" s="478" t="s">
        <v>98</v>
      </c>
      <c r="Q69" s="45" t="s">
        <v>1168</v>
      </c>
      <c r="R69" s="126"/>
      <c r="S69" s="168" t="s">
        <v>751</v>
      </c>
      <c r="T69" s="223" t="s">
        <v>2226</v>
      </c>
      <c r="U69" s="802" t="s">
        <v>2635</v>
      </c>
      <c r="V69" s="802" t="s">
        <v>2748</v>
      </c>
      <c r="W69" s="802" t="s">
        <v>2749</v>
      </c>
      <c r="X69" s="674">
        <v>2</v>
      </c>
      <c r="Y69" s="83">
        <v>2</v>
      </c>
    </row>
    <row r="70" spans="1:25" ht="13.8">
      <c r="A70" s="83">
        <v>224</v>
      </c>
      <c r="B70" s="107" t="s">
        <v>537</v>
      </c>
      <c r="C70" s="107" t="s">
        <v>542</v>
      </c>
      <c r="D70" s="826" t="s">
        <v>4943</v>
      </c>
      <c r="E70" s="1102" t="s">
        <v>12395</v>
      </c>
      <c r="F70" s="1102" t="s">
        <v>12396</v>
      </c>
      <c r="G70" s="1102" t="s">
        <v>11793</v>
      </c>
      <c r="H70" s="1113" t="s">
        <v>12397</v>
      </c>
      <c r="I70" s="1107" t="s">
        <v>12398</v>
      </c>
      <c r="J70" s="1102" t="s">
        <v>11796</v>
      </c>
      <c r="K70" s="1105" t="s">
        <v>11796</v>
      </c>
      <c r="L70" s="1105" t="s">
        <v>11796</v>
      </c>
      <c r="M70" s="1105" t="s">
        <v>11817</v>
      </c>
      <c r="N70" s="1106">
        <v>2022</v>
      </c>
      <c r="O70" s="1111" t="s">
        <v>8369</v>
      </c>
      <c r="P70" s="478" t="s">
        <v>98</v>
      </c>
      <c r="Q70" s="45" t="s">
        <v>1168</v>
      </c>
      <c r="R70" s="126"/>
      <c r="S70" s="168" t="s">
        <v>752</v>
      </c>
      <c r="T70" s="223" t="s">
        <v>2226</v>
      </c>
      <c r="U70" s="802" t="s">
        <v>2750</v>
      </c>
      <c r="V70" s="802" t="s">
        <v>2751</v>
      </c>
      <c r="W70" s="802" t="s">
        <v>2752</v>
      </c>
      <c r="X70" s="674">
        <v>2</v>
      </c>
      <c r="Y70" s="83">
        <v>2</v>
      </c>
    </row>
    <row r="71" spans="1:25" ht="13.8">
      <c r="A71" s="83">
        <v>244</v>
      </c>
      <c r="B71" s="107" t="s">
        <v>537</v>
      </c>
      <c r="C71" s="107" t="s">
        <v>542</v>
      </c>
      <c r="D71" s="826" t="s">
        <v>4948</v>
      </c>
      <c r="E71" s="1102" t="s">
        <v>12456</v>
      </c>
      <c r="F71" s="1102" t="s">
        <v>12435</v>
      </c>
      <c r="G71" s="1102" t="s">
        <v>11793</v>
      </c>
      <c r="H71" s="1103" t="s">
        <v>12457</v>
      </c>
      <c r="I71" s="1109" t="s">
        <v>12458</v>
      </c>
      <c r="J71" s="1102" t="s">
        <v>11796</v>
      </c>
      <c r="K71" s="1105" t="s">
        <v>11796</v>
      </c>
      <c r="L71" s="1105" t="s">
        <v>11796</v>
      </c>
      <c r="M71" s="1105" t="s">
        <v>11817</v>
      </c>
      <c r="N71" s="1106">
        <v>2022</v>
      </c>
      <c r="O71" s="1111" t="s">
        <v>8384</v>
      </c>
      <c r="P71" s="478" t="s">
        <v>98</v>
      </c>
      <c r="Q71" s="45" t="s">
        <v>1171</v>
      </c>
      <c r="R71" s="126"/>
      <c r="S71" s="168" t="s">
        <v>748</v>
      </c>
      <c r="T71" s="224" t="s">
        <v>2807</v>
      </c>
      <c r="U71" s="802" t="s">
        <v>2808</v>
      </c>
      <c r="V71" s="802" t="s">
        <v>2809</v>
      </c>
      <c r="W71" s="802" t="s">
        <v>2810</v>
      </c>
      <c r="X71" s="674">
        <v>2</v>
      </c>
      <c r="Y71" s="83">
        <v>2</v>
      </c>
    </row>
    <row r="72" spans="1:25" ht="13.8">
      <c r="A72" s="83">
        <v>246</v>
      </c>
      <c r="B72" s="107" t="s">
        <v>539</v>
      </c>
      <c r="C72" s="107" t="s">
        <v>546</v>
      </c>
      <c r="D72" s="826" t="s">
        <v>4971</v>
      </c>
      <c r="E72" s="1102" t="s">
        <v>12478</v>
      </c>
      <c r="F72" s="1102" t="s">
        <v>12479</v>
      </c>
      <c r="G72" s="1102" t="s">
        <v>11793</v>
      </c>
      <c r="H72" s="1103" t="s">
        <v>12480</v>
      </c>
      <c r="I72" s="1105" t="s">
        <v>12481</v>
      </c>
      <c r="J72" s="1102" t="s">
        <v>11796</v>
      </c>
      <c r="K72" s="1105" t="s">
        <v>11796</v>
      </c>
      <c r="L72" s="1105" t="s">
        <v>11796</v>
      </c>
      <c r="M72" s="1105" t="s">
        <v>11817</v>
      </c>
      <c r="N72" s="1106">
        <v>2022</v>
      </c>
      <c r="O72" s="1107" t="s">
        <v>8386</v>
      </c>
      <c r="P72" s="478" t="s">
        <v>66</v>
      </c>
      <c r="Q72" s="136"/>
      <c r="R72" s="136"/>
      <c r="S72" s="168"/>
      <c r="T72" s="805" t="s">
        <v>3394</v>
      </c>
      <c r="U72" s="802" t="s">
        <v>2258</v>
      </c>
      <c r="V72" s="802" t="s">
        <v>2259</v>
      </c>
      <c r="W72" s="802" t="s">
        <v>2260</v>
      </c>
      <c r="X72" s="674">
        <v>2</v>
      </c>
      <c r="Y72" s="83">
        <v>2</v>
      </c>
    </row>
    <row r="73" spans="1:25" ht="13.8">
      <c r="A73" s="83">
        <v>247</v>
      </c>
      <c r="B73" s="107" t="s">
        <v>539</v>
      </c>
      <c r="C73" s="107" t="s">
        <v>546</v>
      </c>
      <c r="D73" s="826" t="s">
        <v>4973</v>
      </c>
      <c r="E73" s="1102" t="s">
        <v>12541</v>
      </c>
      <c r="F73" s="1102" t="s">
        <v>12542</v>
      </c>
      <c r="G73" s="1102" t="s">
        <v>11793</v>
      </c>
      <c r="H73" s="1102" t="s">
        <v>12543</v>
      </c>
      <c r="I73" s="1105" t="s">
        <v>12544</v>
      </c>
      <c r="J73" s="1102" t="s">
        <v>11796</v>
      </c>
      <c r="K73" s="1105" t="s">
        <v>11796</v>
      </c>
      <c r="L73" s="1105" t="s">
        <v>11796</v>
      </c>
      <c r="M73" s="1105" t="s">
        <v>11817</v>
      </c>
      <c r="N73" s="1106">
        <v>2022</v>
      </c>
      <c r="O73" s="1107" t="s">
        <v>8387</v>
      </c>
      <c r="P73" s="478" t="s">
        <v>66</v>
      </c>
      <c r="Q73" s="136"/>
      <c r="R73" s="136"/>
      <c r="S73" s="168"/>
      <c r="T73" s="805" t="s">
        <v>3395</v>
      </c>
      <c r="U73" s="802"/>
      <c r="V73" s="802" t="s">
        <v>2261</v>
      </c>
      <c r="W73" s="803" t="s">
        <v>2262</v>
      </c>
      <c r="X73" s="674">
        <v>2</v>
      </c>
      <c r="Y73" s="83">
        <v>2</v>
      </c>
    </row>
    <row r="74" spans="1:25" ht="13.8">
      <c r="A74" s="83">
        <v>257</v>
      </c>
      <c r="B74" s="107" t="s">
        <v>539</v>
      </c>
      <c r="C74" s="107" t="s">
        <v>546</v>
      </c>
      <c r="D74" s="826" t="s">
        <v>4970</v>
      </c>
      <c r="E74" s="1102" t="s">
        <v>12485</v>
      </c>
      <c r="F74" s="1103" t="s">
        <v>12486</v>
      </c>
      <c r="G74" s="1102" t="s">
        <v>11793</v>
      </c>
      <c r="H74" s="1103" t="s">
        <v>12487</v>
      </c>
      <c r="I74" s="1108" t="s">
        <v>12488</v>
      </c>
      <c r="J74" s="1102" t="s">
        <v>11796</v>
      </c>
      <c r="K74" s="1105" t="s">
        <v>11796</v>
      </c>
      <c r="L74" s="1105" t="s">
        <v>11796</v>
      </c>
      <c r="M74" s="1105" t="s">
        <v>11817</v>
      </c>
      <c r="N74" s="1106">
        <v>2022</v>
      </c>
      <c r="O74" s="1107" t="s">
        <v>12489</v>
      </c>
      <c r="P74" s="478" t="s">
        <v>66</v>
      </c>
      <c r="Q74" s="30" t="s">
        <v>1161</v>
      </c>
      <c r="R74" s="126"/>
      <c r="S74" s="168" t="s">
        <v>824</v>
      </c>
      <c r="T74" s="223" t="s">
        <v>2287</v>
      </c>
      <c r="U74" s="802"/>
      <c r="V74" s="802" t="s">
        <v>2288</v>
      </c>
      <c r="W74" s="802" t="s">
        <v>2289</v>
      </c>
      <c r="X74" s="674">
        <v>2</v>
      </c>
      <c r="Y74" s="83">
        <v>2</v>
      </c>
    </row>
    <row r="75" spans="1:25" ht="13.8">
      <c r="A75" s="83">
        <v>259</v>
      </c>
      <c r="B75" s="107" t="s">
        <v>539</v>
      </c>
      <c r="C75" s="107" t="s">
        <v>546</v>
      </c>
      <c r="D75" s="826" t="s">
        <v>4972</v>
      </c>
      <c r="E75" s="1102" t="s">
        <v>12491</v>
      </c>
      <c r="F75" s="1102" t="s">
        <v>12492</v>
      </c>
      <c r="G75" s="1102" t="s">
        <v>11793</v>
      </c>
      <c r="H75" s="1102" t="s">
        <v>12493</v>
      </c>
      <c r="I75" s="1121" t="s">
        <v>12494</v>
      </c>
      <c r="J75" s="1102" t="s">
        <v>11796</v>
      </c>
      <c r="K75" s="1105" t="s">
        <v>11796</v>
      </c>
      <c r="L75" s="1105" t="s">
        <v>11796</v>
      </c>
      <c r="M75" s="1105" t="s">
        <v>11817</v>
      </c>
      <c r="N75" s="1106">
        <v>2022</v>
      </c>
      <c r="O75" s="1107" t="s">
        <v>8402</v>
      </c>
      <c r="P75" s="478" t="s">
        <v>98</v>
      </c>
      <c r="Q75" s="136"/>
      <c r="R75" s="136"/>
      <c r="S75" s="168"/>
      <c r="T75" s="802" t="s">
        <v>3396</v>
      </c>
      <c r="U75" s="802" t="s">
        <v>2813</v>
      </c>
      <c r="V75" s="802" t="s">
        <v>2814</v>
      </c>
      <c r="W75" s="802" t="s">
        <v>2815</v>
      </c>
      <c r="X75" s="674">
        <v>2</v>
      </c>
      <c r="Y75" s="83">
        <v>2</v>
      </c>
    </row>
    <row r="76" spans="1:25" ht="13.8">
      <c r="A76" s="83">
        <v>291</v>
      </c>
      <c r="B76" s="107" t="s">
        <v>539</v>
      </c>
      <c r="C76" s="107" t="s">
        <v>547</v>
      </c>
      <c r="D76" s="826" t="s">
        <v>4965</v>
      </c>
      <c r="E76" s="1102" t="s">
        <v>12606</v>
      </c>
      <c r="F76" s="1102" t="s">
        <v>12607</v>
      </c>
      <c r="G76" s="1102" t="s">
        <v>11793</v>
      </c>
      <c r="H76" s="1103" t="s">
        <v>12608</v>
      </c>
      <c r="I76" s="1121" t="s">
        <v>12609</v>
      </c>
      <c r="J76" s="1102" t="s">
        <v>11796</v>
      </c>
      <c r="K76" s="1105" t="s">
        <v>11796</v>
      </c>
      <c r="L76" s="1105" t="s">
        <v>11796</v>
      </c>
      <c r="M76" s="1105" t="s">
        <v>11817</v>
      </c>
      <c r="N76" s="1106">
        <v>2022</v>
      </c>
      <c r="O76" s="1107" t="s">
        <v>8428</v>
      </c>
      <c r="P76" s="484" t="s">
        <v>66</v>
      </c>
      <c r="Q76" s="30" t="s">
        <v>1161</v>
      </c>
      <c r="R76" s="126"/>
      <c r="S76" s="168" t="s">
        <v>729</v>
      </c>
      <c r="T76" s="223" t="s">
        <v>2240</v>
      </c>
      <c r="U76" s="803" t="s">
        <v>2328</v>
      </c>
      <c r="V76" s="802" t="s">
        <v>2329</v>
      </c>
      <c r="W76" s="802" t="s">
        <v>2330</v>
      </c>
      <c r="X76" s="674">
        <v>2</v>
      </c>
      <c r="Y76" s="83">
        <v>2</v>
      </c>
    </row>
    <row r="77" spans="1:25" ht="13.8">
      <c r="A77" s="83">
        <v>293</v>
      </c>
      <c r="B77" s="107" t="s">
        <v>539</v>
      </c>
      <c r="C77" s="107" t="s">
        <v>547</v>
      </c>
      <c r="D77" s="826" t="s">
        <v>4988</v>
      </c>
      <c r="E77" s="1103" t="s">
        <v>12616</v>
      </c>
      <c r="F77" s="1104" t="s">
        <v>701</v>
      </c>
      <c r="G77" s="1103" t="s">
        <v>11793</v>
      </c>
      <c r="H77" s="1103" t="s">
        <v>12617</v>
      </c>
      <c r="I77" s="1124" t="s">
        <v>3842</v>
      </c>
      <c r="J77" s="1103" t="s">
        <v>11796</v>
      </c>
      <c r="K77" s="1109" t="s">
        <v>11796</v>
      </c>
      <c r="L77" s="1109" t="s">
        <v>11796</v>
      </c>
      <c r="M77" s="1109" t="s">
        <v>11817</v>
      </c>
      <c r="N77" s="1110">
        <v>2022</v>
      </c>
      <c r="O77" s="1111" t="s">
        <v>8429</v>
      </c>
      <c r="P77" s="484" t="s">
        <v>66</v>
      </c>
      <c r="Q77" s="136"/>
      <c r="R77" s="136"/>
      <c r="S77" s="168"/>
      <c r="T77" s="223" t="s">
        <v>2240</v>
      </c>
      <c r="U77" s="802"/>
      <c r="V77" s="803" t="s">
        <v>1908</v>
      </c>
      <c r="W77" s="802" t="s">
        <v>2334</v>
      </c>
      <c r="X77" s="674">
        <v>2</v>
      </c>
      <c r="Y77" s="83">
        <v>2</v>
      </c>
    </row>
    <row r="78" spans="1:25" ht="13.8">
      <c r="A78" s="83">
        <v>306</v>
      </c>
      <c r="B78" s="107" t="s">
        <v>539</v>
      </c>
      <c r="C78" s="107" t="s">
        <v>547</v>
      </c>
      <c r="D78" s="826" t="s">
        <v>10115</v>
      </c>
      <c r="E78" s="1102" t="s">
        <v>12688</v>
      </c>
      <c r="F78" s="1102" t="s">
        <v>12689</v>
      </c>
      <c r="G78" s="1102" t="s">
        <v>11793</v>
      </c>
      <c r="H78" s="1102" t="s">
        <v>12690</v>
      </c>
      <c r="I78" s="1122" t="s">
        <v>12691</v>
      </c>
      <c r="J78" s="1102" t="s">
        <v>11796</v>
      </c>
      <c r="K78" s="1105" t="s">
        <v>11796</v>
      </c>
      <c r="L78" s="1105" t="s">
        <v>11796</v>
      </c>
      <c r="M78" s="1105" t="s">
        <v>11817</v>
      </c>
      <c r="N78" s="1106">
        <v>2022</v>
      </c>
      <c r="O78" s="1108" t="s">
        <v>12692</v>
      </c>
      <c r="P78" s="484" t="s">
        <v>66</v>
      </c>
      <c r="Q78" s="45" t="s">
        <v>1164</v>
      </c>
      <c r="R78" s="126"/>
      <c r="S78" s="168" t="s">
        <v>835</v>
      </c>
      <c r="T78" s="226" t="s">
        <v>2737</v>
      </c>
      <c r="U78" s="802"/>
      <c r="V78" s="802" t="s">
        <v>2386</v>
      </c>
      <c r="W78" s="802" t="s">
        <v>2387</v>
      </c>
      <c r="X78" s="674">
        <v>2</v>
      </c>
      <c r="Y78" s="83">
        <v>2</v>
      </c>
    </row>
    <row r="79" spans="1:25" ht="13.8">
      <c r="A79" s="83">
        <v>308</v>
      </c>
      <c r="B79" s="107" t="s">
        <v>539</v>
      </c>
      <c r="C79" s="107" t="s">
        <v>547</v>
      </c>
      <c r="D79" s="826" t="s">
        <v>4984</v>
      </c>
      <c r="E79" s="1102" t="s">
        <v>12706</v>
      </c>
      <c r="F79" s="1102" t="s">
        <v>12707</v>
      </c>
      <c r="G79" s="1102" t="s">
        <v>11793</v>
      </c>
      <c r="H79" s="1102" t="s">
        <v>12708</v>
      </c>
      <c r="I79" s="1121" t="s">
        <v>12709</v>
      </c>
      <c r="J79" s="1102" t="s">
        <v>11796</v>
      </c>
      <c r="K79" s="1105" t="s">
        <v>11796</v>
      </c>
      <c r="L79" s="1105" t="s">
        <v>11796</v>
      </c>
      <c r="M79" s="1105" t="s">
        <v>11817</v>
      </c>
      <c r="N79" s="1106">
        <v>2022</v>
      </c>
      <c r="O79" s="1107" t="s">
        <v>12710</v>
      </c>
      <c r="P79" s="484" t="s">
        <v>66</v>
      </c>
      <c r="Q79" s="45" t="s">
        <v>1164</v>
      </c>
      <c r="R79" s="126"/>
      <c r="S79" s="168" t="s">
        <v>837</v>
      </c>
      <c r="T79" s="223" t="s">
        <v>2393</v>
      </c>
      <c r="U79" s="802"/>
      <c r="V79" s="802" t="s">
        <v>2394</v>
      </c>
      <c r="W79" s="802" t="s">
        <v>2395</v>
      </c>
      <c r="X79" s="674">
        <v>2</v>
      </c>
      <c r="Y79" s="83">
        <v>2</v>
      </c>
    </row>
    <row r="80" spans="1:25" ht="13.2" customHeight="1">
      <c r="A80" s="83">
        <v>344</v>
      </c>
      <c r="B80" s="107" t="s">
        <v>539</v>
      </c>
      <c r="C80" s="107" t="s">
        <v>547</v>
      </c>
      <c r="D80" s="826" t="s">
        <v>4982</v>
      </c>
      <c r="E80" s="1121" t="s">
        <v>12746</v>
      </c>
      <c r="F80" s="1108" t="s">
        <v>12747</v>
      </c>
      <c r="G80" s="1121" t="s">
        <v>11793</v>
      </c>
      <c r="H80" s="1108" t="s">
        <v>12748</v>
      </c>
      <c r="I80" s="1107" t="s">
        <v>12749</v>
      </c>
      <c r="J80" s="1102" t="s">
        <v>11796</v>
      </c>
      <c r="K80" s="1105" t="s">
        <v>11796</v>
      </c>
      <c r="L80" s="1105" t="s">
        <v>11796</v>
      </c>
      <c r="M80" s="1105" t="s">
        <v>11817</v>
      </c>
      <c r="N80" s="1106">
        <v>2022</v>
      </c>
      <c r="O80" s="1107" t="s">
        <v>12750</v>
      </c>
      <c r="P80" s="484" t="s">
        <v>98</v>
      </c>
      <c r="Q80" s="30" t="s">
        <v>1161</v>
      </c>
      <c r="R80" s="126"/>
      <c r="S80" s="168" t="s">
        <v>761</v>
      </c>
      <c r="T80" s="221" t="s">
        <v>2240</v>
      </c>
      <c r="U80" s="800" t="s">
        <v>2878</v>
      </c>
      <c r="V80" s="807" t="s">
        <v>2879</v>
      </c>
      <c r="W80" s="800" t="s">
        <v>2880</v>
      </c>
      <c r="X80" s="674">
        <v>2</v>
      </c>
      <c r="Y80" s="83">
        <v>2</v>
      </c>
    </row>
    <row r="81" spans="1:25" ht="13.8">
      <c r="A81" s="83">
        <v>349</v>
      </c>
      <c r="B81" s="107" t="s">
        <v>539</v>
      </c>
      <c r="C81" s="107" t="s">
        <v>548</v>
      </c>
      <c r="D81" s="826" t="s">
        <v>4996</v>
      </c>
      <c r="E81" s="1121" t="s">
        <v>12775</v>
      </c>
      <c r="F81" s="1111" t="s">
        <v>664</v>
      </c>
      <c r="G81" s="1121" t="s">
        <v>11793</v>
      </c>
      <c r="H81" s="1111" t="s">
        <v>1648</v>
      </c>
      <c r="I81" s="1111" t="s">
        <v>8473</v>
      </c>
      <c r="J81" s="1102" t="s">
        <v>11796</v>
      </c>
      <c r="K81" s="1105" t="s">
        <v>11796</v>
      </c>
      <c r="L81" s="1105" t="s">
        <v>11796</v>
      </c>
      <c r="M81" s="1105" t="s">
        <v>11817</v>
      </c>
      <c r="N81" s="1106">
        <v>2022</v>
      </c>
      <c r="O81" s="1111" t="s">
        <v>8474</v>
      </c>
      <c r="P81" s="484" t="s">
        <v>66</v>
      </c>
      <c r="Q81" s="136"/>
      <c r="R81" s="136"/>
      <c r="S81" s="168"/>
      <c r="T81" s="224" t="s">
        <v>2410</v>
      </c>
      <c r="U81" s="802"/>
      <c r="V81" s="803" t="s">
        <v>2411</v>
      </c>
      <c r="W81" s="802" t="s">
        <v>2412</v>
      </c>
      <c r="X81" s="674">
        <v>2</v>
      </c>
      <c r="Y81" s="83">
        <v>2</v>
      </c>
    </row>
    <row r="82" spans="1:25" ht="13.95" customHeight="1">
      <c r="A82" s="83">
        <v>356</v>
      </c>
      <c r="B82" s="107" t="s">
        <v>539</v>
      </c>
      <c r="C82" s="107" t="s">
        <v>549</v>
      </c>
      <c r="D82" s="826" t="s">
        <v>4998</v>
      </c>
      <c r="E82" s="1102" t="s">
        <v>12794</v>
      </c>
      <c r="F82" s="1102" t="s">
        <v>12795</v>
      </c>
      <c r="G82" s="1102" t="s">
        <v>11793</v>
      </c>
      <c r="H82" s="1102" t="s">
        <v>12796</v>
      </c>
      <c r="I82" s="1102" t="s">
        <v>12797</v>
      </c>
      <c r="J82" s="1102" t="s">
        <v>11796</v>
      </c>
      <c r="K82" s="1105" t="s">
        <v>11796</v>
      </c>
      <c r="L82" s="1105" t="s">
        <v>11796</v>
      </c>
      <c r="M82" s="1105" t="s">
        <v>11817</v>
      </c>
      <c r="N82" s="1106">
        <v>2022</v>
      </c>
      <c r="O82" s="1107" t="s">
        <v>12798</v>
      </c>
      <c r="P82" s="484" t="s">
        <v>66</v>
      </c>
      <c r="Q82" s="30"/>
      <c r="R82" s="126"/>
      <c r="S82" s="168"/>
      <c r="T82" s="223" t="s">
        <v>2335</v>
      </c>
      <c r="U82" s="802" t="s">
        <v>2413</v>
      </c>
      <c r="V82" s="802" t="s">
        <v>2414</v>
      </c>
      <c r="W82" s="802" t="s">
        <v>2415</v>
      </c>
      <c r="X82" s="674">
        <v>2</v>
      </c>
      <c r="Y82" s="83">
        <v>2</v>
      </c>
    </row>
    <row r="83" spans="1:25" ht="13.8">
      <c r="A83" s="83">
        <v>359</v>
      </c>
      <c r="B83" s="107" t="s">
        <v>539</v>
      </c>
      <c r="C83" s="107" t="s">
        <v>549</v>
      </c>
      <c r="D83" s="826" t="s">
        <v>5003</v>
      </c>
      <c r="E83" s="1102" t="s">
        <v>12883</v>
      </c>
      <c r="F83" s="1103" t="s">
        <v>12821</v>
      </c>
      <c r="G83" s="1102" t="s">
        <v>11793</v>
      </c>
      <c r="H83" s="1103" t="s">
        <v>12884</v>
      </c>
      <c r="I83" s="1103" t="s">
        <v>12885</v>
      </c>
      <c r="J83" s="1102" t="s">
        <v>11796</v>
      </c>
      <c r="K83" s="1105" t="s">
        <v>11796</v>
      </c>
      <c r="L83" s="1105" t="s">
        <v>11796</v>
      </c>
      <c r="M83" s="1105" t="s">
        <v>11817</v>
      </c>
      <c r="N83" s="1106">
        <v>2022</v>
      </c>
      <c r="O83" s="1107" t="s">
        <v>8480</v>
      </c>
      <c r="P83" s="484" t="s">
        <v>66</v>
      </c>
      <c r="Q83" s="30"/>
      <c r="R83" s="126"/>
      <c r="S83" s="168"/>
      <c r="T83" s="223" t="s">
        <v>2240</v>
      </c>
      <c r="U83" s="803" t="s">
        <v>2420</v>
      </c>
      <c r="V83" s="803" t="s">
        <v>2421</v>
      </c>
      <c r="W83" s="802" t="s">
        <v>2422</v>
      </c>
      <c r="X83" s="674">
        <v>2</v>
      </c>
      <c r="Y83" s="83">
        <v>2</v>
      </c>
    </row>
    <row r="84" spans="1:25" ht="13.8">
      <c r="A84" s="83">
        <v>431</v>
      </c>
      <c r="B84" s="107" t="s">
        <v>543</v>
      </c>
      <c r="C84" s="107" t="s">
        <v>559</v>
      </c>
      <c r="D84" s="826" t="s">
        <v>5055</v>
      </c>
      <c r="E84" s="1121" t="s">
        <v>13080</v>
      </c>
      <c r="F84" s="1121" t="s">
        <v>13081</v>
      </c>
      <c r="G84" s="1121" t="s">
        <v>11793</v>
      </c>
      <c r="H84" s="1121" t="s">
        <v>13082</v>
      </c>
      <c r="I84" s="1109" t="s">
        <v>13042</v>
      </c>
      <c r="J84" s="1102" t="s">
        <v>11796</v>
      </c>
      <c r="K84" s="1105" t="s">
        <v>11796</v>
      </c>
      <c r="L84" s="1105" t="s">
        <v>11796</v>
      </c>
      <c r="M84" s="1105" t="s">
        <v>11817</v>
      </c>
      <c r="N84" s="1106">
        <v>2022</v>
      </c>
      <c r="O84" s="1107" t="s">
        <v>13083</v>
      </c>
      <c r="P84" s="484" t="s">
        <v>66</v>
      </c>
      <c r="Q84" s="45"/>
      <c r="R84" s="126"/>
      <c r="S84" s="168"/>
      <c r="T84" s="223" t="s">
        <v>2451</v>
      </c>
      <c r="U84" s="802" t="s">
        <v>2452</v>
      </c>
      <c r="V84" s="802" t="s">
        <v>2453</v>
      </c>
      <c r="W84" s="802" t="s">
        <v>2454</v>
      </c>
      <c r="X84" s="674">
        <v>2</v>
      </c>
      <c r="Y84" s="83">
        <v>2</v>
      </c>
    </row>
    <row r="85" spans="1:25" ht="13.8">
      <c r="A85" s="83">
        <v>432</v>
      </c>
      <c r="B85" s="107" t="s">
        <v>543</v>
      </c>
      <c r="C85" s="107" t="s">
        <v>559</v>
      </c>
      <c r="D85" s="826" t="s">
        <v>5050</v>
      </c>
      <c r="E85" s="1121" t="s">
        <v>13087</v>
      </c>
      <c r="F85" s="1124" t="s">
        <v>8757</v>
      </c>
      <c r="G85" s="1121" t="s">
        <v>11793</v>
      </c>
      <c r="H85" s="1121" t="s">
        <v>13088</v>
      </c>
      <c r="I85" s="1105" t="s">
        <v>13089</v>
      </c>
      <c r="J85" s="1102" t="s">
        <v>11796</v>
      </c>
      <c r="K85" s="1105" t="s">
        <v>11796</v>
      </c>
      <c r="L85" s="1105" t="s">
        <v>11796</v>
      </c>
      <c r="M85" s="1105" t="s">
        <v>11817</v>
      </c>
      <c r="N85" s="1106">
        <v>2022</v>
      </c>
      <c r="O85" s="1111" t="s">
        <v>8567</v>
      </c>
      <c r="P85" s="484" t="s">
        <v>66</v>
      </c>
      <c r="Q85" s="30" t="s">
        <v>1163</v>
      </c>
      <c r="R85" s="126"/>
      <c r="S85" s="168" t="s">
        <v>797</v>
      </c>
      <c r="T85" s="223" t="s">
        <v>2451</v>
      </c>
      <c r="U85" s="802"/>
      <c r="V85" s="802" t="s">
        <v>2455</v>
      </c>
      <c r="W85" s="802" t="s">
        <v>2456</v>
      </c>
      <c r="X85" s="674">
        <v>2</v>
      </c>
      <c r="Y85" s="83">
        <v>2</v>
      </c>
    </row>
    <row r="86" spans="1:25" ht="13.8">
      <c r="A86" s="83">
        <v>469</v>
      </c>
      <c r="B86" s="107" t="s">
        <v>543</v>
      </c>
      <c r="C86" s="107" t="s">
        <v>560</v>
      </c>
      <c r="D86" s="826" t="s">
        <v>5070</v>
      </c>
      <c r="E86" s="1121" t="s">
        <v>13161</v>
      </c>
      <c r="F86" s="1121" t="s">
        <v>13162</v>
      </c>
      <c r="G86" s="1121" t="s">
        <v>11793</v>
      </c>
      <c r="H86" s="1108" t="s">
        <v>13163</v>
      </c>
      <c r="I86" s="1105" t="s">
        <v>13164</v>
      </c>
      <c r="J86" s="1102" t="s">
        <v>11796</v>
      </c>
      <c r="K86" s="1105" t="s">
        <v>11796</v>
      </c>
      <c r="L86" s="1125"/>
      <c r="M86" s="1105" t="s">
        <v>11817</v>
      </c>
      <c r="N86" s="1106">
        <v>2022</v>
      </c>
      <c r="O86" s="1107" t="s">
        <v>13165</v>
      </c>
      <c r="P86" s="484" t="s">
        <v>66</v>
      </c>
      <c r="Q86" s="45"/>
      <c r="R86" s="126"/>
      <c r="S86" s="168"/>
      <c r="T86" s="223" t="s">
        <v>2448</v>
      </c>
      <c r="U86" s="802" t="s">
        <v>2528</v>
      </c>
      <c r="V86" s="803" t="s">
        <v>2529</v>
      </c>
      <c r="W86" s="802" t="s">
        <v>2530</v>
      </c>
      <c r="X86" s="674">
        <v>2</v>
      </c>
      <c r="Y86" s="83">
        <v>2</v>
      </c>
    </row>
    <row r="87" spans="1:25" ht="13.2" customHeight="1">
      <c r="A87" s="83">
        <v>476</v>
      </c>
      <c r="B87" s="107" t="s">
        <v>543</v>
      </c>
      <c r="C87" s="107" t="s">
        <v>560</v>
      </c>
      <c r="D87" s="826" t="s">
        <v>5064</v>
      </c>
      <c r="E87" s="1121" t="s">
        <v>13112</v>
      </c>
      <c r="F87" s="1111" t="s">
        <v>8763</v>
      </c>
      <c r="G87" s="1121" t="s">
        <v>11793</v>
      </c>
      <c r="H87" s="1107" t="s">
        <v>13113</v>
      </c>
      <c r="I87" s="1109" t="s">
        <v>13114</v>
      </c>
      <c r="J87" s="1102" t="s">
        <v>11796</v>
      </c>
      <c r="K87" s="1105" t="s">
        <v>11796</v>
      </c>
      <c r="L87" s="1105" t="s">
        <v>11796</v>
      </c>
      <c r="M87" s="1105" t="s">
        <v>11817</v>
      </c>
      <c r="N87" s="1106">
        <v>2022</v>
      </c>
      <c r="O87" s="1108" t="s">
        <v>13115</v>
      </c>
      <c r="P87" s="484" t="s">
        <v>98</v>
      </c>
      <c r="Q87" s="45" t="s">
        <v>1164</v>
      </c>
      <c r="R87" s="126"/>
      <c r="S87" s="168" t="s">
        <v>858</v>
      </c>
      <c r="T87" s="226" t="s">
        <v>2737</v>
      </c>
      <c r="U87" s="802"/>
      <c r="V87" s="807" t="s">
        <v>3082</v>
      </c>
      <c r="W87" s="807" t="s">
        <v>3083</v>
      </c>
      <c r="X87" s="674">
        <v>2</v>
      </c>
      <c r="Y87" s="83">
        <v>2</v>
      </c>
    </row>
    <row r="88" spans="1:25" ht="13.95" customHeight="1">
      <c r="A88" s="83">
        <v>484</v>
      </c>
      <c r="B88" s="107" t="s">
        <v>543</v>
      </c>
      <c r="C88" s="107" t="s">
        <v>560</v>
      </c>
      <c r="D88" s="826" t="s">
        <v>5067</v>
      </c>
      <c r="E88" s="1121" t="s">
        <v>13136</v>
      </c>
      <c r="F88" s="1124" t="s">
        <v>7133</v>
      </c>
      <c r="G88" s="1121" t="s">
        <v>11793</v>
      </c>
      <c r="H88" s="1121" t="s">
        <v>13137</v>
      </c>
      <c r="I88" s="1121" t="s">
        <v>13138</v>
      </c>
      <c r="J88" s="1102" t="s">
        <v>11796</v>
      </c>
      <c r="K88" s="1105" t="s">
        <v>11796</v>
      </c>
      <c r="L88" s="1105" t="s">
        <v>11796</v>
      </c>
      <c r="M88" s="1105" t="s">
        <v>11817</v>
      </c>
      <c r="N88" s="1106">
        <v>2022</v>
      </c>
      <c r="O88" s="1111" t="s">
        <v>8615</v>
      </c>
      <c r="P88" s="484" t="s">
        <v>98</v>
      </c>
      <c r="Q88" s="45" t="s">
        <v>1165</v>
      </c>
      <c r="R88" s="126"/>
      <c r="S88" s="168" t="s">
        <v>857</v>
      </c>
      <c r="T88" s="223" t="s">
        <v>2446</v>
      </c>
      <c r="U88" s="802"/>
      <c r="V88" s="807" t="s">
        <v>3094</v>
      </c>
      <c r="W88" s="807" t="s">
        <v>3095</v>
      </c>
      <c r="X88" s="674">
        <v>2</v>
      </c>
      <c r="Y88" s="83">
        <v>2</v>
      </c>
    </row>
    <row r="89" spans="1:25" ht="13.95" customHeight="1">
      <c r="A89" s="83">
        <v>485</v>
      </c>
      <c r="B89" s="107" t="s">
        <v>543</v>
      </c>
      <c r="C89" s="107" t="s">
        <v>560</v>
      </c>
      <c r="D89" s="1000" t="s">
        <v>5062</v>
      </c>
      <c r="E89" s="1121" t="s">
        <v>13139</v>
      </c>
      <c r="F89" s="1111" t="s">
        <v>609</v>
      </c>
      <c r="G89" s="1121" t="s">
        <v>11793</v>
      </c>
      <c r="H89" s="1121" t="s">
        <v>13140</v>
      </c>
      <c r="I89" s="1121" t="s">
        <v>13138</v>
      </c>
      <c r="J89" s="1102" t="s">
        <v>11796</v>
      </c>
      <c r="K89" s="1105" t="s">
        <v>11796</v>
      </c>
      <c r="L89" s="1105" t="s">
        <v>11796</v>
      </c>
      <c r="M89" s="1105" t="s">
        <v>11817</v>
      </c>
      <c r="N89" s="1106">
        <v>2022</v>
      </c>
      <c r="O89" s="1107" t="s">
        <v>13141</v>
      </c>
      <c r="P89" s="484" t="s">
        <v>98</v>
      </c>
      <c r="Q89" s="45" t="s">
        <v>1165</v>
      </c>
      <c r="R89" s="126"/>
      <c r="S89" s="168" t="s">
        <v>801</v>
      </c>
      <c r="T89" s="226" t="s">
        <v>2446</v>
      </c>
      <c r="U89" s="802" t="s">
        <v>3096</v>
      </c>
      <c r="V89" s="807" t="s">
        <v>3097</v>
      </c>
      <c r="W89" s="807" t="s">
        <v>3098</v>
      </c>
      <c r="X89" s="674">
        <v>2</v>
      </c>
      <c r="Y89" s="83">
        <v>2</v>
      </c>
    </row>
    <row r="90" spans="1:25" ht="13.95" customHeight="1">
      <c r="A90" s="83">
        <v>487</v>
      </c>
      <c r="B90" s="107" t="s">
        <v>543</v>
      </c>
      <c r="C90" s="107" t="s">
        <v>560</v>
      </c>
      <c r="D90" s="826" t="s">
        <v>5061</v>
      </c>
      <c r="E90" s="1121" t="s">
        <v>13145</v>
      </c>
      <c r="F90" s="1124" t="s">
        <v>585</v>
      </c>
      <c r="G90" s="1121" t="s">
        <v>11793</v>
      </c>
      <c r="H90" s="1121" t="s">
        <v>13146</v>
      </c>
      <c r="I90" s="1121" t="s">
        <v>13138</v>
      </c>
      <c r="J90" s="1102" t="s">
        <v>11796</v>
      </c>
      <c r="K90" s="1105" t="s">
        <v>11796</v>
      </c>
      <c r="L90" s="1105" t="s">
        <v>11796</v>
      </c>
      <c r="M90" s="1105" t="s">
        <v>11817</v>
      </c>
      <c r="N90" s="1106">
        <v>2022</v>
      </c>
      <c r="O90" s="1111" t="s">
        <v>8616</v>
      </c>
      <c r="P90" s="484" t="s">
        <v>98</v>
      </c>
      <c r="Q90" s="45" t="s">
        <v>1165</v>
      </c>
      <c r="R90" s="126" t="s">
        <v>1049</v>
      </c>
      <c r="S90" s="168" t="s">
        <v>806</v>
      </c>
      <c r="T90" s="226" t="s">
        <v>2446</v>
      </c>
      <c r="U90" s="802"/>
      <c r="V90" s="807" t="s">
        <v>3099</v>
      </c>
      <c r="W90" s="807" t="s">
        <v>3100</v>
      </c>
      <c r="X90" s="674">
        <v>2</v>
      </c>
      <c r="Y90" s="83">
        <v>2</v>
      </c>
    </row>
    <row r="91" spans="1:25" ht="13.95" customHeight="1">
      <c r="A91" s="83">
        <v>488</v>
      </c>
      <c r="B91" s="107" t="s">
        <v>543</v>
      </c>
      <c r="C91" s="107" t="s">
        <v>560</v>
      </c>
      <c r="D91" s="826" t="s">
        <v>5068</v>
      </c>
      <c r="E91" s="1121" t="s">
        <v>13147</v>
      </c>
      <c r="F91" s="1124" t="s">
        <v>627</v>
      </c>
      <c r="G91" s="1121" t="s">
        <v>11793</v>
      </c>
      <c r="H91" s="1121" t="s">
        <v>13148</v>
      </c>
      <c r="I91" s="1121" t="s">
        <v>13149</v>
      </c>
      <c r="J91" s="1102" t="s">
        <v>11796</v>
      </c>
      <c r="K91" s="1105" t="s">
        <v>11796</v>
      </c>
      <c r="L91" s="1105" t="s">
        <v>11796</v>
      </c>
      <c r="M91" s="1105" t="s">
        <v>11817</v>
      </c>
      <c r="N91" s="1106">
        <v>2022</v>
      </c>
      <c r="O91" s="1107" t="s">
        <v>13150</v>
      </c>
      <c r="P91" s="484" t="s">
        <v>98</v>
      </c>
      <c r="Q91" s="45" t="s">
        <v>1164</v>
      </c>
      <c r="R91" s="126"/>
      <c r="S91" s="168" t="s">
        <v>856</v>
      </c>
      <c r="T91" s="226" t="s">
        <v>3370</v>
      </c>
      <c r="U91" s="802"/>
      <c r="V91" s="807" t="s">
        <v>3102</v>
      </c>
      <c r="W91" s="807" t="s">
        <v>3103</v>
      </c>
      <c r="X91" s="674">
        <v>2</v>
      </c>
      <c r="Y91" s="83">
        <v>2</v>
      </c>
    </row>
    <row r="92" spans="1:25" ht="13.95" customHeight="1">
      <c r="A92" s="83">
        <v>544</v>
      </c>
      <c r="B92" s="107" t="s">
        <v>545</v>
      </c>
      <c r="C92" s="107" t="s">
        <v>564</v>
      </c>
      <c r="D92" s="826" t="s">
        <v>5110</v>
      </c>
      <c r="E92" s="1121" t="s">
        <v>13334</v>
      </c>
      <c r="F92" s="1108" t="s">
        <v>13335</v>
      </c>
      <c r="G92" s="1121" t="s">
        <v>11793</v>
      </c>
      <c r="H92" s="1107" t="s">
        <v>13336</v>
      </c>
      <c r="I92" s="1108" t="s">
        <v>13337</v>
      </c>
      <c r="J92" s="1102" t="s">
        <v>11796</v>
      </c>
      <c r="K92" s="1105" t="s">
        <v>11796</v>
      </c>
      <c r="L92" s="1105" t="s">
        <v>11796</v>
      </c>
      <c r="M92" s="1105" t="s">
        <v>11817</v>
      </c>
      <c r="N92" s="1106">
        <v>2022</v>
      </c>
      <c r="O92" s="1107" t="s">
        <v>13338</v>
      </c>
      <c r="P92" s="484" t="s">
        <v>98</v>
      </c>
      <c r="Q92" s="45"/>
      <c r="R92" s="126"/>
      <c r="S92" s="168"/>
      <c r="T92" s="223" t="s">
        <v>2622</v>
      </c>
      <c r="U92" s="802"/>
      <c r="V92" s="1168" t="s">
        <v>3151</v>
      </c>
      <c r="W92" s="807" t="s">
        <v>3152</v>
      </c>
      <c r="X92" s="674">
        <v>2</v>
      </c>
      <c r="Y92" s="83">
        <v>2</v>
      </c>
    </row>
    <row r="93" spans="1:25" ht="13.95" customHeight="1">
      <c r="A93" s="83">
        <v>545</v>
      </c>
      <c r="B93" s="107" t="s">
        <v>545</v>
      </c>
      <c r="C93" s="107" t="s">
        <v>564</v>
      </c>
      <c r="D93" s="826" t="s">
        <v>5103</v>
      </c>
      <c r="E93" s="1121" t="s">
        <v>13346</v>
      </c>
      <c r="F93" s="1121" t="s">
        <v>13347</v>
      </c>
      <c r="G93" s="1121" t="s">
        <v>11793</v>
      </c>
      <c r="H93" s="1121" t="s">
        <v>13341</v>
      </c>
      <c r="I93" s="1121" t="s">
        <v>13348</v>
      </c>
      <c r="J93" s="1102" t="s">
        <v>11796</v>
      </c>
      <c r="K93" s="1105" t="s">
        <v>11796</v>
      </c>
      <c r="L93" s="1105" t="s">
        <v>11796</v>
      </c>
      <c r="M93" s="1105" t="s">
        <v>11817</v>
      </c>
      <c r="N93" s="1106">
        <v>2022</v>
      </c>
      <c r="O93" s="1111" t="s">
        <v>8657</v>
      </c>
      <c r="P93" s="484" t="s">
        <v>98</v>
      </c>
      <c r="Q93" s="30" t="s">
        <v>9624</v>
      </c>
      <c r="R93" s="127"/>
      <c r="S93" s="168" t="s">
        <v>879</v>
      </c>
      <c r="T93" s="223" t="s">
        <v>2622</v>
      </c>
      <c r="U93" s="802" t="s">
        <v>3153</v>
      </c>
      <c r="V93" s="807" t="s">
        <v>3154</v>
      </c>
      <c r="W93" s="807" t="s">
        <v>3155</v>
      </c>
      <c r="X93" s="674">
        <v>2</v>
      </c>
      <c r="Y93" s="83">
        <v>2</v>
      </c>
    </row>
    <row r="94" spans="1:25" ht="13.95" customHeight="1">
      <c r="A94" s="83">
        <v>547</v>
      </c>
      <c r="B94" s="107" t="s">
        <v>545</v>
      </c>
      <c r="C94" s="107" t="s">
        <v>564</v>
      </c>
      <c r="D94" s="826" t="s">
        <v>5104</v>
      </c>
      <c r="E94" s="1108" t="s">
        <v>13351</v>
      </c>
      <c r="F94" s="1111" t="s">
        <v>586</v>
      </c>
      <c r="G94" s="1108" t="s">
        <v>11793</v>
      </c>
      <c r="H94" s="1111" t="s">
        <v>6214</v>
      </c>
      <c r="I94" s="1107" t="s">
        <v>13352</v>
      </c>
      <c r="J94" s="1103" t="s">
        <v>11796</v>
      </c>
      <c r="K94" s="1109" t="s">
        <v>11796</v>
      </c>
      <c r="L94" s="1109" t="s">
        <v>11796</v>
      </c>
      <c r="M94" s="1109" t="s">
        <v>11817</v>
      </c>
      <c r="N94" s="1110">
        <v>2022</v>
      </c>
      <c r="O94" s="1111" t="s">
        <v>9626</v>
      </c>
      <c r="P94" s="484" t="s">
        <v>98</v>
      </c>
      <c r="Q94" s="30" t="s">
        <v>9624</v>
      </c>
      <c r="R94" s="126"/>
      <c r="S94" s="168" t="s">
        <v>878</v>
      </c>
      <c r="T94" s="223" t="s">
        <v>2622</v>
      </c>
      <c r="U94" s="802"/>
      <c r="V94" s="807" t="s">
        <v>3158</v>
      </c>
      <c r="W94" s="802" t="s">
        <v>3159</v>
      </c>
      <c r="X94" s="674">
        <v>2</v>
      </c>
      <c r="Y94" s="83">
        <v>2</v>
      </c>
    </row>
    <row r="95" spans="1:25" ht="13.95" customHeight="1">
      <c r="A95" s="83">
        <v>548</v>
      </c>
      <c r="B95" s="107" t="s">
        <v>545</v>
      </c>
      <c r="C95" s="107" t="s">
        <v>564</v>
      </c>
      <c r="D95" s="826" t="s">
        <v>5104</v>
      </c>
      <c r="E95" s="1121" t="s">
        <v>13353</v>
      </c>
      <c r="F95" s="1121" t="s">
        <v>13354</v>
      </c>
      <c r="G95" s="1121" t="s">
        <v>11793</v>
      </c>
      <c r="H95" s="1108" t="s">
        <v>13355</v>
      </c>
      <c r="I95" s="1121" t="s">
        <v>13356</v>
      </c>
      <c r="J95" s="1102" t="s">
        <v>11796</v>
      </c>
      <c r="K95" s="1105" t="s">
        <v>11796</v>
      </c>
      <c r="L95" s="1105" t="s">
        <v>11796</v>
      </c>
      <c r="M95" s="1105" t="s">
        <v>11817</v>
      </c>
      <c r="N95" s="1106">
        <v>2022</v>
      </c>
      <c r="O95" s="1107" t="s">
        <v>13357</v>
      </c>
      <c r="P95" s="484" t="s">
        <v>98</v>
      </c>
      <c r="Q95" s="30" t="s">
        <v>9624</v>
      </c>
      <c r="R95" s="126"/>
      <c r="S95" s="168" t="s">
        <v>878</v>
      </c>
      <c r="T95" s="223" t="s">
        <v>2622</v>
      </c>
      <c r="U95" s="802" t="s">
        <v>3160</v>
      </c>
      <c r="V95" s="807" t="s">
        <v>3161</v>
      </c>
      <c r="W95" s="802" t="s">
        <v>3162</v>
      </c>
      <c r="X95" s="674">
        <v>2</v>
      </c>
      <c r="Y95" s="83">
        <v>2</v>
      </c>
    </row>
    <row r="96" spans="1:25" ht="13.95" customHeight="1">
      <c r="A96" s="83">
        <v>553</v>
      </c>
      <c r="B96" s="107" t="s">
        <v>545</v>
      </c>
      <c r="C96" s="107" t="s">
        <v>564</v>
      </c>
      <c r="D96" s="826" t="s">
        <v>5105</v>
      </c>
      <c r="E96" s="1121" t="s">
        <v>13339</v>
      </c>
      <c r="F96" s="1121" t="s">
        <v>13340</v>
      </c>
      <c r="G96" s="1121" t="s">
        <v>11793</v>
      </c>
      <c r="H96" s="1121" t="s">
        <v>13341</v>
      </c>
      <c r="I96" s="1121" t="s">
        <v>13342</v>
      </c>
      <c r="J96" s="1102" t="s">
        <v>11796</v>
      </c>
      <c r="K96" s="1105" t="s">
        <v>11796</v>
      </c>
      <c r="L96" s="1105" t="s">
        <v>11796</v>
      </c>
      <c r="M96" s="1105" t="s">
        <v>11817</v>
      </c>
      <c r="N96" s="1106">
        <v>2022</v>
      </c>
      <c r="O96" s="1107" t="s">
        <v>13343</v>
      </c>
      <c r="P96" s="484" t="s">
        <v>98</v>
      </c>
      <c r="Q96" s="30" t="s">
        <v>9624</v>
      </c>
      <c r="R96" s="126"/>
      <c r="S96" s="132"/>
      <c r="T96" s="223" t="s">
        <v>2622</v>
      </c>
      <c r="U96" s="802" t="s">
        <v>3174</v>
      </c>
      <c r="V96" s="807" t="s">
        <v>3175</v>
      </c>
      <c r="W96" s="1168" t="s">
        <v>3176</v>
      </c>
      <c r="X96" s="674">
        <v>2</v>
      </c>
      <c r="Y96" s="83">
        <v>2</v>
      </c>
    </row>
    <row r="97" spans="1:25" ht="13.95" customHeight="1">
      <c r="A97" s="83">
        <v>559</v>
      </c>
      <c r="B97" s="107" t="s">
        <v>545</v>
      </c>
      <c r="C97" s="107" t="s">
        <v>565</v>
      </c>
      <c r="D97" s="826" t="s">
        <v>5111</v>
      </c>
      <c r="E97" s="1102" t="s">
        <v>13408</v>
      </c>
      <c r="F97" s="1102" t="s">
        <v>13404</v>
      </c>
      <c r="G97" s="1102" t="s">
        <v>11793</v>
      </c>
      <c r="H97" s="1102" t="s">
        <v>13409</v>
      </c>
      <c r="I97" s="1109" t="s">
        <v>13410</v>
      </c>
      <c r="J97" s="1102" t="s">
        <v>11796</v>
      </c>
      <c r="K97" s="1105" t="s">
        <v>11796</v>
      </c>
      <c r="L97" s="1105" t="s">
        <v>11796</v>
      </c>
      <c r="M97" s="1105" t="s">
        <v>11817</v>
      </c>
      <c r="N97" s="1106">
        <v>2022</v>
      </c>
      <c r="O97" s="1111" t="s">
        <v>8667</v>
      </c>
      <c r="P97" s="484" t="s">
        <v>98</v>
      </c>
      <c r="Q97" s="30" t="s">
        <v>1162</v>
      </c>
      <c r="R97" s="126"/>
      <c r="S97" s="168" t="s">
        <v>813</v>
      </c>
      <c r="T97" s="223" t="s">
        <v>2622</v>
      </c>
      <c r="U97" s="802" t="s">
        <v>3181</v>
      </c>
      <c r="V97" s="807" t="s">
        <v>3182</v>
      </c>
      <c r="W97" s="807" t="s">
        <v>3183</v>
      </c>
      <c r="X97" s="674">
        <v>2</v>
      </c>
      <c r="Y97" s="83">
        <v>2</v>
      </c>
    </row>
    <row r="98" spans="1:25" ht="13.95" customHeight="1">
      <c r="A98" s="83">
        <v>277</v>
      </c>
      <c r="B98" s="107" t="s">
        <v>539</v>
      </c>
      <c r="C98" s="107" t="s">
        <v>546</v>
      </c>
      <c r="D98" s="826" t="s">
        <v>4956</v>
      </c>
      <c r="E98" s="1102" t="s">
        <v>12534</v>
      </c>
      <c r="F98" s="1102" t="s">
        <v>12535</v>
      </c>
      <c r="G98" s="1102" t="s">
        <v>11793</v>
      </c>
      <c r="H98" s="1102" t="s">
        <v>12536</v>
      </c>
      <c r="I98" s="1121" t="s">
        <v>12537</v>
      </c>
      <c r="J98" s="1102" t="s">
        <v>11796</v>
      </c>
      <c r="K98" s="1105" t="s">
        <v>11796</v>
      </c>
      <c r="L98" s="1105" t="s">
        <v>11796</v>
      </c>
      <c r="M98" s="1105" t="s">
        <v>11927</v>
      </c>
      <c r="N98" s="1106">
        <v>2022</v>
      </c>
      <c r="O98" s="1107" t="s">
        <v>8420</v>
      </c>
      <c r="P98" s="478" t="s">
        <v>98</v>
      </c>
      <c r="Q98" s="30" t="s">
        <v>1161</v>
      </c>
      <c r="R98" s="126"/>
      <c r="S98" s="168" t="s">
        <v>831</v>
      </c>
      <c r="T98" s="438" t="s">
        <v>2847</v>
      </c>
      <c r="U98" s="804"/>
      <c r="V98" s="807" t="s">
        <v>2848</v>
      </c>
      <c r="W98" s="802" t="s">
        <v>2849</v>
      </c>
      <c r="X98" s="674">
        <v>3</v>
      </c>
      <c r="Y98" s="83">
        <v>3</v>
      </c>
    </row>
    <row r="99" spans="1:25" ht="13.95" customHeight="1">
      <c r="A99" s="83">
        <v>279</v>
      </c>
      <c r="B99" s="107" t="s">
        <v>539</v>
      </c>
      <c r="C99" s="107" t="s">
        <v>546</v>
      </c>
      <c r="D99" s="826" t="s">
        <v>4969</v>
      </c>
      <c r="E99" s="1102" t="s">
        <v>12545</v>
      </c>
      <c r="F99" s="1104" t="s">
        <v>8745</v>
      </c>
      <c r="G99" s="1102" t="s">
        <v>11793</v>
      </c>
      <c r="H99" s="1104" t="s">
        <v>1588</v>
      </c>
      <c r="I99" s="1111" t="s">
        <v>8422</v>
      </c>
      <c r="J99" s="1102" t="s">
        <v>11796</v>
      </c>
      <c r="K99" s="1105" t="s">
        <v>11796</v>
      </c>
      <c r="L99" s="1105" t="s">
        <v>11796</v>
      </c>
      <c r="M99" s="1105" t="s">
        <v>11927</v>
      </c>
      <c r="N99" s="1106">
        <v>2022</v>
      </c>
      <c r="O99" s="1111" t="s">
        <v>303</v>
      </c>
      <c r="P99" s="478" t="s">
        <v>98</v>
      </c>
      <c r="Q99" s="45" t="s">
        <v>1177</v>
      </c>
      <c r="R99" s="126"/>
      <c r="S99" s="168" t="s">
        <v>825</v>
      </c>
      <c r="T99" s="804" t="s">
        <v>3404</v>
      </c>
      <c r="U99" s="802" t="s">
        <v>2853</v>
      </c>
      <c r="V99" s="807" t="s">
        <v>2854</v>
      </c>
      <c r="W99" s="802" t="s">
        <v>2855</v>
      </c>
      <c r="X99" s="674">
        <v>3</v>
      </c>
      <c r="Y99" s="83">
        <v>3</v>
      </c>
    </row>
    <row r="100" spans="1:25" ht="13.95" customHeight="1">
      <c r="A100" s="83">
        <v>357</v>
      </c>
      <c r="B100" s="107" t="s">
        <v>539</v>
      </c>
      <c r="C100" s="107" t="s">
        <v>549</v>
      </c>
      <c r="D100" s="826" t="s">
        <v>5003</v>
      </c>
      <c r="E100" s="1102" t="s">
        <v>12820</v>
      </c>
      <c r="F100" s="1103" t="s">
        <v>12821</v>
      </c>
      <c r="G100" s="1102" t="s">
        <v>11793</v>
      </c>
      <c r="H100" s="1103" t="s">
        <v>12822</v>
      </c>
      <c r="I100" s="1103" t="s">
        <v>12797</v>
      </c>
      <c r="J100" s="1102" t="s">
        <v>11796</v>
      </c>
      <c r="K100" s="1105" t="s">
        <v>11796</v>
      </c>
      <c r="L100" s="1105" t="s">
        <v>11796</v>
      </c>
      <c r="M100" s="1105" t="s">
        <v>11927</v>
      </c>
      <c r="N100" s="1106">
        <v>2022</v>
      </c>
      <c r="O100" s="1107" t="s">
        <v>12823</v>
      </c>
      <c r="P100" s="484" t="s">
        <v>66</v>
      </c>
      <c r="Q100" s="30"/>
      <c r="R100" s="126"/>
      <c r="S100" s="168"/>
      <c r="T100" s="223" t="s">
        <v>2240</v>
      </c>
      <c r="U100" s="802"/>
      <c r="V100" s="803" t="s">
        <v>2411</v>
      </c>
      <c r="W100" s="802" t="s">
        <v>2416</v>
      </c>
      <c r="X100" s="674">
        <v>3</v>
      </c>
      <c r="Y100" s="83">
        <v>3</v>
      </c>
    </row>
    <row r="101" spans="1:25" ht="13.95" customHeight="1">
      <c r="A101" s="83">
        <v>529</v>
      </c>
      <c r="B101" s="107" t="s">
        <v>544</v>
      </c>
      <c r="C101" s="107" t="s">
        <v>562</v>
      </c>
      <c r="D101" s="826" t="s">
        <v>5090</v>
      </c>
      <c r="E101" s="1102" t="s">
        <v>13266</v>
      </c>
      <c r="F101" s="1102" t="s">
        <v>13267</v>
      </c>
      <c r="G101" s="1102" t="s">
        <v>11793</v>
      </c>
      <c r="H101" s="1103" t="s">
        <v>13268</v>
      </c>
      <c r="I101" s="1108" t="s">
        <v>13269</v>
      </c>
      <c r="J101" s="1102" t="s">
        <v>11796</v>
      </c>
      <c r="K101" s="1105" t="s">
        <v>11796</v>
      </c>
      <c r="L101" s="1105" t="s">
        <v>11796</v>
      </c>
      <c r="M101" s="1105" t="s">
        <v>11927</v>
      </c>
      <c r="N101" s="1106">
        <v>2022</v>
      </c>
      <c r="O101" s="1111" t="s">
        <v>8643</v>
      </c>
      <c r="P101" s="484" t="s">
        <v>98</v>
      </c>
      <c r="Q101" s="45" t="s">
        <v>1166</v>
      </c>
      <c r="R101" s="126"/>
      <c r="S101" s="168" t="s">
        <v>866</v>
      </c>
      <c r="T101" s="223" t="s">
        <v>3128</v>
      </c>
      <c r="U101" s="802"/>
      <c r="V101" s="802" t="s">
        <v>3129</v>
      </c>
      <c r="W101" s="807" t="s">
        <v>3130</v>
      </c>
      <c r="X101" s="674">
        <v>3</v>
      </c>
      <c r="Y101" s="83">
        <v>3</v>
      </c>
    </row>
    <row r="102" spans="1:25" ht="13.8">
      <c r="A102" s="83">
        <v>3</v>
      </c>
      <c r="B102" s="107" t="s">
        <v>537</v>
      </c>
      <c r="C102" s="107" t="s">
        <v>538</v>
      </c>
      <c r="D102" s="826" t="s">
        <v>4865</v>
      </c>
      <c r="E102" s="1102" t="s">
        <v>12016</v>
      </c>
      <c r="F102" s="1103" t="s">
        <v>11981</v>
      </c>
      <c r="G102" s="1102" t="s">
        <v>11793</v>
      </c>
      <c r="H102" s="1103" t="s">
        <v>12017</v>
      </c>
      <c r="I102" s="1104" t="s">
        <v>3952</v>
      </c>
      <c r="J102" s="1102" t="s">
        <v>11796</v>
      </c>
      <c r="K102" s="1105" t="s">
        <v>11796</v>
      </c>
      <c r="L102" s="1105" t="s">
        <v>11796</v>
      </c>
      <c r="M102" s="1105" t="s">
        <v>11797</v>
      </c>
      <c r="N102" s="1106">
        <v>2022</v>
      </c>
      <c r="O102" s="1111" t="s">
        <v>8098</v>
      </c>
      <c r="P102" s="498" t="s">
        <v>66</v>
      </c>
      <c r="Q102" s="45" t="s">
        <v>1174</v>
      </c>
      <c r="R102" s="126"/>
      <c r="S102" s="168" t="s">
        <v>737</v>
      </c>
      <c r="T102" s="221" t="s">
        <v>1912</v>
      </c>
      <c r="U102" s="804"/>
      <c r="V102" s="801" t="s">
        <v>1913</v>
      </c>
      <c r="W102" s="804" t="s">
        <v>1914</v>
      </c>
      <c r="X102" s="674">
        <v>3</v>
      </c>
      <c r="Y102" s="83">
        <v>3</v>
      </c>
    </row>
    <row r="103" spans="1:25" ht="13.95" customHeight="1">
      <c r="A103" s="83">
        <v>4</v>
      </c>
      <c r="B103" s="107" t="s">
        <v>537</v>
      </c>
      <c r="C103" s="107" t="s">
        <v>538</v>
      </c>
      <c r="D103" s="826" t="s">
        <v>4867</v>
      </c>
      <c r="E103" s="1102" t="s">
        <v>12060</v>
      </c>
      <c r="F103" s="1120" t="s">
        <v>596</v>
      </c>
      <c r="G103" s="1102" t="s">
        <v>11793</v>
      </c>
      <c r="H103" s="1102" t="s">
        <v>12061</v>
      </c>
      <c r="I103" s="1103" t="s">
        <v>12062</v>
      </c>
      <c r="J103" s="1102" t="s">
        <v>11796</v>
      </c>
      <c r="K103" s="1105" t="s">
        <v>11796</v>
      </c>
      <c r="L103" s="1105" t="s">
        <v>11796</v>
      </c>
      <c r="M103" s="1105" t="s">
        <v>11797</v>
      </c>
      <c r="N103" s="1106">
        <v>2022</v>
      </c>
      <c r="O103" s="1107" t="s">
        <v>12063</v>
      </c>
      <c r="P103" s="498" t="s">
        <v>66</v>
      </c>
      <c r="Q103" s="138" t="s">
        <v>1174</v>
      </c>
      <c r="R103" s="132"/>
      <c r="S103" s="168" t="s">
        <v>735</v>
      </c>
      <c r="T103" s="221" t="s">
        <v>1915</v>
      </c>
      <c r="U103" s="804"/>
      <c r="V103" s="804" t="s">
        <v>1916</v>
      </c>
      <c r="W103" s="804" t="s">
        <v>1917</v>
      </c>
      <c r="X103" s="674">
        <v>3</v>
      </c>
      <c r="Y103" s="83">
        <v>3</v>
      </c>
    </row>
    <row r="104" spans="1:25" ht="13.8">
      <c r="A104" s="83">
        <v>5</v>
      </c>
      <c r="B104" s="107" t="s">
        <v>537</v>
      </c>
      <c r="C104" s="107" t="s">
        <v>538</v>
      </c>
      <c r="D104" s="826" t="s">
        <v>4878</v>
      </c>
      <c r="E104" s="1102" t="s">
        <v>12086</v>
      </c>
      <c r="F104" s="1102" t="s">
        <v>11986</v>
      </c>
      <c r="G104" s="1102" t="s">
        <v>11793</v>
      </c>
      <c r="H104" s="1103" t="s">
        <v>12087</v>
      </c>
      <c r="I104" s="1102" t="s">
        <v>12088</v>
      </c>
      <c r="J104" s="1102" t="s">
        <v>11796</v>
      </c>
      <c r="K104" s="1105" t="s">
        <v>11796</v>
      </c>
      <c r="L104" s="1105" t="s">
        <v>11796</v>
      </c>
      <c r="M104" s="1105" t="s">
        <v>11797</v>
      </c>
      <c r="N104" s="1106">
        <v>2022</v>
      </c>
      <c r="O104" s="1111" t="s">
        <v>8100</v>
      </c>
      <c r="P104" s="498" t="s">
        <v>66</v>
      </c>
      <c r="Q104" s="138" t="s">
        <v>1174</v>
      </c>
      <c r="R104" s="141" t="s">
        <v>1824</v>
      </c>
      <c r="S104" s="168" t="s">
        <v>734</v>
      </c>
      <c r="T104" s="221" t="s">
        <v>1918</v>
      </c>
      <c r="U104" s="804"/>
      <c r="V104" s="804" t="s">
        <v>1919</v>
      </c>
      <c r="W104" s="804" t="s">
        <v>1920</v>
      </c>
      <c r="X104" s="674">
        <v>3</v>
      </c>
      <c r="Y104" s="83">
        <v>3</v>
      </c>
    </row>
    <row r="105" spans="1:25" ht="13.8">
      <c r="A105" s="83">
        <v>6</v>
      </c>
      <c r="B105" s="107" t="s">
        <v>537</v>
      </c>
      <c r="C105" s="107" t="s">
        <v>538</v>
      </c>
      <c r="D105" s="826" t="s">
        <v>4878</v>
      </c>
      <c r="E105" s="1102" t="s">
        <v>12121</v>
      </c>
      <c r="F105" s="1102" t="s">
        <v>11986</v>
      </c>
      <c r="G105" s="1102" t="s">
        <v>11793</v>
      </c>
      <c r="H105" s="1102" t="s">
        <v>12122</v>
      </c>
      <c r="I105" s="1102" t="s">
        <v>12123</v>
      </c>
      <c r="J105" s="1102" t="s">
        <v>11796</v>
      </c>
      <c r="K105" s="1105" t="s">
        <v>11796</v>
      </c>
      <c r="L105" s="1105" t="s">
        <v>11796</v>
      </c>
      <c r="M105" s="1105" t="s">
        <v>11797</v>
      </c>
      <c r="N105" s="1106">
        <v>2022</v>
      </c>
      <c r="O105" s="1108" t="s">
        <v>12124</v>
      </c>
      <c r="P105" s="498" t="s">
        <v>66</v>
      </c>
      <c r="Q105" s="138" t="s">
        <v>1174</v>
      </c>
      <c r="R105" s="141" t="s">
        <v>1824</v>
      </c>
      <c r="S105" s="168" t="s">
        <v>734</v>
      </c>
      <c r="T105" s="221" t="s">
        <v>1918</v>
      </c>
      <c r="U105" s="804"/>
      <c r="V105" s="804" t="s">
        <v>1921</v>
      </c>
      <c r="W105" s="804" t="s">
        <v>1922</v>
      </c>
      <c r="X105" s="674">
        <v>3</v>
      </c>
      <c r="Y105" s="83">
        <v>3</v>
      </c>
    </row>
    <row r="106" spans="1:25" ht="13.8">
      <c r="A106" s="83">
        <v>7</v>
      </c>
      <c r="B106" s="107" t="s">
        <v>537</v>
      </c>
      <c r="C106" s="107" t="s">
        <v>538</v>
      </c>
      <c r="D106" s="826" t="s">
        <v>4878</v>
      </c>
      <c r="E106" s="1102" t="s">
        <v>12154</v>
      </c>
      <c r="F106" s="1102" t="s">
        <v>11986</v>
      </c>
      <c r="G106" s="1102" t="s">
        <v>11793</v>
      </c>
      <c r="H106" s="1103" t="s">
        <v>12155</v>
      </c>
      <c r="I106" s="1113" t="s">
        <v>12156</v>
      </c>
      <c r="J106" s="1102" t="s">
        <v>11796</v>
      </c>
      <c r="K106" s="1105" t="s">
        <v>11796</v>
      </c>
      <c r="L106" s="1105" t="s">
        <v>11796</v>
      </c>
      <c r="M106" s="1105" t="s">
        <v>11797</v>
      </c>
      <c r="N106" s="1106">
        <v>2022</v>
      </c>
      <c r="O106" s="1111" t="s">
        <v>8101</v>
      </c>
      <c r="P106" s="498" t="s">
        <v>66</v>
      </c>
      <c r="Q106" s="138" t="s">
        <v>1174</v>
      </c>
      <c r="R106" s="141" t="s">
        <v>1824</v>
      </c>
      <c r="S106" s="168" t="s">
        <v>734</v>
      </c>
      <c r="T106" s="221" t="s">
        <v>1918</v>
      </c>
      <c r="U106" s="804"/>
      <c r="V106" s="801" t="s">
        <v>1923</v>
      </c>
      <c r="W106" s="801" t="s">
        <v>1924</v>
      </c>
      <c r="X106" s="674">
        <v>3</v>
      </c>
      <c r="Y106" s="83">
        <v>3</v>
      </c>
    </row>
    <row r="107" spans="1:25" ht="13.8">
      <c r="A107" s="83">
        <v>8</v>
      </c>
      <c r="B107" s="107" t="s">
        <v>537</v>
      </c>
      <c r="C107" s="107" t="s">
        <v>538</v>
      </c>
      <c r="D107" s="826" t="s">
        <v>4878</v>
      </c>
      <c r="E107" s="1102" t="s">
        <v>12215</v>
      </c>
      <c r="F107" s="1102" t="s">
        <v>11986</v>
      </c>
      <c r="G107" s="1102" t="s">
        <v>11793</v>
      </c>
      <c r="H107" s="1102" t="s">
        <v>12216</v>
      </c>
      <c r="I107" s="1102" t="s">
        <v>12217</v>
      </c>
      <c r="J107" s="1102" t="s">
        <v>11796</v>
      </c>
      <c r="K107" s="1105" t="s">
        <v>11796</v>
      </c>
      <c r="L107" s="1105" t="s">
        <v>11796</v>
      </c>
      <c r="M107" s="1105" t="s">
        <v>11797</v>
      </c>
      <c r="N107" s="1106">
        <v>2022</v>
      </c>
      <c r="O107" s="1111" t="s">
        <v>8102</v>
      </c>
      <c r="P107" s="498" t="s">
        <v>66</v>
      </c>
      <c r="Q107" s="138" t="s">
        <v>1174</v>
      </c>
      <c r="R107" s="141" t="s">
        <v>1824</v>
      </c>
      <c r="S107" s="168" t="s">
        <v>734</v>
      </c>
      <c r="T107" s="221" t="s">
        <v>1918</v>
      </c>
      <c r="U107" s="804"/>
      <c r="V107" s="801" t="s">
        <v>1925</v>
      </c>
      <c r="W107" s="804" t="s">
        <v>1926</v>
      </c>
      <c r="X107" s="674">
        <v>3</v>
      </c>
      <c r="Y107" s="83">
        <v>3</v>
      </c>
    </row>
    <row r="108" spans="1:25" ht="13.8">
      <c r="A108" s="83">
        <v>9</v>
      </c>
      <c r="B108" s="107" t="s">
        <v>537</v>
      </c>
      <c r="C108" s="107" t="s">
        <v>538</v>
      </c>
      <c r="D108" s="826" t="s">
        <v>4878</v>
      </c>
      <c r="E108" s="1102" t="s">
        <v>12246</v>
      </c>
      <c r="F108" s="1102" t="s">
        <v>11986</v>
      </c>
      <c r="G108" s="1102" t="s">
        <v>11822</v>
      </c>
      <c r="H108" s="1102" t="s">
        <v>12247</v>
      </c>
      <c r="I108" s="1105" t="s">
        <v>11796</v>
      </c>
      <c r="J108" s="1102" t="s">
        <v>11824</v>
      </c>
      <c r="K108" s="1106">
        <v>0</v>
      </c>
      <c r="L108" s="1106">
        <v>5</v>
      </c>
      <c r="M108" s="1105" t="s">
        <v>11797</v>
      </c>
      <c r="N108" s="1106">
        <v>2022</v>
      </c>
      <c r="O108" s="1107" t="s">
        <v>12248</v>
      </c>
      <c r="P108" s="498" t="s">
        <v>66</v>
      </c>
      <c r="Q108" s="138" t="s">
        <v>1174</v>
      </c>
      <c r="R108" s="141" t="s">
        <v>1824</v>
      </c>
      <c r="S108" s="168" t="s">
        <v>734</v>
      </c>
      <c r="T108" s="221" t="s">
        <v>1918</v>
      </c>
      <c r="U108" s="804"/>
      <c r="V108" s="804" t="s">
        <v>1927</v>
      </c>
      <c r="W108" s="804" t="s">
        <v>1928</v>
      </c>
      <c r="X108" s="674">
        <v>3</v>
      </c>
      <c r="Y108" s="83">
        <v>3</v>
      </c>
    </row>
    <row r="109" spans="1:25" ht="15">
      <c r="A109" s="83">
        <v>10</v>
      </c>
      <c r="B109" s="107" t="s">
        <v>537</v>
      </c>
      <c r="C109" s="107" t="s">
        <v>538</v>
      </c>
      <c r="D109" s="826" t="s">
        <v>4888</v>
      </c>
      <c r="E109" s="1102" t="s">
        <v>11798</v>
      </c>
      <c r="F109" s="1102" t="s">
        <v>11799</v>
      </c>
      <c r="G109" s="1102" t="s">
        <v>11793</v>
      </c>
      <c r="H109" s="1103" t="s">
        <v>11800</v>
      </c>
      <c r="I109" s="1104" t="s">
        <v>5993</v>
      </c>
      <c r="J109" s="1102" t="s">
        <v>11796</v>
      </c>
      <c r="K109" s="1105" t="s">
        <v>11796</v>
      </c>
      <c r="L109" s="1105" t="s">
        <v>11796</v>
      </c>
      <c r="M109" s="1105" t="s">
        <v>11797</v>
      </c>
      <c r="N109" s="1106">
        <v>2022</v>
      </c>
      <c r="O109" s="1107" t="s">
        <v>11801</v>
      </c>
      <c r="P109" s="498" t="s">
        <v>66</v>
      </c>
      <c r="Q109" s="138" t="s">
        <v>1174</v>
      </c>
      <c r="R109" s="132"/>
      <c r="S109" s="168"/>
      <c r="T109" s="438" t="s">
        <v>3405</v>
      </c>
      <c r="U109" s="804"/>
      <c r="V109" s="801" t="s">
        <v>1929</v>
      </c>
      <c r="W109" s="801" t="s">
        <v>1930</v>
      </c>
      <c r="X109" s="674">
        <v>3</v>
      </c>
      <c r="Y109" s="83">
        <v>3</v>
      </c>
    </row>
    <row r="110" spans="1:25" ht="13.8">
      <c r="A110" s="83">
        <v>33</v>
      </c>
      <c r="B110" s="107" t="s">
        <v>537</v>
      </c>
      <c r="C110" s="107" t="s">
        <v>538</v>
      </c>
      <c r="D110" s="826" t="s">
        <v>4890</v>
      </c>
      <c r="E110" s="1102" t="s">
        <v>12034</v>
      </c>
      <c r="F110" s="1103" t="s">
        <v>12035</v>
      </c>
      <c r="G110" s="1102" t="s">
        <v>11822</v>
      </c>
      <c r="H110" s="1103" t="s">
        <v>12036</v>
      </c>
      <c r="I110" s="1105" t="s">
        <v>11796</v>
      </c>
      <c r="J110" s="1102" t="s">
        <v>11824</v>
      </c>
      <c r="K110" s="1106">
        <v>0</v>
      </c>
      <c r="L110" s="1112">
        <v>8764</v>
      </c>
      <c r="M110" s="1105" t="s">
        <v>11797</v>
      </c>
      <c r="N110" s="1106">
        <v>2022</v>
      </c>
      <c r="O110" s="1107" t="s">
        <v>12037</v>
      </c>
      <c r="P110" s="498" t="s">
        <v>66</v>
      </c>
      <c r="Q110" s="45" t="s">
        <v>1170</v>
      </c>
      <c r="R110" s="126"/>
      <c r="S110" s="168" t="s">
        <v>738</v>
      </c>
      <c r="T110" s="221" t="s">
        <v>1973</v>
      </c>
      <c r="U110" s="805" t="s">
        <v>1985</v>
      </c>
      <c r="V110" s="800" t="s">
        <v>1986</v>
      </c>
      <c r="W110" s="800" t="s">
        <v>1987</v>
      </c>
      <c r="X110" s="674">
        <v>3</v>
      </c>
      <c r="Y110" s="83">
        <v>3</v>
      </c>
    </row>
    <row r="111" spans="1:25" ht="13.8">
      <c r="A111" s="83">
        <v>34</v>
      </c>
      <c r="B111" s="107" t="s">
        <v>537</v>
      </c>
      <c r="C111" s="107" t="s">
        <v>538</v>
      </c>
      <c r="D111" s="826" t="s">
        <v>4891</v>
      </c>
      <c r="E111" s="1102" t="s">
        <v>12038</v>
      </c>
      <c r="F111" s="1103" t="s">
        <v>12039</v>
      </c>
      <c r="G111" s="1102" t="s">
        <v>11793</v>
      </c>
      <c r="H111" s="1103" t="s">
        <v>12040</v>
      </c>
      <c r="I111" s="1113" t="s">
        <v>12041</v>
      </c>
      <c r="J111" s="1102" t="s">
        <v>11796</v>
      </c>
      <c r="K111" s="1105" t="s">
        <v>11796</v>
      </c>
      <c r="L111" s="1105" t="s">
        <v>11796</v>
      </c>
      <c r="M111" s="1105" t="s">
        <v>11797</v>
      </c>
      <c r="N111" s="1106">
        <v>2022</v>
      </c>
      <c r="O111" s="1111" t="s">
        <v>8143</v>
      </c>
      <c r="P111" s="498" t="s">
        <v>66</v>
      </c>
      <c r="Q111" s="136"/>
      <c r="R111" s="136"/>
      <c r="S111" s="168"/>
      <c r="T111" s="221" t="s">
        <v>1973</v>
      </c>
      <c r="U111" s="802"/>
      <c r="V111" s="801" t="s">
        <v>1988</v>
      </c>
      <c r="W111" s="801" t="s">
        <v>1989</v>
      </c>
      <c r="X111" s="674">
        <v>3</v>
      </c>
      <c r="Y111" s="83">
        <v>3</v>
      </c>
    </row>
    <row r="112" spans="1:25" ht="13.8">
      <c r="A112" s="83">
        <v>35</v>
      </c>
      <c r="B112" s="107" t="s">
        <v>537</v>
      </c>
      <c r="C112" s="107" t="s">
        <v>538</v>
      </c>
      <c r="D112" s="826" t="s">
        <v>4899</v>
      </c>
      <c r="E112" s="1102" t="s">
        <v>12042</v>
      </c>
      <c r="F112" s="1104" t="s">
        <v>8736</v>
      </c>
      <c r="G112" s="1102" t="s">
        <v>11793</v>
      </c>
      <c r="H112" s="1113" t="s">
        <v>12043</v>
      </c>
      <c r="I112" s="1103" t="s">
        <v>12044</v>
      </c>
      <c r="J112" s="1102" t="s">
        <v>11796</v>
      </c>
      <c r="K112" s="1105" t="s">
        <v>11796</v>
      </c>
      <c r="L112" s="1105" t="s">
        <v>11796</v>
      </c>
      <c r="M112" s="1105" t="s">
        <v>11797</v>
      </c>
      <c r="N112" s="1106">
        <v>2022</v>
      </c>
      <c r="O112" s="1108" t="s">
        <v>12045</v>
      </c>
      <c r="P112" s="498" t="s">
        <v>66</v>
      </c>
      <c r="Q112" s="136"/>
      <c r="R112" s="136"/>
      <c r="S112" s="168"/>
      <c r="T112" s="221" t="s">
        <v>1973</v>
      </c>
      <c r="U112" s="802"/>
      <c r="V112" s="800" t="s">
        <v>1990</v>
      </c>
      <c r="W112" s="800" t="s">
        <v>1991</v>
      </c>
      <c r="X112" s="674">
        <v>3</v>
      </c>
      <c r="Y112" s="83">
        <v>3</v>
      </c>
    </row>
    <row r="113" spans="1:25" ht="13.8">
      <c r="A113" s="83">
        <v>58</v>
      </c>
      <c r="B113" s="107" t="s">
        <v>537</v>
      </c>
      <c r="C113" s="107" t="s">
        <v>538</v>
      </c>
      <c r="D113" s="826" t="s">
        <v>4893</v>
      </c>
      <c r="E113" s="1102" t="s">
        <v>12107</v>
      </c>
      <c r="F113" s="1102" t="s">
        <v>12092</v>
      </c>
      <c r="G113" s="1102" t="s">
        <v>11793</v>
      </c>
      <c r="H113" s="1103" t="s">
        <v>12108</v>
      </c>
      <c r="I113" s="1103" t="s">
        <v>12109</v>
      </c>
      <c r="J113" s="1102" t="s">
        <v>11796</v>
      </c>
      <c r="K113" s="1105" t="s">
        <v>11796</v>
      </c>
      <c r="L113" s="1105" t="s">
        <v>11796</v>
      </c>
      <c r="M113" s="1105" t="s">
        <v>11797</v>
      </c>
      <c r="N113" s="1106">
        <v>2022</v>
      </c>
      <c r="O113" s="1108" t="s">
        <v>12110</v>
      </c>
      <c r="P113" s="498" t="s">
        <v>66</v>
      </c>
      <c r="Q113" s="136"/>
      <c r="R113" s="136"/>
      <c r="S113" s="168"/>
      <c r="T113" s="808" t="s">
        <v>2044</v>
      </c>
      <c r="U113" s="804"/>
      <c r="V113" s="801" t="s">
        <v>2045</v>
      </c>
      <c r="W113" s="800" t="s">
        <v>2046</v>
      </c>
      <c r="X113" s="674">
        <v>3</v>
      </c>
      <c r="Y113" s="83">
        <v>3</v>
      </c>
    </row>
    <row r="114" spans="1:25" ht="13.8">
      <c r="A114" s="83">
        <v>119</v>
      </c>
      <c r="B114" s="107" t="s">
        <v>537</v>
      </c>
      <c r="C114" s="107" t="s">
        <v>538</v>
      </c>
      <c r="D114" s="826" t="s">
        <v>4905</v>
      </c>
      <c r="E114" s="1102" t="s">
        <v>11810</v>
      </c>
      <c r="F114" s="1103" t="s">
        <v>11803</v>
      </c>
      <c r="G114" s="1102" t="s">
        <v>11793</v>
      </c>
      <c r="H114" s="1103" t="s">
        <v>11811</v>
      </c>
      <c r="I114" s="1102" t="s">
        <v>11812</v>
      </c>
      <c r="J114" s="1102" t="s">
        <v>11796</v>
      </c>
      <c r="K114" s="1105" t="s">
        <v>11796</v>
      </c>
      <c r="L114" s="1105" t="s">
        <v>11796</v>
      </c>
      <c r="M114" s="1105" t="s">
        <v>11797</v>
      </c>
      <c r="N114" s="1106">
        <v>2022</v>
      </c>
      <c r="O114" s="1107" t="s">
        <v>11813</v>
      </c>
      <c r="P114" s="498" t="s">
        <v>66</v>
      </c>
      <c r="Q114" s="136"/>
      <c r="R114" s="136"/>
      <c r="S114" s="168"/>
      <c r="T114" s="224" t="s">
        <v>2138</v>
      </c>
      <c r="U114" s="802"/>
      <c r="V114" s="802" t="s">
        <v>2144</v>
      </c>
      <c r="W114" s="802" t="s">
        <v>2145</v>
      </c>
      <c r="X114" s="674">
        <v>3</v>
      </c>
      <c r="Y114" s="83">
        <v>3</v>
      </c>
    </row>
    <row r="115" spans="1:25" ht="13.8">
      <c r="A115" s="83">
        <v>122</v>
      </c>
      <c r="B115" s="107" t="s">
        <v>537</v>
      </c>
      <c r="C115" s="107" t="s">
        <v>538</v>
      </c>
      <c r="D115" s="826" t="s">
        <v>4904</v>
      </c>
      <c r="E115" s="1102" t="s">
        <v>11821</v>
      </c>
      <c r="F115" s="1103" t="s">
        <v>11808</v>
      </c>
      <c r="G115" s="1102" t="s">
        <v>11822</v>
      </c>
      <c r="H115" s="1103" t="s">
        <v>11823</v>
      </c>
      <c r="I115" s="1105" t="s">
        <v>11796</v>
      </c>
      <c r="J115" s="1102" t="s">
        <v>11824</v>
      </c>
      <c r="K115" s="1112">
        <v>2150908</v>
      </c>
      <c r="L115" s="1112">
        <v>2581090</v>
      </c>
      <c r="M115" s="1105" t="s">
        <v>11797</v>
      </c>
      <c r="N115" s="1106">
        <v>2022</v>
      </c>
      <c r="O115" s="1108" t="s">
        <v>11825</v>
      </c>
      <c r="P115" s="498" t="s">
        <v>66</v>
      </c>
      <c r="Q115" s="136"/>
      <c r="R115" s="136"/>
      <c r="S115" s="168"/>
      <c r="T115" s="223" t="s">
        <v>2141</v>
      </c>
      <c r="U115" s="802"/>
      <c r="V115" s="802" t="s">
        <v>2151</v>
      </c>
      <c r="W115" s="803" t="s">
        <v>2152</v>
      </c>
      <c r="X115" s="674">
        <v>3</v>
      </c>
      <c r="Y115" s="83">
        <v>3</v>
      </c>
    </row>
    <row r="116" spans="1:25" ht="13.8">
      <c r="A116" s="83">
        <v>123</v>
      </c>
      <c r="B116" s="107" t="s">
        <v>537</v>
      </c>
      <c r="C116" s="107" t="s">
        <v>538</v>
      </c>
      <c r="D116" s="826" t="s">
        <v>4904</v>
      </c>
      <c r="E116" s="1102" t="s">
        <v>11826</v>
      </c>
      <c r="F116" s="1103" t="s">
        <v>11808</v>
      </c>
      <c r="G116" s="1102" t="s">
        <v>11822</v>
      </c>
      <c r="H116" s="1103" t="s">
        <v>11827</v>
      </c>
      <c r="I116" s="1105" t="s">
        <v>11796</v>
      </c>
      <c r="J116" s="1102" t="s">
        <v>11824</v>
      </c>
      <c r="K116" s="1112">
        <v>126500</v>
      </c>
      <c r="L116" s="1112">
        <v>132825</v>
      </c>
      <c r="M116" s="1105" t="s">
        <v>11797</v>
      </c>
      <c r="N116" s="1106">
        <v>2022</v>
      </c>
      <c r="O116" s="1108" t="s">
        <v>11828</v>
      </c>
      <c r="P116" s="498" t="s">
        <v>66</v>
      </c>
      <c r="Q116" s="136"/>
      <c r="R116" s="136"/>
      <c r="S116" s="168"/>
      <c r="T116" s="223" t="s">
        <v>2141</v>
      </c>
      <c r="U116" s="802" t="s">
        <v>2153</v>
      </c>
      <c r="V116" s="802" t="s">
        <v>2154</v>
      </c>
      <c r="W116" s="802" t="s">
        <v>2155</v>
      </c>
      <c r="X116" s="674">
        <v>3</v>
      </c>
      <c r="Y116" s="83">
        <v>3</v>
      </c>
    </row>
    <row r="117" spans="1:25" ht="13.8">
      <c r="A117" s="83">
        <v>124</v>
      </c>
      <c r="B117" s="107" t="s">
        <v>537</v>
      </c>
      <c r="C117" s="107" t="s">
        <v>538</v>
      </c>
      <c r="D117" s="826" t="s">
        <v>4904</v>
      </c>
      <c r="E117" s="1102" t="s">
        <v>11829</v>
      </c>
      <c r="F117" s="1103" t="s">
        <v>11808</v>
      </c>
      <c r="G117" s="1102" t="s">
        <v>11822</v>
      </c>
      <c r="H117" s="1113" t="s">
        <v>11830</v>
      </c>
      <c r="I117" s="1105" t="s">
        <v>11796</v>
      </c>
      <c r="J117" s="1102" t="s">
        <v>11831</v>
      </c>
      <c r="K117" s="1112">
        <v>2130000000</v>
      </c>
      <c r="L117" s="1112">
        <v>2449500000</v>
      </c>
      <c r="M117" s="1105" t="s">
        <v>11797</v>
      </c>
      <c r="N117" s="1106">
        <v>2022</v>
      </c>
      <c r="O117" s="1108" t="s">
        <v>11832</v>
      </c>
      <c r="P117" s="498" t="s">
        <v>66</v>
      </c>
      <c r="Q117" s="136"/>
      <c r="R117" s="136"/>
      <c r="S117" s="168"/>
      <c r="T117" s="223" t="s">
        <v>2141</v>
      </c>
      <c r="U117" s="802"/>
      <c r="V117" s="802" t="s">
        <v>2156</v>
      </c>
      <c r="W117" s="803" t="s">
        <v>2157</v>
      </c>
      <c r="X117" s="674">
        <v>3</v>
      </c>
      <c r="Y117" s="83">
        <v>3</v>
      </c>
    </row>
    <row r="118" spans="1:25" ht="13.8">
      <c r="A118" s="83">
        <v>142</v>
      </c>
      <c r="B118" s="107" t="s">
        <v>537</v>
      </c>
      <c r="C118" s="107" t="s">
        <v>538</v>
      </c>
      <c r="D118" s="826" t="s">
        <v>4881</v>
      </c>
      <c r="E118" s="1121" t="s">
        <v>11871</v>
      </c>
      <c r="F118" s="1108" t="s">
        <v>11872</v>
      </c>
      <c r="G118" s="1121" t="s">
        <v>11822</v>
      </c>
      <c r="H118" s="1121" t="s">
        <v>11873</v>
      </c>
      <c r="I118" s="1105" t="s">
        <v>11796</v>
      </c>
      <c r="J118" s="1102" t="s">
        <v>11824</v>
      </c>
      <c r="K118" s="1106">
        <v>0</v>
      </c>
      <c r="L118" s="1106">
        <v>35</v>
      </c>
      <c r="M118" s="1105" t="s">
        <v>11797</v>
      </c>
      <c r="N118" s="1106">
        <v>2022</v>
      </c>
      <c r="O118" s="1107" t="s">
        <v>8253</v>
      </c>
      <c r="P118" s="478" t="s">
        <v>98</v>
      </c>
      <c r="Q118" s="45" t="s">
        <v>1174</v>
      </c>
      <c r="R118" s="126"/>
      <c r="S118" s="168"/>
      <c r="T118" s="223" t="s">
        <v>2629</v>
      </c>
      <c r="U118" s="802"/>
      <c r="V118" s="805" t="s">
        <v>2630</v>
      </c>
      <c r="W118" s="802" t="s">
        <v>2631</v>
      </c>
      <c r="X118" s="674">
        <v>3</v>
      </c>
      <c r="Y118" s="83">
        <v>3</v>
      </c>
    </row>
    <row r="119" spans="1:25" ht="13.8">
      <c r="A119" s="83">
        <v>143</v>
      </c>
      <c r="B119" s="107" t="s">
        <v>537</v>
      </c>
      <c r="C119" s="107" t="s">
        <v>538</v>
      </c>
      <c r="D119" s="826" t="s">
        <v>4881</v>
      </c>
      <c r="E119" s="1121" t="s">
        <v>11874</v>
      </c>
      <c r="F119" s="1111" t="s">
        <v>675</v>
      </c>
      <c r="G119" s="1121" t="s">
        <v>11822</v>
      </c>
      <c r="H119" s="1108" t="s">
        <v>11875</v>
      </c>
      <c r="I119" s="1105" t="s">
        <v>11796</v>
      </c>
      <c r="J119" s="1102" t="s">
        <v>11824</v>
      </c>
      <c r="K119" s="1106">
        <v>0</v>
      </c>
      <c r="L119" s="1112">
        <v>4250</v>
      </c>
      <c r="M119" s="1105" t="s">
        <v>11797</v>
      </c>
      <c r="N119" s="1106">
        <v>2022</v>
      </c>
      <c r="O119" s="1107" t="s">
        <v>8254</v>
      </c>
      <c r="P119" s="478" t="s">
        <v>98</v>
      </c>
      <c r="Q119" s="45" t="s">
        <v>1174</v>
      </c>
      <c r="R119" s="126"/>
      <c r="S119" s="168"/>
      <c r="T119" s="223" t="s">
        <v>2632</v>
      </c>
      <c r="U119" s="802"/>
      <c r="V119" s="802" t="s">
        <v>2633</v>
      </c>
      <c r="W119" s="802" t="s">
        <v>2634</v>
      </c>
      <c r="X119" s="674">
        <v>3</v>
      </c>
      <c r="Y119" s="83">
        <v>3</v>
      </c>
    </row>
    <row r="120" spans="1:25" ht="13.8">
      <c r="A120" s="83">
        <v>180</v>
      </c>
      <c r="B120" s="107" t="s">
        <v>537</v>
      </c>
      <c r="C120" s="107" t="s">
        <v>540</v>
      </c>
      <c r="D120" s="826" t="s">
        <v>4932</v>
      </c>
      <c r="E120" s="1121" t="s">
        <v>12362</v>
      </c>
      <c r="F120" s="1121" t="s">
        <v>12274</v>
      </c>
      <c r="G120" s="1121" t="s">
        <v>11793</v>
      </c>
      <c r="H120" s="1121" t="s">
        <v>12363</v>
      </c>
      <c r="I120" s="1121" t="s">
        <v>12364</v>
      </c>
      <c r="J120" s="1102" t="s">
        <v>11796</v>
      </c>
      <c r="K120" s="1105" t="s">
        <v>11796</v>
      </c>
      <c r="L120" s="1105" t="s">
        <v>11796</v>
      </c>
      <c r="M120" s="1105" t="s">
        <v>11797</v>
      </c>
      <c r="N120" s="1106">
        <v>2022</v>
      </c>
      <c r="O120" s="1107" t="s">
        <v>8319</v>
      </c>
      <c r="P120" s="478" t="s">
        <v>66</v>
      </c>
      <c r="Q120" s="136"/>
      <c r="R120" s="136"/>
      <c r="S120" s="168"/>
      <c r="T120" s="223" t="s">
        <v>3372</v>
      </c>
      <c r="U120" s="805" t="s">
        <v>2208</v>
      </c>
      <c r="V120" s="803" t="s">
        <v>1908</v>
      </c>
      <c r="W120" s="802" t="s">
        <v>2209</v>
      </c>
      <c r="X120" s="674">
        <v>3</v>
      </c>
      <c r="Y120" s="83">
        <v>3</v>
      </c>
    </row>
    <row r="121" spans="1:25" ht="13.8">
      <c r="A121" s="83">
        <v>181</v>
      </c>
      <c r="B121" s="107" t="s">
        <v>537</v>
      </c>
      <c r="C121" s="107" t="s">
        <v>540</v>
      </c>
      <c r="D121" s="826" t="s">
        <v>4932</v>
      </c>
      <c r="E121" s="1121" t="s">
        <v>12365</v>
      </c>
      <c r="F121" s="1121" t="s">
        <v>12274</v>
      </c>
      <c r="G121" s="1121" t="s">
        <v>11793</v>
      </c>
      <c r="H121" s="1121" t="s">
        <v>12366</v>
      </c>
      <c r="I121" s="1121" t="s">
        <v>12366</v>
      </c>
      <c r="J121" s="1102" t="s">
        <v>11796</v>
      </c>
      <c r="K121" s="1105" t="s">
        <v>11796</v>
      </c>
      <c r="L121" s="1105" t="s">
        <v>11796</v>
      </c>
      <c r="M121" s="1105" t="s">
        <v>11797</v>
      </c>
      <c r="N121" s="1106">
        <v>2022</v>
      </c>
      <c r="O121" s="1107" t="s">
        <v>8320</v>
      </c>
      <c r="P121" s="478" t="s">
        <v>66</v>
      </c>
      <c r="Q121" s="136"/>
      <c r="R121" s="136"/>
      <c r="S121" s="168"/>
      <c r="T121" s="223" t="s">
        <v>3372</v>
      </c>
      <c r="U121" s="802"/>
      <c r="V121" s="803" t="s">
        <v>2210</v>
      </c>
      <c r="W121" s="802" t="s">
        <v>2211</v>
      </c>
      <c r="X121" s="674">
        <v>3</v>
      </c>
      <c r="Y121" s="83">
        <v>3</v>
      </c>
    </row>
    <row r="122" spans="1:25" ht="13.8">
      <c r="A122" s="83">
        <v>182</v>
      </c>
      <c r="B122" s="107" t="s">
        <v>537</v>
      </c>
      <c r="C122" s="107" t="s">
        <v>540</v>
      </c>
      <c r="D122" s="826" t="s">
        <v>4932</v>
      </c>
      <c r="E122" s="1121" t="s">
        <v>12367</v>
      </c>
      <c r="F122" s="1121" t="s">
        <v>12274</v>
      </c>
      <c r="G122" s="1121" t="s">
        <v>11793</v>
      </c>
      <c r="H122" s="1108" t="s">
        <v>12368</v>
      </c>
      <c r="I122" s="1108" t="s">
        <v>12369</v>
      </c>
      <c r="J122" s="1102" t="s">
        <v>11796</v>
      </c>
      <c r="K122" s="1105" t="s">
        <v>11796</v>
      </c>
      <c r="L122" s="1105" t="s">
        <v>11796</v>
      </c>
      <c r="M122" s="1105" t="s">
        <v>11797</v>
      </c>
      <c r="N122" s="1106">
        <v>2022</v>
      </c>
      <c r="O122" s="1121" t="s">
        <v>12368</v>
      </c>
      <c r="P122" s="478" t="s">
        <v>66</v>
      </c>
      <c r="Q122" s="136"/>
      <c r="R122" s="136"/>
      <c r="S122" s="168"/>
      <c r="T122" s="223" t="s">
        <v>3373</v>
      </c>
      <c r="U122" s="802"/>
      <c r="V122" s="803" t="s">
        <v>2212</v>
      </c>
      <c r="W122" s="803" t="s">
        <v>2213</v>
      </c>
      <c r="X122" s="674">
        <v>3</v>
      </c>
      <c r="Y122" s="83">
        <v>3</v>
      </c>
    </row>
    <row r="123" spans="1:25" ht="13.8">
      <c r="A123" s="83">
        <v>214</v>
      </c>
      <c r="B123" s="107" t="s">
        <v>537</v>
      </c>
      <c r="C123" s="107" t="s">
        <v>542</v>
      </c>
      <c r="D123" s="826" t="s">
        <v>4949</v>
      </c>
      <c r="E123" s="1102" t="s">
        <v>12466</v>
      </c>
      <c r="F123" s="1103" t="s">
        <v>12467</v>
      </c>
      <c r="G123" s="1102" t="s">
        <v>11793</v>
      </c>
      <c r="H123" s="1113" t="s">
        <v>12468</v>
      </c>
      <c r="I123" s="1107" t="s">
        <v>12469</v>
      </c>
      <c r="J123" s="1102" t="s">
        <v>11796</v>
      </c>
      <c r="K123" s="1105" t="s">
        <v>11796</v>
      </c>
      <c r="L123" s="1105" t="s">
        <v>11796</v>
      </c>
      <c r="M123" s="1105" t="s">
        <v>11797</v>
      </c>
      <c r="N123" s="1106">
        <v>2022</v>
      </c>
      <c r="O123" s="1111" t="s">
        <v>8358</v>
      </c>
      <c r="P123" s="478" t="s">
        <v>66</v>
      </c>
      <c r="Q123" s="136"/>
      <c r="R123" s="136"/>
      <c r="S123" s="168"/>
      <c r="T123" s="223" t="s">
        <v>2240</v>
      </c>
      <c r="U123" s="802"/>
      <c r="V123" s="803" t="s">
        <v>2241</v>
      </c>
      <c r="W123" s="802" t="s">
        <v>2242</v>
      </c>
      <c r="X123" s="674">
        <v>3</v>
      </c>
      <c r="Y123" s="83">
        <v>3</v>
      </c>
    </row>
    <row r="124" spans="1:25" ht="13.8">
      <c r="A124" s="83">
        <v>239</v>
      </c>
      <c r="B124" s="107" t="s">
        <v>537</v>
      </c>
      <c r="C124" s="107" t="s">
        <v>542</v>
      </c>
      <c r="D124" s="826" t="s">
        <v>4947</v>
      </c>
      <c r="E124" s="1102" t="s">
        <v>12444</v>
      </c>
      <c r="F124" s="1103" t="s">
        <v>12420</v>
      </c>
      <c r="G124" s="1102" t="s">
        <v>11822</v>
      </c>
      <c r="H124" s="1113" t="s">
        <v>12445</v>
      </c>
      <c r="I124" s="1105" t="s">
        <v>11796</v>
      </c>
      <c r="J124" s="1102" t="s">
        <v>11824</v>
      </c>
      <c r="K124" s="1106">
        <v>0</v>
      </c>
      <c r="L124" s="1112">
        <v>350000000</v>
      </c>
      <c r="M124" s="1105" t="s">
        <v>11797</v>
      </c>
      <c r="N124" s="1106">
        <v>2022</v>
      </c>
      <c r="O124" s="1121" t="s">
        <v>12446</v>
      </c>
      <c r="P124" s="478" t="s">
        <v>98</v>
      </c>
      <c r="Q124" s="45" t="s">
        <v>1171</v>
      </c>
      <c r="R124" s="126"/>
      <c r="S124" s="168" t="s">
        <v>749</v>
      </c>
      <c r="T124" s="223" t="s">
        <v>2246</v>
      </c>
      <c r="U124" s="803" t="s">
        <v>2792</v>
      </c>
      <c r="V124" s="802" t="s">
        <v>2793</v>
      </c>
      <c r="W124" s="803" t="s">
        <v>2794</v>
      </c>
      <c r="X124" s="674">
        <v>3</v>
      </c>
      <c r="Y124" s="83">
        <v>3</v>
      </c>
    </row>
    <row r="125" spans="1:25" ht="13.8">
      <c r="A125" s="83">
        <v>240</v>
      </c>
      <c r="B125" s="107" t="s">
        <v>537</v>
      </c>
      <c r="C125" s="107" t="s">
        <v>542</v>
      </c>
      <c r="D125" s="826" t="s">
        <v>4947</v>
      </c>
      <c r="E125" s="1102" t="s">
        <v>12447</v>
      </c>
      <c r="F125" s="1104" t="s">
        <v>268</v>
      </c>
      <c r="G125" s="1102" t="s">
        <v>11822</v>
      </c>
      <c r="H125" s="1104" t="s">
        <v>8381</v>
      </c>
      <c r="I125" s="1105" t="s">
        <v>11796</v>
      </c>
      <c r="J125" s="1102" t="s">
        <v>11824</v>
      </c>
      <c r="K125" s="1106">
        <v>0</v>
      </c>
      <c r="L125" s="1112">
        <v>150000000</v>
      </c>
      <c r="M125" s="1105" t="s">
        <v>11797</v>
      </c>
      <c r="N125" s="1106">
        <v>2022</v>
      </c>
      <c r="O125" s="1108" t="s">
        <v>12446</v>
      </c>
      <c r="P125" s="478" t="s">
        <v>98</v>
      </c>
      <c r="Q125" s="45" t="s">
        <v>1171</v>
      </c>
      <c r="R125" s="126"/>
      <c r="S125" s="168" t="s">
        <v>749</v>
      </c>
      <c r="T125" s="223" t="s">
        <v>2246</v>
      </c>
      <c r="U125" s="802" t="s">
        <v>2795</v>
      </c>
      <c r="V125" s="802" t="s">
        <v>2796</v>
      </c>
      <c r="W125" s="802" t="s">
        <v>2797</v>
      </c>
      <c r="X125" s="674">
        <v>3</v>
      </c>
      <c r="Y125" s="83">
        <v>3</v>
      </c>
    </row>
    <row r="126" spans="1:25" ht="13.8">
      <c r="A126" s="83">
        <v>248</v>
      </c>
      <c r="B126" s="107" t="s">
        <v>539</v>
      </c>
      <c r="C126" s="107" t="s">
        <v>546</v>
      </c>
      <c r="D126" s="826" t="s">
        <v>4951</v>
      </c>
      <c r="E126" s="1103" t="s">
        <v>12556</v>
      </c>
      <c r="F126" s="1104" t="s">
        <v>286</v>
      </c>
      <c r="G126" s="1103" t="s">
        <v>11793</v>
      </c>
      <c r="H126" s="1104" t="s">
        <v>1584</v>
      </c>
      <c r="I126" s="1107" t="s">
        <v>12557</v>
      </c>
      <c r="J126" s="1103" t="s">
        <v>11796</v>
      </c>
      <c r="K126" s="1109" t="s">
        <v>11796</v>
      </c>
      <c r="L126" s="1109" t="s">
        <v>11796</v>
      </c>
      <c r="M126" s="1109" t="s">
        <v>11797</v>
      </c>
      <c r="N126" s="1110">
        <v>2022</v>
      </c>
      <c r="O126" s="1108" t="s">
        <v>8388</v>
      </c>
      <c r="P126" s="478" t="s">
        <v>66</v>
      </c>
      <c r="Q126" s="45" t="s">
        <v>1169</v>
      </c>
      <c r="R126" s="126"/>
      <c r="S126" s="168" t="s">
        <v>823</v>
      </c>
      <c r="T126" s="223" t="s">
        <v>2263</v>
      </c>
      <c r="U126" s="802"/>
      <c r="V126" s="802" t="s">
        <v>2264</v>
      </c>
      <c r="W126" s="804" t="s">
        <v>2265</v>
      </c>
      <c r="X126" s="674">
        <v>3</v>
      </c>
      <c r="Y126" s="83">
        <v>3</v>
      </c>
    </row>
    <row r="127" spans="1:25" ht="13.8">
      <c r="A127" s="83">
        <v>249</v>
      </c>
      <c r="B127" s="107" t="s">
        <v>539</v>
      </c>
      <c r="C127" s="107" t="s">
        <v>546</v>
      </c>
      <c r="D127" s="826" t="s">
        <v>4941</v>
      </c>
      <c r="E127" s="1102" t="s">
        <v>12558</v>
      </c>
      <c r="F127" s="1102" t="s">
        <v>12559</v>
      </c>
      <c r="G127" s="1102" t="s">
        <v>11822</v>
      </c>
      <c r="H127" s="1103" t="s">
        <v>12560</v>
      </c>
      <c r="I127" s="1105" t="s">
        <v>11796</v>
      </c>
      <c r="J127" s="1102" t="s">
        <v>11855</v>
      </c>
      <c r="K127" s="1106">
        <v>0</v>
      </c>
      <c r="L127" s="1106">
        <v>30</v>
      </c>
      <c r="M127" s="1105" t="s">
        <v>11797</v>
      </c>
      <c r="N127" s="1106">
        <v>2022</v>
      </c>
      <c r="O127" s="1107" t="s">
        <v>12561</v>
      </c>
      <c r="P127" s="478" t="s">
        <v>66</v>
      </c>
      <c r="Q127" s="45" t="s">
        <v>1169</v>
      </c>
      <c r="R127" s="126"/>
      <c r="S127" s="168" t="s">
        <v>832</v>
      </c>
      <c r="T127" s="803" t="s">
        <v>2266</v>
      </c>
      <c r="U127" s="805" t="s">
        <v>2267</v>
      </c>
      <c r="V127" s="802" t="s">
        <v>2268</v>
      </c>
      <c r="W127" s="800" t="s">
        <v>2269</v>
      </c>
      <c r="X127" s="674">
        <v>3</v>
      </c>
      <c r="Y127" s="83">
        <v>3</v>
      </c>
    </row>
    <row r="128" spans="1:25" ht="13.8">
      <c r="A128" s="83">
        <v>287</v>
      </c>
      <c r="B128" s="107" t="s">
        <v>539</v>
      </c>
      <c r="C128" s="107" t="s">
        <v>547</v>
      </c>
      <c r="D128" s="826" t="s">
        <v>4954</v>
      </c>
      <c r="E128" s="1102" t="s">
        <v>12756</v>
      </c>
      <c r="F128" s="1103" t="s">
        <v>12576</v>
      </c>
      <c r="G128" s="1102" t="s">
        <v>11793</v>
      </c>
      <c r="H128" s="1113" t="s">
        <v>12757</v>
      </c>
      <c r="I128" s="1121" t="s">
        <v>12758</v>
      </c>
      <c r="J128" s="1102" t="s">
        <v>11796</v>
      </c>
      <c r="K128" s="1105" t="s">
        <v>11796</v>
      </c>
      <c r="L128" s="1105" t="s">
        <v>11796</v>
      </c>
      <c r="M128" s="1105" t="s">
        <v>11797</v>
      </c>
      <c r="N128" s="1106">
        <v>2022</v>
      </c>
      <c r="O128" s="1108" t="s">
        <v>12759</v>
      </c>
      <c r="P128" s="484" t="s">
        <v>66</v>
      </c>
      <c r="Q128" s="30" t="s">
        <v>1161</v>
      </c>
      <c r="R128" s="126"/>
      <c r="S128" s="168" t="s">
        <v>772</v>
      </c>
      <c r="T128" s="223" t="s">
        <v>2240</v>
      </c>
      <c r="U128" s="802"/>
      <c r="V128" s="802" t="s">
        <v>2307</v>
      </c>
      <c r="W128" s="803" t="s">
        <v>2308</v>
      </c>
      <c r="X128" s="674">
        <v>3</v>
      </c>
      <c r="Y128" s="83">
        <v>3</v>
      </c>
    </row>
    <row r="129" spans="1:25" ht="13.8">
      <c r="A129" s="83">
        <v>288</v>
      </c>
      <c r="B129" s="107" t="s">
        <v>539</v>
      </c>
      <c r="C129" s="107" t="s">
        <v>547</v>
      </c>
      <c r="D129" s="826" t="s">
        <v>4955</v>
      </c>
      <c r="E129" s="1102" t="s">
        <v>12582</v>
      </c>
      <c r="F129" s="1103" t="s">
        <v>12583</v>
      </c>
      <c r="G129" s="1102" t="s">
        <v>11793</v>
      </c>
      <c r="H129" s="1113" t="s">
        <v>12584</v>
      </c>
      <c r="I129" s="1121" t="s">
        <v>12585</v>
      </c>
      <c r="J129" s="1102" t="s">
        <v>11796</v>
      </c>
      <c r="K129" s="1105" t="s">
        <v>11796</v>
      </c>
      <c r="L129" s="1105" t="s">
        <v>11796</v>
      </c>
      <c r="M129" s="1105" t="s">
        <v>11797</v>
      </c>
      <c r="N129" s="1106">
        <v>2022</v>
      </c>
      <c r="O129" s="1108" t="s">
        <v>12586</v>
      </c>
      <c r="P129" s="484" t="s">
        <v>66</v>
      </c>
      <c r="Q129" s="30" t="s">
        <v>1161</v>
      </c>
      <c r="R129" s="126"/>
      <c r="S129" s="168" t="s">
        <v>828</v>
      </c>
      <c r="T129" s="223" t="s">
        <v>2240</v>
      </c>
      <c r="U129" s="802"/>
      <c r="V129" s="803" t="s">
        <v>2315</v>
      </c>
      <c r="W129" s="803" t="s">
        <v>2316</v>
      </c>
      <c r="X129" s="674">
        <v>3</v>
      </c>
      <c r="Y129" s="83">
        <v>3</v>
      </c>
    </row>
    <row r="130" spans="1:25" ht="13.95" customHeight="1">
      <c r="A130" s="83">
        <v>354</v>
      </c>
      <c r="B130" s="107" t="s">
        <v>539</v>
      </c>
      <c r="C130" s="107" t="s">
        <v>548</v>
      </c>
      <c r="D130" s="826" t="s">
        <v>4993</v>
      </c>
      <c r="E130" s="1102" t="s">
        <v>12791</v>
      </c>
      <c r="F130" s="1102" t="s">
        <v>12768</v>
      </c>
      <c r="G130" s="1102" t="s">
        <v>11793</v>
      </c>
      <c r="H130" s="1102" t="s">
        <v>12792</v>
      </c>
      <c r="I130" s="1108" t="s">
        <v>12779</v>
      </c>
      <c r="J130" s="1102" t="s">
        <v>11796</v>
      </c>
      <c r="K130" s="1105" t="s">
        <v>11796</v>
      </c>
      <c r="L130" s="1105" t="s">
        <v>11796</v>
      </c>
      <c r="M130" s="1105" t="s">
        <v>11797</v>
      </c>
      <c r="N130" s="1106">
        <v>2022</v>
      </c>
      <c r="O130" s="1107" t="s">
        <v>12793</v>
      </c>
      <c r="P130" s="484" t="s">
        <v>98</v>
      </c>
      <c r="Q130" s="30" t="s">
        <v>1161</v>
      </c>
      <c r="R130" s="126"/>
      <c r="S130" s="168" t="s">
        <v>777</v>
      </c>
      <c r="T130" s="221" t="s">
        <v>2895</v>
      </c>
      <c r="U130" s="800" t="s">
        <v>2860</v>
      </c>
      <c r="V130" s="807" t="s">
        <v>2896</v>
      </c>
      <c r="W130" s="802" t="s">
        <v>2897</v>
      </c>
      <c r="X130" s="674">
        <v>3</v>
      </c>
      <c r="Y130" s="83">
        <v>3</v>
      </c>
    </row>
    <row r="131" spans="1:25" ht="13.8">
      <c r="A131" s="83">
        <v>372</v>
      </c>
      <c r="B131" s="107" t="s">
        <v>539</v>
      </c>
      <c r="C131" s="107" t="s">
        <v>549</v>
      </c>
      <c r="D131" s="826" t="s">
        <v>5976</v>
      </c>
      <c r="E131" s="1102" t="s">
        <v>12816</v>
      </c>
      <c r="F131" s="1103" t="s">
        <v>12817</v>
      </c>
      <c r="G131" s="1102" t="s">
        <v>11822</v>
      </c>
      <c r="H131" s="1103" t="s">
        <v>12818</v>
      </c>
      <c r="I131" s="1121" t="s">
        <v>11796</v>
      </c>
      <c r="J131" s="1102" t="s">
        <v>11824</v>
      </c>
      <c r="K131" s="1106">
        <v>0</v>
      </c>
      <c r="L131" s="1112">
        <v>1650000</v>
      </c>
      <c r="M131" s="1105" t="s">
        <v>11797</v>
      </c>
      <c r="N131" s="1106">
        <v>2022</v>
      </c>
      <c r="O131" s="1107" t="s">
        <v>12819</v>
      </c>
      <c r="P131" s="484" t="s">
        <v>98</v>
      </c>
      <c r="Q131" s="30" t="s">
        <v>1161</v>
      </c>
      <c r="R131" s="126"/>
      <c r="S131" s="168" t="s">
        <v>782</v>
      </c>
      <c r="T131" s="221" t="s">
        <v>2240</v>
      </c>
      <c r="U131" s="802" t="s">
        <v>4854</v>
      </c>
      <c r="V131" s="802" t="s">
        <v>4857</v>
      </c>
      <c r="W131" s="802" t="s">
        <v>2933</v>
      </c>
      <c r="X131" s="674">
        <v>3</v>
      </c>
      <c r="Y131" s="83">
        <v>3</v>
      </c>
    </row>
    <row r="132" spans="1:25" ht="13.95" customHeight="1">
      <c r="A132" s="83">
        <v>378</v>
      </c>
      <c r="B132" s="107" t="s">
        <v>539</v>
      </c>
      <c r="C132" s="107" t="s">
        <v>549</v>
      </c>
      <c r="D132" s="826" t="s">
        <v>5979</v>
      </c>
      <c r="E132" s="1102" t="s">
        <v>12838</v>
      </c>
      <c r="F132" s="1103" t="s">
        <v>12839</v>
      </c>
      <c r="G132" s="1102" t="s">
        <v>11793</v>
      </c>
      <c r="H132" s="1103" t="s">
        <v>12840</v>
      </c>
      <c r="I132" s="1111" t="s">
        <v>8500</v>
      </c>
      <c r="J132" s="1102" t="s">
        <v>11796</v>
      </c>
      <c r="K132" s="1105" t="s">
        <v>11796</v>
      </c>
      <c r="L132" s="1105" t="s">
        <v>11796</v>
      </c>
      <c r="M132" s="1105" t="s">
        <v>11797</v>
      </c>
      <c r="N132" s="1106">
        <v>2022</v>
      </c>
      <c r="O132" s="1107" t="s">
        <v>8501</v>
      </c>
      <c r="P132" s="484" t="s">
        <v>98</v>
      </c>
      <c r="Q132" s="30" t="s">
        <v>1161</v>
      </c>
      <c r="R132" s="126"/>
      <c r="S132" s="168" t="s">
        <v>822</v>
      </c>
      <c r="T132" s="223" t="s">
        <v>2292</v>
      </c>
      <c r="U132" s="802" t="s">
        <v>2942</v>
      </c>
      <c r="V132" s="807" t="s">
        <v>2943</v>
      </c>
      <c r="W132" s="802" t="s">
        <v>2944</v>
      </c>
      <c r="X132" s="674">
        <v>3</v>
      </c>
      <c r="Y132" s="83">
        <v>3</v>
      </c>
    </row>
    <row r="133" spans="1:25" ht="13.95" customHeight="1">
      <c r="A133" s="83">
        <v>397</v>
      </c>
      <c r="B133" s="107" t="s">
        <v>541</v>
      </c>
      <c r="C133" s="107" t="s">
        <v>557</v>
      </c>
      <c r="D133" s="826" t="s">
        <v>5537</v>
      </c>
      <c r="E133" s="1108" t="s">
        <v>12959</v>
      </c>
      <c r="F133" s="1111" t="s">
        <v>378</v>
      </c>
      <c r="G133" s="1108" t="s">
        <v>11793</v>
      </c>
      <c r="H133" s="1111" t="s">
        <v>379</v>
      </c>
      <c r="I133" s="1111" t="s">
        <v>8527</v>
      </c>
      <c r="J133" s="1103" t="s">
        <v>11796</v>
      </c>
      <c r="K133" s="1109" t="s">
        <v>11796</v>
      </c>
      <c r="L133" s="1109" t="s">
        <v>11796</v>
      </c>
      <c r="M133" s="1109" t="s">
        <v>11797</v>
      </c>
      <c r="N133" s="1110">
        <v>2022</v>
      </c>
      <c r="O133" s="1111" t="s">
        <v>8528</v>
      </c>
      <c r="P133" s="484" t="s">
        <v>98</v>
      </c>
      <c r="Q133" s="45" t="s">
        <v>1160</v>
      </c>
      <c r="R133" s="126"/>
      <c r="S133" s="168" t="s">
        <v>783</v>
      </c>
      <c r="T133" s="223" t="s">
        <v>2335</v>
      </c>
      <c r="U133" s="802" t="s">
        <v>2995</v>
      </c>
      <c r="V133" s="807" t="s">
        <v>2996</v>
      </c>
      <c r="W133" s="802" t="s">
        <v>2997</v>
      </c>
      <c r="X133" s="674">
        <v>3</v>
      </c>
      <c r="Y133" s="83">
        <v>3</v>
      </c>
    </row>
    <row r="134" spans="1:25" ht="13.95" customHeight="1">
      <c r="A134" s="83">
        <v>403</v>
      </c>
      <c r="B134" s="107" t="s">
        <v>541</v>
      </c>
      <c r="C134" s="107" t="s">
        <v>557</v>
      </c>
      <c r="D134" s="826" t="s">
        <v>5013</v>
      </c>
      <c r="E134" s="1121" t="s">
        <v>12915</v>
      </c>
      <c r="F134" s="1108" t="s">
        <v>12916</v>
      </c>
      <c r="G134" s="1121" t="s">
        <v>11793</v>
      </c>
      <c r="H134" s="1107" t="s">
        <v>12917</v>
      </c>
      <c r="I134" s="1107" t="s">
        <v>12918</v>
      </c>
      <c r="J134" s="1102" t="s">
        <v>11796</v>
      </c>
      <c r="K134" s="1105" t="s">
        <v>11796</v>
      </c>
      <c r="L134" s="1105" t="s">
        <v>11796</v>
      </c>
      <c r="M134" s="1105" t="s">
        <v>11797</v>
      </c>
      <c r="N134" s="1106">
        <v>2022</v>
      </c>
      <c r="O134" s="1108" t="s">
        <v>12919</v>
      </c>
      <c r="P134" s="484" t="s">
        <v>98</v>
      </c>
      <c r="Q134" s="45" t="s">
        <v>1160</v>
      </c>
      <c r="R134" s="126"/>
      <c r="S134" s="168" t="s">
        <v>842</v>
      </c>
      <c r="T134" s="223" t="s">
        <v>2335</v>
      </c>
      <c r="U134" s="802" t="s">
        <v>3020</v>
      </c>
      <c r="V134" s="807" t="s">
        <v>3021</v>
      </c>
      <c r="W134" s="802" t="s">
        <v>3022</v>
      </c>
      <c r="X134" s="674">
        <v>3</v>
      </c>
      <c r="Y134" s="83">
        <v>3</v>
      </c>
    </row>
    <row r="135" spans="1:25" ht="13.95" customHeight="1">
      <c r="A135" s="83">
        <v>417</v>
      </c>
      <c r="B135" s="107" t="s">
        <v>541</v>
      </c>
      <c r="C135" s="107" t="s">
        <v>558</v>
      </c>
      <c r="D135" s="826" t="s">
        <v>5024</v>
      </c>
      <c r="E135" s="1102" t="s">
        <v>12967</v>
      </c>
      <c r="F135" s="1152" t="s">
        <v>399</v>
      </c>
      <c r="G135" s="1102" t="s">
        <v>11793</v>
      </c>
      <c r="H135" s="1102" t="s">
        <v>12968</v>
      </c>
      <c r="I135" s="1102" t="s">
        <v>12969</v>
      </c>
      <c r="J135" s="1102" t="s">
        <v>11796</v>
      </c>
      <c r="K135" s="1105" t="s">
        <v>11796</v>
      </c>
      <c r="L135" s="1105" t="s">
        <v>11796</v>
      </c>
      <c r="M135" s="1105" t="s">
        <v>11797</v>
      </c>
      <c r="N135" s="1106">
        <v>2022</v>
      </c>
      <c r="O135" s="1108" t="s">
        <v>8553</v>
      </c>
      <c r="P135" s="484" t="s">
        <v>66</v>
      </c>
      <c r="Q135" s="45" t="s">
        <v>1160</v>
      </c>
      <c r="R135" s="126"/>
      <c r="S135" s="168"/>
      <c r="T135" s="223" t="s">
        <v>2335</v>
      </c>
      <c r="U135" s="802"/>
      <c r="V135" s="802" t="s">
        <v>2428</v>
      </c>
      <c r="W135" s="802" t="s">
        <v>2429</v>
      </c>
      <c r="X135" s="674">
        <v>3</v>
      </c>
      <c r="Y135" s="83">
        <v>3</v>
      </c>
    </row>
    <row r="136" spans="1:25" ht="13.95" customHeight="1">
      <c r="A136" s="83">
        <v>418</v>
      </c>
      <c r="B136" s="107" t="s">
        <v>541</v>
      </c>
      <c r="C136" s="107" t="s">
        <v>558</v>
      </c>
      <c r="D136" s="826" t="s">
        <v>5023</v>
      </c>
      <c r="E136" s="1103" t="s">
        <v>12975</v>
      </c>
      <c r="F136" s="1104" t="s">
        <v>8554</v>
      </c>
      <c r="G136" s="1103" t="s">
        <v>11793</v>
      </c>
      <c r="H136" s="1104" t="s">
        <v>402</v>
      </c>
      <c r="I136" s="1111" t="s">
        <v>403</v>
      </c>
      <c r="J136" s="1103" t="s">
        <v>11796</v>
      </c>
      <c r="K136" s="1109" t="s">
        <v>11796</v>
      </c>
      <c r="L136" s="1109" t="s">
        <v>11796</v>
      </c>
      <c r="M136" s="1109" t="s">
        <v>11797</v>
      </c>
      <c r="N136" s="1110">
        <v>2022</v>
      </c>
      <c r="O136" s="1108" t="s">
        <v>8555</v>
      </c>
      <c r="P136" s="484" t="s">
        <v>66</v>
      </c>
      <c r="Q136" s="45"/>
      <c r="R136" s="126"/>
      <c r="S136" s="168"/>
      <c r="T136" s="223" t="s">
        <v>2335</v>
      </c>
      <c r="U136" s="802"/>
      <c r="V136" s="802" t="s">
        <v>2430</v>
      </c>
      <c r="W136" s="802" t="s">
        <v>2431</v>
      </c>
      <c r="X136" s="674">
        <v>3</v>
      </c>
      <c r="Y136" s="83">
        <v>3</v>
      </c>
    </row>
    <row r="137" spans="1:25" ht="13.8">
      <c r="A137" s="83">
        <v>420</v>
      </c>
      <c r="B137" s="107" t="s">
        <v>541</v>
      </c>
      <c r="C137" s="107" t="s">
        <v>558</v>
      </c>
      <c r="D137" s="826" t="s">
        <v>5041</v>
      </c>
      <c r="E137" s="1102" t="s">
        <v>12981</v>
      </c>
      <c r="F137" s="1104" t="s">
        <v>8755</v>
      </c>
      <c r="G137" s="1102" t="s">
        <v>11793</v>
      </c>
      <c r="H137" s="1104" t="s">
        <v>8556</v>
      </c>
      <c r="I137" s="1111" t="s">
        <v>405</v>
      </c>
      <c r="J137" s="1102" t="s">
        <v>11796</v>
      </c>
      <c r="K137" s="1105" t="s">
        <v>11796</v>
      </c>
      <c r="L137" s="1105" t="s">
        <v>11796</v>
      </c>
      <c r="M137" s="1105" t="s">
        <v>11797</v>
      </c>
      <c r="N137" s="1106">
        <v>2022</v>
      </c>
      <c r="O137" s="1111" t="s">
        <v>8557</v>
      </c>
      <c r="P137" s="484" t="s">
        <v>66</v>
      </c>
      <c r="Q137" s="45"/>
      <c r="R137" s="126"/>
      <c r="S137" s="168"/>
      <c r="T137" s="223" t="s">
        <v>2335</v>
      </c>
      <c r="U137" s="802"/>
      <c r="V137" s="802" t="s">
        <v>2434</v>
      </c>
      <c r="W137" s="802" t="s">
        <v>2435</v>
      </c>
      <c r="X137" s="674">
        <v>3</v>
      </c>
      <c r="Y137" s="83">
        <v>3</v>
      </c>
    </row>
    <row r="138" spans="1:25" ht="13.95" customHeight="1">
      <c r="A138" s="83">
        <v>425</v>
      </c>
      <c r="B138" s="107" t="s">
        <v>541</v>
      </c>
      <c r="C138" s="107" t="s">
        <v>558</v>
      </c>
      <c r="D138" s="826" t="s">
        <v>5015</v>
      </c>
      <c r="E138" s="1121" t="s">
        <v>12993</v>
      </c>
      <c r="F138" s="1121" t="s">
        <v>12994</v>
      </c>
      <c r="G138" s="1121" t="s">
        <v>11822</v>
      </c>
      <c r="H138" s="1121" t="s">
        <v>12995</v>
      </c>
      <c r="I138" s="1105" t="s">
        <v>11796</v>
      </c>
      <c r="J138" s="1102" t="s">
        <v>11824</v>
      </c>
      <c r="K138" s="1106">
        <v>0</v>
      </c>
      <c r="L138" s="1106">
        <v>7</v>
      </c>
      <c r="M138" s="1105" t="s">
        <v>11797</v>
      </c>
      <c r="N138" s="1106">
        <v>2022</v>
      </c>
      <c r="O138" s="1107" t="s">
        <v>12996</v>
      </c>
      <c r="P138" s="484" t="s">
        <v>98</v>
      </c>
      <c r="Q138" s="30" t="s">
        <v>1161</v>
      </c>
      <c r="R138" s="126"/>
      <c r="S138" s="168" t="s">
        <v>786</v>
      </c>
      <c r="T138" s="226" t="s">
        <v>3051</v>
      </c>
      <c r="U138" s="802"/>
      <c r="V138" s="807" t="s">
        <v>3052</v>
      </c>
      <c r="W138" s="802" t="s">
        <v>3053</v>
      </c>
      <c r="X138" s="674">
        <v>3</v>
      </c>
      <c r="Y138" s="83">
        <v>3</v>
      </c>
    </row>
    <row r="139" spans="1:25" ht="13.8">
      <c r="A139" s="83">
        <v>433</v>
      </c>
      <c r="B139" s="107" t="s">
        <v>543</v>
      </c>
      <c r="C139" s="107" t="s">
        <v>559</v>
      </c>
      <c r="D139" s="826" t="s">
        <v>5059</v>
      </c>
      <c r="E139" s="1121" t="s">
        <v>13090</v>
      </c>
      <c r="F139" s="1111" t="s">
        <v>8758</v>
      </c>
      <c r="G139" s="1124" t="s">
        <v>445</v>
      </c>
      <c r="H139" s="1108" t="s">
        <v>13091</v>
      </c>
      <c r="I139" s="1109" t="s">
        <v>13002</v>
      </c>
      <c r="J139" s="1102" t="s">
        <v>11796</v>
      </c>
      <c r="K139" s="1105" t="s">
        <v>11796</v>
      </c>
      <c r="L139" s="1105" t="s">
        <v>11796</v>
      </c>
      <c r="M139" s="1105" t="s">
        <v>11797</v>
      </c>
      <c r="N139" s="1106">
        <v>2022</v>
      </c>
      <c r="O139" s="1111" t="s">
        <v>8568</v>
      </c>
      <c r="P139" s="484" t="s">
        <v>66</v>
      </c>
      <c r="Q139" s="45"/>
      <c r="R139" s="126"/>
      <c r="S139" s="168"/>
      <c r="T139" s="223" t="s">
        <v>2451</v>
      </c>
      <c r="U139" s="802" t="s">
        <v>2457</v>
      </c>
      <c r="V139" s="802" t="s">
        <v>2458</v>
      </c>
      <c r="W139" s="802" t="s">
        <v>2459</v>
      </c>
      <c r="X139" s="674">
        <v>3</v>
      </c>
      <c r="Y139" s="83">
        <v>3</v>
      </c>
    </row>
    <row r="140" spans="1:25" ht="13.95" customHeight="1">
      <c r="A140" s="83">
        <v>434</v>
      </c>
      <c r="B140" s="107" t="s">
        <v>543</v>
      </c>
      <c r="C140" s="107" t="s">
        <v>559</v>
      </c>
      <c r="D140" s="826" t="s">
        <v>5058</v>
      </c>
      <c r="E140" s="1121" t="s">
        <v>13092</v>
      </c>
      <c r="F140" s="1111" t="s">
        <v>8759</v>
      </c>
      <c r="G140" s="1121" t="s">
        <v>11793</v>
      </c>
      <c r="H140" s="1108" t="s">
        <v>13093</v>
      </c>
      <c r="I140" s="1109" t="s">
        <v>13005</v>
      </c>
      <c r="J140" s="1102" t="s">
        <v>11796</v>
      </c>
      <c r="K140" s="1105" t="s">
        <v>11796</v>
      </c>
      <c r="L140" s="1105" t="s">
        <v>11796</v>
      </c>
      <c r="M140" s="1105" t="s">
        <v>11797</v>
      </c>
      <c r="N140" s="1106">
        <v>2022</v>
      </c>
      <c r="O140" s="1111" t="s">
        <v>8569</v>
      </c>
      <c r="P140" s="484" t="s">
        <v>66</v>
      </c>
      <c r="Q140" s="139" t="s">
        <v>1163</v>
      </c>
      <c r="R140" s="132"/>
      <c r="S140" s="132"/>
      <c r="T140" s="223" t="s">
        <v>2451</v>
      </c>
      <c r="U140" s="802"/>
      <c r="V140" s="802" t="s">
        <v>2460</v>
      </c>
      <c r="W140" s="802" t="s">
        <v>2461</v>
      </c>
      <c r="X140" s="674">
        <v>3</v>
      </c>
      <c r="Y140" s="83">
        <v>3</v>
      </c>
    </row>
    <row r="141" spans="1:25" ht="13.95" customHeight="1">
      <c r="A141" s="83">
        <v>463</v>
      </c>
      <c r="B141" s="107" t="s">
        <v>543</v>
      </c>
      <c r="C141" s="107" t="s">
        <v>559</v>
      </c>
      <c r="D141" s="826" t="s">
        <v>5054</v>
      </c>
      <c r="E141" s="1102" t="s">
        <v>13078</v>
      </c>
      <c r="F141" s="1103" t="s">
        <v>13072</v>
      </c>
      <c r="G141" s="1102" t="s">
        <v>11793</v>
      </c>
      <c r="H141" s="1102" t="s">
        <v>13079</v>
      </c>
      <c r="I141" s="1105" t="s">
        <v>13042</v>
      </c>
      <c r="J141" s="1102" t="s">
        <v>11796</v>
      </c>
      <c r="K141" s="1105" t="s">
        <v>11796</v>
      </c>
      <c r="L141" s="1105" t="s">
        <v>11796</v>
      </c>
      <c r="M141" s="1105" t="s">
        <v>11797</v>
      </c>
      <c r="N141" s="1106">
        <v>2022</v>
      </c>
      <c r="O141" s="1111" t="s">
        <v>8599</v>
      </c>
      <c r="P141" s="484" t="s">
        <v>98</v>
      </c>
      <c r="Q141" s="138" t="s">
        <v>1165</v>
      </c>
      <c r="R141" s="126"/>
      <c r="S141" s="168"/>
      <c r="T141" s="223" t="s">
        <v>2446</v>
      </c>
      <c r="U141" s="802"/>
      <c r="V141" s="807" t="s">
        <v>3063</v>
      </c>
      <c r="W141" s="807" t="s">
        <v>3064</v>
      </c>
      <c r="X141" s="674">
        <v>3</v>
      </c>
      <c r="Y141" s="83">
        <v>3</v>
      </c>
    </row>
    <row r="142" spans="1:25" ht="13.8">
      <c r="A142" s="83">
        <v>465</v>
      </c>
      <c r="B142" s="107" t="s">
        <v>543</v>
      </c>
      <c r="C142" s="107" t="s">
        <v>560</v>
      </c>
      <c r="D142" s="826" t="s">
        <v>5057</v>
      </c>
      <c r="E142" s="1121" t="s">
        <v>13106</v>
      </c>
      <c r="F142" s="1121" t="s">
        <v>13107</v>
      </c>
      <c r="G142" s="1121" t="s">
        <v>11822</v>
      </c>
      <c r="H142" s="1121" t="s">
        <v>13108</v>
      </c>
      <c r="I142" s="1121" t="s">
        <v>11796</v>
      </c>
      <c r="J142" s="1102" t="s">
        <v>11824</v>
      </c>
      <c r="K142" s="1106">
        <v>50</v>
      </c>
      <c r="L142" s="1106">
        <v>300</v>
      </c>
      <c r="M142" s="1105" t="s">
        <v>11797</v>
      </c>
      <c r="N142" s="1106">
        <v>2022</v>
      </c>
      <c r="O142" s="1107" t="s">
        <v>13109</v>
      </c>
      <c r="P142" s="484" t="s">
        <v>66</v>
      </c>
      <c r="Q142" s="138" t="s">
        <v>1165</v>
      </c>
      <c r="R142" s="126"/>
      <c r="S142" s="168" t="s">
        <v>802</v>
      </c>
      <c r="T142" s="223" t="s">
        <v>2448</v>
      </c>
      <c r="U142" s="802" t="s">
        <v>2519</v>
      </c>
      <c r="V142" s="802" t="s">
        <v>2520</v>
      </c>
      <c r="W142" s="802" t="s">
        <v>2521</v>
      </c>
      <c r="X142" s="674">
        <v>3</v>
      </c>
      <c r="Y142" s="83">
        <v>3</v>
      </c>
    </row>
    <row r="143" spans="1:25" ht="13.95" customHeight="1">
      <c r="A143" s="83">
        <v>493</v>
      </c>
      <c r="B143" s="107" t="s">
        <v>544</v>
      </c>
      <c r="C143" s="107" t="s">
        <v>561</v>
      </c>
      <c r="D143" s="826" t="s">
        <v>5071</v>
      </c>
      <c r="E143" s="1102" t="s">
        <v>13214</v>
      </c>
      <c r="F143" s="1102" t="s">
        <v>13179</v>
      </c>
      <c r="G143" s="1102" t="s">
        <v>11793</v>
      </c>
      <c r="H143" s="1102" t="s">
        <v>13215</v>
      </c>
      <c r="I143" s="1121" t="s">
        <v>13216</v>
      </c>
      <c r="J143" s="1102" t="s">
        <v>11796</v>
      </c>
      <c r="K143" s="1105" t="s">
        <v>11796</v>
      </c>
      <c r="L143" s="1105" t="s">
        <v>11796</v>
      </c>
      <c r="M143" s="1105" t="s">
        <v>11797</v>
      </c>
      <c r="N143" s="1106">
        <v>2022</v>
      </c>
      <c r="O143" s="1107" t="s">
        <v>13217</v>
      </c>
      <c r="P143" s="484" t="s">
        <v>66</v>
      </c>
      <c r="Q143" s="45" t="s">
        <v>1167</v>
      </c>
      <c r="R143" s="126" t="s">
        <v>1056</v>
      </c>
      <c r="S143" s="132"/>
      <c r="T143" s="223" t="s">
        <v>2534</v>
      </c>
      <c r="U143" s="802" t="s">
        <v>2535</v>
      </c>
      <c r="V143" s="802" t="s">
        <v>2536</v>
      </c>
      <c r="W143" s="802" t="s">
        <v>2537</v>
      </c>
      <c r="X143" s="674">
        <v>3</v>
      </c>
      <c r="Y143" s="83">
        <v>3</v>
      </c>
    </row>
    <row r="144" spans="1:25" ht="13.8">
      <c r="A144" s="83">
        <v>497</v>
      </c>
      <c r="B144" s="107" t="s">
        <v>544</v>
      </c>
      <c r="C144" s="107" t="s">
        <v>561</v>
      </c>
      <c r="D144" s="826" t="s">
        <v>5073</v>
      </c>
      <c r="E144" s="1102" t="s">
        <v>13226</v>
      </c>
      <c r="F144" s="1103" t="s">
        <v>13227</v>
      </c>
      <c r="G144" s="1102" t="s">
        <v>11822</v>
      </c>
      <c r="H144" s="1104" t="s">
        <v>1244</v>
      </c>
      <c r="I144" s="1105" t="s">
        <v>11796</v>
      </c>
      <c r="J144" s="1102" t="s">
        <v>11824</v>
      </c>
      <c r="K144" s="1106">
        <v>0</v>
      </c>
      <c r="L144" s="1106">
        <v>250</v>
      </c>
      <c r="M144" s="1105" t="s">
        <v>11797</v>
      </c>
      <c r="N144" s="1106">
        <v>2022</v>
      </c>
      <c r="O144" s="1111" t="s">
        <v>8622</v>
      </c>
      <c r="P144" s="484" t="s">
        <v>66</v>
      </c>
      <c r="Q144" s="45" t="s">
        <v>1167</v>
      </c>
      <c r="R144" s="126" t="s">
        <v>1056</v>
      </c>
      <c r="S144" s="168" t="s">
        <v>807</v>
      </c>
      <c r="T144" s="223" t="s">
        <v>2544</v>
      </c>
      <c r="U144" s="802" t="s">
        <v>2545</v>
      </c>
      <c r="V144" s="802" t="s">
        <v>2546</v>
      </c>
      <c r="W144" s="802" t="s">
        <v>2547</v>
      </c>
      <c r="X144" s="674">
        <v>3</v>
      </c>
      <c r="Y144" s="83">
        <v>3</v>
      </c>
    </row>
    <row r="145" spans="1:25" ht="13.8">
      <c r="A145" s="83">
        <v>500</v>
      </c>
      <c r="B145" s="107" t="s">
        <v>544</v>
      </c>
      <c r="C145" s="107" t="s">
        <v>561</v>
      </c>
      <c r="D145" s="1000" t="s">
        <v>5072</v>
      </c>
      <c r="E145" s="1102" t="s">
        <v>13232</v>
      </c>
      <c r="F145" s="1102" t="s">
        <v>13183</v>
      </c>
      <c r="G145" s="1102" t="s">
        <v>11793</v>
      </c>
      <c r="H145" s="1102" t="s">
        <v>13233</v>
      </c>
      <c r="I145" s="1121" t="s">
        <v>13234</v>
      </c>
      <c r="J145" s="1102" t="s">
        <v>11796</v>
      </c>
      <c r="K145" s="1105" t="s">
        <v>11796</v>
      </c>
      <c r="L145" s="1105" t="s">
        <v>11796</v>
      </c>
      <c r="M145" s="1105" t="s">
        <v>11797</v>
      </c>
      <c r="N145" s="1106">
        <v>2022</v>
      </c>
      <c r="O145" s="1111" t="s">
        <v>8624</v>
      </c>
      <c r="P145" s="484" t="s">
        <v>66</v>
      </c>
      <c r="Q145" s="45"/>
      <c r="R145" s="126"/>
      <c r="S145" s="168"/>
      <c r="T145" s="223" t="s">
        <v>2531</v>
      </c>
      <c r="U145" s="802"/>
      <c r="V145" s="802" t="s">
        <v>2551</v>
      </c>
      <c r="W145" s="802" t="s">
        <v>2552</v>
      </c>
      <c r="X145" s="674">
        <v>3</v>
      </c>
      <c r="Y145" s="83">
        <v>3</v>
      </c>
    </row>
    <row r="146" spans="1:25" ht="13.8">
      <c r="A146" s="83">
        <v>504</v>
      </c>
      <c r="B146" s="107" t="s">
        <v>544</v>
      </c>
      <c r="C146" s="107" t="s">
        <v>561</v>
      </c>
      <c r="D146" s="826" t="s">
        <v>5075</v>
      </c>
      <c r="E146" s="1103" t="s">
        <v>13188</v>
      </c>
      <c r="F146" s="1104" t="s">
        <v>716</v>
      </c>
      <c r="G146" s="1103" t="s">
        <v>11793</v>
      </c>
      <c r="H146" s="1104" t="s">
        <v>1754</v>
      </c>
      <c r="I146" s="1111" t="s">
        <v>465</v>
      </c>
      <c r="J146" s="1103" t="s">
        <v>11796</v>
      </c>
      <c r="K146" s="1109" t="s">
        <v>11796</v>
      </c>
      <c r="L146" s="1109" t="s">
        <v>11796</v>
      </c>
      <c r="M146" s="1109" t="s">
        <v>11797</v>
      </c>
      <c r="N146" s="1110">
        <v>2022</v>
      </c>
      <c r="O146" s="1111" t="s">
        <v>8625</v>
      </c>
      <c r="P146" s="484" t="s">
        <v>66</v>
      </c>
      <c r="Q146" s="45" t="s">
        <v>1179</v>
      </c>
      <c r="R146" s="126"/>
      <c r="S146" s="168" t="s">
        <v>810</v>
      </c>
      <c r="T146" s="226" t="s">
        <v>4580</v>
      </c>
      <c r="U146" s="803" t="s">
        <v>2562</v>
      </c>
      <c r="V146" s="803" t="s">
        <v>1908</v>
      </c>
      <c r="W146" s="802" t="s">
        <v>2563</v>
      </c>
      <c r="X146" s="674">
        <v>3</v>
      </c>
      <c r="Y146" s="83">
        <v>3</v>
      </c>
    </row>
    <row r="147" spans="1:25" ht="13.8">
      <c r="A147" s="83">
        <v>519</v>
      </c>
      <c r="B147" s="107" t="s">
        <v>544</v>
      </c>
      <c r="C147" s="107" t="s">
        <v>562</v>
      </c>
      <c r="D147" s="826" t="s">
        <v>5083</v>
      </c>
      <c r="E147" s="1121" t="s">
        <v>13303</v>
      </c>
      <c r="F147" s="1121" t="s">
        <v>13304</v>
      </c>
      <c r="G147" s="1121" t="s">
        <v>11822</v>
      </c>
      <c r="H147" s="1111" t="s">
        <v>8635</v>
      </c>
      <c r="I147" s="1105" t="s">
        <v>11796</v>
      </c>
      <c r="J147" s="1102" t="s">
        <v>11824</v>
      </c>
      <c r="K147" s="1106">
        <v>0</v>
      </c>
      <c r="L147" s="1106">
        <v>500</v>
      </c>
      <c r="M147" s="1105" t="s">
        <v>11797</v>
      </c>
      <c r="N147" s="1106">
        <v>2022</v>
      </c>
      <c r="O147" s="1111" t="s">
        <v>8636</v>
      </c>
      <c r="P147" s="484" t="s">
        <v>66</v>
      </c>
      <c r="Q147" s="45" t="s">
        <v>1167</v>
      </c>
      <c r="R147" s="126"/>
      <c r="S147" s="168" t="s">
        <v>864</v>
      </c>
      <c r="T147" s="221" t="s">
        <v>2586</v>
      </c>
      <c r="U147" s="802" t="s">
        <v>2593</v>
      </c>
      <c r="V147" s="804" t="s">
        <v>2594</v>
      </c>
      <c r="W147" s="802" t="s">
        <v>2595</v>
      </c>
      <c r="X147" s="674">
        <v>3</v>
      </c>
      <c r="Y147" s="83">
        <v>3</v>
      </c>
    </row>
    <row r="148" spans="1:25" ht="13.8">
      <c r="A148" s="83">
        <v>525</v>
      </c>
      <c r="B148" s="107" t="s">
        <v>544</v>
      </c>
      <c r="C148" s="107" t="s">
        <v>562</v>
      </c>
      <c r="D148" s="826" t="s">
        <v>5137</v>
      </c>
      <c r="E148" s="1102" t="s">
        <v>13251</v>
      </c>
      <c r="F148" s="1102" t="s">
        <v>13252</v>
      </c>
      <c r="G148" s="1102" t="s">
        <v>11793</v>
      </c>
      <c r="H148" s="1103" t="s">
        <v>13253</v>
      </c>
      <c r="I148" s="1108" t="s">
        <v>13254</v>
      </c>
      <c r="J148" s="1102" t="s">
        <v>11796</v>
      </c>
      <c r="K148" s="1105" t="s">
        <v>11796</v>
      </c>
      <c r="L148" s="1105" t="s">
        <v>11796</v>
      </c>
      <c r="M148" s="1105" t="s">
        <v>11797</v>
      </c>
      <c r="N148" s="1106">
        <v>2022</v>
      </c>
      <c r="O148" s="1107" t="s">
        <v>13255</v>
      </c>
      <c r="P148" s="484" t="s">
        <v>98</v>
      </c>
      <c r="Q148" s="45" t="s">
        <v>1166</v>
      </c>
      <c r="R148" s="126"/>
      <c r="S148" s="168" t="s">
        <v>865</v>
      </c>
      <c r="T148" s="223" t="s">
        <v>3117</v>
      </c>
      <c r="U148" s="802"/>
      <c r="V148" s="802" t="s">
        <v>5154</v>
      </c>
      <c r="W148" s="802" t="s">
        <v>3121</v>
      </c>
      <c r="X148" s="674">
        <v>3</v>
      </c>
      <c r="Y148" s="83">
        <v>3</v>
      </c>
    </row>
    <row r="149" spans="1:25" ht="13.8">
      <c r="A149" s="83">
        <v>535</v>
      </c>
      <c r="B149" s="107" t="s">
        <v>544</v>
      </c>
      <c r="C149" s="107" t="s">
        <v>563</v>
      </c>
      <c r="D149" s="826" t="s">
        <v>5098</v>
      </c>
      <c r="E149" s="1102" t="s">
        <v>13309</v>
      </c>
      <c r="F149" s="1104" t="s">
        <v>582</v>
      </c>
      <c r="G149" s="1102" t="s">
        <v>11793</v>
      </c>
      <c r="H149" s="1113" t="s">
        <v>13310</v>
      </c>
      <c r="I149" s="1108" t="s">
        <v>13311</v>
      </c>
      <c r="J149" s="1102" t="s">
        <v>11796</v>
      </c>
      <c r="K149" s="1105" t="s">
        <v>11796</v>
      </c>
      <c r="L149" s="1105" t="s">
        <v>11796</v>
      </c>
      <c r="M149" s="1105" t="s">
        <v>11797</v>
      </c>
      <c r="N149" s="1106">
        <v>2022</v>
      </c>
      <c r="O149" s="1111" t="s">
        <v>8646</v>
      </c>
      <c r="P149" s="484" t="s">
        <v>66</v>
      </c>
      <c r="Q149" s="30" t="s">
        <v>1175</v>
      </c>
      <c r="R149" s="126"/>
      <c r="S149" s="168" t="s">
        <v>876</v>
      </c>
      <c r="T149" s="219" t="s">
        <v>2601</v>
      </c>
      <c r="U149" s="806" t="s">
        <v>2602</v>
      </c>
      <c r="V149" s="804" t="s">
        <v>2603</v>
      </c>
      <c r="W149" s="1170" t="s">
        <v>2604</v>
      </c>
      <c r="X149" s="674">
        <v>3</v>
      </c>
      <c r="Y149" s="83">
        <v>3</v>
      </c>
    </row>
    <row r="150" spans="1:25" ht="13.8">
      <c r="A150" s="83">
        <v>555</v>
      </c>
      <c r="B150" s="107" t="s">
        <v>545</v>
      </c>
      <c r="C150" s="107" t="s">
        <v>565</v>
      </c>
      <c r="D150" s="826" t="s">
        <v>5121</v>
      </c>
      <c r="E150" s="1121" t="s">
        <v>13367</v>
      </c>
      <c r="F150" s="1108" t="s">
        <v>13368</v>
      </c>
      <c r="G150" s="1121" t="s">
        <v>11793</v>
      </c>
      <c r="H150" s="1108" t="s">
        <v>13369</v>
      </c>
      <c r="I150" s="1105" t="s">
        <v>12537</v>
      </c>
      <c r="J150" s="1102" t="s">
        <v>11796</v>
      </c>
      <c r="K150" s="1105" t="s">
        <v>11796</v>
      </c>
      <c r="L150" s="1105" t="s">
        <v>11796</v>
      </c>
      <c r="M150" s="1105" t="s">
        <v>11797</v>
      </c>
      <c r="N150" s="1106">
        <v>2022</v>
      </c>
      <c r="O150" s="1107" t="s">
        <v>13370</v>
      </c>
      <c r="P150" s="484" t="s">
        <v>66</v>
      </c>
      <c r="Q150" s="136"/>
      <c r="R150" s="136"/>
      <c r="S150" s="168"/>
      <c r="T150" s="223" t="s">
        <v>2622</v>
      </c>
      <c r="U150" s="802"/>
      <c r="V150" s="802" t="s">
        <v>2623</v>
      </c>
      <c r="W150" s="1163" t="s">
        <v>2624</v>
      </c>
      <c r="X150" s="674">
        <v>3</v>
      </c>
      <c r="Y150" s="83">
        <v>3</v>
      </c>
    </row>
    <row r="151" spans="1:25" ht="13.95" customHeight="1">
      <c r="A151" s="83">
        <v>561</v>
      </c>
      <c r="B151" s="107" t="s">
        <v>545</v>
      </c>
      <c r="C151" s="107" t="s">
        <v>565</v>
      </c>
      <c r="D151" s="826" t="s">
        <v>5111</v>
      </c>
      <c r="E151" s="1102" t="s">
        <v>13413</v>
      </c>
      <c r="F151" s="1102" t="s">
        <v>13404</v>
      </c>
      <c r="G151" s="1102" t="s">
        <v>11793</v>
      </c>
      <c r="H151" s="1102" t="s">
        <v>12990</v>
      </c>
      <c r="I151" s="1105" t="s">
        <v>13414</v>
      </c>
      <c r="J151" s="1102" t="s">
        <v>11796</v>
      </c>
      <c r="K151" s="1105" t="s">
        <v>11796</v>
      </c>
      <c r="L151" s="1105" t="s">
        <v>11796</v>
      </c>
      <c r="M151" s="1105" t="s">
        <v>11797</v>
      </c>
      <c r="N151" s="1106">
        <v>2022</v>
      </c>
      <c r="O151" s="1107" t="s">
        <v>13415</v>
      </c>
      <c r="P151" s="484" t="s">
        <v>98</v>
      </c>
      <c r="Q151" s="30" t="s">
        <v>1162</v>
      </c>
      <c r="R151" s="126"/>
      <c r="S151" s="168" t="s">
        <v>813</v>
      </c>
      <c r="T151" s="223" t="s">
        <v>2622</v>
      </c>
      <c r="U151" s="802"/>
      <c r="V151" s="807" t="s">
        <v>3187</v>
      </c>
      <c r="W151" s="807" t="s">
        <v>3188</v>
      </c>
      <c r="X151" s="674">
        <v>3</v>
      </c>
      <c r="Y151" s="83">
        <v>3</v>
      </c>
    </row>
    <row r="152" spans="1:25" ht="13.8">
      <c r="A152" s="83">
        <v>11</v>
      </c>
      <c r="B152" s="107" t="s">
        <v>537</v>
      </c>
      <c r="C152" s="107" t="s">
        <v>538</v>
      </c>
      <c r="D152" s="826" t="s">
        <v>4884</v>
      </c>
      <c r="E152" s="1102" t="s">
        <v>11837</v>
      </c>
      <c r="F152" s="1104" t="s">
        <v>908</v>
      </c>
      <c r="G152" s="1102" t="s">
        <v>11822</v>
      </c>
      <c r="H152" s="1104" t="s">
        <v>8104</v>
      </c>
      <c r="I152" s="1105" t="s">
        <v>11796</v>
      </c>
      <c r="J152" s="1102" t="s">
        <v>11824</v>
      </c>
      <c r="K152" s="1106">
        <v>0</v>
      </c>
      <c r="L152" s="1106">
        <v>5</v>
      </c>
      <c r="M152" s="1105" t="s">
        <v>11838</v>
      </c>
      <c r="N152" s="1106">
        <v>2023</v>
      </c>
      <c r="O152" s="1111" t="s">
        <v>8105</v>
      </c>
      <c r="P152" s="498" t="s">
        <v>66</v>
      </c>
      <c r="Q152" s="45" t="s">
        <v>1174</v>
      </c>
      <c r="R152" s="126"/>
      <c r="S152" s="168"/>
      <c r="T152" s="221" t="s">
        <v>1931</v>
      </c>
      <c r="U152" s="804"/>
      <c r="V152" s="801" t="s">
        <v>1932</v>
      </c>
      <c r="W152" s="801" t="s">
        <v>1933</v>
      </c>
      <c r="X152" s="674">
        <v>4</v>
      </c>
      <c r="Y152" s="83">
        <v>4</v>
      </c>
    </row>
    <row r="153" spans="1:25" ht="13.95" customHeight="1">
      <c r="A153" s="83">
        <v>75</v>
      </c>
      <c r="B153" s="107" t="s">
        <v>537</v>
      </c>
      <c r="C153" s="107" t="s">
        <v>538</v>
      </c>
      <c r="D153" s="826" t="s">
        <v>4903</v>
      </c>
      <c r="E153" s="1102" t="s">
        <v>12161</v>
      </c>
      <c r="F153" s="1103" t="s">
        <v>12162</v>
      </c>
      <c r="G153" s="1102" t="s">
        <v>11793</v>
      </c>
      <c r="H153" s="1103" t="s">
        <v>12163</v>
      </c>
      <c r="I153" s="1103" t="s">
        <v>12164</v>
      </c>
      <c r="J153" s="1102" t="s">
        <v>11796</v>
      </c>
      <c r="K153" s="1105" t="s">
        <v>11796</v>
      </c>
      <c r="L153" s="1105" t="s">
        <v>11796</v>
      </c>
      <c r="M153" s="1105" t="s">
        <v>11838</v>
      </c>
      <c r="N153" s="1106">
        <v>2023</v>
      </c>
      <c r="O153" s="1111" t="s">
        <v>8171</v>
      </c>
      <c r="P153" s="498" t="s">
        <v>66</v>
      </c>
      <c r="Q153" s="136"/>
      <c r="R153" s="136"/>
      <c r="S153" s="168"/>
      <c r="T153" s="223" t="s">
        <v>2085</v>
      </c>
      <c r="U153" s="802"/>
      <c r="V153" s="803" t="s">
        <v>2086</v>
      </c>
      <c r="W153" s="805" t="s">
        <v>2087</v>
      </c>
      <c r="X153" s="674">
        <v>4</v>
      </c>
      <c r="Y153" s="83">
        <v>4</v>
      </c>
    </row>
    <row r="154" spans="1:25" ht="13.8">
      <c r="A154" s="83">
        <v>81</v>
      </c>
      <c r="B154" s="107" t="s">
        <v>537</v>
      </c>
      <c r="C154" s="107" t="s">
        <v>538</v>
      </c>
      <c r="D154" s="826" t="s">
        <v>4902</v>
      </c>
      <c r="E154" s="1102" t="s">
        <v>12176</v>
      </c>
      <c r="F154" s="1104" t="s">
        <v>12177</v>
      </c>
      <c r="G154" s="1102" t="s">
        <v>11793</v>
      </c>
      <c r="H154" s="1104" t="s">
        <v>1350</v>
      </c>
      <c r="I154" s="1104" t="s">
        <v>4478</v>
      </c>
      <c r="J154" s="1102" t="s">
        <v>11796</v>
      </c>
      <c r="K154" s="1105" t="s">
        <v>11796</v>
      </c>
      <c r="L154" s="1105" t="s">
        <v>11796</v>
      </c>
      <c r="M154" s="1105" t="s">
        <v>11838</v>
      </c>
      <c r="N154" s="1106">
        <v>2023</v>
      </c>
      <c r="O154" s="1111" t="s">
        <v>8180</v>
      </c>
      <c r="P154" s="498" t="s">
        <v>66</v>
      </c>
      <c r="Q154" s="136"/>
      <c r="R154" s="136"/>
      <c r="S154" s="168"/>
      <c r="T154" s="224" t="s">
        <v>2081</v>
      </c>
      <c r="U154" s="805" t="s">
        <v>2088</v>
      </c>
      <c r="V154" s="803" t="s">
        <v>1908</v>
      </c>
      <c r="W154" s="803" t="s">
        <v>2089</v>
      </c>
      <c r="X154" s="674">
        <v>4</v>
      </c>
      <c r="Y154" s="83">
        <v>4</v>
      </c>
    </row>
    <row r="155" spans="1:25" ht="13.8">
      <c r="A155" s="83">
        <v>144</v>
      </c>
      <c r="B155" s="107" t="s">
        <v>537</v>
      </c>
      <c r="C155" s="107" t="s">
        <v>538</v>
      </c>
      <c r="D155" s="826" t="s">
        <v>4866</v>
      </c>
      <c r="E155" s="1121" t="s">
        <v>11876</v>
      </c>
      <c r="F155" s="1121" t="s">
        <v>11877</v>
      </c>
      <c r="G155" s="1121" t="s">
        <v>11793</v>
      </c>
      <c r="H155" s="1121" t="s">
        <v>11878</v>
      </c>
      <c r="I155" s="1121" t="s">
        <v>11879</v>
      </c>
      <c r="J155" s="1102" t="s">
        <v>11796</v>
      </c>
      <c r="K155" s="1105" t="s">
        <v>11796</v>
      </c>
      <c r="L155" s="1105" t="s">
        <v>11796</v>
      </c>
      <c r="M155" s="1105" t="s">
        <v>11838</v>
      </c>
      <c r="N155" s="1106">
        <v>2023</v>
      </c>
      <c r="O155" s="1111" t="s">
        <v>8256</v>
      </c>
      <c r="P155" s="478" t="s">
        <v>98</v>
      </c>
      <c r="Q155" s="45" t="s">
        <v>1174</v>
      </c>
      <c r="R155" s="126"/>
      <c r="S155" s="168" t="s">
        <v>731</v>
      </c>
      <c r="T155" s="223" t="s">
        <v>1912</v>
      </c>
      <c r="U155" s="802" t="s">
        <v>2635</v>
      </c>
      <c r="V155" s="802" t="s">
        <v>2636</v>
      </c>
      <c r="W155" s="802" t="s">
        <v>2637</v>
      </c>
      <c r="X155" s="674">
        <v>4</v>
      </c>
      <c r="Y155" s="83">
        <v>4</v>
      </c>
    </row>
    <row r="156" spans="1:25" ht="13.8">
      <c r="A156" s="83">
        <v>198</v>
      </c>
      <c r="B156" s="107" t="s">
        <v>537</v>
      </c>
      <c r="C156" s="107" t="s">
        <v>540</v>
      </c>
      <c r="D156" s="826" t="s">
        <v>4917</v>
      </c>
      <c r="E156" s="1121" t="s">
        <v>12317</v>
      </c>
      <c r="F156" s="1108" t="s">
        <v>12318</v>
      </c>
      <c r="G156" s="1121" t="s">
        <v>11793</v>
      </c>
      <c r="H156" s="1108" t="s">
        <v>12319</v>
      </c>
      <c r="I156" s="1109" t="s">
        <v>12320</v>
      </c>
      <c r="J156" s="1102" t="s">
        <v>11796</v>
      </c>
      <c r="K156" s="1105" t="s">
        <v>11796</v>
      </c>
      <c r="L156" s="1105" t="s">
        <v>11796</v>
      </c>
      <c r="M156" s="1105" t="s">
        <v>11838</v>
      </c>
      <c r="N156" s="1106">
        <v>2023</v>
      </c>
      <c r="O156" s="1108" t="s">
        <v>12321</v>
      </c>
      <c r="P156" s="478" t="s">
        <v>98</v>
      </c>
      <c r="Q156" s="129" t="s">
        <v>1820</v>
      </c>
      <c r="R156" s="130" t="s">
        <v>11760</v>
      </c>
      <c r="S156" s="168" t="s">
        <v>754</v>
      </c>
      <c r="T156" s="224" t="s">
        <v>2721</v>
      </c>
      <c r="U156" s="802"/>
      <c r="V156" s="802" t="s">
        <v>2722</v>
      </c>
      <c r="W156" s="802" t="s">
        <v>2723</v>
      </c>
      <c r="X156" s="674">
        <v>4</v>
      </c>
      <c r="Y156" s="83">
        <v>4</v>
      </c>
    </row>
    <row r="157" spans="1:25" ht="13.8">
      <c r="A157" s="83">
        <v>289</v>
      </c>
      <c r="B157" s="107" t="s">
        <v>539</v>
      </c>
      <c r="C157" s="107" t="s">
        <v>547</v>
      </c>
      <c r="D157" s="826" t="s">
        <v>4963</v>
      </c>
      <c r="E157" s="1102" t="s">
        <v>12590</v>
      </c>
      <c r="F157" s="1103" t="s">
        <v>12591</v>
      </c>
      <c r="G157" s="1102" t="s">
        <v>11793</v>
      </c>
      <c r="H157" s="1103" t="s">
        <v>12592</v>
      </c>
      <c r="I157" s="1122" t="s">
        <v>12593</v>
      </c>
      <c r="J157" s="1102" t="s">
        <v>11796</v>
      </c>
      <c r="K157" s="1105" t="s">
        <v>11796</v>
      </c>
      <c r="L157" s="1105" t="s">
        <v>11796</v>
      </c>
      <c r="M157" s="1105" t="s">
        <v>11838</v>
      </c>
      <c r="N157" s="1106">
        <v>2023</v>
      </c>
      <c r="O157" s="1121" t="s">
        <v>12594</v>
      </c>
      <c r="P157" s="484" t="s">
        <v>66</v>
      </c>
      <c r="Q157" s="45" t="s">
        <v>1160</v>
      </c>
      <c r="R157" s="127" t="s">
        <v>1150</v>
      </c>
      <c r="S157" s="168" t="s">
        <v>768</v>
      </c>
      <c r="T157" s="223" t="s">
        <v>2319</v>
      </c>
      <c r="U157" s="802"/>
      <c r="V157" s="802" t="s">
        <v>2320</v>
      </c>
      <c r="W157" s="803" t="s">
        <v>2321</v>
      </c>
      <c r="X157" s="674">
        <v>4</v>
      </c>
      <c r="Y157" s="83">
        <v>4</v>
      </c>
    </row>
    <row r="158" spans="1:25" ht="13.8">
      <c r="A158" s="83">
        <v>290</v>
      </c>
      <c r="B158" s="107" t="s">
        <v>539</v>
      </c>
      <c r="C158" s="107" t="s">
        <v>547</v>
      </c>
      <c r="D158" s="826" t="s">
        <v>4964</v>
      </c>
      <c r="E158" s="1102" t="s">
        <v>12598</v>
      </c>
      <c r="F158" s="1103" t="s">
        <v>12599</v>
      </c>
      <c r="G158" s="1102" t="s">
        <v>11793</v>
      </c>
      <c r="H158" s="1113" t="s">
        <v>12600</v>
      </c>
      <c r="I158" s="1121" t="s">
        <v>12601</v>
      </c>
      <c r="J158" s="1102" t="s">
        <v>11796</v>
      </c>
      <c r="K158" s="1105" t="s">
        <v>11796</v>
      </c>
      <c r="L158" s="1105" t="s">
        <v>11796</v>
      </c>
      <c r="M158" s="1105" t="s">
        <v>11838</v>
      </c>
      <c r="N158" s="1106">
        <v>2023</v>
      </c>
      <c r="O158" s="1108" t="s">
        <v>12602</v>
      </c>
      <c r="P158" s="484" t="s">
        <v>66</v>
      </c>
      <c r="Q158" s="45" t="s">
        <v>1160</v>
      </c>
      <c r="R158" s="126" t="s">
        <v>945</v>
      </c>
      <c r="S158" s="168" t="s">
        <v>767</v>
      </c>
      <c r="T158" s="223" t="s">
        <v>2319</v>
      </c>
      <c r="U158" s="802"/>
      <c r="V158" s="802" t="s">
        <v>2324</v>
      </c>
      <c r="W158" s="803" t="s">
        <v>2325</v>
      </c>
      <c r="X158" s="674">
        <v>4</v>
      </c>
      <c r="Y158" s="83">
        <v>4</v>
      </c>
    </row>
    <row r="159" spans="1:25" ht="13.8">
      <c r="A159" s="83">
        <v>292</v>
      </c>
      <c r="B159" s="107" t="s">
        <v>539</v>
      </c>
      <c r="C159" s="107" t="s">
        <v>547</v>
      </c>
      <c r="D159" s="826" t="s">
        <v>4987</v>
      </c>
      <c r="E159" s="1102" t="s">
        <v>12612</v>
      </c>
      <c r="F159" s="1103" t="s">
        <v>12613</v>
      </c>
      <c r="G159" s="1102" t="s">
        <v>11793</v>
      </c>
      <c r="H159" s="1102" t="s">
        <v>12614</v>
      </c>
      <c r="I159" s="1121" t="s">
        <v>11805</v>
      </c>
      <c r="J159" s="1102" t="s">
        <v>11796</v>
      </c>
      <c r="K159" s="1105" t="s">
        <v>11796</v>
      </c>
      <c r="L159" s="1105" t="s">
        <v>11796</v>
      </c>
      <c r="M159" s="1105" t="s">
        <v>11838</v>
      </c>
      <c r="N159" s="1106">
        <v>2023</v>
      </c>
      <c r="O159" s="1107" t="s">
        <v>12615</v>
      </c>
      <c r="P159" s="484" t="s">
        <v>66</v>
      </c>
      <c r="Q159" s="136"/>
      <c r="R159" s="136"/>
      <c r="S159" s="168"/>
      <c r="T159" s="223" t="s">
        <v>2240</v>
      </c>
      <c r="U159" s="802"/>
      <c r="V159" s="803" t="s">
        <v>1908</v>
      </c>
      <c r="W159" s="802" t="s">
        <v>2333</v>
      </c>
      <c r="X159" s="674">
        <v>4</v>
      </c>
      <c r="Y159" s="83">
        <v>4</v>
      </c>
    </row>
    <row r="160" spans="1:25" ht="13.95" customHeight="1">
      <c r="A160" s="83">
        <v>340</v>
      </c>
      <c r="B160" s="107" t="s">
        <v>539</v>
      </c>
      <c r="C160" s="107" t="s">
        <v>547</v>
      </c>
      <c r="D160" s="826" t="s">
        <v>4961</v>
      </c>
      <c r="E160" s="1121" t="s">
        <v>12729</v>
      </c>
      <c r="F160" s="1108" t="s">
        <v>12730</v>
      </c>
      <c r="G160" s="1121" t="s">
        <v>11793</v>
      </c>
      <c r="H160" s="1108" t="s">
        <v>12731</v>
      </c>
      <c r="I160" s="1108" t="s">
        <v>12732</v>
      </c>
      <c r="J160" s="1102" t="s">
        <v>11796</v>
      </c>
      <c r="K160" s="1105" t="s">
        <v>11796</v>
      </c>
      <c r="L160" s="1105" t="s">
        <v>11796</v>
      </c>
      <c r="M160" s="1105" t="s">
        <v>11838</v>
      </c>
      <c r="N160" s="1106">
        <v>2023</v>
      </c>
      <c r="O160" s="1107" t="s">
        <v>12733</v>
      </c>
      <c r="P160" s="484" t="s">
        <v>98</v>
      </c>
      <c r="Q160" s="30" t="s">
        <v>1161</v>
      </c>
      <c r="R160" s="126"/>
      <c r="S160" s="168" t="s">
        <v>762</v>
      </c>
      <c r="T160" s="221" t="s">
        <v>2240</v>
      </c>
      <c r="U160" s="802" t="s">
        <v>2869</v>
      </c>
      <c r="V160" s="807" t="s">
        <v>2870</v>
      </c>
      <c r="W160" s="802" t="s">
        <v>2871</v>
      </c>
      <c r="X160" s="674">
        <v>4</v>
      </c>
      <c r="Y160" s="83">
        <v>4</v>
      </c>
    </row>
    <row r="161" spans="1:25" ht="13.95" customHeight="1">
      <c r="A161" s="83">
        <v>342</v>
      </c>
      <c r="B161" s="107" t="s">
        <v>539</v>
      </c>
      <c r="C161" s="107" t="s">
        <v>547</v>
      </c>
      <c r="D161" s="826" t="s">
        <v>4962</v>
      </c>
      <c r="E161" s="1121" t="s">
        <v>12739</v>
      </c>
      <c r="F161" s="1121" t="s">
        <v>12740</v>
      </c>
      <c r="G161" s="1121" t="s">
        <v>11793</v>
      </c>
      <c r="H161" s="1121" t="s">
        <v>12741</v>
      </c>
      <c r="I161" s="1121" t="s">
        <v>12742</v>
      </c>
      <c r="J161" s="1102" t="s">
        <v>11796</v>
      </c>
      <c r="K161" s="1105" t="s">
        <v>11796</v>
      </c>
      <c r="L161" s="1105" t="s">
        <v>11796</v>
      </c>
      <c r="M161" s="1105" t="s">
        <v>11838</v>
      </c>
      <c r="N161" s="1106">
        <v>2023</v>
      </c>
      <c r="O161" s="1107" t="s">
        <v>12743</v>
      </c>
      <c r="P161" s="484" t="s">
        <v>98</v>
      </c>
      <c r="Q161" s="30" t="s">
        <v>1161</v>
      </c>
      <c r="R161" s="126"/>
      <c r="S161" s="168" t="s">
        <v>839</v>
      </c>
      <c r="T161" s="221" t="s">
        <v>2240</v>
      </c>
      <c r="U161" s="804"/>
      <c r="V161" s="807" t="s">
        <v>2874</v>
      </c>
      <c r="W161" s="802" t="s">
        <v>2875</v>
      </c>
      <c r="X161" s="674">
        <v>4</v>
      </c>
      <c r="Y161" s="83">
        <v>4</v>
      </c>
    </row>
    <row r="162" spans="1:25" ht="13.95" customHeight="1">
      <c r="A162" s="83">
        <v>515</v>
      </c>
      <c r="B162" s="107" t="s">
        <v>544</v>
      </c>
      <c r="C162" s="107" t="s">
        <v>562</v>
      </c>
      <c r="D162" s="826" t="s">
        <v>5097</v>
      </c>
      <c r="E162" s="1121" t="s">
        <v>13289</v>
      </c>
      <c r="F162" s="1121" t="s">
        <v>13290</v>
      </c>
      <c r="G162" s="1121" t="s">
        <v>11793</v>
      </c>
      <c r="H162" s="1108" t="s">
        <v>13291</v>
      </c>
      <c r="I162" s="1107" t="s">
        <v>13292</v>
      </c>
      <c r="J162" s="1102" t="s">
        <v>11796</v>
      </c>
      <c r="K162" s="1105" t="s">
        <v>11796</v>
      </c>
      <c r="L162" s="1105" t="s">
        <v>11796</v>
      </c>
      <c r="M162" s="1105" t="s">
        <v>11838</v>
      </c>
      <c r="N162" s="1106">
        <v>2023</v>
      </c>
      <c r="O162" s="1108" t="s">
        <v>13293</v>
      </c>
      <c r="P162" s="484" t="s">
        <v>66</v>
      </c>
      <c r="Q162" s="446"/>
      <c r="R162" s="135"/>
      <c r="S162" s="168"/>
      <c r="T162" s="221" t="s">
        <v>2581</v>
      </c>
      <c r="U162" s="804"/>
      <c r="V162" s="800" t="s">
        <v>2582</v>
      </c>
      <c r="W162" s="800" t="s">
        <v>2583</v>
      </c>
      <c r="X162" s="674">
        <v>4</v>
      </c>
      <c r="Y162" s="83">
        <v>4</v>
      </c>
    </row>
    <row r="163" spans="1:25" ht="13.95" customHeight="1">
      <c r="A163" s="83">
        <v>533</v>
      </c>
      <c r="B163" s="107" t="s">
        <v>544</v>
      </c>
      <c r="C163" s="107" t="s">
        <v>562</v>
      </c>
      <c r="D163" s="826" t="s">
        <v>5094</v>
      </c>
      <c r="E163" s="1102" t="s">
        <v>13282</v>
      </c>
      <c r="F163" s="1102" t="s">
        <v>13283</v>
      </c>
      <c r="G163" s="1102" t="s">
        <v>11793</v>
      </c>
      <c r="H163" s="1102" t="s">
        <v>13284</v>
      </c>
      <c r="I163" s="1121" t="s">
        <v>13285</v>
      </c>
      <c r="J163" s="1102" t="s">
        <v>11796</v>
      </c>
      <c r="K163" s="1105" t="s">
        <v>11796</v>
      </c>
      <c r="L163" s="1105" t="s">
        <v>11796</v>
      </c>
      <c r="M163" s="1105" t="s">
        <v>11838</v>
      </c>
      <c r="N163" s="1106">
        <v>2023</v>
      </c>
      <c r="O163" s="1107" t="s">
        <v>13286</v>
      </c>
      <c r="P163" s="484" t="s">
        <v>98</v>
      </c>
      <c r="Q163" s="446" t="s">
        <v>1180</v>
      </c>
      <c r="R163" s="135"/>
      <c r="S163" s="168" t="s">
        <v>871</v>
      </c>
      <c r="T163" s="223" t="s">
        <v>4582</v>
      </c>
      <c r="U163" s="802" t="s">
        <v>3136</v>
      </c>
      <c r="V163" s="802" t="s">
        <v>3137</v>
      </c>
      <c r="W163" s="807" t="s">
        <v>3138</v>
      </c>
      <c r="X163" s="674">
        <v>4</v>
      </c>
      <c r="Y163" s="83">
        <v>4</v>
      </c>
    </row>
    <row r="164" spans="1:25" ht="13.8">
      <c r="A164" s="83">
        <v>36</v>
      </c>
      <c r="B164" s="107" t="s">
        <v>537</v>
      </c>
      <c r="C164" s="107" t="s">
        <v>538</v>
      </c>
      <c r="D164" s="826" t="s">
        <v>4899</v>
      </c>
      <c r="E164" s="1102" t="s">
        <v>12046</v>
      </c>
      <c r="F164" s="1103" t="s">
        <v>12047</v>
      </c>
      <c r="G164" s="1102" t="s">
        <v>11793</v>
      </c>
      <c r="H164" s="1103" t="s">
        <v>12048</v>
      </c>
      <c r="I164" s="1103" t="s">
        <v>12049</v>
      </c>
      <c r="J164" s="1102" t="s">
        <v>11796</v>
      </c>
      <c r="K164" s="1105" t="s">
        <v>11796</v>
      </c>
      <c r="L164" s="1105" t="s">
        <v>11796</v>
      </c>
      <c r="M164" s="1105" t="s">
        <v>11817</v>
      </c>
      <c r="N164" s="1106">
        <v>2023</v>
      </c>
      <c r="O164" s="1108" t="s">
        <v>12050</v>
      </c>
      <c r="P164" s="498" t="s">
        <v>66</v>
      </c>
      <c r="Q164" s="136"/>
      <c r="R164" s="136"/>
      <c r="S164" s="168"/>
      <c r="T164" s="221" t="s">
        <v>1973</v>
      </c>
      <c r="U164" s="802"/>
      <c r="V164" s="800" t="s">
        <v>1992</v>
      </c>
      <c r="W164" s="800" t="s">
        <v>1993</v>
      </c>
      <c r="X164" s="674">
        <v>4</v>
      </c>
      <c r="Y164" s="83">
        <v>4</v>
      </c>
    </row>
    <row r="165" spans="1:25" ht="13.95" customHeight="1">
      <c r="A165" s="83">
        <v>59</v>
      </c>
      <c r="B165" s="107" t="s">
        <v>537</v>
      </c>
      <c r="C165" s="107" t="s">
        <v>538</v>
      </c>
      <c r="D165" s="826" t="s">
        <v>4893</v>
      </c>
      <c r="E165" s="1102" t="s">
        <v>12111</v>
      </c>
      <c r="F165" s="1103" t="s">
        <v>12092</v>
      </c>
      <c r="G165" s="1102" t="s">
        <v>11793</v>
      </c>
      <c r="H165" s="1103" t="s">
        <v>12112</v>
      </c>
      <c r="I165" s="1103" t="s">
        <v>12113</v>
      </c>
      <c r="J165" s="1102" t="s">
        <v>11796</v>
      </c>
      <c r="K165" s="1105" t="s">
        <v>11796</v>
      </c>
      <c r="L165" s="1105" t="s">
        <v>11796</v>
      </c>
      <c r="M165" s="1105" t="s">
        <v>11817</v>
      </c>
      <c r="N165" s="1106">
        <v>2023</v>
      </c>
      <c r="O165" s="1108" t="s">
        <v>12114</v>
      </c>
      <c r="P165" s="498" t="s">
        <v>66</v>
      </c>
      <c r="Q165" s="136"/>
      <c r="R165" s="136"/>
      <c r="S165" s="168"/>
      <c r="T165" s="223" t="s">
        <v>2030</v>
      </c>
      <c r="U165" s="802"/>
      <c r="V165" s="803" t="s">
        <v>1908</v>
      </c>
      <c r="W165" s="803" t="s">
        <v>2047</v>
      </c>
      <c r="X165" s="674">
        <v>4</v>
      </c>
      <c r="Y165" s="83">
        <v>4</v>
      </c>
    </row>
    <row r="166" spans="1:25" ht="13.8">
      <c r="A166" s="83">
        <v>82</v>
      </c>
      <c r="B166" s="107" t="s">
        <v>537</v>
      </c>
      <c r="C166" s="107" t="s">
        <v>538</v>
      </c>
      <c r="D166" s="826" t="s">
        <v>4902</v>
      </c>
      <c r="E166" s="1102" t="s">
        <v>12192</v>
      </c>
      <c r="F166" s="1103" t="s">
        <v>12151</v>
      </c>
      <c r="G166" s="1102" t="s">
        <v>11793</v>
      </c>
      <c r="H166" s="1113" t="s">
        <v>12193</v>
      </c>
      <c r="I166" s="1103" t="s">
        <v>12194</v>
      </c>
      <c r="J166" s="1102" t="s">
        <v>11796</v>
      </c>
      <c r="K166" s="1105" t="s">
        <v>11796</v>
      </c>
      <c r="L166" s="1105" t="s">
        <v>11796</v>
      </c>
      <c r="M166" s="1105" t="s">
        <v>11817</v>
      </c>
      <c r="N166" s="1106">
        <v>2023</v>
      </c>
      <c r="O166" s="1108" t="s">
        <v>12195</v>
      </c>
      <c r="P166" s="498" t="s">
        <v>66</v>
      </c>
      <c r="Q166" s="136"/>
      <c r="R166" s="136"/>
      <c r="S166" s="168"/>
      <c r="T166" s="224" t="s">
        <v>2090</v>
      </c>
      <c r="U166" s="802"/>
      <c r="V166" s="803" t="s">
        <v>1908</v>
      </c>
      <c r="W166" s="803" t="s">
        <v>2091</v>
      </c>
      <c r="X166" s="674">
        <v>4</v>
      </c>
      <c r="Y166" s="83">
        <v>4</v>
      </c>
    </row>
    <row r="167" spans="1:25" ht="13.8">
      <c r="A167" s="83">
        <v>126</v>
      </c>
      <c r="B167" s="107" t="s">
        <v>537</v>
      </c>
      <c r="C167" s="107" t="s">
        <v>538</v>
      </c>
      <c r="D167" s="826" t="s">
        <v>4904</v>
      </c>
      <c r="E167" s="1103" t="s">
        <v>11834</v>
      </c>
      <c r="F167" s="1103" t="s">
        <v>11808</v>
      </c>
      <c r="G167" s="1103" t="s">
        <v>11822</v>
      </c>
      <c r="H167" s="1103" t="s">
        <v>11835</v>
      </c>
      <c r="I167" s="1105" t="s">
        <v>11796</v>
      </c>
      <c r="J167" s="1103" t="s">
        <v>11824</v>
      </c>
      <c r="K167" s="1110">
        <v>0</v>
      </c>
      <c r="L167" s="1114">
        <v>2300000</v>
      </c>
      <c r="M167" s="1109" t="s">
        <v>11817</v>
      </c>
      <c r="N167" s="1110">
        <v>2023</v>
      </c>
      <c r="O167" s="1108" t="s">
        <v>11836</v>
      </c>
      <c r="P167" s="498" t="s">
        <v>66</v>
      </c>
      <c r="Q167" s="136"/>
      <c r="R167" s="136"/>
      <c r="S167" s="168"/>
      <c r="T167" s="223" t="s">
        <v>2141</v>
      </c>
      <c r="U167" s="802"/>
      <c r="V167" s="802" t="s">
        <v>2160</v>
      </c>
      <c r="W167" s="803" t="s">
        <v>2161</v>
      </c>
      <c r="X167" s="674">
        <v>4</v>
      </c>
      <c r="Y167" s="83">
        <v>4</v>
      </c>
    </row>
    <row r="168" spans="1:25" ht="13.8">
      <c r="A168" s="83">
        <v>229</v>
      </c>
      <c r="B168" s="107" t="s">
        <v>537</v>
      </c>
      <c r="C168" s="107" t="s">
        <v>542</v>
      </c>
      <c r="D168" s="826" t="s">
        <v>4944</v>
      </c>
      <c r="E168" s="1102" t="s">
        <v>12411</v>
      </c>
      <c r="F168" s="1102" t="s">
        <v>12412</v>
      </c>
      <c r="G168" s="1102" t="s">
        <v>11793</v>
      </c>
      <c r="H168" s="1102" t="s">
        <v>12413</v>
      </c>
      <c r="I168" s="1105" t="s">
        <v>12414</v>
      </c>
      <c r="J168" s="1102" t="s">
        <v>11796</v>
      </c>
      <c r="K168" s="1105" t="s">
        <v>11796</v>
      </c>
      <c r="L168" s="1105" t="s">
        <v>11796</v>
      </c>
      <c r="M168" s="1105" t="s">
        <v>11817</v>
      </c>
      <c r="N168" s="1106">
        <v>2023</v>
      </c>
      <c r="O168" s="1107" t="s">
        <v>12415</v>
      </c>
      <c r="P168" s="478" t="s">
        <v>98</v>
      </c>
      <c r="Q168" s="45" t="s">
        <v>1168</v>
      </c>
      <c r="R168" s="126"/>
      <c r="S168" s="168" t="s">
        <v>821</v>
      </c>
      <c r="T168" s="224" t="s">
        <v>2764</v>
      </c>
      <c r="U168" s="802" t="s">
        <v>2765</v>
      </c>
      <c r="V168" s="802" t="s">
        <v>2766</v>
      </c>
      <c r="W168" s="802" t="s">
        <v>2767</v>
      </c>
      <c r="X168" s="674">
        <v>4</v>
      </c>
      <c r="Y168" s="83">
        <v>4</v>
      </c>
    </row>
    <row r="169" spans="1:25" ht="13.8">
      <c r="A169" s="83">
        <v>297</v>
      </c>
      <c r="B169" s="107" t="s">
        <v>539</v>
      </c>
      <c r="C169" s="107" t="s">
        <v>547</v>
      </c>
      <c r="D169" s="826" t="s">
        <v>4968</v>
      </c>
      <c r="E169" s="1102" t="s">
        <v>12641</v>
      </c>
      <c r="F169" s="1103" t="s">
        <v>12642</v>
      </c>
      <c r="G169" s="1102" t="s">
        <v>11793</v>
      </c>
      <c r="H169" s="1104" t="s">
        <v>1624</v>
      </c>
      <c r="I169" s="1124" t="s">
        <v>8436</v>
      </c>
      <c r="J169" s="1102" t="s">
        <v>11796</v>
      </c>
      <c r="K169" s="1105" t="s">
        <v>11796</v>
      </c>
      <c r="L169" s="1105" t="s">
        <v>11796</v>
      </c>
      <c r="M169" s="1105" t="s">
        <v>11817</v>
      </c>
      <c r="N169" s="1106">
        <v>2023</v>
      </c>
      <c r="O169" s="1107" t="s">
        <v>12643</v>
      </c>
      <c r="P169" s="484" t="s">
        <v>66</v>
      </c>
      <c r="Q169" s="30" t="s">
        <v>1161</v>
      </c>
      <c r="R169" s="126"/>
      <c r="S169" s="168" t="s">
        <v>771</v>
      </c>
      <c r="T169" s="223" t="s">
        <v>2350</v>
      </c>
      <c r="U169" s="804" t="s">
        <v>2351</v>
      </c>
      <c r="V169" s="804" t="s">
        <v>2352</v>
      </c>
      <c r="W169" s="804" t="s">
        <v>2353</v>
      </c>
      <c r="X169" s="674">
        <v>4</v>
      </c>
      <c r="Y169" s="83">
        <v>4</v>
      </c>
    </row>
    <row r="170" spans="1:25" ht="13.8">
      <c r="A170" s="83">
        <v>304</v>
      </c>
      <c r="B170" s="107" t="s">
        <v>539</v>
      </c>
      <c r="C170" s="107" t="s">
        <v>547</v>
      </c>
      <c r="D170" s="826" t="s">
        <v>4975</v>
      </c>
      <c r="E170" s="1102" t="s">
        <v>12667</v>
      </c>
      <c r="F170" s="1103" t="s">
        <v>12668</v>
      </c>
      <c r="G170" s="1102" t="s">
        <v>11793</v>
      </c>
      <c r="H170" s="1113" t="s">
        <v>12669</v>
      </c>
      <c r="I170" s="1122" t="s">
        <v>12670</v>
      </c>
      <c r="J170" s="1102" t="s">
        <v>11796</v>
      </c>
      <c r="K170" s="1105" t="s">
        <v>11796</v>
      </c>
      <c r="L170" s="1105" t="s">
        <v>11796</v>
      </c>
      <c r="M170" s="1105" t="s">
        <v>11817</v>
      </c>
      <c r="N170" s="1106">
        <v>2023</v>
      </c>
      <c r="O170" s="1122" t="s">
        <v>12671</v>
      </c>
      <c r="P170" s="484" t="s">
        <v>66</v>
      </c>
      <c r="Q170" s="45" t="s">
        <v>1160</v>
      </c>
      <c r="R170" s="126"/>
      <c r="S170" s="168"/>
      <c r="T170" s="223" t="s">
        <v>2335</v>
      </c>
      <c r="U170" s="803" t="s">
        <v>2328</v>
      </c>
      <c r="V170" s="802" t="s">
        <v>2372</v>
      </c>
      <c r="W170" s="803" t="s">
        <v>2373</v>
      </c>
      <c r="X170" s="674">
        <v>4</v>
      </c>
      <c r="Y170" s="83">
        <v>4</v>
      </c>
    </row>
    <row r="171" spans="1:25" ht="13.8">
      <c r="A171" s="83">
        <v>347</v>
      </c>
      <c r="B171" s="107" t="s">
        <v>539</v>
      </c>
      <c r="C171" s="107" t="s">
        <v>548</v>
      </c>
      <c r="D171" s="826" t="s">
        <v>4992</v>
      </c>
      <c r="E171" s="1121" t="s">
        <v>12769</v>
      </c>
      <c r="F171" s="1108" t="s">
        <v>12763</v>
      </c>
      <c r="G171" s="1121" t="s">
        <v>11822</v>
      </c>
      <c r="H171" s="1121" t="s">
        <v>12770</v>
      </c>
      <c r="I171" s="1105" t="s">
        <v>11796</v>
      </c>
      <c r="J171" s="1102" t="s">
        <v>11824</v>
      </c>
      <c r="K171" s="1106">
        <v>0</v>
      </c>
      <c r="L171" s="1112">
        <v>17000000</v>
      </c>
      <c r="M171" s="1105" t="s">
        <v>11817</v>
      </c>
      <c r="N171" s="1106">
        <v>2023</v>
      </c>
      <c r="O171" s="1107" t="s">
        <v>12771</v>
      </c>
      <c r="P171" s="484" t="s">
        <v>66</v>
      </c>
      <c r="Q171" s="30" t="s">
        <v>1161</v>
      </c>
      <c r="R171" s="126"/>
      <c r="S171" s="168" t="s">
        <v>774</v>
      </c>
      <c r="T171" s="223" t="s">
        <v>2403</v>
      </c>
      <c r="U171" s="803" t="s">
        <v>2404</v>
      </c>
      <c r="V171" s="802" t="s">
        <v>2405</v>
      </c>
      <c r="W171" s="802" t="s">
        <v>2406</v>
      </c>
      <c r="X171" s="674">
        <v>4</v>
      </c>
      <c r="Y171" s="83">
        <v>4</v>
      </c>
    </row>
    <row r="172" spans="1:25" ht="13.95" customHeight="1">
      <c r="A172" s="83">
        <v>375</v>
      </c>
      <c r="B172" s="107" t="s">
        <v>539</v>
      </c>
      <c r="C172" s="107" t="s">
        <v>549</v>
      </c>
      <c r="D172" s="826" t="s">
        <v>5978</v>
      </c>
      <c r="E172" s="1102" t="s">
        <v>12827</v>
      </c>
      <c r="F172" s="1103" t="s">
        <v>12828</v>
      </c>
      <c r="G172" s="1102" t="s">
        <v>11793</v>
      </c>
      <c r="H172" s="1103" t="s">
        <v>12829</v>
      </c>
      <c r="I172" s="1108" t="s">
        <v>12830</v>
      </c>
      <c r="J172" s="1102" t="s">
        <v>11796</v>
      </c>
      <c r="K172" s="1105" t="s">
        <v>11796</v>
      </c>
      <c r="L172" s="1105" t="s">
        <v>11796</v>
      </c>
      <c r="M172" s="1105" t="s">
        <v>11817</v>
      </c>
      <c r="N172" s="1106">
        <v>2023</v>
      </c>
      <c r="O172" s="1107" t="s">
        <v>12831</v>
      </c>
      <c r="P172" s="484" t="s">
        <v>98</v>
      </c>
      <c r="Q172" s="30" t="s">
        <v>1161</v>
      </c>
      <c r="R172" s="126"/>
      <c r="S172" s="168" t="s">
        <v>780</v>
      </c>
      <c r="T172" s="223" t="s">
        <v>2240</v>
      </c>
      <c r="U172" s="802"/>
      <c r="V172" s="807" t="s">
        <v>2935</v>
      </c>
      <c r="W172" s="802" t="s">
        <v>2936</v>
      </c>
      <c r="X172" s="674">
        <v>4</v>
      </c>
      <c r="Y172" s="83">
        <v>4</v>
      </c>
    </row>
    <row r="173" spans="1:25" ht="13.8">
      <c r="A173" s="83">
        <v>437</v>
      </c>
      <c r="B173" s="107" t="s">
        <v>543</v>
      </c>
      <c r="C173" s="107" t="s">
        <v>559</v>
      </c>
      <c r="D173" s="826" t="s">
        <v>5027</v>
      </c>
      <c r="E173" s="1121" t="s">
        <v>13101</v>
      </c>
      <c r="F173" s="1108" t="s">
        <v>13102</v>
      </c>
      <c r="G173" s="1121" t="s">
        <v>11793</v>
      </c>
      <c r="H173" s="1108" t="s">
        <v>13103</v>
      </c>
      <c r="I173" s="1125" t="s">
        <v>13104</v>
      </c>
      <c r="J173" s="1102" t="s">
        <v>11796</v>
      </c>
      <c r="K173" s="1105" t="s">
        <v>11796</v>
      </c>
      <c r="L173" s="1105" t="s">
        <v>11796</v>
      </c>
      <c r="M173" s="1105" t="s">
        <v>11817</v>
      </c>
      <c r="N173" s="1106">
        <v>2023</v>
      </c>
      <c r="O173" s="1108" t="s">
        <v>13105</v>
      </c>
      <c r="P173" s="484" t="s">
        <v>66</v>
      </c>
      <c r="Q173" s="30" t="s">
        <v>1163</v>
      </c>
      <c r="R173" s="127" t="s">
        <v>1156</v>
      </c>
      <c r="S173" s="168" t="s">
        <v>793</v>
      </c>
      <c r="T173" s="223" t="s">
        <v>2468</v>
      </c>
      <c r="U173" s="802" t="s">
        <v>6836</v>
      </c>
      <c r="V173" s="803" t="s">
        <v>2470</v>
      </c>
      <c r="W173" s="802" t="s">
        <v>2471</v>
      </c>
      <c r="X173" s="674">
        <v>4</v>
      </c>
      <c r="Y173" s="83">
        <v>4</v>
      </c>
    </row>
    <row r="174" spans="1:25" ht="13.95" customHeight="1">
      <c r="A174" s="83">
        <v>462</v>
      </c>
      <c r="B174" s="107" t="s">
        <v>543</v>
      </c>
      <c r="C174" s="107" t="s">
        <v>559</v>
      </c>
      <c r="D174" s="826" t="s">
        <v>5054</v>
      </c>
      <c r="E174" s="1102" t="s">
        <v>13074</v>
      </c>
      <c r="F174" s="1104" t="s">
        <v>8761</v>
      </c>
      <c r="G174" s="1102" t="s">
        <v>11793</v>
      </c>
      <c r="H174" s="1103" t="s">
        <v>13075</v>
      </c>
      <c r="I174" s="1109" t="s">
        <v>13076</v>
      </c>
      <c r="J174" s="1102" t="s">
        <v>11796</v>
      </c>
      <c r="K174" s="1105" t="s">
        <v>11796</v>
      </c>
      <c r="L174" s="1105" t="s">
        <v>11796</v>
      </c>
      <c r="M174" s="1105" t="s">
        <v>11817</v>
      </c>
      <c r="N174" s="1106">
        <v>2023</v>
      </c>
      <c r="O174" s="1108" t="s">
        <v>13077</v>
      </c>
      <c r="P174" s="484" t="s">
        <v>98</v>
      </c>
      <c r="Q174" s="45" t="s">
        <v>1165</v>
      </c>
      <c r="R174" s="126"/>
      <c r="S174" s="168"/>
      <c r="T174" s="223" t="s">
        <v>2446</v>
      </c>
      <c r="U174" s="802"/>
      <c r="V174" s="807" t="s">
        <v>3061</v>
      </c>
      <c r="W174" s="803" t="s">
        <v>3062</v>
      </c>
      <c r="X174" s="674">
        <v>4</v>
      </c>
      <c r="Y174" s="83">
        <v>3</v>
      </c>
    </row>
    <row r="175" spans="1:25" ht="13.95" customHeight="1">
      <c r="A175" s="83">
        <v>477</v>
      </c>
      <c r="B175" s="107" t="s">
        <v>543</v>
      </c>
      <c r="C175" s="107" t="s">
        <v>560</v>
      </c>
      <c r="D175" s="826" t="s">
        <v>5064</v>
      </c>
      <c r="E175" s="1121" t="s">
        <v>13116</v>
      </c>
      <c r="F175" s="1111" t="s">
        <v>8763</v>
      </c>
      <c r="G175" s="1121" t="s">
        <v>11793</v>
      </c>
      <c r="H175" s="1108" t="s">
        <v>13117</v>
      </c>
      <c r="I175" s="1108" t="s">
        <v>13118</v>
      </c>
      <c r="J175" s="1102" t="s">
        <v>11796</v>
      </c>
      <c r="K175" s="1105" t="s">
        <v>11796</v>
      </c>
      <c r="L175" s="1105" t="s">
        <v>11796</v>
      </c>
      <c r="M175" s="1105" t="s">
        <v>11817</v>
      </c>
      <c r="N175" s="1106">
        <v>2023</v>
      </c>
      <c r="O175" s="1107" t="s">
        <v>13119</v>
      </c>
      <c r="P175" s="484" t="s">
        <v>98</v>
      </c>
      <c r="Q175" s="45" t="s">
        <v>1164</v>
      </c>
      <c r="R175" s="126"/>
      <c r="S175" s="168" t="s">
        <v>858</v>
      </c>
      <c r="T175" s="226" t="s">
        <v>2737</v>
      </c>
      <c r="U175" s="802"/>
      <c r="V175" s="807" t="s">
        <v>3084</v>
      </c>
      <c r="W175" s="807" t="s">
        <v>3085</v>
      </c>
      <c r="X175" s="674">
        <v>4</v>
      </c>
      <c r="Y175" s="83">
        <v>4</v>
      </c>
    </row>
    <row r="176" spans="1:25" ht="13.95" customHeight="1">
      <c r="A176" s="83">
        <v>482</v>
      </c>
      <c r="B176" s="107" t="s">
        <v>543</v>
      </c>
      <c r="C176" s="107" t="s">
        <v>560</v>
      </c>
      <c r="D176" s="826" t="s">
        <v>5067</v>
      </c>
      <c r="E176" s="1121" t="s">
        <v>13131</v>
      </c>
      <c r="F176" s="1111" t="s">
        <v>7133</v>
      </c>
      <c r="G176" s="1121" t="s">
        <v>11822</v>
      </c>
      <c r="H176" s="1121" t="s">
        <v>13132</v>
      </c>
      <c r="I176" s="1105" t="s">
        <v>11796</v>
      </c>
      <c r="J176" s="1102" t="s">
        <v>11824</v>
      </c>
      <c r="K176" s="1106">
        <v>0</v>
      </c>
      <c r="L176" s="1106">
        <v>30</v>
      </c>
      <c r="M176" s="1105" t="s">
        <v>11817</v>
      </c>
      <c r="N176" s="1106">
        <v>2023</v>
      </c>
      <c r="O176" s="1107" t="s">
        <v>13133</v>
      </c>
      <c r="P176" s="484" t="s">
        <v>98</v>
      </c>
      <c r="Q176" s="45" t="s">
        <v>1165</v>
      </c>
      <c r="R176" s="126"/>
      <c r="S176" s="168" t="s">
        <v>857</v>
      </c>
      <c r="T176" s="223" t="s">
        <v>2446</v>
      </c>
      <c r="U176" s="802"/>
      <c r="V176" s="807" t="s">
        <v>3092</v>
      </c>
      <c r="W176" s="807" t="s">
        <v>3093</v>
      </c>
      <c r="X176" s="674">
        <v>4</v>
      </c>
      <c r="Y176" s="83">
        <v>4</v>
      </c>
    </row>
    <row r="177" spans="1:25" ht="13.95" customHeight="1">
      <c r="A177" s="83">
        <v>511</v>
      </c>
      <c r="B177" s="107" t="s">
        <v>544</v>
      </c>
      <c r="C177" s="107" t="s">
        <v>561</v>
      </c>
      <c r="D177" s="826" t="s">
        <v>5074</v>
      </c>
      <c r="E177" s="1102" t="s">
        <v>13209</v>
      </c>
      <c r="F177" s="1102" t="s">
        <v>13206</v>
      </c>
      <c r="G177" s="1102" t="s">
        <v>11822</v>
      </c>
      <c r="H177" s="1102" t="s">
        <v>13210</v>
      </c>
      <c r="I177" s="1105" t="s">
        <v>11796</v>
      </c>
      <c r="J177" s="1102" t="s">
        <v>11824</v>
      </c>
      <c r="K177" s="1106">
        <v>0</v>
      </c>
      <c r="L177" s="1106">
        <v>700</v>
      </c>
      <c r="M177" s="1105" t="s">
        <v>11817</v>
      </c>
      <c r="N177" s="1106">
        <v>2023</v>
      </c>
      <c r="O177" s="1107" t="s">
        <v>13211</v>
      </c>
      <c r="P177" s="484" t="s">
        <v>98</v>
      </c>
      <c r="Q177" s="45" t="s">
        <v>1164</v>
      </c>
      <c r="R177" s="127" t="s">
        <v>1158</v>
      </c>
      <c r="S177" s="168" t="s">
        <v>809</v>
      </c>
      <c r="T177" s="223" t="s">
        <v>3107</v>
      </c>
      <c r="U177" s="802"/>
      <c r="V177" s="807" t="s">
        <v>3113</v>
      </c>
      <c r="W177" s="807" t="s">
        <v>3114</v>
      </c>
      <c r="X177" s="674">
        <v>4</v>
      </c>
      <c r="Y177" s="83">
        <v>4</v>
      </c>
    </row>
    <row r="178" spans="1:25" ht="13.95" customHeight="1">
      <c r="A178" s="83">
        <v>538</v>
      </c>
      <c r="B178" s="107" t="s">
        <v>544</v>
      </c>
      <c r="C178" s="107" t="s">
        <v>563</v>
      </c>
      <c r="D178" s="826" t="s">
        <v>5107</v>
      </c>
      <c r="E178" s="1102" t="s">
        <v>13329</v>
      </c>
      <c r="F178" s="1120" t="s">
        <v>7162</v>
      </c>
      <c r="G178" s="1102" t="s">
        <v>11822</v>
      </c>
      <c r="H178" s="1102" t="s">
        <v>13330</v>
      </c>
      <c r="I178" s="1105" t="s">
        <v>11796</v>
      </c>
      <c r="J178" s="1102" t="s">
        <v>11824</v>
      </c>
      <c r="K178" s="1106">
        <v>0</v>
      </c>
      <c r="L178" s="1112">
        <v>20000</v>
      </c>
      <c r="M178" s="1105" t="s">
        <v>11817</v>
      </c>
      <c r="N178" s="1106">
        <v>2023</v>
      </c>
      <c r="O178" s="1111" t="s">
        <v>8652</v>
      </c>
      <c r="P178" s="484" t="s">
        <v>66</v>
      </c>
      <c r="Q178" s="30" t="s">
        <v>1175</v>
      </c>
      <c r="R178" s="978" t="s">
        <v>9618</v>
      </c>
      <c r="S178" s="168" t="s">
        <v>875</v>
      </c>
      <c r="T178" s="223" t="s">
        <v>2608</v>
      </c>
      <c r="U178" s="802"/>
      <c r="V178" s="802" t="s">
        <v>2617</v>
      </c>
      <c r="W178" s="802" t="s">
        <v>2618</v>
      </c>
      <c r="X178" s="674">
        <v>4</v>
      </c>
      <c r="Y178" s="83">
        <v>4</v>
      </c>
    </row>
    <row r="179" spans="1:25" ht="13.95" customHeight="1">
      <c r="A179" s="83">
        <v>569</v>
      </c>
      <c r="B179" s="107" t="s">
        <v>545</v>
      </c>
      <c r="C179" s="107" t="s">
        <v>565</v>
      </c>
      <c r="D179" s="826" t="s">
        <v>5113</v>
      </c>
      <c r="E179" s="1102" t="s">
        <v>13386</v>
      </c>
      <c r="F179" s="1103" t="s">
        <v>13387</v>
      </c>
      <c r="G179" s="1102" t="s">
        <v>11822</v>
      </c>
      <c r="H179" s="1103" t="s">
        <v>13388</v>
      </c>
      <c r="I179" s="1105" t="s">
        <v>11796</v>
      </c>
      <c r="J179" s="1102" t="s">
        <v>11824</v>
      </c>
      <c r="K179" s="1106">
        <v>0</v>
      </c>
      <c r="L179" s="1112">
        <v>1800</v>
      </c>
      <c r="M179" s="1105" t="s">
        <v>11817</v>
      </c>
      <c r="N179" s="1106">
        <v>2023</v>
      </c>
      <c r="O179" s="1108" t="s">
        <v>13389</v>
      </c>
      <c r="P179" s="484" t="s">
        <v>98</v>
      </c>
      <c r="Q179" s="30" t="s">
        <v>1162</v>
      </c>
      <c r="R179" s="271"/>
      <c r="S179" s="168" t="s">
        <v>881</v>
      </c>
      <c r="T179" s="223" t="s">
        <v>2622</v>
      </c>
      <c r="U179" s="802"/>
      <c r="V179" s="807" t="s">
        <v>3204</v>
      </c>
      <c r="W179" s="802" t="s">
        <v>3205</v>
      </c>
      <c r="X179" s="674">
        <v>4</v>
      </c>
      <c r="Y179" s="83">
        <v>4</v>
      </c>
    </row>
    <row r="180" spans="1:25" ht="13.8">
      <c r="A180" s="83">
        <v>178</v>
      </c>
      <c r="B180" s="107" t="s">
        <v>537</v>
      </c>
      <c r="C180" s="107" t="s">
        <v>540</v>
      </c>
      <c r="D180" s="826" t="s">
        <v>4931</v>
      </c>
      <c r="E180" s="1121" t="s">
        <v>12355</v>
      </c>
      <c r="F180" s="1121" t="s">
        <v>12356</v>
      </c>
      <c r="G180" s="1121" t="s">
        <v>11793</v>
      </c>
      <c r="H180" s="1108" t="s">
        <v>12357</v>
      </c>
      <c r="I180" s="1108" t="s">
        <v>12358</v>
      </c>
      <c r="J180" s="1102" t="s">
        <v>11796</v>
      </c>
      <c r="K180" s="1105" t="s">
        <v>11796</v>
      </c>
      <c r="L180" s="1105" t="s">
        <v>11796</v>
      </c>
      <c r="M180" s="1105" t="s">
        <v>11927</v>
      </c>
      <c r="N180" s="1106">
        <v>2023</v>
      </c>
      <c r="O180" s="1107" t="s">
        <v>12359</v>
      </c>
      <c r="P180" s="478" t="s">
        <v>66</v>
      </c>
      <c r="Q180" s="136"/>
      <c r="R180" s="136"/>
      <c r="S180" s="168"/>
      <c r="T180" s="226" t="s">
        <v>2737</v>
      </c>
      <c r="U180" s="802"/>
      <c r="V180" s="802" t="s">
        <v>2204</v>
      </c>
      <c r="W180" s="802" t="s">
        <v>2205</v>
      </c>
      <c r="X180" s="674">
        <v>5</v>
      </c>
      <c r="Y180" s="83">
        <v>5</v>
      </c>
    </row>
    <row r="181" spans="1:25" ht="13.95" customHeight="1">
      <c r="A181" s="83">
        <v>212</v>
      </c>
      <c r="B181" s="107" t="s">
        <v>537</v>
      </c>
      <c r="C181" s="107" t="s">
        <v>542</v>
      </c>
      <c r="D181" s="826" t="s">
        <v>4937</v>
      </c>
      <c r="E181" s="1102" t="s">
        <v>12461</v>
      </c>
      <c r="F181" s="1120" t="s">
        <v>253</v>
      </c>
      <c r="G181" s="1102" t="s">
        <v>11822</v>
      </c>
      <c r="H181" s="1102" t="s">
        <v>12462</v>
      </c>
      <c r="I181" s="1105" t="s">
        <v>11796</v>
      </c>
      <c r="J181" s="1102" t="s">
        <v>11824</v>
      </c>
      <c r="K181" s="1106">
        <v>0</v>
      </c>
      <c r="L181" s="1106">
        <v>80</v>
      </c>
      <c r="M181" s="1105" t="s">
        <v>11927</v>
      </c>
      <c r="N181" s="1106">
        <v>2023</v>
      </c>
      <c r="O181" s="1111" t="s">
        <v>8357</v>
      </c>
      <c r="P181" s="478" t="s">
        <v>66</v>
      </c>
      <c r="Q181" s="45" t="s">
        <v>1168</v>
      </c>
      <c r="R181" s="126"/>
      <c r="S181" s="168" t="s">
        <v>818</v>
      </c>
      <c r="T181" s="223" t="s">
        <v>2226</v>
      </c>
      <c r="U181" s="802"/>
      <c r="V181" s="802" t="s">
        <v>2236</v>
      </c>
      <c r="W181" s="802" t="s">
        <v>2237</v>
      </c>
      <c r="X181" s="674">
        <v>5</v>
      </c>
      <c r="Y181" s="83">
        <v>5</v>
      </c>
    </row>
    <row r="182" spans="1:25" ht="13.95" customHeight="1">
      <c r="A182" s="83">
        <v>350</v>
      </c>
      <c r="B182" s="107" t="s">
        <v>539</v>
      </c>
      <c r="C182" s="107" t="s">
        <v>548</v>
      </c>
      <c r="D182" s="1000" t="s">
        <v>4990</v>
      </c>
      <c r="E182" s="1102" t="s">
        <v>12776</v>
      </c>
      <c r="F182" s="1103" t="s">
        <v>12777</v>
      </c>
      <c r="G182" s="1102" t="s">
        <v>11793</v>
      </c>
      <c r="H182" s="1103" t="s">
        <v>12778</v>
      </c>
      <c r="I182" s="1108" t="s">
        <v>12779</v>
      </c>
      <c r="J182" s="1102" t="s">
        <v>11796</v>
      </c>
      <c r="K182" s="1105" t="s">
        <v>11796</v>
      </c>
      <c r="L182" s="1105" t="s">
        <v>11796</v>
      </c>
      <c r="M182" s="1105" t="s">
        <v>11927</v>
      </c>
      <c r="N182" s="1106">
        <v>2023</v>
      </c>
      <c r="O182" s="1108" t="s">
        <v>12780</v>
      </c>
      <c r="P182" s="484" t="s">
        <v>98</v>
      </c>
      <c r="Q182" s="30" t="s">
        <v>1163</v>
      </c>
      <c r="R182" s="126"/>
      <c r="S182" s="168" t="s">
        <v>776</v>
      </c>
      <c r="T182" s="221" t="s">
        <v>6624</v>
      </c>
      <c r="U182" s="802" t="s">
        <v>2883</v>
      </c>
      <c r="V182" s="807" t="s">
        <v>2884</v>
      </c>
      <c r="W182" s="802" t="s">
        <v>2885</v>
      </c>
      <c r="X182" s="674">
        <v>5</v>
      </c>
      <c r="Y182" s="83">
        <v>5</v>
      </c>
    </row>
    <row r="183" spans="1:25" ht="13.95" customHeight="1">
      <c r="A183" s="83">
        <v>382</v>
      </c>
      <c r="B183" s="107" t="s">
        <v>539</v>
      </c>
      <c r="C183" s="107" t="s">
        <v>549</v>
      </c>
      <c r="D183" s="1000" t="s">
        <v>5981</v>
      </c>
      <c r="E183" s="1102" t="s">
        <v>12851</v>
      </c>
      <c r="F183" s="1104" t="s">
        <v>8752</v>
      </c>
      <c r="G183" s="1102" t="s">
        <v>11793</v>
      </c>
      <c r="H183" s="1116" t="s">
        <v>9652</v>
      </c>
      <c r="I183" s="1119" t="s">
        <v>9653</v>
      </c>
      <c r="J183" s="1126" t="s">
        <v>11796</v>
      </c>
      <c r="K183" s="1128" t="s">
        <v>11796</v>
      </c>
      <c r="L183" s="1128" t="s">
        <v>11796</v>
      </c>
      <c r="M183" s="1105" t="s">
        <v>11927</v>
      </c>
      <c r="N183" s="1106">
        <v>2023</v>
      </c>
      <c r="O183" s="1150" t="s">
        <v>9654</v>
      </c>
      <c r="P183" s="484" t="s">
        <v>98</v>
      </c>
      <c r="Q183" s="45" t="s">
        <v>1160</v>
      </c>
      <c r="R183" s="978" t="s">
        <v>9618</v>
      </c>
      <c r="S183" s="168" t="s">
        <v>730</v>
      </c>
      <c r="T183" s="223" t="s">
        <v>2335</v>
      </c>
      <c r="U183" s="803" t="s">
        <v>2954</v>
      </c>
      <c r="V183" s="807" t="s">
        <v>2955</v>
      </c>
      <c r="W183" s="802" t="s">
        <v>2956</v>
      </c>
      <c r="X183" s="674">
        <v>5</v>
      </c>
      <c r="Y183" s="83">
        <v>5</v>
      </c>
    </row>
    <row r="184" spans="1:25" ht="13.95" customHeight="1">
      <c r="A184" s="83">
        <v>384</v>
      </c>
      <c r="B184" s="107" t="s">
        <v>539</v>
      </c>
      <c r="C184" s="107" t="s">
        <v>549</v>
      </c>
      <c r="D184" s="826" t="s">
        <v>5982</v>
      </c>
      <c r="E184" s="1102" t="s">
        <v>12858</v>
      </c>
      <c r="F184" s="1103" t="s">
        <v>12859</v>
      </c>
      <c r="G184" s="1102" t="s">
        <v>11793</v>
      </c>
      <c r="H184" s="1116" t="s">
        <v>9657</v>
      </c>
      <c r="I184" s="1119" t="s">
        <v>9653</v>
      </c>
      <c r="J184" s="1102" t="s">
        <v>11796</v>
      </c>
      <c r="K184" s="1105" t="s">
        <v>11796</v>
      </c>
      <c r="L184" s="1105" t="s">
        <v>11796</v>
      </c>
      <c r="M184" s="1105" t="s">
        <v>11927</v>
      </c>
      <c r="N184" s="1106">
        <v>2023</v>
      </c>
      <c r="O184" s="1150" t="s">
        <v>9658</v>
      </c>
      <c r="P184" s="484" t="s">
        <v>98</v>
      </c>
      <c r="Q184" s="45" t="s">
        <v>9656</v>
      </c>
      <c r="R184" s="978" t="s">
        <v>9618</v>
      </c>
      <c r="S184" s="168" t="s">
        <v>773</v>
      </c>
      <c r="T184" s="223" t="s">
        <v>2335</v>
      </c>
      <c r="U184" s="802" t="s">
        <v>2960</v>
      </c>
      <c r="V184" s="807" t="s">
        <v>2961</v>
      </c>
      <c r="W184" s="802" t="s">
        <v>2962</v>
      </c>
      <c r="X184" s="674">
        <v>5</v>
      </c>
      <c r="Y184" s="83">
        <v>5</v>
      </c>
    </row>
    <row r="185" spans="1:25" ht="13.95" customHeight="1">
      <c r="A185" s="83">
        <v>12</v>
      </c>
      <c r="B185" s="107" t="s">
        <v>537</v>
      </c>
      <c r="C185" s="107" t="s">
        <v>538</v>
      </c>
      <c r="D185" s="826" t="s">
        <v>4868</v>
      </c>
      <c r="E185" s="1102" t="s">
        <v>11860</v>
      </c>
      <c r="F185" s="1120" t="s">
        <v>599</v>
      </c>
      <c r="G185" s="1102" t="s">
        <v>11822</v>
      </c>
      <c r="H185" s="1102" t="s">
        <v>11861</v>
      </c>
      <c r="I185" s="1105" t="s">
        <v>11796</v>
      </c>
      <c r="J185" s="1102" t="s">
        <v>11824</v>
      </c>
      <c r="K185" s="1106">
        <v>0</v>
      </c>
      <c r="L185" s="1106">
        <v>19</v>
      </c>
      <c r="M185" s="1105" t="s">
        <v>11797</v>
      </c>
      <c r="N185" s="1106">
        <v>2023</v>
      </c>
      <c r="O185" s="1111" t="s">
        <v>8108</v>
      </c>
      <c r="P185" s="498" t="s">
        <v>66</v>
      </c>
      <c r="Q185" s="45" t="s">
        <v>1174</v>
      </c>
      <c r="R185" s="126"/>
      <c r="S185" s="168"/>
      <c r="T185" s="221" t="s">
        <v>1934</v>
      </c>
      <c r="U185" s="804"/>
      <c r="V185" s="801" t="s">
        <v>1935</v>
      </c>
      <c r="W185" s="801" t="s">
        <v>1936</v>
      </c>
      <c r="X185" s="674">
        <v>5</v>
      </c>
      <c r="Y185" s="83">
        <v>5</v>
      </c>
    </row>
    <row r="186" spans="1:25" ht="13.95" customHeight="1">
      <c r="A186" s="83">
        <v>13</v>
      </c>
      <c r="B186" s="107" t="s">
        <v>537</v>
      </c>
      <c r="C186" s="107" t="s">
        <v>538</v>
      </c>
      <c r="D186" s="826" t="s">
        <v>4874</v>
      </c>
      <c r="E186" s="1102" t="s">
        <v>11893</v>
      </c>
      <c r="F186" s="1120" t="s">
        <v>600</v>
      </c>
      <c r="G186" s="1102" t="s">
        <v>11793</v>
      </c>
      <c r="H186" s="1102" t="s">
        <v>11894</v>
      </c>
      <c r="I186" s="1113" t="s">
        <v>11895</v>
      </c>
      <c r="J186" s="1102" t="s">
        <v>11796</v>
      </c>
      <c r="K186" s="1105" t="s">
        <v>11796</v>
      </c>
      <c r="L186" s="1105" t="s">
        <v>11796</v>
      </c>
      <c r="M186" s="1105" t="s">
        <v>11797</v>
      </c>
      <c r="N186" s="1106">
        <v>2023</v>
      </c>
      <c r="O186" s="1111" t="s">
        <v>8111</v>
      </c>
      <c r="P186" s="498" t="s">
        <v>66</v>
      </c>
      <c r="Q186" s="45" t="s">
        <v>1174</v>
      </c>
      <c r="R186" s="126"/>
      <c r="S186" s="168"/>
      <c r="T186" s="221" t="s">
        <v>1937</v>
      </c>
      <c r="U186" s="804"/>
      <c r="V186" s="801" t="s">
        <v>1938</v>
      </c>
      <c r="W186" s="801" t="s">
        <v>1939</v>
      </c>
      <c r="X186" s="674">
        <v>5</v>
      </c>
      <c r="Y186" s="83">
        <v>5</v>
      </c>
    </row>
    <row r="187" spans="1:25" ht="13.8">
      <c r="A187" s="83">
        <v>37</v>
      </c>
      <c r="B187" s="107" t="s">
        <v>537</v>
      </c>
      <c r="C187" s="107" t="s">
        <v>538</v>
      </c>
      <c r="D187" s="826" t="s">
        <v>4892</v>
      </c>
      <c r="E187" s="1102" t="s">
        <v>12054</v>
      </c>
      <c r="F187" s="1102" t="s">
        <v>12055</v>
      </c>
      <c r="G187" s="1102" t="s">
        <v>11793</v>
      </c>
      <c r="H187" s="1102" t="s">
        <v>12056</v>
      </c>
      <c r="I187" s="1102" t="s">
        <v>12057</v>
      </c>
      <c r="J187" s="1102" t="s">
        <v>11796</v>
      </c>
      <c r="K187" s="1105" t="s">
        <v>11796</v>
      </c>
      <c r="L187" s="1105" t="s">
        <v>11796</v>
      </c>
      <c r="M187" s="1105" t="s">
        <v>11797</v>
      </c>
      <c r="N187" s="1106">
        <v>2023</v>
      </c>
      <c r="O187" s="1107" t="s">
        <v>12058</v>
      </c>
      <c r="P187" s="498" t="s">
        <v>66</v>
      </c>
      <c r="Q187" s="136"/>
      <c r="R187" s="136"/>
      <c r="S187" s="168"/>
      <c r="T187" s="221" t="s">
        <v>1973</v>
      </c>
      <c r="U187" s="805" t="s">
        <v>1996</v>
      </c>
      <c r="V187" s="800" t="s">
        <v>1997</v>
      </c>
      <c r="W187" s="800" t="s">
        <v>1998</v>
      </c>
      <c r="X187" s="674">
        <v>5</v>
      </c>
      <c r="Y187" s="83">
        <v>5</v>
      </c>
    </row>
    <row r="188" spans="1:25" ht="13.8">
      <c r="A188" s="83">
        <v>60</v>
      </c>
      <c r="B188" s="107" t="s">
        <v>537</v>
      </c>
      <c r="C188" s="107" t="s">
        <v>538</v>
      </c>
      <c r="D188" s="826" t="s">
        <v>4893</v>
      </c>
      <c r="E188" s="1102" t="s">
        <v>12115</v>
      </c>
      <c r="F188" s="1102" t="s">
        <v>12092</v>
      </c>
      <c r="G188" s="1102" t="s">
        <v>11793</v>
      </c>
      <c r="H188" s="1103" t="s">
        <v>12116</v>
      </c>
      <c r="I188" s="1103" t="s">
        <v>12117</v>
      </c>
      <c r="J188" s="1102" t="s">
        <v>11796</v>
      </c>
      <c r="K188" s="1105" t="s">
        <v>11796</v>
      </c>
      <c r="L188" s="1105" t="s">
        <v>11796</v>
      </c>
      <c r="M188" s="1105" t="s">
        <v>11797</v>
      </c>
      <c r="N188" s="1106">
        <v>2023</v>
      </c>
      <c r="O188" s="1111" t="s">
        <v>9806</v>
      </c>
      <c r="P188" s="498" t="s">
        <v>66</v>
      </c>
      <c r="Q188" s="136"/>
      <c r="R188" s="136"/>
      <c r="S188" s="168"/>
      <c r="T188" s="223" t="s">
        <v>2030</v>
      </c>
      <c r="U188" s="802"/>
      <c r="V188" s="805" t="s">
        <v>2048</v>
      </c>
      <c r="W188" s="805" t="s">
        <v>2049</v>
      </c>
      <c r="X188" s="674">
        <v>5</v>
      </c>
      <c r="Y188" s="83">
        <v>5</v>
      </c>
    </row>
    <row r="189" spans="1:25">
      <c r="A189" s="83">
        <v>85</v>
      </c>
      <c r="B189" s="107" t="s">
        <v>537</v>
      </c>
      <c r="C189" s="107" t="s">
        <v>538</v>
      </c>
      <c r="D189" s="826" t="s">
        <v>4902</v>
      </c>
      <c r="E189" s="1120" t="s">
        <v>12181</v>
      </c>
      <c r="F189" s="1103" t="s">
        <v>12151</v>
      </c>
      <c r="G189" s="1102" t="s">
        <v>11793</v>
      </c>
      <c r="H189" s="1103" t="s">
        <v>12182</v>
      </c>
      <c r="I189" s="1103" t="s">
        <v>12182</v>
      </c>
      <c r="J189" s="1102" t="s">
        <v>11796</v>
      </c>
      <c r="K189" s="1105" t="s">
        <v>11796</v>
      </c>
      <c r="L189" s="1105" t="s">
        <v>11796</v>
      </c>
      <c r="M189" s="1105" t="s">
        <v>11797</v>
      </c>
      <c r="N189" s="1106">
        <v>2023</v>
      </c>
      <c r="O189" s="1108" t="s">
        <v>12183</v>
      </c>
      <c r="P189" s="498" t="s">
        <v>66</v>
      </c>
      <c r="Q189" s="136"/>
      <c r="R189" s="136"/>
      <c r="S189" s="168"/>
      <c r="T189" s="974"/>
      <c r="U189" s="974"/>
      <c r="V189" s="974"/>
      <c r="W189" s="974"/>
      <c r="X189" s="674">
        <v>5</v>
      </c>
      <c r="Y189" s="83" t="s">
        <v>8731</v>
      </c>
    </row>
    <row r="190" spans="1:25" ht="13.8">
      <c r="A190" s="83">
        <v>87</v>
      </c>
      <c r="B190" s="107" t="s">
        <v>537</v>
      </c>
      <c r="C190" s="107" t="s">
        <v>538</v>
      </c>
      <c r="D190" s="1000" t="s">
        <v>4902</v>
      </c>
      <c r="E190" s="1102" t="s">
        <v>12196</v>
      </c>
      <c r="F190" s="1103" t="s">
        <v>12151</v>
      </c>
      <c r="G190" s="1102" t="s">
        <v>11822</v>
      </c>
      <c r="H190" s="1103" t="s">
        <v>12197</v>
      </c>
      <c r="I190" s="1103" t="s">
        <v>12198</v>
      </c>
      <c r="J190" s="1102" t="s">
        <v>11796</v>
      </c>
      <c r="K190" s="1105" t="s">
        <v>11796</v>
      </c>
      <c r="L190" s="1105" t="s">
        <v>11796</v>
      </c>
      <c r="M190" s="1105" t="s">
        <v>11797</v>
      </c>
      <c r="N190" s="1106">
        <v>2023</v>
      </c>
      <c r="O190" s="1111" t="s">
        <v>8188</v>
      </c>
      <c r="P190" s="498" t="s">
        <v>66</v>
      </c>
      <c r="Q190" s="136"/>
      <c r="R190" s="136"/>
      <c r="S190" s="168"/>
      <c r="T190" s="224" t="s">
        <v>2090</v>
      </c>
      <c r="U190" s="802"/>
      <c r="V190" s="802" t="s">
        <v>2092</v>
      </c>
      <c r="W190" s="803" t="s">
        <v>2093</v>
      </c>
      <c r="X190" s="674">
        <v>5</v>
      </c>
      <c r="Y190" s="83">
        <v>5</v>
      </c>
    </row>
    <row r="191" spans="1:25" ht="13.8">
      <c r="A191" s="83">
        <v>97</v>
      </c>
      <c r="B191" s="107" t="s">
        <v>537</v>
      </c>
      <c r="C191" s="107" t="s">
        <v>538</v>
      </c>
      <c r="D191" s="1000" t="s">
        <v>4902</v>
      </c>
      <c r="E191" s="1102" t="s">
        <v>12231</v>
      </c>
      <c r="F191" s="1103" t="s">
        <v>12151</v>
      </c>
      <c r="G191" s="1102" t="s">
        <v>11822</v>
      </c>
      <c r="H191" s="1102" t="s">
        <v>12232</v>
      </c>
      <c r="I191" s="1105" t="s">
        <v>11796</v>
      </c>
      <c r="J191" s="1102" t="s">
        <v>11824</v>
      </c>
      <c r="K191" s="1106">
        <v>139</v>
      </c>
      <c r="L191" s="1106">
        <v>100</v>
      </c>
      <c r="M191" s="1105" t="s">
        <v>11797</v>
      </c>
      <c r="N191" s="1106">
        <v>2023</v>
      </c>
      <c r="O191" s="1108" t="s">
        <v>12233</v>
      </c>
      <c r="P191" s="498" t="s">
        <v>66</v>
      </c>
      <c r="Q191" s="136"/>
      <c r="R191" s="136"/>
      <c r="S191" s="168"/>
      <c r="T191" s="816"/>
      <c r="U191" s="810" t="s">
        <v>2111</v>
      </c>
      <c r="V191" s="811" t="s">
        <v>2112</v>
      </c>
      <c r="W191" s="811" t="s">
        <v>2113</v>
      </c>
      <c r="X191" s="674">
        <v>5</v>
      </c>
      <c r="Y191" s="83">
        <v>5</v>
      </c>
    </row>
    <row r="192" spans="1:25" ht="13.8">
      <c r="A192" s="83">
        <v>99</v>
      </c>
      <c r="B192" s="107" t="s">
        <v>537</v>
      </c>
      <c r="C192" s="107" t="s">
        <v>538</v>
      </c>
      <c r="D192" s="826" t="s">
        <v>4902</v>
      </c>
      <c r="E192" s="1102" t="s">
        <v>12237</v>
      </c>
      <c r="F192" s="1104" t="s">
        <v>641</v>
      </c>
      <c r="G192" s="1102" t="s">
        <v>11822</v>
      </c>
      <c r="H192" s="1103" t="s">
        <v>12238</v>
      </c>
      <c r="I192" s="1105" t="s">
        <v>11796</v>
      </c>
      <c r="J192" s="1102" t="s">
        <v>11855</v>
      </c>
      <c r="K192" s="1106">
        <v>100</v>
      </c>
      <c r="L192" s="1106">
        <v>90</v>
      </c>
      <c r="M192" s="1105" t="s">
        <v>11797</v>
      </c>
      <c r="N192" s="1106">
        <v>2023</v>
      </c>
      <c r="O192" s="1095" t="s">
        <v>11755</v>
      </c>
      <c r="P192" s="498" t="s">
        <v>66</v>
      </c>
      <c r="Q192" s="136"/>
      <c r="R192" s="1082" t="s">
        <v>11740</v>
      </c>
      <c r="S192" s="168"/>
      <c r="T192" s="224"/>
      <c r="U192" s="802"/>
      <c r="V192" s="805" t="s">
        <v>2114</v>
      </c>
      <c r="W192" s="803" t="s">
        <v>2115</v>
      </c>
      <c r="X192" s="674">
        <v>5</v>
      </c>
      <c r="Y192" s="83">
        <v>5</v>
      </c>
    </row>
    <row r="193" spans="1:25" ht="13.8">
      <c r="A193" s="83">
        <v>100</v>
      </c>
      <c r="B193" s="107" t="s">
        <v>537</v>
      </c>
      <c r="C193" s="107" t="s">
        <v>538</v>
      </c>
      <c r="D193" s="826" t="s">
        <v>4902</v>
      </c>
      <c r="E193" s="1102" t="s">
        <v>12239</v>
      </c>
      <c r="F193" s="1103" t="s">
        <v>12151</v>
      </c>
      <c r="G193" s="1102" t="s">
        <v>11822</v>
      </c>
      <c r="H193" s="1104" t="s">
        <v>1353</v>
      </c>
      <c r="I193" s="1105" t="s">
        <v>11796</v>
      </c>
      <c r="J193" s="1117" t="s">
        <v>1423</v>
      </c>
      <c r="K193" s="1115">
        <v>0</v>
      </c>
      <c r="L193" s="1115">
        <v>20000</v>
      </c>
      <c r="M193" s="1105" t="s">
        <v>11797</v>
      </c>
      <c r="N193" s="1106">
        <v>2023</v>
      </c>
      <c r="O193" s="1119" t="s">
        <v>9617</v>
      </c>
      <c r="P193" s="498" t="s">
        <v>66</v>
      </c>
      <c r="Q193" s="136"/>
      <c r="R193" s="978" t="s">
        <v>9618</v>
      </c>
      <c r="S193" s="168"/>
      <c r="T193" s="224" t="s">
        <v>2116</v>
      </c>
      <c r="U193" s="802"/>
      <c r="V193" s="802" t="s">
        <v>2117</v>
      </c>
      <c r="W193" s="803" t="s">
        <v>2118</v>
      </c>
      <c r="X193" s="674">
        <v>5</v>
      </c>
      <c r="Y193" s="83">
        <v>5</v>
      </c>
    </row>
    <row r="194" spans="1:25" ht="13.8">
      <c r="A194" s="83">
        <v>101</v>
      </c>
      <c r="B194" s="107" t="s">
        <v>537</v>
      </c>
      <c r="C194" s="107" t="s">
        <v>538</v>
      </c>
      <c r="D194" s="826" t="s">
        <v>4902</v>
      </c>
      <c r="E194" s="1102" t="s">
        <v>12240</v>
      </c>
      <c r="F194" s="1103" t="s">
        <v>12151</v>
      </c>
      <c r="G194" s="1102" t="s">
        <v>11822</v>
      </c>
      <c r="H194" s="1103" t="s">
        <v>12241</v>
      </c>
      <c r="I194" s="1105" t="s">
        <v>11796</v>
      </c>
      <c r="J194" s="1102" t="s">
        <v>11855</v>
      </c>
      <c r="K194" s="1106">
        <v>0</v>
      </c>
      <c r="L194" s="1106">
        <v>15</v>
      </c>
      <c r="M194" s="1105" t="s">
        <v>11797</v>
      </c>
      <c r="N194" s="1106">
        <v>2023</v>
      </c>
      <c r="O194" s="1111" t="s">
        <v>8212</v>
      </c>
      <c r="P194" s="498" t="s">
        <v>66</v>
      </c>
      <c r="Q194" s="136"/>
      <c r="R194" s="136"/>
      <c r="S194" s="168"/>
      <c r="T194" s="224" t="s">
        <v>2116</v>
      </c>
      <c r="U194" s="802"/>
      <c r="V194" s="803" t="s">
        <v>2119</v>
      </c>
      <c r="W194" s="802" t="s">
        <v>2120</v>
      </c>
      <c r="X194" s="674">
        <v>5</v>
      </c>
      <c r="Y194" s="83">
        <v>5</v>
      </c>
    </row>
    <row r="195" spans="1:25" ht="13.8">
      <c r="A195" s="83">
        <v>127</v>
      </c>
      <c r="B195" s="107" t="s">
        <v>537</v>
      </c>
      <c r="C195" s="107" t="s">
        <v>538</v>
      </c>
      <c r="D195" s="826" t="s">
        <v>4905</v>
      </c>
      <c r="E195" s="1102" t="s">
        <v>11839</v>
      </c>
      <c r="F195" s="1103" t="s">
        <v>11803</v>
      </c>
      <c r="G195" s="1102" t="s">
        <v>11793</v>
      </c>
      <c r="H195" s="1103" t="s">
        <v>11840</v>
      </c>
      <c r="I195" s="1103" t="s">
        <v>11841</v>
      </c>
      <c r="J195" s="1102" t="s">
        <v>11796</v>
      </c>
      <c r="K195" s="1105" t="s">
        <v>11796</v>
      </c>
      <c r="L195" s="1105" t="s">
        <v>11796</v>
      </c>
      <c r="M195" s="1105" t="s">
        <v>11797</v>
      </c>
      <c r="N195" s="1106">
        <v>2023</v>
      </c>
      <c r="O195" s="1108" t="s">
        <v>11842</v>
      </c>
      <c r="P195" s="498" t="s">
        <v>66</v>
      </c>
      <c r="Q195" s="136"/>
      <c r="R195" s="136"/>
      <c r="S195" s="168"/>
      <c r="T195" s="224" t="s">
        <v>2138</v>
      </c>
      <c r="U195" s="805" t="s">
        <v>2162</v>
      </c>
      <c r="V195" s="802" t="s">
        <v>2163</v>
      </c>
      <c r="W195" s="802" t="s">
        <v>2164</v>
      </c>
      <c r="X195" s="674">
        <v>5</v>
      </c>
      <c r="Y195" s="83">
        <v>5</v>
      </c>
    </row>
    <row r="196" spans="1:25" ht="13.8">
      <c r="A196" s="83">
        <v>130</v>
      </c>
      <c r="B196" s="107" t="s">
        <v>537</v>
      </c>
      <c r="C196" s="107" t="s">
        <v>538</v>
      </c>
      <c r="D196" s="826" t="s">
        <v>4904</v>
      </c>
      <c r="E196" s="1102" t="s">
        <v>11847</v>
      </c>
      <c r="F196" s="1103" t="s">
        <v>11808</v>
      </c>
      <c r="G196" s="1102" t="s">
        <v>11822</v>
      </c>
      <c r="H196" s="1103" t="s">
        <v>11823</v>
      </c>
      <c r="I196" s="1105" t="s">
        <v>11796</v>
      </c>
      <c r="J196" s="1102" t="s">
        <v>11824</v>
      </c>
      <c r="K196" s="1112">
        <v>2150908</v>
      </c>
      <c r="L196" s="1112">
        <v>3011271</v>
      </c>
      <c r="M196" s="1105" t="s">
        <v>11797</v>
      </c>
      <c r="N196" s="1115">
        <v>2023</v>
      </c>
      <c r="O196" s="1108" t="s">
        <v>11848</v>
      </c>
      <c r="P196" s="498" t="s">
        <v>66</v>
      </c>
      <c r="Q196" s="136"/>
      <c r="R196" s="978" t="s">
        <v>9618</v>
      </c>
      <c r="S196" s="168"/>
      <c r="T196" s="223" t="s">
        <v>2141</v>
      </c>
      <c r="U196" s="802"/>
      <c r="V196" s="802" t="s">
        <v>2170</v>
      </c>
      <c r="W196" s="803" t="s">
        <v>2171</v>
      </c>
      <c r="X196" s="674">
        <v>7</v>
      </c>
      <c r="Y196" s="83">
        <v>7</v>
      </c>
    </row>
    <row r="197" spans="1:25" ht="13.8">
      <c r="A197" s="83">
        <v>131</v>
      </c>
      <c r="B197" s="107" t="s">
        <v>537</v>
      </c>
      <c r="C197" s="107" t="s">
        <v>538</v>
      </c>
      <c r="D197" s="826" t="s">
        <v>4904</v>
      </c>
      <c r="E197" s="1102" t="s">
        <v>11849</v>
      </c>
      <c r="F197" s="1103" t="s">
        <v>11808</v>
      </c>
      <c r="G197" s="1102" t="s">
        <v>11822</v>
      </c>
      <c r="H197" s="1113" t="s">
        <v>11850</v>
      </c>
      <c r="I197" s="1105" t="s">
        <v>11796</v>
      </c>
      <c r="J197" s="1102" t="s">
        <v>11831</v>
      </c>
      <c r="K197" s="1112">
        <v>2130000000</v>
      </c>
      <c r="L197" s="1112">
        <v>2769000000</v>
      </c>
      <c r="M197" s="1105" t="s">
        <v>11797</v>
      </c>
      <c r="N197" s="1115">
        <v>2023</v>
      </c>
      <c r="O197" s="1108" t="s">
        <v>11851</v>
      </c>
      <c r="P197" s="498" t="s">
        <v>66</v>
      </c>
      <c r="Q197" s="136"/>
      <c r="R197" s="978" t="s">
        <v>9618</v>
      </c>
      <c r="S197" s="168"/>
      <c r="T197" s="223" t="s">
        <v>2141</v>
      </c>
      <c r="U197" s="802"/>
      <c r="V197" s="802" t="s">
        <v>2172</v>
      </c>
      <c r="W197" s="803" t="s">
        <v>2173</v>
      </c>
      <c r="X197" s="674">
        <v>7</v>
      </c>
      <c r="Y197" s="83">
        <v>7</v>
      </c>
    </row>
    <row r="198" spans="1:25" ht="13.8">
      <c r="A198" s="83">
        <v>140</v>
      </c>
      <c r="B198" s="107" t="s">
        <v>537</v>
      </c>
      <c r="C198" s="107" t="s">
        <v>538</v>
      </c>
      <c r="D198" s="826" t="s">
        <v>4883</v>
      </c>
      <c r="E198" s="1121" t="s">
        <v>11928</v>
      </c>
      <c r="F198" s="1108" t="s">
        <v>11929</v>
      </c>
      <c r="G198" s="1121" t="s">
        <v>11822</v>
      </c>
      <c r="H198" s="1108" t="s">
        <v>11930</v>
      </c>
      <c r="I198" s="1105" t="s">
        <v>11796</v>
      </c>
      <c r="J198" s="1102" t="s">
        <v>11824</v>
      </c>
      <c r="K198" s="1106">
        <v>0</v>
      </c>
      <c r="L198" s="1112">
        <v>800000</v>
      </c>
      <c r="M198" s="1105" t="s">
        <v>11797</v>
      </c>
      <c r="N198" s="1106">
        <v>2023</v>
      </c>
      <c r="O198" s="1119" t="s">
        <v>9682</v>
      </c>
      <c r="P198" s="478" t="s">
        <v>98</v>
      </c>
      <c r="Q198" s="45" t="s">
        <v>1174</v>
      </c>
      <c r="R198" s="975" t="s">
        <v>9597</v>
      </c>
      <c r="S198" s="168"/>
      <c r="T198" s="221" t="s">
        <v>1940</v>
      </c>
      <c r="U198" s="804"/>
      <c r="V198" s="804" t="s">
        <v>1941</v>
      </c>
      <c r="W198" s="800" t="s">
        <v>1942</v>
      </c>
      <c r="X198" s="674">
        <v>5</v>
      </c>
      <c r="Y198" s="83">
        <v>5</v>
      </c>
    </row>
    <row r="199" spans="1:25" ht="13.8">
      <c r="A199" s="83">
        <v>141</v>
      </c>
      <c r="B199" s="107" t="s">
        <v>537</v>
      </c>
      <c r="C199" s="107" t="s">
        <v>538</v>
      </c>
      <c r="D199" s="826" t="s">
        <v>4883</v>
      </c>
      <c r="E199" s="1121" t="s">
        <v>11978</v>
      </c>
      <c r="F199" s="1108" t="s">
        <v>11929</v>
      </c>
      <c r="G199" s="1121" t="s">
        <v>11822</v>
      </c>
      <c r="H199" s="1108" t="s">
        <v>11979</v>
      </c>
      <c r="I199" s="1105" t="s">
        <v>11796</v>
      </c>
      <c r="J199" s="1102" t="s">
        <v>11824</v>
      </c>
      <c r="K199" s="1112">
        <v>800000</v>
      </c>
      <c r="L199" s="1112">
        <v>2500000</v>
      </c>
      <c r="M199" s="1105" t="s">
        <v>11797</v>
      </c>
      <c r="N199" s="1106">
        <v>2023</v>
      </c>
      <c r="O199" s="1119" t="s">
        <v>9682</v>
      </c>
      <c r="P199" s="478" t="s">
        <v>98</v>
      </c>
      <c r="Q199" s="45" t="s">
        <v>1174</v>
      </c>
      <c r="R199" s="975" t="s">
        <v>9597</v>
      </c>
      <c r="S199" s="168"/>
      <c r="T199" s="221" t="s">
        <v>1940</v>
      </c>
      <c r="U199" s="804"/>
      <c r="V199" s="801" t="s">
        <v>1945</v>
      </c>
      <c r="W199" s="800" t="s">
        <v>1946</v>
      </c>
      <c r="X199" s="674">
        <v>5</v>
      </c>
      <c r="Y199" s="83">
        <v>6</v>
      </c>
    </row>
    <row r="200" spans="1:25" ht="13.8">
      <c r="A200" s="83">
        <v>145</v>
      </c>
      <c r="B200" s="107" t="s">
        <v>537</v>
      </c>
      <c r="C200" s="107" t="s">
        <v>538</v>
      </c>
      <c r="D200" s="826" t="s">
        <v>4871</v>
      </c>
      <c r="E200" s="1121" t="s">
        <v>11880</v>
      </c>
      <c r="F200" s="1121" t="s">
        <v>11881</v>
      </c>
      <c r="G200" s="1121" t="s">
        <v>11822</v>
      </c>
      <c r="H200" s="1121" t="s">
        <v>11882</v>
      </c>
      <c r="I200" s="1105" t="s">
        <v>11796</v>
      </c>
      <c r="J200" s="1102" t="s">
        <v>11824</v>
      </c>
      <c r="K200" s="1112">
        <v>9000</v>
      </c>
      <c r="L200" s="1112">
        <v>11450</v>
      </c>
      <c r="M200" s="1105" t="s">
        <v>11797</v>
      </c>
      <c r="N200" s="1106">
        <v>2023</v>
      </c>
      <c r="O200" s="1111" t="s">
        <v>8260</v>
      </c>
      <c r="P200" s="478" t="s">
        <v>98</v>
      </c>
      <c r="Q200" s="45" t="s">
        <v>1174</v>
      </c>
      <c r="R200" s="126"/>
      <c r="S200" s="168"/>
      <c r="T200" s="224" t="s">
        <v>2638</v>
      </c>
      <c r="U200" s="802"/>
      <c r="V200" s="802" t="s">
        <v>2639</v>
      </c>
      <c r="W200" s="802" t="s">
        <v>2640</v>
      </c>
      <c r="X200" s="674">
        <v>5</v>
      </c>
      <c r="Y200" s="83">
        <v>5</v>
      </c>
    </row>
    <row r="201" spans="1:25" ht="13.8">
      <c r="A201" s="83">
        <v>146</v>
      </c>
      <c r="B201" s="107" t="s">
        <v>537</v>
      </c>
      <c r="C201" s="107" t="s">
        <v>538</v>
      </c>
      <c r="D201" s="1000" t="s">
        <v>4871</v>
      </c>
      <c r="E201" s="1121" t="s">
        <v>11883</v>
      </c>
      <c r="F201" s="1121" t="s">
        <v>11881</v>
      </c>
      <c r="G201" s="1121" t="s">
        <v>11822</v>
      </c>
      <c r="H201" s="1121" t="s">
        <v>11884</v>
      </c>
      <c r="I201" s="1105" t="s">
        <v>11796</v>
      </c>
      <c r="J201" s="1102" t="s">
        <v>11824</v>
      </c>
      <c r="K201" s="1112">
        <v>2700</v>
      </c>
      <c r="L201" s="1112">
        <v>7000</v>
      </c>
      <c r="M201" s="1105" t="s">
        <v>11797</v>
      </c>
      <c r="N201" s="1106">
        <v>2023</v>
      </c>
      <c r="O201" s="1107" t="s">
        <v>11885</v>
      </c>
      <c r="P201" s="478" t="s">
        <v>98</v>
      </c>
      <c r="Q201" s="45" t="s">
        <v>1174</v>
      </c>
      <c r="R201" s="126"/>
      <c r="S201" s="168"/>
      <c r="T201" s="224" t="s">
        <v>2638</v>
      </c>
      <c r="U201" s="802"/>
      <c r="V201" s="802" t="s">
        <v>2641</v>
      </c>
      <c r="W201" s="802" t="s">
        <v>2642</v>
      </c>
      <c r="X201" s="674">
        <v>5</v>
      </c>
      <c r="Y201" s="83">
        <v>5</v>
      </c>
    </row>
    <row r="202" spans="1:25" ht="13.8">
      <c r="A202" s="83">
        <v>147</v>
      </c>
      <c r="B202" s="107" t="s">
        <v>537</v>
      </c>
      <c r="C202" s="107" t="s">
        <v>538</v>
      </c>
      <c r="D202" s="1000" t="s">
        <v>4873</v>
      </c>
      <c r="E202" s="1121" t="s">
        <v>11886</v>
      </c>
      <c r="F202" s="1121" t="s">
        <v>11887</v>
      </c>
      <c r="G202" s="1121" t="s">
        <v>11822</v>
      </c>
      <c r="H202" s="1121" t="s">
        <v>11888</v>
      </c>
      <c r="I202" s="1105" t="s">
        <v>11796</v>
      </c>
      <c r="J202" s="1102" t="s">
        <v>11824</v>
      </c>
      <c r="K202" s="1106">
        <v>0</v>
      </c>
      <c r="L202" s="1106">
        <v>800</v>
      </c>
      <c r="M202" s="1105" t="s">
        <v>11797</v>
      </c>
      <c r="N202" s="1106">
        <v>2023</v>
      </c>
      <c r="O202" s="1108" t="s">
        <v>11889</v>
      </c>
      <c r="P202" s="478" t="s">
        <v>98</v>
      </c>
      <c r="Q202" s="45" t="s">
        <v>1174</v>
      </c>
      <c r="R202" s="126"/>
      <c r="S202" s="168"/>
      <c r="T202" s="224" t="s">
        <v>2638</v>
      </c>
      <c r="U202" s="802"/>
      <c r="V202" s="802" t="s">
        <v>2643</v>
      </c>
      <c r="W202" s="802" t="s">
        <v>2644</v>
      </c>
      <c r="X202" s="674">
        <v>5</v>
      </c>
      <c r="Y202" s="83">
        <v>5</v>
      </c>
    </row>
    <row r="203" spans="1:25" ht="13.8">
      <c r="A203" s="83">
        <v>148</v>
      </c>
      <c r="B203" s="107" t="s">
        <v>537</v>
      </c>
      <c r="C203" s="107" t="s">
        <v>538</v>
      </c>
      <c r="D203" s="1000" t="s">
        <v>4879</v>
      </c>
      <c r="E203" s="1121" t="s">
        <v>11890</v>
      </c>
      <c r="F203" s="1108" t="s">
        <v>11891</v>
      </c>
      <c r="G203" s="1121" t="s">
        <v>11822</v>
      </c>
      <c r="H203" s="1108" t="s">
        <v>11892</v>
      </c>
      <c r="I203" s="1105" t="s">
        <v>11796</v>
      </c>
      <c r="J203" s="1102" t="s">
        <v>11824</v>
      </c>
      <c r="K203" s="1106">
        <v>0</v>
      </c>
      <c r="L203" s="1106">
        <v>7</v>
      </c>
      <c r="M203" s="1105" t="s">
        <v>11797</v>
      </c>
      <c r="N203" s="1106">
        <v>2023</v>
      </c>
      <c r="O203" s="1111" t="s">
        <v>8269</v>
      </c>
      <c r="P203" s="478" t="s">
        <v>98</v>
      </c>
      <c r="Q203" s="45" t="s">
        <v>1174</v>
      </c>
      <c r="R203" s="126"/>
      <c r="S203" s="168" t="s">
        <v>736</v>
      </c>
      <c r="T203" s="223" t="s">
        <v>2645</v>
      </c>
      <c r="U203" s="802"/>
      <c r="V203" s="802" t="s">
        <v>2646</v>
      </c>
      <c r="W203" s="802" t="s">
        <v>2647</v>
      </c>
      <c r="X203" s="674">
        <v>5</v>
      </c>
      <c r="Y203" s="83">
        <v>5</v>
      </c>
    </row>
    <row r="204" spans="1:25" ht="13.8">
      <c r="A204" s="83">
        <v>149</v>
      </c>
      <c r="B204" s="107" t="s">
        <v>537</v>
      </c>
      <c r="C204" s="107" t="s">
        <v>538</v>
      </c>
      <c r="D204" s="826" t="s">
        <v>4880</v>
      </c>
      <c r="E204" s="1121" t="s">
        <v>11896</v>
      </c>
      <c r="F204" s="1108" t="s">
        <v>11897</v>
      </c>
      <c r="G204" s="1121" t="s">
        <v>11822</v>
      </c>
      <c r="H204" s="1121" t="s">
        <v>11898</v>
      </c>
      <c r="I204" s="1105" t="s">
        <v>11796</v>
      </c>
      <c r="J204" s="1102" t="s">
        <v>11824</v>
      </c>
      <c r="K204" s="1106">
        <v>0</v>
      </c>
      <c r="L204" s="1112">
        <v>3500000</v>
      </c>
      <c r="M204" s="1105" t="s">
        <v>11797</v>
      </c>
      <c r="N204" s="1106">
        <v>2023</v>
      </c>
      <c r="O204" s="1108" t="s">
        <v>11899</v>
      </c>
      <c r="P204" s="478" t="s">
        <v>98</v>
      </c>
      <c r="Q204" s="45" t="s">
        <v>1174</v>
      </c>
      <c r="R204" s="126"/>
      <c r="S204" s="168"/>
      <c r="T204" s="223" t="s">
        <v>1973</v>
      </c>
      <c r="U204" s="802"/>
      <c r="V204" s="802" t="s">
        <v>2648</v>
      </c>
      <c r="W204" s="802" t="s">
        <v>2649</v>
      </c>
      <c r="X204" s="674">
        <v>5</v>
      </c>
      <c r="Y204" s="83">
        <v>5</v>
      </c>
    </row>
    <row r="205" spans="1:25" ht="13.8">
      <c r="A205" s="83">
        <v>150</v>
      </c>
      <c r="B205" s="107" t="s">
        <v>537</v>
      </c>
      <c r="C205" s="107" t="s">
        <v>538</v>
      </c>
      <c r="D205" s="826" t="s">
        <v>4880</v>
      </c>
      <c r="E205" s="1121" t="s">
        <v>11900</v>
      </c>
      <c r="F205" s="1108" t="s">
        <v>11897</v>
      </c>
      <c r="G205" s="1121" t="s">
        <v>11793</v>
      </c>
      <c r="H205" s="1121" t="s">
        <v>11901</v>
      </c>
      <c r="I205" s="1108" t="s">
        <v>11902</v>
      </c>
      <c r="J205" s="1102" t="s">
        <v>11796</v>
      </c>
      <c r="K205" s="1105" t="s">
        <v>11796</v>
      </c>
      <c r="L205" s="1105" t="s">
        <v>11796</v>
      </c>
      <c r="M205" s="1105" t="s">
        <v>11797</v>
      </c>
      <c r="N205" s="1106">
        <v>2023</v>
      </c>
      <c r="O205" s="1107" t="s">
        <v>8275</v>
      </c>
      <c r="P205" s="478" t="s">
        <v>98</v>
      </c>
      <c r="Q205" s="45" t="s">
        <v>1174</v>
      </c>
      <c r="R205" s="126"/>
      <c r="S205" s="168"/>
      <c r="T205" s="223" t="s">
        <v>1973</v>
      </c>
      <c r="U205" s="802"/>
      <c r="V205" s="802" t="s">
        <v>2650</v>
      </c>
      <c r="W205" s="802" t="s">
        <v>2651</v>
      </c>
      <c r="X205" s="674">
        <v>5</v>
      </c>
      <c r="Y205" s="83">
        <v>5</v>
      </c>
    </row>
    <row r="206" spans="1:25" ht="13.8">
      <c r="A206" s="83">
        <v>151</v>
      </c>
      <c r="B206" s="107" t="s">
        <v>537</v>
      </c>
      <c r="C206" s="107" t="s">
        <v>538</v>
      </c>
      <c r="D206" s="826" t="s">
        <v>4881</v>
      </c>
      <c r="E206" s="1121" t="s">
        <v>11903</v>
      </c>
      <c r="F206" s="1108" t="s">
        <v>11872</v>
      </c>
      <c r="G206" s="1121" t="s">
        <v>11822</v>
      </c>
      <c r="H206" s="1121" t="s">
        <v>11904</v>
      </c>
      <c r="I206" s="1105" t="s">
        <v>11796</v>
      </c>
      <c r="J206" s="1102" t="s">
        <v>11824</v>
      </c>
      <c r="K206" s="1106">
        <v>35</v>
      </c>
      <c r="L206" s="1106">
        <v>70</v>
      </c>
      <c r="M206" s="1105" t="s">
        <v>11797</v>
      </c>
      <c r="N206" s="1106">
        <v>2023</v>
      </c>
      <c r="O206" s="1107" t="s">
        <v>8278</v>
      </c>
      <c r="P206" s="478" t="s">
        <v>98</v>
      </c>
      <c r="Q206" s="45" t="s">
        <v>1174</v>
      </c>
      <c r="R206" s="126"/>
      <c r="S206" s="168"/>
      <c r="T206" s="223" t="s">
        <v>2632</v>
      </c>
      <c r="U206" s="802"/>
      <c r="V206" s="802" t="s">
        <v>2652</v>
      </c>
      <c r="W206" s="802" t="s">
        <v>2653</v>
      </c>
      <c r="X206" s="674">
        <v>5</v>
      </c>
      <c r="Y206" s="83">
        <v>5</v>
      </c>
    </row>
    <row r="207" spans="1:25" ht="13.8">
      <c r="A207" s="83">
        <v>152</v>
      </c>
      <c r="B207" s="107" t="s">
        <v>537</v>
      </c>
      <c r="C207" s="107" t="s">
        <v>538</v>
      </c>
      <c r="D207" s="1000" t="s">
        <v>4881</v>
      </c>
      <c r="E207" s="1121" t="s">
        <v>11905</v>
      </c>
      <c r="F207" s="1108" t="s">
        <v>11872</v>
      </c>
      <c r="G207" s="1121" t="s">
        <v>11822</v>
      </c>
      <c r="H207" s="1121" t="s">
        <v>11906</v>
      </c>
      <c r="I207" s="1105" t="s">
        <v>11796</v>
      </c>
      <c r="J207" s="1102" t="s">
        <v>11824</v>
      </c>
      <c r="K207" s="1112">
        <v>4250</v>
      </c>
      <c r="L207" s="1112">
        <v>8500</v>
      </c>
      <c r="M207" s="1105" t="s">
        <v>11797</v>
      </c>
      <c r="N207" s="1106">
        <v>2023</v>
      </c>
      <c r="O207" s="1111" t="s">
        <v>8281</v>
      </c>
      <c r="P207" s="478" t="s">
        <v>98</v>
      </c>
      <c r="Q207" s="45" t="s">
        <v>1174</v>
      </c>
      <c r="R207" s="126"/>
      <c r="S207" s="168"/>
      <c r="T207" s="223" t="s">
        <v>2632</v>
      </c>
      <c r="U207" s="802"/>
      <c r="V207" s="802" t="s">
        <v>2654</v>
      </c>
      <c r="W207" s="802" t="s">
        <v>2655</v>
      </c>
      <c r="X207" s="674">
        <v>5</v>
      </c>
      <c r="Y207" s="83">
        <v>5</v>
      </c>
    </row>
    <row r="208" spans="1:25" ht="13.8">
      <c r="A208" s="83">
        <v>153</v>
      </c>
      <c r="B208" s="107" t="s">
        <v>537</v>
      </c>
      <c r="C208" s="107" t="s">
        <v>538</v>
      </c>
      <c r="D208" s="1000" t="s">
        <v>4881</v>
      </c>
      <c r="E208" s="1121" t="s">
        <v>11907</v>
      </c>
      <c r="F208" s="1108" t="s">
        <v>11872</v>
      </c>
      <c r="G208" s="1121" t="s">
        <v>11822</v>
      </c>
      <c r="H208" s="1122" t="s">
        <v>11908</v>
      </c>
      <c r="I208" s="1105" t="s">
        <v>11796</v>
      </c>
      <c r="J208" s="1102" t="s">
        <v>11824</v>
      </c>
      <c r="K208" s="1106">
        <v>29</v>
      </c>
      <c r="L208" s="1106">
        <v>53</v>
      </c>
      <c r="M208" s="1105" t="s">
        <v>11797</v>
      </c>
      <c r="N208" s="1106">
        <v>2023</v>
      </c>
      <c r="O208" s="1107" t="s">
        <v>11909</v>
      </c>
      <c r="P208" s="478" t="s">
        <v>98</v>
      </c>
      <c r="Q208" s="45" t="s">
        <v>1174</v>
      </c>
      <c r="R208" s="126"/>
      <c r="S208" s="168"/>
      <c r="T208" s="223" t="s">
        <v>2656</v>
      </c>
      <c r="U208" s="802"/>
      <c r="V208" s="802" t="s">
        <v>2657</v>
      </c>
      <c r="W208" s="802" t="s">
        <v>2658</v>
      </c>
      <c r="X208" s="674">
        <v>5</v>
      </c>
      <c r="Y208" s="83">
        <v>5</v>
      </c>
    </row>
    <row r="209" spans="1:25" ht="13.8">
      <c r="A209" s="83">
        <v>154</v>
      </c>
      <c r="B209" s="107" t="s">
        <v>537</v>
      </c>
      <c r="C209" s="107" t="s">
        <v>538</v>
      </c>
      <c r="D209" s="1000" t="s">
        <v>4882</v>
      </c>
      <c r="E209" s="1121" t="s">
        <v>11910</v>
      </c>
      <c r="F209" s="1121" t="s">
        <v>11911</v>
      </c>
      <c r="G209" s="1121" t="s">
        <v>11822</v>
      </c>
      <c r="H209" s="1121" t="s">
        <v>11912</v>
      </c>
      <c r="I209" s="1105" t="s">
        <v>11796</v>
      </c>
      <c r="J209" s="1102" t="s">
        <v>11824</v>
      </c>
      <c r="K209" s="1106">
        <v>4</v>
      </c>
      <c r="L209" s="1106">
        <v>15</v>
      </c>
      <c r="M209" s="1105" t="s">
        <v>11797</v>
      </c>
      <c r="N209" s="1106">
        <v>2023</v>
      </c>
      <c r="O209" s="1108" t="s">
        <v>11913</v>
      </c>
      <c r="P209" s="478" t="s">
        <v>98</v>
      </c>
      <c r="Q209" s="45" t="s">
        <v>1174</v>
      </c>
      <c r="R209" s="126"/>
      <c r="S209" s="168"/>
      <c r="T209" s="223" t="s">
        <v>2659</v>
      </c>
      <c r="U209" s="802"/>
      <c r="V209" s="802" t="s">
        <v>2660</v>
      </c>
      <c r="W209" s="803" t="s">
        <v>2661</v>
      </c>
      <c r="X209" s="674">
        <v>5</v>
      </c>
      <c r="Y209" s="83">
        <v>5</v>
      </c>
    </row>
    <row r="210" spans="1:25" ht="13.8">
      <c r="A210" s="83">
        <v>155</v>
      </c>
      <c r="B210" s="107" t="s">
        <v>537</v>
      </c>
      <c r="C210" s="107" t="s">
        <v>538</v>
      </c>
      <c r="D210" s="826" t="s">
        <v>4882</v>
      </c>
      <c r="E210" s="1121" t="s">
        <v>11914</v>
      </c>
      <c r="F210" s="1121" t="s">
        <v>11911</v>
      </c>
      <c r="G210" s="1121" t="s">
        <v>11822</v>
      </c>
      <c r="H210" s="1121" t="s">
        <v>11915</v>
      </c>
      <c r="I210" s="1105" t="s">
        <v>11796</v>
      </c>
      <c r="J210" s="1102" t="s">
        <v>11916</v>
      </c>
      <c r="K210" s="1112">
        <v>190000</v>
      </c>
      <c r="L210" s="1112">
        <v>450000</v>
      </c>
      <c r="M210" s="1105" t="s">
        <v>11797</v>
      </c>
      <c r="N210" s="1106">
        <v>2023</v>
      </c>
      <c r="O210" s="1107" t="s">
        <v>11917</v>
      </c>
      <c r="P210" s="478" t="s">
        <v>98</v>
      </c>
      <c r="Q210" s="45" t="s">
        <v>1174</v>
      </c>
      <c r="R210" s="126"/>
      <c r="S210" s="168"/>
      <c r="T210" s="223" t="s">
        <v>2662</v>
      </c>
      <c r="U210" s="802"/>
      <c r="V210" s="802" t="s">
        <v>2663</v>
      </c>
      <c r="W210" s="802" t="s">
        <v>2664</v>
      </c>
      <c r="X210" s="674">
        <v>5</v>
      </c>
      <c r="Y210" s="83">
        <v>5</v>
      </c>
    </row>
    <row r="211" spans="1:25" ht="13.8">
      <c r="A211" s="83">
        <v>156</v>
      </c>
      <c r="B211" s="107" t="s">
        <v>537</v>
      </c>
      <c r="C211" s="107" t="s">
        <v>538</v>
      </c>
      <c r="D211" s="826" t="s">
        <v>4882</v>
      </c>
      <c r="E211" s="1121" t="s">
        <v>11918</v>
      </c>
      <c r="F211" s="1108" t="s">
        <v>11911</v>
      </c>
      <c r="G211" s="1121" t="s">
        <v>11793</v>
      </c>
      <c r="H211" s="1108" t="s">
        <v>11919</v>
      </c>
      <c r="I211" s="1107" t="s">
        <v>11920</v>
      </c>
      <c r="J211" s="1102" t="s">
        <v>11796</v>
      </c>
      <c r="K211" s="1105" t="s">
        <v>11796</v>
      </c>
      <c r="L211" s="1105" t="s">
        <v>11796</v>
      </c>
      <c r="M211" s="1105" t="s">
        <v>11797</v>
      </c>
      <c r="N211" s="1106">
        <v>2023</v>
      </c>
      <c r="O211" s="1108" t="s">
        <v>11921</v>
      </c>
      <c r="P211" s="478" t="s">
        <v>98</v>
      </c>
      <c r="Q211" s="45" t="s">
        <v>1174</v>
      </c>
      <c r="R211" s="126"/>
      <c r="S211" s="168"/>
      <c r="T211" s="223" t="s">
        <v>2662</v>
      </c>
      <c r="U211" s="802"/>
      <c r="V211" s="802" t="s">
        <v>2665</v>
      </c>
      <c r="W211" s="802" t="s">
        <v>2666</v>
      </c>
      <c r="X211" s="674">
        <v>5</v>
      </c>
      <c r="Y211" s="83">
        <v>5</v>
      </c>
    </row>
    <row r="212" spans="1:25" ht="13.8">
      <c r="A212" s="83">
        <v>157</v>
      </c>
      <c r="B212" s="107" t="s">
        <v>537</v>
      </c>
      <c r="C212" s="107" t="s">
        <v>538</v>
      </c>
      <c r="D212" s="826" t="s">
        <v>4882</v>
      </c>
      <c r="E212" s="1121" t="s">
        <v>11922</v>
      </c>
      <c r="F212" s="1121" t="s">
        <v>11911</v>
      </c>
      <c r="G212" s="1121" t="s">
        <v>11822</v>
      </c>
      <c r="H212" s="1108" t="s">
        <v>11923</v>
      </c>
      <c r="I212" s="1105" t="s">
        <v>11796</v>
      </c>
      <c r="J212" s="1102" t="s">
        <v>11824</v>
      </c>
      <c r="K212" s="1106">
        <v>0</v>
      </c>
      <c r="L212" s="1106">
        <v>10</v>
      </c>
      <c r="M212" s="1105" t="s">
        <v>11797</v>
      </c>
      <c r="N212" s="1106">
        <v>2023</v>
      </c>
      <c r="O212" s="1108" t="s">
        <v>11924</v>
      </c>
      <c r="P212" s="478" t="s">
        <v>98</v>
      </c>
      <c r="Q212" s="45" t="s">
        <v>1174</v>
      </c>
      <c r="R212" s="126"/>
      <c r="S212" s="168"/>
      <c r="T212" s="223" t="s">
        <v>2662</v>
      </c>
      <c r="U212" s="802" t="s">
        <v>2667</v>
      </c>
      <c r="V212" s="802" t="s">
        <v>2668</v>
      </c>
      <c r="W212" s="802" t="s">
        <v>2669</v>
      </c>
      <c r="X212" s="674">
        <v>5</v>
      </c>
      <c r="Y212" s="83">
        <v>5</v>
      </c>
    </row>
    <row r="213" spans="1:25" ht="13.8">
      <c r="A213" s="83">
        <v>183</v>
      </c>
      <c r="B213" s="107" t="s">
        <v>537</v>
      </c>
      <c r="C213" s="107" t="s">
        <v>540</v>
      </c>
      <c r="D213" s="826" t="s">
        <v>4932</v>
      </c>
      <c r="E213" s="1121" t="s">
        <v>12370</v>
      </c>
      <c r="F213" s="1121" t="s">
        <v>12274</v>
      </c>
      <c r="G213" s="1121" t="s">
        <v>11793</v>
      </c>
      <c r="H213" s="1121" t="s">
        <v>12371</v>
      </c>
      <c r="I213" s="1108" t="s">
        <v>12372</v>
      </c>
      <c r="J213" s="1102" t="s">
        <v>11796</v>
      </c>
      <c r="K213" s="1105" t="s">
        <v>11796</v>
      </c>
      <c r="L213" s="1105" t="s">
        <v>11796</v>
      </c>
      <c r="M213" s="1105" t="s">
        <v>11797</v>
      </c>
      <c r="N213" s="1106">
        <v>2023</v>
      </c>
      <c r="O213" s="1107" t="s">
        <v>12373</v>
      </c>
      <c r="P213" s="478" t="s">
        <v>66</v>
      </c>
      <c r="Q213" s="136"/>
      <c r="R213" s="136"/>
      <c r="S213" s="168"/>
      <c r="T213" s="223" t="s">
        <v>3374</v>
      </c>
      <c r="U213" s="805" t="s">
        <v>2214</v>
      </c>
      <c r="V213" s="803" t="s">
        <v>2028</v>
      </c>
      <c r="W213" s="802" t="s">
        <v>2215</v>
      </c>
      <c r="X213" s="674">
        <v>5</v>
      </c>
      <c r="Y213" s="83">
        <v>5</v>
      </c>
    </row>
    <row r="214" spans="1:25" ht="13.8">
      <c r="A214" s="83">
        <v>184</v>
      </c>
      <c r="B214" s="107" t="s">
        <v>537</v>
      </c>
      <c r="C214" s="107" t="s">
        <v>540</v>
      </c>
      <c r="D214" s="826" t="s">
        <v>4932</v>
      </c>
      <c r="E214" s="1108" t="s">
        <v>12273</v>
      </c>
      <c r="F214" s="1121" t="s">
        <v>12274</v>
      </c>
      <c r="G214" s="1108" t="s">
        <v>11793</v>
      </c>
      <c r="H214" s="1111" t="s">
        <v>8324</v>
      </c>
      <c r="I214" s="1111" t="s">
        <v>8325</v>
      </c>
      <c r="J214" s="1103" t="s">
        <v>11796</v>
      </c>
      <c r="K214" s="1109" t="s">
        <v>11796</v>
      </c>
      <c r="L214" s="1109" t="s">
        <v>11796</v>
      </c>
      <c r="M214" s="1109" t="s">
        <v>11797</v>
      </c>
      <c r="N214" s="1110">
        <v>2023</v>
      </c>
      <c r="O214" s="1111" t="s">
        <v>519</v>
      </c>
      <c r="P214" s="478" t="s">
        <v>66</v>
      </c>
      <c r="Q214" s="136"/>
      <c r="R214" s="136"/>
      <c r="S214" s="168"/>
      <c r="T214" s="223" t="s">
        <v>3375</v>
      </c>
      <c r="U214" s="802"/>
      <c r="V214" s="803" t="s">
        <v>2216</v>
      </c>
      <c r="W214" s="803" t="s">
        <v>2217</v>
      </c>
      <c r="X214" s="674">
        <v>5</v>
      </c>
      <c r="Y214" s="83">
        <v>5</v>
      </c>
    </row>
    <row r="215" spans="1:25" ht="13.8">
      <c r="A215" s="83">
        <v>205</v>
      </c>
      <c r="B215" s="107" t="s">
        <v>537</v>
      </c>
      <c r="C215" s="107" t="s">
        <v>540</v>
      </c>
      <c r="D215" s="826" t="s">
        <v>4929</v>
      </c>
      <c r="E215" s="1121" t="s">
        <v>12339</v>
      </c>
      <c r="F215" s="1124" t="s">
        <v>621</v>
      </c>
      <c r="G215" s="1121" t="s">
        <v>11822</v>
      </c>
      <c r="H215" s="1108" t="s">
        <v>12340</v>
      </c>
      <c r="I215" s="1105" t="s">
        <v>11796</v>
      </c>
      <c r="J215" s="1102" t="s">
        <v>11824</v>
      </c>
      <c r="K215" s="1106">
        <v>0</v>
      </c>
      <c r="L215" s="1106">
        <v>40</v>
      </c>
      <c r="M215" s="1105" t="s">
        <v>11797</v>
      </c>
      <c r="N215" s="1106">
        <v>2023</v>
      </c>
      <c r="O215" s="1111" t="s">
        <v>8347</v>
      </c>
      <c r="P215" s="478" t="s">
        <v>98</v>
      </c>
      <c r="Q215" s="45" t="s">
        <v>1164</v>
      </c>
      <c r="R215" s="126"/>
      <c r="S215" s="168"/>
      <c r="T215" s="224"/>
      <c r="U215" s="802"/>
      <c r="V215" s="802" t="s">
        <v>2740</v>
      </c>
      <c r="W215" s="802" t="s">
        <v>2741</v>
      </c>
      <c r="X215" s="674">
        <v>5</v>
      </c>
      <c r="Y215" s="83">
        <v>5</v>
      </c>
    </row>
    <row r="216" spans="1:25" ht="13.8">
      <c r="A216" s="83">
        <v>215</v>
      </c>
      <c r="B216" s="107" t="s">
        <v>537</v>
      </c>
      <c r="C216" s="107" t="s">
        <v>542</v>
      </c>
      <c r="D216" s="826" t="s">
        <v>4945</v>
      </c>
      <c r="E216" s="1102" t="s">
        <v>12470</v>
      </c>
      <c r="F216" s="1104" t="s">
        <v>8742</v>
      </c>
      <c r="G216" s="1102" t="s">
        <v>11793</v>
      </c>
      <c r="H216" s="1103" t="s">
        <v>12471</v>
      </c>
      <c r="I216" s="1108" t="s">
        <v>12472</v>
      </c>
      <c r="J216" s="1102" t="s">
        <v>11796</v>
      </c>
      <c r="K216" s="1105" t="s">
        <v>11796</v>
      </c>
      <c r="L216" s="1105" t="s">
        <v>11796</v>
      </c>
      <c r="M216" s="1105" t="s">
        <v>11797</v>
      </c>
      <c r="N216" s="1106">
        <v>2023</v>
      </c>
      <c r="O216" s="1107" t="s">
        <v>12473</v>
      </c>
      <c r="P216" s="478" t="s">
        <v>66</v>
      </c>
      <c r="Q216" s="45" t="s">
        <v>1168</v>
      </c>
      <c r="R216" s="126"/>
      <c r="S216" s="168" t="s">
        <v>816</v>
      </c>
      <c r="T216" s="223" t="s">
        <v>2226</v>
      </c>
      <c r="U216" s="803" t="s">
        <v>2243</v>
      </c>
      <c r="V216" s="802" t="s">
        <v>2244</v>
      </c>
      <c r="W216" s="802" t="s">
        <v>2245</v>
      </c>
      <c r="X216" s="674">
        <v>5</v>
      </c>
      <c r="Y216" s="83">
        <v>5</v>
      </c>
    </row>
    <row r="217" spans="1:25" ht="13.8">
      <c r="A217" s="83">
        <v>250</v>
      </c>
      <c r="B217" s="107" t="s">
        <v>539</v>
      </c>
      <c r="C217" s="107" t="s">
        <v>546</v>
      </c>
      <c r="D217" s="826" t="s">
        <v>4941</v>
      </c>
      <c r="E217" s="1102" t="s">
        <v>12562</v>
      </c>
      <c r="F217" s="1102" t="s">
        <v>12559</v>
      </c>
      <c r="G217" s="1102" t="s">
        <v>11822</v>
      </c>
      <c r="H217" s="1103" t="s">
        <v>12560</v>
      </c>
      <c r="I217" s="1105" t="s">
        <v>11796</v>
      </c>
      <c r="J217" s="1102" t="s">
        <v>11855</v>
      </c>
      <c r="K217" s="1106">
        <v>19</v>
      </c>
      <c r="L217" s="1106">
        <v>32</v>
      </c>
      <c r="M217" s="1105" t="s">
        <v>11797</v>
      </c>
      <c r="N217" s="1106">
        <v>2023</v>
      </c>
      <c r="O217" s="1107" t="s">
        <v>12563</v>
      </c>
      <c r="P217" s="478" t="s">
        <v>66</v>
      </c>
      <c r="Q217" s="45" t="s">
        <v>1169</v>
      </c>
      <c r="R217" s="126"/>
      <c r="S217" s="168" t="s">
        <v>832</v>
      </c>
      <c r="T217" s="805" t="s">
        <v>2270</v>
      </c>
      <c r="U217" s="805" t="s">
        <v>2267</v>
      </c>
      <c r="V217" s="1162" t="s">
        <v>2271</v>
      </c>
      <c r="W217" s="801" t="s">
        <v>2272</v>
      </c>
      <c r="X217" s="674">
        <v>5</v>
      </c>
      <c r="Y217" s="83">
        <v>5</v>
      </c>
    </row>
    <row r="218" spans="1:25" ht="13.8">
      <c r="A218" s="83">
        <v>262</v>
      </c>
      <c r="B218" s="107" t="s">
        <v>539</v>
      </c>
      <c r="C218" s="107" t="s">
        <v>546</v>
      </c>
      <c r="D218" s="826" t="s">
        <v>4935</v>
      </c>
      <c r="E218" s="1102" t="s">
        <v>12503</v>
      </c>
      <c r="F218" s="1104" t="s">
        <v>8404</v>
      </c>
      <c r="G218" s="1102" t="s">
        <v>11822</v>
      </c>
      <c r="H218" s="1102" t="s">
        <v>12504</v>
      </c>
      <c r="I218" s="1105" t="s">
        <v>11796</v>
      </c>
      <c r="J218" s="1102" t="s">
        <v>12502</v>
      </c>
      <c r="K218" s="1106">
        <v>34</v>
      </c>
      <c r="L218" s="1106">
        <v>14</v>
      </c>
      <c r="M218" s="1105" t="s">
        <v>11797</v>
      </c>
      <c r="N218" s="1106">
        <v>2023</v>
      </c>
      <c r="O218" s="1119" t="s">
        <v>9636</v>
      </c>
      <c r="P218" s="478" t="s">
        <v>98</v>
      </c>
      <c r="Q218" s="30" t="s">
        <v>1161</v>
      </c>
      <c r="R218" s="978" t="s">
        <v>9618</v>
      </c>
      <c r="S218" s="168" t="s">
        <v>759</v>
      </c>
      <c r="T218" s="224" t="s">
        <v>3398</v>
      </c>
      <c r="U218" s="802"/>
      <c r="V218" s="802" t="s">
        <v>2822</v>
      </c>
      <c r="W218" s="802" t="s">
        <v>2823</v>
      </c>
      <c r="X218" s="674">
        <v>5</v>
      </c>
      <c r="Y218" s="83">
        <v>5</v>
      </c>
    </row>
    <row r="219" spans="1:25" ht="13.8">
      <c r="A219" s="83">
        <v>263</v>
      </c>
      <c r="B219" s="107" t="s">
        <v>539</v>
      </c>
      <c r="C219" s="107" t="s">
        <v>546</v>
      </c>
      <c r="D219" s="826" t="s">
        <v>4935</v>
      </c>
      <c r="E219" s="1102" t="s">
        <v>12505</v>
      </c>
      <c r="F219" s="1104" t="s">
        <v>8404</v>
      </c>
      <c r="G219" s="1102" t="s">
        <v>11822</v>
      </c>
      <c r="H219" s="1126" t="s">
        <v>9639</v>
      </c>
      <c r="I219" s="1105" t="s">
        <v>11796</v>
      </c>
      <c r="J219" s="1102" t="s">
        <v>12506</v>
      </c>
      <c r="K219" s="1123">
        <v>22.8</v>
      </c>
      <c r="L219" s="1106">
        <v>20</v>
      </c>
      <c r="M219" s="1105" t="s">
        <v>11797</v>
      </c>
      <c r="N219" s="1106">
        <v>2023</v>
      </c>
      <c r="O219" s="1119" t="s">
        <v>9640</v>
      </c>
      <c r="P219" s="478" t="s">
        <v>98</v>
      </c>
      <c r="Q219" s="30" t="s">
        <v>1161</v>
      </c>
      <c r="R219" s="978" t="s">
        <v>9618</v>
      </c>
      <c r="S219" s="168" t="s">
        <v>759</v>
      </c>
      <c r="T219" s="224" t="s">
        <v>3399</v>
      </c>
      <c r="U219" s="802"/>
      <c r="V219" s="802" t="s">
        <v>2824</v>
      </c>
      <c r="W219" s="802" t="s">
        <v>2825</v>
      </c>
      <c r="X219" s="674">
        <v>5</v>
      </c>
      <c r="Y219" s="83">
        <v>5</v>
      </c>
    </row>
    <row r="220" spans="1:25" ht="13.8">
      <c r="A220" s="83">
        <v>264</v>
      </c>
      <c r="B220" s="107" t="s">
        <v>539</v>
      </c>
      <c r="C220" s="107" t="s">
        <v>546</v>
      </c>
      <c r="D220" s="826" t="s">
        <v>4935</v>
      </c>
      <c r="E220" s="1104" t="s">
        <v>8411</v>
      </c>
      <c r="F220" s="1104" t="s">
        <v>636</v>
      </c>
      <c r="G220" s="1103" t="s">
        <v>11793</v>
      </c>
      <c r="H220" s="1104" t="s">
        <v>8412</v>
      </c>
      <c r="I220" s="1111" t="s">
        <v>4050</v>
      </c>
      <c r="J220" s="1103" t="s">
        <v>11796</v>
      </c>
      <c r="K220" s="1109" t="s">
        <v>11796</v>
      </c>
      <c r="L220" s="1109" t="s">
        <v>11796</v>
      </c>
      <c r="M220" s="1109" t="s">
        <v>11797</v>
      </c>
      <c r="N220" s="1110">
        <v>2023</v>
      </c>
      <c r="O220" s="1111" t="s">
        <v>8413</v>
      </c>
      <c r="P220" s="478" t="s">
        <v>98</v>
      </c>
      <c r="Q220" s="30" t="s">
        <v>1161</v>
      </c>
      <c r="R220" s="126"/>
      <c r="S220" s="168" t="s">
        <v>759</v>
      </c>
      <c r="T220" s="224"/>
      <c r="U220" s="802"/>
      <c r="V220" s="802" t="s">
        <v>2826</v>
      </c>
      <c r="W220" s="803" t="s">
        <v>2827</v>
      </c>
      <c r="X220" s="674">
        <v>5</v>
      </c>
      <c r="Y220" s="83">
        <v>5</v>
      </c>
    </row>
    <row r="221" spans="1:25" ht="13.8">
      <c r="A221" s="83">
        <v>294</v>
      </c>
      <c r="B221" s="107" t="s">
        <v>539</v>
      </c>
      <c r="C221" s="107" t="s">
        <v>547</v>
      </c>
      <c r="D221" s="826" t="s">
        <v>4966</v>
      </c>
      <c r="E221" s="1102" t="s">
        <v>12618</v>
      </c>
      <c r="F221" s="1104" t="s">
        <v>8747</v>
      </c>
      <c r="G221" s="1102" t="s">
        <v>11822</v>
      </c>
      <c r="H221" s="1102" t="s">
        <v>12619</v>
      </c>
      <c r="I221" s="1105" t="s">
        <v>11796</v>
      </c>
      <c r="J221" s="1102" t="s">
        <v>12620</v>
      </c>
      <c r="K221" s="1106">
        <v>0</v>
      </c>
      <c r="L221" s="1106">
        <v>200</v>
      </c>
      <c r="M221" s="1105" t="s">
        <v>11797</v>
      </c>
      <c r="N221" s="1106">
        <v>2023</v>
      </c>
      <c r="O221" s="1119" t="s">
        <v>9694</v>
      </c>
      <c r="P221" s="484" t="s">
        <v>66</v>
      </c>
      <c r="Q221" s="45" t="s">
        <v>1160</v>
      </c>
      <c r="R221" s="978" t="s">
        <v>9618</v>
      </c>
      <c r="S221" s="168" t="s">
        <v>833</v>
      </c>
      <c r="T221" s="223" t="s">
        <v>2335</v>
      </c>
      <c r="U221" s="802" t="s">
        <v>2336</v>
      </c>
      <c r="V221" s="802" t="s">
        <v>2337</v>
      </c>
      <c r="W221" s="803" t="s">
        <v>2338</v>
      </c>
      <c r="X221" s="674">
        <v>5</v>
      </c>
      <c r="Y221" s="83">
        <v>5</v>
      </c>
    </row>
    <row r="222" spans="1:25" ht="13.8">
      <c r="A222" s="83">
        <v>296</v>
      </c>
      <c r="B222" s="107" t="s">
        <v>539</v>
      </c>
      <c r="C222" s="107" t="s">
        <v>547</v>
      </c>
      <c r="D222" s="826" t="s">
        <v>4967</v>
      </c>
      <c r="E222" s="1102" t="s">
        <v>12623</v>
      </c>
      <c r="F222" s="1103" t="s">
        <v>12624</v>
      </c>
      <c r="G222" s="1102" t="s">
        <v>11793</v>
      </c>
      <c r="H222" s="1113" t="s">
        <v>12625</v>
      </c>
      <c r="I222" s="1121" t="s">
        <v>12626</v>
      </c>
      <c r="J222" s="1102" t="s">
        <v>11796</v>
      </c>
      <c r="K222" s="1105" t="s">
        <v>11796</v>
      </c>
      <c r="L222" s="1105" t="s">
        <v>11796</v>
      </c>
      <c r="M222" s="1105" t="s">
        <v>11797</v>
      </c>
      <c r="N222" s="1106">
        <v>2023</v>
      </c>
      <c r="O222" s="1108" t="s">
        <v>12627</v>
      </c>
      <c r="P222" s="484" t="s">
        <v>66</v>
      </c>
      <c r="Q222" s="45" t="s">
        <v>1160</v>
      </c>
      <c r="R222" s="126"/>
      <c r="S222" s="168" t="s">
        <v>838</v>
      </c>
      <c r="T222" s="223" t="s">
        <v>2335</v>
      </c>
      <c r="U222" s="805" t="s">
        <v>2341</v>
      </c>
      <c r="V222" s="802" t="s">
        <v>2342</v>
      </c>
      <c r="W222" s="803" t="s">
        <v>2343</v>
      </c>
      <c r="X222" s="674">
        <v>5</v>
      </c>
      <c r="Y222" s="83">
        <v>5</v>
      </c>
    </row>
    <row r="223" spans="1:25" ht="13.8">
      <c r="A223" s="83">
        <v>324</v>
      </c>
      <c r="B223" s="107" t="s">
        <v>539</v>
      </c>
      <c r="C223" s="107" t="s">
        <v>547</v>
      </c>
      <c r="D223" s="826" t="s">
        <v>4974</v>
      </c>
      <c r="E223" s="1121" t="s">
        <v>12666</v>
      </c>
      <c r="F223" s="1111" t="s">
        <v>8453</v>
      </c>
      <c r="G223" s="1121" t="s">
        <v>11793</v>
      </c>
      <c r="H223" s="1111" t="s">
        <v>8454</v>
      </c>
      <c r="I223" s="1111" t="s">
        <v>8455</v>
      </c>
      <c r="J223" s="1102" t="s">
        <v>11796</v>
      </c>
      <c r="K223" s="1105" t="s">
        <v>11796</v>
      </c>
      <c r="L223" s="1105" t="s">
        <v>11796</v>
      </c>
      <c r="M223" s="1105" t="s">
        <v>11797</v>
      </c>
      <c r="N223" s="1106">
        <v>2023</v>
      </c>
      <c r="O223" s="1111" t="s">
        <v>8456</v>
      </c>
      <c r="P223" s="484" t="s">
        <v>98</v>
      </c>
      <c r="Q223" s="45" t="s">
        <v>1160</v>
      </c>
      <c r="R223" s="126"/>
      <c r="S223" s="168" t="s">
        <v>766</v>
      </c>
      <c r="T223" s="223" t="s">
        <v>2335</v>
      </c>
      <c r="U223" s="802" t="s">
        <v>2369</v>
      </c>
      <c r="V223" s="803" t="s">
        <v>2370</v>
      </c>
      <c r="W223" s="802" t="s">
        <v>2371</v>
      </c>
      <c r="X223" s="674">
        <v>5</v>
      </c>
      <c r="Y223" s="83">
        <v>5</v>
      </c>
    </row>
    <row r="224" spans="1:25" ht="13.95" customHeight="1">
      <c r="A224" s="83">
        <v>352</v>
      </c>
      <c r="B224" s="107" t="s">
        <v>539</v>
      </c>
      <c r="C224" s="107" t="s">
        <v>548</v>
      </c>
      <c r="D224" s="826" t="s">
        <v>4991</v>
      </c>
      <c r="E224" s="1102" t="s">
        <v>12784</v>
      </c>
      <c r="F224" s="1103" t="s">
        <v>12785</v>
      </c>
      <c r="G224" s="1102" t="s">
        <v>11793</v>
      </c>
      <c r="H224" s="1113" t="s">
        <v>12786</v>
      </c>
      <c r="I224" s="1108" t="s">
        <v>12779</v>
      </c>
      <c r="J224" s="1102" t="s">
        <v>11796</v>
      </c>
      <c r="K224" s="1105" t="s">
        <v>11796</v>
      </c>
      <c r="L224" s="1105" t="s">
        <v>11796</v>
      </c>
      <c r="M224" s="1105" t="s">
        <v>11797</v>
      </c>
      <c r="N224" s="1106">
        <v>2023</v>
      </c>
      <c r="O224" s="1108" t="s">
        <v>12787</v>
      </c>
      <c r="P224" s="484" t="s">
        <v>98</v>
      </c>
      <c r="Q224" s="45" t="s">
        <v>1170</v>
      </c>
      <c r="R224" s="126"/>
      <c r="S224" s="168" t="s">
        <v>775</v>
      </c>
      <c r="T224" s="221" t="s">
        <v>3387</v>
      </c>
      <c r="U224" s="802" t="s">
        <v>2889</v>
      </c>
      <c r="V224" s="1169" t="s">
        <v>2890</v>
      </c>
      <c r="W224" s="804" t="s">
        <v>2891</v>
      </c>
      <c r="X224" s="674">
        <v>5</v>
      </c>
      <c r="Y224" s="83">
        <v>5</v>
      </c>
    </row>
    <row r="225" spans="1:25" ht="13.95" customHeight="1">
      <c r="A225" s="83">
        <v>387</v>
      </c>
      <c r="B225" s="107" t="s">
        <v>539</v>
      </c>
      <c r="C225" s="107" t="s">
        <v>549</v>
      </c>
      <c r="D225" s="826" t="s">
        <v>5983</v>
      </c>
      <c r="E225" s="1102" t="s">
        <v>12864</v>
      </c>
      <c r="F225" s="1104" t="s">
        <v>709</v>
      </c>
      <c r="G225" s="1102" t="s">
        <v>11793</v>
      </c>
      <c r="H225" s="1116" t="s">
        <v>9659</v>
      </c>
      <c r="I225" s="1119" t="s">
        <v>9653</v>
      </c>
      <c r="J225" s="1102" t="s">
        <v>11796</v>
      </c>
      <c r="K225" s="1105" t="s">
        <v>11796</v>
      </c>
      <c r="L225" s="1105" t="s">
        <v>11796</v>
      </c>
      <c r="M225" s="1105" t="s">
        <v>11797</v>
      </c>
      <c r="N225" s="1106">
        <v>2023</v>
      </c>
      <c r="O225" s="1150" t="s">
        <v>9660</v>
      </c>
      <c r="P225" s="484" t="s">
        <v>98</v>
      </c>
      <c r="Q225" s="45" t="s">
        <v>1169</v>
      </c>
      <c r="R225" s="978" t="s">
        <v>9618</v>
      </c>
      <c r="S225" s="168" t="s">
        <v>830</v>
      </c>
      <c r="T225" s="224" t="s">
        <v>2967</v>
      </c>
      <c r="U225" s="803" t="s">
        <v>2954</v>
      </c>
      <c r="V225" s="807" t="s">
        <v>2968</v>
      </c>
      <c r="W225" s="802" t="s">
        <v>2969</v>
      </c>
      <c r="X225" s="674">
        <v>5</v>
      </c>
      <c r="Y225" s="83">
        <v>5</v>
      </c>
    </row>
    <row r="226" spans="1:25" ht="13.95" customHeight="1">
      <c r="A226" s="83">
        <v>392</v>
      </c>
      <c r="B226" s="107" t="s">
        <v>539</v>
      </c>
      <c r="C226" s="107" t="s">
        <v>549</v>
      </c>
      <c r="D226" s="826" t="s">
        <v>5984</v>
      </c>
      <c r="E226" s="1102" t="s">
        <v>12876</v>
      </c>
      <c r="F226" s="1102" t="s">
        <v>12877</v>
      </c>
      <c r="G226" s="1102" t="s">
        <v>11793</v>
      </c>
      <c r="H226" s="1126" t="s">
        <v>9702</v>
      </c>
      <c r="I226" s="1147" t="s">
        <v>9703</v>
      </c>
      <c r="J226" s="1102" t="s">
        <v>11796</v>
      </c>
      <c r="K226" s="1105" t="s">
        <v>11796</v>
      </c>
      <c r="L226" s="1105" t="s">
        <v>11796</v>
      </c>
      <c r="M226" s="1105" t="s">
        <v>11797</v>
      </c>
      <c r="N226" s="1106">
        <v>2023</v>
      </c>
      <c r="O226" s="1107" t="s">
        <v>8524</v>
      </c>
      <c r="P226" s="484" t="s">
        <v>98</v>
      </c>
      <c r="Q226" s="30" t="s">
        <v>1161</v>
      </c>
      <c r="R226" s="978" t="s">
        <v>9618</v>
      </c>
      <c r="S226" s="168" t="s">
        <v>829</v>
      </c>
      <c r="T226" s="223" t="s">
        <v>2240</v>
      </c>
      <c r="U226" s="802" t="s">
        <v>2981</v>
      </c>
      <c r="V226" s="807" t="s">
        <v>2982</v>
      </c>
      <c r="W226" s="802" t="s">
        <v>2983</v>
      </c>
      <c r="X226" s="674">
        <v>5</v>
      </c>
      <c r="Y226" s="83">
        <v>5</v>
      </c>
    </row>
    <row r="227" spans="1:25" ht="13.95" customHeight="1">
      <c r="A227" s="83">
        <v>398</v>
      </c>
      <c r="B227" s="107" t="s">
        <v>541</v>
      </c>
      <c r="C227" s="107" t="s">
        <v>557</v>
      </c>
      <c r="D227" s="826" t="s">
        <v>5537</v>
      </c>
      <c r="E227" s="1121" t="s">
        <v>12960</v>
      </c>
      <c r="F227" s="1108" t="s">
        <v>12961</v>
      </c>
      <c r="G227" s="1121" t="s">
        <v>11793</v>
      </c>
      <c r="H227" s="1108" t="s">
        <v>12962</v>
      </c>
      <c r="I227" s="1107" t="s">
        <v>12963</v>
      </c>
      <c r="J227" s="1102" t="s">
        <v>11796</v>
      </c>
      <c r="K227" s="1105" t="s">
        <v>11796</v>
      </c>
      <c r="L227" s="1105" t="s">
        <v>11796</v>
      </c>
      <c r="M227" s="1105" t="s">
        <v>11797</v>
      </c>
      <c r="N227" s="1106">
        <v>2023</v>
      </c>
      <c r="O227" s="1107" t="s">
        <v>12964</v>
      </c>
      <c r="P227" s="484" t="s">
        <v>98</v>
      </c>
      <c r="Q227" s="45" t="s">
        <v>1160</v>
      </c>
      <c r="R227" s="126"/>
      <c r="S227" s="168" t="s">
        <v>783</v>
      </c>
      <c r="T227" s="223" t="s">
        <v>2335</v>
      </c>
      <c r="U227" s="802" t="s">
        <v>2998</v>
      </c>
      <c r="V227" s="807" t="s">
        <v>2999</v>
      </c>
      <c r="W227" s="802" t="s">
        <v>3000</v>
      </c>
      <c r="X227" s="674">
        <v>5</v>
      </c>
      <c r="Y227" s="83">
        <v>6</v>
      </c>
    </row>
    <row r="228" spans="1:25" ht="13.95" customHeight="1">
      <c r="A228" s="83">
        <v>408</v>
      </c>
      <c r="B228" s="107" t="s">
        <v>541</v>
      </c>
      <c r="C228" s="107" t="s">
        <v>557</v>
      </c>
      <c r="D228" s="826" t="s">
        <v>5018</v>
      </c>
      <c r="E228" s="1121" t="s">
        <v>12932</v>
      </c>
      <c r="F228" s="1121" t="s">
        <v>12933</v>
      </c>
      <c r="G228" s="1121" t="s">
        <v>11822</v>
      </c>
      <c r="H228" s="1119" t="s">
        <v>9712</v>
      </c>
      <c r="I228" s="1105" t="s">
        <v>11796</v>
      </c>
      <c r="J228" s="1102" t="s">
        <v>11824</v>
      </c>
      <c r="K228" s="1106">
        <v>0</v>
      </c>
      <c r="L228" s="1115">
        <v>172</v>
      </c>
      <c r="M228" s="1105" t="s">
        <v>11797</v>
      </c>
      <c r="N228" s="1106">
        <v>2023</v>
      </c>
      <c r="O228" s="1150" t="s">
        <v>9713</v>
      </c>
      <c r="P228" s="484" t="s">
        <v>98</v>
      </c>
      <c r="Q228" s="45" t="s">
        <v>1160</v>
      </c>
      <c r="R228" s="978" t="s">
        <v>9618</v>
      </c>
      <c r="S228" s="168" t="s">
        <v>790</v>
      </c>
      <c r="T228" s="223" t="s">
        <v>2335</v>
      </c>
      <c r="U228" s="802" t="s">
        <v>3035</v>
      </c>
      <c r="V228" s="807" t="s">
        <v>3036</v>
      </c>
      <c r="W228" s="802" t="s">
        <v>3037</v>
      </c>
      <c r="X228" s="674">
        <v>5</v>
      </c>
      <c r="Y228" s="83">
        <v>5</v>
      </c>
    </row>
    <row r="229" spans="1:25" ht="13.8">
      <c r="A229" s="83">
        <v>438</v>
      </c>
      <c r="B229" s="107" t="s">
        <v>543</v>
      </c>
      <c r="C229" s="107" t="s">
        <v>559</v>
      </c>
      <c r="D229" s="826" t="s">
        <v>5059</v>
      </c>
      <c r="E229" s="1121" t="s">
        <v>13004</v>
      </c>
      <c r="F229" s="1111" t="s">
        <v>8573</v>
      </c>
      <c r="G229" s="1121" t="s">
        <v>11793</v>
      </c>
      <c r="H229" s="1111" t="s">
        <v>8574</v>
      </c>
      <c r="I229" s="1109" t="s">
        <v>13005</v>
      </c>
      <c r="J229" s="1102" t="s">
        <v>11796</v>
      </c>
      <c r="K229" s="1105" t="s">
        <v>11796</v>
      </c>
      <c r="L229" s="1105" t="s">
        <v>11796</v>
      </c>
      <c r="M229" s="1105" t="s">
        <v>11797</v>
      </c>
      <c r="N229" s="1106">
        <v>2023</v>
      </c>
      <c r="O229" s="1111" t="s">
        <v>420</v>
      </c>
      <c r="P229" s="484" t="s">
        <v>66</v>
      </c>
      <c r="Q229" s="45"/>
      <c r="R229" s="126"/>
      <c r="S229" s="168"/>
      <c r="T229" s="223" t="s">
        <v>2472</v>
      </c>
      <c r="U229" s="802"/>
      <c r="V229" s="803" t="s">
        <v>2473</v>
      </c>
      <c r="W229" s="802" t="s">
        <v>2474</v>
      </c>
      <c r="X229" s="674">
        <v>5</v>
      </c>
      <c r="Y229" s="83">
        <v>5</v>
      </c>
    </row>
    <row r="230" spans="1:25" ht="13.8">
      <c r="A230" s="83">
        <v>440</v>
      </c>
      <c r="B230" s="107" t="s">
        <v>543</v>
      </c>
      <c r="C230" s="107" t="s">
        <v>559</v>
      </c>
      <c r="D230" s="826" t="s">
        <v>5048</v>
      </c>
      <c r="E230" s="1108" t="s">
        <v>13010</v>
      </c>
      <c r="F230" s="1111" t="s">
        <v>8760</v>
      </c>
      <c r="G230" s="1108" t="s">
        <v>11822</v>
      </c>
      <c r="H230" s="1107" t="s">
        <v>13011</v>
      </c>
      <c r="I230" s="1109" t="s">
        <v>11796</v>
      </c>
      <c r="J230" s="1103" t="s">
        <v>11824</v>
      </c>
      <c r="K230" s="1110">
        <v>0</v>
      </c>
      <c r="L230" s="1114">
        <v>55000</v>
      </c>
      <c r="M230" s="1109" t="s">
        <v>11797</v>
      </c>
      <c r="N230" s="1110">
        <v>2023</v>
      </c>
      <c r="O230" s="1111" t="s">
        <v>8579</v>
      </c>
      <c r="P230" s="484" t="s">
        <v>66</v>
      </c>
      <c r="Q230" s="45" t="s">
        <v>1165</v>
      </c>
      <c r="R230" s="126"/>
      <c r="S230" s="168" t="s">
        <v>798</v>
      </c>
      <c r="T230" s="223" t="s">
        <v>2448</v>
      </c>
      <c r="U230" s="802"/>
      <c r="V230" s="802" t="s">
        <v>2475</v>
      </c>
      <c r="W230" s="802" t="s">
        <v>2476</v>
      </c>
      <c r="X230" s="674">
        <v>5</v>
      </c>
      <c r="Y230" s="83">
        <v>5</v>
      </c>
    </row>
    <row r="231" spans="1:25" ht="13.95" customHeight="1">
      <c r="A231" s="83">
        <v>470</v>
      </c>
      <c r="B231" s="107" t="s">
        <v>543</v>
      </c>
      <c r="C231" s="107" t="s">
        <v>560</v>
      </c>
      <c r="D231" s="826" t="s">
        <v>5056</v>
      </c>
      <c r="E231" s="1121" t="s">
        <v>13166</v>
      </c>
      <c r="F231" s="1111" t="s">
        <v>8762</v>
      </c>
      <c r="G231" s="1121" t="s">
        <v>11822</v>
      </c>
      <c r="H231" s="1121" t="s">
        <v>13167</v>
      </c>
      <c r="I231" s="1105" t="s">
        <v>11796</v>
      </c>
      <c r="J231" s="1102" t="s">
        <v>11824</v>
      </c>
      <c r="K231" s="1106">
        <v>0</v>
      </c>
      <c r="L231" s="1112">
        <v>3150</v>
      </c>
      <c r="M231" s="1105" t="s">
        <v>11797</v>
      </c>
      <c r="N231" s="1106">
        <v>2023</v>
      </c>
      <c r="O231" s="1107" t="s">
        <v>13168</v>
      </c>
      <c r="P231" s="484" t="s">
        <v>98</v>
      </c>
      <c r="Q231" s="45" t="s">
        <v>1165</v>
      </c>
      <c r="R231" s="126"/>
      <c r="S231" s="168" t="s">
        <v>803</v>
      </c>
      <c r="T231" s="223" t="s">
        <v>2446</v>
      </c>
      <c r="U231" s="802"/>
      <c r="V231" s="807" t="s">
        <v>3067</v>
      </c>
      <c r="W231" s="807" t="s">
        <v>3068</v>
      </c>
      <c r="X231" s="674">
        <v>5</v>
      </c>
      <c r="Y231" s="83">
        <v>5</v>
      </c>
    </row>
    <row r="232" spans="1:25" ht="13.8">
      <c r="A232" s="83">
        <v>536</v>
      </c>
      <c r="B232" s="107" t="s">
        <v>544</v>
      </c>
      <c r="C232" s="107" t="s">
        <v>563</v>
      </c>
      <c r="D232" s="826" t="s">
        <v>5099</v>
      </c>
      <c r="E232" s="1102" t="s">
        <v>13325</v>
      </c>
      <c r="F232" s="1103" t="s">
        <v>13326</v>
      </c>
      <c r="G232" s="1102" t="s">
        <v>11822</v>
      </c>
      <c r="H232" s="1104" t="s">
        <v>8649</v>
      </c>
      <c r="I232" s="1105" t="s">
        <v>11796</v>
      </c>
      <c r="J232" s="1102" t="s">
        <v>11824</v>
      </c>
      <c r="K232" s="1106">
        <v>0</v>
      </c>
      <c r="L232" s="1106">
        <v>500</v>
      </c>
      <c r="M232" s="1105" t="s">
        <v>11797</v>
      </c>
      <c r="N232" s="1106">
        <v>2023</v>
      </c>
      <c r="O232" s="1107" t="s">
        <v>13327</v>
      </c>
      <c r="P232" s="484" t="s">
        <v>66</v>
      </c>
      <c r="Q232" s="30" t="s">
        <v>1175</v>
      </c>
      <c r="R232" s="126"/>
      <c r="S232" s="168"/>
      <c r="T232" s="223" t="s">
        <v>2608</v>
      </c>
      <c r="U232" s="802" t="s">
        <v>2609</v>
      </c>
      <c r="V232" s="802" t="s">
        <v>2610</v>
      </c>
      <c r="W232" s="802" t="s">
        <v>2611</v>
      </c>
      <c r="X232" s="674">
        <v>5</v>
      </c>
      <c r="Y232" s="83">
        <v>5</v>
      </c>
    </row>
    <row r="233" spans="1:25" ht="13.95" customHeight="1">
      <c r="A233" s="83">
        <v>551</v>
      </c>
      <c r="B233" s="107" t="s">
        <v>545</v>
      </c>
      <c r="C233" s="107" t="s">
        <v>564</v>
      </c>
      <c r="D233" s="826" t="s">
        <v>5104</v>
      </c>
      <c r="E233" s="1121" t="s">
        <v>13363</v>
      </c>
      <c r="F233" s="1121" t="s">
        <v>13354</v>
      </c>
      <c r="G233" s="1121" t="s">
        <v>11822</v>
      </c>
      <c r="H233" s="1119" t="s">
        <v>9739</v>
      </c>
      <c r="I233" s="1159" t="s">
        <v>11796</v>
      </c>
      <c r="J233" s="1102" t="s">
        <v>11824</v>
      </c>
      <c r="K233" s="1106">
        <v>0</v>
      </c>
      <c r="L233" s="1106">
        <v>20</v>
      </c>
      <c r="M233" s="1105" t="s">
        <v>11797</v>
      </c>
      <c r="N233" s="1106">
        <v>2023</v>
      </c>
      <c r="O233" s="1108" t="s">
        <v>13364</v>
      </c>
      <c r="P233" s="484" t="s">
        <v>98</v>
      </c>
      <c r="Q233" s="30" t="s">
        <v>9624</v>
      </c>
      <c r="R233" s="978" t="s">
        <v>9618</v>
      </c>
      <c r="S233" s="168" t="s">
        <v>878</v>
      </c>
      <c r="T233" s="223" t="s">
        <v>3167</v>
      </c>
      <c r="U233" s="802" t="s">
        <v>3168</v>
      </c>
      <c r="V233" s="807" t="s">
        <v>3169</v>
      </c>
      <c r="W233" s="802" t="s">
        <v>3170</v>
      </c>
      <c r="X233" s="674">
        <v>5</v>
      </c>
      <c r="Y233" s="83">
        <v>5</v>
      </c>
    </row>
    <row r="234" spans="1:25">
      <c r="A234" s="83">
        <v>14</v>
      </c>
      <c r="B234" s="107" t="s">
        <v>537</v>
      </c>
      <c r="C234" s="107" t="s">
        <v>538</v>
      </c>
      <c r="D234" s="529" t="s">
        <v>8112</v>
      </c>
      <c r="E234" s="1102" t="s">
        <v>11931</v>
      </c>
      <c r="F234" s="1102" t="s">
        <v>11932</v>
      </c>
      <c r="G234" s="1102" t="s">
        <v>11793</v>
      </c>
      <c r="H234" s="1103" t="s">
        <v>11933</v>
      </c>
      <c r="I234" s="1103" t="s">
        <v>11934</v>
      </c>
      <c r="J234" s="1102" t="s">
        <v>11796</v>
      </c>
      <c r="K234" s="1105" t="s">
        <v>11796</v>
      </c>
      <c r="L234" s="1105" t="s">
        <v>11796</v>
      </c>
      <c r="M234" s="1105" t="s">
        <v>11838</v>
      </c>
      <c r="N234" s="1106">
        <v>2024</v>
      </c>
      <c r="O234" s="1111" t="s">
        <v>8113</v>
      </c>
      <c r="P234" s="498" t="s">
        <v>66</v>
      </c>
      <c r="X234" s="674">
        <v>6</v>
      </c>
      <c r="Y234" s="478" t="s">
        <v>8731</v>
      </c>
    </row>
    <row r="235" spans="1:25" ht="13.8">
      <c r="A235" s="83">
        <v>15</v>
      </c>
      <c r="B235" s="107" t="s">
        <v>537</v>
      </c>
      <c r="C235" s="107" t="s">
        <v>538</v>
      </c>
      <c r="D235" s="826" t="s">
        <v>4884</v>
      </c>
      <c r="E235" s="1102" t="s">
        <v>11963</v>
      </c>
      <c r="F235" s="1104" t="s">
        <v>908</v>
      </c>
      <c r="G235" s="1102" t="s">
        <v>11822</v>
      </c>
      <c r="H235" s="1104" t="s">
        <v>8114</v>
      </c>
      <c r="I235" s="1105" t="s">
        <v>11796</v>
      </c>
      <c r="J235" s="1102" t="s">
        <v>11824</v>
      </c>
      <c r="K235" s="1106">
        <v>5</v>
      </c>
      <c r="L235" s="1106">
        <v>10</v>
      </c>
      <c r="M235" s="1105" t="s">
        <v>11838</v>
      </c>
      <c r="N235" s="1106">
        <v>2024</v>
      </c>
      <c r="O235" s="1092" t="s">
        <v>11743</v>
      </c>
      <c r="P235" s="498" t="s">
        <v>66</v>
      </c>
      <c r="Q235" s="45" t="s">
        <v>1174</v>
      </c>
      <c r="R235" s="1082" t="s">
        <v>11740</v>
      </c>
      <c r="S235" s="168"/>
      <c r="T235" s="221" t="s">
        <v>1931</v>
      </c>
      <c r="U235" s="804"/>
      <c r="V235" s="801" t="s">
        <v>1943</v>
      </c>
      <c r="W235" s="801" t="s">
        <v>1944</v>
      </c>
      <c r="X235" s="674">
        <v>6</v>
      </c>
      <c r="Y235" s="83">
        <v>6</v>
      </c>
    </row>
    <row r="236" spans="1:25">
      <c r="A236" s="83">
        <v>45</v>
      </c>
      <c r="B236" s="107" t="s">
        <v>537</v>
      </c>
      <c r="C236" s="107" t="s">
        <v>538</v>
      </c>
      <c r="D236" s="826" t="s">
        <v>4899</v>
      </c>
      <c r="E236" s="1102" t="s">
        <v>12051</v>
      </c>
      <c r="F236" s="1102" t="s">
        <v>12013</v>
      </c>
      <c r="G236" s="1102" t="s">
        <v>11793</v>
      </c>
      <c r="H236" s="1102" t="s">
        <v>12052</v>
      </c>
      <c r="I236" s="1103" t="s">
        <v>12053</v>
      </c>
      <c r="J236" s="1113"/>
      <c r="K236" s="1125"/>
      <c r="L236" s="1125"/>
      <c r="M236" s="1105" t="s">
        <v>11838</v>
      </c>
      <c r="N236" s="1106">
        <v>2024</v>
      </c>
      <c r="O236" s="1119" t="s">
        <v>9675</v>
      </c>
      <c r="P236" s="498" t="s">
        <v>66</v>
      </c>
      <c r="R236" s="1165" t="s">
        <v>9597</v>
      </c>
      <c r="X236" s="674">
        <v>6</v>
      </c>
      <c r="Y236" s="478" t="s">
        <v>8731</v>
      </c>
    </row>
    <row r="237" spans="1:25">
      <c r="A237" s="83">
        <v>76</v>
      </c>
      <c r="B237" s="107" t="s">
        <v>537</v>
      </c>
      <c r="C237" s="107" t="s">
        <v>538</v>
      </c>
      <c r="D237" s="826" t="s">
        <v>4903</v>
      </c>
      <c r="E237" s="1102" t="s">
        <v>12165</v>
      </c>
      <c r="F237" s="1103" t="s">
        <v>12162</v>
      </c>
      <c r="G237" s="1102" t="s">
        <v>11793</v>
      </c>
      <c r="H237" s="1103" t="s">
        <v>12166</v>
      </c>
      <c r="I237" s="1103" t="s">
        <v>12167</v>
      </c>
      <c r="J237" s="1102" t="s">
        <v>11796</v>
      </c>
      <c r="K237" s="1105" t="s">
        <v>11796</v>
      </c>
      <c r="L237" s="1105" t="s">
        <v>11796</v>
      </c>
      <c r="M237" s="1105" t="s">
        <v>11838</v>
      </c>
      <c r="N237" s="1106">
        <v>2024</v>
      </c>
      <c r="O237" s="1092" t="s">
        <v>11747</v>
      </c>
      <c r="P237" s="498" t="s">
        <v>66</v>
      </c>
      <c r="R237" s="1090" t="s">
        <v>11740</v>
      </c>
      <c r="X237" s="674">
        <v>6</v>
      </c>
      <c r="Y237" s="478" t="s">
        <v>8731</v>
      </c>
    </row>
    <row r="238" spans="1:25" ht="13.8">
      <c r="A238" s="83">
        <v>285</v>
      </c>
      <c r="B238" s="107" t="s">
        <v>539</v>
      </c>
      <c r="C238" s="107" t="s">
        <v>547</v>
      </c>
      <c r="D238" s="826" t="s">
        <v>4985</v>
      </c>
      <c r="E238" s="1102" t="s">
        <v>12752</v>
      </c>
      <c r="F238" s="1104" t="s">
        <v>8746</v>
      </c>
      <c r="G238" s="1102" t="s">
        <v>11793</v>
      </c>
      <c r="H238" s="1103" t="s">
        <v>12753</v>
      </c>
      <c r="I238" s="1121" t="s">
        <v>11805</v>
      </c>
      <c r="J238" s="1102" t="s">
        <v>11796</v>
      </c>
      <c r="K238" s="1105" t="s">
        <v>11796</v>
      </c>
      <c r="L238" s="1105" t="s">
        <v>11796</v>
      </c>
      <c r="M238" s="1105" t="s">
        <v>11838</v>
      </c>
      <c r="N238" s="1106">
        <v>2024</v>
      </c>
      <c r="O238" s="1092" t="s">
        <v>11778</v>
      </c>
      <c r="P238" s="484" t="s">
        <v>66</v>
      </c>
      <c r="Q238" s="136"/>
      <c r="R238" s="1161" t="s">
        <v>11740</v>
      </c>
      <c r="S238" s="168"/>
      <c r="T238" s="223" t="s">
        <v>2292</v>
      </c>
      <c r="U238" s="802"/>
      <c r="V238" s="803" t="s">
        <v>1908</v>
      </c>
      <c r="W238" s="802" t="s">
        <v>2304</v>
      </c>
      <c r="X238" s="674">
        <v>6</v>
      </c>
      <c r="Y238" s="83">
        <v>6</v>
      </c>
    </row>
    <row r="239" spans="1:25" ht="13.95" customHeight="1">
      <c r="A239" s="83">
        <v>401</v>
      </c>
      <c r="B239" s="107" t="s">
        <v>541</v>
      </c>
      <c r="C239" s="107" t="s">
        <v>557</v>
      </c>
      <c r="D239" s="826" t="s">
        <v>5546</v>
      </c>
      <c r="E239" s="1121" t="s">
        <v>12909</v>
      </c>
      <c r="F239" s="1121" t="s">
        <v>12910</v>
      </c>
      <c r="G239" s="1121" t="s">
        <v>11793</v>
      </c>
      <c r="H239" s="1108" t="s">
        <v>12911</v>
      </c>
      <c r="I239" s="1108" t="s">
        <v>12912</v>
      </c>
      <c r="J239" s="1102" t="s">
        <v>11796</v>
      </c>
      <c r="K239" s="1105" t="s">
        <v>11796</v>
      </c>
      <c r="L239" s="1105" t="s">
        <v>11796</v>
      </c>
      <c r="M239" s="1105" t="s">
        <v>11838</v>
      </c>
      <c r="N239" s="1106">
        <v>2024</v>
      </c>
      <c r="O239" s="1107" t="s">
        <v>12913</v>
      </c>
      <c r="P239" s="484" t="s">
        <v>98</v>
      </c>
      <c r="Q239" s="45" t="s">
        <v>1160</v>
      </c>
      <c r="R239" s="126"/>
      <c r="S239" s="168" t="s">
        <v>784</v>
      </c>
      <c r="T239" s="223" t="s">
        <v>2335</v>
      </c>
      <c r="U239" s="802" t="s">
        <v>3014</v>
      </c>
      <c r="V239" s="807" t="s">
        <v>3015</v>
      </c>
      <c r="W239" s="802" t="s">
        <v>3016</v>
      </c>
      <c r="X239" s="674">
        <v>6</v>
      </c>
      <c r="Y239" s="83">
        <v>6</v>
      </c>
    </row>
    <row r="240" spans="1:25" ht="13.8">
      <c r="A240" s="83">
        <v>436</v>
      </c>
      <c r="B240" s="107" t="s">
        <v>543</v>
      </c>
      <c r="C240" s="107" t="s">
        <v>559</v>
      </c>
      <c r="D240" s="826" t="s">
        <v>5044</v>
      </c>
      <c r="E240" s="1121" t="s">
        <v>13098</v>
      </c>
      <c r="F240" s="1108" t="s">
        <v>13055</v>
      </c>
      <c r="G240" s="1121" t="s">
        <v>11793</v>
      </c>
      <c r="H240" s="1108" t="s">
        <v>13099</v>
      </c>
      <c r="I240" s="1109" t="s">
        <v>13100</v>
      </c>
      <c r="J240" s="1102" t="s">
        <v>11796</v>
      </c>
      <c r="K240" s="1105" t="s">
        <v>11796</v>
      </c>
      <c r="L240" s="1105" t="s">
        <v>11796</v>
      </c>
      <c r="M240" s="1105" t="s">
        <v>11838</v>
      </c>
      <c r="N240" s="1106">
        <v>2024</v>
      </c>
      <c r="O240" s="1092" t="s">
        <v>13561</v>
      </c>
      <c r="P240" s="484" t="s">
        <v>66</v>
      </c>
      <c r="Q240" s="30" t="s">
        <v>1163</v>
      </c>
      <c r="R240" s="1161" t="s">
        <v>11740</v>
      </c>
      <c r="S240" s="168" t="s">
        <v>795</v>
      </c>
      <c r="T240" s="223" t="s">
        <v>2451</v>
      </c>
      <c r="U240" s="802" t="s">
        <v>2465</v>
      </c>
      <c r="V240" s="802" t="s">
        <v>2466</v>
      </c>
      <c r="W240" s="803" t="s">
        <v>2467</v>
      </c>
      <c r="X240" s="674">
        <v>6</v>
      </c>
      <c r="Y240" s="83">
        <v>6</v>
      </c>
    </row>
    <row r="241" spans="1:25" ht="13.8">
      <c r="A241" s="83">
        <v>501</v>
      </c>
      <c r="B241" s="107" t="s">
        <v>544</v>
      </c>
      <c r="C241" s="107" t="s">
        <v>561</v>
      </c>
      <c r="D241" s="826" t="s">
        <v>5072</v>
      </c>
      <c r="E241" s="1102" t="s">
        <v>13235</v>
      </c>
      <c r="F241" s="1103" t="s">
        <v>13183</v>
      </c>
      <c r="G241" s="1102" t="s">
        <v>11793</v>
      </c>
      <c r="H241" s="1134" t="s">
        <v>13566</v>
      </c>
      <c r="I241" s="1108" t="s">
        <v>13236</v>
      </c>
      <c r="J241" s="1102" t="s">
        <v>11796</v>
      </c>
      <c r="K241" s="1105" t="s">
        <v>11796</v>
      </c>
      <c r="L241" s="1105" t="s">
        <v>11796</v>
      </c>
      <c r="M241" s="1105" t="s">
        <v>11838</v>
      </c>
      <c r="N241" s="1106">
        <v>2024</v>
      </c>
      <c r="O241" s="1092" t="s">
        <v>13567</v>
      </c>
      <c r="P241" s="484" t="s">
        <v>66</v>
      </c>
      <c r="Q241" s="45"/>
      <c r="R241" s="1161" t="s">
        <v>11740</v>
      </c>
      <c r="S241" s="168"/>
      <c r="T241" s="223" t="s">
        <v>2531</v>
      </c>
      <c r="U241" s="802" t="s">
        <v>2553</v>
      </c>
      <c r="V241" s="802" t="s">
        <v>2554</v>
      </c>
      <c r="W241" s="802" t="s">
        <v>2555</v>
      </c>
      <c r="X241" s="674">
        <v>6</v>
      </c>
      <c r="Y241" s="83">
        <v>6</v>
      </c>
    </row>
    <row r="242" spans="1:25" ht="13.8">
      <c r="A242" s="83">
        <v>516</v>
      </c>
      <c r="B242" s="107" t="s">
        <v>544</v>
      </c>
      <c r="C242" s="107" t="s">
        <v>562</v>
      </c>
      <c r="D242" s="826" t="s">
        <v>5097</v>
      </c>
      <c r="E242" s="1121" t="s">
        <v>13294</v>
      </c>
      <c r="F242" s="1121" t="s">
        <v>13290</v>
      </c>
      <c r="G242" s="1121" t="s">
        <v>11793</v>
      </c>
      <c r="H242" s="1107" t="s">
        <v>13295</v>
      </c>
      <c r="I242" s="1108" t="s">
        <v>13278</v>
      </c>
      <c r="J242" s="1102" t="s">
        <v>11796</v>
      </c>
      <c r="K242" s="1105" t="s">
        <v>11796</v>
      </c>
      <c r="L242" s="1105" t="s">
        <v>11796</v>
      </c>
      <c r="M242" s="1105" t="s">
        <v>11838</v>
      </c>
      <c r="N242" s="1106">
        <v>2024</v>
      </c>
      <c r="O242" s="1092" t="s">
        <v>13569</v>
      </c>
      <c r="P242" s="484" t="s">
        <v>66</v>
      </c>
      <c r="Q242" s="446"/>
      <c r="R242" s="1161" t="s">
        <v>11740</v>
      </c>
      <c r="S242" s="168"/>
      <c r="T242" s="221" t="s">
        <v>2581</v>
      </c>
      <c r="U242" s="804"/>
      <c r="V242" s="800" t="s">
        <v>2584</v>
      </c>
      <c r="W242" s="800" t="s">
        <v>2585</v>
      </c>
      <c r="X242" s="674">
        <v>6</v>
      </c>
      <c r="Y242" s="83">
        <v>6</v>
      </c>
    </row>
    <row r="243" spans="1:25">
      <c r="A243" s="83">
        <v>581</v>
      </c>
      <c r="B243" s="484" t="s">
        <v>8674</v>
      </c>
      <c r="C243" s="484" t="s">
        <v>7925</v>
      </c>
      <c r="D243" s="529" t="s">
        <v>8699</v>
      </c>
      <c r="E243" s="1102" t="s">
        <v>13556</v>
      </c>
      <c r="F243" s="1103" t="s">
        <v>13422</v>
      </c>
      <c r="G243" s="1102" t="s">
        <v>11793</v>
      </c>
      <c r="H243" s="1103" t="s">
        <v>13557</v>
      </c>
      <c r="I243" s="1121" t="s">
        <v>13558</v>
      </c>
      <c r="J243" s="1113"/>
      <c r="K243" s="1125"/>
      <c r="L243" s="1125"/>
      <c r="M243" s="1105" t="s">
        <v>11838</v>
      </c>
      <c r="N243" s="1106">
        <v>2024</v>
      </c>
      <c r="O243" s="1121" t="s">
        <v>9902</v>
      </c>
      <c r="P243" s="484" t="s">
        <v>66</v>
      </c>
      <c r="X243" s="674">
        <v>6</v>
      </c>
      <c r="Y243" s="478" t="s">
        <v>8731</v>
      </c>
    </row>
    <row r="244" spans="1:25">
      <c r="A244" s="83">
        <v>604</v>
      </c>
      <c r="B244" s="484" t="s">
        <v>8674</v>
      </c>
      <c r="C244" s="484" t="s">
        <v>7925</v>
      </c>
      <c r="D244" s="529" t="s">
        <v>11067</v>
      </c>
      <c r="E244" s="1102" t="s">
        <v>13495</v>
      </c>
      <c r="F244" s="1103" t="s">
        <v>13496</v>
      </c>
      <c r="G244" s="1102" t="s">
        <v>11793</v>
      </c>
      <c r="H244" s="1102" t="s">
        <v>12345</v>
      </c>
      <c r="I244" s="1102" t="s">
        <v>12346</v>
      </c>
      <c r="J244" s="1113"/>
      <c r="K244" s="1125"/>
      <c r="L244" s="1125"/>
      <c r="M244" s="1105" t="s">
        <v>11838</v>
      </c>
      <c r="N244" s="1106">
        <v>2024</v>
      </c>
      <c r="O244" s="1092" t="s">
        <v>12347</v>
      </c>
      <c r="P244" s="484" t="s">
        <v>66</v>
      </c>
      <c r="R244" s="1165" t="s">
        <v>13575</v>
      </c>
      <c r="X244" s="674">
        <v>6</v>
      </c>
      <c r="Y244" s="478" t="s">
        <v>8731</v>
      </c>
    </row>
    <row r="245" spans="1:25">
      <c r="A245" s="83">
        <v>607</v>
      </c>
      <c r="B245" s="484" t="s">
        <v>8674</v>
      </c>
      <c r="C245" s="484" t="s">
        <v>7925</v>
      </c>
      <c r="D245" s="529" t="s">
        <v>11068</v>
      </c>
      <c r="E245" s="1121" t="s">
        <v>13501</v>
      </c>
      <c r="F245" s="1121" t="s">
        <v>13502</v>
      </c>
      <c r="G245" s="1121" t="s">
        <v>11793</v>
      </c>
      <c r="H245" s="1121" t="s">
        <v>13503</v>
      </c>
      <c r="I245" s="1102" t="s">
        <v>13504</v>
      </c>
      <c r="J245" s="1113"/>
      <c r="K245" s="1125"/>
      <c r="L245" s="1125"/>
      <c r="M245" s="1105" t="s">
        <v>11838</v>
      </c>
      <c r="N245" s="1106">
        <v>2024</v>
      </c>
      <c r="O245" s="1092" t="s">
        <v>13574</v>
      </c>
      <c r="P245" s="484" t="s">
        <v>98</v>
      </c>
      <c r="R245" s="1161" t="s">
        <v>11740</v>
      </c>
      <c r="X245" s="674">
        <v>6</v>
      </c>
      <c r="Y245" s="478" t="s">
        <v>8731</v>
      </c>
    </row>
    <row r="246" spans="1:25">
      <c r="A246" s="83">
        <v>612</v>
      </c>
      <c r="B246" s="484" t="s">
        <v>8674</v>
      </c>
      <c r="C246" s="484" t="s">
        <v>7925</v>
      </c>
      <c r="D246" s="529" t="s">
        <v>11066</v>
      </c>
      <c r="E246" s="1121" t="s">
        <v>13517</v>
      </c>
      <c r="F246" s="1111" t="s">
        <v>8767</v>
      </c>
      <c r="G246" s="1121" t="s">
        <v>11793</v>
      </c>
      <c r="H246" s="1111" t="s">
        <v>13578</v>
      </c>
      <c r="I246" s="1104" t="s">
        <v>3842</v>
      </c>
      <c r="J246" s="1113"/>
      <c r="K246" s="1125"/>
      <c r="L246" s="1125"/>
      <c r="M246" s="1105" t="s">
        <v>11838</v>
      </c>
      <c r="N246" s="1106">
        <v>2024</v>
      </c>
      <c r="O246" s="1107" t="s">
        <v>13518</v>
      </c>
      <c r="P246" s="484" t="s">
        <v>98</v>
      </c>
      <c r="R246" s="271"/>
      <c r="X246" s="674">
        <v>6</v>
      </c>
      <c r="Y246" s="478" t="s">
        <v>8731</v>
      </c>
    </row>
    <row r="247" spans="1:25" ht="13.8">
      <c r="A247" s="83">
        <v>39</v>
      </c>
      <c r="B247" s="107" t="s">
        <v>537</v>
      </c>
      <c r="C247" s="107" t="s">
        <v>538</v>
      </c>
      <c r="D247" s="1000" t="s">
        <v>4890</v>
      </c>
      <c r="E247" s="1102" t="s">
        <v>12059</v>
      </c>
      <c r="F247" s="1104" t="s">
        <v>8147</v>
      </c>
      <c r="G247" s="1102" t="s">
        <v>11822</v>
      </c>
      <c r="H247" s="1116" t="s">
        <v>9596</v>
      </c>
      <c r="I247" s="1105" t="s">
        <v>11796</v>
      </c>
      <c r="J247" s="1102" t="s">
        <v>11824</v>
      </c>
      <c r="K247" s="1106">
        <v>0</v>
      </c>
      <c r="L247" s="1112">
        <v>10000</v>
      </c>
      <c r="M247" s="1105" t="s">
        <v>11817</v>
      </c>
      <c r="N247" s="1106">
        <v>2024</v>
      </c>
      <c r="O247" s="1119" t="s">
        <v>9598</v>
      </c>
      <c r="P247" s="498" t="s">
        <v>66</v>
      </c>
      <c r="Q247" s="138" t="s">
        <v>1170</v>
      </c>
      <c r="R247" s="1165" t="s">
        <v>9597</v>
      </c>
      <c r="S247" s="168" t="s">
        <v>738</v>
      </c>
      <c r="T247" s="583" t="s">
        <v>1973</v>
      </c>
      <c r="U247" s="815" t="s">
        <v>1996</v>
      </c>
      <c r="V247" s="812" t="s">
        <v>1997</v>
      </c>
      <c r="W247" s="812" t="s">
        <v>1998</v>
      </c>
      <c r="X247" s="674">
        <v>6</v>
      </c>
      <c r="Y247" s="83">
        <v>6</v>
      </c>
    </row>
    <row r="248" spans="1:25" ht="13.8">
      <c r="A248" s="83">
        <v>40</v>
      </c>
      <c r="B248" s="107" t="s">
        <v>537</v>
      </c>
      <c r="C248" s="107" t="s">
        <v>538</v>
      </c>
      <c r="D248" s="826" t="s">
        <v>4898</v>
      </c>
      <c r="E248" s="1102" t="s">
        <v>12064</v>
      </c>
      <c r="F248" s="1103" t="s">
        <v>12031</v>
      </c>
      <c r="G248" s="1102" t="s">
        <v>11822</v>
      </c>
      <c r="H248" s="1116" t="s">
        <v>9599</v>
      </c>
      <c r="I248" s="1105" t="s">
        <v>11796</v>
      </c>
      <c r="J248" s="1102" t="s">
        <v>11824</v>
      </c>
      <c r="K248" s="1115">
        <v>0</v>
      </c>
      <c r="L248" s="1115">
        <v>158</v>
      </c>
      <c r="M248" s="1105" t="s">
        <v>11817</v>
      </c>
      <c r="N248" s="1106">
        <v>2024</v>
      </c>
      <c r="O248" s="1119" t="s">
        <v>9600</v>
      </c>
      <c r="P248" s="498" t="s">
        <v>66</v>
      </c>
      <c r="Q248" s="45" t="s">
        <v>1170</v>
      </c>
      <c r="R248" s="975" t="s">
        <v>9601</v>
      </c>
      <c r="S248" s="168" t="s">
        <v>740</v>
      </c>
      <c r="T248" s="221" t="s">
        <v>1981</v>
      </c>
      <c r="U248" s="805" t="s">
        <v>1999</v>
      </c>
      <c r="V248" s="800" t="s">
        <v>2000</v>
      </c>
      <c r="W248" s="800" t="s">
        <v>2001</v>
      </c>
      <c r="X248" s="674">
        <v>6</v>
      </c>
      <c r="Y248" s="83">
        <v>6</v>
      </c>
    </row>
    <row r="249" spans="1:25" ht="13.8">
      <c r="A249" s="83">
        <v>41</v>
      </c>
      <c r="B249" s="107" t="s">
        <v>537</v>
      </c>
      <c r="C249" s="107" t="s">
        <v>538</v>
      </c>
      <c r="D249" s="826" t="s">
        <v>4898</v>
      </c>
      <c r="E249" s="1102" t="s">
        <v>12065</v>
      </c>
      <c r="F249" s="1103" t="s">
        <v>12031</v>
      </c>
      <c r="G249" s="1102" t="s">
        <v>11822</v>
      </c>
      <c r="H249" s="1113" t="s">
        <v>12066</v>
      </c>
      <c r="I249" s="1105" t="s">
        <v>11796</v>
      </c>
      <c r="J249" s="1102" t="s">
        <v>11855</v>
      </c>
      <c r="K249" s="1106">
        <v>100</v>
      </c>
      <c r="L249" s="1106">
        <v>75</v>
      </c>
      <c r="M249" s="1105" t="s">
        <v>11817</v>
      </c>
      <c r="N249" s="1106">
        <v>2024</v>
      </c>
      <c r="O249" s="1108" t="s">
        <v>12067</v>
      </c>
      <c r="P249" s="498" t="s">
        <v>66</v>
      </c>
      <c r="Q249" s="45" t="s">
        <v>1170</v>
      </c>
      <c r="R249" s="126"/>
      <c r="S249" s="168" t="s">
        <v>738</v>
      </c>
      <c r="T249" s="221" t="s">
        <v>1981</v>
      </c>
      <c r="U249" s="805" t="s">
        <v>2002</v>
      </c>
      <c r="V249" s="800" t="s">
        <v>2003</v>
      </c>
      <c r="W249" s="800" t="s">
        <v>2004</v>
      </c>
      <c r="X249" s="674">
        <v>6</v>
      </c>
      <c r="Y249" s="83">
        <v>6</v>
      </c>
    </row>
    <row r="250" spans="1:25" ht="13.8">
      <c r="A250" s="83">
        <v>42</v>
      </c>
      <c r="B250" s="107" t="s">
        <v>537</v>
      </c>
      <c r="C250" s="107" t="s">
        <v>538</v>
      </c>
      <c r="D250" s="826" t="s">
        <v>4898</v>
      </c>
      <c r="E250" s="1102" t="s">
        <v>12068</v>
      </c>
      <c r="F250" s="1104" t="s">
        <v>8737</v>
      </c>
      <c r="G250" s="1102" t="s">
        <v>11822</v>
      </c>
      <c r="H250" s="1103" t="s">
        <v>12069</v>
      </c>
      <c r="I250" s="1105" t="s">
        <v>11796</v>
      </c>
      <c r="J250" s="1102" t="s">
        <v>11855</v>
      </c>
      <c r="K250" s="1106">
        <v>100</v>
      </c>
      <c r="L250" s="1106">
        <v>65</v>
      </c>
      <c r="M250" s="1105" t="s">
        <v>11817</v>
      </c>
      <c r="N250" s="1106">
        <v>2024</v>
      </c>
      <c r="O250" s="1108" t="s">
        <v>12070</v>
      </c>
      <c r="P250" s="498" t="s">
        <v>66</v>
      </c>
      <c r="Q250" s="45" t="s">
        <v>1170</v>
      </c>
      <c r="R250" s="126"/>
      <c r="S250" s="168" t="s">
        <v>740</v>
      </c>
      <c r="T250" s="221" t="s">
        <v>2005</v>
      </c>
      <c r="U250" s="802" t="s">
        <v>2006</v>
      </c>
      <c r="V250" s="800" t="s">
        <v>2007</v>
      </c>
      <c r="W250" s="800" t="s">
        <v>2008</v>
      </c>
      <c r="X250" s="674">
        <v>6</v>
      </c>
      <c r="Y250" s="83">
        <v>6</v>
      </c>
    </row>
    <row r="251" spans="1:25">
      <c r="A251" s="83">
        <v>61</v>
      </c>
      <c r="B251" s="107" t="s">
        <v>537</v>
      </c>
      <c r="C251" s="107" t="s">
        <v>538</v>
      </c>
      <c r="D251" s="826" t="s">
        <v>4893</v>
      </c>
      <c r="E251" s="1120" t="s">
        <v>9614</v>
      </c>
      <c r="F251" s="1103" t="s">
        <v>12092</v>
      </c>
      <c r="G251" s="1102" t="s">
        <v>11793</v>
      </c>
      <c r="H251" s="1113" t="s">
        <v>12118</v>
      </c>
      <c r="I251" s="1103" t="s">
        <v>12119</v>
      </c>
      <c r="J251" s="1102" t="s">
        <v>11796</v>
      </c>
      <c r="K251" s="1105" t="s">
        <v>11796</v>
      </c>
      <c r="L251" s="1105" t="s">
        <v>11796</v>
      </c>
      <c r="M251" s="1105" t="s">
        <v>11817</v>
      </c>
      <c r="N251" s="1106">
        <v>2024</v>
      </c>
      <c r="O251" s="1108" t="s">
        <v>12120</v>
      </c>
      <c r="P251" s="498" t="s">
        <v>66</v>
      </c>
      <c r="Q251" s="271"/>
      <c r="R251" s="271"/>
      <c r="T251" s="961"/>
      <c r="U251" s="961"/>
      <c r="V251" s="961"/>
      <c r="W251" s="961"/>
      <c r="X251" s="674">
        <v>6</v>
      </c>
      <c r="Y251" s="478" t="s">
        <v>8731</v>
      </c>
    </row>
    <row r="252" spans="1:25">
      <c r="A252" s="83">
        <v>83</v>
      </c>
      <c r="B252" s="107" t="s">
        <v>537</v>
      </c>
      <c r="C252" s="107" t="s">
        <v>538</v>
      </c>
      <c r="D252" s="826" t="s">
        <v>4902</v>
      </c>
      <c r="E252" s="1102" t="s">
        <v>12178</v>
      </c>
      <c r="F252" s="1103" t="s">
        <v>12151</v>
      </c>
      <c r="G252" s="1102" t="s">
        <v>11793</v>
      </c>
      <c r="H252" s="1103" t="s">
        <v>12179</v>
      </c>
      <c r="I252" s="1103" t="s">
        <v>12180</v>
      </c>
      <c r="J252" s="1102" t="s">
        <v>11796</v>
      </c>
      <c r="K252" s="1105" t="s">
        <v>11796</v>
      </c>
      <c r="L252" s="1105" t="s">
        <v>11796</v>
      </c>
      <c r="M252" s="1105" t="s">
        <v>11817</v>
      </c>
      <c r="N252" s="1106">
        <v>2024</v>
      </c>
      <c r="O252" s="1095" t="s">
        <v>11754</v>
      </c>
      <c r="P252" s="498" t="s">
        <v>66</v>
      </c>
      <c r="R252" s="1090" t="s">
        <v>11740</v>
      </c>
      <c r="X252" s="674">
        <v>6</v>
      </c>
      <c r="Y252" s="478" t="s">
        <v>8731</v>
      </c>
    </row>
    <row r="253" spans="1:25" ht="13.8">
      <c r="A253" s="83">
        <v>125</v>
      </c>
      <c r="B253" s="107" t="s">
        <v>537</v>
      </c>
      <c r="C253" s="107" t="s">
        <v>538</v>
      </c>
      <c r="D253" s="826" t="s">
        <v>4907</v>
      </c>
      <c r="E253" s="1103" t="s">
        <v>11833</v>
      </c>
      <c r="F253" s="1104" t="s">
        <v>658</v>
      </c>
      <c r="G253" s="1103" t="s">
        <v>11793</v>
      </c>
      <c r="H253" s="1104" t="s">
        <v>1384</v>
      </c>
      <c r="I253" s="1104" t="s">
        <v>3852</v>
      </c>
      <c r="J253" s="1103" t="s">
        <v>11796</v>
      </c>
      <c r="K253" s="1109" t="s">
        <v>11796</v>
      </c>
      <c r="L253" s="1109" t="s">
        <v>11796</v>
      </c>
      <c r="M253" s="1109" t="s">
        <v>11817</v>
      </c>
      <c r="N253" s="1110">
        <v>2024</v>
      </c>
      <c r="O253" s="1092" t="s">
        <v>11739</v>
      </c>
      <c r="P253" s="498" t="s">
        <v>66</v>
      </c>
      <c r="Q253" s="128"/>
      <c r="R253" s="1090" t="s">
        <v>11740</v>
      </c>
      <c r="S253" s="168"/>
      <c r="T253" s="816" t="s">
        <v>2138</v>
      </c>
      <c r="U253" s="810"/>
      <c r="V253" s="810" t="s">
        <v>2158</v>
      </c>
      <c r="W253" s="810" t="s">
        <v>2159</v>
      </c>
      <c r="X253" s="674">
        <v>6</v>
      </c>
      <c r="Y253" s="83">
        <v>6</v>
      </c>
    </row>
    <row r="254" spans="1:25" ht="13.8">
      <c r="A254" s="83">
        <v>128</v>
      </c>
      <c r="B254" s="107" t="s">
        <v>537</v>
      </c>
      <c r="C254" s="107" t="s">
        <v>538</v>
      </c>
      <c r="D254" s="826" t="s">
        <v>4905</v>
      </c>
      <c r="E254" s="1102" t="s">
        <v>11843</v>
      </c>
      <c r="F254" s="1104" t="s">
        <v>8233</v>
      </c>
      <c r="G254" s="1102" t="s">
        <v>11793</v>
      </c>
      <c r="H254" s="1104" t="s">
        <v>8234</v>
      </c>
      <c r="I254" s="1104" t="s">
        <v>8235</v>
      </c>
      <c r="J254" s="1102" t="s">
        <v>11796</v>
      </c>
      <c r="K254" s="1105" t="s">
        <v>11796</v>
      </c>
      <c r="L254" s="1105" t="s">
        <v>11796</v>
      </c>
      <c r="M254" s="1105" t="s">
        <v>11817</v>
      </c>
      <c r="N254" s="1106">
        <v>2024</v>
      </c>
      <c r="O254" s="1111" t="s">
        <v>8236</v>
      </c>
      <c r="P254" s="498" t="s">
        <v>66</v>
      </c>
      <c r="Q254" s="136"/>
      <c r="R254" s="136"/>
      <c r="S254" s="168"/>
      <c r="T254" s="224"/>
      <c r="U254" s="802"/>
      <c r="V254" s="802" t="s">
        <v>2165</v>
      </c>
      <c r="W254" s="803" t="s">
        <v>2166</v>
      </c>
      <c r="X254" s="674">
        <v>6</v>
      </c>
      <c r="Y254" s="83">
        <v>6</v>
      </c>
    </row>
    <row r="255" spans="1:25" ht="13.8">
      <c r="A255" s="83">
        <v>129</v>
      </c>
      <c r="B255" s="107" t="s">
        <v>537</v>
      </c>
      <c r="C255" s="107" t="s">
        <v>538</v>
      </c>
      <c r="D255" s="826" t="s">
        <v>4904</v>
      </c>
      <c r="E255" s="1102" t="s">
        <v>11844</v>
      </c>
      <c r="F255" s="1102" t="s">
        <v>11808</v>
      </c>
      <c r="G255" s="1102" t="s">
        <v>11822</v>
      </c>
      <c r="H255" s="1113" t="s">
        <v>11845</v>
      </c>
      <c r="I255" s="1105" t="s">
        <v>11796</v>
      </c>
      <c r="J255" s="1102" t="s">
        <v>11846</v>
      </c>
      <c r="K255" s="1106">
        <v>0</v>
      </c>
      <c r="L255" s="1112">
        <v>4113</v>
      </c>
      <c r="M255" s="1105" t="s">
        <v>11817</v>
      </c>
      <c r="N255" s="1106">
        <v>2024</v>
      </c>
      <c r="O255" s="1092" t="s">
        <v>11741</v>
      </c>
      <c r="P255" s="498" t="s">
        <v>66</v>
      </c>
      <c r="Q255" s="136"/>
      <c r="R255" s="1082" t="s">
        <v>11740</v>
      </c>
      <c r="S255" s="168"/>
      <c r="T255" s="224"/>
      <c r="U255" s="802" t="s">
        <v>2167</v>
      </c>
      <c r="V255" s="803" t="s">
        <v>2168</v>
      </c>
      <c r="W255" s="803" t="s">
        <v>2169</v>
      </c>
      <c r="X255" s="674">
        <v>6</v>
      </c>
      <c r="Y255" s="83">
        <v>6</v>
      </c>
    </row>
    <row r="256" spans="1:25" ht="13.8">
      <c r="A256" s="83">
        <v>176</v>
      </c>
      <c r="B256" s="107" t="s">
        <v>537</v>
      </c>
      <c r="C256" s="107" t="s">
        <v>540</v>
      </c>
      <c r="D256" s="826" t="s">
        <v>4908</v>
      </c>
      <c r="E256" s="1121" t="s">
        <v>12309</v>
      </c>
      <c r="F256" s="1124" t="s">
        <v>593</v>
      </c>
      <c r="G256" s="1121" t="s">
        <v>11822</v>
      </c>
      <c r="H256" s="1108" t="s">
        <v>12310</v>
      </c>
      <c r="I256" s="1105" t="s">
        <v>11796</v>
      </c>
      <c r="J256" s="1102" t="s">
        <v>11824</v>
      </c>
      <c r="K256" s="1106">
        <v>0</v>
      </c>
      <c r="L256" s="1112">
        <v>69900</v>
      </c>
      <c r="M256" s="1105" t="s">
        <v>11817</v>
      </c>
      <c r="N256" s="1106">
        <v>2024</v>
      </c>
      <c r="O256" s="1095" t="s">
        <v>11759</v>
      </c>
      <c r="P256" s="478" t="s">
        <v>66</v>
      </c>
      <c r="Q256" s="45" t="s">
        <v>1164</v>
      </c>
      <c r="R256" s="1082" t="s">
        <v>11740</v>
      </c>
      <c r="S256" s="168" t="s">
        <v>746</v>
      </c>
      <c r="T256" s="223" t="s">
        <v>3371</v>
      </c>
      <c r="U256" s="805" t="s">
        <v>2198</v>
      </c>
      <c r="V256" s="802" t="s">
        <v>2199</v>
      </c>
      <c r="W256" s="802" t="s">
        <v>2200</v>
      </c>
      <c r="X256" s="674">
        <v>6</v>
      </c>
      <c r="Y256" s="83">
        <v>6</v>
      </c>
    </row>
    <row r="257" spans="1:25" ht="13.8">
      <c r="A257" s="83">
        <v>217</v>
      </c>
      <c r="B257" s="107" t="s">
        <v>537</v>
      </c>
      <c r="C257" s="107" t="s">
        <v>542</v>
      </c>
      <c r="D257" s="826" t="s">
        <v>4946</v>
      </c>
      <c r="E257" s="1102" t="s">
        <v>12475</v>
      </c>
      <c r="F257" s="1102" t="s">
        <v>12476</v>
      </c>
      <c r="G257" s="1102" t="s">
        <v>11822</v>
      </c>
      <c r="H257" s="1103" t="s">
        <v>12477</v>
      </c>
      <c r="I257" s="1105" t="s">
        <v>11796</v>
      </c>
      <c r="J257" s="1102" t="s">
        <v>11824</v>
      </c>
      <c r="K257" s="1106">
        <v>0</v>
      </c>
      <c r="L257" s="1112">
        <v>20000</v>
      </c>
      <c r="M257" s="1105" t="s">
        <v>11817</v>
      </c>
      <c r="N257" s="1106">
        <v>2024</v>
      </c>
      <c r="O257" s="1095" t="s">
        <v>11766</v>
      </c>
      <c r="P257" s="478" t="s">
        <v>66</v>
      </c>
      <c r="Q257" s="45" t="s">
        <v>1171</v>
      </c>
      <c r="R257" s="1082" t="s">
        <v>11740</v>
      </c>
      <c r="S257" s="168" t="s">
        <v>750</v>
      </c>
      <c r="T257" s="223" t="s">
        <v>2246</v>
      </c>
      <c r="U257" s="802" t="s">
        <v>2249</v>
      </c>
      <c r="V257" s="802" t="s">
        <v>2250</v>
      </c>
      <c r="W257" s="802" t="s">
        <v>2251</v>
      </c>
      <c r="X257" s="674">
        <v>6</v>
      </c>
      <c r="Y257" s="83">
        <v>6</v>
      </c>
    </row>
    <row r="258" spans="1:25" ht="13.8">
      <c r="A258" s="83">
        <v>219</v>
      </c>
      <c r="B258" s="107" t="s">
        <v>537</v>
      </c>
      <c r="C258" s="107" t="s">
        <v>542</v>
      </c>
      <c r="D258" s="826" t="s">
        <v>4950</v>
      </c>
      <c r="E258" s="1102" t="s">
        <v>12377</v>
      </c>
      <c r="F258" s="1103" t="s">
        <v>12378</v>
      </c>
      <c r="G258" s="1102" t="s">
        <v>11793</v>
      </c>
      <c r="H258" s="1103" t="s">
        <v>12379</v>
      </c>
      <c r="I258" s="1108" t="s">
        <v>12380</v>
      </c>
      <c r="J258" s="1102" t="s">
        <v>11796</v>
      </c>
      <c r="K258" s="1105" t="s">
        <v>11796</v>
      </c>
      <c r="L258" s="1105" t="s">
        <v>11796</v>
      </c>
      <c r="M258" s="1105" t="s">
        <v>11817</v>
      </c>
      <c r="N258" s="1106">
        <v>2024</v>
      </c>
      <c r="O258" s="1107" t="s">
        <v>12381</v>
      </c>
      <c r="P258" s="478" t="s">
        <v>66</v>
      </c>
      <c r="Q258" s="136"/>
      <c r="R258" s="136"/>
      <c r="S258" s="168"/>
      <c r="T258" s="223" t="s">
        <v>2246</v>
      </c>
      <c r="U258" s="802" t="s">
        <v>2252</v>
      </c>
      <c r="V258" s="802" t="s">
        <v>2253</v>
      </c>
      <c r="W258" s="803" t="s">
        <v>2254</v>
      </c>
      <c r="X258" s="674">
        <v>6</v>
      </c>
      <c r="Y258" s="83">
        <v>5</v>
      </c>
    </row>
    <row r="259" spans="1:25" ht="13.8">
      <c r="A259" s="83">
        <v>251</v>
      </c>
      <c r="B259" s="107" t="s">
        <v>539</v>
      </c>
      <c r="C259" s="107" t="s">
        <v>546</v>
      </c>
      <c r="D259" s="826" t="s">
        <v>4941</v>
      </c>
      <c r="E259" s="1102" t="s">
        <v>12564</v>
      </c>
      <c r="F259" s="1102" t="s">
        <v>12559</v>
      </c>
      <c r="G259" s="1102" t="s">
        <v>11822</v>
      </c>
      <c r="H259" s="1103" t="s">
        <v>12560</v>
      </c>
      <c r="I259" s="1105" t="s">
        <v>11796</v>
      </c>
      <c r="J259" s="1102" t="s">
        <v>11855</v>
      </c>
      <c r="K259" s="1106">
        <v>32</v>
      </c>
      <c r="L259" s="1123">
        <v>63.5</v>
      </c>
      <c r="M259" s="1105" t="s">
        <v>11817</v>
      </c>
      <c r="N259" s="1106">
        <v>2024</v>
      </c>
      <c r="O259" s="1111" t="s">
        <v>8392</v>
      </c>
      <c r="P259" s="478" t="s">
        <v>66</v>
      </c>
      <c r="Q259" s="45" t="s">
        <v>1169</v>
      </c>
      <c r="R259" s="126"/>
      <c r="S259" s="168" t="s">
        <v>832</v>
      </c>
      <c r="T259" s="805" t="s">
        <v>2270</v>
      </c>
      <c r="U259" s="805" t="s">
        <v>2273</v>
      </c>
      <c r="V259" s="803" t="s">
        <v>2274</v>
      </c>
      <c r="W259" s="800" t="s">
        <v>2275</v>
      </c>
      <c r="X259" s="674">
        <v>6</v>
      </c>
      <c r="Y259" s="83">
        <v>7</v>
      </c>
    </row>
    <row r="260" spans="1:25" ht="13.8">
      <c r="A260" s="83">
        <v>261</v>
      </c>
      <c r="B260" s="107" t="s">
        <v>539</v>
      </c>
      <c r="C260" s="107" t="s">
        <v>546</v>
      </c>
      <c r="D260" s="826" t="s">
        <v>4935</v>
      </c>
      <c r="E260" s="1102" t="s">
        <v>12500</v>
      </c>
      <c r="F260" s="1104" t="s">
        <v>8404</v>
      </c>
      <c r="G260" s="1102" t="s">
        <v>11822</v>
      </c>
      <c r="H260" s="1103" t="s">
        <v>12501</v>
      </c>
      <c r="I260" s="1105" t="s">
        <v>11796</v>
      </c>
      <c r="J260" s="1103" t="s">
        <v>12502</v>
      </c>
      <c r="K260" s="1106">
        <v>33</v>
      </c>
      <c r="L260" s="1106">
        <v>11</v>
      </c>
      <c r="M260" s="1105" t="s">
        <v>11817</v>
      </c>
      <c r="N260" s="1106">
        <v>2024</v>
      </c>
      <c r="O260" s="1095" t="s">
        <v>11767</v>
      </c>
      <c r="P260" s="478" t="s">
        <v>98</v>
      </c>
      <c r="Q260" s="30" t="s">
        <v>1161</v>
      </c>
      <c r="R260" s="978" t="s">
        <v>11768</v>
      </c>
      <c r="S260" s="168" t="s">
        <v>759</v>
      </c>
      <c r="T260" s="224" t="s">
        <v>3397</v>
      </c>
      <c r="U260" s="802"/>
      <c r="V260" s="802" t="s">
        <v>2820</v>
      </c>
      <c r="W260" s="802" t="s">
        <v>2821</v>
      </c>
      <c r="X260" s="674">
        <v>6</v>
      </c>
      <c r="Y260" s="83">
        <v>5</v>
      </c>
    </row>
    <row r="261" spans="1:25">
      <c r="A261" s="83">
        <v>281</v>
      </c>
      <c r="B261" s="107" t="s">
        <v>539</v>
      </c>
      <c r="C261" s="107" t="s">
        <v>546</v>
      </c>
      <c r="D261" s="529" t="s">
        <v>7946</v>
      </c>
      <c r="E261" s="1102" t="s">
        <v>12551</v>
      </c>
      <c r="F261" s="1104" t="s">
        <v>8423</v>
      </c>
      <c r="G261" s="1102" t="s">
        <v>11793</v>
      </c>
      <c r="H261" s="1102" t="s">
        <v>12345</v>
      </c>
      <c r="I261" s="1121" t="s">
        <v>12346</v>
      </c>
      <c r="J261" s="1126" t="s">
        <v>11796</v>
      </c>
      <c r="K261" s="1128" t="s">
        <v>11796</v>
      </c>
      <c r="L261" s="1128" t="s">
        <v>11796</v>
      </c>
      <c r="M261" s="1105" t="s">
        <v>11817</v>
      </c>
      <c r="N261" s="1106">
        <v>2024</v>
      </c>
      <c r="O261" s="1121" t="s">
        <v>12346</v>
      </c>
      <c r="P261" s="478" t="s">
        <v>98</v>
      </c>
      <c r="Q261" s="271"/>
      <c r="R261" s="978" t="s">
        <v>9618</v>
      </c>
      <c r="T261" s="961"/>
      <c r="U261" s="961"/>
      <c r="V261" s="961"/>
      <c r="W261" s="961"/>
      <c r="X261" s="674">
        <v>6</v>
      </c>
      <c r="Y261" s="478" t="s">
        <v>8731</v>
      </c>
    </row>
    <row r="262" spans="1:25" ht="13.8">
      <c r="A262" s="83">
        <v>323</v>
      </c>
      <c r="B262" s="107" t="s">
        <v>539</v>
      </c>
      <c r="C262" s="107" t="s">
        <v>547</v>
      </c>
      <c r="D262" s="1000" t="s">
        <v>4976</v>
      </c>
      <c r="E262" s="1121" t="s">
        <v>12662</v>
      </c>
      <c r="F262" s="1111" t="s">
        <v>326</v>
      </c>
      <c r="G262" s="1121" t="s">
        <v>11793</v>
      </c>
      <c r="H262" s="1108" t="s">
        <v>12663</v>
      </c>
      <c r="I262" s="1107" t="s">
        <v>12664</v>
      </c>
      <c r="J262" s="1102" t="s">
        <v>11796</v>
      </c>
      <c r="K262" s="1105" t="s">
        <v>11796</v>
      </c>
      <c r="L262" s="1105" t="s">
        <v>11796</v>
      </c>
      <c r="M262" s="1105" t="s">
        <v>11817</v>
      </c>
      <c r="N262" s="1106">
        <v>2024</v>
      </c>
      <c r="O262" s="1121" t="s">
        <v>12665</v>
      </c>
      <c r="P262" s="484" t="s">
        <v>98</v>
      </c>
      <c r="Q262" s="138" t="s">
        <v>1166</v>
      </c>
      <c r="R262" s="136"/>
      <c r="S262" s="168"/>
      <c r="T262" s="584" t="s">
        <v>2365</v>
      </c>
      <c r="U262" s="811" t="s">
        <v>2366</v>
      </c>
      <c r="V262" s="810" t="s">
        <v>2367</v>
      </c>
      <c r="W262" s="811" t="s">
        <v>2368</v>
      </c>
      <c r="X262" s="674">
        <v>6</v>
      </c>
      <c r="Y262" s="83">
        <v>6</v>
      </c>
    </row>
    <row r="263" spans="1:25" ht="13.8">
      <c r="A263" s="83">
        <v>361</v>
      </c>
      <c r="B263" s="107" t="s">
        <v>539</v>
      </c>
      <c r="C263" s="107" t="s">
        <v>549</v>
      </c>
      <c r="D263" s="826" t="s">
        <v>5977</v>
      </c>
      <c r="E263" s="1102" t="s">
        <v>12890</v>
      </c>
      <c r="F263" s="1102" t="s">
        <v>12891</v>
      </c>
      <c r="G263" s="1102" t="s">
        <v>11822</v>
      </c>
      <c r="H263" s="1134" t="s">
        <v>11783</v>
      </c>
      <c r="I263" s="1105" t="s">
        <v>11796</v>
      </c>
      <c r="J263" s="1102" t="s">
        <v>11855</v>
      </c>
      <c r="K263" s="1106">
        <v>0</v>
      </c>
      <c r="L263" s="1106">
        <v>70</v>
      </c>
      <c r="M263" s="1105" t="s">
        <v>11817</v>
      </c>
      <c r="N263" s="1106">
        <v>2024</v>
      </c>
      <c r="O263" s="1092" t="s">
        <v>11782</v>
      </c>
      <c r="P263" s="484" t="s">
        <v>98</v>
      </c>
      <c r="Q263" s="30" t="s">
        <v>1161</v>
      </c>
      <c r="R263" s="1161" t="s">
        <v>11740</v>
      </c>
      <c r="S263" s="168" t="s">
        <v>778</v>
      </c>
      <c r="T263" s="223" t="s">
        <v>2425</v>
      </c>
      <c r="U263" s="802"/>
      <c r="V263" s="802" t="s">
        <v>2426</v>
      </c>
      <c r="W263" s="802" t="s">
        <v>2427</v>
      </c>
      <c r="X263" s="674">
        <v>6</v>
      </c>
      <c r="Y263" s="83">
        <v>5</v>
      </c>
    </row>
    <row r="264" spans="1:25" ht="13.8">
      <c r="A264" s="83">
        <v>421</v>
      </c>
      <c r="B264" s="107" t="s">
        <v>541</v>
      </c>
      <c r="C264" s="107" t="s">
        <v>558</v>
      </c>
      <c r="D264" s="826" t="s">
        <v>5028</v>
      </c>
      <c r="E264" s="1102" t="s">
        <v>12982</v>
      </c>
      <c r="F264" s="1103" t="s">
        <v>12983</v>
      </c>
      <c r="G264" s="1102" t="s">
        <v>11822</v>
      </c>
      <c r="H264" s="1103" t="s">
        <v>12984</v>
      </c>
      <c r="I264" s="1105" t="s">
        <v>11796</v>
      </c>
      <c r="J264" s="1132" t="s">
        <v>1423</v>
      </c>
      <c r="K264" s="1136">
        <v>0</v>
      </c>
      <c r="L264" s="1136">
        <v>12</v>
      </c>
      <c r="M264" s="1105" t="s">
        <v>11817</v>
      </c>
      <c r="N264" s="1106">
        <v>2024</v>
      </c>
      <c r="O264" s="1092" t="s">
        <v>11788</v>
      </c>
      <c r="P264" s="484" t="s">
        <v>66</v>
      </c>
      <c r="Q264" s="45" t="s">
        <v>1160</v>
      </c>
      <c r="R264" s="1161" t="s">
        <v>11740</v>
      </c>
      <c r="S264" s="168" t="s">
        <v>844</v>
      </c>
      <c r="T264" s="223" t="s">
        <v>2436</v>
      </c>
      <c r="U264" s="802"/>
      <c r="V264" s="802" t="s">
        <v>2437</v>
      </c>
      <c r="W264" s="803" t="s">
        <v>2438</v>
      </c>
      <c r="X264" s="674">
        <v>6</v>
      </c>
      <c r="Y264" s="83">
        <v>6</v>
      </c>
    </row>
    <row r="265" spans="1:25" ht="13.8" customHeight="1">
      <c r="A265" s="83">
        <v>427</v>
      </c>
      <c r="B265" s="107" t="s">
        <v>541</v>
      </c>
      <c r="C265" s="107" t="s">
        <v>558</v>
      </c>
      <c r="D265" s="826" t="s">
        <v>5025</v>
      </c>
      <c r="E265" s="1121" t="s">
        <v>12970</v>
      </c>
      <c r="F265" s="1111" t="s">
        <v>8564</v>
      </c>
      <c r="G265" s="1121" t="s">
        <v>11793</v>
      </c>
      <c r="H265" s="1107" t="s">
        <v>12971</v>
      </c>
      <c r="I265" s="1111" t="s">
        <v>8565</v>
      </c>
      <c r="J265" s="1102" t="s">
        <v>11796</v>
      </c>
      <c r="K265" s="1105" t="s">
        <v>11796</v>
      </c>
      <c r="L265" s="1105" t="s">
        <v>11796</v>
      </c>
      <c r="M265" s="1105" t="s">
        <v>11817</v>
      </c>
      <c r="N265" s="1106">
        <v>2024</v>
      </c>
      <c r="O265" s="1153" t="s">
        <v>9911</v>
      </c>
      <c r="P265" s="484" t="s">
        <v>98</v>
      </c>
      <c r="Q265" s="138"/>
      <c r="R265" s="126"/>
      <c r="S265" s="168"/>
      <c r="T265" s="584" t="s">
        <v>2335</v>
      </c>
      <c r="U265" s="810"/>
      <c r="V265" s="814" t="s">
        <v>3057</v>
      </c>
      <c r="W265" s="811" t="s">
        <v>3058</v>
      </c>
      <c r="X265" s="674">
        <v>6</v>
      </c>
      <c r="Y265" s="83">
        <v>6</v>
      </c>
    </row>
    <row r="266" spans="1:25" ht="13.95" customHeight="1">
      <c r="A266" s="83">
        <v>514</v>
      </c>
      <c r="B266" s="107" t="s">
        <v>544</v>
      </c>
      <c r="C266" s="107" t="s">
        <v>562</v>
      </c>
      <c r="D266" s="826" t="s">
        <v>5095</v>
      </c>
      <c r="E266" s="1121" t="s">
        <v>13277</v>
      </c>
      <c r="F266" s="1121" t="s">
        <v>13238</v>
      </c>
      <c r="G266" s="1121" t="s">
        <v>11793</v>
      </c>
      <c r="H266" s="1111" t="s">
        <v>1776</v>
      </c>
      <c r="I266" s="1108" t="s">
        <v>13278</v>
      </c>
      <c r="J266" s="1102" t="s">
        <v>11796</v>
      </c>
      <c r="K266" s="1105" t="s">
        <v>11796</v>
      </c>
      <c r="L266" s="1105" t="s">
        <v>11796</v>
      </c>
      <c r="M266" s="1105" t="s">
        <v>11817</v>
      </c>
      <c r="N266" s="1106">
        <v>2024</v>
      </c>
      <c r="O266" s="1092" t="s">
        <v>13568</v>
      </c>
      <c r="P266" s="484" t="s">
        <v>66</v>
      </c>
      <c r="Q266" s="446"/>
      <c r="R266" s="1161" t="s">
        <v>11740</v>
      </c>
      <c r="S266" s="168"/>
      <c r="T266" s="800" t="s">
        <v>2577</v>
      </c>
      <c r="U266" s="804" t="s">
        <v>2578</v>
      </c>
      <c r="V266" s="802" t="s">
        <v>2579</v>
      </c>
      <c r="W266" s="802" t="s">
        <v>2580</v>
      </c>
      <c r="X266" s="674">
        <v>6</v>
      </c>
      <c r="Y266" s="83">
        <v>6</v>
      </c>
    </row>
    <row r="267" spans="1:25" ht="13.95" customHeight="1">
      <c r="A267" s="83">
        <v>542</v>
      </c>
      <c r="B267" s="107" t="s">
        <v>544</v>
      </c>
      <c r="C267" s="107" t="s">
        <v>563</v>
      </c>
      <c r="D267" s="826" t="s">
        <v>5108</v>
      </c>
      <c r="E267" s="1102" t="s">
        <v>13321</v>
      </c>
      <c r="F267" s="1102" t="s">
        <v>13318</v>
      </c>
      <c r="G267" s="1102" t="s">
        <v>11822</v>
      </c>
      <c r="H267" s="1102" t="s">
        <v>13322</v>
      </c>
      <c r="I267" s="1105" t="s">
        <v>11796</v>
      </c>
      <c r="J267" s="1102" t="s">
        <v>11824</v>
      </c>
      <c r="K267" s="1106">
        <v>0</v>
      </c>
      <c r="L267" s="1106">
        <v>41</v>
      </c>
      <c r="M267" s="1138" t="s">
        <v>1424</v>
      </c>
      <c r="N267" s="1106">
        <v>2024</v>
      </c>
      <c r="O267" s="1092" t="s">
        <v>13570</v>
      </c>
      <c r="P267" s="484" t="s">
        <v>98</v>
      </c>
      <c r="Q267" s="44" t="s">
        <v>9837</v>
      </c>
      <c r="R267" s="1161" t="s">
        <v>11740</v>
      </c>
      <c r="S267" s="168" t="s">
        <v>873</v>
      </c>
      <c r="T267" s="226" t="s">
        <v>4583</v>
      </c>
      <c r="U267" s="802"/>
      <c r="V267" s="807" t="s">
        <v>3147</v>
      </c>
      <c r="W267" s="807" t="s">
        <v>3148</v>
      </c>
      <c r="X267" s="674">
        <v>6</v>
      </c>
      <c r="Y267" s="83">
        <v>5</v>
      </c>
    </row>
    <row r="268" spans="1:25" ht="13.95" customHeight="1">
      <c r="A268" s="83">
        <v>570</v>
      </c>
      <c r="B268" s="107" t="s">
        <v>545</v>
      </c>
      <c r="C268" s="107" t="s">
        <v>565</v>
      </c>
      <c r="D268" s="826" t="s">
        <v>5113</v>
      </c>
      <c r="E268" s="1102" t="s">
        <v>13390</v>
      </c>
      <c r="F268" s="1103" t="s">
        <v>13387</v>
      </c>
      <c r="G268" s="1102" t="s">
        <v>11822</v>
      </c>
      <c r="H268" s="1103" t="s">
        <v>13391</v>
      </c>
      <c r="I268" s="1105" t="s">
        <v>11796</v>
      </c>
      <c r="J268" s="1102" t="s">
        <v>11824</v>
      </c>
      <c r="K268" s="1112">
        <v>1800</v>
      </c>
      <c r="L268" s="1112">
        <v>2700</v>
      </c>
      <c r="M268" s="1105" t="s">
        <v>11817</v>
      </c>
      <c r="N268" s="1106">
        <v>2024</v>
      </c>
      <c r="O268" s="1108" t="s">
        <v>13389</v>
      </c>
      <c r="P268" s="484" t="s">
        <v>98</v>
      </c>
      <c r="Q268" s="30" t="s">
        <v>1162</v>
      </c>
      <c r="R268" s="271"/>
      <c r="S268" s="168" t="s">
        <v>881</v>
      </c>
      <c r="T268" s="223" t="s">
        <v>2622</v>
      </c>
      <c r="U268" s="802"/>
      <c r="V268" s="807" t="s">
        <v>3206</v>
      </c>
      <c r="W268" s="803" t="s">
        <v>3207</v>
      </c>
      <c r="X268" s="674">
        <v>6</v>
      </c>
      <c r="Y268" s="83">
        <v>6</v>
      </c>
    </row>
    <row r="269" spans="1:25" ht="13.95" customHeight="1">
      <c r="A269" s="83">
        <v>608</v>
      </c>
      <c r="B269" s="484" t="s">
        <v>8674</v>
      </c>
      <c r="C269" s="484" t="s">
        <v>7925</v>
      </c>
      <c r="D269" s="529" t="s">
        <v>11068</v>
      </c>
      <c r="E269" s="1108" t="s">
        <v>13506</v>
      </c>
      <c r="F269" s="1108" t="s">
        <v>13502</v>
      </c>
      <c r="G269" s="1108" t="s">
        <v>11793</v>
      </c>
      <c r="H269" s="1108" t="s">
        <v>13437</v>
      </c>
      <c r="I269" s="1103" t="s">
        <v>13438</v>
      </c>
      <c r="J269" s="1113"/>
      <c r="K269" s="1125"/>
      <c r="L269" s="1125"/>
      <c r="M269" s="1109" t="s">
        <v>11817</v>
      </c>
      <c r="N269" s="1110">
        <v>2024</v>
      </c>
      <c r="O269" s="1108" t="s">
        <v>13507</v>
      </c>
      <c r="P269" s="484" t="s">
        <v>98</v>
      </c>
      <c r="Q269" s="271"/>
      <c r="R269" s="271"/>
      <c r="T269" s="961"/>
      <c r="U269" s="961"/>
      <c r="V269" s="961"/>
      <c r="W269" s="961"/>
      <c r="X269" s="674">
        <v>6</v>
      </c>
      <c r="Y269" s="478" t="s">
        <v>8731</v>
      </c>
    </row>
    <row r="270" spans="1:25" ht="13.95" customHeight="1">
      <c r="A270" s="83">
        <v>610</v>
      </c>
      <c r="B270" s="484" t="s">
        <v>8674</v>
      </c>
      <c r="C270" s="484" t="s">
        <v>7925</v>
      </c>
      <c r="D270" s="529" t="s">
        <v>11069</v>
      </c>
      <c r="E270" s="1108" t="s">
        <v>13512</v>
      </c>
      <c r="F270" s="1111" t="s">
        <v>8766</v>
      </c>
      <c r="G270" s="1108" t="s">
        <v>11793</v>
      </c>
      <c r="H270" s="1108" t="s">
        <v>13437</v>
      </c>
      <c r="I270" s="1103" t="s">
        <v>13438</v>
      </c>
      <c r="J270" s="1113"/>
      <c r="K270" s="1125"/>
      <c r="L270" s="1125"/>
      <c r="M270" s="1109" t="s">
        <v>11817</v>
      </c>
      <c r="N270" s="1110">
        <v>2024</v>
      </c>
      <c r="O270" s="1108" t="s">
        <v>13513</v>
      </c>
      <c r="P270" s="484" t="s">
        <v>98</v>
      </c>
      <c r="Q270" s="271"/>
      <c r="R270" s="271"/>
      <c r="T270" s="961"/>
      <c r="U270" s="961"/>
      <c r="V270" s="961"/>
      <c r="W270" s="961"/>
      <c r="X270" s="674">
        <v>6</v>
      </c>
      <c r="Y270" s="478" t="s">
        <v>8731</v>
      </c>
    </row>
    <row r="271" spans="1:25" ht="13.8">
      <c r="A271" s="83">
        <v>16</v>
      </c>
      <c r="B271" s="107" t="s">
        <v>537</v>
      </c>
      <c r="C271" s="107" t="s">
        <v>538</v>
      </c>
      <c r="D271" s="1000" t="s">
        <v>4865</v>
      </c>
      <c r="E271" s="1102" t="s">
        <v>11980</v>
      </c>
      <c r="F271" s="1102" t="s">
        <v>11981</v>
      </c>
      <c r="G271" s="1102" t="s">
        <v>11822</v>
      </c>
      <c r="H271" s="1102" t="s">
        <v>11982</v>
      </c>
      <c r="I271" s="1105" t="s">
        <v>11796</v>
      </c>
      <c r="J271" s="1102" t="s">
        <v>11824</v>
      </c>
      <c r="K271" s="1106">
        <v>0</v>
      </c>
      <c r="L271" s="1106">
        <v>100</v>
      </c>
      <c r="M271" s="1105" t="s">
        <v>11927</v>
      </c>
      <c r="N271" s="1106">
        <v>2024</v>
      </c>
      <c r="O271" s="1111" t="s">
        <v>8118</v>
      </c>
      <c r="P271" s="498" t="s">
        <v>66</v>
      </c>
      <c r="Q271" s="138" t="s">
        <v>1174</v>
      </c>
      <c r="R271" s="1165" t="s">
        <v>9597</v>
      </c>
      <c r="S271" s="168" t="s">
        <v>737</v>
      </c>
      <c r="T271" s="583" t="s">
        <v>1912</v>
      </c>
      <c r="U271" s="810"/>
      <c r="V271" s="817" t="s">
        <v>1947</v>
      </c>
      <c r="W271" s="817" t="s">
        <v>1948</v>
      </c>
      <c r="X271" s="674">
        <v>7</v>
      </c>
      <c r="Y271" s="83">
        <v>7</v>
      </c>
    </row>
    <row r="272" spans="1:25" ht="13.8" customHeight="1">
      <c r="A272" s="83">
        <v>158</v>
      </c>
      <c r="B272" s="107" t="s">
        <v>537</v>
      </c>
      <c r="C272" s="107" t="s">
        <v>538</v>
      </c>
      <c r="D272" s="966" t="s">
        <v>4866</v>
      </c>
      <c r="E272" s="1121" t="s">
        <v>11925</v>
      </c>
      <c r="F272" s="1108" t="s">
        <v>11877</v>
      </c>
      <c r="G272" s="1121" t="s">
        <v>11822</v>
      </c>
      <c r="H272" s="1108" t="s">
        <v>11926</v>
      </c>
      <c r="I272" s="1105" t="s">
        <v>11796</v>
      </c>
      <c r="J272" s="1102" t="s">
        <v>11824</v>
      </c>
      <c r="K272" s="1106">
        <v>0</v>
      </c>
      <c r="L272" s="1112">
        <v>4083</v>
      </c>
      <c r="M272" s="1105" t="s">
        <v>11927</v>
      </c>
      <c r="N272" s="1106">
        <v>2024</v>
      </c>
      <c r="O272" s="1111" t="s">
        <v>8294</v>
      </c>
      <c r="P272" s="478" t="s">
        <v>98</v>
      </c>
      <c r="Q272" s="138" t="s">
        <v>1174</v>
      </c>
      <c r="R272" s="132"/>
      <c r="S272" s="168" t="s">
        <v>731</v>
      </c>
      <c r="T272" s="584" t="s">
        <v>1912</v>
      </c>
      <c r="U272" s="810"/>
      <c r="V272" s="810" t="s">
        <v>2670</v>
      </c>
      <c r="W272" s="810" t="s">
        <v>2671</v>
      </c>
      <c r="X272" s="674">
        <v>7</v>
      </c>
      <c r="Y272" s="83">
        <v>7</v>
      </c>
    </row>
    <row r="273" spans="1:25" ht="13.8" customHeight="1">
      <c r="A273" s="83">
        <v>319</v>
      </c>
      <c r="B273" s="107" t="s">
        <v>539</v>
      </c>
      <c r="C273" s="107" t="s">
        <v>547</v>
      </c>
      <c r="D273" s="826" t="s">
        <v>4967</v>
      </c>
      <c r="E273" s="1121" t="s">
        <v>12628</v>
      </c>
      <c r="F273" s="1108" t="s">
        <v>12624</v>
      </c>
      <c r="G273" s="1121" t="s">
        <v>11793</v>
      </c>
      <c r="H273" s="1107" t="s">
        <v>12629</v>
      </c>
      <c r="I273" s="1121" t="s">
        <v>12630</v>
      </c>
      <c r="J273" s="1102" t="s">
        <v>11796</v>
      </c>
      <c r="K273" s="1105" t="s">
        <v>11796</v>
      </c>
      <c r="L273" s="1105" t="s">
        <v>11796</v>
      </c>
      <c r="M273" s="1105" t="s">
        <v>11927</v>
      </c>
      <c r="N273" s="1106">
        <v>2024</v>
      </c>
      <c r="O273" s="1108" t="s">
        <v>12631</v>
      </c>
      <c r="P273" s="484" t="s">
        <v>98</v>
      </c>
      <c r="Q273" s="45" t="s">
        <v>1160</v>
      </c>
      <c r="R273" s="126"/>
      <c r="S273" s="168" t="s">
        <v>838</v>
      </c>
      <c r="T273" s="584" t="s">
        <v>2335</v>
      </c>
      <c r="U273" s="811" t="s">
        <v>2344</v>
      </c>
      <c r="V273" s="810" t="s">
        <v>2345</v>
      </c>
      <c r="W273" s="811" t="s">
        <v>2346</v>
      </c>
      <c r="X273" s="674">
        <v>7</v>
      </c>
      <c r="Y273" s="83">
        <v>7</v>
      </c>
    </row>
    <row r="274" spans="1:25" ht="13.2" customHeight="1">
      <c r="A274" s="83">
        <v>366</v>
      </c>
      <c r="B274" s="107" t="s">
        <v>539</v>
      </c>
      <c r="C274" s="107" t="s">
        <v>549</v>
      </c>
      <c r="D274" s="1000" t="s">
        <v>5511</v>
      </c>
      <c r="E274" s="1102" t="s">
        <v>12799</v>
      </c>
      <c r="F274" s="1103" t="s">
        <v>12800</v>
      </c>
      <c r="G274" s="1102" t="s">
        <v>11793</v>
      </c>
      <c r="H274" s="1103" t="s">
        <v>12801</v>
      </c>
      <c r="I274" s="1103" t="s">
        <v>12802</v>
      </c>
      <c r="J274" s="1113"/>
      <c r="K274" s="1125"/>
      <c r="L274" s="1125"/>
      <c r="M274" s="1105" t="s">
        <v>11927</v>
      </c>
      <c r="N274" s="1106">
        <v>2024</v>
      </c>
      <c r="O274" s="1119" t="s">
        <v>9647</v>
      </c>
      <c r="P274" s="484" t="s">
        <v>98</v>
      </c>
      <c r="Q274" s="30" t="s">
        <v>1161</v>
      </c>
      <c r="R274" s="978" t="s">
        <v>9618</v>
      </c>
      <c r="S274" s="168" t="s">
        <v>779</v>
      </c>
      <c r="T274" s="818" t="s">
        <v>2906</v>
      </c>
      <c r="U274" s="810" t="s">
        <v>2910</v>
      </c>
      <c r="V274" s="813" t="s">
        <v>2911</v>
      </c>
      <c r="W274" s="812" t="s">
        <v>2912</v>
      </c>
      <c r="X274" s="674">
        <v>7</v>
      </c>
      <c r="Y274" s="83">
        <v>10</v>
      </c>
    </row>
    <row r="275" spans="1:25" ht="13.95" customHeight="1">
      <c r="A275" s="83">
        <v>424</v>
      </c>
      <c r="B275" s="107" t="s">
        <v>541</v>
      </c>
      <c r="C275" s="107" t="s">
        <v>558</v>
      </c>
      <c r="D275" s="1000" t="s">
        <v>5033</v>
      </c>
      <c r="E275" s="1102" t="s">
        <v>12988</v>
      </c>
      <c r="F275" s="1102" t="s">
        <v>12989</v>
      </c>
      <c r="G275" s="1102" t="s">
        <v>11793</v>
      </c>
      <c r="H275" s="1103" t="s">
        <v>12990</v>
      </c>
      <c r="I275" s="1125" t="s">
        <v>12991</v>
      </c>
      <c r="J275" s="1102" t="s">
        <v>11796</v>
      </c>
      <c r="K275" s="1105" t="s">
        <v>11796</v>
      </c>
      <c r="L275" s="1105" t="s">
        <v>11796</v>
      </c>
      <c r="M275" s="1105" t="s">
        <v>11927</v>
      </c>
      <c r="N275" s="1106">
        <v>2024</v>
      </c>
      <c r="O275" s="1108" t="s">
        <v>12992</v>
      </c>
      <c r="P275" s="484" t="s">
        <v>66</v>
      </c>
      <c r="Q275" s="45" t="s">
        <v>1160</v>
      </c>
      <c r="R275" s="126"/>
      <c r="S275" s="168" t="s">
        <v>847</v>
      </c>
      <c r="T275" s="584" t="s">
        <v>2443</v>
      </c>
      <c r="U275" s="810"/>
      <c r="V275" s="810" t="s">
        <v>2444</v>
      </c>
      <c r="W275" s="810" t="s">
        <v>2445</v>
      </c>
      <c r="X275" s="674">
        <v>7</v>
      </c>
      <c r="Y275" s="83">
        <v>10</v>
      </c>
    </row>
    <row r="276" spans="1:25" ht="13.95" customHeight="1">
      <c r="A276" s="83">
        <v>579</v>
      </c>
      <c r="B276" s="484" t="s">
        <v>8674</v>
      </c>
      <c r="C276" s="484" t="s">
        <v>7925</v>
      </c>
      <c r="D276" s="529" t="s">
        <v>8693</v>
      </c>
      <c r="E276" s="1102" t="s">
        <v>13552</v>
      </c>
      <c r="F276" s="1104" t="s">
        <v>8695</v>
      </c>
      <c r="G276" s="1102" t="s">
        <v>11793</v>
      </c>
      <c r="H276" s="1103" t="s">
        <v>12290</v>
      </c>
      <c r="I276" s="1109" t="s">
        <v>11805</v>
      </c>
      <c r="J276" s="1113"/>
      <c r="K276" s="1125"/>
      <c r="L276" s="1125"/>
      <c r="M276" s="1105" t="s">
        <v>11927</v>
      </c>
      <c r="N276" s="1106">
        <v>2024</v>
      </c>
      <c r="O276" s="1111" t="s">
        <v>8696</v>
      </c>
      <c r="P276" s="484" t="s">
        <v>66</v>
      </c>
      <c r="R276" s="271"/>
      <c r="X276" s="674">
        <v>7</v>
      </c>
      <c r="Y276" s="478" t="s">
        <v>8731</v>
      </c>
    </row>
    <row r="277" spans="1:25" ht="13.95" customHeight="1">
      <c r="A277" s="83">
        <v>586</v>
      </c>
      <c r="B277" s="484" t="s">
        <v>8674</v>
      </c>
      <c r="C277" s="484" t="s">
        <v>7925</v>
      </c>
      <c r="D277" s="529" t="s">
        <v>8704</v>
      </c>
      <c r="E277" s="1102" t="s">
        <v>13435</v>
      </c>
      <c r="F277" s="1103" t="s">
        <v>13436</v>
      </c>
      <c r="G277" s="1102" t="s">
        <v>11793</v>
      </c>
      <c r="H277" s="1103" t="s">
        <v>13437</v>
      </c>
      <c r="I277" s="1108" t="s">
        <v>13438</v>
      </c>
      <c r="J277" s="1113"/>
      <c r="K277" s="1125"/>
      <c r="L277" s="1125"/>
      <c r="M277" s="1105" t="s">
        <v>11927</v>
      </c>
      <c r="N277" s="1106">
        <v>2024</v>
      </c>
      <c r="O277" s="1108" t="s">
        <v>13439</v>
      </c>
      <c r="P277" s="484" t="s">
        <v>66</v>
      </c>
      <c r="X277" s="674">
        <v>7</v>
      </c>
      <c r="Y277" s="478" t="s">
        <v>8731</v>
      </c>
    </row>
    <row r="278" spans="1:25" ht="13.2" customHeight="1">
      <c r="A278" s="83">
        <v>618</v>
      </c>
      <c r="B278" s="484" t="s">
        <v>8674</v>
      </c>
      <c r="C278" s="484" t="s">
        <v>7925</v>
      </c>
      <c r="D278" s="529" t="s">
        <v>11070</v>
      </c>
      <c r="E278" s="1108" t="s">
        <v>13534</v>
      </c>
      <c r="F278" s="1111" t="s">
        <v>8725</v>
      </c>
      <c r="G278" s="1108" t="s">
        <v>11793</v>
      </c>
      <c r="H278" s="1108" t="s">
        <v>13535</v>
      </c>
      <c r="I278" s="1103" t="s">
        <v>13536</v>
      </c>
      <c r="J278" s="1113"/>
      <c r="K278" s="1125"/>
      <c r="L278" s="1125"/>
      <c r="M278" s="1109" t="s">
        <v>11927</v>
      </c>
      <c r="N278" s="1110">
        <v>2024</v>
      </c>
      <c r="O278" s="1111" t="s">
        <v>8726</v>
      </c>
      <c r="P278" s="484" t="s">
        <v>98</v>
      </c>
      <c r="X278" s="674">
        <v>7</v>
      </c>
      <c r="Y278" s="478" t="s">
        <v>8731</v>
      </c>
    </row>
    <row r="279" spans="1:25" ht="13.2" customHeight="1">
      <c r="A279" s="83">
        <v>17</v>
      </c>
      <c r="B279" s="107" t="s">
        <v>537</v>
      </c>
      <c r="C279" s="107" t="s">
        <v>538</v>
      </c>
      <c r="D279" s="1000" t="s">
        <v>4867</v>
      </c>
      <c r="E279" s="1102" t="s">
        <v>11983</v>
      </c>
      <c r="F279" s="1120" t="s">
        <v>596</v>
      </c>
      <c r="G279" s="1102" t="s">
        <v>11822</v>
      </c>
      <c r="H279" s="1102" t="s">
        <v>11984</v>
      </c>
      <c r="I279" s="1105" t="s">
        <v>11796</v>
      </c>
      <c r="J279" s="1102" t="s">
        <v>11824</v>
      </c>
      <c r="K279" s="1106">
        <v>0</v>
      </c>
      <c r="L279" s="1106">
        <v>400</v>
      </c>
      <c r="M279" s="1105" t="s">
        <v>11797</v>
      </c>
      <c r="N279" s="1106">
        <v>2024</v>
      </c>
      <c r="O279" s="1111" t="s">
        <v>8121</v>
      </c>
      <c r="P279" s="498" t="s">
        <v>66</v>
      </c>
      <c r="Q279" s="138" t="s">
        <v>1174</v>
      </c>
      <c r="R279" s="132"/>
      <c r="S279" s="168" t="s">
        <v>735</v>
      </c>
      <c r="T279" s="583" t="s">
        <v>1912</v>
      </c>
      <c r="U279" s="810"/>
      <c r="V279" s="817" t="s">
        <v>1949</v>
      </c>
      <c r="W279" s="812" t="s">
        <v>1950</v>
      </c>
      <c r="X279" s="674">
        <v>7</v>
      </c>
      <c r="Y279" s="83">
        <v>7</v>
      </c>
    </row>
    <row r="280" spans="1:25" ht="13.2" customHeight="1">
      <c r="A280" s="83">
        <v>18</v>
      </c>
      <c r="B280" s="107" t="s">
        <v>537</v>
      </c>
      <c r="C280" s="107" t="s">
        <v>538</v>
      </c>
      <c r="D280" s="966" t="s">
        <v>4878</v>
      </c>
      <c r="E280" s="1102" t="s">
        <v>11985</v>
      </c>
      <c r="F280" s="1102" t="s">
        <v>11986</v>
      </c>
      <c r="G280" s="1102" t="s">
        <v>11822</v>
      </c>
      <c r="H280" s="1102" t="s">
        <v>11987</v>
      </c>
      <c r="I280" s="1105" t="s">
        <v>11796</v>
      </c>
      <c r="J280" s="1102" t="s">
        <v>11824</v>
      </c>
      <c r="K280" s="1106">
        <v>5</v>
      </c>
      <c r="L280" s="1106">
        <v>50</v>
      </c>
      <c r="M280" s="1105" t="s">
        <v>11797</v>
      </c>
      <c r="N280" s="1106">
        <v>2024</v>
      </c>
      <c r="O280" s="1111" t="s">
        <v>8124</v>
      </c>
      <c r="P280" s="498" t="s">
        <v>66</v>
      </c>
      <c r="Q280" s="138" t="s">
        <v>1174</v>
      </c>
      <c r="R280" s="141" t="s">
        <v>1824</v>
      </c>
      <c r="S280" s="168" t="s">
        <v>734</v>
      </c>
      <c r="T280" s="583" t="s">
        <v>1918</v>
      </c>
      <c r="U280" s="810"/>
      <c r="V280" s="817" t="s">
        <v>1951</v>
      </c>
      <c r="W280" s="817" t="s">
        <v>1952</v>
      </c>
      <c r="X280" s="674">
        <v>7</v>
      </c>
      <c r="Y280" s="83">
        <v>7</v>
      </c>
    </row>
    <row r="281" spans="1:25" ht="13.8" customHeight="1">
      <c r="A281" s="83">
        <v>19</v>
      </c>
      <c r="B281" s="107" t="s">
        <v>537</v>
      </c>
      <c r="C281" s="107" t="s">
        <v>538</v>
      </c>
      <c r="D281" s="972" t="s">
        <v>4878</v>
      </c>
      <c r="E281" s="1102" t="s">
        <v>11992</v>
      </c>
      <c r="F281" s="1102" t="s">
        <v>11986</v>
      </c>
      <c r="G281" s="1102" t="s">
        <v>11793</v>
      </c>
      <c r="H281" s="1102" t="s">
        <v>11993</v>
      </c>
      <c r="I281" s="1102" t="s">
        <v>11994</v>
      </c>
      <c r="J281" s="1102" t="s">
        <v>11796</v>
      </c>
      <c r="K281" s="1105" t="s">
        <v>11796</v>
      </c>
      <c r="L281" s="1105" t="s">
        <v>11796</v>
      </c>
      <c r="M281" s="1105" t="s">
        <v>11797</v>
      </c>
      <c r="N281" s="1106">
        <v>2024</v>
      </c>
      <c r="O281" s="1111" t="s">
        <v>8127</v>
      </c>
      <c r="P281" s="498" t="s">
        <v>66</v>
      </c>
      <c r="Q281" s="45" t="s">
        <v>1174</v>
      </c>
      <c r="R281" s="127" t="s">
        <v>1824</v>
      </c>
      <c r="S281" s="168" t="s">
        <v>734</v>
      </c>
      <c r="T281" s="583" t="s">
        <v>1918</v>
      </c>
      <c r="U281" s="810"/>
      <c r="V281" s="809" t="s">
        <v>1953</v>
      </c>
      <c r="W281" s="812" t="s">
        <v>1954</v>
      </c>
      <c r="X281" s="674">
        <v>7</v>
      </c>
      <c r="Y281" s="83">
        <v>7</v>
      </c>
    </row>
    <row r="282" spans="1:25" ht="13.8">
      <c r="A282" s="83">
        <v>20</v>
      </c>
      <c r="B282" s="107" t="s">
        <v>537</v>
      </c>
      <c r="C282" s="107" t="s">
        <v>538</v>
      </c>
      <c r="D282" s="1000" t="s">
        <v>4878</v>
      </c>
      <c r="E282" s="1102" t="s">
        <v>11995</v>
      </c>
      <c r="F282" s="1102" t="s">
        <v>11986</v>
      </c>
      <c r="G282" s="1102" t="s">
        <v>11793</v>
      </c>
      <c r="H282" s="1113" t="s">
        <v>11996</v>
      </c>
      <c r="I282" s="1103" t="s">
        <v>11997</v>
      </c>
      <c r="J282" s="1102" t="s">
        <v>11796</v>
      </c>
      <c r="K282" s="1105" t="s">
        <v>11796</v>
      </c>
      <c r="L282" s="1105" t="s">
        <v>11796</v>
      </c>
      <c r="M282" s="1105" t="s">
        <v>11797</v>
      </c>
      <c r="N282" s="1106">
        <v>2024</v>
      </c>
      <c r="O282" s="1124" t="s">
        <v>8130</v>
      </c>
      <c r="P282" s="498" t="s">
        <v>66</v>
      </c>
      <c r="Q282" s="45" t="s">
        <v>1174</v>
      </c>
      <c r="R282" s="127" t="s">
        <v>1824</v>
      </c>
      <c r="S282" s="168" t="s">
        <v>734</v>
      </c>
      <c r="T282" s="583" t="s">
        <v>1918</v>
      </c>
      <c r="U282" s="810"/>
      <c r="V282" s="817" t="s">
        <v>1955</v>
      </c>
      <c r="W282" s="812" t="s">
        <v>1956</v>
      </c>
      <c r="X282" s="674">
        <v>7</v>
      </c>
      <c r="Y282" s="83">
        <v>7</v>
      </c>
    </row>
    <row r="283" spans="1:25" ht="13.8">
      <c r="A283" s="83">
        <v>21</v>
      </c>
      <c r="B283" s="107" t="s">
        <v>537</v>
      </c>
      <c r="C283" s="107" t="s">
        <v>538</v>
      </c>
      <c r="D283" s="1000" t="s">
        <v>4878</v>
      </c>
      <c r="E283" s="1102" t="s">
        <v>11998</v>
      </c>
      <c r="F283" s="1103" t="s">
        <v>11986</v>
      </c>
      <c r="G283" s="1102" t="s">
        <v>11793</v>
      </c>
      <c r="H283" s="1104" t="s">
        <v>1309</v>
      </c>
      <c r="I283" s="1103" t="s">
        <v>11999</v>
      </c>
      <c r="J283" s="1102" t="s">
        <v>11796</v>
      </c>
      <c r="K283" s="1105" t="s">
        <v>11796</v>
      </c>
      <c r="L283" s="1105" t="s">
        <v>11796</v>
      </c>
      <c r="M283" s="1105" t="s">
        <v>11797</v>
      </c>
      <c r="N283" s="1106">
        <v>2024</v>
      </c>
      <c r="O283" s="1108" t="s">
        <v>12000</v>
      </c>
      <c r="P283" s="498" t="s">
        <v>66</v>
      </c>
      <c r="Q283" s="45" t="s">
        <v>1174</v>
      </c>
      <c r="R283" s="127" t="s">
        <v>1824</v>
      </c>
      <c r="S283" s="168" t="s">
        <v>734</v>
      </c>
      <c r="T283" s="583" t="s">
        <v>1918</v>
      </c>
      <c r="U283" s="810"/>
      <c r="V283" s="817" t="s">
        <v>1957</v>
      </c>
      <c r="W283" s="812" t="s">
        <v>1958</v>
      </c>
      <c r="X283" s="674">
        <v>7</v>
      </c>
      <c r="Y283" s="83">
        <v>7</v>
      </c>
    </row>
    <row r="284" spans="1:25" ht="13.8">
      <c r="A284" s="83">
        <v>43</v>
      </c>
      <c r="B284" s="107" t="s">
        <v>537</v>
      </c>
      <c r="C284" s="107" t="s">
        <v>538</v>
      </c>
      <c r="D284" s="1000" t="s">
        <v>4899</v>
      </c>
      <c r="E284" s="1103" t="s">
        <v>12071</v>
      </c>
      <c r="F284" s="1103" t="s">
        <v>12013</v>
      </c>
      <c r="G284" s="1103" t="s">
        <v>11822</v>
      </c>
      <c r="H284" s="1104" t="s">
        <v>1390</v>
      </c>
      <c r="I284" s="1105" t="s">
        <v>11796</v>
      </c>
      <c r="J284" s="1103" t="s">
        <v>11855</v>
      </c>
      <c r="K284" s="1110">
        <v>100</v>
      </c>
      <c r="L284" s="1110">
        <v>5</v>
      </c>
      <c r="M284" s="1109" t="s">
        <v>11797</v>
      </c>
      <c r="N284" s="1110">
        <v>2024</v>
      </c>
      <c r="O284" s="1111" t="s">
        <v>8150</v>
      </c>
      <c r="P284" s="498" t="s">
        <v>66</v>
      </c>
      <c r="Q284" s="136"/>
      <c r="R284" s="136"/>
      <c r="S284" s="168"/>
      <c r="T284" s="583" t="s">
        <v>1973</v>
      </c>
      <c r="U284" s="815" t="s">
        <v>2009</v>
      </c>
      <c r="V284" s="812" t="s">
        <v>2010</v>
      </c>
      <c r="W284" s="812" t="s">
        <v>2011</v>
      </c>
      <c r="X284" s="674">
        <v>7</v>
      </c>
      <c r="Y284" s="83">
        <v>7</v>
      </c>
    </row>
    <row r="285" spans="1:25" ht="13.8">
      <c r="A285" s="83">
        <v>44</v>
      </c>
      <c r="B285" s="107" t="s">
        <v>537</v>
      </c>
      <c r="C285" s="107" t="s">
        <v>538</v>
      </c>
      <c r="D285" s="1000" t="s">
        <v>4899</v>
      </c>
      <c r="E285" s="1102" t="s">
        <v>12072</v>
      </c>
      <c r="F285" s="1103" t="s">
        <v>12013</v>
      </c>
      <c r="G285" s="1102" t="s">
        <v>11822</v>
      </c>
      <c r="H285" s="1103" t="s">
        <v>12073</v>
      </c>
      <c r="I285" s="1105" t="s">
        <v>11796</v>
      </c>
      <c r="J285" s="1102" t="s">
        <v>11855</v>
      </c>
      <c r="K285" s="1106">
        <v>100</v>
      </c>
      <c r="L285" s="1106">
        <v>5</v>
      </c>
      <c r="M285" s="1105" t="s">
        <v>11797</v>
      </c>
      <c r="N285" s="1106">
        <v>2024</v>
      </c>
      <c r="O285" s="1107" t="s">
        <v>12074</v>
      </c>
      <c r="P285" s="498" t="s">
        <v>66</v>
      </c>
      <c r="Q285" s="136"/>
      <c r="R285" s="136"/>
      <c r="S285" s="168"/>
      <c r="T285" s="583" t="s">
        <v>1973</v>
      </c>
      <c r="U285" s="815" t="s">
        <v>2012</v>
      </c>
      <c r="V285" s="812" t="s">
        <v>2013</v>
      </c>
      <c r="W285" s="809" t="s">
        <v>2014</v>
      </c>
      <c r="X285" s="674">
        <v>7</v>
      </c>
      <c r="Y285" s="83">
        <v>7</v>
      </c>
    </row>
    <row r="286" spans="1:25" ht="13.8">
      <c r="A286" s="83">
        <v>63</v>
      </c>
      <c r="B286" s="107" t="s">
        <v>537</v>
      </c>
      <c r="C286" s="107" t="s">
        <v>538</v>
      </c>
      <c r="D286" s="826" t="s">
        <v>4893</v>
      </c>
      <c r="E286" s="1102" t="s">
        <v>12125</v>
      </c>
      <c r="F286" s="1102" t="s">
        <v>12092</v>
      </c>
      <c r="G286" s="1102" t="s">
        <v>11793</v>
      </c>
      <c r="H286" s="1103" t="s">
        <v>12126</v>
      </c>
      <c r="I286" s="1102" t="s">
        <v>12127</v>
      </c>
      <c r="J286" s="1102" t="s">
        <v>11796</v>
      </c>
      <c r="K286" s="1105" t="s">
        <v>11796</v>
      </c>
      <c r="L286" s="1105" t="s">
        <v>11796</v>
      </c>
      <c r="M286" s="1105" t="s">
        <v>11797</v>
      </c>
      <c r="N286" s="1106">
        <v>2024</v>
      </c>
      <c r="O286" s="1111" t="s">
        <v>8165</v>
      </c>
      <c r="P286" s="498" t="s">
        <v>66</v>
      </c>
      <c r="Q286" s="136"/>
      <c r="R286" s="136"/>
      <c r="S286" s="168"/>
      <c r="T286" s="584" t="s">
        <v>2050</v>
      </c>
      <c r="U286" s="810"/>
      <c r="V286" s="811" t="s">
        <v>2051</v>
      </c>
      <c r="W286" s="815" t="s">
        <v>2052</v>
      </c>
      <c r="X286" s="674">
        <v>7</v>
      </c>
      <c r="Y286" s="83">
        <v>7</v>
      </c>
    </row>
    <row r="287" spans="1:25">
      <c r="A287" s="83">
        <v>77</v>
      </c>
      <c r="B287" s="107" t="s">
        <v>537</v>
      </c>
      <c r="C287" s="107" t="s">
        <v>538</v>
      </c>
      <c r="D287" s="826" t="s">
        <v>4903</v>
      </c>
      <c r="E287" s="1102" t="s">
        <v>12174</v>
      </c>
      <c r="F287" s="1104" t="s">
        <v>656</v>
      </c>
      <c r="G287" s="1102" t="s">
        <v>11793</v>
      </c>
      <c r="H287" s="1103" t="s">
        <v>12175</v>
      </c>
      <c r="I287" s="1104" t="s">
        <v>9629</v>
      </c>
      <c r="J287" s="1102" t="s">
        <v>11796</v>
      </c>
      <c r="K287" s="1105" t="s">
        <v>11796</v>
      </c>
      <c r="L287" s="1105" t="s">
        <v>11796</v>
      </c>
      <c r="M287" s="1105" t="s">
        <v>11797</v>
      </c>
      <c r="N287" s="1106">
        <v>2024</v>
      </c>
      <c r="O287" s="1111" t="s">
        <v>8175</v>
      </c>
      <c r="P287" s="498" t="s">
        <v>66</v>
      </c>
      <c r="Q287" s="271"/>
      <c r="R287" s="975" t="s">
        <v>9597</v>
      </c>
      <c r="X287" s="674">
        <v>7</v>
      </c>
      <c r="Y287" s="478" t="s">
        <v>8731</v>
      </c>
    </row>
    <row r="288" spans="1:25">
      <c r="A288" s="83">
        <v>78</v>
      </c>
      <c r="B288" s="107" t="s">
        <v>537</v>
      </c>
      <c r="C288" s="107" t="s">
        <v>538</v>
      </c>
      <c r="D288" s="826" t="s">
        <v>4903</v>
      </c>
      <c r="E288" s="1120" t="s">
        <v>12168</v>
      </c>
      <c r="F288" s="1104" t="s">
        <v>656</v>
      </c>
      <c r="G288" s="1102" t="s">
        <v>11793</v>
      </c>
      <c r="H288" s="1102" t="s">
        <v>12169</v>
      </c>
      <c r="I288" s="1103" t="s">
        <v>12170</v>
      </c>
      <c r="J288" s="1102" t="s">
        <v>11796</v>
      </c>
      <c r="K288" s="1105" t="s">
        <v>11796</v>
      </c>
      <c r="L288" s="1105" t="s">
        <v>11796</v>
      </c>
      <c r="M288" s="1105" t="s">
        <v>11797</v>
      </c>
      <c r="N288" s="1106">
        <v>2024</v>
      </c>
      <c r="O288" s="1095" t="s">
        <v>11751</v>
      </c>
      <c r="P288" s="498" t="s">
        <v>66</v>
      </c>
      <c r="Q288" s="271"/>
      <c r="R288" s="1082" t="s">
        <v>11740</v>
      </c>
      <c r="X288" s="674">
        <v>7</v>
      </c>
      <c r="Y288" s="478" t="s">
        <v>8731</v>
      </c>
    </row>
    <row r="289" spans="1:25" ht="13.8">
      <c r="A289" s="83">
        <v>84</v>
      </c>
      <c r="B289" s="107" t="s">
        <v>537</v>
      </c>
      <c r="C289" s="107" t="s">
        <v>538</v>
      </c>
      <c r="D289" s="826" t="s">
        <v>4902</v>
      </c>
      <c r="E289" s="1102" t="s">
        <v>12188</v>
      </c>
      <c r="F289" s="1102" t="s">
        <v>12151</v>
      </c>
      <c r="G289" s="1102" t="s">
        <v>11793</v>
      </c>
      <c r="H289" s="1102" t="s">
        <v>12189</v>
      </c>
      <c r="I289" s="1102" t="s">
        <v>12190</v>
      </c>
      <c r="J289" s="1102" t="s">
        <v>11796</v>
      </c>
      <c r="K289" s="1105" t="s">
        <v>11796</v>
      </c>
      <c r="L289" s="1105" t="s">
        <v>11796</v>
      </c>
      <c r="M289" s="1105" t="s">
        <v>11797</v>
      </c>
      <c r="N289" s="1106">
        <v>2024</v>
      </c>
      <c r="O289" s="1107" t="s">
        <v>12191</v>
      </c>
      <c r="P289" s="498" t="s">
        <v>66</v>
      </c>
      <c r="X289" s="674">
        <v>7</v>
      </c>
      <c r="Y289" s="478" t="s">
        <v>8731</v>
      </c>
    </row>
    <row r="290" spans="1:25">
      <c r="A290" s="83">
        <v>86</v>
      </c>
      <c r="B290" s="107" t="s">
        <v>537</v>
      </c>
      <c r="C290" s="107" t="s">
        <v>538</v>
      </c>
      <c r="D290" s="826" t="s">
        <v>4902</v>
      </c>
      <c r="E290" s="1120" t="s">
        <v>12184</v>
      </c>
      <c r="F290" s="1103" t="s">
        <v>12151</v>
      </c>
      <c r="G290" s="1102" t="s">
        <v>11793</v>
      </c>
      <c r="H290" s="1103" t="s">
        <v>12185</v>
      </c>
      <c r="I290" s="1103" t="s">
        <v>12186</v>
      </c>
      <c r="J290" s="1102" t="s">
        <v>11796</v>
      </c>
      <c r="K290" s="1105" t="s">
        <v>11796</v>
      </c>
      <c r="L290" s="1105" t="s">
        <v>11796</v>
      </c>
      <c r="M290" s="1105" t="s">
        <v>11797</v>
      </c>
      <c r="N290" s="1106">
        <v>2024</v>
      </c>
      <c r="O290" s="1108" t="s">
        <v>12187</v>
      </c>
      <c r="P290" s="498" t="s">
        <v>66</v>
      </c>
      <c r="X290" s="674">
        <v>7</v>
      </c>
      <c r="Y290" s="478" t="s">
        <v>8731</v>
      </c>
    </row>
    <row r="291" spans="1:25">
      <c r="A291" s="83">
        <v>88</v>
      </c>
      <c r="B291" s="107" t="s">
        <v>537</v>
      </c>
      <c r="C291" s="107" t="s">
        <v>538</v>
      </c>
      <c r="D291" s="529" t="s">
        <v>8189</v>
      </c>
      <c r="E291" s="1102" t="s">
        <v>12199</v>
      </c>
      <c r="F291" s="1102" t="s">
        <v>12200</v>
      </c>
      <c r="G291" s="1102" t="s">
        <v>11793</v>
      </c>
      <c r="H291" s="1102" t="s">
        <v>12201</v>
      </c>
      <c r="I291" s="1102" t="s">
        <v>12202</v>
      </c>
      <c r="J291" s="1102" t="s">
        <v>11796</v>
      </c>
      <c r="K291" s="1105" t="s">
        <v>11796</v>
      </c>
      <c r="L291" s="1105" t="s">
        <v>11796</v>
      </c>
      <c r="M291" s="1105" t="s">
        <v>11797</v>
      </c>
      <c r="N291" s="1106">
        <v>2024</v>
      </c>
      <c r="O291" s="1108" t="s">
        <v>12203</v>
      </c>
      <c r="P291" s="498" t="s">
        <v>66</v>
      </c>
      <c r="X291" s="674">
        <v>7</v>
      </c>
      <c r="Y291" s="478" t="s">
        <v>8731</v>
      </c>
    </row>
    <row r="292" spans="1:25">
      <c r="A292" s="83">
        <v>98</v>
      </c>
      <c r="B292" s="107" t="s">
        <v>537</v>
      </c>
      <c r="C292" s="107" t="s">
        <v>538</v>
      </c>
      <c r="D292" s="1000" t="s">
        <v>4902</v>
      </c>
      <c r="E292" s="1102" t="s">
        <v>12234</v>
      </c>
      <c r="F292" s="1103" t="s">
        <v>12151</v>
      </c>
      <c r="G292" s="1102" t="s">
        <v>11793</v>
      </c>
      <c r="H292" s="1113" t="s">
        <v>12235</v>
      </c>
      <c r="I292" s="1102" t="s">
        <v>12236</v>
      </c>
      <c r="J292" s="1102" t="s">
        <v>11796</v>
      </c>
      <c r="K292" s="1105" t="s">
        <v>11796</v>
      </c>
      <c r="L292" s="1105" t="s">
        <v>11796</v>
      </c>
      <c r="M292" s="1105" t="s">
        <v>11797</v>
      </c>
      <c r="N292" s="1106">
        <v>2024</v>
      </c>
      <c r="O292" s="1111" t="s">
        <v>8204</v>
      </c>
      <c r="P292" s="498" t="s">
        <v>66</v>
      </c>
      <c r="X292" s="674">
        <v>7</v>
      </c>
      <c r="Y292" s="478" t="s">
        <v>8731</v>
      </c>
    </row>
    <row r="293" spans="1:25" ht="13.8">
      <c r="A293" s="83">
        <v>111</v>
      </c>
      <c r="B293" s="107" t="s">
        <v>537</v>
      </c>
      <c r="C293" s="107" t="s">
        <v>538</v>
      </c>
      <c r="D293" s="826" t="s">
        <v>4902</v>
      </c>
      <c r="E293" s="1102" t="s">
        <v>12258</v>
      </c>
      <c r="F293" s="1104" t="s">
        <v>641</v>
      </c>
      <c r="G293" s="1102" t="s">
        <v>11822</v>
      </c>
      <c r="H293" s="1103" t="s">
        <v>12238</v>
      </c>
      <c r="I293" s="1105" t="s">
        <v>11796</v>
      </c>
      <c r="J293" s="1102" t="s">
        <v>11855</v>
      </c>
      <c r="K293" s="1106">
        <v>100</v>
      </c>
      <c r="L293" s="1106">
        <v>88</v>
      </c>
      <c r="M293" s="1138" t="s">
        <v>1421</v>
      </c>
      <c r="N293" s="1136">
        <v>2025</v>
      </c>
      <c r="O293" s="1095" t="s">
        <v>11756</v>
      </c>
      <c r="P293" s="498" t="s">
        <v>66</v>
      </c>
      <c r="Q293" s="128"/>
      <c r="R293" s="1090" t="s">
        <v>11740</v>
      </c>
      <c r="S293" s="168"/>
      <c r="T293" s="816"/>
      <c r="U293" s="810"/>
      <c r="V293" s="810" t="s">
        <v>2134</v>
      </c>
      <c r="W293" s="811" t="s">
        <v>2115</v>
      </c>
      <c r="X293" s="674">
        <v>7</v>
      </c>
      <c r="Y293" s="83">
        <v>7</v>
      </c>
    </row>
    <row r="294" spans="1:25" ht="13.8">
      <c r="A294" s="83">
        <v>113</v>
      </c>
      <c r="B294" s="107" t="s">
        <v>537</v>
      </c>
      <c r="C294" s="107" t="s">
        <v>538</v>
      </c>
      <c r="D294" s="966" t="s">
        <v>4902</v>
      </c>
      <c r="E294" s="1102" t="s">
        <v>12260</v>
      </c>
      <c r="F294" s="1103" t="s">
        <v>12151</v>
      </c>
      <c r="G294" s="1102" t="s">
        <v>11822</v>
      </c>
      <c r="H294" s="1103" t="s">
        <v>12261</v>
      </c>
      <c r="I294" s="1105" t="s">
        <v>11796</v>
      </c>
      <c r="J294" s="1102" t="s">
        <v>11855</v>
      </c>
      <c r="K294" s="1106">
        <v>20</v>
      </c>
      <c r="L294" s="1106">
        <v>40</v>
      </c>
      <c r="M294" s="1105" t="s">
        <v>11797</v>
      </c>
      <c r="N294" s="1106">
        <v>2024</v>
      </c>
      <c r="O294" s="1111" t="s">
        <v>8221</v>
      </c>
      <c r="P294" s="498" t="s">
        <v>66</v>
      </c>
      <c r="Q294" s="136"/>
      <c r="R294" s="136"/>
      <c r="S294" s="168"/>
      <c r="T294" s="816" t="s">
        <v>2116</v>
      </c>
      <c r="U294" s="810"/>
      <c r="V294" s="810" t="s">
        <v>2135</v>
      </c>
      <c r="W294" s="811" t="s">
        <v>2136</v>
      </c>
      <c r="X294" s="674">
        <v>7</v>
      </c>
      <c r="Y294" s="83">
        <v>7</v>
      </c>
    </row>
    <row r="295" spans="1:25" ht="13.8">
      <c r="A295" s="83">
        <v>115</v>
      </c>
      <c r="B295" s="107" t="s">
        <v>537</v>
      </c>
      <c r="C295" s="107" t="s">
        <v>538</v>
      </c>
      <c r="D295" s="826" t="s">
        <v>4902</v>
      </c>
      <c r="E295" s="1102" t="s">
        <v>12263</v>
      </c>
      <c r="F295" s="1103" t="s">
        <v>12151</v>
      </c>
      <c r="G295" s="1102" t="s">
        <v>11822</v>
      </c>
      <c r="H295" s="1102" t="s">
        <v>12241</v>
      </c>
      <c r="I295" s="1103" t="s">
        <v>12264</v>
      </c>
      <c r="J295" s="1102" t="s">
        <v>11855</v>
      </c>
      <c r="K295" s="1106">
        <v>15</v>
      </c>
      <c r="L295" s="1106">
        <v>20</v>
      </c>
      <c r="M295" s="1138" t="s">
        <v>1421</v>
      </c>
      <c r="N295" s="1106">
        <v>2024</v>
      </c>
      <c r="O295" s="1095" t="s">
        <v>11758</v>
      </c>
      <c r="P295" s="498" t="s">
        <v>66</v>
      </c>
      <c r="Q295" s="136"/>
      <c r="R295" s="1082" t="s">
        <v>11740</v>
      </c>
      <c r="S295" s="168"/>
      <c r="T295" s="816" t="s">
        <v>2116</v>
      </c>
      <c r="U295" s="810"/>
      <c r="V295" s="811" t="s">
        <v>2119</v>
      </c>
      <c r="W295" s="810" t="s">
        <v>2137</v>
      </c>
      <c r="X295" s="674">
        <v>7</v>
      </c>
      <c r="Y295" s="83">
        <v>7</v>
      </c>
    </row>
    <row r="296" spans="1:25" ht="13.8">
      <c r="A296" s="83">
        <v>159</v>
      </c>
      <c r="B296" s="107" t="s">
        <v>537</v>
      </c>
      <c r="C296" s="107" t="s">
        <v>538</v>
      </c>
      <c r="D296" s="826" t="s">
        <v>4869</v>
      </c>
      <c r="E296" s="1121" t="s">
        <v>11935</v>
      </c>
      <c r="F296" s="1121" t="s">
        <v>11936</v>
      </c>
      <c r="G296" s="1121" t="s">
        <v>11822</v>
      </c>
      <c r="H296" s="1121" t="s">
        <v>11937</v>
      </c>
      <c r="I296" s="1105" t="s">
        <v>11796</v>
      </c>
      <c r="J296" s="1102" t="s">
        <v>11855</v>
      </c>
      <c r="K296" s="1123">
        <v>0.1</v>
      </c>
      <c r="L296" s="1106">
        <v>40</v>
      </c>
      <c r="M296" s="1105" t="s">
        <v>11797</v>
      </c>
      <c r="N296" s="1106">
        <v>2024</v>
      </c>
      <c r="O296" s="1107" t="s">
        <v>11938</v>
      </c>
      <c r="P296" s="478" t="s">
        <v>98</v>
      </c>
      <c r="Q296" s="45" t="s">
        <v>1174</v>
      </c>
      <c r="R296" s="975" t="s">
        <v>9597</v>
      </c>
      <c r="S296" s="168" t="s">
        <v>741</v>
      </c>
      <c r="T296" s="584" t="s">
        <v>1912</v>
      </c>
      <c r="U296" s="810"/>
      <c r="V296" s="810" t="s">
        <v>2672</v>
      </c>
      <c r="W296" s="810" t="s">
        <v>2673</v>
      </c>
      <c r="X296" s="674">
        <v>7</v>
      </c>
      <c r="Y296" s="83">
        <v>7</v>
      </c>
    </row>
    <row r="297" spans="1:25" ht="13.8">
      <c r="A297" s="83">
        <v>160</v>
      </c>
      <c r="B297" s="107" t="s">
        <v>537</v>
      </c>
      <c r="C297" s="107" t="s">
        <v>538</v>
      </c>
      <c r="D297" s="826" t="s">
        <v>4882</v>
      </c>
      <c r="E297" s="1108" t="s">
        <v>11939</v>
      </c>
      <c r="F297" s="1108" t="s">
        <v>11911</v>
      </c>
      <c r="G297" s="1108" t="s">
        <v>11822</v>
      </c>
      <c r="H297" s="1108" t="s">
        <v>11940</v>
      </c>
      <c r="I297" s="1109" t="s">
        <v>11796</v>
      </c>
      <c r="J297" s="1103" t="s">
        <v>11824</v>
      </c>
      <c r="K297" s="1110">
        <v>15</v>
      </c>
      <c r="L297" s="1110">
        <v>20</v>
      </c>
      <c r="M297" s="1109" t="s">
        <v>11797</v>
      </c>
      <c r="N297" s="1110">
        <v>2024</v>
      </c>
      <c r="O297" s="1111" t="s">
        <v>8300</v>
      </c>
      <c r="P297" s="478" t="s">
        <v>98</v>
      </c>
      <c r="Q297" s="45" t="s">
        <v>1174</v>
      </c>
      <c r="R297" s="126"/>
      <c r="S297" s="168"/>
      <c r="T297" s="584" t="s">
        <v>2662</v>
      </c>
      <c r="U297" s="810"/>
      <c r="V297" s="810" t="s">
        <v>2674</v>
      </c>
      <c r="W297" s="810" t="s">
        <v>2675</v>
      </c>
      <c r="X297" s="674">
        <v>7</v>
      </c>
      <c r="Y297" s="83">
        <v>7</v>
      </c>
    </row>
    <row r="298" spans="1:25" ht="13.8">
      <c r="A298" s="83">
        <v>161</v>
      </c>
      <c r="B298" s="107" t="s">
        <v>537</v>
      </c>
      <c r="C298" s="107" t="s">
        <v>538</v>
      </c>
      <c r="D298" s="826" t="s">
        <v>4882</v>
      </c>
      <c r="E298" s="1121" t="s">
        <v>11941</v>
      </c>
      <c r="F298" s="1121" t="s">
        <v>11911</v>
      </c>
      <c r="G298" s="1121" t="s">
        <v>11822</v>
      </c>
      <c r="H298" s="1121" t="s">
        <v>11942</v>
      </c>
      <c r="I298" s="1105" t="s">
        <v>11796</v>
      </c>
      <c r="J298" s="1102" t="s">
        <v>11916</v>
      </c>
      <c r="K298" s="1112">
        <v>450000</v>
      </c>
      <c r="L298" s="1112">
        <v>750000</v>
      </c>
      <c r="M298" s="1105" t="s">
        <v>11797</v>
      </c>
      <c r="N298" s="1106">
        <v>2024</v>
      </c>
      <c r="O298" s="1107" t="s">
        <v>11943</v>
      </c>
      <c r="P298" s="478" t="s">
        <v>98</v>
      </c>
      <c r="Q298" s="45" t="s">
        <v>1174</v>
      </c>
      <c r="R298" s="126"/>
      <c r="S298" s="168"/>
      <c r="T298" s="584" t="s">
        <v>2662</v>
      </c>
      <c r="U298" s="810"/>
      <c r="V298" s="810" t="s">
        <v>2676</v>
      </c>
      <c r="W298" s="811" t="s">
        <v>2677</v>
      </c>
      <c r="X298" s="674">
        <v>7</v>
      </c>
      <c r="Y298" s="83">
        <v>7</v>
      </c>
    </row>
    <row r="299" spans="1:25" ht="13.8">
      <c r="A299" s="83">
        <v>162</v>
      </c>
      <c r="B299" s="107" t="s">
        <v>537</v>
      </c>
      <c r="C299" s="107" t="s">
        <v>538</v>
      </c>
      <c r="D299" s="826" t="s">
        <v>4882</v>
      </c>
      <c r="E299" s="1121" t="s">
        <v>11944</v>
      </c>
      <c r="F299" s="1121" t="s">
        <v>11911</v>
      </c>
      <c r="G299" s="1121" t="s">
        <v>11822</v>
      </c>
      <c r="H299" s="1108" t="s">
        <v>11945</v>
      </c>
      <c r="I299" s="1105" t="s">
        <v>11796</v>
      </c>
      <c r="J299" s="1102" t="s">
        <v>11824</v>
      </c>
      <c r="K299" s="1106">
        <v>10</v>
      </c>
      <c r="L299" s="1106">
        <v>15</v>
      </c>
      <c r="M299" s="1105" t="s">
        <v>11797</v>
      </c>
      <c r="N299" s="1106">
        <v>2024</v>
      </c>
      <c r="O299" s="1108" t="s">
        <v>11946</v>
      </c>
      <c r="P299" s="478" t="s">
        <v>98</v>
      </c>
      <c r="Q299" s="45" t="s">
        <v>1174</v>
      </c>
      <c r="R299" s="126"/>
      <c r="S299" s="168"/>
      <c r="T299" s="584" t="s">
        <v>2662</v>
      </c>
      <c r="U299" s="810"/>
      <c r="V299" s="810" t="s">
        <v>2678</v>
      </c>
      <c r="W299" s="811" t="s">
        <v>2679</v>
      </c>
      <c r="X299" s="674">
        <v>7</v>
      </c>
      <c r="Y299" s="83">
        <v>7</v>
      </c>
    </row>
    <row r="300" spans="1:25" ht="13.8">
      <c r="A300" s="83">
        <v>185</v>
      </c>
      <c r="B300" s="107" t="s">
        <v>537</v>
      </c>
      <c r="C300" s="107" t="s">
        <v>540</v>
      </c>
      <c r="D300" s="826" t="s">
        <v>4932</v>
      </c>
      <c r="E300" s="1121" t="s">
        <v>12275</v>
      </c>
      <c r="F300" s="1121" t="s">
        <v>12274</v>
      </c>
      <c r="G300" s="1121" t="s">
        <v>11793</v>
      </c>
      <c r="H300" s="1121" t="s">
        <v>12276</v>
      </c>
      <c r="I300" s="1121" t="s">
        <v>12277</v>
      </c>
      <c r="J300" s="1102" t="s">
        <v>11796</v>
      </c>
      <c r="K300" s="1105" t="s">
        <v>11796</v>
      </c>
      <c r="L300" s="1105" t="s">
        <v>11796</v>
      </c>
      <c r="M300" s="1105" t="s">
        <v>11797</v>
      </c>
      <c r="N300" s="1106">
        <v>2024</v>
      </c>
      <c r="O300" s="1107" t="s">
        <v>8328</v>
      </c>
      <c r="P300" s="478" t="s">
        <v>66</v>
      </c>
      <c r="Q300" s="136"/>
      <c r="R300" s="136"/>
      <c r="S300" s="168"/>
      <c r="T300" s="584" t="s">
        <v>3375</v>
      </c>
      <c r="U300" s="810" t="s">
        <v>2218</v>
      </c>
      <c r="V300" s="811" t="s">
        <v>2028</v>
      </c>
      <c r="W300" s="810" t="s">
        <v>2219</v>
      </c>
      <c r="X300" s="674">
        <v>7</v>
      </c>
      <c r="Y300" s="83">
        <v>7</v>
      </c>
    </row>
    <row r="301" spans="1:25" ht="13.8">
      <c r="A301" s="83">
        <v>186</v>
      </c>
      <c r="B301" s="107" t="s">
        <v>537</v>
      </c>
      <c r="C301" s="107" t="s">
        <v>540</v>
      </c>
      <c r="D301" s="826" t="s">
        <v>4932</v>
      </c>
      <c r="E301" s="1121" t="s">
        <v>12278</v>
      </c>
      <c r="F301" s="1108" t="s">
        <v>12274</v>
      </c>
      <c r="G301" s="1121" t="s">
        <v>11793</v>
      </c>
      <c r="H301" s="1111" t="s">
        <v>8330</v>
      </c>
      <c r="I301" s="1111" t="s">
        <v>8331</v>
      </c>
      <c r="J301" s="1102" t="s">
        <v>11796</v>
      </c>
      <c r="K301" s="1105" t="s">
        <v>11796</v>
      </c>
      <c r="L301" s="1105" t="s">
        <v>11796</v>
      </c>
      <c r="M301" s="1105" t="s">
        <v>11797</v>
      </c>
      <c r="N301" s="1106">
        <v>2024</v>
      </c>
      <c r="O301" s="1108" t="s">
        <v>12279</v>
      </c>
      <c r="P301" s="478" t="s">
        <v>66</v>
      </c>
      <c r="Q301" s="136"/>
      <c r="R301" s="136"/>
      <c r="S301" s="168"/>
      <c r="T301" s="584" t="s">
        <v>3376</v>
      </c>
      <c r="U301" s="810"/>
      <c r="V301" s="810" t="s">
        <v>2220</v>
      </c>
      <c r="W301" s="810" t="s">
        <v>2221</v>
      </c>
      <c r="X301" s="674">
        <v>7</v>
      </c>
      <c r="Y301" s="83">
        <v>7</v>
      </c>
    </row>
    <row r="302" spans="1:25" ht="13.8">
      <c r="A302" s="83">
        <v>195</v>
      </c>
      <c r="B302" s="107" t="s">
        <v>537</v>
      </c>
      <c r="C302" s="107" t="s">
        <v>540</v>
      </c>
      <c r="D302" s="826" t="s">
        <v>4916</v>
      </c>
      <c r="E302" s="1121" t="s">
        <v>12306</v>
      </c>
      <c r="F302" s="1108" t="s">
        <v>12296</v>
      </c>
      <c r="G302" s="1121" t="s">
        <v>11822</v>
      </c>
      <c r="H302" s="1108" t="s">
        <v>12307</v>
      </c>
      <c r="I302" s="1105" t="s">
        <v>11796</v>
      </c>
      <c r="J302" s="1102" t="s">
        <v>11824</v>
      </c>
      <c r="K302" s="1106">
        <v>0</v>
      </c>
      <c r="L302" s="1106">
        <v>18</v>
      </c>
      <c r="M302" s="1105" t="s">
        <v>11797</v>
      </c>
      <c r="N302" s="1106">
        <v>2024</v>
      </c>
      <c r="O302" s="1108" t="s">
        <v>12308</v>
      </c>
      <c r="P302" s="478" t="s">
        <v>98</v>
      </c>
      <c r="Q302" s="45" t="s">
        <v>1174</v>
      </c>
      <c r="R302" s="126"/>
      <c r="S302" s="168" t="s">
        <v>743</v>
      </c>
      <c r="T302" s="816" t="s">
        <v>2707</v>
      </c>
      <c r="U302" s="810"/>
      <c r="V302" s="810" t="s">
        <v>2715</v>
      </c>
      <c r="W302" s="810" t="s">
        <v>2716</v>
      </c>
      <c r="X302" s="674">
        <v>7</v>
      </c>
      <c r="Y302" s="83">
        <v>5</v>
      </c>
    </row>
    <row r="303" spans="1:25">
      <c r="A303" s="83">
        <v>206</v>
      </c>
      <c r="B303" s="107" t="s">
        <v>537</v>
      </c>
      <c r="C303" s="107" t="s">
        <v>540</v>
      </c>
      <c r="D303" s="529" t="s">
        <v>8348</v>
      </c>
      <c r="E303" s="1121" t="s">
        <v>12343</v>
      </c>
      <c r="F303" s="1108" t="s">
        <v>12344</v>
      </c>
      <c r="G303" s="1121" t="s">
        <v>11793</v>
      </c>
      <c r="H303" s="1121" t="s">
        <v>12345</v>
      </c>
      <c r="I303" s="1121" t="s">
        <v>12346</v>
      </c>
      <c r="J303" s="1102" t="s">
        <v>11796</v>
      </c>
      <c r="K303" s="1105" t="s">
        <v>11796</v>
      </c>
      <c r="L303" s="1105" t="s">
        <v>11796</v>
      </c>
      <c r="M303" s="1105" t="s">
        <v>11797</v>
      </c>
      <c r="N303" s="1106">
        <v>2024</v>
      </c>
      <c r="O303" s="1121" t="s">
        <v>12347</v>
      </c>
      <c r="P303" s="478" t="s">
        <v>98</v>
      </c>
      <c r="Q303" s="271"/>
      <c r="R303" s="271"/>
      <c r="X303" s="674">
        <v>7</v>
      </c>
      <c r="Y303" s="478" t="s">
        <v>8731</v>
      </c>
    </row>
    <row r="304" spans="1:25">
      <c r="A304" s="83">
        <v>207</v>
      </c>
      <c r="B304" s="107" t="s">
        <v>537</v>
      </c>
      <c r="C304" s="107" t="s">
        <v>540</v>
      </c>
      <c r="D304" s="529" t="s">
        <v>8348</v>
      </c>
      <c r="E304" s="1121" t="s">
        <v>12348</v>
      </c>
      <c r="F304" s="1108" t="s">
        <v>12344</v>
      </c>
      <c r="G304" s="1121" t="s">
        <v>11793</v>
      </c>
      <c r="H304" s="1108" t="s">
        <v>12349</v>
      </c>
      <c r="I304" s="1121" t="s">
        <v>12350</v>
      </c>
      <c r="J304" s="1102" t="s">
        <v>11796</v>
      </c>
      <c r="K304" s="1105" t="s">
        <v>11796</v>
      </c>
      <c r="L304" s="1105" t="s">
        <v>11796</v>
      </c>
      <c r="M304" s="1105" t="s">
        <v>11797</v>
      </c>
      <c r="N304" s="1106">
        <v>2024</v>
      </c>
      <c r="O304" s="1107" t="s">
        <v>12351</v>
      </c>
      <c r="P304" s="478" t="s">
        <v>98</v>
      </c>
      <c r="Q304" s="271"/>
      <c r="R304" s="271"/>
      <c r="X304" s="674">
        <v>7</v>
      </c>
      <c r="Y304" s="478" t="s">
        <v>8731</v>
      </c>
    </row>
    <row r="305" spans="1:25" ht="13.8">
      <c r="A305" s="83">
        <v>236</v>
      </c>
      <c r="B305" s="107" t="s">
        <v>537</v>
      </c>
      <c r="C305" s="107" t="s">
        <v>542</v>
      </c>
      <c r="D305" s="1000" t="s">
        <v>4948</v>
      </c>
      <c r="E305" s="1102" t="s">
        <v>12434</v>
      </c>
      <c r="F305" s="1103" t="s">
        <v>12435</v>
      </c>
      <c r="G305" s="1102" t="s">
        <v>11822</v>
      </c>
      <c r="H305" s="1104" t="s">
        <v>266</v>
      </c>
      <c r="I305" s="1105" t="s">
        <v>11796</v>
      </c>
      <c r="J305" s="1102" t="s">
        <v>11824</v>
      </c>
      <c r="K305" s="1106">
        <v>0</v>
      </c>
      <c r="L305" s="1106">
        <v>100</v>
      </c>
      <c r="M305" s="1105" t="s">
        <v>11797</v>
      </c>
      <c r="N305" s="1106">
        <v>2024</v>
      </c>
      <c r="O305" s="1111" t="s">
        <v>8378</v>
      </c>
      <c r="P305" s="478" t="s">
        <v>98</v>
      </c>
      <c r="Q305" s="45" t="s">
        <v>1171</v>
      </c>
      <c r="R305" s="126"/>
      <c r="S305" s="168" t="s">
        <v>748</v>
      </c>
      <c r="T305" s="583" t="s">
        <v>2246</v>
      </c>
      <c r="U305" s="810" t="s">
        <v>2785</v>
      </c>
      <c r="V305" s="810" t="s">
        <v>2786</v>
      </c>
      <c r="W305" s="810" t="s">
        <v>2787</v>
      </c>
      <c r="X305" s="674">
        <v>7</v>
      </c>
      <c r="Y305" s="83">
        <v>7</v>
      </c>
    </row>
    <row r="306" spans="1:25">
      <c r="A306" s="83">
        <v>252</v>
      </c>
      <c r="B306" s="107" t="s">
        <v>539</v>
      </c>
      <c r="C306" s="107" t="s">
        <v>546</v>
      </c>
      <c r="D306" s="826" t="s">
        <v>4941</v>
      </c>
      <c r="E306" s="1102" t="s">
        <v>12565</v>
      </c>
      <c r="F306" s="1102" t="s">
        <v>12559</v>
      </c>
      <c r="G306" s="1102" t="s">
        <v>11822</v>
      </c>
      <c r="H306" s="1103" t="s">
        <v>12560</v>
      </c>
      <c r="I306" s="1105" t="s">
        <v>11796</v>
      </c>
      <c r="J306" s="1102" t="s">
        <v>11855</v>
      </c>
      <c r="K306" s="1123">
        <v>63.5</v>
      </c>
      <c r="L306" s="1106">
        <v>100</v>
      </c>
      <c r="M306" s="1105" t="s">
        <v>11797</v>
      </c>
      <c r="N306" s="1106">
        <v>2024</v>
      </c>
      <c r="O306" s="1111" t="s">
        <v>8394</v>
      </c>
      <c r="P306" s="478" t="s">
        <v>66</v>
      </c>
      <c r="Q306" s="271"/>
      <c r="R306" s="271"/>
      <c r="X306" s="674">
        <v>7</v>
      </c>
      <c r="Y306" s="478" t="s">
        <v>8731</v>
      </c>
    </row>
    <row r="307" spans="1:25" ht="13.8">
      <c r="A307" s="83">
        <v>253</v>
      </c>
      <c r="B307" s="107" t="s">
        <v>539</v>
      </c>
      <c r="C307" s="107" t="s">
        <v>546</v>
      </c>
      <c r="D307" s="826" t="s">
        <v>4953</v>
      </c>
      <c r="E307" s="1102" t="s">
        <v>12566</v>
      </c>
      <c r="F307" s="1102" t="s">
        <v>12567</v>
      </c>
      <c r="G307" s="1102" t="s">
        <v>11822</v>
      </c>
      <c r="H307" s="1102" t="s">
        <v>12568</v>
      </c>
      <c r="I307" s="1105" t="s">
        <v>11796</v>
      </c>
      <c r="J307" s="1102" t="s">
        <v>11824</v>
      </c>
      <c r="K307" s="1106">
        <v>0</v>
      </c>
      <c r="L307" s="1112">
        <v>10000</v>
      </c>
      <c r="M307" s="1105" t="s">
        <v>11797</v>
      </c>
      <c r="N307" s="1106">
        <v>2024</v>
      </c>
      <c r="O307" s="1111" t="s">
        <v>8398</v>
      </c>
      <c r="P307" s="478" t="s">
        <v>66</v>
      </c>
      <c r="Q307" s="45" t="s">
        <v>1169</v>
      </c>
      <c r="R307" s="126"/>
      <c r="S307" s="168" t="s">
        <v>826</v>
      </c>
      <c r="T307" s="810" t="s">
        <v>2276</v>
      </c>
      <c r="U307" s="810"/>
      <c r="V307" s="810" t="s">
        <v>2277</v>
      </c>
      <c r="W307" s="809" t="s">
        <v>2278</v>
      </c>
      <c r="X307" s="674">
        <v>7</v>
      </c>
      <c r="Y307" s="83">
        <v>7</v>
      </c>
    </row>
    <row r="308" spans="1:25" ht="13.8">
      <c r="A308" s="83">
        <v>266</v>
      </c>
      <c r="B308" s="107" t="s">
        <v>539</v>
      </c>
      <c r="C308" s="107" t="s">
        <v>546</v>
      </c>
      <c r="D308" s="966" t="s">
        <v>4935</v>
      </c>
      <c r="E308" s="1102" t="s">
        <v>12510</v>
      </c>
      <c r="F308" s="1103" t="s">
        <v>12508</v>
      </c>
      <c r="G308" s="1102" t="s">
        <v>11822</v>
      </c>
      <c r="H308" s="1102" t="s">
        <v>12509</v>
      </c>
      <c r="I308" s="1105" t="s">
        <v>11796</v>
      </c>
      <c r="J308" s="1102" t="s">
        <v>12502</v>
      </c>
      <c r="K308" s="1106">
        <v>14</v>
      </c>
      <c r="L308" s="1106">
        <v>9</v>
      </c>
      <c r="M308" s="1138" t="s">
        <v>1421</v>
      </c>
      <c r="N308" s="1106">
        <v>2024</v>
      </c>
      <c r="O308" s="1095" t="s">
        <v>9638</v>
      </c>
      <c r="P308" s="478" t="s">
        <v>98</v>
      </c>
      <c r="Q308" s="139" t="s">
        <v>1161</v>
      </c>
      <c r="R308" s="980" t="s">
        <v>11768</v>
      </c>
      <c r="S308" s="168" t="s">
        <v>759</v>
      </c>
      <c r="T308" s="816" t="s">
        <v>3401</v>
      </c>
      <c r="U308" s="810"/>
      <c r="V308" s="810" t="s">
        <v>2830</v>
      </c>
      <c r="W308" s="810" t="s">
        <v>2831</v>
      </c>
      <c r="X308" s="674">
        <v>7</v>
      </c>
      <c r="Y308" s="83">
        <v>7</v>
      </c>
    </row>
    <row r="309" spans="1:25" ht="13.8">
      <c r="A309" s="83">
        <v>267</v>
      </c>
      <c r="B309" s="107" t="s">
        <v>539</v>
      </c>
      <c r="C309" s="107" t="s">
        <v>546</v>
      </c>
      <c r="D309" s="966" t="s">
        <v>4935</v>
      </c>
      <c r="E309" s="1102" t="s">
        <v>12511</v>
      </c>
      <c r="F309" s="1113" t="s">
        <v>12512</v>
      </c>
      <c r="G309" s="1102" t="s">
        <v>11822</v>
      </c>
      <c r="H309" s="1102" t="s">
        <v>12513</v>
      </c>
      <c r="I309" s="1105" t="s">
        <v>11796</v>
      </c>
      <c r="J309" s="1102" t="s">
        <v>12506</v>
      </c>
      <c r="K309" s="1123">
        <v>27.6</v>
      </c>
      <c r="L309" s="1106">
        <v>20</v>
      </c>
      <c r="M309" s="1105" t="s">
        <v>11797</v>
      </c>
      <c r="N309" s="1106">
        <v>2024</v>
      </c>
      <c r="O309" s="1119" t="s">
        <v>9641</v>
      </c>
      <c r="P309" s="478" t="s">
        <v>98</v>
      </c>
      <c r="Q309" s="139" t="s">
        <v>1161</v>
      </c>
      <c r="R309" s="980" t="s">
        <v>9618</v>
      </c>
      <c r="S309" s="168" t="s">
        <v>759</v>
      </c>
      <c r="T309" s="816"/>
      <c r="U309" s="810" t="s">
        <v>2832</v>
      </c>
      <c r="V309" s="810" t="s">
        <v>2833</v>
      </c>
      <c r="W309" s="810" t="s">
        <v>2834</v>
      </c>
      <c r="X309" s="674">
        <v>7</v>
      </c>
      <c r="Y309" s="83">
        <v>7</v>
      </c>
    </row>
    <row r="310" spans="1:25">
      <c r="A310" s="83">
        <v>284</v>
      </c>
      <c r="B310" s="107" t="s">
        <v>539</v>
      </c>
      <c r="C310" s="107" t="s">
        <v>546</v>
      </c>
      <c r="D310" s="529" t="s">
        <v>7946</v>
      </c>
      <c r="E310" s="1102" t="s">
        <v>12554</v>
      </c>
      <c r="F310" s="1104" t="s">
        <v>8423</v>
      </c>
      <c r="G310" s="1102" t="s">
        <v>11793</v>
      </c>
      <c r="H310" s="1103" t="s">
        <v>12555</v>
      </c>
      <c r="I310" s="1121" t="s">
        <v>12350</v>
      </c>
      <c r="J310" s="1126" t="s">
        <v>11796</v>
      </c>
      <c r="K310" s="1128" t="s">
        <v>11796</v>
      </c>
      <c r="L310" s="1128" t="s">
        <v>11796</v>
      </c>
      <c r="M310" s="1105" t="s">
        <v>11797</v>
      </c>
      <c r="N310" s="1106">
        <v>2024</v>
      </c>
      <c r="O310" s="1119" t="s">
        <v>9692</v>
      </c>
      <c r="P310" s="478" t="s">
        <v>98</v>
      </c>
      <c r="Q310" s="271"/>
      <c r="R310" s="978" t="s">
        <v>9618</v>
      </c>
      <c r="X310" s="674">
        <v>7</v>
      </c>
      <c r="Y310" s="478" t="s">
        <v>8731</v>
      </c>
    </row>
    <row r="311" spans="1:25" ht="13.8">
      <c r="A311" s="83">
        <v>298</v>
      </c>
      <c r="B311" s="107" t="s">
        <v>539</v>
      </c>
      <c r="C311" s="107" t="s">
        <v>547</v>
      </c>
      <c r="D311" s="1000" t="s">
        <v>4968</v>
      </c>
      <c r="E311" s="1102" t="s">
        <v>12644</v>
      </c>
      <c r="F311" s="1102" t="s">
        <v>12642</v>
      </c>
      <c r="G311" s="1102" t="s">
        <v>11793</v>
      </c>
      <c r="H311" s="1103" t="s">
        <v>12645</v>
      </c>
      <c r="I311" s="1122" t="s">
        <v>12646</v>
      </c>
      <c r="J311" s="1102" t="s">
        <v>11796</v>
      </c>
      <c r="K311" s="1105" t="s">
        <v>11796</v>
      </c>
      <c r="L311" s="1105" t="s">
        <v>11796</v>
      </c>
      <c r="M311" s="1105" t="s">
        <v>11797</v>
      </c>
      <c r="N311" s="1106">
        <v>2024</v>
      </c>
      <c r="O311" s="1107" t="s">
        <v>12647</v>
      </c>
      <c r="P311" s="484" t="s">
        <v>66</v>
      </c>
      <c r="Q311" s="139" t="s">
        <v>1161</v>
      </c>
      <c r="R311" s="132"/>
      <c r="S311" s="168" t="s">
        <v>771</v>
      </c>
      <c r="T311" s="584" t="s">
        <v>2350</v>
      </c>
      <c r="U311" s="809" t="s">
        <v>2354</v>
      </c>
      <c r="V311" s="809" t="s">
        <v>2355</v>
      </c>
      <c r="W311" s="809" t="s">
        <v>2356</v>
      </c>
      <c r="X311" s="674">
        <v>7</v>
      </c>
      <c r="Y311" s="83">
        <v>7</v>
      </c>
    </row>
    <row r="312" spans="1:25" ht="13.8">
      <c r="A312" s="83">
        <v>312</v>
      </c>
      <c r="B312" s="107" t="s">
        <v>539</v>
      </c>
      <c r="C312" s="107" t="s">
        <v>547</v>
      </c>
      <c r="D312" s="826" t="s">
        <v>4954</v>
      </c>
      <c r="E312" s="1121" t="s">
        <v>12760</v>
      </c>
      <c r="F312" s="1108" t="s">
        <v>12576</v>
      </c>
      <c r="G312" s="1121" t="s">
        <v>11822</v>
      </c>
      <c r="H312" s="1107" t="s">
        <v>12577</v>
      </c>
      <c r="I312" s="1105" t="s">
        <v>11796</v>
      </c>
      <c r="J312" s="1102" t="s">
        <v>11824</v>
      </c>
      <c r="K312" s="1106">
        <v>0</v>
      </c>
      <c r="L312" s="1112">
        <v>1000</v>
      </c>
      <c r="M312" s="1105" t="s">
        <v>11797</v>
      </c>
      <c r="N312" s="1106">
        <v>2024</v>
      </c>
      <c r="O312" s="1108" t="s">
        <v>12761</v>
      </c>
      <c r="P312" s="484" t="s">
        <v>98</v>
      </c>
      <c r="Q312" s="30" t="s">
        <v>1161</v>
      </c>
      <c r="R312" s="126"/>
      <c r="S312" s="168" t="s">
        <v>772</v>
      </c>
      <c r="T312" s="584" t="s">
        <v>2240</v>
      </c>
      <c r="U312" s="810"/>
      <c r="V312" s="810" t="s">
        <v>2309</v>
      </c>
      <c r="W312" s="811" t="s">
        <v>2310</v>
      </c>
      <c r="X312" s="674">
        <v>7</v>
      </c>
      <c r="Y312" s="83">
        <v>7</v>
      </c>
    </row>
    <row r="313" spans="1:25" ht="13.8">
      <c r="A313" s="83">
        <v>325</v>
      </c>
      <c r="B313" s="107" t="s">
        <v>539</v>
      </c>
      <c r="C313" s="107" t="s">
        <v>547</v>
      </c>
      <c r="D313" s="826" t="s">
        <v>4974</v>
      </c>
      <c r="E313" s="1121" t="s">
        <v>12672</v>
      </c>
      <c r="F313" s="1111" t="s">
        <v>8453</v>
      </c>
      <c r="G313" s="1121" t="s">
        <v>11822</v>
      </c>
      <c r="H313" s="1108" t="s">
        <v>12673</v>
      </c>
      <c r="I313" s="1105" t="s">
        <v>11796</v>
      </c>
      <c r="J313" s="1102" t="s">
        <v>11824</v>
      </c>
      <c r="K313" s="1106">
        <v>0</v>
      </c>
      <c r="L313" s="1106">
        <v>800</v>
      </c>
      <c r="M313" s="1105" t="s">
        <v>11797</v>
      </c>
      <c r="N313" s="1106">
        <v>2024</v>
      </c>
      <c r="O313" s="1108" t="s">
        <v>12674</v>
      </c>
      <c r="P313" s="484" t="s">
        <v>98</v>
      </c>
      <c r="Q313" s="45" t="s">
        <v>1160</v>
      </c>
      <c r="R313" s="126"/>
      <c r="S313" s="168" t="s">
        <v>766</v>
      </c>
      <c r="T313" s="584" t="s">
        <v>2335</v>
      </c>
      <c r="U313" s="810"/>
      <c r="V313" s="811" t="s">
        <v>2374</v>
      </c>
      <c r="W313" s="811" t="s">
        <v>2375</v>
      </c>
      <c r="X313" s="674">
        <v>7</v>
      </c>
      <c r="Y313" s="83">
        <v>7</v>
      </c>
    </row>
    <row r="314" spans="1:25" ht="13.8">
      <c r="A314" s="83">
        <v>326</v>
      </c>
      <c r="B314" s="107" t="s">
        <v>539</v>
      </c>
      <c r="C314" s="107" t="s">
        <v>547</v>
      </c>
      <c r="D314" s="826" t="s">
        <v>4975</v>
      </c>
      <c r="E314" s="1121" t="s">
        <v>12675</v>
      </c>
      <c r="F314" s="1111" t="s">
        <v>8748</v>
      </c>
      <c r="G314" s="1121" t="s">
        <v>11822</v>
      </c>
      <c r="H314" s="1121" t="s">
        <v>12676</v>
      </c>
      <c r="I314" s="1105" t="s">
        <v>11796</v>
      </c>
      <c r="J314" s="1102" t="s">
        <v>11824</v>
      </c>
      <c r="K314" s="1106">
        <v>0</v>
      </c>
      <c r="L314" s="1106">
        <v>25</v>
      </c>
      <c r="M314" s="1105" t="s">
        <v>11797</v>
      </c>
      <c r="N314" s="1106">
        <v>2024</v>
      </c>
      <c r="O314" s="1108" t="s">
        <v>12677</v>
      </c>
      <c r="P314" s="484" t="s">
        <v>98</v>
      </c>
      <c r="Q314" s="45" t="s">
        <v>1160</v>
      </c>
      <c r="R314" s="126"/>
      <c r="S314" s="168"/>
      <c r="T314" s="584" t="s">
        <v>2335</v>
      </c>
      <c r="U314" s="810"/>
      <c r="V314" s="810" t="s">
        <v>2376</v>
      </c>
      <c r="W314" s="811" t="s">
        <v>2377</v>
      </c>
      <c r="X314" s="674">
        <v>7</v>
      </c>
      <c r="Y314" s="83">
        <v>7</v>
      </c>
    </row>
    <row r="315" spans="1:25">
      <c r="A315" s="83">
        <v>331</v>
      </c>
      <c r="B315" s="107" t="s">
        <v>539</v>
      </c>
      <c r="C315" s="107" t="s">
        <v>547</v>
      </c>
      <c r="D315" s="966" t="s">
        <v>10115</v>
      </c>
      <c r="E315" s="1121" t="s">
        <v>12693</v>
      </c>
      <c r="F315" s="1111" t="s">
        <v>8749</v>
      </c>
      <c r="G315" s="1121" t="s">
        <v>11793</v>
      </c>
      <c r="H315" s="1121" t="s">
        <v>12345</v>
      </c>
      <c r="I315" s="1107" t="s">
        <v>12694</v>
      </c>
      <c r="J315" s="1143"/>
      <c r="K315" s="1144"/>
      <c r="L315" s="1144"/>
      <c r="M315" s="1105" t="s">
        <v>11797</v>
      </c>
      <c r="N315" s="1106">
        <v>2024</v>
      </c>
      <c r="O315" s="1108" t="s">
        <v>12347</v>
      </c>
      <c r="P315" s="484" t="s">
        <v>98</v>
      </c>
      <c r="X315" s="674">
        <v>7</v>
      </c>
      <c r="Y315" s="478" t="s">
        <v>8731</v>
      </c>
    </row>
    <row r="316" spans="1:25" ht="13.8">
      <c r="A316" s="83">
        <v>332</v>
      </c>
      <c r="B316" s="107" t="s">
        <v>539</v>
      </c>
      <c r="C316" s="107" t="s">
        <v>547</v>
      </c>
      <c r="D316" s="826" t="s">
        <v>10115</v>
      </c>
      <c r="E316" s="1121" t="s">
        <v>12695</v>
      </c>
      <c r="F316" s="1111" t="s">
        <v>8749</v>
      </c>
      <c r="G316" s="1121" t="s">
        <v>11793</v>
      </c>
      <c r="H316" s="1107" t="s">
        <v>12696</v>
      </c>
      <c r="I316" s="1121" t="s">
        <v>12350</v>
      </c>
      <c r="J316" s="1113"/>
      <c r="K316" s="1125"/>
      <c r="L316" s="1125"/>
      <c r="M316" s="1105" t="s">
        <v>11797</v>
      </c>
      <c r="N316" s="1106">
        <v>2024</v>
      </c>
      <c r="O316" s="1121" t="s">
        <v>12697</v>
      </c>
      <c r="P316" s="484" t="s">
        <v>98</v>
      </c>
      <c r="Q316" s="138" t="s">
        <v>1164</v>
      </c>
      <c r="R316" s="132"/>
      <c r="S316" s="168" t="s">
        <v>835</v>
      </c>
      <c r="T316" s="584" t="s">
        <v>2737</v>
      </c>
      <c r="U316" s="810"/>
      <c r="V316" s="810" t="s">
        <v>2309</v>
      </c>
      <c r="W316" s="811" t="s">
        <v>2388</v>
      </c>
      <c r="X316" s="674">
        <v>7</v>
      </c>
      <c r="Y316" s="83">
        <v>9</v>
      </c>
    </row>
    <row r="317" spans="1:25">
      <c r="A317" s="83">
        <v>334</v>
      </c>
      <c r="B317" s="107" t="s">
        <v>539</v>
      </c>
      <c r="C317" s="107" t="s">
        <v>547</v>
      </c>
      <c r="D317" s="826" t="s">
        <v>4984</v>
      </c>
      <c r="E317" s="1121" t="s">
        <v>12711</v>
      </c>
      <c r="F317" s="1108" t="s">
        <v>12707</v>
      </c>
      <c r="G317" s="1121" t="s">
        <v>11793</v>
      </c>
      <c r="H317" s="1108" t="s">
        <v>12712</v>
      </c>
      <c r="I317" s="1121" t="s">
        <v>12350</v>
      </c>
      <c r="J317" s="1102" t="s">
        <v>11796</v>
      </c>
      <c r="K317" s="1105" t="s">
        <v>11796</v>
      </c>
      <c r="L317" s="1105" t="s">
        <v>11796</v>
      </c>
      <c r="M317" s="1105" t="s">
        <v>11797</v>
      </c>
      <c r="N317" s="1106">
        <v>2024</v>
      </c>
      <c r="O317" s="1107" t="s">
        <v>12713</v>
      </c>
      <c r="P317" s="484" t="s">
        <v>98</v>
      </c>
      <c r="X317" s="674">
        <v>7</v>
      </c>
      <c r="Y317" s="478" t="s">
        <v>8731</v>
      </c>
    </row>
    <row r="318" spans="1:25" ht="13.8" customHeight="1">
      <c r="A318" s="83">
        <v>336</v>
      </c>
      <c r="B318" s="107" t="s">
        <v>539</v>
      </c>
      <c r="C318" s="107" t="s">
        <v>547</v>
      </c>
      <c r="D318" s="826" t="s">
        <v>4957</v>
      </c>
      <c r="E318" s="1121" t="s">
        <v>12716</v>
      </c>
      <c r="F318" s="1121" t="s">
        <v>12717</v>
      </c>
      <c r="G318" s="1121" t="s">
        <v>11793</v>
      </c>
      <c r="H318" s="1108" t="s">
        <v>12718</v>
      </c>
      <c r="I318" s="1107" t="s">
        <v>12719</v>
      </c>
      <c r="J318" s="1102" t="s">
        <v>11796</v>
      </c>
      <c r="K318" s="1105" t="s">
        <v>11796</v>
      </c>
      <c r="L318" s="1105" t="s">
        <v>11796</v>
      </c>
      <c r="M318" s="1105" t="s">
        <v>11797</v>
      </c>
      <c r="N318" s="1106">
        <v>2024</v>
      </c>
      <c r="O318" s="1111" t="s">
        <v>8468</v>
      </c>
      <c r="P318" s="484" t="s">
        <v>98</v>
      </c>
      <c r="Q318" s="139" t="s">
        <v>1161</v>
      </c>
      <c r="R318" s="132"/>
      <c r="S318" s="168" t="s">
        <v>769</v>
      </c>
      <c r="T318" s="583" t="s">
        <v>2859</v>
      </c>
      <c r="U318" s="812" t="s">
        <v>2860</v>
      </c>
      <c r="V318" s="813" t="s">
        <v>2861</v>
      </c>
      <c r="W318" s="809" t="s">
        <v>2862</v>
      </c>
      <c r="X318" s="674">
        <v>7</v>
      </c>
      <c r="Y318" s="83">
        <v>7</v>
      </c>
    </row>
    <row r="319" spans="1:25" ht="13.95" customHeight="1">
      <c r="A319" s="83">
        <v>373</v>
      </c>
      <c r="B319" s="107" t="s">
        <v>539</v>
      </c>
      <c r="C319" s="107" t="s">
        <v>549</v>
      </c>
      <c r="D319" s="826" t="s">
        <v>5976</v>
      </c>
      <c r="E319" s="1102" t="s">
        <v>12824</v>
      </c>
      <c r="F319" s="1103" t="s">
        <v>12817</v>
      </c>
      <c r="G319" s="1102" t="s">
        <v>11822</v>
      </c>
      <c r="H319" s="1103" t="s">
        <v>12825</v>
      </c>
      <c r="I319" s="1121" t="s">
        <v>11796</v>
      </c>
      <c r="J319" s="1102" t="s">
        <v>11824</v>
      </c>
      <c r="K319" s="1112">
        <v>1650000</v>
      </c>
      <c r="L319" s="1112">
        <v>4500000</v>
      </c>
      <c r="M319" s="1130" t="s">
        <v>1424</v>
      </c>
      <c r="N319" s="1106">
        <v>2024</v>
      </c>
      <c r="O319" s="1111" t="s">
        <v>8494</v>
      </c>
      <c r="P319" s="484" t="s">
        <v>98</v>
      </c>
      <c r="Q319" s="139" t="s">
        <v>1161</v>
      </c>
      <c r="R319" s="980" t="s">
        <v>9618</v>
      </c>
      <c r="S319" s="168" t="s">
        <v>782</v>
      </c>
      <c r="T319" s="584" t="s">
        <v>2240</v>
      </c>
      <c r="U319" s="810" t="s">
        <v>4854</v>
      </c>
      <c r="V319" s="809" t="s">
        <v>4857</v>
      </c>
      <c r="W319" s="810" t="s">
        <v>2934</v>
      </c>
      <c r="X319" s="674">
        <v>6</v>
      </c>
      <c r="Y319" s="83">
        <v>7</v>
      </c>
    </row>
    <row r="320" spans="1:25" ht="13.2" customHeight="1">
      <c r="A320" s="83">
        <v>376</v>
      </c>
      <c r="B320" s="107" t="s">
        <v>539</v>
      </c>
      <c r="C320" s="107" t="s">
        <v>549</v>
      </c>
      <c r="D320" s="826" t="s">
        <v>5978</v>
      </c>
      <c r="E320" s="1102" t="s">
        <v>12832</v>
      </c>
      <c r="F320" s="1103" t="s">
        <v>12828</v>
      </c>
      <c r="G320" s="1102" t="s">
        <v>11822</v>
      </c>
      <c r="H320" s="1113" t="s">
        <v>12833</v>
      </c>
      <c r="I320" s="1121" t="s">
        <v>11796</v>
      </c>
      <c r="J320" s="1102" t="s">
        <v>11824</v>
      </c>
      <c r="K320" s="1106">
        <v>0</v>
      </c>
      <c r="L320" s="1106">
        <v>13</v>
      </c>
      <c r="M320" s="1105" t="s">
        <v>11797</v>
      </c>
      <c r="N320" s="1106">
        <v>2024</v>
      </c>
      <c r="O320" s="1108" t="s">
        <v>12834</v>
      </c>
      <c r="P320" s="484" t="s">
        <v>98</v>
      </c>
      <c r="Q320" s="139" t="s">
        <v>1161</v>
      </c>
      <c r="R320" s="132"/>
      <c r="S320" s="168" t="s">
        <v>780</v>
      </c>
      <c r="T320" s="584" t="s">
        <v>2240</v>
      </c>
      <c r="U320" s="810"/>
      <c r="V320" s="814" t="s">
        <v>2937</v>
      </c>
      <c r="W320" s="811" t="s">
        <v>2938</v>
      </c>
      <c r="X320" s="674">
        <v>7</v>
      </c>
      <c r="Y320" s="83">
        <v>6</v>
      </c>
    </row>
    <row r="321" spans="1:25" ht="13.2" customHeight="1">
      <c r="A321" s="83">
        <v>385</v>
      </c>
      <c r="B321" s="107" t="s">
        <v>539</v>
      </c>
      <c r="C321" s="107" t="s">
        <v>549</v>
      </c>
      <c r="D321" s="826" t="s">
        <v>5982</v>
      </c>
      <c r="E321" s="1102" t="s">
        <v>12860</v>
      </c>
      <c r="F321" s="1103" t="s">
        <v>12859</v>
      </c>
      <c r="G321" s="1102" t="s">
        <v>11822</v>
      </c>
      <c r="H321" s="1103" t="s">
        <v>12861</v>
      </c>
      <c r="I321" s="1121" t="s">
        <v>11796</v>
      </c>
      <c r="J321" s="1102" t="s">
        <v>11824</v>
      </c>
      <c r="K321" s="1106">
        <v>0</v>
      </c>
      <c r="L321" s="1112">
        <v>14000</v>
      </c>
      <c r="M321" s="1105" t="s">
        <v>11797</v>
      </c>
      <c r="N321" s="1106">
        <v>2024</v>
      </c>
      <c r="O321" s="1124" t="s">
        <v>8509</v>
      </c>
      <c r="P321" s="484" t="s">
        <v>98</v>
      </c>
      <c r="Q321" s="138" t="s">
        <v>9656</v>
      </c>
      <c r="R321" s="132"/>
      <c r="S321" s="168" t="s">
        <v>773</v>
      </c>
      <c r="T321" s="584" t="s">
        <v>2335</v>
      </c>
      <c r="U321" s="810"/>
      <c r="V321" s="814" t="s">
        <v>2963</v>
      </c>
      <c r="W321" s="810" t="s">
        <v>2964</v>
      </c>
      <c r="X321" s="674">
        <v>7</v>
      </c>
      <c r="Y321" s="83">
        <v>7</v>
      </c>
    </row>
    <row r="322" spans="1:25" ht="13.95" customHeight="1">
      <c r="A322" s="83">
        <v>388</v>
      </c>
      <c r="B322" s="107" t="s">
        <v>539</v>
      </c>
      <c r="C322" s="107" t="s">
        <v>549</v>
      </c>
      <c r="D322" s="826" t="s">
        <v>5983</v>
      </c>
      <c r="E322" s="1102" t="s">
        <v>12865</v>
      </c>
      <c r="F322" s="1103" t="s">
        <v>12866</v>
      </c>
      <c r="G322" s="1102" t="s">
        <v>11822</v>
      </c>
      <c r="H322" s="1103" t="s">
        <v>12867</v>
      </c>
      <c r="I322" s="1121" t="s">
        <v>11796</v>
      </c>
      <c r="J322" s="1102" t="s">
        <v>11855</v>
      </c>
      <c r="K322" s="1106">
        <v>24</v>
      </c>
      <c r="L322" s="1106">
        <v>26</v>
      </c>
      <c r="M322" s="1105" t="s">
        <v>11797</v>
      </c>
      <c r="N322" s="1106">
        <v>2024</v>
      </c>
      <c r="O322" s="1107" t="s">
        <v>12868</v>
      </c>
      <c r="P322" s="484" t="s">
        <v>98</v>
      </c>
      <c r="Q322" s="138" t="s">
        <v>1169</v>
      </c>
      <c r="R322" s="132"/>
      <c r="S322" s="168" t="s">
        <v>830</v>
      </c>
      <c r="T322" s="584" t="s">
        <v>2970</v>
      </c>
      <c r="U322" s="811" t="s">
        <v>2971</v>
      </c>
      <c r="V322" s="814" t="s">
        <v>2972</v>
      </c>
      <c r="W322" s="811" t="s">
        <v>2973</v>
      </c>
      <c r="X322" s="674">
        <v>7</v>
      </c>
      <c r="Y322" s="83">
        <v>7</v>
      </c>
    </row>
    <row r="323" spans="1:25" ht="13.95" customHeight="1">
      <c r="A323" s="83">
        <v>390</v>
      </c>
      <c r="B323" s="107" t="s">
        <v>539</v>
      </c>
      <c r="C323" s="107" t="s">
        <v>549</v>
      </c>
      <c r="D323" s="826" t="s">
        <v>5983</v>
      </c>
      <c r="E323" s="1102" t="s">
        <v>12870</v>
      </c>
      <c r="F323" s="1103" t="s">
        <v>12866</v>
      </c>
      <c r="G323" s="1102" t="s">
        <v>11822</v>
      </c>
      <c r="H323" s="1113" t="s">
        <v>12871</v>
      </c>
      <c r="I323" s="1121" t="s">
        <v>11796</v>
      </c>
      <c r="J323" s="1102" t="s">
        <v>11855</v>
      </c>
      <c r="K323" s="1106">
        <v>8</v>
      </c>
      <c r="L323" s="1106">
        <v>12</v>
      </c>
      <c r="M323" s="1105" t="s">
        <v>11797</v>
      </c>
      <c r="N323" s="1106">
        <v>2024</v>
      </c>
      <c r="O323" s="1121" t="s">
        <v>12872</v>
      </c>
      <c r="P323" s="484" t="s">
        <v>98</v>
      </c>
      <c r="Q323" s="138" t="s">
        <v>1169</v>
      </c>
      <c r="R323" s="132"/>
      <c r="S323" s="168" t="s">
        <v>830</v>
      </c>
      <c r="T323" s="816"/>
      <c r="U323" s="811" t="s">
        <v>2971</v>
      </c>
      <c r="V323" s="814" t="s">
        <v>2976</v>
      </c>
      <c r="W323" s="811" t="s">
        <v>2977</v>
      </c>
      <c r="X323" s="674">
        <v>7</v>
      </c>
      <c r="Y323" s="83">
        <v>6</v>
      </c>
    </row>
    <row r="324" spans="1:25" ht="13.95" customHeight="1">
      <c r="A324" s="83">
        <v>406</v>
      </c>
      <c r="B324" s="107" t="s">
        <v>541</v>
      </c>
      <c r="C324" s="107" t="s">
        <v>557</v>
      </c>
      <c r="D324" s="826" t="s">
        <v>5014</v>
      </c>
      <c r="E324" s="1121" t="s">
        <v>12925</v>
      </c>
      <c r="F324" s="1108" t="s">
        <v>12926</v>
      </c>
      <c r="G324" s="1121" t="s">
        <v>11822</v>
      </c>
      <c r="H324" s="1107" t="s">
        <v>12927</v>
      </c>
      <c r="I324" s="1105" t="s">
        <v>11796</v>
      </c>
      <c r="J324" s="1102" t="s">
        <v>11824</v>
      </c>
      <c r="K324" s="1106">
        <v>0</v>
      </c>
      <c r="L324" s="1106">
        <v>700</v>
      </c>
      <c r="M324" s="1105" t="s">
        <v>11797</v>
      </c>
      <c r="N324" s="1106">
        <v>2024</v>
      </c>
      <c r="O324" s="1108" t="s">
        <v>12928</v>
      </c>
      <c r="P324" s="484" t="s">
        <v>98</v>
      </c>
      <c r="Q324" s="45" t="s">
        <v>1160</v>
      </c>
      <c r="R324" s="126"/>
      <c r="S324" s="168" t="s">
        <v>788</v>
      </c>
      <c r="T324" s="584" t="s">
        <v>2335</v>
      </c>
      <c r="U324" s="810" t="s">
        <v>3029</v>
      </c>
      <c r="V324" s="814" t="s">
        <v>3030</v>
      </c>
      <c r="W324" s="810" t="s">
        <v>3031</v>
      </c>
      <c r="X324" s="674">
        <v>7</v>
      </c>
      <c r="Y324" s="83">
        <v>7</v>
      </c>
    </row>
    <row r="325" spans="1:25" ht="13.95" customHeight="1">
      <c r="A325" s="83">
        <v>411</v>
      </c>
      <c r="B325" s="107" t="s">
        <v>541</v>
      </c>
      <c r="C325" s="107" t="s">
        <v>557</v>
      </c>
      <c r="D325" s="826" t="s">
        <v>5019</v>
      </c>
      <c r="E325" s="1108" t="s">
        <v>12938</v>
      </c>
      <c r="F325" s="1111" t="s">
        <v>8549</v>
      </c>
      <c r="G325" s="1108" t="s">
        <v>11822</v>
      </c>
      <c r="H325" s="1111" t="s">
        <v>1691</v>
      </c>
      <c r="I325" s="1109" t="s">
        <v>11796</v>
      </c>
      <c r="J325" s="1103" t="s">
        <v>11824</v>
      </c>
      <c r="K325" s="1110">
        <v>0</v>
      </c>
      <c r="L325" s="1110">
        <v>10</v>
      </c>
      <c r="M325" s="1109" t="s">
        <v>11797</v>
      </c>
      <c r="N325" s="1110">
        <v>2024</v>
      </c>
      <c r="O325" s="1111" t="s">
        <v>8550</v>
      </c>
      <c r="P325" s="484" t="s">
        <v>98</v>
      </c>
      <c r="Q325" s="138" t="s">
        <v>1160</v>
      </c>
      <c r="R325" s="132"/>
      <c r="S325" s="168" t="s">
        <v>787</v>
      </c>
      <c r="T325" s="584" t="s">
        <v>2335</v>
      </c>
      <c r="U325" s="810" t="s">
        <v>3041</v>
      </c>
      <c r="V325" s="814" t="s">
        <v>3024</v>
      </c>
      <c r="W325" s="810" t="s">
        <v>3042</v>
      </c>
      <c r="X325" s="674">
        <v>7</v>
      </c>
      <c r="Y325" s="83">
        <v>7</v>
      </c>
    </row>
    <row r="326" spans="1:25" ht="13.95" customHeight="1">
      <c r="A326" s="83">
        <v>439</v>
      </c>
      <c r="B326" s="107" t="s">
        <v>543</v>
      </c>
      <c r="C326" s="107" t="s">
        <v>559</v>
      </c>
      <c r="D326" s="826" t="s">
        <v>5059</v>
      </c>
      <c r="E326" s="1124" t="s">
        <v>13006</v>
      </c>
      <c r="F326" s="1108" t="s">
        <v>13007</v>
      </c>
      <c r="G326" s="1121" t="s">
        <v>11793</v>
      </c>
      <c r="H326" s="1108" t="s">
        <v>12127</v>
      </c>
      <c r="I326" s="1125" t="s">
        <v>13008</v>
      </c>
      <c r="J326" s="1102" t="s">
        <v>11796</v>
      </c>
      <c r="K326" s="1105" t="s">
        <v>11796</v>
      </c>
      <c r="L326" s="1105" t="s">
        <v>11796</v>
      </c>
      <c r="M326" s="1105" t="s">
        <v>11797</v>
      </c>
      <c r="N326" s="1106">
        <v>2024</v>
      </c>
      <c r="O326" s="1121" t="s">
        <v>13009</v>
      </c>
      <c r="P326" s="484" t="s">
        <v>66</v>
      </c>
      <c r="X326" s="674">
        <v>7</v>
      </c>
      <c r="Y326" s="478" t="s">
        <v>8731</v>
      </c>
    </row>
    <row r="327" spans="1:25" ht="13.95" customHeight="1">
      <c r="A327" s="83">
        <v>441</v>
      </c>
      <c r="B327" s="107" t="s">
        <v>543</v>
      </c>
      <c r="C327" s="107" t="s">
        <v>559</v>
      </c>
      <c r="D327" s="826" t="s">
        <v>5053</v>
      </c>
      <c r="E327" s="1121" t="s">
        <v>13012</v>
      </c>
      <c r="F327" s="1111" t="s">
        <v>8581</v>
      </c>
      <c r="G327" s="1121" t="s">
        <v>11822</v>
      </c>
      <c r="H327" s="1108" t="s">
        <v>13013</v>
      </c>
      <c r="I327" s="1105" t="s">
        <v>11796</v>
      </c>
      <c r="J327" s="1102" t="s">
        <v>11824</v>
      </c>
      <c r="K327" s="1112">
        <v>9000</v>
      </c>
      <c r="L327" s="1112">
        <v>16200</v>
      </c>
      <c r="M327" s="1105" t="s">
        <v>11797</v>
      </c>
      <c r="N327" s="1106">
        <v>2024</v>
      </c>
      <c r="O327" s="1111" t="s">
        <v>8583</v>
      </c>
      <c r="P327" s="484" t="s">
        <v>66</v>
      </c>
      <c r="Q327" s="138" t="s">
        <v>1165</v>
      </c>
      <c r="R327" s="132"/>
      <c r="S327" s="168" t="s">
        <v>851</v>
      </c>
      <c r="T327" s="584" t="s">
        <v>2448</v>
      </c>
      <c r="U327" s="811" t="s">
        <v>2477</v>
      </c>
      <c r="V327" s="810" t="s">
        <v>2478</v>
      </c>
      <c r="W327" s="810" t="s">
        <v>2479</v>
      </c>
      <c r="X327" s="674">
        <v>7</v>
      </c>
      <c r="Y327" s="83">
        <v>7</v>
      </c>
    </row>
    <row r="328" spans="1:25" ht="13.95" customHeight="1">
      <c r="A328" s="83">
        <v>443</v>
      </c>
      <c r="B328" s="107" t="s">
        <v>543</v>
      </c>
      <c r="C328" s="107" t="s">
        <v>559</v>
      </c>
      <c r="D328" s="826" t="s">
        <v>5055</v>
      </c>
      <c r="E328" s="1108" t="s">
        <v>13018</v>
      </c>
      <c r="F328" s="1111" t="s">
        <v>660</v>
      </c>
      <c r="G328" s="1108" t="s">
        <v>11822</v>
      </c>
      <c r="H328" s="1107" t="s">
        <v>13019</v>
      </c>
      <c r="I328" s="1109" t="s">
        <v>11796</v>
      </c>
      <c r="J328" s="1103" t="s">
        <v>11824</v>
      </c>
      <c r="K328" s="1110">
        <v>0</v>
      </c>
      <c r="L328" s="1114">
        <v>20000</v>
      </c>
      <c r="M328" s="1109" t="s">
        <v>11797</v>
      </c>
      <c r="N328" s="1110">
        <v>2024</v>
      </c>
      <c r="O328" s="1108" t="s">
        <v>13020</v>
      </c>
      <c r="P328" s="484" t="s">
        <v>66</v>
      </c>
      <c r="Q328" s="45" t="s">
        <v>11418</v>
      </c>
      <c r="R328" s="126"/>
      <c r="S328" s="168"/>
      <c r="T328" s="584" t="s">
        <v>2451</v>
      </c>
      <c r="U328" s="810"/>
      <c r="V328" s="810" t="s">
        <v>2482</v>
      </c>
      <c r="W328" s="811" t="s">
        <v>2483</v>
      </c>
      <c r="X328" s="674">
        <v>7</v>
      </c>
      <c r="Y328" s="83">
        <v>7</v>
      </c>
    </row>
    <row r="329" spans="1:25" ht="13.95" customHeight="1">
      <c r="A329" s="83">
        <v>446</v>
      </c>
      <c r="B329" s="107" t="s">
        <v>543</v>
      </c>
      <c r="C329" s="107" t="s">
        <v>559</v>
      </c>
      <c r="D329" s="826" t="s">
        <v>5048</v>
      </c>
      <c r="E329" s="1108" t="s">
        <v>13024</v>
      </c>
      <c r="F329" s="1111" t="s">
        <v>8760</v>
      </c>
      <c r="G329" s="1108" t="s">
        <v>11822</v>
      </c>
      <c r="H329" s="1107" t="s">
        <v>13025</v>
      </c>
      <c r="I329" s="1109" t="s">
        <v>11796</v>
      </c>
      <c r="J329" s="1103" t="s">
        <v>11824</v>
      </c>
      <c r="K329" s="1110">
        <v>0</v>
      </c>
      <c r="L329" s="1114">
        <v>55000</v>
      </c>
      <c r="M329" s="1109" t="s">
        <v>11797</v>
      </c>
      <c r="N329" s="1110">
        <v>2024</v>
      </c>
      <c r="O329" s="1107" t="s">
        <v>13026</v>
      </c>
      <c r="P329" s="484" t="s">
        <v>66</v>
      </c>
      <c r="Q329" s="45" t="s">
        <v>1165</v>
      </c>
      <c r="R329" s="126"/>
      <c r="S329" s="168" t="s">
        <v>798</v>
      </c>
      <c r="T329" s="584" t="s">
        <v>2484</v>
      </c>
      <c r="U329" s="815" t="s">
        <v>2485</v>
      </c>
      <c r="V329" s="810" t="s">
        <v>2486</v>
      </c>
      <c r="W329" s="811" t="s">
        <v>2487</v>
      </c>
      <c r="X329" s="674">
        <v>7</v>
      </c>
      <c r="Y329" s="83">
        <v>7</v>
      </c>
    </row>
    <row r="330" spans="1:25" ht="13.95" customHeight="1">
      <c r="A330" s="83">
        <v>468</v>
      </c>
      <c r="B330" s="107" t="s">
        <v>543</v>
      </c>
      <c r="C330" s="107" t="s">
        <v>560</v>
      </c>
      <c r="D330" s="826" t="s">
        <v>5069</v>
      </c>
      <c r="E330" s="1121" t="s">
        <v>13158</v>
      </c>
      <c r="F330" s="1121" t="s">
        <v>13159</v>
      </c>
      <c r="G330" s="1121" t="s">
        <v>11822</v>
      </c>
      <c r="H330" s="1121" t="s">
        <v>13160</v>
      </c>
      <c r="I330" s="1105" t="s">
        <v>11796</v>
      </c>
      <c r="J330" s="1102" t="s">
        <v>11824</v>
      </c>
      <c r="K330" s="1106">
        <v>0</v>
      </c>
      <c r="L330" s="1112">
        <v>6000</v>
      </c>
      <c r="M330" s="1105" t="s">
        <v>11797</v>
      </c>
      <c r="N330" s="1106">
        <v>2024</v>
      </c>
      <c r="O330" s="1107" t="s">
        <v>8604</v>
      </c>
      <c r="P330" s="484" t="s">
        <v>66</v>
      </c>
      <c r="Q330" s="138" t="s">
        <v>1165</v>
      </c>
      <c r="R330" s="126"/>
      <c r="S330" s="168" t="s">
        <v>804</v>
      </c>
      <c r="T330" s="816" t="s">
        <v>2484</v>
      </c>
      <c r="U330" s="810" t="s">
        <v>2525</v>
      </c>
      <c r="V330" s="810" t="s">
        <v>2526</v>
      </c>
      <c r="W330" s="810" t="s">
        <v>2527</v>
      </c>
      <c r="X330" s="674">
        <v>7</v>
      </c>
      <c r="Y330" s="83">
        <v>7</v>
      </c>
    </row>
    <row r="331" spans="1:25" ht="13.95" customHeight="1">
      <c r="A331" s="83">
        <v>489</v>
      </c>
      <c r="B331" s="107" t="s">
        <v>543</v>
      </c>
      <c r="C331" s="107" t="s">
        <v>560</v>
      </c>
      <c r="D331" s="826" t="s">
        <v>5068</v>
      </c>
      <c r="E331" s="1108" t="s">
        <v>13154</v>
      </c>
      <c r="F331" s="1111" t="s">
        <v>8765</v>
      </c>
      <c r="G331" s="1108" t="s">
        <v>11793</v>
      </c>
      <c r="H331" s="1108" t="s">
        <v>13155</v>
      </c>
      <c r="I331" s="1121" t="s">
        <v>12350</v>
      </c>
      <c r="J331" s="1113"/>
      <c r="K331" s="1125"/>
      <c r="L331" s="1125"/>
      <c r="M331" s="1109" t="s">
        <v>11797</v>
      </c>
      <c r="N331" s="1110">
        <v>2024</v>
      </c>
      <c r="O331" s="1119" t="s">
        <v>9732</v>
      </c>
      <c r="P331" s="484" t="s">
        <v>98</v>
      </c>
      <c r="R331" s="980" t="s">
        <v>9618</v>
      </c>
      <c r="X331" s="674">
        <v>7</v>
      </c>
      <c r="Y331" s="478" t="s">
        <v>8731</v>
      </c>
    </row>
    <row r="332" spans="1:25" ht="13.2" customHeight="1">
      <c r="A332" s="83">
        <v>508</v>
      </c>
      <c r="B332" s="107" t="s">
        <v>544</v>
      </c>
      <c r="C332" s="107" t="s">
        <v>561</v>
      </c>
      <c r="D332" s="826" t="s">
        <v>5077</v>
      </c>
      <c r="E332" s="1102" t="s">
        <v>13198</v>
      </c>
      <c r="F332" s="1102" t="s">
        <v>13199</v>
      </c>
      <c r="G332" s="1102" t="s">
        <v>11793</v>
      </c>
      <c r="H332" s="1103" t="s">
        <v>13200</v>
      </c>
      <c r="I332" s="1121" t="s">
        <v>13201</v>
      </c>
      <c r="J332" s="1102" t="s">
        <v>11796</v>
      </c>
      <c r="K332" s="1105" t="s">
        <v>11796</v>
      </c>
      <c r="L332" s="1105" t="s">
        <v>11796</v>
      </c>
      <c r="M332" s="1105" t="s">
        <v>11797</v>
      </c>
      <c r="N332" s="1106">
        <v>2024</v>
      </c>
      <c r="O332" s="1107" t="s">
        <v>13202</v>
      </c>
      <c r="P332" s="484" t="s">
        <v>66</v>
      </c>
      <c r="X332" s="674">
        <v>7</v>
      </c>
      <c r="Y332" s="478" t="s">
        <v>8731</v>
      </c>
    </row>
    <row r="333" spans="1:25" ht="13.2" customHeight="1">
      <c r="A333" s="83">
        <v>550</v>
      </c>
      <c r="B333" s="107" t="s">
        <v>545</v>
      </c>
      <c r="C333" s="107" t="s">
        <v>564</v>
      </c>
      <c r="D333" s="826" t="s">
        <v>5104</v>
      </c>
      <c r="E333" s="1121" t="s">
        <v>13360</v>
      </c>
      <c r="F333" s="1108" t="s">
        <v>13354</v>
      </c>
      <c r="G333" s="1121" t="s">
        <v>11822</v>
      </c>
      <c r="H333" s="1108" t="s">
        <v>13361</v>
      </c>
      <c r="I333" s="1105" t="s">
        <v>11796</v>
      </c>
      <c r="J333" s="1102" t="s">
        <v>11824</v>
      </c>
      <c r="K333" s="1106">
        <v>0</v>
      </c>
      <c r="L333" s="1106">
        <v>480</v>
      </c>
      <c r="M333" s="1105" t="s">
        <v>11797</v>
      </c>
      <c r="N333" s="1106">
        <v>2024</v>
      </c>
      <c r="O333" s="1107" t="s">
        <v>13362</v>
      </c>
      <c r="P333" s="484" t="s">
        <v>98</v>
      </c>
      <c r="Q333" s="139" t="s">
        <v>9624</v>
      </c>
      <c r="R333" s="126"/>
      <c r="S333" s="168" t="s">
        <v>878</v>
      </c>
      <c r="T333" s="584" t="s">
        <v>2622</v>
      </c>
      <c r="U333" s="810"/>
      <c r="V333" s="814" t="s">
        <v>3165</v>
      </c>
      <c r="W333" s="810" t="s">
        <v>3166</v>
      </c>
      <c r="X333" s="674">
        <v>7</v>
      </c>
      <c r="Y333" s="83">
        <v>6</v>
      </c>
    </row>
    <row r="334" spans="1:25" ht="13.2" customHeight="1">
      <c r="A334" s="83">
        <v>573</v>
      </c>
      <c r="B334" s="484" t="s">
        <v>8674</v>
      </c>
      <c r="C334" s="484" t="s">
        <v>7925</v>
      </c>
      <c r="D334" s="529" t="s">
        <v>8675</v>
      </c>
      <c r="E334" s="1103" t="s">
        <v>13420</v>
      </c>
      <c r="F334" s="1104" t="s">
        <v>8677</v>
      </c>
      <c r="G334" s="1103" t="s">
        <v>11793</v>
      </c>
      <c r="H334" s="1104" t="s">
        <v>8678</v>
      </c>
      <c r="I334" s="1111" t="s">
        <v>8679</v>
      </c>
      <c r="J334" s="1113"/>
      <c r="K334" s="1125"/>
      <c r="L334" s="1125"/>
      <c r="M334" s="1109" t="s">
        <v>11797</v>
      </c>
      <c r="N334" s="1110">
        <v>2024</v>
      </c>
      <c r="O334" s="1111" t="s">
        <v>8680</v>
      </c>
      <c r="P334" s="484" t="s">
        <v>66</v>
      </c>
      <c r="X334" s="674">
        <v>7</v>
      </c>
      <c r="Y334" s="478" t="s">
        <v>8731</v>
      </c>
    </row>
    <row r="335" spans="1:25" ht="13.2" customHeight="1">
      <c r="A335" s="83">
        <v>576</v>
      </c>
      <c r="B335" s="484" t="s">
        <v>8674</v>
      </c>
      <c r="C335" s="484" t="s">
        <v>7925</v>
      </c>
      <c r="D335" s="529" t="s">
        <v>8686</v>
      </c>
      <c r="E335" s="1103" t="s">
        <v>13516</v>
      </c>
      <c r="F335" s="1104" t="s">
        <v>8688</v>
      </c>
      <c r="G335" s="1103" t="s">
        <v>11793</v>
      </c>
      <c r="H335" s="1104" t="s">
        <v>8689</v>
      </c>
      <c r="I335" s="1111" t="s">
        <v>8690</v>
      </c>
      <c r="J335" s="1113"/>
      <c r="K335" s="1125"/>
      <c r="L335" s="1125"/>
      <c r="M335" s="1105" t="s">
        <v>11797</v>
      </c>
      <c r="N335" s="1106">
        <v>2024</v>
      </c>
      <c r="O335" s="1111" t="s">
        <v>8691</v>
      </c>
      <c r="P335" s="484" t="s">
        <v>66</v>
      </c>
      <c r="R335" s="271"/>
      <c r="X335" s="674">
        <v>7</v>
      </c>
      <c r="Y335" s="478" t="s">
        <v>8731</v>
      </c>
    </row>
    <row r="336" spans="1:25" ht="13.95" customHeight="1">
      <c r="A336" s="83">
        <v>580</v>
      </c>
      <c r="B336" s="484" t="s">
        <v>8674</v>
      </c>
      <c r="C336" s="484" t="s">
        <v>7925</v>
      </c>
      <c r="D336" s="529" t="s">
        <v>8693</v>
      </c>
      <c r="E336" s="1102" t="s">
        <v>13553</v>
      </c>
      <c r="F336" s="1103" t="s">
        <v>13554</v>
      </c>
      <c r="G336" s="1102" t="s">
        <v>11793</v>
      </c>
      <c r="H336" s="1103" t="s">
        <v>12127</v>
      </c>
      <c r="I336" s="1109" t="s">
        <v>12109</v>
      </c>
      <c r="J336" s="1113"/>
      <c r="K336" s="1125"/>
      <c r="L336" s="1125"/>
      <c r="M336" s="1105" t="s">
        <v>11797</v>
      </c>
      <c r="N336" s="1106">
        <v>2024</v>
      </c>
      <c r="O336" s="1108" t="s">
        <v>13555</v>
      </c>
      <c r="P336" s="484" t="s">
        <v>66</v>
      </c>
      <c r="X336" s="674">
        <v>7</v>
      </c>
      <c r="Y336" s="478" t="s">
        <v>8731</v>
      </c>
    </row>
    <row r="337" spans="1:25" ht="13.95" customHeight="1">
      <c r="A337" s="83">
        <v>588</v>
      </c>
      <c r="B337" s="484" t="s">
        <v>8674</v>
      </c>
      <c r="C337" s="484" t="s">
        <v>7925</v>
      </c>
      <c r="D337" s="529" t="s">
        <v>8708</v>
      </c>
      <c r="E337" s="1102" t="s">
        <v>13444</v>
      </c>
      <c r="F337" s="1103" t="s">
        <v>13445</v>
      </c>
      <c r="G337" s="1102" t="s">
        <v>11793</v>
      </c>
      <c r="H337" s="1103" t="s">
        <v>13437</v>
      </c>
      <c r="I337" s="1108" t="s">
        <v>13438</v>
      </c>
      <c r="J337" s="1113"/>
      <c r="K337" s="1125"/>
      <c r="L337" s="1125"/>
      <c r="M337" s="1105" t="s">
        <v>11797</v>
      </c>
      <c r="N337" s="1106">
        <v>2024</v>
      </c>
      <c r="O337" s="1108" t="s">
        <v>13446</v>
      </c>
      <c r="P337" s="484" t="s">
        <v>66</v>
      </c>
      <c r="X337" s="674">
        <v>7</v>
      </c>
      <c r="Y337" s="478" t="s">
        <v>8731</v>
      </c>
    </row>
    <row r="338" spans="1:25" ht="13.95" customHeight="1">
      <c r="A338" s="83">
        <v>615</v>
      </c>
      <c r="B338" s="484" t="s">
        <v>8674</v>
      </c>
      <c r="C338" s="484" t="s">
        <v>7925</v>
      </c>
      <c r="D338" s="529" t="s">
        <v>11071</v>
      </c>
      <c r="E338" s="1121" t="s">
        <v>13526</v>
      </c>
      <c r="F338" s="1108" t="s">
        <v>13527</v>
      </c>
      <c r="G338" s="1121" t="s">
        <v>11793</v>
      </c>
      <c r="H338" s="1108" t="s">
        <v>12345</v>
      </c>
      <c r="I338" s="1103" t="s">
        <v>12346</v>
      </c>
      <c r="J338" s="1113"/>
      <c r="K338" s="1125"/>
      <c r="L338" s="1125"/>
      <c r="M338" s="1105" t="s">
        <v>11797</v>
      </c>
      <c r="N338" s="1106">
        <v>2024</v>
      </c>
      <c r="O338" s="1121" t="s">
        <v>12347</v>
      </c>
      <c r="P338" s="484" t="s">
        <v>98</v>
      </c>
      <c r="X338" s="674">
        <v>7</v>
      </c>
      <c r="Y338" s="478" t="s">
        <v>8731</v>
      </c>
    </row>
    <row r="339" spans="1:25" ht="13.95" customHeight="1">
      <c r="A339" s="83">
        <v>616</v>
      </c>
      <c r="B339" s="484" t="s">
        <v>8674</v>
      </c>
      <c r="C339" s="484" t="s">
        <v>7925</v>
      </c>
      <c r="D339" s="529" t="s">
        <v>11071</v>
      </c>
      <c r="E339" s="1121" t="s">
        <v>13528</v>
      </c>
      <c r="F339" s="1108" t="s">
        <v>13527</v>
      </c>
      <c r="G339" s="1121" t="s">
        <v>11793</v>
      </c>
      <c r="H339" s="1108" t="s">
        <v>13529</v>
      </c>
      <c r="I339" s="1103" t="s">
        <v>12350</v>
      </c>
      <c r="J339" s="1113"/>
      <c r="K339" s="1125"/>
      <c r="L339" s="1125"/>
      <c r="M339" s="1105" t="s">
        <v>11797</v>
      </c>
      <c r="N339" s="1106">
        <v>2024</v>
      </c>
      <c r="O339" s="1108" t="s">
        <v>13530</v>
      </c>
      <c r="P339" s="484" t="s">
        <v>98</v>
      </c>
      <c r="Q339" s="1093"/>
      <c r="X339" s="674">
        <v>7</v>
      </c>
      <c r="Y339" s="478" t="s">
        <v>8731</v>
      </c>
    </row>
    <row r="340" spans="1:25" ht="13.2" customHeight="1">
      <c r="A340" s="83">
        <v>22</v>
      </c>
      <c r="B340" s="107" t="s">
        <v>537</v>
      </c>
      <c r="C340" s="107" t="s">
        <v>538</v>
      </c>
      <c r="D340" s="1000" t="s">
        <v>4874</v>
      </c>
      <c r="E340" s="1102" t="s">
        <v>12001</v>
      </c>
      <c r="F340" s="1120" t="s">
        <v>600</v>
      </c>
      <c r="G340" s="1102" t="s">
        <v>11793</v>
      </c>
      <c r="H340" s="1102" t="s">
        <v>12002</v>
      </c>
      <c r="I340" s="1103" t="s">
        <v>12003</v>
      </c>
      <c r="J340" s="1102" t="s">
        <v>11796</v>
      </c>
      <c r="K340" s="1105" t="s">
        <v>11796</v>
      </c>
      <c r="L340" s="1105" t="s">
        <v>11796</v>
      </c>
      <c r="M340" s="1105" t="s">
        <v>11838</v>
      </c>
      <c r="N340" s="1106">
        <v>2025</v>
      </c>
      <c r="O340" s="1111" t="s">
        <v>8132</v>
      </c>
      <c r="P340" s="498" t="s">
        <v>66</v>
      </c>
      <c r="Q340" s="138" t="s">
        <v>1174</v>
      </c>
      <c r="R340" s="132"/>
      <c r="S340" s="168"/>
      <c r="T340" s="583" t="s">
        <v>1937</v>
      </c>
      <c r="U340" s="810"/>
      <c r="V340" s="817" t="s">
        <v>1959</v>
      </c>
      <c r="W340" s="809" t="s">
        <v>1960</v>
      </c>
      <c r="X340" s="674">
        <v>8</v>
      </c>
      <c r="Y340" s="83">
        <v>8</v>
      </c>
    </row>
    <row r="341" spans="1:25" ht="13.2" customHeight="1">
      <c r="A341" s="83">
        <v>89</v>
      </c>
      <c r="B341" s="107" t="s">
        <v>537</v>
      </c>
      <c r="C341" s="107" t="s">
        <v>538</v>
      </c>
      <c r="D341" s="966" t="s">
        <v>4903</v>
      </c>
      <c r="E341" s="1102" t="s">
        <v>12204</v>
      </c>
      <c r="F341" s="1104" t="s">
        <v>656</v>
      </c>
      <c r="G341" s="1102" t="s">
        <v>11822</v>
      </c>
      <c r="H341" s="1104" t="s">
        <v>1366</v>
      </c>
      <c r="I341" s="1105" t="s">
        <v>11796</v>
      </c>
      <c r="J341" s="1103" t="s">
        <v>12205</v>
      </c>
      <c r="K341" s="1105" t="s">
        <v>11796</v>
      </c>
      <c r="L341" s="1106">
        <v>30</v>
      </c>
      <c r="M341" s="1105" t="s">
        <v>11838</v>
      </c>
      <c r="N341" s="1106">
        <v>2025</v>
      </c>
      <c r="O341" s="1111" t="s">
        <v>8193</v>
      </c>
      <c r="P341" s="498" t="s">
        <v>66</v>
      </c>
      <c r="Q341" s="128"/>
      <c r="R341" s="128"/>
      <c r="S341" s="168"/>
      <c r="T341" s="584" t="s">
        <v>2038</v>
      </c>
      <c r="U341" s="815" t="s">
        <v>2094</v>
      </c>
      <c r="V341" s="811" t="s">
        <v>2095</v>
      </c>
      <c r="W341" s="810" t="s">
        <v>2096</v>
      </c>
      <c r="X341" s="674">
        <v>8</v>
      </c>
      <c r="Y341" s="83">
        <v>5</v>
      </c>
    </row>
    <row r="342" spans="1:25" ht="13.2" customHeight="1">
      <c r="A342" s="83">
        <v>90</v>
      </c>
      <c r="B342" s="107" t="s">
        <v>537</v>
      </c>
      <c r="C342" s="107" t="s">
        <v>538</v>
      </c>
      <c r="D342" s="966" t="s">
        <v>4903</v>
      </c>
      <c r="E342" s="1102" t="s">
        <v>12206</v>
      </c>
      <c r="F342" s="1103" t="s">
        <v>12162</v>
      </c>
      <c r="G342" s="1102" t="s">
        <v>11822</v>
      </c>
      <c r="H342" s="1113" t="s">
        <v>12207</v>
      </c>
      <c r="I342" s="1105" t="s">
        <v>11796</v>
      </c>
      <c r="J342" s="1103" t="s">
        <v>12208</v>
      </c>
      <c r="K342" s="1105" t="s">
        <v>11796</v>
      </c>
      <c r="L342" s="1106">
        <v>30</v>
      </c>
      <c r="M342" s="1105" t="s">
        <v>11838</v>
      </c>
      <c r="N342" s="1106">
        <v>2025</v>
      </c>
      <c r="O342" s="1111" t="s">
        <v>8194</v>
      </c>
      <c r="P342" s="498" t="s">
        <v>66</v>
      </c>
      <c r="Q342" s="128"/>
      <c r="R342" s="128"/>
      <c r="S342" s="168"/>
      <c r="T342" s="584" t="s">
        <v>2038</v>
      </c>
      <c r="U342" s="815" t="s">
        <v>2097</v>
      </c>
      <c r="V342" s="811" t="s">
        <v>2095</v>
      </c>
      <c r="W342" s="810" t="s">
        <v>2098</v>
      </c>
      <c r="X342" s="674">
        <v>8</v>
      </c>
      <c r="Y342" s="83">
        <v>5</v>
      </c>
    </row>
    <row r="343" spans="1:25" ht="13.2" customHeight="1">
      <c r="A343" s="83">
        <v>91</v>
      </c>
      <c r="B343" s="107" t="s">
        <v>537</v>
      </c>
      <c r="C343" s="107" t="s">
        <v>538</v>
      </c>
      <c r="D343" s="966" t="s">
        <v>4903</v>
      </c>
      <c r="E343" s="1102" t="s">
        <v>12209</v>
      </c>
      <c r="F343" s="1103" t="s">
        <v>12162</v>
      </c>
      <c r="G343" s="1102" t="s">
        <v>11822</v>
      </c>
      <c r="H343" s="1113" t="s">
        <v>12210</v>
      </c>
      <c r="I343" s="1105" t="s">
        <v>11796</v>
      </c>
      <c r="J343" s="1103" t="s">
        <v>12208</v>
      </c>
      <c r="K343" s="1105" t="s">
        <v>11796</v>
      </c>
      <c r="L343" s="1106">
        <v>30</v>
      </c>
      <c r="M343" s="1105" t="s">
        <v>11838</v>
      </c>
      <c r="N343" s="1106">
        <v>2025</v>
      </c>
      <c r="O343" s="1108" t="s">
        <v>12211</v>
      </c>
      <c r="P343" s="498" t="s">
        <v>66</v>
      </c>
      <c r="Q343" s="128"/>
      <c r="R343" s="128"/>
      <c r="S343" s="168"/>
      <c r="T343" s="816"/>
      <c r="U343" s="815" t="s">
        <v>2099</v>
      </c>
      <c r="V343" s="811" t="s">
        <v>2095</v>
      </c>
      <c r="W343" s="810" t="s">
        <v>2100</v>
      </c>
      <c r="X343" s="674">
        <v>8</v>
      </c>
      <c r="Y343" s="83">
        <v>5</v>
      </c>
    </row>
    <row r="344" spans="1:25" ht="13.2" customHeight="1">
      <c r="A344" s="83">
        <v>92</v>
      </c>
      <c r="B344" s="107" t="s">
        <v>537</v>
      </c>
      <c r="C344" s="107" t="s">
        <v>538</v>
      </c>
      <c r="D344" s="966" t="s">
        <v>4903</v>
      </c>
      <c r="E344" s="1102" t="s">
        <v>12212</v>
      </c>
      <c r="F344" s="1103" t="s">
        <v>12162</v>
      </c>
      <c r="G344" s="1102" t="s">
        <v>11822</v>
      </c>
      <c r="H344" s="1113" t="s">
        <v>12213</v>
      </c>
      <c r="I344" s="1105" t="s">
        <v>11796</v>
      </c>
      <c r="J344" s="1103" t="s">
        <v>12208</v>
      </c>
      <c r="K344" s="1105" t="s">
        <v>11796</v>
      </c>
      <c r="L344" s="1106">
        <v>60</v>
      </c>
      <c r="M344" s="1105" t="s">
        <v>11838</v>
      </c>
      <c r="N344" s="1106">
        <v>2025</v>
      </c>
      <c r="O344" s="1108" t="s">
        <v>12214</v>
      </c>
      <c r="P344" s="498" t="s">
        <v>66</v>
      </c>
      <c r="Q344" s="128"/>
      <c r="R344" s="128"/>
      <c r="S344" s="168"/>
      <c r="T344" s="816"/>
      <c r="U344" s="815" t="s">
        <v>2101</v>
      </c>
      <c r="V344" s="811" t="s">
        <v>2095</v>
      </c>
      <c r="W344" s="810" t="s">
        <v>2102</v>
      </c>
      <c r="X344" s="674">
        <v>8</v>
      </c>
      <c r="Y344" s="83">
        <v>5</v>
      </c>
    </row>
    <row r="345" spans="1:25" ht="13.2" customHeight="1">
      <c r="A345" s="83">
        <v>93</v>
      </c>
      <c r="B345" s="107" t="s">
        <v>537</v>
      </c>
      <c r="C345" s="107" t="s">
        <v>538</v>
      </c>
      <c r="D345" s="966" t="s">
        <v>4903</v>
      </c>
      <c r="E345" s="1102" t="s">
        <v>12218</v>
      </c>
      <c r="F345" s="1103" t="s">
        <v>12162</v>
      </c>
      <c r="G345" s="1102" t="s">
        <v>11822</v>
      </c>
      <c r="H345" s="1113" t="s">
        <v>12219</v>
      </c>
      <c r="I345" s="1105" t="s">
        <v>11796</v>
      </c>
      <c r="J345" s="1103" t="s">
        <v>12220</v>
      </c>
      <c r="K345" s="1105" t="s">
        <v>11796</v>
      </c>
      <c r="L345" s="1106">
        <v>0</v>
      </c>
      <c r="M345" s="1105" t="s">
        <v>11838</v>
      </c>
      <c r="N345" s="1106">
        <v>2025</v>
      </c>
      <c r="O345" s="1108" t="s">
        <v>12221</v>
      </c>
      <c r="P345" s="498" t="s">
        <v>66</v>
      </c>
      <c r="Q345" s="128"/>
      <c r="R345" s="128"/>
      <c r="S345" s="168"/>
      <c r="T345" s="816"/>
      <c r="U345" s="815" t="s">
        <v>2103</v>
      </c>
      <c r="V345" s="811" t="s">
        <v>2095</v>
      </c>
      <c r="W345" s="810" t="s">
        <v>2104</v>
      </c>
      <c r="X345" s="674">
        <v>8</v>
      </c>
      <c r="Y345" s="83">
        <v>5</v>
      </c>
    </row>
    <row r="346" spans="1:25" ht="13.8" customHeight="1">
      <c r="A346" s="83">
        <v>94</v>
      </c>
      <c r="B346" s="107" t="s">
        <v>537</v>
      </c>
      <c r="C346" s="107" t="s">
        <v>538</v>
      </c>
      <c r="D346" s="966" t="s">
        <v>4903</v>
      </c>
      <c r="E346" s="1102" t="s">
        <v>12222</v>
      </c>
      <c r="F346" s="1103" t="s">
        <v>12162</v>
      </c>
      <c r="G346" s="1102" t="s">
        <v>11822</v>
      </c>
      <c r="H346" s="1113" t="s">
        <v>12223</v>
      </c>
      <c r="I346" s="1105" t="s">
        <v>11796</v>
      </c>
      <c r="J346" s="1103" t="s">
        <v>12220</v>
      </c>
      <c r="K346" s="1105" t="s">
        <v>11796</v>
      </c>
      <c r="L346" s="1106">
        <v>0</v>
      </c>
      <c r="M346" s="1105" t="s">
        <v>11838</v>
      </c>
      <c r="N346" s="1106">
        <v>2025</v>
      </c>
      <c r="O346" s="1108" t="s">
        <v>12224</v>
      </c>
      <c r="P346" s="498" t="s">
        <v>66</v>
      </c>
      <c r="Q346" s="128"/>
      <c r="R346" s="128"/>
      <c r="S346" s="168"/>
      <c r="T346" s="816"/>
      <c r="U346" s="815" t="s">
        <v>2105</v>
      </c>
      <c r="V346" s="811" t="s">
        <v>2095</v>
      </c>
      <c r="W346" s="810" t="s">
        <v>2106</v>
      </c>
      <c r="X346" s="674">
        <v>8</v>
      </c>
      <c r="Y346" s="83">
        <v>5</v>
      </c>
    </row>
    <row r="347" spans="1:25" ht="13.8">
      <c r="A347" s="83">
        <v>95</v>
      </c>
      <c r="B347" s="107" t="s">
        <v>537</v>
      </c>
      <c r="C347" s="107" t="s">
        <v>538</v>
      </c>
      <c r="D347" s="826" t="s">
        <v>4903</v>
      </c>
      <c r="E347" s="1102" t="s">
        <v>12225</v>
      </c>
      <c r="F347" s="1103" t="s">
        <v>12162</v>
      </c>
      <c r="G347" s="1102" t="s">
        <v>11822</v>
      </c>
      <c r="H347" s="1113" t="s">
        <v>12226</v>
      </c>
      <c r="I347" s="1105" t="s">
        <v>11796</v>
      </c>
      <c r="J347" s="1103" t="s">
        <v>12220</v>
      </c>
      <c r="K347" s="1105" t="s">
        <v>11796</v>
      </c>
      <c r="L347" s="1106">
        <v>0</v>
      </c>
      <c r="M347" s="1105" t="s">
        <v>11838</v>
      </c>
      <c r="N347" s="1106">
        <v>2025</v>
      </c>
      <c r="O347" s="1108" t="s">
        <v>12227</v>
      </c>
      <c r="P347" s="498" t="s">
        <v>66</v>
      </c>
      <c r="Q347" s="128"/>
      <c r="R347" s="128"/>
      <c r="S347" s="168"/>
      <c r="T347" s="816"/>
      <c r="U347" s="815" t="s">
        <v>2107</v>
      </c>
      <c r="V347" s="811" t="s">
        <v>2095</v>
      </c>
      <c r="W347" s="810" t="s">
        <v>2108</v>
      </c>
      <c r="X347" s="674">
        <v>8</v>
      </c>
      <c r="Y347" s="83">
        <v>5</v>
      </c>
    </row>
    <row r="348" spans="1:25" ht="13.8" customHeight="1">
      <c r="A348" s="83">
        <v>96</v>
      </c>
      <c r="B348" s="107" t="s">
        <v>537</v>
      </c>
      <c r="C348" s="107" t="s">
        <v>538</v>
      </c>
      <c r="D348" s="826" t="s">
        <v>4903</v>
      </c>
      <c r="E348" s="1102" t="s">
        <v>12228</v>
      </c>
      <c r="F348" s="1103" t="s">
        <v>12162</v>
      </c>
      <c r="G348" s="1102" t="s">
        <v>11822</v>
      </c>
      <c r="H348" s="1113" t="s">
        <v>12229</v>
      </c>
      <c r="I348" s="1105" t="s">
        <v>11796</v>
      </c>
      <c r="J348" s="1103" t="s">
        <v>12220</v>
      </c>
      <c r="K348" s="1105" t="s">
        <v>11796</v>
      </c>
      <c r="L348" s="1106">
        <v>0</v>
      </c>
      <c r="M348" s="1105" t="s">
        <v>11838</v>
      </c>
      <c r="N348" s="1106">
        <v>2025</v>
      </c>
      <c r="O348" s="1108" t="s">
        <v>12230</v>
      </c>
      <c r="P348" s="498" t="s">
        <v>66</v>
      </c>
      <c r="Q348" s="136"/>
      <c r="R348" s="128"/>
      <c r="S348" s="168"/>
      <c r="T348" s="816"/>
      <c r="U348" s="815" t="s">
        <v>2109</v>
      </c>
      <c r="V348" s="811" t="s">
        <v>2095</v>
      </c>
      <c r="W348" s="810" t="s">
        <v>2110</v>
      </c>
      <c r="X348" s="674">
        <v>8</v>
      </c>
      <c r="Y348" s="83">
        <v>5</v>
      </c>
    </row>
    <row r="349" spans="1:25" ht="13.8" customHeight="1">
      <c r="A349" s="83">
        <v>528</v>
      </c>
      <c r="B349" s="107" t="s">
        <v>544</v>
      </c>
      <c r="C349" s="107" t="s">
        <v>562</v>
      </c>
      <c r="D349" s="826" t="s">
        <v>5089</v>
      </c>
      <c r="E349" s="1102" t="s">
        <v>13263</v>
      </c>
      <c r="F349" s="1103" t="s">
        <v>13260</v>
      </c>
      <c r="G349" s="1102" t="s">
        <v>11822</v>
      </c>
      <c r="H349" s="1103" t="s">
        <v>13264</v>
      </c>
      <c r="I349" s="1105" t="s">
        <v>11796</v>
      </c>
      <c r="J349" s="1102" t="s">
        <v>11855</v>
      </c>
      <c r="K349" s="1106">
        <v>0</v>
      </c>
      <c r="L349" s="1106">
        <v>90</v>
      </c>
      <c r="M349" s="1105" t="s">
        <v>11838</v>
      </c>
      <c r="N349" s="1106">
        <v>2025</v>
      </c>
      <c r="O349" s="1107" t="s">
        <v>13265</v>
      </c>
      <c r="P349" s="484" t="s">
        <v>98</v>
      </c>
      <c r="Q349" s="45" t="s">
        <v>1167</v>
      </c>
      <c r="R349" s="126"/>
      <c r="S349" s="168" t="s">
        <v>867</v>
      </c>
      <c r="T349" s="584" t="s">
        <v>2531</v>
      </c>
      <c r="U349" s="811" t="s">
        <v>3125</v>
      </c>
      <c r="V349" s="810" t="s">
        <v>3126</v>
      </c>
      <c r="W349" s="814" t="s">
        <v>3127</v>
      </c>
      <c r="X349" s="674">
        <v>8</v>
      </c>
      <c r="Y349" s="83">
        <v>8</v>
      </c>
    </row>
    <row r="350" spans="1:25" ht="13.95" customHeight="1">
      <c r="A350" s="83">
        <v>24</v>
      </c>
      <c r="B350" s="107" t="s">
        <v>537</v>
      </c>
      <c r="C350" s="107" t="s">
        <v>538</v>
      </c>
      <c r="D350" s="826" t="s">
        <v>4884</v>
      </c>
      <c r="E350" s="1102" t="s">
        <v>12007</v>
      </c>
      <c r="F350" s="1104" t="s">
        <v>908</v>
      </c>
      <c r="G350" s="1102" t="s">
        <v>11793</v>
      </c>
      <c r="H350" s="1104" t="s">
        <v>1333</v>
      </c>
      <c r="I350" s="1104" t="s">
        <v>8134</v>
      </c>
      <c r="J350" s="1102" t="s">
        <v>11796</v>
      </c>
      <c r="K350" s="1105" t="s">
        <v>11796</v>
      </c>
      <c r="L350" s="1105" t="s">
        <v>11796</v>
      </c>
      <c r="M350" s="1105" t="s">
        <v>11817</v>
      </c>
      <c r="N350" s="1106">
        <v>2025</v>
      </c>
      <c r="O350" s="1111" t="s">
        <v>5675</v>
      </c>
      <c r="P350" s="498" t="s">
        <v>66</v>
      </c>
      <c r="Q350" s="45" t="s">
        <v>1174</v>
      </c>
      <c r="R350" s="126"/>
      <c r="S350" s="168"/>
      <c r="T350" s="583" t="s">
        <v>1931</v>
      </c>
      <c r="U350" s="810"/>
      <c r="V350" s="817" t="s">
        <v>1964</v>
      </c>
      <c r="W350" s="812" t="s">
        <v>1965</v>
      </c>
      <c r="X350" s="674">
        <v>8</v>
      </c>
      <c r="Y350" s="83">
        <v>8</v>
      </c>
    </row>
    <row r="351" spans="1:25" ht="13.95" customHeight="1">
      <c r="A351" s="83">
        <v>64</v>
      </c>
      <c r="B351" s="107" t="s">
        <v>537</v>
      </c>
      <c r="C351" s="107" t="s">
        <v>538</v>
      </c>
      <c r="D351" s="826" t="s">
        <v>4893</v>
      </c>
      <c r="E351" s="1102" t="s">
        <v>12128</v>
      </c>
      <c r="F351" s="1102" t="s">
        <v>12092</v>
      </c>
      <c r="G351" s="1102" t="s">
        <v>11793</v>
      </c>
      <c r="H351" s="1113" t="s">
        <v>12129</v>
      </c>
      <c r="I351" s="1102" t="s">
        <v>12127</v>
      </c>
      <c r="J351" s="1102" t="s">
        <v>11796</v>
      </c>
      <c r="K351" s="1105" t="s">
        <v>11796</v>
      </c>
      <c r="L351" s="1105" t="s">
        <v>11796</v>
      </c>
      <c r="M351" s="1105" t="s">
        <v>11817</v>
      </c>
      <c r="N351" s="1106">
        <v>2025</v>
      </c>
      <c r="O351" s="1107" t="s">
        <v>12130</v>
      </c>
      <c r="P351" s="498" t="s">
        <v>66</v>
      </c>
      <c r="Q351" s="136"/>
      <c r="R351" s="136"/>
      <c r="S351" s="168"/>
      <c r="T351" s="819" t="s">
        <v>2053</v>
      </c>
      <c r="U351" s="810"/>
      <c r="V351" s="811" t="s">
        <v>2054</v>
      </c>
      <c r="W351" s="810" t="s">
        <v>2055</v>
      </c>
      <c r="X351" s="674">
        <v>8</v>
      </c>
      <c r="Y351" s="83">
        <v>8</v>
      </c>
    </row>
    <row r="352" spans="1:25" ht="13.95" customHeight="1">
      <c r="A352" s="83">
        <v>65</v>
      </c>
      <c r="B352" s="107" t="s">
        <v>537</v>
      </c>
      <c r="C352" s="107" t="s">
        <v>538</v>
      </c>
      <c r="D352" s="826" t="s">
        <v>4893</v>
      </c>
      <c r="E352" s="1102" t="s">
        <v>12131</v>
      </c>
      <c r="F352" s="1104" t="s">
        <v>640</v>
      </c>
      <c r="G352" s="1102" t="s">
        <v>11793</v>
      </c>
      <c r="H352" s="1113" t="s">
        <v>12132</v>
      </c>
      <c r="I352" s="1104" t="s">
        <v>12133</v>
      </c>
      <c r="J352" s="1102" t="s">
        <v>11796</v>
      </c>
      <c r="K352" s="1105" t="s">
        <v>11796</v>
      </c>
      <c r="L352" s="1105" t="s">
        <v>11796</v>
      </c>
      <c r="M352" s="1105" t="s">
        <v>11817</v>
      </c>
      <c r="N352" s="1106">
        <v>2025</v>
      </c>
      <c r="O352" s="1111" t="s">
        <v>72</v>
      </c>
      <c r="P352" s="498" t="s">
        <v>66</v>
      </c>
      <c r="Q352" s="136"/>
      <c r="R352" s="136"/>
      <c r="S352" s="168"/>
      <c r="T352" s="584" t="s">
        <v>2056</v>
      </c>
      <c r="U352" s="815" t="s">
        <v>2057</v>
      </c>
      <c r="V352" s="811" t="s">
        <v>2058</v>
      </c>
      <c r="W352" s="811" t="s">
        <v>2059</v>
      </c>
      <c r="X352" s="674">
        <v>8</v>
      </c>
      <c r="Y352" s="83">
        <v>8</v>
      </c>
    </row>
    <row r="353" spans="1:25" ht="13.95" customHeight="1">
      <c r="A353" s="83">
        <v>132</v>
      </c>
      <c r="B353" s="107" t="s">
        <v>537</v>
      </c>
      <c r="C353" s="107" t="s">
        <v>538</v>
      </c>
      <c r="D353" s="826" t="s">
        <v>4905</v>
      </c>
      <c r="E353" s="1102" t="s">
        <v>11852</v>
      </c>
      <c r="F353" s="1104" t="s">
        <v>8233</v>
      </c>
      <c r="G353" s="1102" t="s">
        <v>11793</v>
      </c>
      <c r="H353" s="1104" t="s">
        <v>1379</v>
      </c>
      <c r="I353" s="1104" t="s">
        <v>8241</v>
      </c>
      <c r="J353" s="1102" t="s">
        <v>11796</v>
      </c>
      <c r="K353" s="1105" t="s">
        <v>11796</v>
      </c>
      <c r="L353" s="1105" t="s">
        <v>11796</v>
      </c>
      <c r="M353" s="1105" t="s">
        <v>11817</v>
      </c>
      <c r="N353" s="1106">
        <v>2025</v>
      </c>
      <c r="O353" s="1111" t="s">
        <v>8242</v>
      </c>
      <c r="P353" s="498" t="s">
        <v>66</v>
      </c>
      <c r="Q353" s="136"/>
      <c r="R353" s="136"/>
      <c r="S353" s="168"/>
      <c r="T353" s="816"/>
      <c r="U353" s="810"/>
      <c r="V353" s="810" t="s">
        <v>2174</v>
      </c>
      <c r="W353" s="810" t="s">
        <v>2175</v>
      </c>
      <c r="X353" s="674">
        <v>8</v>
      </c>
      <c r="Y353" s="83">
        <v>8</v>
      </c>
    </row>
    <row r="354" spans="1:25" ht="13.95" customHeight="1">
      <c r="A354" s="83">
        <v>163</v>
      </c>
      <c r="B354" s="107" t="s">
        <v>537</v>
      </c>
      <c r="C354" s="107" t="s">
        <v>538</v>
      </c>
      <c r="D354" s="826" t="s">
        <v>4870</v>
      </c>
      <c r="E354" s="1121" t="s">
        <v>11947</v>
      </c>
      <c r="F354" s="1121" t="s">
        <v>11948</v>
      </c>
      <c r="G354" s="1121" t="s">
        <v>11822</v>
      </c>
      <c r="H354" s="1121" t="s">
        <v>11949</v>
      </c>
      <c r="I354" s="1105" t="s">
        <v>11796</v>
      </c>
      <c r="J354" s="1102" t="s">
        <v>11824</v>
      </c>
      <c r="K354" s="1106">
        <v>0</v>
      </c>
      <c r="L354" s="1106">
        <v>55</v>
      </c>
      <c r="M354" s="1105" t="s">
        <v>11817</v>
      </c>
      <c r="N354" s="1106">
        <v>2025</v>
      </c>
      <c r="O354" s="1107" t="s">
        <v>11950</v>
      </c>
      <c r="P354" s="478" t="s">
        <v>98</v>
      </c>
      <c r="Q354" s="45" t="s">
        <v>1174</v>
      </c>
      <c r="R354" s="126"/>
      <c r="S354" s="168"/>
      <c r="T354" s="584" t="s">
        <v>1934</v>
      </c>
      <c r="U354" s="810"/>
      <c r="V354" s="810" t="s">
        <v>2680</v>
      </c>
      <c r="W354" s="810" t="s">
        <v>2681</v>
      </c>
      <c r="X354" s="674">
        <v>8</v>
      </c>
      <c r="Y354" s="83">
        <v>8</v>
      </c>
    </row>
    <row r="355" spans="1:25" ht="13.95" customHeight="1">
      <c r="A355" s="83">
        <v>177</v>
      </c>
      <c r="B355" s="107" t="s">
        <v>537</v>
      </c>
      <c r="C355" s="107" t="s">
        <v>540</v>
      </c>
      <c r="D355" s="826" t="s">
        <v>4908</v>
      </c>
      <c r="E355" s="1121" t="s">
        <v>12341</v>
      </c>
      <c r="F355" s="1111" t="s">
        <v>593</v>
      </c>
      <c r="G355" s="1121" t="s">
        <v>11822</v>
      </c>
      <c r="H355" s="1108" t="s">
        <v>12342</v>
      </c>
      <c r="I355" s="1105" t="s">
        <v>11796</v>
      </c>
      <c r="J355" s="1102" t="s">
        <v>11824</v>
      </c>
      <c r="K355" s="1112">
        <v>69900</v>
      </c>
      <c r="L355" s="1112">
        <v>111700</v>
      </c>
      <c r="M355" s="1105" t="s">
        <v>11817</v>
      </c>
      <c r="N355" s="1106">
        <v>2025</v>
      </c>
      <c r="O355" s="1095" t="s">
        <v>11762</v>
      </c>
      <c r="P355" s="478" t="s">
        <v>66</v>
      </c>
      <c r="Q355" s="45" t="s">
        <v>1164</v>
      </c>
      <c r="R355" s="1082" t="s">
        <v>11740</v>
      </c>
      <c r="S355" s="168" t="s">
        <v>746</v>
      </c>
      <c r="T355" s="584" t="s">
        <v>3371</v>
      </c>
      <c r="U355" s="811" t="s">
        <v>2201</v>
      </c>
      <c r="V355" s="810" t="s">
        <v>2202</v>
      </c>
      <c r="W355" s="810" t="s">
        <v>2203</v>
      </c>
      <c r="X355" s="674">
        <v>8</v>
      </c>
      <c r="Y355" s="83">
        <v>8</v>
      </c>
    </row>
    <row r="356" spans="1:25" ht="13.95" customHeight="1">
      <c r="A356" s="83">
        <v>189</v>
      </c>
      <c r="B356" s="107" t="s">
        <v>537</v>
      </c>
      <c r="C356" s="107" t="s">
        <v>540</v>
      </c>
      <c r="D356" s="529" t="s">
        <v>7914</v>
      </c>
      <c r="E356" s="1124" t="s">
        <v>12287</v>
      </c>
      <c r="F356" s="1111" t="s">
        <v>8741</v>
      </c>
      <c r="G356" s="1121" t="s">
        <v>11793</v>
      </c>
      <c r="H356" s="1108" t="s">
        <v>12288</v>
      </c>
      <c r="I356" s="1121" t="s">
        <v>11812</v>
      </c>
      <c r="J356" s="1102" t="s">
        <v>11796</v>
      </c>
      <c r="K356" s="1105" t="s">
        <v>11796</v>
      </c>
      <c r="L356" s="1105" t="s">
        <v>11796</v>
      </c>
      <c r="M356" s="1105" t="s">
        <v>11817</v>
      </c>
      <c r="N356" s="1106">
        <v>2025</v>
      </c>
      <c r="O356" s="1111" t="s">
        <v>8332</v>
      </c>
      <c r="P356" s="478" t="s">
        <v>66</v>
      </c>
      <c r="X356" s="674">
        <v>8</v>
      </c>
      <c r="Y356" s="478" t="s">
        <v>8731</v>
      </c>
    </row>
    <row r="357" spans="1:25" ht="13.8">
      <c r="A357" s="83">
        <v>225</v>
      </c>
      <c r="B357" s="107" t="s">
        <v>537</v>
      </c>
      <c r="C357" s="107" t="s">
        <v>542</v>
      </c>
      <c r="D357" s="1000" t="s">
        <v>4933</v>
      </c>
      <c r="E357" s="1102" t="s">
        <v>12399</v>
      </c>
      <c r="F357" s="1102" t="s">
        <v>12387</v>
      </c>
      <c r="G357" s="1102" t="s">
        <v>11822</v>
      </c>
      <c r="H357" s="1102" t="s">
        <v>12400</v>
      </c>
      <c r="I357" s="1105" t="s">
        <v>11796</v>
      </c>
      <c r="J357" s="1102" t="s">
        <v>11824</v>
      </c>
      <c r="K357" s="1106">
        <v>0</v>
      </c>
      <c r="L357" s="1112">
        <v>1300</v>
      </c>
      <c r="M357" s="1105" t="s">
        <v>11817</v>
      </c>
      <c r="N357" s="1106">
        <v>2025</v>
      </c>
      <c r="O357" s="1111" t="s">
        <v>8370</v>
      </c>
      <c r="P357" s="478" t="s">
        <v>98</v>
      </c>
      <c r="Q357" s="138" t="s">
        <v>1168</v>
      </c>
      <c r="R357" s="132"/>
      <c r="S357" s="168" t="s">
        <v>747</v>
      </c>
      <c r="T357" s="819" t="s">
        <v>2753</v>
      </c>
      <c r="U357" s="810"/>
      <c r="V357" s="810" t="s">
        <v>2754</v>
      </c>
      <c r="W357" s="810" t="s">
        <v>2755</v>
      </c>
      <c r="X357" s="674">
        <v>8</v>
      </c>
      <c r="Y357" s="83">
        <v>8</v>
      </c>
    </row>
    <row r="358" spans="1:25" ht="13.8" customHeight="1">
      <c r="A358" s="83">
        <v>282</v>
      </c>
      <c r="B358" s="107" t="s">
        <v>539</v>
      </c>
      <c r="C358" s="107" t="s">
        <v>546</v>
      </c>
      <c r="D358" s="529" t="s">
        <v>7946</v>
      </c>
      <c r="E358" s="1102" t="s">
        <v>12552</v>
      </c>
      <c r="F358" s="1104" t="s">
        <v>8423</v>
      </c>
      <c r="G358" s="1102" t="s">
        <v>11822</v>
      </c>
      <c r="H358" s="1104" t="s">
        <v>7960</v>
      </c>
      <c r="I358" s="1139" t="s">
        <v>11796</v>
      </c>
      <c r="J358" s="1140" t="s">
        <v>12549</v>
      </c>
      <c r="K358" s="1106">
        <v>0</v>
      </c>
      <c r="L358" s="1141">
        <v>0.5</v>
      </c>
      <c r="M358" s="1105" t="s">
        <v>11817</v>
      </c>
      <c r="N358" s="1106">
        <v>2025</v>
      </c>
      <c r="O358" s="1095" t="s">
        <v>11770</v>
      </c>
      <c r="P358" s="478" t="s">
        <v>98</v>
      </c>
      <c r="R358" s="1165" t="s">
        <v>11768</v>
      </c>
      <c r="X358" s="674">
        <v>8</v>
      </c>
      <c r="Y358" s="478" t="s">
        <v>8731</v>
      </c>
    </row>
    <row r="359" spans="1:25" ht="13.8">
      <c r="A359" s="83">
        <v>310</v>
      </c>
      <c r="B359" s="107" t="s">
        <v>539</v>
      </c>
      <c r="C359" s="107" t="s">
        <v>547</v>
      </c>
      <c r="D359" s="1000" t="s">
        <v>4960</v>
      </c>
      <c r="E359" s="1121" t="s">
        <v>12698</v>
      </c>
      <c r="F359" s="1108" t="s">
        <v>12654</v>
      </c>
      <c r="G359" s="1121" t="s">
        <v>11822</v>
      </c>
      <c r="H359" s="1121" t="s">
        <v>12699</v>
      </c>
      <c r="I359" s="1105" t="s">
        <v>11796</v>
      </c>
      <c r="J359" s="1145">
        <v>1000000000</v>
      </c>
      <c r="K359" s="1106">
        <v>0</v>
      </c>
      <c r="L359" s="1123">
        <v>0.6</v>
      </c>
      <c r="M359" s="1105" t="s">
        <v>11817</v>
      </c>
      <c r="N359" s="1106">
        <v>2025</v>
      </c>
      <c r="O359" s="1119" t="s">
        <v>9642</v>
      </c>
      <c r="P359" s="484" t="s">
        <v>98</v>
      </c>
      <c r="Q359" s="139" t="s">
        <v>1161</v>
      </c>
      <c r="R359" s="980" t="s">
        <v>9618</v>
      </c>
      <c r="S359" s="168" t="s">
        <v>770</v>
      </c>
      <c r="T359" s="584" t="s">
        <v>2240</v>
      </c>
      <c r="U359" s="811" t="s">
        <v>2299</v>
      </c>
      <c r="V359" s="810" t="s">
        <v>2300</v>
      </c>
      <c r="W359" s="810" t="s">
        <v>2301</v>
      </c>
      <c r="X359" s="674">
        <v>8</v>
      </c>
      <c r="Y359" s="83">
        <v>5</v>
      </c>
    </row>
    <row r="360" spans="1:25" ht="13.2" customHeight="1">
      <c r="A360" s="83">
        <v>365</v>
      </c>
      <c r="B360" s="107" t="s">
        <v>539</v>
      </c>
      <c r="C360" s="107" t="s">
        <v>549</v>
      </c>
      <c r="D360" s="826" t="s">
        <v>4994</v>
      </c>
      <c r="E360" s="1102" t="s">
        <v>12901</v>
      </c>
      <c r="F360" s="1103" t="s">
        <v>12898</v>
      </c>
      <c r="G360" s="1102" t="s">
        <v>11822</v>
      </c>
      <c r="H360" s="1113" t="s">
        <v>12902</v>
      </c>
      <c r="I360" s="1105" t="s">
        <v>11796</v>
      </c>
      <c r="J360" s="1102" t="s">
        <v>11855</v>
      </c>
      <c r="K360" s="1106">
        <v>0</v>
      </c>
      <c r="L360" s="1106">
        <v>90</v>
      </c>
      <c r="M360" s="1105" t="s">
        <v>11817</v>
      </c>
      <c r="N360" s="1106">
        <v>2025</v>
      </c>
      <c r="O360" s="1108" t="s">
        <v>12903</v>
      </c>
      <c r="P360" s="484" t="s">
        <v>98</v>
      </c>
      <c r="Q360" s="139" t="s">
        <v>1161</v>
      </c>
      <c r="R360" s="132"/>
      <c r="S360" s="168" t="s">
        <v>834</v>
      </c>
      <c r="T360" s="583" t="s">
        <v>2240</v>
      </c>
      <c r="U360" s="809"/>
      <c r="V360" s="813" t="s">
        <v>2904</v>
      </c>
      <c r="W360" s="812" t="s">
        <v>2905</v>
      </c>
      <c r="X360" s="674">
        <v>8</v>
      </c>
      <c r="Y360" s="83">
        <v>7</v>
      </c>
    </row>
    <row r="361" spans="1:25" ht="13.95" customHeight="1">
      <c r="A361" s="83">
        <v>367</v>
      </c>
      <c r="B361" s="107" t="s">
        <v>539</v>
      </c>
      <c r="C361" s="107" t="s">
        <v>549</v>
      </c>
      <c r="D361" s="826" t="s">
        <v>5511</v>
      </c>
      <c r="E361" s="1102" t="s">
        <v>12803</v>
      </c>
      <c r="F361" s="1104" t="s">
        <v>8750</v>
      </c>
      <c r="G361" s="1102" t="s">
        <v>11793</v>
      </c>
      <c r="H361" s="1103" t="s">
        <v>12804</v>
      </c>
      <c r="I361" s="1103" t="s">
        <v>12626</v>
      </c>
      <c r="J361" s="1102" t="s">
        <v>11796</v>
      </c>
      <c r="K361" s="1105" t="s">
        <v>11796</v>
      </c>
      <c r="L361" s="1105" t="s">
        <v>11796</v>
      </c>
      <c r="M361" s="1105" t="s">
        <v>11817</v>
      </c>
      <c r="N361" s="1106">
        <v>2025</v>
      </c>
      <c r="O361" s="1107" t="s">
        <v>12805</v>
      </c>
      <c r="P361" s="484" t="s">
        <v>98</v>
      </c>
      <c r="X361" s="674">
        <v>8</v>
      </c>
      <c r="Y361" s="478" t="s">
        <v>8731</v>
      </c>
    </row>
    <row r="362" spans="1:25" ht="13.95" customHeight="1">
      <c r="A362" s="83">
        <v>380</v>
      </c>
      <c r="B362" s="107" t="s">
        <v>539</v>
      </c>
      <c r="C362" s="107" t="s">
        <v>549</v>
      </c>
      <c r="D362" s="826" t="s">
        <v>5980</v>
      </c>
      <c r="E362" s="1102" t="s">
        <v>12844</v>
      </c>
      <c r="F362" s="1103" t="s">
        <v>12845</v>
      </c>
      <c r="G362" s="1102" t="s">
        <v>11822</v>
      </c>
      <c r="H362" s="1103" t="s">
        <v>12846</v>
      </c>
      <c r="I362" s="1121" t="s">
        <v>11796</v>
      </c>
      <c r="J362" s="1102" t="s">
        <v>11824</v>
      </c>
      <c r="K362" s="1106">
        <v>0</v>
      </c>
      <c r="L362" s="1106">
        <v>22</v>
      </c>
      <c r="M362" s="1105" t="s">
        <v>11817</v>
      </c>
      <c r="N362" s="1106">
        <v>2025</v>
      </c>
      <c r="O362" s="1107" t="s">
        <v>12847</v>
      </c>
      <c r="P362" s="484" t="s">
        <v>98</v>
      </c>
      <c r="Q362" s="139" t="s">
        <v>1161</v>
      </c>
      <c r="R362" s="132"/>
      <c r="S362" s="168" t="s">
        <v>781</v>
      </c>
      <c r="T362" s="584" t="s">
        <v>2948</v>
      </c>
      <c r="U362" s="810"/>
      <c r="V362" s="814" t="s">
        <v>2949</v>
      </c>
      <c r="W362" s="810" t="s">
        <v>2950</v>
      </c>
      <c r="X362" s="674">
        <v>8</v>
      </c>
      <c r="Y362" s="83">
        <v>8</v>
      </c>
    </row>
    <row r="363" spans="1:25" ht="13.95" customHeight="1">
      <c r="A363" s="83">
        <v>393</v>
      </c>
      <c r="B363" s="107" t="s">
        <v>539</v>
      </c>
      <c r="C363" s="107" t="s">
        <v>549</v>
      </c>
      <c r="D363" s="826" t="s">
        <v>5984</v>
      </c>
      <c r="E363" s="1102" t="s">
        <v>12878</v>
      </c>
      <c r="F363" s="1103" t="s">
        <v>12877</v>
      </c>
      <c r="G363" s="1102" t="s">
        <v>11822</v>
      </c>
      <c r="H363" s="1102" t="s">
        <v>12879</v>
      </c>
      <c r="I363" s="1121" t="s">
        <v>11796</v>
      </c>
      <c r="J363" s="1102" t="s">
        <v>11824</v>
      </c>
      <c r="K363" s="1106">
        <v>0</v>
      </c>
      <c r="L363" s="1112">
        <v>500000</v>
      </c>
      <c r="M363" s="1130" t="s">
        <v>1421</v>
      </c>
      <c r="N363" s="1115">
        <v>2025</v>
      </c>
      <c r="O363" s="1111" t="s">
        <v>8525</v>
      </c>
      <c r="P363" s="484" t="s">
        <v>98</v>
      </c>
      <c r="Q363" s="139" t="s">
        <v>1161</v>
      </c>
      <c r="R363" s="980" t="s">
        <v>9618</v>
      </c>
      <c r="S363" s="168" t="s">
        <v>829</v>
      </c>
      <c r="T363" s="584" t="s">
        <v>2240</v>
      </c>
      <c r="U363" s="810" t="s">
        <v>2984</v>
      </c>
      <c r="V363" s="814" t="s">
        <v>2985</v>
      </c>
      <c r="W363" s="810" t="s">
        <v>2986</v>
      </c>
      <c r="X363" s="674">
        <v>7</v>
      </c>
      <c r="Y363" s="83">
        <v>6</v>
      </c>
    </row>
    <row r="364" spans="1:25" ht="13.95" customHeight="1">
      <c r="A364" s="83">
        <v>404</v>
      </c>
      <c r="B364" s="107" t="s">
        <v>541</v>
      </c>
      <c r="C364" s="107" t="s">
        <v>557</v>
      </c>
      <c r="D364" s="966" t="s">
        <v>5013</v>
      </c>
      <c r="E364" s="1121" t="s">
        <v>12920</v>
      </c>
      <c r="F364" s="1108" t="s">
        <v>12916</v>
      </c>
      <c r="G364" s="1121" t="s">
        <v>11822</v>
      </c>
      <c r="H364" s="1107" t="s">
        <v>12921</v>
      </c>
      <c r="I364" s="1105" t="s">
        <v>11796</v>
      </c>
      <c r="J364" s="1102" t="s">
        <v>11824</v>
      </c>
      <c r="K364" s="1106">
        <v>0</v>
      </c>
      <c r="L364" s="1112">
        <v>1400</v>
      </c>
      <c r="M364" s="1105" t="s">
        <v>11817</v>
      </c>
      <c r="N364" s="1106">
        <v>2025</v>
      </c>
      <c r="O364" s="1108" t="s">
        <v>12922</v>
      </c>
      <c r="P364" s="484" t="s">
        <v>98</v>
      </c>
      <c r="Q364" s="138" t="s">
        <v>1160</v>
      </c>
      <c r="R364" s="132"/>
      <c r="S364" s="168" t="s">
        <v>842</v>
      </c>
      <c r="T364" s="584" t="s">
        <v>2335</v>
      </c>
      <c r="U364" s="810" t="s">
        <v>3023</v>
      </c>
      <c r="V364" s="814" t="s">
        <v>3024</v>
      </c>
      <c r="W364" s="810" t="s">
        <v>3025</v>
      </c>
      <c r="X364" s="674">
        <v>8</v>
      </c>
      <c r="Y364" s="83">
        <v>7</v>
      </c>
    </row>
    <row r="365" spans="1:25" ht="13.95" customHeight="1">
      <c r="A365" s="83">
        <v>448</v>
      </c>
      <c r="B365" s="107" t="s">
        <v>543</v>
      </c>
      <c r="C365" s="107" t="s">
        <v>559</v>
      </c>
      <c r="D365" s="826" t="s">
        <v>5049</v>
      </c>
      <c r="E365" s="1121" t="s">
        <v>13028</v>
      </c>
      <c r="F365" s="1121" t="s">
        <v>13029</v>
      </c>
      <c r="G365" s="1121" t="s">
        <v>11822</v>
      </c>
      <c r="H365" s="1108" t="s">
        <v>13030</v>
      </c>
      <c r="I365" s="1105" t="s">
        <v>11796</v>
      </c>
      <c r="J365" s="1102" t="s">
        <v>11824</v>
      </c>
      <c r="K365" s="1106">
        <v>0</v>
      </c>
      <c r="L365" s="1112">
        <v>8000</v>
      </c>
      <c r="M365" s="1105" t="s">
        <v>11817</v>
      </c>
      <c r="N365" s="1106">
        <v>2025</v>
      </c>
      <c r="O365" s="1107" t="s">
        <v>13031</v>
      </c>
      <c r="P365" s="484" t="s">
        <v>66</v>
      </c>
      <c r="Q365" s="139" t="s">
        <v>1163</v>
      </c>
      <c r="R365" s="127" t="s">
        <v>1157</v>
      </c>
      <c r="S365" s="168" t="s">
        <v>853</v>
      </c>
      <c r="T365" s="816" t="s">
        <v>2488</v>
      </c>
      <c r="U365" s="810"/>
      <c r="V365" s="810" t="s">
        <v>2489</v>
      </c>
      <c r="W365" s="810" t="s">
        <v>2490</v>
      </c>
      <c r="X365" s="674">
        <v>8</v>
      </c>
      <c r="Y365" s="83">
        <v>8</v>
      </c>
    </row>
    <row r="366" spans="1:25" ht="13.8" customHeight="1">
      <c r="A366" s="83">
        <v>449</v>
      </c>
      <c r="B366" s="107" t="s">
        <v>543</v>
      </c>
      <c r="C366" s="107" t="s">
        <v>559</v>
      </c>
      <c r="D366" s="966" t="s">
        <v>5049</v>
      </c>
      <c r="E366" s="1108" t="s">
        <v>13032</v>
      </c>
      <c r="F366" s="1121" t="s">
        <v>13029</v>
      </c>
      <c r="G366" s="1108" t="s">
        <v>11822</v>
      </c>
      <c r="H366" s="1107" t="s">
        <v>13033</v>
      </c>
      <c r="I366" s="1109" t="s">
        <v>11796</v>
      </c>
      <c r="J366" s="1103" t="s">
        <v>11824</v>
      </c>
      <c r="K366" s="1110">
        <v>0</v>
      </c>
      <c r="L366" s="1114">
        <v>1000</v>
      </c>
      <c r="M366" s="1109" t="s">
        <v>11817</v>
      </c>
      <c r="N366" s="1110">
        <v>2025</v>
      </c>
      <c r="O366" s="1108" t="s">
        <v>13034</v>
      </c>
      <c r="P366" s="484" t="s">
        <v>66</v>
      </c>
      <c r="Q366" s="139" t="s">
        <v>1163</v>
      </c>
      <c r="R366" s="141" t="s">
        <v>1157</v>
      </c>
      <c r="S366" s="168" t="s">
        <v>853</v>
      </c>
      <c r="T366" s="816" t="s">
        <v>2491</v>
      </c>
      <c r="U366" s="810" t="s">
        <v>2492</v>
      </c>
      <c r="V366" s="810" t="s">
        <v>2493</v>
      </c>
      <c r="W366" s="811" t="s">
        <v>2494</v>
      </c>
      <c r="X366" s="674">
        <v>8</v>
      </c>
      <c r="Y366" s="83">
        <v>8</v>
      </c>
    </row>
    <row r="367" spans="1:25" ht="13.2" customHeight="1">
      <c r="A367" s="83">
        <v>466</v>
      </c>
      <c r="B367" s="107" t="s">
        <v>543</v>
      </c>
      <c r="C367" s="107" t="s">
        <v>560</v>
      </c>
      <c r="D367" s="826" t="s">
        <v>5057</v>
      </c>
      <c r="E367" s="1121" t="s">
        <v>13110</v>
      </c>
      <c r="F367" s="1108" t="s">
        <v>13107</v>
      </c>
      <c r="G367" s="1121" t="s">
        <v>11822</v>
      </c>
      <c r="H367" s="1108" t="s">
        <v>13108</v>
      </c>
      <c r="I367" s="1121" t="s">
        <v>11796</v>
      </c>
      <c r="J367" s="1102" t="s">
        <v>11824</v>
      </c>
      <c r="K367" s="1106">
        <v>300</v>
      </c>
      <c r="L367" s="1106">
        <v>850</v>
      </c>
      <c r="M367" s="1105" t="s">
        <v>11817</v>
      </c>
      <c r="N367" s="1106">
        <v>2025</v>
      </c>
      <c r="O367" s="1111" t="s">
        <v>8600</v>
      </c>
      <c r="P367" s="484" t="s">
        <v>66</v>
      </c>
      <c r="Q367" s="1093"/>
      <c r="X367" s="674">
        <v>8</v>
      </c>
      <c r="Y367" s="478" t="s">
        <v>8731</v>
      </c>
    </row>
    <row r="368" spans="1:25" ht="13.95" customHeight="1">
      <c r="A368" s="83">
        <v>471</v>
      </c>
      <c r="B368" s="107" t="s">
        <v>543</v>
      </c>
      <c r="C368" s="107" t="s">
        <v>560</v>
      </c>
      <c r="D368" s="826" t="s">
        <v>5056</v>
      </c>
      <c r="E368" s="1121" t="s">
        <v>13169</v>
      </c>
      <c r="F368" s="1111" t="s">
        <v>8762</v>
      </c>
      <c r="G368" s="1121" t="s">
        <v>11822</v>
      </c>
      <c r="H368" s="1121" t="s">
        <v>13167</v>
      </c>
      <c r="I368" s="1105" t="s">
        <v>11796</v>
      </c>
      <c r="J368" s="1102" t="s">
        <v>11824</v>
      </c>
      <c r="K368" s="1112">
        <v>3150</v>
      </c>
      <c r="L368" s="1112">
        <v>5350</v>
      </c>
      <c r="M368" s="1105" t="s">
        <v>11817</v>
      </c>
      <c r="N368" s="1106">
        <v>2025</v>
      </c>
      <c r="O368" s="1107" t="s">
        <v>13170</v>
      </c>
      <c r="P368" s="484" t="s">
        <v>98</v>
      </c>
      <c r="Q368" s="1164" t="s">
        <v>1165</v>
      </c>
      <c r="R368" s="132"/>
      <c r="S368" s="168" t="s">
        <v>803</v>
      </c>
      <c r="T368" s="584" t="s">
        <v>2446</v>
      </c>
      <c r="U368" s="810"/>
      <c r="V368" s="814" t="s">
        <v>3069</v>
      </c>
      <c r="W368" s="814" t="s">
        <v>3070</v>
      </c>
      <c r="X368" s="674">
        <v>8</v>
      </c>
      <c r="Y368" s="83">
        <v>8</v>
      </c>
    </row>
    <row r="369" spans="1:25" ht="13.95" customHeight="1">
      <c r="A369" s="83">
        <v>472</v>
      </c>
      <c r="B369" s="107" t="s">
        <v>543</v>
      </c>
      <c r="C369" s="107" t="s">
        <v>560</v>
      </c>
      <c r="D369" s="826" t="s">
        <v>5056</v>
      </c>
      <c r="E369" s="1121" t="s">
        <v>13171</v>
      </c>
      <c r="F369" s="1111" t="s">
        <v>8762</v>
      </c>
      <c r="G369" s="1121" t="s">
        <v>11822</v>
      </c>
      <c r="H369" s="1108" t="s">
        <v>13172</v>
      </c>
      <c r="I369" s="1105" t="s">
        <v>11796</v>
      </c>
      <c r="J369" s="1102" t="s">
        <v>11824</v>
      </c>
      <c r="K369" s="1106">
        <v>0</v>
      </c>
      <c r="L369" s="1106">
        <v>900</v>
      </c>
      <c r="M369" s="1105" t="s">
        <v>11817</v>
      </c>
      <c r="N369" s="1106">
        <v>2025</v>
      </c>
      <c r="O369" s="1111" t="s">
        <v>8607</v>
      </c>
      <c r="P369" s="484" t="s">
        <v>98</v>
      </c>
      <c r="Q369" s="138" t="s">
        <v>1165</v>
      </c>
      <c r="R369" s="1094"/>
      <c r="S369" s="168" t="s">
        <v>803</v>
      </c>
      <c r="T369" s="584" t="s">
        <v>2446</v>
      </c>
      <c r="U369" s="811" t="s">
        <v>3071</v>
      </c>
      <c r="V369" s="814" t="s">
        <v>3072</v>
      </c>
      <c r="W369" s="814" t="s">
        <v>3073</v>
      </c>
      <c r="X369" s="674">
        <v>8</v>
      </c>
      <c r="Y369" s="83">
        <v>8</v>
      </c>
    </row>
    <row r="370" spans="1:25" ht="13.95" customHeight="1">
      <c r="A370" s="83">
        <v>473</v>
      </c>
      <c r="B370" s="107" t="s">
        <v>543</v>
      </c>
      <c r="C370" s="107" t="s">
        <v>560</v>
      </c>
      <c r="D370" s="826" t="s">
        <v>5060</v>
      </c>
      <c r="E370" s="1121" t="s">
        <v>13173</v>
      </c>
      <c r="F370" s="1124" t="s">
        <v>574</v>
      </c>
      <c r="G370" s="1121" t="s">
        <v>11822</v>
      </c>
      <c r="H370" s="1121" t="s">
        <v>13174</v>
      </c>
      <c r="I370" s="1105" t="s">
        <v>11796</v>
      </c>
      <c r="J370" s="1102" t="s">
        <v>11824</v>
      </c>
      <c r="K370" s="1106">
        <v>0</v>
      </c>
      <c r="L370" s="1112">
        <v>1400</v>
      </c>
      <c r="M370" s="1105" t="s">
        <v>11817</v>
      </c>
      <c r="N370" s="1106">
        <v>2025</v>
      </c>
      <c r="O370" s="1101" t="s">
        <v>9729</v>
      </c>
      <c r="P370" s="484" t="s">
        <v>98</v>
      </c>
      <c r="Q370" s="138" t="s">
        <v>1165</v>
      </c>
      <c r="R370" s="980" t="s">
        <v>9618</v>
      </c>
      <c r="S370" s="168" t="s">
        <v>805</v>
      </c>
      <c r="T370" s="584" t="s">
        <v>2446</v>
      </c>
      <c r="U370" s="811" t="s">
        <v>3074</v>
      </c>
      <c r="V370" s="814" t="s">
        <v>3075</v>
      </c>
      <c r="W370" s="814" t="s">
        <v>3076</v>
      </c>
      <c r="X370" s="674">
        <v>8</v>
      </c>
      <c r="Y370" s="83">
        <v>8</v>
      </c>
    </row>
    <row r="371" spans="1:25" ht="13.95" customHeight="1">
      <c r="A371" s="83">
        <v>491</v>
      </c>
      <c r="B371" s="107" t="s">
        <v>543</v>
      </c>
      <c r="C371" s="107" t="s">
        <v>560</v>
      </c>
      <c r="D371" s="826" t="s">
        <v>5064</v>
      </c>
      <c r="E371" s="1108" t="s">
        <v>13156</v>
      </c>
      <c r="F371" s="1111" t="s">
        <v>8763</v>
      </c>
      <c r="G371" s="1108" t="s">
        <v>11822</v>
      </c>
      <c r="H371" s="1108" t="s">
        <v>13157</v>
      </c>
      <c r="I371" s="1109" t="s">
        <v>11796</v>
      </c>
      <c r="J371" s="1103" t="s">
        <v>11824</v>
      </c>
      <c r="K371" s="1110">
        <v>1</v>
      </c>
      <c r="L371" s="1110">
        <v>20</v>
      </c>
      <c r="M371" s="1109" t="s">
        <v>11817</v>
      </c>
      <c r="N371" s="1110">
        <v>2025</v>
      </c>
      <c r="O371" s="1092" t="s">
        <v>13562</v>
      </c>
      <c r="P371" s="484" t="s">
        <v>98</v>
      </c>
      <c r="Q371" s="138" t="s">
        <v>1164</v>
      </c>
      <c r="R371" s="1160" t="s">
        <v>11740</v>
      </c>
      <c r="S371" s="168" t="s">
        <v>858</v>
      </c>
      <c r="T371" s="584" t="s">
        <v>3107</v>
      </c>
      <c r="U371" s="810"/>
      <c r="V371" s="814" t="s">
        <v>3108</v>
      </c>
      <c r="W371" s="814" t="s">
        <v>3109</v>
      </c>
      <c r="X371" s="674">
        <v>8</v>
      </c>
      <c r="Y371" s="83">
        <v>8</v>
      </c>
    </row>
    <row r="372" spans="1:25" ht="13.95" customHeight="1">
      <c r="A372" s="83">
        <v>502</v>
      </c>
      <c r="B372" s="107" t="s">
        <v>544</v>
      </c>
      <c r="C372" s="107" t="s">
        <v>561</v>
      </c>
      <c r="D372" s="826" t="s">
        <v>5072</v>
      </c>
      <c r="E372" s="1102" t="s">
        <v>13182</v>
      </c>
      <c r="F372" s="1103" t="s">
        <v>13183</v>
      </c>
      <c r="G372" s="1102" t="s">
        <v>11822</v>
      </c>
      <c r="H372" s="1102" t="s">
        <v>13184</v>
      </c>
      <c r="I372" s="1105" t="s">
        <v>11796</v>
      </c>
      <c r="J372" s="1102" t="s">
        <v>11855</v>
      </c>
      <c r="K372" s="1106">
        <v>0</v>
      </c>
      <c r="L372" s="1136">
        <v>30</v>
      </c>
      <c r="M372" s="1105" t="s">
        <v>11817</v>
      </c>
      <c r="N372" s="1106">
        <v>2025</v>
      </c>
      <c r="O372" s="1092" t="s">
        <v>13564</v>
      </c>
      <c r="P372" s="484" t="s">
        <v>66</v>
      </c>
      <c r="Q372" s="138"/>
      <c r="R372" s="1161" t="s">
        <v>11740</v>
      </c>
      <c r="S372" s="168"/>
      <c r="T372" s="584" t="s">
        <v>2531</v>
      </c>
      <c r="U372" s="810" t="s">
        <v>2556</v>
      </c>
      <c r="V372" s="811" t="s">
        <v>2557</v>
      </c>
      <c r="W372" s="820" t="s">
        <v>2558</v>
      </c>
      <c r="X372" s="674">
        <v>8</v>
      </c>
      <c r="Y372" s="83">
        <v>8</v>
      </c>
    </row>
    <row r="373" spans="1:25" ht="13.8" customHeight="1">
      <c r="A373" s="83">
        <v>574</v>
      </c>
      <c r="B373" s="484" t="s">
        <v>8674</v>
      </c>
      <c r="C373" s="484" t="s">
        <v>7925</v>
      </c>
      <c r="D373" s="529" t="s">
        <v>8675</v>
      </c>
      <c r="E373" s="1103" t="s">
        <v>13458</v>
      </c>
      <c r="F373" s="1104" t="s">
        <v>8677</v>
      </c>
      <c r="G373" s="1103" t="s">
        <v>11793</v>
      </c>
      <c r="H373" s="1104" t="s">
        <v>8681</v>
      </c>
      <c r="I373" s="1111" t="s">
        <v>8682</v>
      </c>
      <c r="J373" s="1113"/>
      <c r="K373" s="1125"/>
      <c r="L373" s="1125"/>
      <c r="M373" s="1109" t="s">
        <v>11817</v>
      </c>
      <c r="N373" s="1110">
        <v>2025</v>
      </c>
      <c r="O373" s="1111" t="s">
        <v>8683</v>
      </c>
      <c r="P373" s="484" t="s">
        <v>66</v>
      </c>
      <c r="X373" s="674">
        <v>8</v>
      </c>
      <c r="Y373" s="478" t="s">
        <v>8731</v>
      </c>
    </row>
    <row r="374" spans="1:25" ht="13.95" customHeight="1">
      <c r="A374" s="83">
        <v>592</v>
      </c>
      <c r="B374" s="484" t="s">
        <v>8674</v>
      </c>
      <c r="C374" s="484" t="s">
        <v>7925</v>
      </c>
      <c r="D374" s="529" t="s">
        <v>8711</v>
      </c>
      <c r="E374" s="1102" t="s">
        <v>13459</v>
      </c>
      <c r="F374" s="1103" t="s">
        <v>13452</v>
      </c>
      <c r="G374" s="1102" t="s">
        <v>11793</v>
      </c>
      <c r="H374" s="1103" t="s">
        <v>13460</v>
      </c>
      <c r="I374" s="1121" t="s">
        <v>13438</v>
      </c>
      <c r="J374" s="1113"/>
      <c r="K374" s="1125"/>
      <c r="L374" s="1125"/>
      <c r="M374" s="1105" t="s">
        <v>11817</v>
      </c>
      <c r="N374" s="1106">
        <v>2025</v>
      </c>
      <c r="O374" s="1108" t="s">
        <v>13461</v>
      </c>
      <c r="P374" s="484" t="s">
        <v>66</v>
      </c>
      <c r="X374" s="674">
        <v>8</v>
      </c>
      <c r="Y374" s="478" t="s">
        <v>8731</v>
      </c>
    </row>
    <row r="375" spans="1:25" ht="13.95" customHeight="1">
      <c r="A375" s="83">
        <v>597</v>
      </c>
      <c r="B375" s="484" t="s">
        <v>8674</v>
      </c>
      <c r="C375" s="484" t="s">
        <v>7925</v>
      </c>
      <c r="D375" s="529" t="s">
        <v>8824</v>
      </c>
      <c r="E375" s="1102" t="s">
        <v>13476</v>
      </c>
      <c r="F375" s="1104" t="s">
        <v>8825</v>
      </c>
      <c r="G375" s="1103" t="s">
        <v>11793</v>
      </c>
      <c r="H375" s="1103" t="s">
        <v>13477</v>
      </c>
      <c r="I375" s="1121" t="s">
        <v>11812</v>
      </c>
      <c r="J375" s="1102" t="s">
        <v>11796</v>
      </c>
      <c r="K375" s="1105" t="s">
        <v>11796</v>
      </c>
      <c r="L375" s="1105" t="s">
        <v>11796</v>
      </c>
      <c r="M375" s="1105" t="s">
        <v>11817</v>
      </c>
      <c r="N375" s="1106">
        <v>2025</v>
      </c>
      <c r="O375" s="1108" t="s">
        <v>13478</v>
      </c>
      <c r="P375" s="484" t="s">
        <v>66</v>
      </c>
      <c r="R375" s="980" t="s">
        <v>9618</v>
      </c>
      <c r="X375" s="674">
        <v>8</v>
      </c>
      <c r="Y375" s="478" t="s">
        <v>8731</v>
      </c>
    </row>
    <row r="376" spans="1:25" ht="13.95" customHeight="1">
      <c r="A376" s="83">
        <v>602</v>
      </c>
      <c r="B376" s="484" t="s">
        <v>8674</v>
      </c>
      <c r="C376" s="484" t="s">
        <v>7925</v>
      </c>
      <c r="D376" s="529" t="s">
        <v>11072</v>
      </c>
      <c r="E376" s="1102" t="s">
        <v>13491</v>
      </c>
      <c r="F376" s="1102" t="s">
        <v>13492</v>
      </c>
      <c r="G376" s="1102" t="s">
        <v>11822</v>
      </c>
      <c r="H376" s="1132" t="s">
        <v>13571</v>
      </c>
      <c r="I376" s="1107"/>
      <c r="J376" s="1102" t="s">
        <v>11824</v>
      </c>
      <c r="K376" s="1106">
        <v>0</v>
      </c>
      <c r="L376" s="1112">
        <v>20000</v>
      </c>
      <c r="M376" s="1105" t="s">
        <v>11817</v>
      </c>
      <c r="N376" s="1106">
        <v>2025</v>
      </c>
      <c r="O376" s="1092" t="s">
        <v>13493</v>
      </c>
      <c r="P376" s="484" t="s">
        <v>66</v>
      </c>
      <c r="R376" s="1160" t="s">
        <v>11740</v>
      </c>
      <c r="X376" s="674">
        <v>8</v>
      </c>
      <c r="Y376" s="478" t="s">
        <v>8731</v>
      </c>
    </row>
    <row r="377" spans="1:25" ht="13.95" customHeight="1">
      <c r="A377" s="83">
        <v>606</v>
      </c>
      <c r="B377" s="484" t="s">
        <v>8674</v>
      </c>
      <c r="C377" s="484" t="s">
        <v>7925</v>
      </c>
      <c r="D377" s="529" t="s">
        <v>11067</v>
      </c>
      <c r="E377" s="1102" t="s">
        <v>13499</v>
      </c>
      <c r="F377" s="1104" t="s">
        <v>8716</v>
      </c>
      <c r="G377" s="1102" t="s">
        <v>11793</v>
      </c>
      <c r="H377" s="1103" t="s">
        <v>13500</v>
      </c>
      <c r="I377" s="1102" t="s">
        <v>12350</v>
      </c>
      <c r="J377" s="1113"/>
      <c r="K377" s="1125"/>
      <c r="L377" s="1125"/>
      <c r="M377" s="1105" t="s">
        <v>11817</v>
      </c>
      <c r="N377" s="1115">
        <v>2025</v>
      </c>
      <c r="O377" s="1092" t="s">
        <v>13573</v>
      </c>
      <c r="P377" s="484" t="s">
        <v>66</v>
      </c>
      <c r="R377" s="1165" t="s">
        <v>13575</v>
      </c>
      <c r="X377" s="674">
        <v>10</v>
      </c>
      <c r="Y377" s="478" t="s">
        <v>8731</v>
      </c>
    </row>
    <row r="378" spans="1:25" ht="13.95" customHeight="1">
      <c r="A378" s="83">
        <v>619</v>
      </c>
      <c r="B378" s="484" t="s">
        <v>8674</v>
      </c>
      <c r="C378" s="484" t="s">
        <v>7925</v>
      </c>
      <c r="D378" s="529" t="s">
        <v>11070</v>
      </c>
      <c r="E378" s="1121" t="s">
        <v>13537</v>
      </c>
      <c r="F378" s="1108" t="s">
        <v>13538</v>
      </c>
      <c r="G378" s="1121" t="s">
        <v>11793</v>
      </c>
      <c r="H378" s="1121" t="s">
        <v>12345</v>
      </c>
      <c r="I378" s="1102" t="s">
        <v>12346</v>
      </c>
      <c r="J378" s="1113"/>
      <c r="K378" s="1125"/>
      <c r="L378" s="1125"/>
      <c r="M378" s="1130" t="s">
        <v>1421</v>
      </c>
      <c r="N378" s="1106">
        <v>2025</v>
      </c>
      <c r="O378" s="1111" t="s">
        <v>9758</v>
      </c>
      <c r="P378" s="484" t="s">
        <v>98</v>
      </c>
      <c r="R378" s="980" t="s">
        <v>9618</v>
      </c>
      <c r="X378" s="674">
        <v>8</v>
      </c>
      <c r="Y378" s="478" t="s">
        <v>8731</v>
      </c>
    </row>
    <row r="379" spans="1:25" ht="13.95" customHeight="1">
      <c r="A379" s="83">
        <v>620</v>
      </c>
      <c r="B379" s="484" t="s">
        <v>8674</v>
      </c>
      <c r="C379" s="484" t="s">
        <v>7925</v>
      </c>
      <c r="D379" s="529" t="s">
        <v>11070</v>
      </c>
      <c r="E379" s="1108" t="s">
        <v>13539</v>
      </c>
      <c r="F379" s="1108" t="s">
        <v>13538</v>
      </c>
      <c r="G379" s="1108" t="s">
        <v>11793</v>
      </c>
      <c r="H379" s="1108" t="s">
        <v>13540</v>
      </c>
      <c r="I379" s="1103" t="s">
        <v>12350</v>
      </c>
      <c r="J379" s="1129"/>
      <c r="K379" s="1128" t="s">
        <v>11796</v>
      </c>
      <c r="L379" s="1128" t="s">
        <v>11796</v>
      </c>
      <c r="M379" s="1130" t="s">
        <v>1421</v>
      </c>
      <c r="N379" s="1115">
        <v>2025</v>
      </c>
      <c r="O379" s="1111" t="s">
        <v>9759</v>
      </c>
      <c r="P379" s="484" t="s">
        <v>98</v>
      </c>
      <c r="R379" s="980" t="s">
        <v>9618</v>
      </c>
      <c r="X379" s="674">
        <v>7</v>
      </c>
      <c r="Y379" s="478" t="s">
        <v>8731</v>
      </c>
    </row>
    <row r="380" spans="1:25" ht="13.2" customHeight="1">
      <c r="A380" s="83">
        <v>435</v>
      </c>
      <c r="B380" s="107" t="s">
        <v>543</v>
      </c>
      <c r="C380" s="107" t="s">
        <v>559</v>
      </c>
      <c r="D380" s="1000" t="s">
        <v>5045</v>
      </c>
      <c r="E380" s="1121" t="s">
        <v>13094</v>
      </c>
      <c r="F380" s="1111" t="s">
        <v>914</v>
      </c>
      <c r="G380" s="1121" t="s">
        <v>11822</v>
      </c>
      <c r="H380" s="1108" t="s">
        <v>13095</v>
      </c>
      <c r="I380" s="1105" t="s">
        <v>13096</v>
      </c>
      <c r="J380" s="1102" t="s">
        <v>11824</v>
      </c>
      <c r="K380" s="1106">
        <v>0</v>
      </c>
      <c r="L380" s="1112">
        <v>820000</v>
      </c>
      <c r="M380" s="1105" t="s">
        <v>11927</v>
      </c>
      <c r="N380" s="1106">
        <v>2025</v>
      </c>
      <c r="O380" s="1108" t="s">
        <v>13097</v>
      </c>
      <c r="P380" s="484" t="s">
        <v>66</v>
      </c>
      <c r="Q380" s="139" t="s">
        <v>1163</v>
      </c>
      <c r="R380" s="132"/>
      <c r="S380" s="168" t="s">
        <v>852</v>
      </c>
      <c r="T380" s="584" t="s">
        <v>2451</v>
      </c>
      <c r="U380" s="810" t="s">
        <v>2462</v>
      </c>
      <c r="V380" s="810" t="s">
        <v>2463</v>
      </c>
      <c r="W380" s="810" t="s">
        <v>2464</v>
      </c>
      <c r="X380" s="674">
        <v>9</v>
      </c>
      <c r="Y380" s="83">
        <v>7</v>
      </c>
    </row>
    <row r="381" spans="1:25" ht="13.2" customHeight="1">
      <c r="A381" s="83">
        <v>444</v>
      </c>
      <c r="B381" s="107" t="s">
        <v>543</v>
      </c>
      <c r="C381" s="107" t="s">
        <v>559</v>
      </c>
      <c r="D381" s="966" t="s">
        <v>5055</v>
      </c>
      <c r="E381" s="1111" t="s">
        <v>13021</v>
      </c>
      <c r="F381" s="1111" t="s">
        <v>660</v>
      </c>
      <c r="G381" s="1108" t="s">
        <v>11822</v>
      </c>
      <c r="H381" s="1107" t="s">
        <v>13019</v>
      </c>
      <c r="I381" s="1109" t="s">
        <v>11796</v>
      </c>
      <c r="J381" s="1103" t="s">
        <v>11824</v>
      </c>
      <c r="K381" s="1110">
        <v>0</v>
      </c>
      <c r="L381" s="1114">
        <v>20000</v>
      </c>
      <c r="M381" s="1109" t="s">
        <v>11927</v>
      </c>
      <c r="N381" s="1110">
        <v>2025</v>
      </c>
      <c r="O381" s="1108" t="s">
        <v>13020</v>
      </c>
      <c r="P381" s="484" t="s">
        <v>66</v>
      </c>
      <c r="R381" s="271"/>
      <c r="X381" s="674">
        <v>9</v>
      </c>
      <c r="Y381" s="478" t="s">
        <v>8731</v>
      </c>
    </row>
    <row r="382" spans="1:25" ht="13.2" customHeight="1">
      <c r="A382" s="83">
        <v>578</v>
      </c>
      <c r="B382" s="484" t="s">
        <v>8674</v>
      </c>
      <c r="C382" s="484" t="s">
        <v>7925</v>
      </c>
      <c r="D382" s="529" t="s">
        <v>8692</v>
      </c>
      <c r="E382" s="1102" t="s">
        <v>13548</v>
      </c>
      <c r="F382" s="1103" t="s">
        <v>13549</v>
      </c>
      <c r="G382" s="1103" t="s">
        <v>11793</v>
      </c>
      <c r="H382" s="1103" t="s">
        <v>13550</v>
      </c>
      <c r="I382" s="1109" t="s">
        <v>13546</v>
      </c>
      <c r="J382" s="1113"/>
      <c r="K382" s="1125"/>
      <c r="L382" s="1125"/>
      <c r="M382" s="1109" t="s">
        <v>11927</v>
      </c>
      <c r="N382" s="1110">
        <v>2025</v>
      </c>
      <c r="O382" s="1107" t="s">
        <v>13551</v>
      </c>
      <c r="P382" s="484" t="s">
        <v>66</v>
      </c>
      <c r="R382" s="271"/>
      <c r="X382" s="674">
        <v>9</v>
      </c>
      <c r="Y382" s="478" t="s">
        <v>8731</v>
      </c>
    </row>
    <row r="383" spans="1:25" ht="13.95" customHeight="1">
      <c r="A383" s="83">
        <v>582</v>
      </c>
      <c r="B383" s="484" t="s">
        <v>8674</v>
      </c>
      <c r="C383" s="484" t="s">
        <v>7925</v>
      </c>
      <c r="D383" s="529" t="s">
        <v>8699</v>
      </c>
      <c r="E383" s="1102" t="s">
        <v>13421</v>
      </c>
      <c r="F383" s="1102" t="s">
        <v>13422</v>
      </c>
      <c r="G383" s="1102" t="s">
        <v>11793</v>
      </c>
      <c r="H383" s="1102" t="s">
        <v>13423</v>
      </c>
      <c r="I383" s="1121" t="s">
        <v>13424</v>
      </c>
      <c r="J383" s="1113"/>
      <c r="K383" s="1125"/>
      <c r="L383" s="1125"/>
      <c r="M383" s="1105" t="s">
        <v>11927</v>
      </c>
      <c r="N383" s="1106">
        <v>2025</v>
      </c>
      <c r="O383" s="1092" t="s">
        <v>13577</v>
      </c>
      <c r="P383" s="484" t="s">
        <v>66</v>
      </c>
      <c r="R383" s="1161" t="s">
        <v>11740</v>
      </c>
      <c r="X383" s="674">
        <v>9</v>
      </c>
      <c r="Y383" s="478" t="s">
        <v>8731</v>
      </c>
    </row>
    <row r="384" spans="1:25" ht="13.95" customHeight="1">
      <c r="A384" s="83">
        <v>590</v>
      </c>
      <c r="B384" s="484" t="s">
        <v>8674</v>
      </c>
      <c r="C384" s="484" t="s">
        <v>7925</v>
      </c>
      <c r="D384" s="529" t="s">
        <v>8711</v>
      </c>
      <c r="E384" s="1102" t="s">
        <v>13451</v>
      </c>
      <c r="F384" s="1103" t="s">
        <v>13452</v>
      </c>
      <c r="G384" s="1102" t="s">
        <v>11793</v>
      </c>
      <c r="H384" s="1103" t="s">
        <v>13453</v>
      </c>
      <c r="I384" s="1121" t="s">
        <v>13438</v>
      </c>
      <c r="J384" s="1113"/>
      <c r="K384" s="1125"/>
      <c r="L384" s="1125"/>
      <c r="M384" s="1105" t="s">
        <v>11927</v>
      </c>
      <c r="N384" s="1106">
        <v>2025</v>
      </c>
      <c r="O384" s="1108" t="s">
        <v>13454</v>
      </c>
      <c r="P384" s="484" t="s">
        <v>66</v>
      </c>
      <c r="X384" s="674">
        <v>9</v>
      </c>
      <c r="Y384" s="478" t="s">
        <v>8731</v>
      </c>
    </row>
    <row r="385" spans="1:25" ht="13.2" customHeight="1">
      <c r="A385" s="83">
        <v>23</v>
      </c>
      <c r="B385" s="107" t="s">
        <v>537</v>
      </c>
      <c r="C385" s="107" t="s">
        <v>538</v>
      </c>
      <c r="D385" s="1000" t="s">
        <v>4885</v>
      </c>
      <c r="E385" s="1102" t="s">
        <v>12004</v>
      </c>
      <c r="F385" s="1120" t="s">
        <v>602</v>
      </c>
      <c r="G385" s="1102" t="s">
        <v>11822</v>
      </c>
      <c r="H385" s="1113" t="s">
        <v>12005</v>
      </c>
      <c r="I385" s="1105" t="s">
        <v>11796</v>
      </c>
      <c r="J385" s="1102" t="s">
        <v>11824</v>
      </c>
      <c r="K385" s="1106">
        <v>0</v>
      </c>
      <c r="L385" s="1112">
        <v>700000</v>
      </c>
      <c r="M385" s="1105" t="s">
        <v>11797</v>
      </c>
      <c r="N385" s="1106">
        <v>2025</v>
      </c>
      <c r="O385" s="1121" t="s">
        <v>12006</v>
      </c>
      <c r="P385" s="498" t="s">
        <v>66</v>
      </c>
      <c r="Q385" s="138" t="s">
        <v>1174</v>
      </c>
      <c r="R385" s="132"/>
      <c r="S385" s="168" t="s">
        <v>732</v>
      </c>
      <c r="T385" s="818" t="s">
        <v>1961</v>
      </c>
      <c r="U385" s="810"/>
      <c r="V385" s="809" t="s">
        <v>1962</v>
      </c>
      <c r="W385" s="812" t="s">
        <v>1963</v>
      </c>
      <c r="X385" s="674">
        <v>9</v>
      </c>
      <c r="Y385" s="83">
        <v>8</v>
      </c>
    </row>
    <row r="386" spans="1:25" ht="13.2" customHeight="1">
      <c r="A386" s="83">
        <v>38</v>
      </c>
      <c r="B386" s="107" t="s">
        <v>537</v>
      </c>
      <c r="C386" s="107" t="s">
        <v>538</v>
      </c>
      <c r="D386" s="966" t="s">
        <v>4892</v>
      </c>
      <c r="E386" s="1117" t="s">
        <v>9609</v>
      </c>
      <c r="F386" s="1126" t="s">
        <v>12055</v>
      </c>
      <c r="G386" s="1126" t="s">
        <v>11793</v>
      </c>
      <c r="H386" s="1126" t="s">
        <v>12056</v>
      </c>
      <c r="I386" s="1127" t="s">
        <v>9610</v>
      </c>
      <c r="J386" s="1126" t="s">
        <v>11796</v>
      </c>
      <c r="K386" s="1128" t="s">
        <v>11796</v>
      </c>
      <c r="L386" s="1128" t="s">
        <v>11796</v>
      </c>
      <c r="M386" s="1128" t="s">
        <v>11797</v>
      </c>
      <c r="N386" s="1115">
        <v>2025</v>
      </c>
      <c r="O386" s="1119" t="s">
        <v>9611</v>
      </c>
      <c r="P386" s="498" t="s">
        <v>66</v>
      </c>
      <c r="Q386" s="138" t="s">
        <v>1170</v>
      </c>
      <c r="R386" s="1165" t="s">
        <v>9597</v>
      </c>
      <c r="S386" s="168"/>
      <c r="T386" s="583"/>
      <c r="U386" s="815"/>
      <c r="V386" s="812"/>
      <c r="W386" s="812"/>
      <c r="X386" s="674">
        <v>8</v>
      </c>
      <c r="Y386" s="83" t="s">
        <v>9612</v>
      </c>
    </row>
    <row r="387" spans="1:25" ht="13.2" customHeight="1">
      <c r="A387" s="83">
        <v>79</v>
      </c>
      <c r="B387" s="107" t="s">
        <v>537</v>
      </c>
      <c r="C387" s="107" t="s">
        <v>538</v>
      </c>
      <c r="D387" s="966" t="s">
        <v>4903</v>
      </c>
      <c r="E387" s="1120" t="s">
        <v>9627</v>
      </c>
      <c r="F387" s="1103" t="s">
        <v>12162</v>
      </c>
      <c r="G387" s="1102" t="s">
        <v>11793</v>
      </c>
      <c r="H387" s="1102" t="s">
        <v>12171</v>
      </c>
      <c r="I387" s="1120" t="s">
        <v>9630</v>
      </c>
      <c r="J387" s="1102" t="s">
        <v>11796</v>
      </c>
      <c r="K387" s="1105" t="s">
        <v>11796</v>
      </c>
      <c r="L387" s="1105" t="s">
        <v>11796</v>
      </c>
      <c r="M387" s="1105" t="s">
        <v>11797</v>
      </c>
      <c r="N387" s="1115">
        <v>2025</v>
      </c>
      <c r="O387" s="1092" t="s">
        <v>11752</v>
      </c>
      <c r="P387" s="498" t="s">
        <v>66</v>
      </c>
      <c r="R387" s="1165" t="s">
        <v>11745</v>
      </c>
      <c r="X387" s="674">
        <v>7</v>
      </c>
      <c r="Y387" s="478" t="s">
        <v>8731</v>
      </c>
    </row>
    <row r="388" spans="1:25" ht="13.95" customHeight="1">
      <c r="A388" s="83">
        <v>80</v>
      </c>
      <c r="B388" s="107" t="s">
        <v>537</v>
      </c>
      <c r="C388" s="107" t="s">
        <v>538</v>
      </c>
      <c r="D388" s="826" t="s">
        <v>4903</v>
      </c>
      <c r="E388" s="1104" t="s">
        <v>12172</v>
      </c>
      <c r="F388" s="1104" t="s">
        <v>656</v>
      </c>
      <c r="G388" s="1103" t="s">
        <v>11793</v>
      </c>
      <c r="H388" s="1104" t="s">
        <v>8178</v>
      </c>
      <c r="I388" s="1103" t="s">
        <v>12173</v>
      </c>
      <c r="J388" s="1103" t="s">
        <v>11796</v>
      </c>
      <c r="K388" s="1109" t="s">
        <v>11796</v>
      </c>
      <c r="L388" s="1109" t="s">
        <v>11796</v>
      </c>
      <c r="M388" s="1131" t="s">
        <v>1424</v>
      </c>
      <c r="N388" s="1110">
        <v>2025</v>
      </c>
      <c r="O388" s="1095" t="s">
        <v>11753</v>
      </c>
      <c r="P388" s="498" t="s">
        <v>66</v>
      </c>
      <c r="R388" s="1090" t="s">
        <v>11740</v>
      </c>
      <c r="X388" s="674">
        <v>6</v>
      </c>
      <c r="Y388" s="478" t="s">
        <v>8731</v>
      </c>
    </row>
    <row r="389" spans="1:25" ht="13.8" customHeight="1">
      <c r="A389" s="83">
        <v>110</v>
      </c>
      <c r="B389" s="107" t="s">
        <v>537</v>
      </c>
      <c r="C389" s="107" t="s">
        <v>538</v>
      </c>
      <c r="D389" s="826" t="s">
        <v>4902</v>
      </c>
      <c r="E389" s="1102" t="s">
        <v>12257</v>
      </c>
      <c r="F389" s="1103" t="s">
        <v>12151</v>
      </c>
      <c r="G389" s="1102" t="s">
        <v>11822</v>
      </c>
      <c r="H389" s="1103" t="s">
        <v>12232</v>
      </c>
      <c r="I389" s="1105" t="s">
        <v>11796</v>
      </c>
      <c r="J389" s="1102" t="s">
        <v>11824</v>
      </c>
      <c r="K389" s="1106">
        <v>193</v>
      </c>
      <c r="L389" s="1106">
        <v>115</v>
      </c>
      <c r="M389" s="1105" t="s">
        <v>11797</v>
      </c>
      <c r="N389" s="1106">
        <v>2025</v>
      </c>
      <c r="O389" s="1111" t="s">
        <v>8217</v>
      </c>
      <c r="P389" s="498" t="s">
        <v>66</v>
      </c>
      <c r="Q389" s="128"/>
      <c r="R389" s="128"/>
      <c r="S389" s="168"/>
      <c r="T389" s="816"/>
      <c r="U389" s="810" t="s">
        <v>2132</v>
      </c>
      <c r="V389" s="811" t="s">
        <v>2112</v>
      </c>
      <c r="W389" s="811" t="s">
        <v>2133</v>
      </c>
      <c r="X389" s="674">
        <v>9</v>
      </c>
      <c r="Y389" s="83">
        <v>7</v>
      </c>
    </row>
    <row r="390" spans="1:25" ht="13.95" customHeight="1">
      <c r="A390" s="83">
        <v>112</v>
      </c>
      <c r="B390" s="107" t="s">
        <v>537</v>
      </c>
      <c r="C390" s="107" t="s">
        <v>538</v>
      </c>
      <c r="D390" s="826" t="s">
        <v>4902</v>
      </c>
      <c r="E390" s="1102" t="s">
        <v>12259</v>
      </c>
      <c r="F390" s="1104" t="s">
        <v>641</v>
      </c>
      <c r="G390" s="1102" t="s">
        <v>11822</v>
      </c>
      <c r="H390" s="1103" t="s">
        <v>12238</v>
      </c>
      <c r="I390" s="1105" t="s">
        <v>11796</v>
      </c>
      <c r="J390" s="1102" t="s">
        <v>11855</v>
      </c>
      <c r="K390" s="1106">
        <v>100</v>
      </c>
      <c r="L390" s="1106">
        <v>85</v>
      </c>
      <c r="M390" s="1105" t="s">
        <v>11797</v>
      </c>
      <c r="N390" s="1106">
        <v>2025</v>
      </c>
      <c r="O390" s="1095" t="s">
        <v>11757</v>
      </c>
      <c r="P390" s="498" t="s">
        <v>66</v>
      </c>
      <c r="Q390" s="271"/>
      <c r="R390" s="1082" t="s">
        <v>11740</v>
      </c>
      <c r="T390" s="961"/>
      <c r="U390" s="961"/>
      <c r="V390" s="961"/>
      <c r="W390" s="961"/>
      <c r="X390" s="674">
        <v>9</v>
      </c>
      <c r="Y390" s="478" t="s">
        <v>8731</v>
      </c>
    </row>
    <row r="391" spans="1:25" ht="13.95" customHeight="1">
      <c r="A391" s="83">
        <v>114</v>
      </c>
      <c r="B391" s="107" t="s">
        <v>537</v>
      </c>
      <c r="C391" s="107" t="s">
        <v>538</v>
      </c>
      <c r="D391" s="826" t="s">
        <v>4902</v>
      </c>
      <c r="E391" s="1102" t="s">
        <v>12262</v>
      </c>
      <c r="F391" s="1103" t="s">
        <v>12151</v>
      </c>
      <c r="G391" s="1102" t="s">
        <v>11822</v>
      </c>
      <c r="H391" s="1103" t="s">
        <v>12261</v>
      </c>
      <c r="I391" s="1105" t="s">
        <v>11796</v>
      </c>
      <c r="J391" s="1102" t="s">
        <v>11855</v>
      </c>
      <c r="K391" s="1106">
        <v>20</v>
      </c>
      <c r="L391" s="1106">
        <v>60</v>
      </c>
      <c r="M391" s="1105" t="s">
        <v>11797</v>
      </c>
      <c r="N391" s="1106">
        <v>2025</v>
      </c>
      <c r="O391" s="1111" t="s">
        <v>8222</v>
      </c>
      <c r="P391" s="498" t="s">
        <v>66</v>
      </c>
      <c r="X391" s="674">
        <v>9</v>
      </c>
      <c r="Y391" s="478" t="s">
        <v>8731</v>
      </c>
    </row>
    <row r="392" spans="1:25" ht="13.95" customHeight="1">
      <c r="A392" s="83">
        <v>116</v>
      </c>
      <c r="B392" s="107" t="s">
        <v>537</v>
      </c>
      <c r="C392" s="107" t="s">
        <v>538</v>
      </c>
      <c r="D392" s="1000" t="s">
        <v>4902</v>
      </c>
      <c r="E392" s="1102" t="s">
        <v>12265</v>
      </c>
      <c r="F392" s="1104" t="s">
        <v>8738</v>
      </c>
      <c r="G392" s="1102" t="s">
        <v>11822</v>
      </c>
      <c r="H392" s="1102" t="s">
        <v>12266</v>
      </c>
      <c r="I392" s="1102" t="s">
        <v>12267</v>
      </c>
      <c r="J392" s="1102" t="s">
        <v>11855</v>
      </c>
      <c r="K392" s="1106">
        <v>0</v>
      </c>
      <c r="L392" s="1106">
        <v>50</v>
      </c>
      <c r="M392" s="1105" t="s">
        <v>11797</v>
      </c>
      <c r="N392" s="1106">
        <v>2025</v>
      </c>
      <c r="O392" s="1107" t="s">
        <v>12268</v>
      </c>
      <c r="P392" s="498" t="s">
        <v>66</v>
      </c>
      <c r="X392" s="674">
        <v>9</v>
      </c>
      <c r="Y392" s="478" t="s">
        <v>8731</v>
      </c>
    </row>
    <row r="393" spans="1:25" ht="13.95" customHeight="1">
      <c r="A393" s="83">
        <v>133</v>
      </c>
      <c r="B393" s="107" t="s">
        <v>537</v>
      </c>
      <c r="C393" s="107" t="s">
        <v>538</v>
      </c>
      <c r="D393" s="826" t="s">
        <v>4904</v>
      </c>
      <c r="E393" s="1102" t="s">
        <v>11853</v>
      </c>
      <c r="F393" s="1102" t="s">
        <v>11808</v>
      </c>
      <c r="G393" s="1102" t="s">
        <v>11822</v>
      </c>
      <c r="H393" s="1102" t="s">
        <v>11854</v>
      </c>
      <c r="I393" s="1105" t="s">
        <v>11796</v>
      </c>
      <c r="J393" s="1102" t="s">
        <v>11855</v>
      </c>
      <c r="K393" s="1106">
        <v>0</v>
      </c>
      <c r="L393" s="1106">
        <v>-5</v>
      </c>
      <c r="M393" s="1105" t="s">
        <v>11797</v>
      </c>
      <c r="N393" s="1106">
        <v>2025</v>
      </c>
      <c r="O393" s="1111" t="s">
        <v>8243</v>
      </c>
      <c r="P393" s="498" t="s">
        <v>66</v>
      </c>
      <c r="Q393" s="128"/>
      <c r="R393" s="136"/>
      <c r="S393" s="168"/>
      <c r="T393" s="584" t="s">
        <v>2176</v>
      </c>
      <c r="U393" s="810" t="s">
        <v>2177</v>
      </c>
      <c r="V393" s="810" t="s">
        <v>2178</v>
      </c>
      <c r="W393" s="810" t="s">
        <v>2179</v>
      </c>
      <c r="X393" s="674">
        <v>9</v>
      </c>
      <c r="Y393" s="83">
        <v>9</v>
      </c>
    </row>
    <row r="394" spans="1:25" ht="13.95" customHeight="1">
      <c r="A394" s="83">
        <v>164</v>
      </c>
      <c r="B394" s="107" t="s">
        <v>537</v>
      </c>
      <c r="C394" s="107" t="s">
        <v>538</v>
      </c>
      <c r="D394" s="826" t="s">
        <v>4872</v>
      </c>
      <c r="E394" s="1121" t="s">
        <v>11951</v>
      </c>
      <c r="F394" s="1111" t="s">
        <v>8740</v>
      </c>
      <c r="G394" s="1121" t="s">
        <v>11822</v>
      </c>
      <c r="H394" s="1108" t="s">
        <v>11952</v>
      </c>
      <c r="I394" s="1105" t="s">
        <v>11796</v>
      </c>
      <c r="J394" s="1103" t="s">
        <v>11953</v>
      </c>
      <c r="K394" s="1112">
        <v>17500000</v>
      </c>
      <c r="L394" s="1112">
        <v>42300000</v>
      </c>
      <c r="M394" s="1105" t="s">
        <v>11797</v>
      </c>
      <c r="N394" s="1106">
        <v>2025</v>
      </c>
      <c r="O394" s="1108" t="s">
        <v>11954</v>
      </c>
      <c r="P394" s="478" t="s">
        <v>98</v>
      </c>
      <c r="Q394" s="138" t="s">
        <v>1174</v>
      </c>
      <c r="R394" s="126"/>
      <c r="S394" s="168"/>
      <c r="T394" s="583" t="s">
        <v>1912</v>
      </c>
      <c r="U394" s="809"/>
      <c r="V394" s="810" t="s">
        <v>2682</v>
      </c>
      <c r="W394" s="810" t="s">
        <v>2683</v>
      </c>
      <c r="X394" s="674">
        <v>9</v>
      </c>
      <c r="Y394" s="83">
        <v>9</v>
      </c>
    </row>
    <row r="395" spans="1:25" ht="13.95" customHeight="1">
      <c r="A395" s="83">
        <v>179</v>
      </c>
      <c r="B395" s="107" t="s">
        <v>537</v>
      </c>
      <c r="C395" s="107" t="s">
        <v>540</v>
      </c>
      <c r="D395" s="826" t="s">
        <v>10112</v>
      </c>
      <c r="E395" s="1121" t="s">
        <v>12360</v>
      </c>
      <c r="F395" s="1111" t="s">
        <v>614</v>
      </c>
      <c r="G395" s="1121" t="s">
        <v>11822</v>
      </c>
      <c r="H395" s="1108" t="s">
        <v>12361</v>
      </c>
      <c r="I395" s="1105" t="s">
        <v>11796</v>
      </c>
      <c r="J395" s="1102" t="s">
        <v>11824</v>
      </c>
      <c r="K395" s="1106">
        <v>0</v>
      </c>
      <c r="L395" s="1106">
        <v>254</v>
      </c>
      <c r="M395" s="1105" t="s">
        <v>11797</v>
      </c>
      <c r="N395" s="1106">
        <v>2025</v>
      </c>
      <c r="O395" s="1111" t="s">
        <v>8317</v>
      </c>
      <c r="P395" s="478" t="s">
        <v>66</v>
      </c>
      <c r="Q395" s="138" t="s">
        <v>1164</v>
      </c>
      <c r="R395" s="132"/>
      <c r="S395" s="168" t="s">
        <v>817</v>
      </c>
      <c r="T395" s="584" t="s">
        <v>2737</v>
      </c>
      <c r="U395" s="810"/>
      <c r="V395" s="811" t="s">
        <v>2206</v>
      </c>
      <c r="W395" s="810" t="s">
        <v>2207</v>
      </c>
      <c r="X395" s="674">
        <v>9</v>
      </c>
      <c r="Y395" s="83">
        <v>9</v>
      </c>
    </row>
    <row r="396" spans="1:25" ht="13.95" customHeight="1">
      <c r="A396" s="83">
        <v>187</v>
      </c>
      <c r="B396" s="107" t="s">
        <v>537</v>
      </c>
      <c r="C396" s="107" t="s">
        <v>540</v>
      </c>
      <c r="D396" s="826" t="s">
        <v>4932</v>
      </c>
      <c r="E396" s="1121" t="s">
        <v>12280</v>
      </c>
      <c r="F396" s="1121" t="s">
        <v>12274</v>
      </c>
      <c r="G396" s="1121" t="s">
        <v>11793</v>
      </c>
      <c r="H396" s="1121" t="s">
        <v>12281</v>
      </c>
      <c r="I396" s="1108" t="s">
        <v>12282</v>
      </c>
      <c r="J396" s="1102" t="s">
        <v>11796</v>
      </c>
      <c r="K396" s="1105" t="s">
        <v>11796</v>
      </c>
      <c r="L396" s="1105" t="s">
        <v>11796</v>
      </c>
      <c r="M396" s="1105" t="s">
        <v>11797</v>
      </c>
      <c r="N396" s="1106">
        <v>2025</v>
      </c>
      <c r="O396" s="1107" t="s">
        <v>12283</v>
      </c>
      <c r="P396" s="478" t="s">
        <v>66</v>
      </c>
      <c r="Q396" s="128"/>
      <c r="R396" s="128"/>
      <c r="S396" s="168"/>
      <c r="T396" s="584" t="s">
        <v>3375</v>
      </c>
      <c r="U396" s="810" t="s">
        <v>2222</v>
      </c>
      <c r="V396" s="811" t="s">
        <v>2028</v>
      </c>
      <c r="W396" s="810" t="s">
        <v>2223</v>
      </c>
      <c r="X396" s="674">
        <v>9</v>
      </c>
      <c r="Y396" s="83">
        <v>9</v>
      </c>
    </row>
    <row r="397" spans="1:25" ht="13.95" customHeight="1">
      <c r="A397" s="83">
        <v>188</v>
      </c>
      <c r="B397" s="107" t="s">
        <v>537</v>
      </c>
      <c r="C397" s="107" t="s">
        <v>540</v>
      </c>
      <c r="D397" s="826" t="s">
        <v>4932</v>
      </c>
      <c r="E397" s="1121" t="s">
        <v>12284</v>
      </c>
      <c r="F397" s="1108" t="s">
        <v>12274</v>
      </c>
      <c r="G397" s="1121" t="s">
        <v>11822</v>
      </c>
      <c r="H397" s="1108" t="s">
        <v>12285</v>
      </c>
      <c r="I397" s="1105" t="s">
        <v>11796</v>
      </c>
      <c r="J397" s="1102" t="s">
        <v>11824</v>
      </c>
      <c r="K397" s="1106">
        <v>20</v>
      </c>
      <c r="L397" s="1106">
        <v>33</v>
      </c>
      <c r="M397" s="1105" t="s">
        <v>11797</v>
      </c>
      <c r="N397" s="1106">
        <v>2025</v>
      </c>
      <c r="O397" s="1121" t="s">
        <v>12286</v>
      </c>
      <c r="P397" s="478" t="s">
        <v>66</v>
      </c>
      <c r="Q397" s="128"/>
      <c r="R397" s="128"/>
      <c r="S397" s="168"/>
      <c r="T397" s="816" t="s">
        <v>3377</v>
      </c>
      <c r="U397" s="810"/>
      <c r="V397" s="810" t="s">
        <v>2224</v>
      </c>
      <c r="W397" s="811" t="s">
        <v>2225</v>
      </c>
      <c r="X397" s="674">
        <v>9</v>
      </c>
      <c r="Y397" s="83">
        <v>9</v>
      </c>
    </row>
    <row r="398" spans="1:25" ht="13.95" customHeight="1">
      <c r="A398" s="83">
        <v>209</v>
      </c>
      <c r="B398" s="107" t="s">
        <v>537</v>
      </c>
      <c r="C398" s="107" t="s">
        <v>542</v>
      </c>
      <c r="D398" s="826" t="s">
        <v>4934</v>
      </c>
      <c r="E398" s="1102" t="s">
        <v>12374</v>
      </c>
      <c r="F398" s="1120" t="s">
        <v>249</v>
      </c>
      <c r="G398" s="1102" t="s">
        <v>11822</v>
      </c>
      <c r="H398" s="1102" t="s">
        <v>12375</v>
      </c>
      <c r="I398" s="1105" t="s">
        <v>11796</v>
      </c>
      <c r="J398" s="1102" t="s">
        <v>11824</v>
      </c>
      <c r="K398" s="1106">
        <v>0</v>
      </c>
      <c r="L398" s="1112">
        <v>30000</v>
      </c>
      <c r="M398" s="1105" t="s">
        <v>11797</v>
      </c>
      <c r="N398" s="1106">
        <v>2025</v>
      </c>
      <c r="O398" s="1107" t="s">
        <v>12376</v>
      </c>
      <c r="P398" s="478" t="s">
        <v>66</v>
      </c>
      <c r="Q398" s="138" t="s">
        <v>1168</v>
      </c>
      <c r="R398" s="132"/>
      <c r="S398" s="168" t="s">
        <v>820</v>
      </c>
      <c r="T398" s="584" t="s">
        <v>2226</v>
      </c>
      <c r="U398" s="815" t="s">
        <v>2227</v>
      </c>
      <c r="V398" s="810" t="s">
        <v>2228</v>
      </c>
      <c r="W398" s="810" t="s">
        <v>2229</v>
      </c>
      <c r="X398" s="674">
        <v>9</v>
      </c>
      <c r="Y398" s="83">
        <v>9</v>
      </c>
    </row>
    <row r="399" spans="1:25" ht="13.95" customHeight="1">
      <c r="A399" s="83">
        <v>210</v>
      </c>
      <c r="B399" s="107" t="s">
        <v>537</v>
      </c>
      <c r="C399" s="107" t="s">
        <v>542</v>
      </c>
      <c r="D399" s="826" t="s">
        <v>4934</v>
      </c>
      <c r="E399" s="1102" t="s">
        <v>12409</v>
      </c>
      <c r="F399" s="1104" t="s">
        <v>249</v>
      </c>
      <c r="G399" s="1102" t="s">
        <v>11822</v>
      </c>
      <c r="H399" s="1103" t="s">
        <v>12410</v>
      </c>
      <c r="I399" s="1105" t="s">
        <v>11796</v>
      </c>
      <c r="J399" s="1102" t="s">
        <v>11824</v>
      </c>
      <c r="K399" s="1106">
        <v>0</v>
      </c>
      <c r="L399" s="1112">
        <v>65000000</v>
      </c>
      <c r="M399" s="1105" t="s">
        <v>11797</v>
      </c>
      <c r="N399" s="1106">
        <v>2025</v>
      </c>
      <c r="O399" s="1111" t="s">
        <v>8354</v>
      </c>
      <c r="P399" s="478" t="s">
        <v>66</v>
      </c>
      <c r="Q399" s="138" t="s">
        <v>1168</v>
      </c>
      <c r="R399" s="132"/>
      <c r="S399" s="168" t="s">
        <v>820</v>
      </c>
      <c r="T399" s="584" t="s">
        <v>2226</v>
      </c>
      <c r="U399" s="810"/>
      <c r="V399" s="811" t="s">
        <v>2230</v>
      </c>
      <c r="W399" s="810" t="s">
        <v>2231</v>
      </c>
      <c r="X399" s="674">
        <v>9</v>
      </c>
      <c r="Y399" s="83">
        <v>9</v>
      </c>
    </row>
    <row r="400" spans="1:25" ht="13.95" customHeight="1">
      <c r="A400" s="83">
        <v>213</v>
      </c>
      <c r="B400" s="107" t="s">
        <v>537</v>
      </c>
      <c r="C400" s="107" t="s">
        <v>542</v>
      </c>
      <c r="D400" s="826" t="s">
        <v>4937</v>
      </c>
      <c r="E400" s="1102" t="s">
        <v>12463</v>
      </c>
      <c r="F400" s="1120" t="s">
        <v>253</v>
      </c>
      <c r="G400" s="1102" t="s">
        <v>11822</v>
      </c>
      <c r="H400" s="1102" t="s">
        <v>12464</v>
      </c>
      <c r="I400" s="1105" t="s">
        <v>11796</v>
      </c>
      <c r="J400" s="1102" t="s">
        <v>11824</v>
      </c>
      <c r="K400" s="1106">
        <v>0</v>
      </c>
      <c r="L400" s="1106">
        <v>420</v>
      </c>
      <c r="M400" s="1105" t="s">
        <v>11797</v>
      </c>
      <c r="N400" s="1106">
        <v>2025</v>
      </c>
      <c r="O400" s="1107" t="s">
        <v>12465</v>
      </c>
      <c r="P400" s="478" t="s">
        <v>66</v>
      </c>
      <c r="Q400" s="138" t="s">
        <v>1168</v>
      </c>
      <c r="R400" s="126"/>
      <c r="S400" s="168" t="s">
        <v>818</v>
      </c>
      <c r="T400" s="584" t="s">
        <v>2226</v>
      </c>
      <c r="U400" s="810"/>
      <c r="V400" s="811" t="s">
        <v>2238</v>
      </c>
      <c r="W400" s="810" t="s">
        <v>2239</v>
      </c>
      <c r="X400" s="674">
        <v>9</v>
      </c>
      <c r="Y400" s="83">
        <v>9</v>
      </c>
    </row>
    <row r="401" spans="1:25" ht="13.95" customHeight="1">
      <c r="A401" s="83">
        <v>218</v>
      </c>
      <c r="B401" s="107" t="s">
        <v>537</v>
      </c>
      <c r="C401" s="107" t="s">
        <v>542</v>
      </c>
      <c r="D401" s="826" t="s">
        <v>4946</v>
      </c>
      <c r="E401" s="1132" t="s">
        <v>11763</v>
      </c>
      <c r="F401" s="1133" t="s">
        <v>12476</v>
      </c>
      <c r="G401" s="1133" t="s">
        <v>11822</v>
      </c>
      <c r="H401" s="1134" t="s">
        <v>11764</v>
      </c>
      <c r="I401" s="1135" t="s">
        <v>11796</v>
      </c>
      <c r="J401" s="1133" t="s">
        <v>11824</v>
      </c>
      <c r="K401" s="1136">
        <v>20000</v>
      </c>
      <c r="L401" s="1137">
        <v>35000</v>
      </c>
      <c r="M401" s="1138" t="s">
        <v>1424</v>
      </c>
      <c r="N401" s="1136">
        <v>2025</v>
      </c>
      <c r="O401" s="1095" t="s">
        <v>11765</v>
      </c>
      <c r="P401" s="478" t="s">
        <v>66</v>
      </c>
      <c r="Q401" s="138" t="s">
        <v>1171</v>
      </c>
      <c r="R401" s="1082" t="s">
        <v>11740</v>
      </c>
      <c r="S401" s="168" t="s">
        <v>750</v>
      </c>
      <c r="T401" s="584"/>
      <c r="U401" s="810"/>
      <c r="V401" s="810"/>
      <c r="W401" s="810"/>
      <c r="X401" s="674">
        <v>9</v>
      </c>
      <c r="Y401" s="83"/>
    </row>
    <row r="402" spans="1:25" ht="13.95" customHeight="1">
      <c r="A402" s="83">
        <v>226</v>
      </c>
      <c r="B402" s="107" t="s">
        <v>537</v>
      </c>
      <c r="C402" s="107" t="s">
        <v>542</v>
      </c>
      <c r="D402" s="826" t="s">
        <v>4940</v>
      </c>
      <c r="E402" s="1102" t="s">
        <v>12401</v>
      </c>
      <c r="F402" s="1102" t="s">
        <v>12402</v>
      </c>
      <c r="G402" s="1102" t="s">
        <v>11822</v>
      </c>
      <c r="H402" s="1102" t="s">
        <v>12403</v>
      </c>
      <c r="I402" s="1105" t="s">
        <v>11796</v>
      </c>
      <c r="J402" s="1102" t="s">
        <v>11824</v>
      </c>
      <c r="K402" s="1106">
        <v>0</v>
      </c>
      <c r="L402" s="1112">
        <v>3000</v>
      </c>
      <c r="M402" s="1105" t="s">
        <v>11797</v>
      </c>
      <c r="N402" s="1106">
        <v>2025</v>
      </c>
      <c r="O402" s="1111" t="s">
        <v>8371</v>
      </c>
      <c r="P402" s="478" t="s">
        <v>98</v>
      </c>
      <c r="Q402" s="138" t="s">
        <v>1168</v>
      </c>
      <c r="R402" s="132"/>
      <c r="S402" s="168" t="s">
        <v>753</v>
      </c>
      <c r="T402" s="584" t="s">
        <v>2226</v>
      </c>
      <c r="U402" s="810"/>
      <c r="V402" s="810" t="s">
        <v>2756</v>
      </c>
      <c r="W402" s="810" t="s">
        <v>2757</v>
      </c>
      <c r="X402" s="674">
        <v>9</v>
      </c>
      <c r="Y402" s="83">
        <v>9</v>
      </c>
    </row>
    <row r="403" spans="1:25" ht="13.95" customHeight="1">
      <c r="A403" s="83">
        <v>227</v>
      </c>
      <c r="B403" s="107" t="s">
        <v>537</v>
      </c>
      <c r="C403" s="107" t="s">
        <v>542</v>
      </c>
      <c r="D403" s="826" t="s">
        <v>4942</v>
      </c>
      <c r="E403" s="1102" t="s">
        <v>12404</v>
      </c>
      <c r="F403" s="1102" t="s">
        <v>12392</v>
      </c>
      <c r="G403" s="1102" t="s">
        <v>11822</v>
      </c>
      <c r="H403" s="1102" t="s">
        <v>12405</v>
      </c>
      <c r="I403" s="1105" t="s">
        <v>11796</v>
      </c>
      <c r="J403" s="1102" t="s">
        <v>11824</v>
      </c>
      <c r="K403" s="1106">
        <v>0</v>
      </c>
      <c r="L403" s="1106">
        <v>40</v>
      </c>
      <c r="M403" s="1105" t="s">
        <v>11797</v>
      </c>
      <c r="N403" s="1106">
        <v>2025</v>
      </c>
      <c r="O403" s="1107" t="s">
        <v>8372</v>
      </c>
      <c r="P403" s="478" t="s">
        <v>98</v>
      </c>
      <c r="Q403" s="138" t="s">
        <v>1168</v>
      </c>
      <c r="R403" s="132"/>
      <c r="S403" s="168" t="s">
        <v>751</v>
      </c>
      <c r="T403" s="816" t="s">
        <v>2758</v>
      </c>
      <c r="U403" s="810"/>
      <c r="V403" s="810" t="s">
        <v>2759</v>
      </c>
      <c r="W403" s="810" t="s">
        <v>2760</v>
      </c>
      <c r="X403" s="674">
        <v>9</v>
      </c>
      <c r="Y403" s="83">
        <v>7</v>
      </c>
    </row>
    <row r="404" spans="1:25" ht="13.95" customHeight="1">
      <c r="A404" s="83">
        <v>228</v>
      </c>
      <c r="B404" s="107" t="s">
        <v>537</v>
      </c>
      <c r="C404" s="107" t="s">
        <v>542</v>
      </c>
      <c r="D404" s="826" t="s">
        <v>4943</v>
      </c>
      <c r="E404" s="1102" t="s">
        <v>12406</v>
      </c>
      <c r="F404" s="1103" t="s">
        <v>12396</v>
      </c>
      <c r="G404" s="1102" t="s">
        <v>11822</v>
      </c>
      <c r="H404" s="1103" t="s">
        <v>12407</v>
      </c>
      <c r="I404" s="1105" t="s">
        <v>11796</v>
      </c>
      <c r="J404" s="1102" t="s">
        <v>11824</v>
      </c>
      <c r="K404" s="1106">
        <v>0</v>
      </c>
      <c r="L404" s="1106">
        <v>300</v>
      </c>
      <c r="M404" s="1105" t="s">
        <v>11797</v>
      </c>
      <c r="N404" s="1106">
        <v>2025</v>
      </c>
      <c r="O404" s="1107" t="s">
        <v>12408</v>
      </c>
      <c r="P404" s="478" t="s">
        <v>98</v>
      </c>
      <c r="Q404" s="45" t="s">
        <v>1168</v>
      </c>
      <c r="R404" s="126"/>
      <c r="S404" s="168" t="s">
        <v>752</v>
      </c>
      <c r="T404" s="584" t="s">
        <v>2761</v>
      </c>
      <c r="U404" s="810"/>
      <c r="V404" s="810" t="s">
        <v>2762</v>
      </c>
      <c r="W404" s="810" t="s">
        <v>2763</v>
      </c>
      <c r="X404" s="674">
        <v>9</v>
      </c>
      <c r="Y404" s="83">
        <v>9</v>
      </c>
    </row>
    <row r="405" spans="1:25" ht="13.95" customHeight="1">
      <c r="A405" s="83">
        <v>237</v>
      </c>
      <c r="B405" s="107" t="s">
        <v>537</v>
      </c>
      <c r="C405" s="107" t="s">
        <v>542</v>
      </c>
      <c r="D405" s="826" t="s">
        <v>4947</v>
      </c>
      <c r="E405" s="1102" t="s">
        <v>12436</v>
      </c>
      <c r="F405" s="1103" t="s">
        <v>12420</v>
      </c>
      <c r="G405" s="1102" t="s">
        <v>11822</v>
      </c>
      <c r="H405" s="1113" t="s">
        <v>12437</v>
      </c>
      <c r="I405" s="1105" t="s">
        <v>11796</v>
      </c>
      <c r="J405" s="1102" t="s">
        <v>11824</v>
      </c>
      <c r="K405" s="1106">
        <v>0</v>
      </c>
      <c r="L405" s="1112">
        <v>3500</v>
      </c>
      <c r="M405" s="1105" t="s">
        <v>11797</v>
      </c>
      <c r="N405" s="1106">
        <v>2025</v>
      </c>
      <c r="O405" s="1107" t="s">
        <v>8379</v>
      </c>
      <c r="P405" s="478" t="s">
        <v>98</v>
      </c>
      <c r="Q405" s="138" t="s">
        <v>1171</v>
      </c>
      <c r="R405" s="132"/>
      <c r="S405" s="168" t="s">
        <v>749</v>
      </c>
      <c r="T405" s="583" t="s">
        <v>2246</v>
      </c>
      <c r="U405" s="809"/>
      <c r="V405" s="809" t="s">
        <v>2788</v>
      </c>
      <c r="W405" s="809" t="s">
        <v>2789</v>
      </c>
      <c r="X405" s="674">
        <v>9</v>
      </c>
      <c r="Y405" s="83">
        <v>9</v>
      </c>
    </row>
    <row r="406" spans="1:25" ht="13.95" customHeight="1">
      <c r="A406" s="83">
        <v>241</v>
      </c>
      <c r="B406" s="107" t="s">
        <v>537</v>
      </c>
      <c r="C406" s="107" t="s">
        <v>542</v>
      </c>
      <c r="D406" s="826" t="s">
        <v>4947</v>
      </c>
      <c r="E406" s="1102" t="s">
        <v>12448</v>
      </c>
      <c r="F406" s="1103" t="s">
        <v>12420</v>
      </c>
      <c r="G406" s="1102" t="s">
        <v>11822</v>
      </c>
      <c r="H406" s="1113" t="s">
        <v>12449</v>
      </c>
      <c r="I406" s="1105" t="s">
        <v>11796</v>
      </c>
      <c r="J406" s="1102" t="s">
        <v>11824</v>
      </c>
      <c r="K406" s="1106">
        <v>0</v>
      </c>
      <c r="L406" s="1112">
        <v>1000</v>
      </c>
      <c r="M406" s="1105" t="s">
        <v>11797</v>
      </c>
      <c r="N406" s="1106">
        <v>2025</v>
      </c>
      <c r="O406" s="1121" t="s">
        <v>12450</v>
      </c>
      <c r="P406" s="478" t="s">
        <v>98</v>
      </c>
      <c r="Q406" s="138" t="s">
        <v>1171</v>
      </c>
      <c r="R406" s="126"/>
      <c r="S406" s="168" t="s">
        <v>749</v>
      </c>
      <c r="T406" s="584" t="s">
        <v>2246</v>
      </c>
      <c r="U406" s="810" t="s">
        <v>2798</v>
      </c>
      <c r="V406" s="810" t="s">
        <v>2799</v>
      </c>
      <c r="W406" s="810" t="s">
        <v>2800</v>
      </c>
      <c r="X406" s="674">
        <v>9</v>
      </c>
      <c r="Y406" s="83">
        <v>9</v>
      </c>
    </row>
    <row r="407" spans="1:25" ht="13.95" customHeight="1">
      <c r="A407" s="83">
        <v>242</v>
      </c>
      <c r="B407" s="107" t="s">
        <v>537</v>
      </c>
      <c r="C407" s="107" t="s">
        <v>542</v>
      </c>
      <c r="D407" s="826" t="s">
        <v>4947</v>
      </c>
      <c r="E407" s="1102" t="s">
        <v>12451</v>
      </c>
      <c r="F407" s="1102" t="s">
        <v>12420</v>
      </c>
      <c r="G407" s="1102" t="s">
        <v>11822</v>
      </c>
      <c r="H407" s="1102" t="s">
        <v>12452</v>
      </c>
      <c r="I407" s="1105" t="s">
        <v>11796</v>
      </c>
      <c r="J407" s="1102" t="s">
        <v>11824</v>
      </c>
      <c r="K407" s="1106">
        <v>0</v>
      </c>
      <c r="L407" s="1106">
        <v>300</v>
      </c>
      <c r="M407" s="1105" t="s">
        <v>11797</v>
      </c>
      <c r="N407" s="1106">
        <v>2025</v>
      </c>
      <c r="O407" s="1111" t="s">
        <v>8383</v>
      </c>
      <c r="P407" s="478" t="s">
        <v>98</v>
      </c>
      <c r="Q407" s="138" t="s">
        <v>1171</v>
      </c>
      <c r="R407" s="132"/>
      <c r="S407" s="168" t="s">
        <v>749</v>
      </c>
      <c r="T407" s="816" t="s">
        <v>2801</v>
      </c>
      <c r="U407" s="810" t="s">
        <v>2802</v>
      </c>
      <c r="V407" s="810" t="s">
        <v>2803</v>
      </c>
      <c r="W407" s="810" t="s">
        <v>2804</v>
      </c>
      <c r="X407" s="674">
        <v>9</v>
      </c>
      <c r="Y407" s="83">
        <v>9</v>
      </c>
    </row>
    <row r="408" spans="1:25" ht="13.95" customHeight="1">
      <c r="A408" s="83">
        <v>243</v>
      </c>
      <c r="B408" s="107" t="s">
        <v>537</v>
      </c>
      <c r="C408" s="107" t="s">
        <v>542</v>
      </c>
      <c r="D408" s="826" t="s">
        <v>4947</v>
      </c>
      <c r="E408" s="1102" t="s">
        <v>12453</v>
      </c>
      <c r="F408" s="1102" t="s">
        <v>12420</v>
      </c>
      <c r="G408" s="1102" t="s">
        <v>11822</v>
      </c>
      <c r="H408" s="1103" t="s">
        <v>12454</v>
      </c>
      <c r="I408" s="1107"/>
      <c r="J408" s="1102" t="s">
        <v>11824</v>
      </c>
      <c r="K408" s="1106">
        <v>0</v>
      </c>
      <c r="L408" s="1106">
        <v>12</v>
      </c>
      <c r="M408" s="1105" t="s">
        <v>11797</v>
      </c>
      <c r="N408" s="1106">
        <v>2025</v>
      </c>
      <c r="O408" s="1107" t="s">
        <v>12455</v>
      </c>
      <c r="P408" s="478" t="s">
        <v>98</v>
      </c>
      <c r="Q408" s="138" t="s">
        <v>1171</v>
      </c>
      <c r="R408" s="132"/>
      <c r="S408" s="168" t="s">
        <v>749</v>
      </c>
      <c r="T408" s="584" t="s">
        <v>2246</v>
      </c>
      <c r="U408" s="810"/>
      <c r="V408" s="810" t="s">
        <v>2805</v>
      </c>
      <c r="W408" s="810" t="s">
        <v>2806</v>
      </c>
      <c r="X408" s="674">
        <v>9</v>
      </c>
      <c r="Y408" s="83">
        <v>9</v>
      </c>
    </row>
    <row r="409" spans="1:25" ht="13.95" customHeight="1">
      <c r="A409" s="83">
        <v>268</v>
      </c>
      <c r="B409" s="107" t="s">
        <v>539</v>
      </c>
      <c r="C409" s="107" t="s">
        <v>546</v>
      </c>
      <c r="D409" s="826" t="s">
        <v>4938</v>
      </c>
      <c r="E409" s="1102" t="s">
        <v>12514</v>
      </c>
      <c r="F409" s="1103" t="s">
        <v>12515</v>
      </c>
      <c r="G409" s="1102" t="s">
        <v>11822</v>
      </c>
      <c r="H409" s="1103" t="s">
        <v>12516</v>
      </c>
      <c r="I409" s="1105" t="s">
        <v>11796</v>
      </c>
      <c r="J409" s="1103" t="s">
        <v>12517</v>
      </c>
      <c r="K409" s="1105" t="s">
        <v>11796</v>
      </c>
      <c r="L409" s="1106">
        <v>55</v>
      </c>
      <c r="M409" s="1105" t="s">
        <v>11797</v>
      </c>
      <c r="N409" s="1106">
        <v>2025</v>
      </c>
      <c r="O409" s="1095" t="s">
        <v>11769</v>
      </c>
      <c r="P409" s="478" t="s">
        <v>98</v>
      </c>
      <c r="Q409" s="139" t="s">
        <v>1161</v>
      </c>
      <c r="R409" s="1082" t="s">
        <v>11740</v>
      </c>
      <c r="S409" s="168" t="s">
        <v>758</v>
      </c>
      <c r="T409" s="810" t="s">
        <v>5218</v>
      </c>
      <c r="U409" s="815" t="s">
        <v>5220</v>
      </c>
      <c r="V409" s="811" t="s">
        <v>2835</v>
      </c>
      <c r="W409" s="811" t="s">
        <v>2836</v>
      </c>
      <c r="X409" s="674">
        <v>9</v>
      </c>
      <c r="Y409" s="83">
        <v>9</v>
      </c>
    </row>
    <row r="410" spans="1:25" ht="13.8" customHeight="1">
      <c r="A410" s="83">
        <v>269</v>
      </c>
      <c r="B410" s="107" t="s">
        <v>539</v>
      </c>
      <c r="C410" s="107" t="s">
        <v>546</v>
      </c>
      <c r="D410" s="826" t="s">
        <v>4938</v>
      </c>
      <c r="E410" s="1120" t="s">
        <v>4479</v>
      </c>
      <c r="F410" s="1103" t="s">
        <v>12515</v>
      </c>
      <c r="G410" s="1102" t="s">
        <v>11822</v>
      </c>
      <c r="H410" s="1103" t="s">
        <v>12518</v>
      </c>
      <c r="I410" s="1105" t="s">
        <v>11796</v>
      </c>
      <c r="J410" s="1102" t="s">
        <v>12517</v>
      </c>
      <c r="K410" s="1105" t="s">
        <v>11796</v>
      </c>
      <c r="L410" s="1106">
        <v>65</v>
      </c>
      <c r="M410" s="1105" t="s">
        <v>11797</v>
      </c>
      <c r="N410" s="1106">
        <v>2025</v>
      </c>
      <c r="O410" s="1107" t="s">
        <v>12519</v>
      </c>
      <c r="P410" s="478" t="s">
        <v>98</v>
      </c>
      <c r="Q410" s="139" t="s">
        <v>1161</v>
      </c>
      <c r="R410" s="126"/>
      <c r="S410" s="168" t="s">
        <v>758</v>
      </c>
      <c r="T410" s="810" t="s">
        <v>5218</v>
      </c>
      <c r="U410" s="815" t="s">
        <v>5220</v>
      </c>
      <c r="V410" s="811" t="s">
        <v>2837</v>
      </c>
      <c r="W410" s="811" t="s">
        <v>2838</v>
      </c>
      <c r="X410" s="674">
        <v>9</v>
      </c>
      <c r="Y410" s="83">
        <v>9</v>
      </c>
    </row>
    <row r="411" spans="1:25" ht="13.95" customHeight="1">
      <c r="A411" s="83">
        <v>270</v>
      </c>
      <c r="B411" s="107" t="s">
        <v>539</v>
      </c>
      <c r="C411" s="107" t="s">
        <v>546</v>
      </c>
      <c r="D411" s="826" t="s">
        <v>4938</v>
      </c>
      <c r="E411" s="1102" t="s">
        <v>12531</v>
      </c>
      <c r="F411" s="1103" t="s">
        <v>12515</v>
      </c>
      <c r="G411" s="1102" t="s">
        <v>11822</v>
      </c>
      <c r="H411" s="1103" t="s">
        <v>12532</v>
      </c>
      <c r="I411" s="1105" t="s">
        <v>11796</v>
      </c>
      <c r="J411" s="1102" t="s">
        <v>12517</v>
      </c>
      <c r="K411" s="1105" t="s">
        <v>11796</v>
      </c>
      <c r="L411" s="1106">
        <v>25</v>
      </c>
      <c r="M411" s="1105" t="s">
        <v>11797</v>
      </c>
      <c r="N411" s="1106">
        <v>2025</v>
      </c>
      <c r="O411" s="1108" t="s">
        <v>12533</v>
      </c>
      <c r="P411" s="478" t="s">
        <v>98</v>
      </c>
      <c r="Q411" s="139" t="s">
        <v>1161</v>
      </c>
      <c r="R411" s="132"/>
      <c r="S411" s="168" t="s">
        <v>758</v>
      </c>
      <c r="T411" s="810" t="s">
        <v>5218</v>
      </c>
      <c r="U411" s="815" t="s">
        <v>5220</v>
      </c>
      <c r="V411" s="810" t="s">
        <v>2839</v>
      </c>
      <c r="W411" s="810" t="s">
        <v>2840</v>
      </c>
      <c r="X411" s="674">
        <v>9</v>
      </c>
      <c r="Y411" s="83">
        <v>9</v>
      </c>
    </row>
    <row r="412" spans="1:25" ht="13.95" customHeight="1">
      <c r="A412" s="83">
        <v>271</v>
      </c>
      <c r="B412" s="107" t="s">
        <v>539</v>
      </c>
      <c r="C412" s="107" t="s">
        <v>546</v>
      </c>
      <c r="D412" s="1000" t="s">
        <v>4938</v>
      </c>
      <c r="E412" s="1120" t="s">
        <v>5315</v>
      </c>
      <c r="F412" s="1103" t="s">
        <v>12515</v>
      </c>
      <c r="G412" s="1102" t="s">
        <v>11822</v>
      </c>
      <c r="H412" s="1103" t="s">
        <v>12524</v>
      </c>
      <c r="I412" s="1105" t="s">
        <v>11796</v>
      </c>
      <c r="J412" s="1102" t="s">
        <v>12517</v>
      </c>
      <c r="K412" s="1105" t="s">
        <v>11796</v>
      </c>
      <c r="L412" s="1106">
        <v>70</v>
      </c>
      <c r="M412" s="1105" t="s">
        <v>11797</v>
      </c>
      <c r="N412" s="1106">
        <v>2025</v>
      </c>
      <c r="O412" s="1108" t="s">
        <v>12525</v>
      </c>
      <c r="P412" s="478" t="s">
        <v>98</v>
      </c>
      <c r="Q412" s="139" t="s">
        <v>1161</v>
      </c>
      <c r="R412" s="132"/>
      <c r="S412" s="168" t="s">
        <v>758</v>
      </c>
      <c r="T412" s="810" t="s">
        <v>5218</v>
      </c>
      <c r="U412" s="815" t="s">
        <v>5220</v>
      </c>
      <c r="V412" s="810" t="s">
        <v>2839</v>
      </c>
      <c r="W412" s="810" t="s">
        <v>2841</v>
      </c>
      <c r="X412" s="674">
        <v>9</v>
      </c>
      <c r="Y412" s="83">
        <v>9</v>
      </c>
    </row>
    <row r="413" spans="1:25" ht="13.95" customHeight="1">
      <c r="A413" s="83">
        <v>272</v>
      </c>
      <c r="B413" s="107" t="s">
        <v>539</v>
      </c>
      <c r="C413" s="107" t="s">
        <v>546</v>
      </c>
      <c r="D413" s="1000" t="s">
        <v>4938</v>
      </c>
      <c r="E413" s="1104" t="s">
        <v>5316</v>
      </c>
      <c r="F413" s="1103" t="s">
        <v>12515</v>
      </c>
      <c r="G413" s="1102" t="s">
        <v>11822</v>
      </c>
      <c r="H413" s="1113" t="s">
        <v>12526</v>
      </c>
      <c r="I413" s="1105" t="s">
        <v>11796</v>
      </c>
      <c r="J413" s="1103" t="s">
        <v>12517</v>
      </c>
      <c r="K413" s="1105" t="s">
        <v>11796</v>
      </c>
      <c r="L413" s="1106">
        <v>50</v>
      </c>
      <c r="M413" s="1105" t="s">
        <v>11797</v>
      </c>
      <c r="N413" s="1106">
        <v>2025</v>
      </c>
      <c r="O413" s="1111" t="s">
        <v>8419</v>
      </c>
      <c r="P413" s="478" t="s">
        <v>98</v>
      </c>
      <c r="Q413" s="139" t="s">
        <v>1161</v>
      </c>
      <c r="R413" s="132"/>
      <c r="S413" s="168" t="s">
        <v>758</v>
      </c>
      <c r="T413" s="810" t="s">
        <v>5218</v>
      </c>
      <c r="U413" s="815" t="s">
        <v>5220</v>
      </c>
      <c r="V413" s="812" t="s">
        <v>2837</v>
      </c>
      <c r="W413" s="812" t="s">
        <v>2842</v>
      </c>
      <c r="X413" s="674">
        <v>9</v>
      </c>
      <c r="Y413" s="83">
        <v>9</v>
      </c>
    </row>
    <row r="414" spans="1:25" ht="13.95" customHeight="1">
      <c r="A414" s="83">
        <v>273</v>
      </c>
      <c r="B414" s="107" t="s">
        <v>539</v>
      </c>
      <c r="C414" s="107" t="s">
        <v>546</v>
      </c>
      <c r="D414" s="826" t="s">
        <v>4938</v>
      </c>
      <c r="E414" s="1120" t="s">
        <v>5317</v>
      </c>
      <c r="F414" s="1103" t="s">
        <v>12515</v>
      </c>
      <c r="G414" s="1102" t="s">
        <v>11822</v>
      </c>
      <c r="H414" s="1103" t="s">
        <v>12529</v>
      </c>
      <c r="I414" s="1105" t="s">
        <v>11796</v>
      </c>
      <c r="J414" s="1102" t="s">
        <v>12517</v>
      </c>
      <c r="K414" s="1105" t="s">
        <v>11796</v>
      </c>
      <c r="L414" s="1106">
        <v>70</v>
      </c>
      <c r="M414" s="1105" t="s">
        <v>11797</v>
      </c>
      <c r="N414" s="1106">
        <v>2025</v>
      </c>
      <c r="O414" s="1108" t="s">
        <v>12530</v>
      </c>
      <c r="P414" s="478" t="s">
        <v>98</v>
      </c>
      <c r="Q414" s="139" t="s">
        <v>1161</v>
      </c>
      <c r="R414" s="132"/>
      <c r="S414" s="168" t="s">
        <v>758</v>
      </c>
      <c r="T414" s="810" t="s">
        <v>5218</v>
      </c>
      <c r="U414" s="815" t="s">
        <v>5220</v>
      </c>
      <c r="V414" s="812" t="s">
        <v>2837</v>
      </c>
      <c r="W414" s="812" t="s">
        <v>2843</v>
      </c>
      <c r="X414" s="674">
        <v>9</v>
      </c>
      <c r="Y414" s="83">
        <v>9</v>
      </c>
    </row>
    <row r="415" spans="1:25" ht="13.95" customHeight="1">
      <c r="A415" s="83">
        <v>274</v>
      </c>
      <c r="B415" s="107" t="s">
        <v>539</v>
      </c>
      <c r="C415" s="107" t="s">
        <v>546</v>
      </c>
      <c r="D415" s="826" t="s">
        <v>4938</v>
      </c>
      <c r="E415" s="1120" t="s">
        <v>5318</v>
      </c>
      <c r="F415" s="1103" t="s">
        <v>12515</v>
      </c>
      <c r="G415" s="1102" t="s">
        <v>11822</v>
      </c>
      <c r="H415" s="1103" t="s">
        <v>12527</v>
      </c>
      <c r="I415" s="1105" t="s">
        <v>11796</v>
      </c>
      <c r="J415" s="1102" t="s">
        <v>12517</v>
      </c>
      <c r="K415" s="1105" t="s">
        <v>11796</v>
      </c>
      <c r="L415" s="1106">
        <v>75</v>
      </c>
      <c r="M415" s="1105" t="s">
        <v>11797</v>
      </c>
      <c r="N415" s="1106">
        <v>2025</v>
      </c>
      <c r="O415" s="1108" t="s">
        <v>12528</v>
      </c>
      <c r="P415" s="478" t="s">
        <v>98</v>
      </c>
      <c r="Q415" s="139" t="s">
        <v>1161</v>
      </c>
      <c r="R415" s="132"/>
      <c r="S415" s="168" t="s">
        <v>758</v>
      </c>
      <c r="T415" s="810" t="s">
        <v>5218</v>
      </c>
      <c r="U415" s="815" t="s">
        <v>5220</v>
      </c>
      <c r="V415" s="810" t="s">
        <v>2839</v>
      </c>
      <c r="W415" s="810" t="s">
        <v>2844</v>
      </c>
      <c r="X415" s="674">
        <v>9</v>
      </c>
      <c r="Y415" s="83">
        <v>9</v>
      </c>
    </row>
    <row r="416" spans="1:25" ht="13.8" customHeight="1">
      <c r="A416" s="83">
        <v>275</v>
      </c>
      <c r="B416" s="107" t="s">
        <v>539</v>
      </c>
      <c r="C416" s="107" t="s">
        <v>546</v>
      </c>
      <c r="D416" s="1000" t="s">
        <v>4938</v>
      </c>
      <c r="E416" s="1120" t="s">
        <v>5319</v>
      </c>
      <c r="F416" s="1103" t="s">
        <v>12515</v>
      </c>
      <c r="G416" s="1102" t="s">
        <v>11822</v>
      </c>
      <c r="H416" s="1103" t="s">
        <v>12522</v>
      </c>
      <c r="I416" s="1105" t="s">
        <v>11796</v>
      </c>
      <c r="J416" s="1102" t="s">
        <v>12517</v>
      </c>
      <c r="K416" s="1105" t="s">
        <v>11796</v>
      </c>
      <c r="L416" s="1106">
        <v>50</v>
      </c>
      <c r="M416" s="1105" t="s">
        <v>11797</v>
      </c>
      <c r="N416" s="1106">
        <v>2025</v>
      </c>
      <c r="O416" s="1107" t="s">
        <v>12523</v>
      </c>
      <c r="P416" s="478" t="s">
        <v>98</v>
      </c>
      <c r="Q416" s="139" t="s">
        <v>1161</v>
      </c>
      <c r="R416" s="132"/>
      <c r="S416" s="168" t="s">
        <v>758</v>
      </c>
      <c r="T416" s="818"/>
      <c r="U416" s="809"/>
      <c r="V416" s="810" t="s">
        <v>5219</v>
      </c>
      <c r="W416" s="810" t="s">
        <v>2845</v>
      </c>
      <c r="X416" s="674">
        <v>9</v>
      </c>
      <c r="Y416" s="83">
        <v>9</v>
      </c>
    </row>
    <row r="417" spans="1:25" ht="13.8" customHeight="1">
      <c r="A417" s="83">
        <v>276</v>
      </c>
      <c r="B417" s="107" t="s">
        <v>539</v>
      </c>
      <c r="C417" s="107" t="s">
        <v>546</v>
      </c>
      <c r="D417" s="1000" t="s">
        <v>4938</v>
      </c>
      <c r="E417" s="1120" t="s">
        <v>5320</v>
      </c>
      <c r="F417" s="1104" t="s">
        <v>8744</v>
      </c>
      <c r="G417" s="1102" t="s">
        <v>11793</v>
      </c>
      <c r="H417" s="1103" t="s">
        <v>12520</v>
      </c>
      <c r="I417" s="1121" t="s">
        <v>12494</v>
      </c>
      <c r="J417" s="1102" t="s">
        <v>11796</v>
      </c>
      <c r="K417" s="1105" t="s">
        <v>11796</v>
      </c>
      <c r="L417" s="1105" t="s">
        <v>11796</v>
      </c>
      <c r="M417" s="1105" t="s">
        <v>11797</v>
      </c>
      <c r="N417" s="1106">
        <v>2025</v>
      </c>
      <c r="O417" s="1108" t="s">
        <v>12521</v>
      </c>
      <c r="P417" s="478" t="s">
        <v>98</v>
      </c>
      <c r="Q417" s="139" t="s">
        <v>1161</v>
      </c>
      <c r="R417" s="132"/>
      <c r="S417" s="168" t="s">
        <v>758</v>
      </c>
      <c r="T417" s="818"/>
      <c r="U417" s="809"/>
      <c r="V417" s="812" t="s">
        <v>1908</v>
      </c>
      <c r="W417" s="812" t="s">
        <v>2846</v>
      </c>
      <c r="X417" s="674">
        <v>9</v>
      </c>
      <c r="Y417" s="83">
        <v>9</v>
      </c>
    </row>
    <row r="418" spans="1:25" ht="13.8">
      <c r="A418" s="83">
        <v>299</v>
      </c>
      <c r="B418" s="107" t="s">
        <v>539</v>
      </c>
      <c r="C418" s="107" t="s">
        <v>547</v>
      </c>
      <c r="D418" s="826" t="s">
        <v>4968</v>
      </c>
      <c r="E418" s="1103" t="s">
        <v>12648</v>
      </c>
      <c r="F418" s="1104" t="s">
        <v>695</v>
      </c>
      <c r="G418" s="1103" t="s">
        <v>11822</v>
      </c>
      <c r="H418" s="1113" t="s">
        <v>12649</v>
      </c>
      <c r="I418" s="1105" t="s">
        <v>11796</v>
      </c>
      <c r="J418" s="1103" t="s">
        <v>11824</v>
      </c>
      <c r="K418" s="1110">
        <v>0</v>
      </c>
      <c r="L418" s="1114">
        <v>2500</v>
      </c>
      <c r="M418" s="1109" t="s">
        <v>11797</v>
      </c>
      <c r="N418" s="1110">
        <v>2025</v>
      </c>
      <c r="O418" s="1108" t="s">
        <v>12650</v>
      </c>
      <c r="P418" s="484" t="s">
        <v>66</v>
      </c>
      <c r="Q418" s="139" t="s">
        <v>1161</v>
      </c>
      <c r="R418" s="132"/>
      <c r="S418" s="168" t="s">
        <v>771</v>
      </c>
      <c r="T418" s="584" t="s">
        <v>2350</v>
      </c>
      <c r="U418" s="809"/>
      <c r="V418" s="809" t="s">
        <v>2357</v>
      </c>
      <c r="W418" s="812" t="s">
        <v>2358</v>
      </c>
      <c r="X418" s="674">
        <v>9</v>
      </c>
      <c r="Y418" s="83">
        <v>6</v>
      </c>
    </row>
    <row r="419" spans="1:25" ht="13.8" customHeight="1">
      <c r="A419" s="83">
        <v>300</v>
      </c>
      <c r="B419" s="107" t="s">
        <v>539</v>
      </c>
      <c r="C419" s="107" t="s">
        <v>547</v>
      </c>
      <c r="D419" s="826" t="s">
        <v>4968</v>
      </c>
      <c r="E419" s="1104" t="s">
        <v>4114</v>
      </c>
      <c r="F419" s="1103" t="s">
        <v>12642</v>
      </c>
      <c r="G419" s="1102" t="s">
        <v>11822</v>
      </c>
      <c r="H419" s="1103" t="s">
        <v>12651</v>
      </c>
      <c r="I419" s="1105" t="s">
        <v>11796</v>
      </c>
      <c r="J419" s="1102" t="s">
        <v>11824</v>
      </c>
      <c r="K419" s="1106">
        <v>0</v>
      </c>
      <c r="L419" s="1112">
        <v>4700</v>
      </c>
      <c r="M419" s="1105" t="s">
        <v>11797</v>
      </c>
      <c r="N419" s="1106">
        <v>2025</v>
      </c>
      <c r="O419" s="1107" t="s">
        <v>12652</v>
      </c>
      <c r="P419" s="484" t="s">
        <v>66</v>
      </c>
      <c r="Q419" s="30" t="s">
        <v>1161</v>
      </c>
      <c r="R419" s="126"/>
      <c r="S419" s="168" t="s">
        <v>771</v>
      </c>
      <c r="T419" s="584" t="s">
        <v>2350</v>
      </c>
      <c r="U419" s="809"/>
      <c r="V419" s="809" t="s">
        <v>2348</v>
      </c>
      <c r="W419" s="809" t="s">
        <v>2359</v>
      </c>
      <c r="X419" s="674">
        <v>9</v>
      </c>
      <c r="Y419" s="83">
        <v>6</v>
      </c>
    </row>
    <row r="420" spans="1:25" ht="13.8">
      <c r="A420" s="83">
        <v>301</v>
      </c>
      <c r="B420" s="107" t="s">
        <v>539</v>
      </c>
      <c r="C420" s="107" t="s">
        <v>547</v>
      </c>
      <c r="D420" s="1000" t="s">
        <v>4968</v>
      </c>
      <c r="E420" s="1103" t="s">
        <v>12657</v>
      </c>
      <c r="F420" s="1104" t="s">
        <v>695</v>
      </c>
      <c r="G420" s="1103" t="s">
        <v>11822</v>
      </c>
      <c r="H420" s="1113" t="s">
        <v>12649</v>
      </c>
      <c r="I420" s="1122"/>
      <c r="J420" s="1103" t="s">
        <v>11824</v>
      </c>
      <c r="K420" s="1114">
        <v>2500</v>
      </c>
      <c r="L420" s="1114">
        <v>7500</v>
      </c>
      <c r="M420" s="1109" t="s">
        <v>11797</v>
      </c>
      <c r="N420" s="1110">
        <v>2025</v>
      </c>
      <c r="O420" s="1111" t="s">
        <v>8441</v>
      </c>
      <c r="P420" s="484" t="s">
        <v>66</v>
      </c>
      <c r="Q420" s="30" t="s">
        <v>1161</v>
      </c>
      <c r="R420" s="126"/>
      <c r="S420" s="168" t="s">
        <v>771</v>
      </c>
      <c r="T420" s="819" t="s">
        <v>2360</v>
      </c>
      <c r="U420" s="809"/>
      <c r="V420" s="809" t="s">
        <v>2361</v>
      </c>
      <c r="W420" s="809" t="s">
        <v>2362</v>
      </c>
      <c r="X420" s="674">
        <v>9</v>
      </c>
      <c r="Y420" s="83">
        <v>9</v>
      </c>
    </row>
    <row r="421" spans="1:25" ht="13.8">
      <c r="A421" s="83">
        <v>302</v>
      </c>
      <c r="B421" s="107" t="s">
        <v>539</v>
      </c>
      <c r="C421" s="107" t="s">
        <v>547</v>
      </c>
      <c r="D421" s="826" t="s">
        <v>4968</v>
      </c>
      <c r="E421" s="1104" t="s">
        <v>4118</v>
      </c>
      <c r="F421" s="1103" t="s">
        <v>12642</v>
      </c>
      <c r="G421" s="1102" t="s">
        <v>11822</v>
      </c>
      <c r="H421" s="1103" t="s">
        <v>12651</v>
      </c>
      <c r="I421" s="1122"/>
      <c r="J421" s="1102" t="s">
        <v>11824</v>
      </c>
      <c r="K421" s="1112">
        <v>4700</v>
      </c>
      <c r="L421" s="1112">
        <v>13755</v>
      </c>
      <c r="M421" s="1105" t="s">
        <v>11797</v>
      </c>
      <c r="N421" s="1106">
        <v>2025</v>
      </c>
      <c r="O421" s="1107" t="s">
        <v>12658</v>
      </c>
      <c r="P421" s="484" t="s">
        <v>66</v>
      </c>
      <c r="Q421" s="139" t="s">
        <v>1161</v>
      </c>
      <c r="R421" s="132"/>
      <c r="S421" s="168" t="s">
        <v>771</v>
      </c>
      <c r="T421" s="584" t="s">
        <v>2350</v>
      </c>
      <c r="U421" s="810" t="s">
        <v>2363</v>
      </c>
      <c r="V421" s="810" t="s">
        <v>2339</v>
      </c>
      <c r="W421" s="810" t="s">
        <v>2364</v>
      </c>
      <c r="X421" s="674">
        <v>9</v>
      </c>
      <c r="Y421" s="83">
        <v>9</v>
      </c>
    </row>
    <row r="422" spans="1:25">
      <c r="A422" s="83">
        <v>303</v>
      </c>
      <c r="B422" s="107" t="s">
        <v>539</v>
      </c>
      <c r="C422" s="107" t="s">
        <v>547</v>
      </c>
      <c r="D422" s="826" t="s">
        <v>4968</v>
      </c>
      <c r="E422" s="1104" t="s">
        <v>12659</v>
      </c>
      <c r="F422" s="1104" t="s">
        <v>695</v>
      </c>
      <c r="G422" s="1103" t="s">
        <v>11822</v>
      </c>
      <c r="H422" s="1103" t="s">
        <v>12660</v>
      </c>
      <c r="I422" s="1122"/>
      <c r="J422" s="1103" t="s">
        <v>11824</v>
      </c>
      <c r="K422" s="1110">
        <v>0</v>
      </c>
      <c r="L422" s="1110">
        <v>100</v>
      </c>
      <c r="M422" s="1109" t="s">
        <v>11797</v>
      </c>
      <c r="N422" s="1110">
        <v>2025</v>
      </c>
      <c r="O422" s="1108" t="s">
        <v>12661</v>
      </c>
      <c r="P422" s="484" t="s">
        <v>66</v>
      </c>
      <c r="X422" s="674">
        <v>9</v>
      </c>
      <c r="Y422" s="478" t="s">
        <v>8731</v>
      </c>
    </row>
    <row r="423" spans="1:25" ht="13.8">
      <c r="A423" s="83">
        <v>333</v>
      </c>
      <c r="B423" s="107" t="s">
        <v>539</v>
      </c>
      <c r="C423" s="107" t="s">
        <v>547</v>
      </c>
      <c r="D423" s="826" t="s">
        <v>4981</v>
      </c>
      <c r="E423" s="1121" t="s">
        <v>12700</v>
      </c>
      <c r="F423" s="1111" t="s">
        <v>8749</v>
      </c>
      <c r="G423" s="1121" t="s">
        <v>11822</v>
      </c>
      <c r="H423" s="1119" t="s">
        <v>9699</v>
      </c>
      <c r="I423" s="1107"/>
      <c r="J423" s="1102" t="s">
        <v>12701</v>
      </c>
      <c r="K423" s="1106">
        <v>0</v>
      </c>
      <c r="L423" s="1141">
        <v>1</v>
      </c>
      <c r="M423" s="1105" t="s">
        <v>11797</v>
      </c>
      <c r="N423" s="1106">
        <v>2025</v>
      </c>
      <c r="O423" s="1111" t="s">
        <v>9392</v>
      </c>
      <c r="P423" s="484" t="s">
        <v>98</v>
      </c>
      <c r="Q423" s="138" t="s">
        <v>1164</v>
      </c>
      <c r="R423" s="978" t="s">
        <v>9618</v>
      </c>
      <c r="S423" s="168"/>
      <c r="T423" s="584" t="s">
        <v>2737</v>
      </c>
      <c r="U423" s="810"/>
      <c r="V423" s="810" t="s">
        <v>2389</v>
      </c>
      <c r="W423" s="811" t="s">
        <v>2390</v>
      </c>
      <c r="X423" s="674">
        <v>9</v>
      </c>
      <c r="Y423" s="83">
        <v>7</v>
      </c>
    </row>
    <row r="424" spans="1:25" ht="13.8" customHeight="1">
      <c r="A424" s="83">
        <v>338</v>
      </c>
      <c r="B424" s="107" t="s">
        <v>539</v>
      </c>
      <c r="C424" s="107" t="s">
        <v>547</v>
      </c>
      <c r="D424" s="826" t="s">
        <v>4958</v>
      </c>
      <c r="E424" s="1121" t="s">
        <v>12723</v>
      </c>
      <c r="F424" s="1108" t="s">
        <v>12724</v>
      </c>
      <c r="G424" s="1121" t="s">
        <v>11793</v>
      </c>
      <c r="H424" s="1107" t="s">
        <v>12725</v>
      </c>
      <c r="I424" s="1107" t="s">
        <v>12726</v>
      </c>
      <c r="J424" s="1102" t="s">
        <v>11796</v>
      </c>
      <c r="K424" s="1105" t="s">
        <v>11796</v>
      </c>
      <c r="L424" s="1105" t="s">
        <v>11796</v>
      </c>
      <c r="M424" s="1105" t="s">
        <v>11797</v>
      </c>
      <c r="N424" s="1106">
        <v>2025</v>
      </c>
      <c r="O424" s="1108" t="s">
        <v>12727</v>
      </c>
      <c r="P424" s="484" t="s">
        <v>98</v>
      </c>
      <c r="Q424" s="30" t="s">
        <v>1161</v>
      </c>
      <c r="R424" s="132"/>
      <c r="S424" s="168" t="s">
        <v>764</v>
      </c>
      <c r="T424" s="583" t="s">
        <v>2865</v>
      </c>
      <c r="U424" s="810" t="s">
        <v>2869</v>
      </c>
      <c r="V424" s="814" t="s">
        <v>5991</v>
      </c>
      <c r="W424" s="810" t="s">
        <v>2866</v>
      </c>
      <c r="X424" s="674">
        <v>9</v>
      </c>
      <c r="Y424" s="83">
        <v>9</v>
      </c>
    </row>
    <row r="425" spans="1:25" ht="13.8">
      <c r="A425" s="83">
        <v>348</v>
      </c>
      <c r="B425" s="107" t="s">
        <v>539</v>
      </c>
      <c r="C425" s="107" t="s">
        <v>548</v>
      </c>
      <c r="D425" s="1000" t="s">
        <v>4992</v>
      </c>
      <c r="E425" s="1121" t="s">
        <v>12772</v>
      </c>
      <c r="F425" s="1108" t="s">
        <v>12763</v>
      </c>
      <c r="G425" s="1121" t="s">
        <v>11822</v>
      </c>
      <c r="H425" s="1121" t="s">
        <v>12773</v>
      </c>
      <c r="I425" s="1105" t="s">
        <v>11796</v>
      </c>
      <c r="J425" s="1102" t="s">
        <v>11824</v>
      </c>
      <c r="K425" s="1112">
        <v>17000000</v>
      </c>
      <c r="L425" s="1112">
        <v>35800000</v>
      </c>
      <c r="M425" s="1105" t="s">
        <v>11797</v>
      </c>
      <c r="N425" s="1106">
        <v>2025</v>
      </c>
      <c r="O425" s="1107" t="s">
        <v>12774</v>
      </c>
      <c r="P425" s="484" t="s">
        <v>66</v>
      </c>
      <c r="Q425" s="30" t="s">
        <v>1161</v>
      </c>
      <c r="R425" s="132"/>
      <c r="S425" s="168" t="s">
        <v>774</v>
      </c>
      <c r="T425" s="584" t="s">
        <v>2403</v>
      </c>
      <c r="U425" s="810" t="s">
        <v>2407</v>
      </c>
      <c r="V425" s="815" t="s">
        <v>2408</v>
      </c>
      <c r="W425" s="810" t="s">
        <v>2409</v>
      </c>
      <c r="X425" s="674">
        <v>9</v>
      </c>
      <c r="Y425" s="83">
        <v>9</v>
      </c>
    </row>
    <row r="426" spans="1:25" ht="13.8" customHeight="1">
      <c r="A426" s="83">
        <v>415</v>
      </c>
      <c r="B426" s="107" t="s">
        <v>541</v>
      </c>
      <c r="C426" s="107" t="s">
        <v>557</v>
      </c>
      <c r="D426" s="529" t="s">
        <v>5180</v>
      </c>
      <c r="E426" s="1121" t="s">
        <v>12953</v>
      </c>
      <c r="F426" s="1108" t="s">
        <v>12954</v>
      </c>
      <c r="G426" s="1121" t="s">
        <v>11822</v>
      </c>
      <c r="H426" s="1107" t="s">
        <v>12955</v>
      </c>
      <c r="I426" s="1105" t="s">
        <v>11796</v>
      </c>
      <c r="J426" s="1102" t="s">
        <v>11824</v>
      </c>
      <c r="K426" s="1106">
        <v>0</v>
      </c>
      <c r="L426" s="1106">
        <v>70</v>
      </c>
      <c r="M426" s="1105" t="s">
        <v>11797</v>
      </c>
      <c r="N426" s="1106">
        <v>2025</v>
      </c>
      <c r="O426" s="1107" t="s">
        <v>12956</v>
      </c>
      <c r="P426" s="484" t="s">
        <v>98</v>
      </c>
      <c r="X426" s="674">
        <v>9</v>
      </c>
      <c r="Y426" s="478" t="s">
        <v>8731</v>
      </c>
    </row>
    <row r="427" spans="1:25" ht="13.95" customHeight="1">
      <c r="A427" s="83">
        <v>442</v>
      </c>
      <c r="B427" s="107" t="s">
        <v>543</v>
      </c>
      <c r="C427" s="107" t="s">
        <v>559</v>
      </c>
      <c r="D427" s="826" t="s">
        <v>5029</v>
      </c>
      <c r="E427" s="1121" t="s">
        <v>13014</v>
      </c>
      <c r="F427" s="1108" t="s">
        <v>13015</v>
      </c>
      <c r="G427" s="1121" t="s">
        <v>11822</v>
      </c>
      <c r="H427" s="1108" t="s">
        <v>13016</v>
      </c>
      <c r="I427" s="1105" t="s">
        <v>11796</v>
      </c>
      <c r="J427" s="1102" t="s">
        <v>11824</v>
      </c>
      <c r="K427" s="1106">
        <v>0</v>
      </c>
      <c r="L427" s="1112">
        <v>650000</v>
      </c>
      <c r="M427" s="1105" t="s">
        <v>11797</v>
      </c>
      <c r="N427" s="1106">
        <v>2025</v>
      </c>
      <c r="O427" s="1107" t="s">
        <v>13017</v>
      </c>
      <c r="P427" s="484" t="s">
        <v>66</v>
      </c>
      <c r="Q427" s="139" t="s">
        <v>1163</v>
      </c>
      <c r="R427" s="126"/>
      <c r="S427" s="168" t="s">
        <v>799</v>
      </c>
      <c r="T427" s="584" t="s">
        <v>2451</v>
      </c>
      <c r="U427" s="810"/>
      <c r="V427" s="815" t="s">
        <v>2480</v>
      </c>
      <c r="W427" s="810" t="s">
        <v>2481</v>
      </c>
      <c r="X427" s="674">
        <v>9</v>
      </c>
      <c r="Y427" s="83">
        <v>7</v>
      </c>
    </row>
    <row r="428" spans="1:25" ht="13.95" customHeight="1">
      <c r="A428" s="83">
        <v>447</v>
      </c>
      <c r="B428" s="107" t="s">
        <v>543</v>
      </c>
      <c r="C428" s="107" t="s">
        <v>559</v>
      </c>
      <c r="D428" s="1000" t="s">
        <v>5048</v>
      </c>
      <c r="E428" s="1111" t="s">
        <v>13027</v>
      </c>
      <c r="F428" s="1111" t="s">
        <v>8760</v>
      </c>
      <c r="G428" s="1108" t="s">
        <v>11822</v>
      </c>
      <c r="H428" s="1107" t="s">
        <v>13025</v>
      </c>
      <c r="I428" s="1109" t="s">
        <v>11796</v>
      </c>
      <c r="J428" s="1103" t="s">
        <v>11824</v>
      </c>
      <c r="K428" s="1110">
        <v>0</v>
      </c>
      <c r="L428" s="1114">
        <v>55000</v>
      </c>
      <c r="M428" s="1109" t="s">
        <v>11797</v>
      </c>
      <c r="N428" s="1110">
        <v>2025</v>
      </c>
      <c r="O428" s="1107" t="s">
        <v>13026</v>
      </c>
      <c r="P428" s="484" t="s">
        <v>66</v>
      </c>
      <c r="X428" s="674">
        <v>9</v>
      </c>
      <c r="Y428" s="478" t="s">
        <v>8731</v>
      </c>
    </row>
    <row r="429" spans="1:25" ht="13.8" customHeight="1">
      <c r="A429" s="83">
        <v>451</v>
      </c>
      <c r="B429" s="107" t="s">
        <v>543</v>
      </c>
      <c r="C429" s="107" t="s">
        <v>559</v>
      </c>
      <c r="D429" s="1000" t="s">
        <v>5050</v>
      </c>
      <c r="E429" s="1121" t="s">
        <v>13037</v>
      </c>
      <c r="F429" s="1111" t="s">
        <v>8757</v>
      </c>
      <c r="G429" s="1121" t="s">
        <v>11822</v>
      </c>
      <c r="H429" s="1108" t="s">
        <v>13038</v>
      </c>
      <c r="I429" s="1105" t="s">
        <v>11796</v>
      </c>
      <c r="J429" s="1102" t="s">
        <v>11824</v>
      </c>
      <c r="K429" s="1106">
        <v>0</v>
      </c>
      <c r="L429" s="1112">
        <v>100000</v>
      </c>
      <c r="M429" s="1105" t="s">
        <v>11797</v>
      </c>
      <c r="N429" s="1106">
        <v>2025</v>
      </c>
      <c r="O429" s="1111" t="s">
        <v>8592</v>
      </c>
      <c r="P429" s="484" t="s">
        <v>66</v>
      </c>
      <c r="Q429" s="139" t="s">
        <v>1163</v>
      </c>
      <c r="R429" s="126"/>
      <c r="S429" s="168" t="s">
        <v>797</v>
      </c>
      <c r="T429" s="584" t="s">
        <v>2451</v>
      </c>
      <c r="U429" s="810" t="s">
        <v>2498</v>
      </c>
      <c r="V429" s="810" t="s">
        <v>2499</v>
      </c>
      <c r="W429" s="810" t="s">
        <v>2500</v>
      </c>
      <c r="X429" s="674">
        <v>9</v>
      </c>
      <c r="Y429" s="83">
        <v>9</v>
      </c>
    </row>
    <row r="430" spans="1:25" ht="13.8">
      <c r="A430" s="83">
        <v>452</v>
      </c>
      <c r="B430" s="107" t="s">
        <v>543</v>
      </c>
      <c r="C430" s="107" t="s">
        <v>559</v>
      </c>
      <c r="D430" s="826" t="s">
        <v>5046</v>
      </c>
      <c r="E430" s="1121" t="s">
        <v>13044</v>
      </c>
      <c r="F430" s="1111" t="s">
        <v>3765</v>
      </c>
      <c r="G430" s="1121" t="s">
        <v>11822</v>
      </c>
      <c r="H430" s="1108" t="s">
        <v>13045</v>
      </c>
      <c r="I430" s="1105" t="s">
        <v>11796</v>
      </c>
      <c r="J430" s="1102" t="s">
        <v>11824</v>
      </c>
      <c r="K430" s="1112">
        <v>11000</v>
      </c>
      <c r="L430" s="1112">
        <v>22000</v>
      </c>
      <c r="M430" s="1105" t="s">
        <v>11797</v>
      </c>
      <c r="N430" s="1106">
        <v>2025</v>
      </c>
      <c r="O430" s="1108" t="s">
        <v>13046</v>
      </c>
      <c r="P430" s="484" t="s">
        <v>66</v>
      </c>
      <c r="Q430" s="139" t="s">
        <v>1163</v>
      </c>
      <c r="R430" s="132"/>
      <c r="S430" s="168" t="s">
        <v>796</v>
      </c>
      <c r="T430" s="584" t="s">
        <v>2451</v>
      </c>
      <c r="U430" s="810"/>
      <c r="V430" s="810" t="s">
        <v>2501</v>
      </c>
      <c r="W430" s="810" t="s">
        <v>2502</v>
      </c>
      <c r="X430" s="674">
        <v>9</v>
      </c>
      <c r="Y430" s="83">
        <v>9</v>
      </c>
    </row>
    <row r="431" spans="1:25">
      <c r="A431" s="83">
        <v>453</v>
      </c>
      <c r="B431" s="107" t="s">
        <v>543</v>
      </c>
      <c r="C431" s="107" t="s">
        <v>559</v>
      </c>
      <c r="D431" s="826" t="s">
        <v>5046</v>
      </c>
      <c r="E431" s="1111" t="s">
        <v>13047</v>
      </c>
      <c r="F431" s="1111" t="s">
        <v>3765</v>
      </c>
      <c r="G431" s="1121" t="s">
        <v>11793</v>
      </c>
      <c r="H431" s="1108" t="s">
        <v>13048</v>
      </c>
      <c r="I431" s="1109" t="s">
        <v>13049</v>
      </c>
      <c r="J431" s="1102" t="s">
        <v>11796</v>
      </c>
      <c r="K431" s="1105" t="s">
        <v>11796</v>
      </c>
      <c r="L431" s="1105" t="s">
        <v>11796</v>
      </c>
      <c r="M431" s="1105" t="s">
        <v>11797</v>
      </c>
      <c r="N431" s="1106">
        <v>2025</v>
      </c>
      <c r="O431" s="1108" t="s">
        <v>13050</v>
      </c>
      <c r="P431" s="484" t="s">
        <v>66</v>
      </c>
      <c r="X431" s="674">
        <v>9</v>
      </c>
      <c r="Y431" s="478" t="s">
        <v>8731</v>
      </c>
    </row>
    <row r="432" spans="1:25" ht="13.8">
      <c r="A432" s="83">
        <v>467</v>
      </c>
      <c r="B432" s="107" t="s">
        <v>543</v>
      </c>
      <c r="C432" s="107" t="s">
        <v>560</v>
      </c>
      <c r="D432" s="826" t="s">
        <v>5065</v>
      </c>
      <c r="E432" s="1127" t="s">
        <v>9666</v>
      </c>
      <c r="F432" s="1127" t="s">
        <v>9667</v>
      </c>
      <c r="G432" s="1139" t="s">
        <v>11822</v>
      </c>
      <c r="H432" s="1127" t="s">
        <v>9668</v>
      </c>
      <c r="I432" s="1128" t="s">
        <v>11796</v>
      </c>
      <c r="J432" s="1126" t="s">
        <v>11824</v>
      </c>
      <c r="K432" s="1115">
        <v>0</v>
      </c>
      <c r="L432" s="1115">
        <v>32</v>
      </c>
      <c r="M432" s="1128" t="s">
        <v>11797</v>
      </c>
      <c r="N432" s="1115">
        <v>2025</v>
      </c>
      <c r="O432" s="1119" t="s">
        <v>9669</v>
      </c>
      <c r="P432" s="484" t="s">
        <v>66</v>
      </c>
      <c r="Q432" s="138" t="s">
        <v>1164</v>
      </c>
      <c r="R432" s="980" t="s">
        <v>9618</v>
      </c>
      <c r="S432" s="168" t="s">
        <v>859</v>
      </c>
      <c r="T432" s="584" t="s">
        <v>2737</v>
      </c>
      <c r="U432" s="810" t="s">
        <v>2522</v>
      </c>
      <c r="V432" s="810" t="s">
        <v>2523</v>
      </c>
      <c r="W432" s="810" t="s">
        <v>2524</v>
      </c>
      <c r="X432" s="674">
        <v>9</v>
      </c>
      <c r="Y432" s="83">
        <v>9</v>
      </c>
    </row>
    <row r="433" spans="1:25" ht="13.8" customHeight="1">
      <c r="A433" s="83">
        <v>478</v>
      </c>
      <c r="B433" s="107" t="s">
        <v>543</v>
      </c>
      <c r="C433" s="107" t="s">
        <v>560</v>
      </c>
      <c r="D433" s="826" t="s">
        <v>5066</v>
      </c>
      <c r="E433" s="1121" t="s">
        <v>13120</v>
      </c>
      <c r="F433" s="1111" t="s">
        <v>8764</v>
      </c>
      <c r="G433" s="1121" t="s">
        <v>11822</v>
      </c>
      <c r="H433" s="1121" t="s">
        <v>13121</v>
      </c>
      <c r="I433" s="1105" t="s">
        <v>11796</v>
      </c>
      <c r="J433" s="1102" t="s">
        <v>11824</v>
      </c>
      <c r="K433" s="1106">
        <v>8</v>
      </c>
      <c r="L433" s="1106">
        <v>35</v>
      </c>
      <c r="M433" s="1105" t="s">
        <v>11797</v>
      </c>
      <c r="N433" s="1106">
        <v>2025</v>
      </c>
      <c r="O433" s="1107" t="s">
        <v>13122</v>
      </c>
      <c r="P433" s="484" t="s">
        <v>98</v>
      </c>
      <c r="Q433" s="138" t="s">
        <v>1164</v>
      </c>
      <c r="R433" s="132"/>
      <c r="S433" s="168" t="s">
        <v>860</v>
      </c>
      <c r="T433" s="819" t="s">
        <v>2737</v>
      </c>
      <c r="U433" s="810"/>
      <c r="V433" s="814" t="s">
        <v>3086</v>
      </c>
      <c r="W433" s="814" t="s">
        <v>3087</v>
      </c>
      <c r="X433" s="674">
        <v>9</v>
      </c>
      <c r="Y433" s="83">
        <v>9</v>
      </c>
    </row>
    <row r="434" spans="1:25" ht="13.8">
      <c r="A434" s="83">
        <v>494</v>
      </c>
      <c r="B434" s="107" t="s">
        <v>544</v>
      </c>
      <c r="C434" s="107" t="s">
        <v>561</v>
      </c>
      <c r="D434" s="826" t="s">
        <v>5071</v>
      </c>
      <c r="E434" s="1102" t="s">
        <v>13218</v>
      </c>
      <c r="F434" s="1103" t="s">
        <v>13179</v>
      </c>
      <c r="G434" s="1102" t="s">
        <v>11822</v>
      </c>
      <c r="H434" s="1103" t="s">
        <v>13219</v>
      </c>
      <c r="I434" s="1105" t="s">
        <v>11796</v>
      </c>
      <c r="J434" s="1102" t="s">
        <v>11824</v>
      </c>
      <c r="K434" s="1112">
        <v>300000</v>
      </c>
      <c r="L434" s="1112">
        <v>3000000</v>
      </c>
      <c r="M434" s="1105" t="s">
        <v>11797</v>
      </c>
      <c r="N434" s="1106">
        <v>2025</v>
      </c>
      <c r="O434" s="1111" t="s">
        <v>8621</v>
      </c>
      <c r="P434" s="484" t="s">
        <v>66</v>
      </c>
      <c r="Q434" s="138" t="s">
        <v>1167</v>
      </c>
      <c r="R434" s="132" t="s">
        <v>1056</v>
      </c>
      <c r="S434" s="134"/>
      <c r="T434" s="584" t="s">
        <v>2534</v>
      </c>
      <c r="U434" s="810"/>
      <c r="V434" s="810" t="s">
        <v>2538</v>
      </c>
      <c r="W434" s="810" t="s">
        <v>2539</v>
      </c>
      <c r="X434" s="674">
        <v>9</v>
      </c>
      <c r="Y434" s="83">
        <v>9</v>
      </c>
    </row>
    <row r="435" spans="1:25" ht="13.95" customHeight="1">
      <c r="A435" s="83">
        <v>495</v>
      </c>
      <c r="B435" s="107" t="s">
        <v>544</v>
      </c>
      <c r="C435" s="107" t="s">
        <v>561</v>
      </c>
      <c r="D435" s="826" t="s">
        <v>5071</v>
      </c>
      <c r="E435" s="1102" t="s">
        <v>13220</v>
      </c>
      <c r="F435" s="1102" t="s">
        <v>13179</v>
      </c>
      <c r="G435" s="1102" t="s">
        <v>11822</v>
      </c>
      <c r="H435" s="1103" t="s">
        <v>13221</v>
      </c>
      <c r="I435" s="1105" t="s">
        <v>11796</v>
      </c>
      <c r="J435" s="1102" t="s">
        <v>11824</v>
      </c>
      <c r="K435" s="1106">
        <v>0</v>
      </c>
      <c r="L435" s="1112">
        <v>800000</v>
      </c>
      <c r="M435" s="1105" t="s">
        <v>11797</v>
      </c>
      <c r="N435" s="1106">
        <v>2025</v>
      </c>
      <c r="O435" s="1107" t="s">
        <v>13222</v>
      </c>
      <c r="P435" s="484" t="s">
        <v>66</v>
      </c>
      <c r="Q435" s="138" t="s">
        <v>1167</v>
      </c>
      <c r="R435" s="132" t="s">
        <v>1056</v>
      </c>
      <c r="S435" s="134"/>
      <c r="T435" s="584" t="s">
        <v>2534</v>
      </c>
      <c r="U435" s="810"/>
      <c r="V435" s="810" t="s">
        <v>2540</v>
      </c>
      <c r="W435" s="811" t="s">
        <v>2541</v>
      </c>
      <c r="X435" s="674">
        <v>9</v>
      </c>
      <c r="Y435" s="83">
        <v>9</v>
      </c>
    </row>
    <row r="436" spans="1:25" ht="13.8">
      <c r="A436" s="83">
        <v>496</v>
      </c>
      <c r="B436" s="107" t="s">
        <v>544</v>
      </c>
      <c r="C436" s="107" t="s">
        <v>561</v>
      </c>
      <c r="D436" s="826" t="s">
        <v>5071</v>
      </c>
      <c r="E436" s="1102" t="s">
        <v>13223</v>
      </c>
      <c r="F436" s="1102" t="s">
        <v>13179</v>
      </c>
      <c r="G436" s="1102" t="s">
        <v>11822</v>
      </c>
      <c r="H436" s="1103" t="s">
        <v>13224</v>
      </c>
      <c r="I436" s="1105" t="s">
        <v>11796</v>
      </c>
      <c r="J436" s="1102" t="s">
        <v>11855</v>
      </c>
      <c r="K436" s="1106">
        <v>0</v>
      </c>
      <c r="L436" s="1106">
        <v>80</v>
      </c>
      <c r="M436" s="1105" t="s">
        <v>11797</v>
      </c>
      <c r="N436" s="1106">
        <v>2025</v>
      </c>
      <c r="O436" s="1107" t="s">
        <v>13225</v>
      </c>
      <c r="P436" s="484" t="s">
        <v>66</v>
      </c>
      <c r="Q436" s="138" t="s">
        <v>1167</v>
      </c>
      <c r="R436" s="132" t="s">
        <v>1056</v>
      </c>
      <c r="S436" s="134"/>
      <c r="T436" s="584" t="s">
        <v>2534</v>
      </c>
      <c r="U436" s="810"/>
      <c r="V436" s="810" t="s">
        <v>2542</v>
      </c>
      <c r="W436" s="811" t="s">
        <v>2543</v>
      </c>
      <c r="X436" s="674">
        <v>9</v>
      </c>
      <c r="Y436" s="83">
        <v>9</v>
      </c>
    </row>
    <row r="437" spans="1:25" ht="13.8">
      <c r="A437" s="83">
        <v>498</v>
      </c>
      <c r="B437" s="107" t="s">
        <v>544</v>
      </c>
      <c r="C437" s="107" t="s">
        <v>561</v>
      </c>
      <c r="D437" s="826" t="s">
        <v>5073</v>
      </c>
      <c r="E437" s="1102" t="s">
        <v>13228</v>
      </c>
      <c r="F437" s="1103" t="s">
        <v>13227</v>
      </c>
      <c r="G437" s="1102" t="s">
        <v>11822</v>
      </c>
      <c r="H437" s="1103" t="s">
        <v>13229</v>
      </c>
      <c r="I437" s="1105" t="s">
        <v>11796</v>
      </c>
      <c r="J437" s="1102" t="s">
        <v>11824</v>
      </c>
      <c r="K437" s="1106">
        <v>250</v>
      </c>
      <c r="L437" s="1106">
        <v>500</v>
      </c>
      <c r="M437" s="1105" t="s">
        <v>11797</v>
      </c>
      <c r="N437" s="1106">
        <v>2025</v>
      </c>
      <c r="O437" s="1111" t="s">
        <v>8623</v>
      </c>
      <c r="P437" s="484" t="s">
        <v>66</v>
      </c>
      <c r="Q437" s="138" t="s">
        <v>1167</v>
      </c>
      <c r="R437" s="132" t="s">
        <v>1056</v>
      </c>
      <c r="S437" s="168" t="s">
        <v>807</v>
      </c>
      <c r="T437" s="584" t="s">
        <v>2544</v>
      </c>
      <c r="U437" s="810" t="s">
        <v>2548</v>
      </c>
      <c r="V437" s="810" t="s">
        <v>2549</v>
      </c>
      <c r="W437" s="810" t="s">
        <v>2550</v>
      </c>
      <c r="X437" s="674">
        <v>9</v>
      </c>
      <c r="Y437" s="83">
        <v>9</v>
      </c>
    </row>
    <row r="438" spans="1:25" ht="13.8">
      <c r="A438" s="83">
        <v>507</v>
      </c>
      <c r="B438" s="107" t="s">
        <v>544</v>
      </c>
      <c r="C438" s="107" t="s">
        <v>561</v>
      </c>
      <c r="D438" s="826" t="s">
        <v>5076</v>
      </c>
      <c r="E438" s="1102" t="s">
        <v>13195</v>
      </c>
      <c r="F438" s="1102" t="s">
        <v>13196</v>
      </c>
      <c r="G438" s="1102" t="s">
        <v>11822</v>
      </c>
      <c r="H438" s="1113" t="s">
        <v>13197</v>
      </c>
      <c r="I438" s="1105" t="s">
        <v>11796</v>
      </c>
      <c r="J438" s="1102" t="s">
        <v>11824</v>
      </c>
      <c r="K438" s="1112">
        <v>39000</v>
      </c>
      <c r="L438" s="1112">
        <v>129000</v>
      </c>
      <c r="M438" s="1105" t="s">
        <v>11797</v>
      </c>
      <c r="N438" s="1106">
        <v>2025</v>
      </c>
      <c r="O438" s="1111" t="s">
        <v>8627</v>
      </c>
      <c r="P438" s="484" t="s">
        <v>66</v>
      </c>
      <c r="Q438" s="138" t="s">
        <v>1167</v>
      </c>
      <c r="R438" s="132"/>
      <c r="S438" s="168" t="s">
        <v>808</v>
      </c>
      <c r="T438" s="583" t="s">
        <v>2531</v>
      </c>
      <c r="U438" s="809"/>
      <c r="V438" s="809" t="s">
        <v>2568</v>
      </c>
      <c r="W438" s="809" t="s">
        <v>2569</v>
      </c>
      <c r="X438" s="674">
        <v>9</v>
      </c>
      <c r="Y438" s="83">
        <v>9</v>
      </c>
    </row>
    <row r="439" spans="1:25" ht="13.8" customHeight="1">
      <c r="A439" s="83">
        <v>552</v>
      </c>
      <c r="B439" s="107" t="s">
        <v>545</v>
      </c>
      <c r="C439" s="107" t="s">
        <v>564</v>
      </c>
      <c r="D439" s="826" t="s">
        <v>5104</v>
      </c>
      <c r="E439" s="1108" t="s">
        <v>13365</v>
      </c>
      <c r="F439" s="1108" t="s">
        <v>13354</v>
      </c>
      <c r="G439" s="1108" t="s">
        <v>11822</v>
      </c>
      <c r="H439" s="1111" t="s">
        <v>1798</v>
      </c>
      <c r="I439" s="1109" t="s">
        <v>11796</v>
      </c>
      <c r="J439" s="1103" t="s">
        <v>11824</v>
      </c>
      <c r="K439" s="1110">
        <v>0</v>
      </c>
      <c r="L439" s="1114">
        <v>300000</v>
      </c>
      <c r="M439" s="1109" t="s">
        <v>11797</v>
      </c>
      <c r="N439" s="1110">
        <v>2025</v>
      </c>
      <c r="O439" s="1107" t="s">
        <v>13366</v>
      </c>
      <c r="P439" s="484" t="s">
        <v>98</v>
      </c>
      <c r="Q439" s="139" t="s">
        <v>9624</v>
      </c>
      <c r="R439" s="132"/>
      <c r="S439" s="168" t="s">
        <v>878</v>
      </c>
      <c r="T439" s="816" t="s">
        <v>3171</v>
      </c>
      <c r="U439" s="810"/>
      <c r="V439" s="822" t="s">
        <v>3172</v>
      </c>
      <c r="W439" s="811" t="s">
        <v>3173</v>
      </c>
      <c r="X439" s="674">
        <v>9</v>
      </c>
      <c r="Y439" s="83">
        <v>9</v>
      </c>
    </row>
    <row r="440" spans="1:25" ht="13.8">
      <c r="A440" s="83">
        <v>556</v>
      </c>
      <c r="B440" s="107" t="s">
        <v>545</v>
      </c>
      <c r="C440" s="107" t="s">
        <v>565</v>
      </c>
      <c r="D440" s="826" t="s">
        <v>5123</v>
      </c>
      <c r="E440" s="1121" t="s">
        <v>13397</v>
      </c>
      <c r="F440" s="1108" t="s">
        <v>13398</v>
      </c>
      <c r="G440" s="1121" t="s">
        <v>11822</v>
      </c>
      <c r="H440" s="1121" t="s">
        <v>13399</v>
      </c>
      <c r="I440" s="1105" t="s">
        <v>11796</v>
      </c>
      <c r="J440" s="1102" t="s">
        <v>11824</v>
      </c>
      <c r="K440" s="1106">
        <v>0</v>
      </c>
      <c r="L440" s="1106">
        <v>100</v>
      </c>
      <c r="M440" s="1105" t="s">
        <v>11797</v>
      </c>
      <c r="N440" s="1106">
        <v>2025</v>
      </c>
      <c r="O440" s="1111" t="s">
        <v>8666</v>
      </c>
      <c r="P440" s="484" t="s">
        <v>66</v>
      </c>
      <c r="Q440" s="139" t="s">
        <v>1162</v>
      </c>
      <c r="R440" s="132"/>
      <c r="S440" s="168" t="s">
        <v>882</v>
      </c>
      <c r="T440" s="584" t="s">
        <v>2622</v>
      </c>
      <c r="U440" s="810"/>
      <c r="V440" s="810" t="s">
        <v>2625</v>
      </c>
      <c r="W440" s="810" t="s">
        <v>2626</v>
      </c>
      <c r="X440" s="674">
        <v>9</v>
      </c>
      <c r="Y440" s="83">
        <v>9</v>
      </c>
    </row>
    <row r="441" spans="1:25" ht="13.95" customHeight="1">
      <c r="A441" s="83">
        <v>557</v>
      </c>
      <c r="B441" s="107" t="s">
        <v>545</v>
      </c>
      <c r="C441" s="107" t="s">
        <v>565</v>
      </c>
      <c r="D441" s="826" t="s">
        <v>5123</v>
      </c>
      <c r="E441" s="1121" t="s">
        <v>13400</v>
      </c>
      <c r="F441" s="1108" t="s">
        <v>13398</v>
      </c>
      <c r="G441" s="1121" t="s">
        <v>11822</v>
      </c>
      <c r="H441" s="1121" t="s">
        <v>13401</v>
      </c>
      <c r="I441" s="1105" t="s">
        <v>11796</v>
      </c>
      <c r="J441" s="1102" t="s">
        <v>11824</v>
      </c>
      <c r="K441" s="1106">
        <v>0</v>
      </c>
      <c r="L441" s="1106">
        <v>324</v>
      </c>
      <c r="M441" s="1105" t="s">
        <v>11797</v>
      </c>
      <c r="N441" s="1106">
        <v>2025</v>
      </c>
      <c r="O441" s="1107" t="s">
        <v>13402</v>
      </c>
      <c r="P441" s="484" t="s">
        <v>66</v>
      </c>
      <c r="Q441" s="139" t="s">
        <v>1162</v>
      </c>
      <c r="R441" s="132"/>
      <c r="S441" s="168" t="s">
        <v>882</v>
      </c>
      <c r="T441" s="584" t="s">
        <v>2622</v>
      </c>
      <c r="U441" s="810"/>
      <c r="V441" s="810" t="s">
        <v>2627</v>
      </c>
      <c r="W441" s="810" t="s">
        <v>2628</v>
      </c>
      <c r="X441" s="674">
        <v>9</v>
      </c>
      <c r="Y441" s="83">
        <v>9</v>
      </c>
    </row>
    <row r="442" spans="1:25" ht="13.8" customHeight="1">
      <c r="A442" s="83">
        <v>562</v>
      </c>
      <c r="B442" s="107" t="s">
        <v>545</v>
      </c>
      <c r="C442" s="107" t="s">
        <v>565</v>
      </c>
      <c r="D442" s="826" t="s">
        <v>5111</v>
      </c>
      <c r="E442" s="1102" t="s">
        <v>13416</v>
      </c>
      <c r="F442" s="1103" t="s">
        <v>13404</v>
      </c>
      <c r="G442" s="1102" t="s">
        <v>11822</v>
      </c>
      <c r="H442" s="1104" t="s">
        <v>1804</v>
      </c>
      <c r="I442" s="1105" t="s">
        <v>11796</v>
      </c>
      <c r="J442" s="1102" t="s">
        <v>11824</v>
      </c>
      <c r="K442" s="1106">
        <v>0</v>
      </c>
      <c r="L442" s="1106">
        <v>280</v>
      </c>
      <c r="M442" s="1105" t="s">
        <v>11797</v>
      </c>
      <c r="N442" s="1106">
        <v>2025</v>
      </c>
      <c r="O442" s="1142" t="s">
        <v>9742</v>
      </c>
      <c r="P442" s="484" t="s">
        <v>98</v>
      </c>
      <c r="Q442" s="139" t="s">
        <v>1162</v>
      </c>
      <c r="R442" s="980" t="s">
        <v>9618</v>
      </c>
      <c r="S442" s="168" t="s">
        <v>813</v>
      </c>
      <c r="T442" s="584" t="s">
        <v>2622</v>
      </c>
      <c r="U442" s="811" t="s">
        <v>3189</v>
      </c>
      <c r="V442" s="814" t="s">
        <v>3190</v>
      </c>
      <c r="W442" s="822" t="s">
        <v>3191</v>
      </c>
      <c r="X442" s="674">
        <v>9</v>
      </c>
      <c r="Y442" s="83">
        <v>9</v>
      </c>
    </row>
    <row r="443" spans="1:25" ht="13.8" customHeight="1">
      <c r="A443" s="83">
        <v>566</v>
      </c>
      <c r="B443" s="107" t="s">
        <v>545</v>
      </c>
      <c r="C443" s="107" t="s">
        <v>565</v>
      </c>
      <c r="D443" s="826" t="s">
        <v>5112</v>
      </c>
      <c r="E443" s="1102" t="s">
        <v>13377</v>
      </c>
      <c r="F443" s="1103" t="s">
        <v>13378</v>
      </c>
      <c r="G443" s="1102" t="s">
        <v>11822</v>
      </c>
      <c r="H443" s="1103" t="s">
        <v>13379</v>
      </c>
      <c r="I443" s="1105" t="s">
        <v>11796</v>
      </c>
      <c r="J443" s="1102" t="s">
        <v>11855</v>
      </c>
      <c r="K443" s="1106">
        <v>0</v>
      </c>
      <c r="L443" s="1106">
        <v>85</v>
      </c>
      <c r="M443" s="1105" t="s">
        <v>11797</v>
      </c>
      <c r="N443" s="1106">
        <v>2025</v>
      </c>
      <c r="O443" s="1108" t="s">
        <v>13380</v>
      </c>
      <c r="P443" s="484" t="s">
        <v>98</v>
      </c>
      <c r="Q443" s="139" t="s">
        <v>1162</v>
      </c>
      <c r="S443" s="168" t="s">
        <v>815</v>
      </c>
      <c r="T443" s="584" t="s">
        <v>2622</v>
      </c>
      <c r="U443" s="810"/>
      <c r="V443" s="814" t="s">
        <v>3197</v>
      </c>
      <c r="W443" s="822" t="s">
        <v>3198</v>
      </c>
      <c r="X443" s="674">
        <v>9</v>
      </c>
      <c r="Y443" s="83">
        <v>9</v>
      </c>
    </row>
    <row r="444" spans="1:25" ht="13.95" customHeight="1">
      <c r="A444" s="83">
        <v>575</v>
      </c>
      <c r="B444" s="484" t="s">
        <v>8674</v>
      </c>
      <c r="C444" s="484" t="s">
        <v>7925</v>
      </c>
      <c r="D444" s="529" t="s">
        <v>8675</v>
      </c>
      <c r="E444" s="1103" t="s">
        <v>13490</v>
      </c>
      <c r="F444" s="1104" t="s">
        <v>8677</v>
      </c>
      <c r="G444" s="1103" t="s">
        <v>11793</v>
      </c>
      <c r="H444" s="1104" t="s">
        <v>8684</v>
      </c>
      <c r="I444" s="1111" t="s">
        <v>8684</v>
      </c>
      <c r="J444" s="1113"/>
      <c r="K444" s="1125"/>
      <c r="L444" s="1125"/>
      <c r="M444" s="1109" t="s">
        <v>11797</v>
      </c>
      <c r="N444" s="1110">
        <v>2025</v>
      </c>
      <c r="O444" s="1111" t="s">
        <v>8685</v>
      </c>
      <c r="P444" s="484" t="s">
        <v>66</v>
      </c>
      <c r="X444" s="674">
        <v>9</v>
      </c>
      <c r="Y444" s="478" t="s">
        <v>8731</v>
      </c>
    </row>
    <row r="445" spans="1:25" ht="13.95" customHeight="1">
      <c r="A445" s="83">
        <v>577</v>
      </c>
      <c r="B445" s="484" t="s">
        <v>8674</v>
      </c>
      <c r="C445" s="484" t="s">
        <v>7925</v>
      </c>
      <c r="D445" s="529" t="s">
        <v>8686</v>
      </c>
      <c r="E445" s="1103" t="s">
        <v>13543</v>
      </c>
      <c r="F445" s="1103" t="s">
        <v>13544</v>
      </c>
      <c r="G445" s="1103" t="s">
        <v>11793</v>
      </c>
      <c r="H445" s="1103" t="s">
        <v>13545</v>
      </c>
      <c r="I445" s="1109" t="s">
        <v>13546</v>
      </c>
      <c r="J445" s="1113"/>
      <c r="K445" s="1125"/>
      <c r="L445" s="1125"/>
      <c r="M445" s="1105" t="s">
        <v>11797</v>
      </c>
      <c r="N445" s="1106">
        <v>2025</v>
      </c>
      <c r="O445" s="1107" t="s">
        <v>13547</v>
      </c>
      <c r="P445" s="484" t="s">
        <v>66</v>
      </c>
      <c r="X445" s="674">
        <v>9</v>
      </c>
      <c r="Y445" s="478" t="s">
        <v>8731</v>
      </c>
    </row>
    <row r="446" spans="1:25">
      <c r="A446" s="83">
        <v>593</v>
      </c>
      <c r="B446" s="484" t="s">
        <v>8674</v>
      </c>
      <c r="C446" s="484" t="s">
        <v>7925</v>
      </c>
      <c r="D446" s="529" t="s">
        <v>8711</v>
      </c>
      <c r="E446" s="1102" t="s">
        <v>13462</v>
      </c>
      <c r="F446" s="1103" t="s">
        <v>13452</v>
      </c>
      <c r="G446" s="1102" t="s">
        <v>11822</v>
      </c>
      <c r="H446" s="1103" t="s">
        <v>13463</v>
      </c>
      <c r="I446" s="1107"/>
      <c r="J446" s="1102" t="s">
        <v>12722</v>
      </c>
      <c r="K446" s="1106">
        <v>0</v>
      </c>
      <c r="L446" s="1106">
        <v>250</v>
      </c>
      <c r="M446" s="1105" t="s">
        <v>11797</v>
      </c>
      <c r="N446" s="1106">
        <v>2025</v>
      </c>
      <c r="O446" s="1108" t="s">
        <v>13464</v>
      </c>
      <c r="P446" s="484" t="s">
        <v>66</v>
      </c>
      <c r="R446" s="271"/>
      <c r="X446" s="674">
        <v>9</v>
      </c>
      <c r="Y446" s="478" t="s">
        <v>8731</v>
      </c>
    </row>
    <row r="447" spans="1:25">
      <c r="A447" s="83">
        <v>598</v>
      </c>
      <c r="B447" s="484" t="s">
        <v>8674</v>
      </c>
      <c r="C447" s="484" t="s">
        <v>7925</v>
      </c>
      <c r="D447" s="529" t="s">
        <v>8824</v>
      </c>
      <c r="E447" s="1102" t="s">
        <v>13479</v>
      </c>
      <c r="F447" s="1104" t="s">
        <v>8825</v>
      </c>
      <c r="G447" s="1103" t="s">
        <v>11822</v>
      </c>
      <c r="H447" s="1104" t="s">
        <v>9752</v>
      </c>
      <c r="I447" s="1121" t="s">
        <v>13480</v>
      </c>
      <c r="J447" s="1126" t="s">
        <v>11796</v>
      </c>
      <c r="K447" s="1128" t="s">
        <v>11796</v>
      </c>
      <c r="L447" s="1128" t="s">
        <v>11796</v>
      </c>
      <c r="M447" s="1105" t="s">
        <v>11797</v>
      </c>
      <c r="N447" s="1106">
        <v>2025</v>
      </c>
      <c r="O447" s="1108" t="s">
        <v>13481</v>
      </c>
      <c r="P447" s="484" t="s">
        <v>66</v>
      </c>
      <c r="R447" s="980" t="s">
        <v>9618</v>
      </c>
      <c r="X447" s="674">
        <v>9</v>
      </c>
      <c r="Y447" s="478" t="s">
        <v>8731</v>
      </c>
    </row>
    <row r="448" spans="1:25" ht="13.8">
      <c r="A448" s="83">
        <v>102</v>
      </c>
      <c r="B448" s="107" t="s">
        <v>537</v>
      </c>
      <c r="C448" s="107" t="s">
        <v>538</v>
      </c>
      <c r="D448" s="1000" t="s">
        <v>4903</v>
      </c>
      <c r="E448" s="1102" t="s">
        <v>12242</v>
      </c>
      <c r="F448" s="1103" t="s">
        <v>12162</v>
      </c>
      <c r="G448" s="1102" t="s">
        <v>11822</v>
      </c>
      <c r="H448" s="1113" t="s">
        <v>12243</v>
      </c>
      <c r="I448" s="1105" t="s">
        <v>11796</v>
      </c>
      <c r="J448" s="1103" t="s">
        <v>12205</v>
      </c>
      <c r="K448" s="1106">
        <v>30</v>
      </c>
      <c r="L448" s="1106">
        <v>30</v>
      </c>
      <c r="M448" s="1105" t="s">
        <v>11838</v>
      </c>
      <c r="N448" s="1106">
        <v>2026</v>
      </c>
      <c r="O448" s="1107" t="s">
        <v>12244</v>
      </c>
      <c r="P448" s="498" t="s">
        <v>66</v>
      </c>
      <c r="Q448" s="128"/>
      <c r="R448" s="128"/>
      <c r="S448" s="168"/>
      <c r="T448" s="816"/>
      <c r="U448" s="815" t="s">
        <v>2121</v>
      </c>
      <c r="V448" s="811" t="s">
        <v>2095</v>
      </c>
      <c r="W448" s="810" t="s">
        <v>2096</v>
      </c>
      <c r="X448" s="674">
        <v>10</v>
      </c>
      <c r="Y448" s="83">
        <v>7</v>
      </c>
    </row>
    <row r="449" spans="1:25" ht="13.8">
      <c r="A449" s="83">
        <v>103</v>
      </c>
      <c r="B449" s="107" t="s">
        <v>537</v>
      </c>
      <c r="C449" s="107" t="s">
        <v>538</v>
      </c>
      <c r="D449" s="1000" t="s">
        <v>4903</v>
      </c>
      <c r="E449" s="1102" t="s">
        <v>12245</v>
      </c>
      <c r="F449" s="1103" t="s">
        <v>12162</v>
      </c>
      <c r="G449" s="1102" t="s">
        <v>11822</v>
      </c>
      <c r="H449" s="1113" t="s">
        <v>12207</v>
      </c>
      <c r="I449" s="1105" t="s">
        <v>11796</v>
      </c>
      <c r="J449" s="1103" t="s">
        <v>12205</v>
      </c>
      <c r="K449" s="1106">
        <v>30</v>
      </c>
      <c r="L449" s="1106">
        <v>30</v>
      </c>
      <c r="M449" s="1105" t="s">
        <v>11838</v>
      </c>
      <c r="N449" s="1106">
        <v>2026</v>
      </c>
      <c r="O449" s="1111" t="s">
        <v>8194</v>
      </c>
      <c r="P449" s="498" t="s">
        <v>66</v>
      </c>
      <c r="Q449" s="128"/>
      <c r="R449" s="128"/>
      <c r="S449" s="168"/>
      <c r="T449" s="816"/>
      <c r="U449" s="810" t="s">
        <v>2122</v>
      </c>
      <c r="V449" s="811" t="s">
        <v>2095</v>
      </c>
      <c r="W449" s="810" t="s">
        <v>2098</v>
      </c>
      <c r="X449" s="674">
        <v>10</v>
      </c>
      <c r="Y449" s="83">
        <v>7</v>
      </c>
    </row>
    <row r="450" spans="1:25" ht="13.8">
      <c r="A450" s="83">
        <v>104</v>
      </c>
      <c r="B450" s="107" t="s">
        <v>537</v>
      </c>
      <c r="C450" s="107" t="s">
        <v>538</v>
      </c>
      <c r="D450" s="826" t="s">
        <v>4903</v>
      </c>
      <c r="E450" s="1102" t="s">
        <v>12249</v>
      </c>
      <c r="F450" s="1104" t="s">
        <v>656</v>
      </c>
      <c r="G450" s="1102" t="s">
        <v>11822</v>
      </c>
      <c r="H450" s="1104" t="s">
        <v>1360</v>
      </c>
      <c r="I450" s="1105" t="s">
        <v>11796</v>
      </c>
      <c r="J450" s="1104" t="s">
        <v>4011</v>
      </c>
      <c r="K450" s="1106">
        <v>30</v>
      </c>
      <c r="L450" s="1106">
        <v>30</v>
      </c>
      <c r="M450" s="1105" t="s">
        <v>11838</v>
      </c>
      <c r="N450" s="1106">
        <v>2026</v>
      </c>
      <c r="O450" s="1111" t="s">
        <v>8214</v>
      </c>
      <c r="P450" s="498" t="s">
        <v>66</v>
      </c>
      <c r="Q450" s="136"/>
      <c r="R450" s="136"/>
      <c r="S450" s="168"/>
      <c r="T450" s="816"/>
      <c r="U450" s="810" t="s">
        <v>2123</v>
      </c>
      <c r="V450" s="811" t="s">
        <v>2095</v>
      </c>
      <c r="W450" s="810" t="s">
        <v>2124</v>
      </c>
      <c r="X450" s="674">
        <v>10</v>
      </c>
      <c r="Y450" s="83">
        <v>7</v>
      </c>
    </row>
    <row r="451" spans="1:25" ht="13.8">
      <c r="A451" s="83">
        <v>105</v>
      </c>
      <c r="B451" s="107" t="s">
        <v>537</v>
      </c>
      <c r="C451" s="107" t="s">
        <v>538</v>
      </c>
      <c r="D451" s="826" t="s">
        <v>4903</v>
      </c>
      <c r="E451" s="1102" t="s">
        <v>12250</v>
      </c>
      <c r="F451" s="1103" t="s">
        <v>12162</v>
      </c>
      <c r="G451" s="1102" t="s">
        <v>11822</v>
      </c>
      <c r="H451" s="1113" t="s">
        <v>12251</v>
      </c>
      <c r="I451" s="1105" t="s">
        <v>11796</v>
      </c>
      <c r="J451" s="1103" t="s">
        <v>12205</v>
      </c>
      <c r="K451" s="1106">
        <v>60</v>
      </c>
      <c r="L451" s="1106">
        <v>60</v>
      </c>
      <c r="M451" s="1105" t="s">
        <v>11838</v>
      </c>
      <c r="N451" s="1106">
        <v>2026</v>
      </c>
      <c r="O451" s="1108" t="s">
        <v>12214</v>
      </c>
      <c r="P451" s="498" t="s">
        <v>66</v>
      </c>
      <c r="Q451" s="136"/>
      <c r="R451" s="136"/>
      <c r="S451" s="168"/>
      <c r="T451" s="816"/>
      <c r="U451" s="810" t="s">
        <v>2125</v>
      </c>
      <c r="V451" s="811" t="s">
        <v>2095</v>
      </c>
      <c r="W451" s="810" t="s">
        <v>2102</v>
      </c>
      <c r="X451" s="674">
        <v>10</v>
      </c>
      <c r="Y451" s="83">
        <v>7</v>
      </c>
    </row>
    <row r="452" spans="1:25" ht="13.8">
      <c r="A452" s="83">
        <v>106</v>
      </c>
      <c r="B452" s="107" t="s">
        <v>537</v>
      </c>
      <c r="C452" s="107" t="s">
        <v>538</v>
      </c>
      <c r="D452" s="826" t="s">
        <v>4903</v>
      </c>
      <c r="E452" s="1102" t="s">
        <v>12252</v>
      </c>
      <c r="F452" s="1103" t="s">
        <v>12162</v>
      </c>
      <c r="G452" s="1102" t="s">
        <v>11822</v>
      </c>
      <c r="H452" s="1113" t="s">
        <v>12219</v>
      </c>
      <c r="I452" s="1105" t="s">
        <v>11796</v>
      </c>
      <c r="J452" s="1103" t="s">
        <v>12220</v>
      </c>
      <c r="K452" s="1106">
        <v>0</v>
      </c>
      <c r="L452" s="1106">
        <v>0</v>
      </c>
      <c r="M452" s="1105" t="s">
        <v>11838</v>
      </c>
      <c r="N452" s="1106">
        <v>2026</v>
      </c>
      <c r="O452" s="1108" t="s">
        <v>12221</v>
      </c>
      <c r="P452" s="498" t="s">
        <v>66</v>
      </c>
      <c r="Q452" s="136"/>
      <c r="R452" s="136"/>
      <c r="S452" s="168"/>
      <c r="T452" s="816"/>
      <c r="U452" s="810" t="s">
        <v>2126</v>
      </c>
      <c r="V452" s="811" t="s">
        <v>2095</v>
      </c>
      <c r="W452" s="811" t="s">
        <v>2127</v>
      </c>
      <c r="X452" s="674">
        <v>10</v>
      </c>
      <c r="Y452" s="83">
        <v>7</v>
      </c>
    </row>
    <row r="453" spans="1:25" ht="13.8">
      <c r="A453" s="83">
        <v>107</v>
      </c>
      <c r="B453" s="107" t="s">
        <v>537</v>
      </c>
      <c r="C453" s="107" t="s">
        <v>538</v>
      </c>
      <c r="D453" s="826" t="s">
        <v>4903</v>
      </c>
      <c r="E453" s="1102" t="s">
        <v>12253</v>
      </c>
      <c r="F453" s="1104" t="s">
        <v>656</v>
      </c>
      <c r="G453" s="1102" t="s">
        <v>11822</v>
      </c>
      <c r="H453" s="1104" t="s">
        <v>1409</v>
      </c>
      <c r="I453" s="1105" t="s">
        <v>11796</v>
      </c>
      <c r="J453" s="1103" t="s">
        <v>12220</v>
      </c>
      <c r="K453" s="1106">
        <v>0</v>
      </c>
      <c r="L453" s="1106">
        <v>0</v>
      </c>
      <c r="M453" s="1105" t="s">
        <v>11838</v>
      </c>
      <c r="N453" s="1106">
        <v>2026</v>
      </c>
      <c r="O453" s="1111" t="s">
        <v>8215</v>
      </c>
      <c r="P453" s="498" t="s">
        <v>66</v>
      </c>
      <c r="Q453" s="136"/>
      <c r="R453" s="136"/>
      <c r="S453" s="168"/>
      <c r="T453" s="816"/>
      <c r="U453" s="810" t="s">
        <v>2128</v>
      </c>
      <c r="V453" s="811" t="s">
        <v>2095</v>
      </c>
      <c r="W453" s="811" t="s">
        <v>2129</v>
      </c>
      <c r="X453" s="674">
        <v>10</v>
      </c>
      <c r="Y453" s="83">
        <v>7</v>
      </c>
    </row>
    <row r="454" spans="1:25" ht="13.8">
      <c r="A454" s="83">
        <v>108</v>
      </c>
      <c r="B454" s="107" t="s">
        <v>537</v>
      </c>
      <c r="C454" s="107" t="s">
        <v>538</v>
      </c>
      <c r="D454" s="826" t="s">
        <v>4903</v>
      </c>
      <c r="E454" s="1102" t="s">
        <v>12254</v>
      </c>
      <c r="F454" s="1103" t="s">
        <v>12162</v>
      </c>
      <c r="G454" s="1102" t="s">
        <v>11822</v>
      </c>
      <c r="H454" s="1113" t="s">
        <v>12255</v>
      </c>
      <c r="I454" s="1105" t="s">
        <v>11796</v>
      </c>
      <c r="J454" s="1103" t="s">
        <v>12220</v>
      </c>
      <c r="K454" s="1106">
        <v>0</v>
      </c>
      <c r="L454" s="1106">
        <v>0</v>
      </c>
      <c r="M454" s="1105" t="s">
        <v>11838</v>
      </c>
      <c r="N454" s="1106">
        <v>2026</v>
      </c>
      <c r="O454" s="1108" t="s">
        <v>12227</v>
      </c>
      <c r="P454" s="498" t="s">
        <v>66</v>
      </c>
      <c r="Q454" s="136"/>
      <c r="R454" s="136"/>
      <c r="S454" s="168"/>
      <c r="T454" s="816"/>
      <c r="U454" s="810" t="s">
        <v>2123</v>
      </c>
      <c r="V454" s="811" t="s">
        <v>2095</v>
      </c>
      <c r="W454" s="811" t="s">
        <v>2130</v>
      </c>
      <c r="X454" s="674">
        <v>10</v>
      </c>
      <c r="Y454" s="83">
        <v>7</v>
      </c>
    </row>
    <row r="455" spans="1:25" ht="13.8" customHeight="1">
      <c r="A455" s="83">
        <v>109</v>
      </c>
      <c r="B455" s="107" t="s">
        <v>537</v>
      </c>
      <c r="C455" s="107" t="s">
        <v>538</v>
      </c>
      <c r="D455" s="826" t="s">
        <v>4903</v>
      </c>
      <c r="E455" s="1102" t="s">
        <v>12256</v>
      </c>
      <c r="F455" s="1103" t="s">
        <v>12162</v>
      </c>
      <c r="G455" s="1102" t="s">
        <v>11822</v>
      </c>
      <c r="H455" s="1113" t="s">
        <v>12229</v>
      </c>
      <c r="I455" s="1105" t="s">
        <v>11796</v>
      </c>
      <c r="J455" s="1103" t="s">
        <v>12220</v>
      </c>
      <c r="K455" s="1106">
        <v>0</v>
      </c>
      <c r="L455" s="1106">
        <v>0</v>
      </c>
      <c r="M455" s="1105" t="s">
        <v>11838</v>
      </c>
      <c r="N455" s="1106">
        <v>2026</v>
      </c>
      <c r="O455" s="1111" t="s">
        <v>8216</v>
      </c>
      <c r="P455" s="498" t="s">
        <v>66</v>
      </c>
      <c r="Q455" s="136"/>
      <c r="R455" s="136"/>
      <c r="S455" s="168"/>
      <c r="T455" s="816"/>
      <c r="U455" s="810" t="s">
        <v>2125</v>
      </c>
      <c r="V455" s="811" t="s">
        <v>2095</v>
      </c>
      <c r="W455" s="811" t="s">
        <v>2131</v>
      </c>
      <c r="X455" s="674">
        <v>10</v>
      </c>
      <c r="Y455" s="83">
        <v>7</v>
      </c>
    </row>
    <row r="456" spans="1:25" ht="13.8" customHeight="1">
      <c r="A456" s="83">
        <v>134</v>
      </c>
      <c r="B456" s="107" t="s">
        <v>537</v>
      </c>
      <c r="C456" s="107" t="s">
        <v>538</v>
      </c>
      <c r="D456" s="826" t="s">
        <v>4907</v>
      </c>
      <c r="E456" s="1102" t="s">
        <v>11856</v>
      </c>
      <c r="F456" s="1103" t="s">
        <v>11857</v>
      </c>
      <c r="G456" s="1102" t="s">
        <v>11822</v>
      </c>
      <c r="H456" s="1116" t="s">
        <v>9619</v>
      </c>
      <c r="I456" s="1105" t="s">
        <v>11796</v>
      </c>
      <c r="J456" s="1117" t="s">
        <v>3868</v>
      </c>
      <c r="K456" s="1115">
        <v>0</v>
      </c>
      <c r="L456" s="1118">
        <v>90</v>
      </c>
      <c r="M456" s="1105" t="s">
        <v>11838</v>
      </c>
      <c r="N456" s="1106">
        <v>2026</v>
      </c>
      <c r="O456" s="1119" t="s">
        <v>9620</v>
      </c>
      <c r="P456" s="498" t="s">
        <v>66</v>
      </c>
      <c r="Q456" s="136"/>
      <c r="R456" s="978" t="s">
        <v>9618</v>
      </c>
      <c r="S456" s="168"/>
      <c r="T456" s="816" t="s">
        <v>2138</v>
      </c>
      <c r="U456" s="810"/>
      <c r="V456" s="810" t="s">
        <v>2180</v>
      </c>
      <c r="W456" s="811" t="s">
        <v>2181</v>
      </c>
      <c r="X456" s="674">
        <v>10</v>
      </c>
      <c r="Y456" s="83">
        <v>10</v>
      </c>
    </row>
    <row r="457" spans="1:25" ht="13.8" customHeight="1">
      <c r="A457" s="83">
        <v>136</v>
      </c>
      <c r="B457" s="107" t="s">
        <v>537</v>
      </c>
      <c r="C457" s="107" t="s">
        <v>538</v>
      </c>
      <c r="D457" s="826" t="s">
        <v>4906</v>
      </c>
      <c r="E457" s="1103" t="s">
        <v>11859</v>
      </c>
      <c r="F457" s="1104" t="s">
        <v>661</v>
      </c>
      <c r="G457" s="1103" t="s">
        <v>11793</v>
      </c>
      <c r="H457" s="1104" t="s">
        <v>1381</v>
      </c>
      <c r="I457" s="1104" t="s">
        <v>3872</v>
      </c>
      <c r="J457" s="1103" t="s">
        <v>11796</v>
      </c>
      <c r="K457" s="1109" t="s">
        <v>11796</v>
      </c>
      <c r="L457" s="1109" t="s">
        <v>11796</v>
      </c>
      <c r="M457" s="1109" t="s">
        <v>11838</v>
      </c>
      <c r="N457" s="1110">
        <v>2026</v>
      </c>
      <c r="O457" s="1111" t="s">
        <v>8244</v>
      </c>
      <c r="P457" s="498" t="s">
        <v>66</v>
      </c>
      <c r="Q457" s="136"/>
      <c r="R457" s="136"/>
      <c r="S457" s="168"/>
      <c r="T457" s="816" t="s">
        <v>2184</v>
      </c>
      <c r="U457" s="815" t="s">
        <v>2185</v>
      </c>
      <c r="V457" s="811" t="s">
        <v>2186</v>
      </c>
      <c r="W457" s="810" t="s">
        <v>2187</v>
      </c>
      <c r="X457" s="674">
        <v>10</v>
      </c>
      <c r="Y457" s="83">
        <v>10</v>
      </c>
    </row>
    <row r="458" spans="1:25" ht="13.8">
      <c r="A458" s="83">
        <v>137</v>
      </c>
      <c r="B458" s="107" t="s">
        <v>537</v>
      </c>
      <c r="C458" s="107" t="s">
        <v>538</v>
      </c>
      <c r="D458" s="826" t="s">
        <v>4906</v>
      </c>
      <c r="E458" s="1102" t="s">
        <v>11862</v>
      </c>
      <c r="F458" s="1102" t="s">
        <v>11863</v>
      </c>
      <c r="G458" s="1102" t="s">
        <v>11793</v>
      </c>
      <c r="H458" s="1103" t="s">
        <v>11864</v>
      </c>
      <c r="I458" s="1103" t="s">
        <v>11865</v>
      </c>
      <c r="J458" s="1102" t="s">
        <v>11796</v>
      </c>
      <c r="K458" s="1105" t="s">
        <v>11796</v>
      </c>
      <c r="L458" s="1105" t="s">
        <v>11796</v>
      </c>
      <c r="M458" s="1105" t="s">
        <v>11838</v>
      </c>
      <c r="N458" s="1106">
        <v>2026</v>
      </c>
      <c r="O458" s="1111" t="s">
        <v>9680</v>
      </c>
      <c r="P458" s="498" t="s">
        <v>66</v>
      </c>
      <c r="Q458" s="128"/>
      <c r="R458" s="975" t="s">
        <v>9597</v>
      </c>
      <c r="S458" s="168"/>
      <c r="T458" s="816" t="s">
        <v>2138</v>
      </c>
      <c r="U458" s="810"/>
      <c r="V458" s="811" t="s">
        <v>1908</v>
      </c>
      <c r="W458" s="810" t="s">
        <v>2188</v>
      </c>
      <c r="X458" s="674">
        <v>10</v>
      </c>
      <c r="Y458" s="83">
        <v>10</v>
      </c>
    </row>
    <row r="459" spans="1:25" ht="13.8" customHeight="1">
      <c r="A459" s="83">
        <v>165</v>
      </c>
      <c r="B459" s="107" t="s">
        <v>537</v>
      </c>
      <c r="C459" s="107" t="s">
        <v>538</v>
      </c>
      <c r="D459" s="826" t="s">
        <v>4872</v>
      </c>
      <c r="E459" s="1108" t="s">
        <v>11955</v>
      </c>
      <c r="F459" s="1111" t="s">
        <v>8740</v>
      </c>
      <c r="G459" s="1108" t="s">
        <v>11822</v>
      </c>
      <c r="H459" s="1108" t="s">
        <v>11952</v>
      </c>
      <c r="I459" s="1109" t="s">
        <v>11796</v>
      </c>
      <c r="J459" s="1103" t="s">
        <v>11824</v>
      </c>
      <c r="K459" s="1114">
        <v>6283</v>
      </c>
      <c r="L459" s="1114">
        <v>16500</v>
      </c>
      <c r="M459" s="1109" t="s">
        <v>11838</v>
      </c>
      <c r="N459" s="1110">
        <v>2026</v>
      </c>
      <c r="O459" s="1111" t="s">
        <v>8305</v>
      </c>
      <c r="P459" s="478" t="s">
        <v>98</v>
      </c>
      <c r="Q459" s="138" t="s">
        <v>1174</v>
      </c>
      <c r="R459" s="132"/>
      <c r="S459" s="168"/>
      <c r="T459" s="583" t="s">
        <v>1912</v>
      </c>
      <c r="U459" s="809"/>
      <c r="V459" s="809" t="s">
        <v>2684</v>
      </c>
      <c r="W459" s="812" t="s">
        <v>2685</v>
      </c>
      <c r="X459" s="674">
        <v>10</v>
      </c>
      <c r="Y459" s="83">
        <v>10</v>
      </c>
    </row>
    <row r="460" spans="1:25" ht="13.8" customHeight="1">
      <c r="A460" s="83">
        <v>351</v>
      </c>
      <c r="B460" s="107" t="s">
        <v>539</v>
      </c>
      <c r="C460" s="107" t="s">
        <v>548</v>
      </c>
      <c r="D460" s="826" t="s">
        <v>4990</v>
      </c>
      <c r="E460" s="1102" t="s">
        <v>12781</v>
      </c>
      <c r="F460" s="1103" t="s">
        <v>12777</v>
      </c>
      <c r="G460" s="1102" t="s">
        <v>11822</v>
      </c>
      <c r="H460" s="1103" t="s">
        <v>12782</v>
      </c>
      <c r="I460" s="1105" t="s">
        <v>11796</v>
      </c>
      <c r="J460" s="1102" t="s">
        <v>11824</v>
      </c>
      <c r="K460" s="1106">
        <v>0</v>
      </c>
      <c r="L460" s="1112">
        <v>400000</v>
      </c>
      <c r="M460" s="1105" t="s">
        <v>11838</v>
      </c>
      <c r="N460" s="1106">
        <v>2026</v>
      </c>
      <c r="O460" s="1107" t="s">
        <v>12783</v>
      </c>
      <c r="P460" s="484" t="s">
        <v>98</v>
      </c>
      <c r="Q460" s="139" t="s">
        <v>1163</v>
      </c>
      <c r="R460" s="132"/>
      <c r="S460" s="168" t="s">
        <v>776</v>
      </c>
      <c r="T460" s="583" t="s">
        <v>3392</v>
      </c>
      <c r="U460" s="809" t="s">
        <v>2886</v>
      </c>
      <c r="V460" s="814" t="s">
        <v>2887</v>
      </c>
      <c r="W460" s="812" t="s">
        <v>2888</v>
      </c>
      <c r="X460" s="674">
        <v>10</v>
      </c>
      <c r="Y460" s="83">
        <v>10</v>
      </c>
    </row>
    <row r="461" spans="1:25" ht="13.8" customHeight="1">
      <c r="A461" s="83">
        <v>353</v>
      </c>
      <c r="B461" s="107" t="s">
        <v>539</v>
      </c>
      <c r="C461" s="107" t="s">
        <v>548</v>
      </c>
      <c r="D461" s="826" t="s">
        <v>4991</v>
      </c>
      <c r="E461" s="1102" t="s">
        <v>12788</v>
      </c>
      <c r="F461" s="1104" t="s">
        <v>912</v>
      </c>
      <c r="G461" s="1102" t="s">
        <v>11822</v>
      </c>
      <c r="H461" s="1103" t="s">
        <v>12789</v>
      </c>
      <c r="I461" s="1105" t="s">
        <v>11796</v>
      </c>
      <c r="J461" s="1102" t="s">
        <v>11824</v>
      </c>
      <c r="K461" s="1106">
        <v>0</v>
      </c>
      <c r="L461" s="1112">
        <v>289000</v>
      </c>
      <c r="M461" s="1105" t="s">
        <v>11838</v>
      </c>
      <c r="N461" s="1106">
        <v>2026</v>
      </c>
      <c r="O461" s="1107" t="s">
        <v>12790</v>
      </c>
      <c r="P461" s="484" t="s">
        <v>98</v>
      </c>
      <c r="Q461" s="138" t="s">
        <v>1170</v>
      </c>
      <c r="R461" s="132"/>
      <c r="S461" s="168" t="s">
        <v>775</v>
      </c>
      <c r="T461" s="583" t="s">
        <v>1973</v>
      </c>
      <c r="U461" s="810" t="s">
        <v>2892</v>
      </c>
      <c r="V461" s="814" t="s">
        <v>2893</v>
      </c>
      <c r="W461" s="810" t="s">
        <v>2894</v>
      </c>
      <c r="X461" s="674">
        <v>10</v>
      </c>
      <c r="Y461" s="83">
        <v>10</v>
      </c>
    </row>
    <row r="462" spans="1:25" ht="13.8" customHeight="1">
      <c r="A462" s="83">
        <v>355</v>
      </c>
      <c r="B462" s="107" t="s">
        <v>539</v>
      </c>
      <c r="C462" s="107" t="s">
        <v>548</v>
      </c>
      <c r="D462" s="826" t="s">
        <v>4993</v>
      </c>
      <c r="E462" s="1102" t="s">
        <v>12767</v>
      </c>
      <c r="F462" s="1103" t="s">
        <v>12768</v>
      </c>
      <c r="G462" s="1102" t="s">
        <v>11822</v>
      </c>
      <c r="H462" s="1132" t="s">
        <v>11780</v>
      </c>
      <c r="I462" s="1105" t="s">
        <v>11796</v>
      </c>
      <c r="J462" s="1102" t="s">
        <v>11824</v>
      </c>
      <c r="K462" s="1106">
        <v>0</v>
      </c>
      <c r="L462" s="1106">
        <v>20</v>
      </c>
      <c r="M462" s="1105" t="s">
        <v>11838</v>
      </c>
      <c r="N462" s="1106">
        <v>2026</v>
      </c>
      <c r="O462" s="1095" t="s">
        <v>11779</v>
      </c>
      <c r="P462" s="484" t="s">
        <v>98</v>
      </c>
      <c r="Q462" s="139" t="s">
        <v>1161</v>
      </c>
      <c r="R462" s="1160" t="s">
        <v>11740</v>
      </c>
      <c r="S462" s="168" t="s">
        <v>777</v>
      </c>
      <c r="T462" s="812" t="s">
        <v>2898</v>
      </c>
      <c r="U462" s="812"/>
      <c r="V462" s="814" t="s">
        <v>2899</v>
      </c>
      <c r="W462" s="810" t="s">
        <v>2900</v>
      </c>
      <c r="X462" s="674">
        <v>10</v>
      </c>
      <c r="Y462" s="83">
        <v>10</v>
      </c>
    </row>
    <row r="463" spans="1:25" ht="13.8" customHeight="1">
      <c r="A463" s="83">
        <v>377</v>
      </c>
      <c r="B463" s="107" t="s">
        <v>539</v>
      </c>
      <c r="C463" s="107" t="s">
        <v>549</v>
      </c>
      <c r="D463" s="826" t="s">
        <v>5978</v>
      </c>
      <c r="E463" s="1102" t="s">
        <v>12835</v>
      </c>
      <c r="F463" s="1103" t="s">
        <v>12828</v>
      </c>
      <c r="G463" s="1102" t="s">
        <v>11822</v>
      </c>
      <c r="H463" s="1113" t="s">
        <v>12836</v>
      </c>
      <c r="I463" s="1121" t="s">
        <v>11796</v>
      </c>
      <c r="J463" s="1102" t="s">
        <v>11824</v>
      </c>
      <c r="K463" s="1106">
        <v>13</v>
      </c>
      <c r="L463" s="1106">
        <v>37</v>
      </c>
      <c r="M463" s="1105" t="s">
        <v>11838</v>
      </c>
      <c r="N463" s="1106">
        <v>2026</v>
      </c>
      <c r="O463" s="1108" t="s">
        <v>12837</v>
      </c>
      <c r="P463" s="484" t="s">
        <v>98</v>
      </c>
      <c r="Q463" s="139" t="s">
        <v>1161</v>
      </c>
      <c r="R463" s="132"/>
      <c r="S463" s="168" t="s">
        <v>780</v>
      </c>
      <c r="T463" s="584" t="s">
        <v>2240</v>
      </c>
      <c r="U463" s="810" t="s">
        <v>2939</v>
      </c>
      <c r="V463" s="814" t="s">
        <v>2940</v>
      </c>
      <c r="W463" s="810" t="s">
        <v>2941</v>
      </c>
      <c r="X463" s="674">
        <v>10</v>
      </c>
      <c r="Y463" s="83">
        <v>10</v>
      </c>
    </row>
    <row r="464" spans="1:25" ht="13.8" customHeight="1">
      <c r="A464" s="83">
        <v>379</v>
      </c>
      <c r="B464" s="107" t="s">
        <v>539</v>
      </c>
      <c r="C464" s="107" t="s">
        <v>549</v>
      </c>
      <c r="D464" s="826" t="s">
        <v>5979</v>
      </c>
      <c r="E464" s="1102" t="s">
        <v>12841</v>
      </c>
      <c r="F464" s="1103" t="s">
        <v>12839</v>
      </c>
      <c r="G464" s="1102" t="s">
        <v>11822</v>
      </c>
      <c r="H464" s="1103" t="s">
        <v>12842</v>
      </c>
      <c r="I464" s="1121" t="s">
        <v>11796</v>
      </c>
      <c r="J464" s="1102" t="s">
        <v>11855</v>
      </c>
      <c r="K464" s="1106">
        <v>0</v>
      </c>
      <c r="L464" s="1106">
        <v>70</v>
      </c>
      <c r="M464" s="1105" t="s">
        <v>11838</v>
      </c>
      <c r="N464" s="1106">
        <v>2026</v>
      </c>
      <c r="O464" s="1107" t="s">
        <v>12843</v>
      </c>
      <c r="P464" s="484" t="s">
        <v>98</v>
      </c>
      <c r="Q464" s="139" t="s">
        <v>1161</v>
      </c>
      <c r="R464" s="132"/>
      <c r="S464" s="168" t="s">
        <v>822</v>
      </c>
      <c r="T464" s="584" t="s">
        <v>2292</v>
      </c>
      <c r="U464" s="810" t="s">
        <v>2945</v>
      </c>
      <c r="V464" s="814" t="s">
        <v>2946</v>
      </c>
      <c r="W464" s="810" t="s">
        <v>2947</v>
      </c>
      <c r="X464" s="674">
        <v>10</v>
      </c>
      <c r="Y464" s="83">
        <v>10</v>
      </c>
    </row>
    <row r="465" spans="1:25" ht="13.8" customHeight="1">
      <c r="A465" s="83">
        <v>383</v>
      </c>
      <c r="B465" s="107" t="s">
        <v>539</v>
      </c>
      <c r="C465" s="107" t="s">
        <v>549</v>
      </c>
      <c r="D465" s="826" t="s">
        <v>5981</v>
      </c>
      <c r="E465" s="1102" t="s">
        <v>12852</v>
      </c>
      <c r="F465" s="1104" t="s">
        <v>8752</v>
      </c>
      <c r="G465" s="1102" t="s">
        <v>11822</v>
      </c>
      <c r="H465" s="1103" t="s">
        <v>12853</v>
      </c>
      <c r="I465" s="1121" t="s">
        <v>11796</v>
      </c>
      <c r="J465" s="1102" t="s">
        <v>11824</v>
      </c>
      <c r="K465" s="1106">
        <v>0</v>
      </c>
      <c r="L465" s="1115">
        <v>50</v>
      </c>
      <c r="M465" s="1105" t="s">
        <v>11838</v>
      </c>
      <c r="N465" s="1106">
        <v>2026</v>
      </c>
      <c r="O465" s="1150" t="s">
        <v>9655</v>
      </c>
      <c r="P465" s="484" t="s">
        <v>98</v>
      </c>
      <c r="Q465" s="138" t="s">
        <v>1160</v>
      </c>
      <c r="R465" s="980" t="s">
        <v>9618</v>
      </c>
      <c r="S465" s="168" t="s">
        <v>730</v>
      </c>
      <c r="T465" s="584" t="s">
        <v>2335</v>
      </c>
      <c r="U465" s="810" t="s">
        <v>2957</v>
      </c>
      <c r="V465" s="814" t="s">
        <v>2958</v>
      </c>
      <c r="W465" s="810" t="s">
        <v>2959</v>
      </c>
      <c r="X465" s="674">
        <v>10</v>
      </c>
      <c r="Y465" s="83">
        <v>10</v>
      </c>
    </row>
    <row r="466" spans="1:25" ht="13.95" customHeight="1">
      <c r="A466" s="83">
        <v>386</v>
      </c>
      <c r="B466" s="107" t="s">
        <v>539</v>
      </c>
      <c r="C466" s="107" t="s">
        <v>549</v>
      </c>
      <c r="D466" s="826" t="s">
        <v>5982</v>
      </c>
      <c r="E466" s="1102" t="s">
        <v>12862</v>
      </c>
      <c r="F466" s="1103" t="s">
        <v>12859</v>
      </c>
      <c r="G466" s="1102" t="s">
        <v>11822</v>
      </c>
      <c r="H466" s="1103" t="s">
        <v>12863</v>
      </c>
      <c r="I466" s="1121" t="s">
        <v>11796</v>
      </c>
      <c r="J466" s="1102" t="s">
        <v>11824</v>
      </c>
      <c r="K466" s="1112">
        <v>14000</v>
      </c>
      <c r="L466" s="1112">
        <v>45000</v>
      </c>
      <c r="M466" s="1105" t="s">
        <v>11838</v>
      </c>
      <c r="N466" s="1106">
        <v>2026</v>
      </c>
      <c r="O466" s="1124" t="s">
        <v>8510</v>
      </c>
      <c r="P466" s="484" t="s">
        <v>98</v>
      </c>
      <c r="Q466" s="138" t="s">
        <v>9656</v>
      </c>
      <c r="R466" s="132"/>
      <c r="S466" s="168" t="s">
        <v>773</v>
      </c>
      <c r="T466" s="584" t="s">
        <v>2335</v>
      </c>
      <c r="U466" s="810"/>
      <c r="V466" s="814" t="s">
        <v>2965</v>
      </c>
      <c r="W466" s="810" t="s">
        <v>2966</v>
      </c>
      <c r="X466" s="674">
        <v>10</v>
      </c>
      <c r="Y466" s="83">
        <v>10</v>
      </c>
    </row>
    <row r="467" spans="1:25" ht="13.95" customHeight="1">
      <c r="A467" s="83">
        <v>391</v>
      </c>
      <c r="B467" s="107" t="s">
        <v>539</v>
      </c>
      <c r="C467" s="107" t="s">
        <v>549</v>
      </c>
      <c r="D467" s="826" t="s">
        <v>5983</v>
      </c>
      <c r="E467" s="1102" t="s">
        <v>12873</v>
      </c>
      <c r="F467" s="1103" t="s">
        <v>12866</v>
      </c>
      <c r="G467" s="1102" t="s">
        <v>11822</v>
      </c>
      <c r="H467" s="1113" t="s">
        <v>12874</v>
      </c>
      <c r="I467" s="1121" t="s">
        <v>11796</v>
      </c>
      <c r="J467" s="1102" t="s">
        <v>11855</v>
      </c>
      <c r="K467" s="1106">
        <v>12</v>
      </c>
      <c r="L467" s="1106">
        <v>24</v>
      </c>
      <c r="M467" s="1105" t="s">
        <v>11838</v>
      </c>
      <c r="N467" s="1106">
        <v>2026</v>
      </c>
      <c r="O467" s="1121" t="s">
        <v>12875</v>
      </c>
      <c r="P467" s="484" t="s">
        <v>98</v>
      </c>
      <c r="Q467" s="138" t="s">
        <v>1169</v>
      </c>
      <c r="R467" s="132"/>
      <c r="S467" s="168" t="s">
        <v>830</v>
      </c>
      <c r="T467" s="816"/>
      <c r="U467" s="810" t="s">
        <v>2978</v>
      </c>
      <c r="V467" s="814" t="s">
        <v>2979</v>
      </c>
      <c r="W467" s="810" t="s">
        <v>2980</v>
      </c>
      <c r="X467" s="674">
        <v>10</v>
      </c>
      <c r="Y467" s="83">
        <v>10</v>
      </c>
    </row>
    <row r="468" spans="1:25" ht="13.95" customHeight="1">
      <c r="A468" s="83">
        <v>394</v>
      </c>
      <c r="B468" s="107" t="s">
        <v>539</v>
      </c>
      <c r="C468" s="107" t="s">
        <v>549</v>
      </c>
      <c r="D468" s="826" t="s">
        <v>5984</v>
      </c>
      <c r="E468" s="1102" t="s">
        <v>12880</v>
      </c>
      <c r="F468" s="1103" t="s">
        <v>12877</v>
      </c>
      <c r="G468" s="1102" t="s">
        <v>11822</v>
      </c>
      <c r="H468" s="1103" t="s">
        <v>12881</v>
      </c>
      <c r="I468" s="1121" t="s">
        <v>11796</v>
      </c>
      <c r="J468" s="1102" t="s">
        <v>11824</v>
      </c>
      <c r="K468" s="1112">
        <v>500000</v>
      </c>
      <c r="L468" s="1112">
        <v>2250000</v>
      </c>
      <c r="M468" s="1105" t="s">
        <v>11838</v>
      </c>
      <c r="N468" s="1106">
        <v>2026</v>
      </c>
      <c r="O468" s="1107" t="s">
        <v>12882</v>
      </c>
      <c r="P468" s="484" t="s">
        <v>98</v>
      </c>
      <c r="Q468" s="139" t="s">
        <v>1161</v>
      </c>
      <c r="R468" s="126"/>
      <c r="S468" s="168" t="s">
        <v>829</v>
      </c>
      <c r="T468" s="584" t="s">
        <v>2240</v>
      </c>
      <c r="U468" s="810" t="s">
        <v>2987</v>
      </c>
      <c r="V468" s="814" t="s">
        <v>2988</v>
      </c>
      <c r="W468" s="810" t="s">
        <v>2989</v>
      </c>
      <c r="X468" s="674">
        <v>10</v>
      </c>
      <c r="Y468" s="83">
        <v>10</v>
      </c>
    </row>
    <row r="469" spans="1:25" ht="13.95" customHeight="1">
      <c r="A469" s="83">
        <v>423</v>
      </c>
      <c r="B469" s="107" t="s">
        <v>541</v>
      </c>
      <c r="C469" s="107" t="s">
        <v>558</v>
      </c>
      <c r="D469" s="826" t="s">
        <v>5033</v>
      </c>
      <c r="E469" s="1102" t="s">
        <v>12985</v>
      </c>
      <c r="F469" s="1103" t="s">
        <v>12986</v>
      </c>
      <c r="G469" s="1102" t="s">
        <v>11822</v>
      </c>
      <c r="H469" s="1104" t="s">
        <v>9717</v>
      </c>
      <c r="I469" s="1131" t="s">
        <v>9718</v>
      </c>
      <c r="J469" s="1102" t="s">
        <v>11796</v>
      </c>
      <c r="K469" s="1105" t="s">
        <v>11796</v>
      </c>
      <c r="L469" s="1128" t="s">
        <v>11796</v>
      </c>
      <c r="M469" s="1105" t="s">
        <v>11838</v>
      </c>
      <c r="N469" s="1106">
        <v>2026</v>
      </c>
      <c r="O469" s="1107" t="s">
        <v>12987</v>
      </c>
      <c r="P469" s="484" t="s">
        <v>66</v>
      </c>
      <c r="Q469" s="138" t="s">
        <v>1160</v>
      </c>
      <c r="R469" s="980" t="s">
        <v>9618</v>
      </c>
      <c r="S469" s="168" t="s">
        <v>847</v>
      </c>
      <c r="T469" s="584" t="s">
        <v>2439</v>
      </c>
      <c r="U469" s="810" t="s">
        <v>2440</v>
      </c>
      <c r="V469" s="811" t="s">
        <v>2441</v>
      </c>
      <c r="W469" s="811" t="s">
        <v>2442</v>
      </c>
      <c r="X469" s="674">
        <v>10</v>
      </c>
      <c r="Y469" s="83">
        <v>5</v>
      </c>
    </row>
    <row r="470" spans="1:25" ht="13.95" customHeight="1">
      <c r="A470" s="83">
        <v>428</v>
      </c>
      <c r="B470" s="107" t="s">
        <v>541</v>
      </c>
      <c r="C470" s="107" t="s">
        <v>558</v>
      </c>
      <c r="D470" s="529" t="s">
        <v>8566</v>
      </c>
      <c r="E470" s="1103" t="s">
        <v>12972</v>
      </c>
      <c r="F470" s="1103" t="s">
        <v>12973</v>
      </c>
      <c r="G470" s="1103" t="s">
        <v>11822</v>
      </c>
      <c r="H470" s="1104" t="s">
        <v>9720</v>
      </c>
      <c r="I470" s="1107"/>
      <c r="J470" s="1103" t="s">
        <v>11824</v>
      </c>
      <c r="K470" s="1110">
        <v>0</v>
      </c>
      <c r="L470" s="1110">
        <v>15</v>
      </c>
      <c r="M470" s="1109" t="s">
        <v>11838</v>
      </c>
      <c r="N470" s="1110">
        <v>2026</v>
      </c>
      <c r="O470" s="1108" t="s">
        <v>12974</v>
      </c>
      <c r="P470" s="484" t="s">
        <v>66</v>
      </c>
      <c r="R470" s="980" t="s">
        <v>9618</v>
      </c>
      <c r="X470" s="674">
        <v>10</v>
      </c>
      <c r="Y470" s="478" t="s">
        <v>8731</v>
      </c>
    </row>
    <row r="471" spans="1:25" ht="13.95" customHeight="1">
      <c r="A471" s="83">
        <v>503</v>
      </c>
      <c r="B471" s="107" t="s">
        <v>544</v>
      </c>
      <c r="C471" s="107" t="s">
        <v>561</v>
      </c>
      <c r="D471" s="826" t="s">
        <v>5072</v>
      </c>
      <c r="E471" s="1102" t="s">
        <v>13185</v>
      </c>
      <c r="F471" s="1102" t="s">
        <v>13183</v>
      </c>
      <c r="G471" s="1102" t="s">
        <v>11822</v>
      </c>
      <c r="H471" s="1102" t="s">
        <v>13186</v>
      </c>
      <c r="I471" s="1105" t="s">
        <v>11796</v>
      </c>
      <c r="J471" s="1102" t="s">
        <v>11855</v>
      </c>
      <c r="K471" s="1106">
        <v>0</v>
      </c>
      <c r="L471" s="1106">
        <v>2</v>
      </c>
      <c r="M471" s="1105" t="s">
        <v>11838</v>
      </c>
      <c r="N471" s="1106">
        <v>2026</v>
      </c>
      <c r="O471" s="1092" t="s">
        <v>13565</v>
      </c>
      <c r="P471" s="484" t="s">
        <v>66</v>
      </c>
      <c r="Q471" s="45"/>
      <c r="R471" s="1161" t="s">
        <v>11740</v>
      </c>
      <c r="S471" s="168"/>
      <c r="T471" s="584" t="s">
        <v>2531</v>
      </c>
      <c r="U471" s="811" t="s">
        <v>2559</v>
      </c>
      <c r="V471" s="811" t="s">
        <v>2560</v>
      </c>
      <c r="W471" s="823" t="s">
        <v>2561</v>
      </c>
      <c r="X471" s="674">
        <v>10</v>
      </c>
      <c r="Y471" s="83">
        <v>10</v>
      </c>
    </row>
    <row r="472" spans="1:25" ht="13.95" customHeight="1">
      <c r="A472" s="83">
        <v>518</v>
      </c>
      <c r="B472" s="107" t="s">
        <v>544</v>
      </c>
      <c r="C472" s="107" t="s">
        <v>562</v>
      </c>
      <c r="D472" s="1000" t="s">
        <v>5078</v>
      </c>
      <c r="E472" s="1121" t="s">
        <v>13302</v>
      </c>
      <c r="F472" s="1121" t="s">
        <v>13298</v>
      </c>
      <c r="G472" s="1108" t="s">
        <v>11822</v>
      </c>
      <c r="H472" s="1111" t="s">
        <v>1759</v>
      </c>
      <c r="I472" s="1109" t="s">
        <v>11796</v>
      </c>
      <c r="J472" s="1103" t="s">
        <v>11855</v>
      </c>
      <c r="K472" s="1110">
        <v>0</v>
      </c>
      <c r="L472" s="1110">
        <v>85</v>
      </c>
      <c r="M472" s="1109" t="s">
        <v>11838</v>
      </c>
      <c r="N472" s="1110">
        <v>2026</v>
      </c>
      <c r="O472" s="1111" t="s">
        <v>8634</v>
      </c>
      <c r="P472" s="484" t="s">
        <v>66</v>
      </c>
      <c r="Q472" s="138" t="s">
        <v>1167</v>
      </c>
      <c r="R472" s="132"/>
      <c r="S472" s="168" t="s">
        <v>870</v>
      </c>
      <c r="T472" s="583" t="s">
        <v>2586</v>
      </c>
      <c r="U472" s="809" t="s">
        <v>2590</v>
      </c>
      <c r="V472" s="809" t="s">
        <v>2591</v>
      </c>
      <c r="W472" s="809" t="s">
        <v>2592</v>
      </c>
      <c r="X472" s="674">
        <v>10</v>
      </c>
      <c r="Y472" s="83">
        <v>10</v>
      </c>
    </row>
    <row r="473" spans="1:25" ht="13.95" customHeight="1">
      <c r="A473" s="83">
        <v>520</v>
      </c>
      <c r="B473" s="107" t="s">
        <v>544</v>
      </c>
      <c r="C473" s="107" t="s">
        <v>562</v>
      </c>
      <c r="D473" s="826" t="s">
        <v>5083</v>
      </c>
      <c r="E473" s="1121" t="s">
        <v>13305</v>
      </c>
      <c r="F473" s="1121" t="s">
        <v>13304</v>
      </c>
      <c r="G473" s="1121" t="s">
        <v>11822</v>
      </c>
      <c r="H473" s="1108" t="s">
        <v>13306</v>
      </c>
      <c r="I473" s="1105" t="s">
        <v>11796</v>
      </c>
      <c r="J473" s="1102" t="s">
        <v>11824</v>
      </c>
      <c r="K473" s="1112">
        <v>1000</v>
      </c>
      <c r="L473" s="1112">
        <v>5000</v>
      </c>
      <c r="M473" s="1105" t="s">
        <v>11838</v>
      </c>
      <c r="N473" s="1106">
        <v>2026</v>
      </c>
      <c r="O473" s="1107" t="s">
        <v>13307</v>
      </c>
      <c r="P473" s="484" t="s">
        <v>66</v>
      </c>
      <c r="Q473" s="138" t="s">
        <v>1167</v>
      </c>
      <c r="R473" s="132"/>
      <c r="S473" s="168" t="s">
        <v>864</v>
      </c>
      <c r="T473" s="583" t="s">
        <v>2586</v>
      </c>
      <c r="U473" s="809" t="s">
        <v>2596</v>
      </c>
      <c r="V473" s="809" t="s">
        <v>2597</v>
      </c>
      <c r="W473" s="809" t="s">
        <v>2598</v>
      </c>
      <c r="X473" s="674">
        <v>10</v>
      </c>
      <c r="Y473" s="83">
        <v>10</v>
      </c>
    </row>
    <row r="474" spans="1:25" ht="13.95" customHeight="1">
      <c r="A474" s="83">
        <v>522</v>
      </c>
      <c r="B474" s="107" t="s">
        <v>544</v>
      </c>
      <c r="C474" s="107" t="s">
        <v>562</v>
      </c>
      <c r="D474" s="826" t="s">
        <v>5084</v>
      </c>
      <c r="E474" s="1121" t="s">
        <v>13242</v>
      </c>
      <c r="F474" s="1121" t="s">
        <v>13243</v>
      </c>
      <c r="G474" s="1121" t="s">
        <v>11822</v>
      </c>
      <c r="H474" s="1108" t="s">
        <v>13244</v>
      </c>
      <c r="I474" s="1105" t="s">
        <v>11796</v>
      </c>
      <c r="J474" s="1102" t="s">
        <v>11824</v>
      </c>
      <c r="K474" s="1106">
        <v>0</v>
      </c>
      <c r="L474" s="1112">
        <v>25000</v>
      </c>
      <c r="M474" s="1105" t="s">
        <v>11838</v>
      </c>
      <c r="N474" s="1106">
        <v>2026</v>
      </c>
      <c r="O474" s="1111" t="s">
        <v>8638</v>
      </c>
      <c r="P474" s="484" t="s">
        <v>66</v>
      </c>
      <c r="Q474" s="138" t="s">
        <v>1167</v>
      </c>
      <c r="R474" s="978" t="s">
        <v>9618</v>
      </c>
      <c r="S474" s="168" t="s">
        <v>863</v>
      </c>
      <c r="T474" s="583" t="s">
        <v>2586</v>
      </c>
      <c r="U474" s="810" t="s">
        <v>5988</v>
      </c>
      <c r="V474" s="817" t="s">
        <v>5987</v>
      </c>
      <c r="W474" s="810" t="s">
        <v>2600</v>
      </c>
      <c r="X474" s="674">
        <v>10</v>
      </c>
      <c r="Y474" s="83">
        <v>10</v>
      </c>
    </row>
    <row r="475" spans="1:25" ht="13.95" customHeight="1">
      <c r="A475" s="83">
        <v>532</v>
      </c>
      <c r="B475" s="107" t="s">
        <v>544</v>
      </c>
      <c r="C475" s="107" t="s">
        <v>562</v>
      </c>
      <c r="D475" s="826" t="s">
        <v>5091</v>
      </c>
      <c r="E475" s="1102" t="s">
        <v>13279</v>
      </c>
      <c r="F475" s="1103" t="s">
        <v>13274</v>
      </c>
      <c r="G475" s="1102" t="s">
        <v>11822</v>
      </c>
      <c r="H475" s="1113" t="s">
        <v>13280</v>
      </c>
      <c r="I475" s="1105" t="s">
        <v>11796</v>
      </c>
      <c r="J475" s="1102" t="s">
        <v>11824</v>
      </c>
      <c r="K475" s="1106">
        <v>0</v>
      </c>
      <c r="L475" s="1112">
        <v>10000</v>
      </c>
      <c r="M475" s="1105" t="s">
        <v>11838</v>
      </c>
      <c r="N475" s="1106">
        <v>2026</v>
      </c>
      <c r="O475" s="1107" t="s">
        <v>13281</v>
      </c>
      <c r="P475" s="484" t="s">
        <v>98</v>
      </c>
      <c r="Q475" s="138" t="s">
        <v>1160</v>
      </c>
      <c r="R475" s="132"/>
      <c r="S475" s="168" t="s">
        <v>869</v>
      </c>
      <c r="T475" s="584" t="s">
        <v>3386</v>
      </c>
      <c r="U475" s="810"/>
      <c r="V475" s="810" t="s">
        <v>5690</v>
      </c>
      <c r="W475" s="814" t="s">
        <v>3135</v>
      </c>
      <c r="X475" s="674">
        <v>10</v>
      </c>
      <c r="Y475" s="83">
        <v>10</v>
      </c>
    </row>
    <row r="476" spans="1:25" ht="13.95" customHeight="1">
      <c r="A476" s="83">
        <v>605</v>
      </c>
      <c r="B476" s="484" t="s">
        <v>8674</v>
      </c>
      <c r="C476" s="484" t="s">
        <v>7925</v>
      </c>
      <c r="D476" s="529" t="s">
        <v>11067</v>
      </c>
      <c r="E476" s="1102" t="s">
        <v>13497</v>
      </c>
      <c r="F476" s="1103" t="s">
        <v>13496</v>
      </c>
      <c r="G476" s="1102" t="s">
        <v>11822</v>
      </c>
      <c r="H476" s="1102" t="s">
        <v>12353</v>
      </c>
      <c r="I476" s="1113"/>
      <c r="J476" s="1120" t="s">
        <v>3868</v>
      </c>
      <c r="K476" s="1141">
        <v>0</v>
      </c>
      <c r="L476" s="1141">
        <v>1</v>
      </c>
      <c r="M476" s="1105" t="s">
        <v>11838</v>
      </c>
      <c r="N476" s="1106">
        <v>2026</v>
      </c>
      <c r="O476" s="1092" t="s">
        <v>13572</v>
      </c>
      <c r="P476" s="484" t="s">
        <v>66</v>
      </c>
      <c r="R476" s="1165" t="s">
        <v>13575</v>
      </c>
      <c r="X476" s="674">
        <v>10</v>
      </c>
      <c r="Y476" s="478" t="s">
        <v>8731</v>
      </c>
    </row>
    <row r="477" spans="1:25" ht="13.8" customHeight="1">
      <c r="A477" s="83">
        <v>25</v>
      </c>
      <c r="B477" s="107" t="s">
        <v>537</v>
      </c>
      <c r="C477" s="107" t="s">
        <v>538</v>
      </c>
      <c r="D477" s="826" t="s">
        <v>4865</v>
      </c>
      <c r="E477" s="1102" t="s">
        <v>12008</v>
      </c>
      <c r="F477" s="1120" t="s">
        <v>605</v>
      </c>
      <c r="G477" s="1102" t="s">
        <v>11822</v>
      </c>
      <c r="H477" s="1102" t="s">
        <v>12009</v>
      </c>
      <c r="I477" s="1105" t="s">
        <v>11796</v>
      </c>
      <c r="J477" s="1102" t="s">
        <v>11824</v>
      </c>
      <c r="K477" s="1106">
        <v>100</v>
      </c>
      <c r="L477" s="1106">
        <v>280</v>
      </c>
      <c r="M477" s="1105" t="s">
        <v>11817</v>
      </c>
      <c r="N477" s="1106">
        <v>2026</v>
      </c>
      <c r="O477" s="1111" t="s">
        <v>8136</v>
      </c>
      <c r="P477" s="498" t="s">
        <v>66</v>
      </c>
      <c r="Q477" s="138" t="s">
        <v>1174</v>
      </c>
      <c r="R477" s="1165" t="s">
        <v>9597</v>
      </c>
      <c r="S477" s="168" t="s">
        <v>737</v>
      </c>
      <c r="T477" s="583" t="s">
        <v>1912</v>
      </c>
      <c r="U477" s="810"/>
      <c r="V477" s="817" t="s">
        <v>1966</v>
      </c>
      <c r="W477" s="817" t="s">
        <v>1967</v>
      </c>
      <c r="X477" s="674">
        <v>10</v>
      </c>
      <c r="Y477" s="83">
        <v>10</v>
      </c>
    </row>
    <row r="478" spans="1:25" ht="13.2" customHeight="1">
      <c r="A478" s="83">
        <v>26</v>
      </c>
      <c r="B478" s="107" t="s">
        <v>537</v>
      </c>
      <c r="C478" s="107" t="s">
        <v>538</v>
      </c>
      <c r="D478" s="1000" t="s">
        <v>4867</v>
      </c>
      <c r="E478" s="1102" t="s">
        <v>12010</v>
      </c>
      <c r="F478" s="1104" t="s">
        <v>596</v>
      </c>
      <c r="G478" s="1102" t="s">
        <v>11822</v>
      </c>
      <c r="H478" s="1104" t="s">
        <v>1286</v>
      </c>
      <c r="I478" s="1105" t="s">
        <v>11796</v>
      </c>
      <c r="J478" s="1102" t="s">
        <v>11824</v>
      </c>
      <c r="K478" s="1106">
        <v>400</v>
      </c>
      <c r="L478" s="1112">
        <v>1000</v>
      </c>
      <c r="M478" s="1105" t="s">
        <v>11817</v>
      </c>
      <c r="N478" s="1106">
        <v>2026</v>
      </c>
      <c r="O478" s="1111" t="s">
        <v>8137</v>
      </c>
      <c r="P478" s="498" t="s">
        <v>66</v>
      </c>
      <c r="Q478" s="138" t="s">
        <v>1174</v>
      </c>
      <c r="R478" s="132"/>
      <c r="S478" s="168" t="s">
        <v>735</v>
      </c>
      <c r="T478" s="583" t="s">
        <v>1915</v>
      </c>
      <c r="U478" s="810"/>
      <c r="V478" s="817" t="s">
        <v>1968</v>
      </c>
      <c r="W478" s="817" t="s">
        <v>1969</v>
      </c>
      <c r="X478" s="674">
        <v>10</v>
      </c>
      <c r="Y478" s="83">
        <v>10</v>
      </c>
    </row>
    <row r="479" spans="1:25" ht="13.95" customHeight="1">
      <c r="A479" s="83">
        <v>27</v>
      </c>
      <c r="B479" s="107" t="s">
        <v>537</v>
      </c>
      <c r="C479" s="107" t="s">
        <v>538</v>
      </c>
      <c r="D479" s="826" t="s">
        <v>4886</v>
      </c>
      <c r="E479" s="1102" t="s">
        <v>12011</v>
      </c>
      <c r="F479" s="1104" t="s">
        <v>603</v>
      </c>
      <c r="G479" s="1102" t="s">
        <v>11822</v>
      </c>
      <c r="H479" s="1104" t="s">
        <v>8138</v>
      </c>
      <c r="I479" s="1105" t="s">
        <v>11796</v>
      </c>
      <c r="J479" s="1102" t="s">
        <v>11824</v>
      </c>
      <c r="K479" s="1106">
        <v>0</v>
      </c>
      <c r="L479" s="1112">
        <v>2000000</v>
      </c>
      <c r="M479" s="1105" t="s">
        <v>11817</v>
      </c>
      <c r="N479" s="1106">
        <v>2026</v>
      </c>
      <c r="O479" s="1111" t="s">
        <v>8139</v>
      </c>
      <c r="P479" s="498" t="s">
        <v>66</v>
      </c>
      <c r="Q479" s="138" t="s">
        <v>1174</v>
      </c>
      <c r="R479" s="132"/>
      <c r="S479" s="168"/>
      <c r="T479" s="818" t="s">
        <v>1970</v>
      </c>
      <c r="U479" s="810"/>
      <c r="V479" s="817" t="s">
        <v>1971</v>
      </c>
      <c r="W479" s="817" t="s">
        <v>1972</v>
      </c>
      <c r="X479" s="674">
        <v>10</v>
      </c>
      <c r="Y479" s="83">
        <v>10</v>
      </c>
    </row>
    <row r="480" spans="1:25" ht="13.95" customHeight="1">
      <c r="A480" s="83">
        <v>46</v>
      </c>
      <c r="B480" s="107" t="s">
        <v>537</v>
      </c>
      <c r="C480" s="107" t="s">
        <v>538</v>
      </c>
      <c r="D480" s="826" t="s">
        <v>4899</v>
      </c>
      <c r="E480" s="1103" t="s">
        <v>12075</v>
      </c>
      <c r="F480" s="1126" t="s">
        <v>12013</v>
      </c>
      <c r="G480" s="1103" t="s">
        <v>11822</v>
      </c>
      <c r="H480" s="1103" t="s">
        <v>12076</v>
      </c>
      <c r="I480" s="1105" t="s">
        <v>11796</v>
      </c>
      <c r="J480" s="1103" t="s">
        <v>11855</v>
      </c>
      <c r="K480" s="1110">
        <v>100</v>
      </c>
      <c r="L480" s="1110">
        <v>60</v>
      </c>
      <c r="M480" s="1109" t="s">
        <v>11817</v>
      </c>
      <c r="N480" s="1110">
        <v>2026</v>
      </c>
      <c r="O480" s="1108" t="s">
        <v>12077</v>
      </c>
      <c r="P480" s="498" t="s">
        <v>66</v>
      </c>
      <c r="Q480" s="128"/>
      <c r="R480" s="975" t="s">
        <v>9597</v>
      </c>
      <c r="S480" s="168"/>
      <c r="T480" s="583" t="s">
        <v>1973</v>
      </c>
      <c r="U480" s="815" t="s">
        <v>2015</v>
      </c>
      <c r="V480" s="812" t="s">
        <v>2016</v>
      </c>
      <c r="W480" s="812" t="s">
        <v>2017</v>
      </c>
      <c r="X480" s="674">
        <v>10</v>
      </c>
      <c r="Y480" s="83">
        <v>10</v>
      </c>
    </row>
    <row r="481" spans="1:25" ht="13.95" customHeight="1">
      <c r="A481" s="83">
        <v>47</v>
      </c>
      <c r="B481" s="107" t="s">
        <v>537</v>
      </c>
      <c r="C481" s="107" t="s">
        <v>538</v>
      </c>
      <c r="D481" s="826" t="s">
        <v>4900</v>
      </c>
      <c r="E481" s="1102" t="s">
        <v>12078</v>
      </c>
      <c r="F481" s="1116" t="s">
        <v>9678</v>
      </c>
      <c r="G481" s="1102" t="s">
        <v>11822</v>
      </c>
      <c r="H481" s="1104" t="s">
        <v>1394</v>
      </c>
      <c r="I481" s="1105" t="s">
        <v>11796</v>
      </c>
      <c r="J481" s="1102" t="s">
        <v>11855</v>
      </c>
      <c r="K481" s="1106">
        <v>100</v>
      </c>
      <c r="L481" s="1106">
        <v>75</v>
      </c>
      <c r="M481" s="1105" t="s">
        <v>11817</v>
      </c>
      <c r="N481" s="1106">
        <v>2026</v>
      </c>
      <c r="O481" s="1108" t="s">
        <v>12079</v>
      </c>
      <c r="P481" s="498" t="s">
        <v>66</v>
      </c>
      <c r="Q481" s="128"/>
      <c r="R481" s="1165" t="s">
        <v>9597</v>
      </c>
      <c r="S481" s="168"/>
      <c r="T481" s="583" t="s">
        <v>1973</v>
      </c>
      <c r="U481" s="815" t="s">
        <v>2018</v>
      </c>
      <c r="V481" s="812" t="s">
        <v>2019</v>
      </c>
      <c r="W481" s="812" t="s">
        <v>2020</v>
      </c>
      <c r="X481" s="674">
        <v>10</v>
      </c>
      <c r="Y481" s="83">
        <v>10</v>
      </c>
    </row>
    <row r="482" spans="1:25" ht="13.8" customHeight="1">
      <c r="A482" s="83">
        <v>48</v>
      </c>
      <c r="B482" s="107" t="s">
        <v>537</v>
      </c>
      <c r="C482" s="107" t="s">
        <v>538</v>
      </c>
      <c r="D482" s="826" t="s">
        <v>4899</v>
      </c>
      <c r="E482" s="1102" t="s">
        <v>12080</v>
      </c>
      <c r="F482" s="1103" t="s">
        <v>12013</v>
      </c>
      <c r="G482" s="1102" t="s">
        <v>11822</v>
      </c>
      <c r="H482" s="1103" t="s">
        <v>12081</v>
      </c>
      <c r="I482" s="1105" t="s">
        <v>11796</v>
      </c>
      <c r="J482" s="1102" t="s">
        <v>11855</v>
      </c>
      <c r="K482" s="1106">
        <v>100</v>
      </c>
      <c r="L482" s="1106">
        <v>10</v>
      </c>
      <c r="M482" s="1105" t="s">
        <v>11817</v>
      </c>
      <c r="N482" s="1106">
        <v>2026</v>
      </c>
      <c r="O482" s="1111" t="s">
        <v>8154</v>
      </c>
      <c r="P482" s="498" t="s">
        <v>66</v>
      </c>
      <c r="Q482" s="128"/>
      <c r="R482" s="128"/>
      <c r="S482" s="168"/>
      <c r="T482" s="583" t="s">
        <v>1973</v>
      </c>
      <c r="U482" s="815" t="s">
        <v>2021</v>
      </c>
      <c r="V482" s="812" t="s">
        <v>2010</v>
      </c>
      <c r="W482" s="812" t="s">
        <v>2022</v>
      </c>
      <c r="X482" s="674">
        <v>10</v>
      </c>
      <c r="Y482" s="83">
        <v>10</v>
      </c>
    </row>
    <row r="483" spans="1:25" ht="13.95" customHeight="1">
      <c r="A483" s="83">
        <v>49</v>
      </c>
      <c r="B483" s="107" t="s">
        <v>537</v>
      </c>
      <c r="C483" s="107" t="s">
        <v>538</v>
      </c>
      <c r="D483" s="826" t="s">
        <v>4899</v>
      </c>
      <c r="E483" s="1102" t="s">
        <v>12082</v>
      </c>
      <c r="F483" s="1103" t="s">
        <v>12013</v>
      </c>
      <c r="G483" s="1102" t="s">
        <v>11822</v>
      </c>
      <c r="H483" s="1103" t="s">
        <v>12073</v>
      </c>
      <c r="I483" s="1105" t="s">
        <v>11796</v>
      </c>
      <c r="J483" s="1102" t="s">
        <v>11855</v>
      </c>
      <c r="K483" s="1106">
        <v>100</v>
      </c>
      <c r="L483" s="1106">
        <v>10</v>
      </c>
      <c r="M483" s="1105" t="s">
        <v>11817</v>
      </c>
      <c r="N483" s="1106">
        <v>2026</v>
      </c>
      <c r="O483" s="1111" t="s">
        <v>8155</v>
      </c>
      <c r="P483" s="498" t="s">
        <v>66</v>
      </c>
      <c r="Q483" s="128"/>
      <c r="R483" s="128"/>
      <c r="S483" s="168"/>
      <c r="T483" s="584" t="s">
        <v>1973</v>
      </c>
      <c r="U483" s="815" t="s">
        <v>2023</v>
      </c>
      <c r="V483" s="812" t="s">
        <v>2010</v>
      </c>
      <c r="W483" s="812" t="s">
        <v>2024</v>
      </c>
      <c r="X483" s="674">
        <v>10</v>
      </c>
      <c r="Y483" s="83">
        <v>10</v>
      </c>
    </row>
    <row r="484" spans="1:25" ht="13.8">
      <c r="A484" s="83">
        <v>50</v>
      </c>
      <c r="B484" s="107" t="s">
        <v>537</v>
      </c>
      <c r="C484" s="107" t="s">
        <v>538</v>
      </c>
      <c r="D484" s="826" t="s">
        <v>4898</v>
      </c>
      <c r="E484" s="1102" t="s">
        <v>12083</v>
      </c>
      <c r="F484" s="1103" t="s">
        <v>12031</v>
      </c>
      <c r="G484" s="1102" t="s">
        <v>11822</v>
      </c>
      <c r="H484" s="1113" t="s">
        <v>12084</v>
      </c>
      <c r="I484" s="1105" t="s">
        <v>11796</v>
      </c>
      <c r="J484" s="1102" t="s">
        <v>11855</v>
      </c>
      <c r="K484" s="1106">
        <v>100</v>
      </c>
      <c r="L484" s="1106">
        <v>30</v>
      </c>
      <c r="M484" s="1105" t="s">
        <v>11817</v>
      </c>
      <c r="N484" s="1106">
        <v>2026</v>
      </c>
      <c r="O484" s="1108" t="s">
        <v>12085</v>
      </c>
      <c r="P484" s="498" t="s">
        <v>66</v>
      </c>
      <c r="Q484" s="138" t="s">
        <v>1170</v>
      </c>
      <c r="R484" s="132"/>
      <c r="S484" s="168" t="s">
        <v>738</v>
      </c>
      <c r="T484" s="584" t="s">
        <v>2005</v>
      </c>
      <c r="U484" s="810"/>
      <c r="V484" s="812" t="s">
        <v>2007</v>
      </c>
      <c r="W484" s="812" t="s">
        <v>2025</v>
      </c>
      <c r="X484" s="674">
        <v>10</v>
      </c>
      <c r="Y484" s="83">
        <v>10</v>
      </c>
    </row>
    <row r="485" spans="1:25" ht="13.95" customHeight="1">
      <c r="A485" s="83">
        <v>51</v>
      </c>
      <c r="B485" s="107" t="s">
        <v>537</v>
      </c>
      <c r="C485" s="107" t="s">
        <v>538</v>
      </c>
      <c r="D485" s="826" t="s">
        <v>4898</v>
      </c>
      <c r="E485" s="1102" t="s">
        <v>12089</v>
      </c>
      <c r="F485" s="1104" t="s">
        <v>8737</v>
      </c>
      <c r="G485" s="1102" t="s">
        <v>11822</v>
      </c>
      <c r="H485" s="1103" t="s">
        <v>12069</v>
      </c>
      <c r="I485" s="1105" t="s">
        <v>11796</v>
      </c>
      <c r="J485" s="1102" t="s">
        <v>11855</v>
      </c>
      <c r="K485" s="1106">
        <v>100</v>
      </c>
      <c r="L485" s="1106">
        <v>30</v>
      </c>
      <c r="M485" s="1105" t="s">
        <v>11817</v>
      </c>
      <c r="N485" s="1106">
        <v>2026</v>
      </c>
      <c r="O485" s="1108" t="s">
        <v>12090</v>
      </c>
      <c r="P485" s="498" t="s">
        <v>66</v>
      </c>
      <c r="Q485" s="138" t="s">
        <v>1170</v>
      </c>
      <c r="R485" s="132"/>
      <c r="S485" s="168" t="s">
        <v>740</v>
      </c>
      <c r="T485" s="584" t="s">
        <v>1981</v>
      </c>
      <c r="U485" s="810"/>
      <c r="V485" s="812" t="s">
        <v>2007</v>
      </c>
      <c r="W485" s="812" t="s">
        <v>2026</v>
      </c>
      <c r="X485" s="674">
        <v>10</v>
      </c>
      <c r="Y485" s="83">
        <v>10</v>
      </c>
    </row>
    <row r="486" spans="1:25" ht="13.95" customHeight="1">
      <c r="A486" s="83">
        <v>62</v>
      </c>
      <c r="B486" s="107" t="s">
        <v>537</v>
      </c>
      <c r="C486" s="107" t="s">
        <v>538</v>
      </c>
      <c r="D486" s="826" t="s">
        <v>4893</v>
      </c>
      <c r="E486" s="1117" t="s">
        <v>9613</v>
      </c>
      <c r="F486" s="1129" t="s">
        <v>12092</v>
      </c>
      <c r="G486" s="1126" t="s">
        <v>11793</v>
      </c>
      <c r="H486" s="1116" t="s">
        <v>8770</v>
      </c>
      <c r="I486" s="1127" t="s">
        <v>9615</v>
      </c>
      <c r="J486" s="1126" t="s">
        <v>11796</v>
      </c>
      <c r="K486" s="1128" t="s">
        <v>11796</v>
      </c>
      <c r="L486" s="1128" t="s">
        <v>11796</v>
      </c>
      <c r="M486" s="1130" t="s">
        <v>1421</v>
      </c>
      <c r="N486" s="1115">
        <v>2026</v>
      </c>
      <c r="O486" s="1095" t="s">
        <v>11744</v>
      </c>
      <c r="P486" s="498" t="s">
        <v>66</v>
      </c>
      <c r="Q486" s="138"/>
      <c r="R486" s="1165" t="s">
        <v>11745</v>
      </c>
      <c r="S486" s="168"/>
      <c r="T486" s="583"/>
      <c r="U486" s="815"/>
      <c r="V486" s="812"/>
      <c r="W486" s="812"/>
      <c r="X486" s="674">
        <v>9</v>
      </c>
      <c r="Y486" s="83" t="s">
        <v>9612</v>
      </c>
    </row>
    <row r="487" spans="1:25" ht="13.8">
      <c r="A487" s="83">
        <v>66</v>
      </c>
      <c r="B487" s="107" t="s">
        <v>537</v>
      </c>
      <c r="C487" s="107" t="s">
        <v>538</v>
      </c>
      <c r="D487" s="826" t="s">
        <v>4893</v>
      </c>
      <c r="E487" s="1102" t="s">
        <v>12134</v>
      </c>
      <c r="F487" s="1102" t="s">
        <v>12092</v>
      </c>
      <c r="G487" s="1102" t="s">
        <v>11793</v>
      </c>
      <c r="H487" s="1103" t="s">
        <v>12135</v>
      </c>
      <c r="I487" s="1102" t="s">
        <v>12136</v>
      </c>
      <c r="J487" s="1102" t="s">
        <v>11796</v>
      </c>
      <c r="K487" s="1105" t="s">
        <v>11796</v>
      </c>
      <c r="L487" s="1105" t="s">
        <v>11796</v>
      </c>
      <c r="M487" s="1105" t="s">
        <v>11817</v>
      </c>
      <c r="N487" s="1106">
        <v>2026</v>
      </c>
      <c r="O487" s="1107" t="s">
        <v>12137</v>
      </c>
      <c r="P487" s="498" t="s">
        <v>66</v>
      </c>
      <c r="Q487" s="128"/>
      <c r="R487" s="128"/>
      <c r="S487" s="168"/>
      <c r="T487" s="584" t="s">
        <v>2050</v>
      </c>
      <c r="U487" s="810"/>
      <c r="V487" s="810" t="s">
        <v>2060</v>
      </c>
      <c r="W487" s="811" t="s">
        <v>2061</v>
      </c>
      <c r="X487" s="674">
        <v>10</v>
      </c>
      <c r="Y487" s="83">
        <v>10</v>
      </c>
    </row>
    <row r="488" spans="1:25" ht="13.95" customHeight="1">
      <c r="A488" s="83">
        <v>67</v>
      </c>
      <c r="B488" s="107" t="s">
        <v>537</v>
      </c>
      <c r="C488" s="107" t="s">
        <v>538</v>
      </c>
      <c r="D488" s="826" t="s">
        <v>5139</v>
      </c>
      <c r="E488" s="1102" t="s">
        <v>12138</v>
      </c>
      <c r="F488" s="1104" t="s">
        <v>583</v>
      </c>
      <c r="G488" s="1102" t="s">
        <v>11822</v>
      </c>
      <c r="H488" s="1102" t="s">
        <v>12139</v>
      </c>
      <c r="I488" s="1105" t="s">
        <v>11796</v>
      </c>
      <c r="J488" s="1102" t="s">
        <v>11824</v>
      </c>
      <c r="K488" s="1106">
        <v>0</v>
      </c>
      <c r="L488" s="1112">
        <v>350000</v>
      </c>
      <c r="M488" s="1105" t="s">
        <v>11817</v>
      </c>
      <c r="N488" s="1106">
        <v>2026</v>
      </c>
      <c r="O488" s="1108" t="s">
        <v>12140</v>
      </c>
      <c r="P488" s="498" t="s">
        <v>66</v>
      </c>
      <c r="Q488" s="128"/>
      <c r="R488" s="128"/>
      <c r="S488" s="168" t="s">
        <v>733</v>
      </c>
      <c r="T488" s="584" t="s">
        <v>2062</v>
      </c>
      <c r="U488" s="810"/>
      <c r="V488" s="810" t="s">
        <v>2063</v>
      </c>
      <c r="W488" s="811" t="s">
        <v>2064</v>
      </c>
      <c r="X488" s="674">
        <v>10</v>
      </c>
      <c r="Y488" s="83">
        <v>10</v>
      </c>
    </row>
    <row r="489" spans="1:25" ht="13.95" customHeight="1">
      <c r="A489" s="83">
        <v>68</v>
      </c>
      <c r="B489" s="107" t="s">
        <v>537</v>
      </c>
      <c r="C489" s="107" t="s">
        <v>538</v>
      </c>
      <c r="D489" s="826" t="s">
        <v>5139</v>
      </c>
      <c r="E489" s="1102" t="s">
        <v>12141</v>
      </c>
      <c r="F489" s="1104" t="s">
        <v>583</v>
      </c>
      <c r="G489" s="1102" t="s">
        <v>11822</v>
      </c>
      <c r="H489" s="1102" t="s">
        <v>12139</v>
      </c>
      <c r="I489" s="1105" t="s">
        <v>11796</v>
      </c>
      <c r="J489" s="1102" t="s">
        <v>11824</v>
      </c>
      <c r="K489" s="1106">
        <v>0</v>
      </c>
      <c r="L489" s="1112">
        <v>400000</v>
      </c>
      <c r="M489" s="1105" t="s">
        <v>11817</v>
      </c>
      <c r="N489" s="1106">
        <v>2026</v>
      </c>
      <c r="O489" s="1108" t="s">
        <v>12142</v>
      </c>
      <c r="P489" s="498" t="s">
        <v>66</v>
      </c>
      <c r="Q489" s="128"/>
      <c r="R489" s="128"/>
      <c r="S489" s="168" t="s">
        <v>733</v>
      </c>
      <c r="T489" s="584" t="s">
        <v>2062</v>
      </c>
      <c r="U489" s="810"/>
      <c r="V489" s="810" t="s">
        <v>2065</v>
      </c>
      <c r="W489" s="811" t="s">
        <v>2066</v>
      </c>
      <c r="X489" s="674">
        <v>10</v>
      </c>
      <c r="Y489" s="83">
        <v>10</v>
      </c>
    </row>
    <row r="490" spans="1:25" ht="13.8" customHeight="1">
      <c r="A490" s="83">
        <v>69</v>
      </c>
      <c r="B490" s="107" t="s">
        <v>537</v>
      </c>
      <c r="C490" s="107" t="s">
        <v>538</v>
      </c>
      <c r="D490" s="826" t="s">
        <v>5139</v>
      </c>
      <c r="E490" s="1102" t="s">
        <v>12143</v>
      </c>
      <c r="F490" s="1104" t="s">
        <v>583</v>
      </c>
      <c r="G490" s="1102" t="s">
        <v>11822</v>
      </c>
      <c r="H490" s="1102" t="s">
        <v>12139</v>
      </c>
      <c r="I490" s="1105" t="s">
        <v>11796</v>
      </c>
      <c r="J490" s="1102" t="s">
        <v>11824</v>
      </c>
      <c r="K490" s="1106">
        <v>0</v>
      </c>
      <c r="L490" s="1112">
        <v>245000</v>
      </c>
      <c r="M490" s="1105" t="s">
        <v>11817</v>
      </c>
      <c r="N490" s="1106">
        <v>2026</v>
      </c>
      <c r="O490" s="1108" t="s">
        <v>12144</v>
      </c>
      <c r="P490" s="498" t="s">
        <v>66</v>
      </c>
      <c r="Q490" s="128"/>
      <c r="R490" s="136"/>
      <c r="S490" s="168" t="s">
        <v>733</v>
      </c>
      <c r="T490" s="819" t="s">
        <v>2067</v>
      </c>
      <c r="U490" s="810"/>
      <c r="V490" s="815" t="s">
        <v>2068</v>
      </c>
      <c r="W490" s="815" t="s">
        <v>2069</v>
      </c>
      <c r="X490" s="674">
        <v>10</v>
      </c>
      <c r="Y490" s="83">
        <v>10</v>
      </c>
    </row>
    <row r="491" spans="1:25" ht="13.95" customHeight="1">
      <c r="A491" s="83">
        <v>70</v>
      </c>
      <c r="B491" s="107" t="s">
        <v>537</v>
      </c>
      <c r="C491" s="107" t="s">
        <v>538</v>
      </c>
      <c r="D491" s="826" t="s">
        <v>5139</v>
      </c>
      <c r="E491" s="1102" t="s">
        <v>12145</v>
      </c>
      <c r="F491" s="1104" t="s">
        <v>583</v>
      </c>
      <c r="G491" s="1102" t="s">
        <v>11822</v>
      </c>
      <c r="H491" s="1102" t="s">
        <v>12139</v>
      </c>
      <c r="I491" s="1105" t="s">
        <v>11796</v>
      </c>
      <c r="J491" s="1102" t="s">
        <v>11824</v>
      </c>
      <c r="K491" s="1106">
        <v>0</v>
      </c>
      <c r="L491" s="1112">
        <v>280000</v>
      </c>
      <c r="M491" s="1105" t="s">
        <v>11817</v>
      </c>
      <c r="N491" s="1106">
        <v>2026</v>
      </c>
      <c r="O491" s="1108" t="s">
        <v>12146</v>
      </c>
      <c r="P491" s="498" t="s">
        <v>66</v>
      </c>
      <c r="Q491" s="128"/>
      <c r="R491" s="136"/>
      <c r="S491" s="168" t="s">
        <v>733</v>
      </c>
      <c r="T491" s="584" t="s">
        <v>2062</v>
      </c>
      <c r="U491" s="815" t="s">
        <v>2070</v>
      </c>
      <c r="V491" s="815" t="s">
        <v>2071</v>
      </c>
      <c r="W491" s="811" t="s">
        <v>2072</v>
      </c>
      <c r="X491" s="674">
        <v>10</v>
      </c>
      <c r="Y491" s="83">
        <v>10</v>
      </c>
    </row>
    <row r="492" spans="1:25" ht="13.95" customHeight="1">
      <c r="A492" s="83">
        <v>135</v>
      </c>
      <c r="B492" s="107" t="s">
        <v>537</v>
      </c>
      <c r="C492" s="107" t="s">
        <v>538</v>
      </c>
      <c r="D492" s="826" t="s">
        <v>4907</v>
      </c>
      <c r="E492" s="1102" t="s">
        <v>11858</v>
      </c>
      <c r="F492" s="1102" t="s">
        <v>11857</v>
      </c>
      <c r="G492" s="1102" t="s">
        <v>11793</v>
      </c>
      <c r="H492" s="1117" t="s">
        <v>9621</v>
      </c>
      <c r="I492" s="1116" t="s">
        <v>9622</v>
      </c>
      <c r="J492" s="1102" t="s">
        <v>11796</v>
      </c>
      <c r="K492" s="1105" t="s">
        <v>11796</v>
      </c>
      <c r="L492" s="1105" t="s">
        <v>11796</v>
      </c>
      <c r="M492" s="1105" t="s">
        <v>11817</v>
      </c>
      <c r="N492" s="1106">
        <v>2026</v>
      </c>
      <c r="O492" s="1119" t="s">
        <v>9623</v>
      </c>
      <c r="P492" s="478" t="s">
        <v>66</v>
      </c>
      <c r="Q492" s="128"/>
      <c r="R492" s="980" t="s">
        <v>9618</v>
      </c>
      <c r="S492" s="168"/>
      <c r="T492" s="816" t="s">
        <v>2138</v>
      </c>
      <c r="U492" s="810"/>
      <c r="V492" s="810" t="s">
        <v>2182</v>
      </c>
      <c r="W492" s="810" t="s">
        <v>2183</v>
      </c>
      <c r="X492" s="674">
        <v>10</v>
      </c>
      <c r="Y492" s="83">
        <v>10</v>
      </c>
    </row>
    <row r="493" spans="1:25" ht="13.8">
      <c r="A493" s="83">
        <v>138</v>
      </c>
      <c r="B493" s="107" t="s">
        <v>537</v>
      </c>
      <c r="C493" s="107" t="s">
        <v>538</v>
      </c>
      <c r="D493" s="826" t="s">
        <v>4904</v>
      </c>
      <c r="E493" s="1102" t="s">
        <v>11866</v>
      </c>
      <c r="F493" s="1104" t="s">
        <v>8739</v>
      </c>
      <c r="G493" s="1102" t="s">
        <v>11822</v>
      </c>
      <c r="H493" s="1103" t="s">
        <v>11854</v>
      </c>
      <c r="I493" s="1105" t="s">
        <v>11796</v>
      </c>
      <c r="J493" s="1102" t="s">
        <v>11855</v>
      </c>
      <c r="K493" s="1106">
        <v>0</v>
      </c>
      <c r="L493" s="1106">
        <v>-15</v>
      </c>
      <c r="M493" s="1105" t="s">
        <v>11817</v>
      </c>
      <c r="N493" s="1106">
        <v>2026</v>
      </c>
      <c r="O493" s="1111" t="s">
        <v>8245</v>
      </c>
      <c r="P493" s="498" t="s">
        <v>66</v>
      </c>
      <c r="Q493" s="128"/>
      <c r="R493" s="128"/>
      <c r="S493" s="168"/>
      <c r="T493" s="816" t="s">
        <v>2189</v>
      </c>
      <c r="U493" s="810" t="s">
        <v>2190</v>
      </c>
      <c r="V493" s="810" t="s">
        <v>2191</v>
      </c>
      <c r="W493" s="810" t="s">
        <v>2192</v>
      </c>
      <c r="X493" s="674">
        <v>10</v>
      </c>
      <c r="Y493" s="83">
        <v>10</v>
      </c>
    </row>
    <row r="494" spans="1:25" ht="13.8">
      <c r="A494" s="83">
        <v>139</v>
      </c>
      <c r="B494" s="107" t="s">
        <v>537</v>
      </c>
      <c r="C494" s="107" t="s">
        <v>538</v>
      </c>
      <c r="D494" s="826" t="s">
        <v>4905</v>
      </c>
      <c r="E494" s="1102" t="s">
        <v>11867</v>
      </c>
      <c r="F494" s="1103" t="s">
        <v>11803</v>
      </c>
      <c r="G494" s="1102" t="s">
        <v>11793</v>
      </c>
      <c r="H494" s="1113" t="s">
        <v>11868</v>
      </c>
      <c r="I494" s="1103" t="s">
        <v>11869</v>
      </c>
      <c r="J494" s="1102" t="s">
        <v>11796</v>
      </c>
      <c r="K494" s="1105" t="s">
        <v>11796</v>
      </c>
      <c r="L494" s="1105" t="s">
        <v>11796</v>
      </c>
      <c r="M494" s="1105" t="s">
        <v>11817</v>
      </c>
      <c r="N494" s="1106">
        <v>2026</v>
      </c>
      <c r="O494" s="1107" t="s">
        <v>11870</v>
      </c>
      <c r="P494" s="498" t="s">
        <v>66</v>
      </c>
      <c r="Q494" s="128"/>
      <c r="R494" s="128"/>
      <c r="S494" s="168"/>
      <c r="T494" s="816"/>
      <c r="U494" s="810"/>
      <c r="V494" s="810" t="s">
        <v>2193</v>
      </c>
      <c r="W494" s="810" t="s">
        <v>2194</v>
      </c>
      <c r="X494" s="674">
        <v>10</v>
      </c>
      <c r="Y494" s="83">
        <v>10</v>
      </c>
    </row>
    <row r="495" spans="1:25" ht="13.8">
      <c r="A495" s="83">
        <v>166</v>
      </c>
      <c r="B495" s="107" t="s">
        <v>537</v>
      </c>
      <c r="C495" s="107" t="s">
        <v>538</v>
      </c>
      <c r="D495" s="826" t="s">
        <v>4866</v>
      </c>
      <c r="E495" s="1121" t="s">
        <v>11956</v>
      </c>
      <c r="F495" s="1121" t="s">
        <v>11877</v>
      </c>
      <c r="G495" s="1121" t="s">
        <v>11822</v>
      </c>
      <c r="H495" s="1121" t="s">
        <v>11957</v>
      </c>
      <c r="I495" s="1105" t="s">
        <v>11796</v>
      </c>
      <c r="J495" s="1102" t="s">
        <v>11824</v>
      </c>
      <c r="K495" s="1112">
        <v>4083</v>
      </c>
      <c r="L495" s="1112">
        <v>12464</v>
      </c>
      <c r="M495" s="1105" t="s">
        <v>11817</v>
      </c>
      <c r="N495" s="1106">
        <v>2026</v>
      </c>
      <c r="O495" s="1108" t="s">
        <v>11958</v>
      </c>
      <c r="P495" s="478" t="s">
        <v>98</v>
      </c>
      <c r="Q495" s="138" t="s">
        <v>1174</v>
      </c>
      <c r="R495" s="132"/>
      <c r="S495" s="168" t="s">
        <v>731</v>
      </c>
      <c r="T495" s="583" t="s">
        <v>1912</v>
      </c>
      <c r="U495" s="809"/>
      <c r="V495" s="810" t="s">
        <v>2686</v>
      </c>
      <c r="W495" s="810" t="s">
        <v>2687</v>
      </c>
      <c r="X495" s="674">
        <v>10</v>
      </c>
      <c r="Y495" s="83">
        <v>10</v>
      </c>
    </row>
    <row r="496" spans="1:25" ht="13.8">
      <c r="A496" s="83">
        <v>167</v>
      </c>
      <c r="B496" s="107" t="s">
        <v>537</v>
      </c>
      <c r="C496" s="107" t="s">
        <v>538</v>
      </c>
      <c r="D496" s="826" t="s">
        <v>4869</v>
      </c>
      <c r="E496" s="1121" t="s">
        <v>11959</v>
      </c>
      <c r="F496" s="1108" t="s">
        <v>11936</v>
      </c>
      <c r="G496" s="1121" t="s">
        <v>11822</v>
      </c>
      <c r="H496" s="1121" t="s">
        <v>11960</v>
      </c>
      <c r="I496" s="1105" t="s">
        <v>11796</v>
      </c>
      <c r="J496" s="1102" t="s">
        <v>11855</v>
      </c>
      <c r="K496" s="1106">
        <v>40</v>
      </c>
      <c r="L496" s="1106">
        <v>80</v>
      </c>
      <c r="M496" s="1105" t="s">
        <v>11817</v>
      </c>
      <c r="N496" s="1106">
        <v>2026</v>
      </c>
      <c r="O496" s="1107" t="s">
        <v>8306</v>
      </c>
      <c r="P496" s="478" t="s">
        <v>98</v>
      </c>
      <c r="Q496" s="138" t="s">
        <v>1174</v>
      </c>
      <c r="R496" s="132"/>
      <c r="S496" s="168" t="s">
        <v>741</v>
      </c>
      <c r="T496" s="583" t="s">
        <v>1912</v>
      </c>
      <c r="U496" s="809"/>
      <c r="V496" s="809" t="s">
        <v>2688</v>
      </c>
      <c r="W496" s="809" t="s">
        <v>2689</v>
      </c>
      <c r="X496" s="674">
        <v>10</v>
      </c>
      <c r="Y496" s="83">
        <v>10</v>
      </c>
    </row>
    <row r="497" spans="1:25" ht="13.8">
      <c r="A497" s="83">
        <v>168</v>
      </c>
      <c r="B497" s="107" t="s">
        <v>537</v>
      </c>
      <c r="C497" s="107" t="s">
        <v>538</v>
      </c>
      <c r="D497" s="826" t="s">
        <v>4871</v>
      </c>
      <c r="E497" s="1121" t="s">
        <v>11961</v>
      </c>
      <c r="F497" s="1108" t="s">
        <v>11881</v>
      </c>
      <c r="G497" s="1121" t="s">
        <v>11822</v>
      </c>
      <c r="H497" s="1121" t="s">
        <v>11962</v>
      </c>
      <c r="I497" s="1105" t="s">
        <v>11796</v>
      </c>
      <c r="J497" s="1102" t="s">
        <v>11824</v>
      </c>
      <c r="K497" s="1112">
        <v>11450</v>
      </c>
      <c r="L497" s="1112">
        <v>14100</v>
      </c>
      <c r="M497" s="1105" t="s">
        <v>11817</v>
      </c>
      <c r="N497" s="1106">
        <v>2026</v>
      </c>
      <c r="O497" s="1111" t="s">
        <v>8307</v>
      </c>
      <c r="P497" s="478" t="s">
        <v>98</v>
      </c>
      <c r="Q497" s="138" t="s">
        <v>1174</v>
      </c>
      <c r="R497" s="132"/>
      <c r="S497" s="168"/>
      <c r="T497" s="818" t="s">
        <v>2638</v>
      </c>
      <c r="U497" s="809"/>
      <c r="V497" s="810" t="s">
        <v>2690</v>
      </c>
      <c r="W497" s="810" t="s">
        <v>2691</v>
      </c>
      <c r="X497" s="674">
        <v>10</v>
      </c>
      <c r="Y497" s="83">
        <v>10</v>
      </c>
    </row>
    <row r="498" spans="1:25" ht="13.8">
      <c r="A498" s="83">
        <v>169</v>
      </c>
      <c r="B498" s="107" t="s">
        <v>537</v>
      </c>
      <c r="C498" s="107" t="s">
        <v>538</v>
      </c>
      <c r="D498" s="826" t="s">
        <v>4871</v>
      </c>
      <c r="E498" s="1121" t="s">
        <v>11964</v>
      </c>
      <c r="F498" s="1121" t="s">
        <v>11881</v>
      </c>
      <c r="G498" s="1121" t="s">
        <v>11822</v>
      </c>
      <c r="H498" s="1121" t="s">
        <v>11965</v>
      </c>
      <c r="I498" s="1105" t="s">
        <v>11796</v>
      </c>
      <c r="J498" s="1102" t="s">
        <v>11824</v>
      </c>
      <c r="K498" s="1112">
        <v>7000</v>
      </c>
      <c r="L498" s="1112">
        <v>14100</v>
      </c>
      <c r="M498" s="1105" t="s">
        <v>11817</v>
      </c>
      <c r="N498" s="1106">
        <v>2026</v>
      </c>
      <c r="O498" s="1107" t="s">
        <v>11966</v>
      </c>
      <c r="P498" s="478" t="s">
        <v>98</v>
      </c>
      <c r="Q498" s="138" t="s">
        <v>1174</v>
      </c>
      <c r="R498" s="132"/>
      <c r="S498" s="168"/>
      <c r="T498" s="818" t="s">
        <v>2638</v>
      </c>
      <c r="U498" s="809"/>
      <c r="V498" s="810" t="s">
        <v>2692</v>
      </c>
      <c r="W498" s="810" t="s">
        <v>2693</v>
      </c>
      <c r="X498" s="674">
        <v>10</v>
      </c>
      <c r="Y498" s="83">
        <v>10</v>
      </c>
    </row>
    <row r="499" spans="1:25" ht="13.8">
      <c r="A499" s="83">
        <v>170</v>
      </c>
      <c r="B499" s="107" t="s">
        <v>537</v>
      </c>
      <c r="C499" s="107" t="s">
        <v>538</v>
      </c>
      <c r="D499" s="826" t="s">
        <v>4873</v>
      </c>
      <c r="E499" s="1121" t="s">
        <v>11967</v>
      </c>
      <c r="F499" s="1108" t="s">
        <v>11887</v>
      </c>
      <c r="G499" s="1121" t="s">
        <v>11822</v>
      </c>
      <c r="H499" s="1108" t="s">
        <v>11968</v>
      </c>
      <c r="I499" s="1105" t="s">
        <v>11796</v>
      </c>
      <c r="J499" s="1102" t="s">
        <v>11824</v>
      </c>
      <c r="K499" s="1106">
        <v>800</v>
      </c>
      <c r="L499" s="1112">
        <v>6400</v>
      </c>
      <c r="M499" s="1105" t="s">
        <v>11817</v>
      </c>
      <c r="N499" s="1106">
        <v>2026</v>
      </c>
      <c r="O499" s="1111" t="s">
        <v>8308</v>
      </c>
      <c r="P499" s="478" t="s">
        <v>98</v>
      </c>
      <c r="Q499" s="138" t="s">
        <v>1174</v>
      </c>
      <c r="R499" s="132"/>
      <c r="S499" s="168"/>
      <c r="T499" s="818" t="s">
        <v>2638</v>
      </c>
      <c r="U499" s="809"/>
      <c r="V499" s="810" t="s">
        <v>2694</v>
      </c>
      <c r="W499" s="810" t="s">
        <v>2695</v>
      </c>
      <c r="X499" s="674">
        <v>10</v>
      </c>
      <c r="Y499" s="83">
        <v>10</v>
      </c>
    </row>
    <row r="500" spans="1:25" ht="13.8">
      <c r="A500" s="83">
        <v>171</v>
      </c>
      <c r="B500" s="107" t="s">
        <v>537</v>
      </c>
      <c r="C500" s="107" t="s">
        <v>538</v>
      </c>
      <c r="D500" s="826" t="s">
        <v>4879</v>
      </c>
      <c r="E500" s="1121" t="s">
        <v>11969</v>
      </c>
      <c r="F500" s="1108" t="s">
        <v>11891</v>
      </c>
      <c r="G500" s="1121" t="s">
        <v>11822</v>
      </c>
      <c r="H500" s="1108" t="s">
        <v>11970</v>
      </c>
      <c r="I500" s="1105" t="s">
        <v>11796</v>
      </c>
      <c r="J500" s="1102" t="s">
        <v>11824</v>
      </c>
      <c r="K500" s="1106">
        <v>7</v>
      </c>
      <c r="L500" s="1106">
        <v>45</v>
      </c>
      <c r="M500" s="1105" t="s">
        <v>11817</v>
      </c>
      <c r="N500" s="1106">
        <v>2026</v>
      </c>
      <c r="O500" s="1111" t="s">
        <v>8309</v>
      </c>
      <c r="P500" s="478" t="s">
        <v>98</v>
      </c>
      <c r="Q500" s="138" t="s">
        <v>1174</v>
      </c>
      <c r="R500" s="132"/>
      <c r="S500" s="168" t="s">
        <v>736</v>
      </c>
      <c r="T500" s="583" t="s">
        <v>2645</v>
      </c>
      <c r="U500" s="809"/>
      <c r="V500" s="809" t="s">
        <v>2696</v>
      </c>
      <c r="W500" s="812" t="s">
        <v>2697</v>
      </c>
      <c r="X500" s="674">
        <v>10</v>
      </c>
      <c r="Y500" s="83">
        <v>10</v>
      </c>
    </row>
    <row r="501" spans="1:25" ht="13.8">
      <c r="A501" s="83">
        <v>172</v>
      </c>
      <c r="B501" s="107" t="s">
        <v>537</v>
      </c>
      <c r="C501" s="107" t="s">
        <v>538</v>
      </c>
      <c r="D501" s="826" t="s">
        <v>4880</v>
      </c>
      <c r="E501" s="1121" t="s">
        <v>11971</v>
      </c>
      <c r="F501" s="1108" t="s">
        <v>11897</v>
      </c>
      <c r="G501" s="1121" t="s">
        <v>11822</v>
      </c>
      <c r="H501" s="1121" t="s">
        <v>11972</v>
      </c>
      <c r="I501" s="1105" t="s">
        <v>11796</v>
      </c>
      <c r="J501" s="1102" t="s">
        <v>11824</v>
      </c>
      <c r="K501" s="1112">
        <v>3500000</v>
      </c>
      <c r="L501" s="1112">
        <v>7750000</v>
      </c>
      <c r="M501" s="1105" t="s">
        <v>11817</v>
      </c>
      <c r="N501" s="1106">
        <v>2026</v>
      </c>
      <c r="O501" s="1108" t="s">
        <v>11973</v>
      </c>
      <c r="P501" s="478" t="s">
        <v>98</v>
      </c>
      <c r="Q501" s="138" t="s">
        <v>1174</v>
      </c>
      <c r="R501" s="132"/>
      <c r="S501" s="168"/>
      <c r="T501" s="583" t="s">
        <v>1973</v>
      </c>
      <c r="U501" s="809"/>
      <c r="V501" s="810" t="s">
        <v>2698</v>
      </c>
      <c r="W501" s="810" t="s">
        <v>2699</v>
      </c>
      <c r="X501" s="674">
        <v>10</v>
      </c>
      <c r="Y501" s="83">
        <v>10</v>
      </c>
    </row>
    <row r="502" spans="1:25" ht="13.8" customHeight="1">
      <c r="A502" s="83">
        <v>173</v>
      </c>
      <c r="B502" s="107" t="s">
        <v>537</v>
      </c>
      <c r="C502" s="107" t="s">
        <v>538</v>
      </c>
      <c r="D502" s="826" t="s">
        <v>4880</v>
      </c>
      <c r="E502" s="1121" t="s">
        <v>11974</v>
      </c>
      <c r="F502" s="1121" t="s">
        <v>11897</v>
      </c>
      <c r="G502" s="1121" t="s">
        <v>11822</v>
      </c>
      <c r="H502" s="1121" t="s">
        <v>11975</v>
      </c>
      <c r="I502" s="1105" t="s">
        <v>11796</v>
      </c>
      <c r="J502" s="1102" t="s">
        <v>11824</v>
      </c>
      <c r="K502" s="1106">
        <v>0</v>
      </c>
      <c r="L502" s="1106">
        <v>6</v>
      </c>
      <c r="M502" s="1105" t="s">
        <v>11817</v>
      </c>
      <c r="N502" s="1106">
        <v>2026</v>
      </c>
      <c r="O502" s="1107" t="s">
        <v>8311</v>
      </c>
      <c r="P502" s="478" t="s">
        <v>98</v>
      </c>
      <c r="Q502" s="138" t="s">
        <v>1174</v>
      </c>
      <c r="R502" s="132"/>
      <c r="S502" s="168"/>
      <c r="T502" s="583" t="s">
        <v>1973</v>
      </c>
      <c r="U502" s="809"/>
      <c r="V502" s="810" t="s">
        <v>2700</v>
      </c>
      <c r="W502" s="810" t="s">
        <v>2701</v>
      </c>
      <c r="X502" s="674">
        <v>10</v>
      </c>
      <c r="Y502" s="83">
        <v>10</v>
      </c>
    </row>
    <row r="503" spans="1:25" ht="13.8" customHeight="1">
      <c r="A503" s="83">
        <v>174</v>
      </c>
      <c r="B503" s="107" t="s">
        <v>537</v>
      </c>
      <c r="C503" s="107" t="s">
        <v>538</v>
      </c>
      <c r="D503" s="826" t="s">
        <v>4881</v>
      </c>
      <c r="E503" s="1121" t="s">
        <v>11976</v>
      </c>
      <c r="F503" s="1108" t="s">
        <v>11872</v>
      </c>
      <c r="G503" s="1121" t="s">
        <v>11822</v>
      </c>
      <c r="H503" s="1122" t="s">
        <v>11977</v>
      </c>
      <c r="I503" s="1105" t="s">
        <v>11796</v>
      </c>
      <c r="J503" s="1102" t="s">
        <v>11824</v>
      </c>
      <c r="K503" s="1106">
        <v>53</v>
      </c>
      <c r="L503" s="1106">
        <v>82</v>
      </c>
      <c r="M503" s="1105" t="s">
        <v>11817</v>
      </c>
      <c r="N503" s="1106">
        <v>2026</v>
      </c>
      <c r="O503" s="1107" t="s">
        <v>8312</v>
      </c>
      <c r="P503" s="478" t="s">
        <v>98</v>
      </c>
      <c r="Q503" s="138" t="s">
        <v>1174</v>
      </c>
      <c r="R503" s="132"/>
      <c r="S503" s="168"/>
      <c r="T503" s="583" t="s">
        <v>2656</v>
      </c>
      <c r="U503" s="809"/>
      <c r="V503" s="810" t="s">
        <v>2702</v>
      </c>
      <c r="W503" s="810" t="s">
        <v>2703</v>
      </c>
      <c r="X503" s="674">
        <v>10</v>
      </c>
      <c r="Y503" s="83">
        <v>10</v>
      </c>
    </row>
    <row r="504" spans="1:25" ht="13.8" customHeight="1">
      <c r="A504" s="83">
        <v>190</v>
      </c>
      <c r="B504" s="107" t="s">
        <v>537</v>
      </c>
      <c r="C504" s="107" t="s">
        <v>540</v>
      </c>
      <c r="D504" s="529" t="s">
        <v>7914</v>
      </c>
      <c r="E504" s="1121" t="s">
        <v>12289</v>
      </c>
      <c r="F504" s="1111" t="s">
        <v>8333</v>
      </c>
      <c r="G504" s="1121" t="s">
        <v>11793</v>
      </c>
      <c r="H504" s="1111" t="s">
        <v>9633</v>
      </c>
      <c r="I504" s="1108" t="s">
        <v>12290</v>
      </c>
      <c r="J504" s="1102" t="s">
        <v>11796</v>
      </c>
      <c r="K504" s="1105" t="s">
        <v>11796</v>
      </c>
      <c r="L504" s="1105" t="s">
        <v>11796</v>
      </c>
      <c r="M504" s="1105" t="s">
        <v>11817</v>
      </c>
      <c r="N504" s="1106">
        <v>2026</v>
      </c>
      <c r="O504" s="1119" t="s">
        <v>9634</v>
      </c>
      <c r="P504" s="478" t="s">
        <v>66</v>
      </c>
      <c r="R504" s="980" t="s">
        <v>9618</v>
      </c>
      <c r="X504" s="674">
        <v>10</v>
      </c>
      <c r="Y504" s="478" t="s">
        <v>8731</v>
      </c>
    </row>
    <row r="505" spans="1:25" ht="13.8">
      <c r="A505" s="83">
        <v>191</v>
      </c>
      <c r="B505" s="107" t="s">
        <v>537</v>
      </c>
      <c r="C505" s="107" t="s">
        <v>540</v>
      </c>
      <c r="D505" s="966" t="s">
        <v>4915</v>
      </c>
      <c r="E505" s="1121" t="s">
        <v>12291</v>
      </c>
      <c r="F505" s="1108" t="s">
        <v>12292</v>
      </c>
      <c r="G505" s="1121" t="s">
        <v>11822</v>
      </c>
      <c r="H505" s="1108" t="s">
        <v>12293</v>
      </c>
      <c r="I505" s="1105" t="s">
        <v>11796</v>
      </c>
      <c r="J505" s="1102" t="s">
        <v>11824</v>
      </c>
      <c r="K505" s="1106">
        <v>0</v>
      </c>
      <c r="L505" s="1112">
        <v>374400</v>
      </c>
      <c r="M505" s="1105" t="s">
        <v>11817</v>
      </c>
      <c r="N505" s="1106">
        <v>2026</v>
      </c>
      <c r="O505" s="1108" t="s">
        <v>12294</v>
      </c>
      <c r="P505" s="478" t="s">
        <v>98</v>
      </c>
      <c r="Q505" s="138" t="s">
        <v>1173</v>
      </c>
      <c r="R505" s="132"/>
      <c r="S505" s="168" t="s">
        <v>744</v>
      </c>
      <c r="T505" s="584" t="s">
        <v>2704</v>
      </c>
      <c r="U505" s="810"/>
      <c r="V505" s="810" t="s">
        <v>2705</v>
      </c>
      <c r="W505" s="811" t="s">
        <v>2706</v>
      </c>
      <c r="X505" s="674">
        <v>10</v>
      </c>
      <c r="Y505" s="83">
        <v>10</v>
      </c>
    </row>
    <row r="506" spans="1:25" ht="13.8">
      <c r="A506" s="83">
        <v>193</v>
      </c>
      <c r="B506" s="107" t="s">
        <v>537</v>
      </c>
      <c r="C506" s="107" t="s">
        <v>540</v>
      </c>
      <c r="D506" s="1000" t="s">
        <v>4916</v>
      </c>
      <c r="E506" s="1121" t="s">
        <v>12300</v>
      </c>
      <c r="F506" s="1108" t="s">
        <v>12296</v>
      </c>
      <c r="G506" s="1121" t="s">
        <v>11822</v>
      </c>
      <c r="H506" s="1108" t="s">
        <v>12301</v>
      </c>
      <c r="I506" s="1105" t="s">
        <v>11796</v>
      </c>
      <c r="J506" s="1102" t="s">
        <v>11824</v>
      </c>
      <c r="K506" s="1106">
        <v>0</v>
      </c>
      <c r="L506" s="1112">
        <v>3400000</v>
      </c>
      <c r="M506" s="1105" t="s">
        <v>11817</v>
      </c>
      <c r="N506" s="1106">
        <v>2026</v>
      </c>
      <c r="O506" s="1108" t="s">
        <v>12302</v>
      </c>
      <c r="P506" s="478" t="s">
        <v>98</v>
      </c>
      <c r="Q506" s="138" t="s">
        <v>1174</v>
      </c>
      <c r="R506" s="132"/>
      <c r="S506" s="168" t="s">
        <v>743</v>
      </c>
      <c r="T506" s="816" t="s">
        <v>2707</v>
      </c>
      <c r="U506" s="810"/>
      <c r="V506" s="810" t="s">
        <v>2711</v>
      </c>
      <c r="W506" s="810" t="s">
        <v>2712</v>
      </c>
      <c r="X506" s="674">
        <v>10</v>
      </c>
      <c r="Y506" s="83">
        <v>10</v>
      </c>
    </row>
    <row r="507" spans="1:25" ht="13.8">
      <c r="A507" s="83">
        <v>194</v>
      </c>
      <c r="B507" s="107" t="s">
        <v>537</v>
      </c>
      <c r="C507" s="107" t="s">
        <v>540</v>
      </c>
      <c r="D507" s="826" t="s">
        <v>4916</v>
      </c>
      <c r="E507" s="1121" t="s">
        <v>12303</v>
      </c>
      <c r="F507" s="1108" t="s">
        <v>12296</v>
      </c>
      <c r="G507" s="1121" t="s">
        <v>11822</v>
      </c>
      <c r="H507" s="1108" t="s">
        <v>12304</v>
      </c>
      <c r="I507" s="1105" t="s">
        <v>11796</v>
      </c>
      <c r="J507" s="1102" t="s">
        <v>11824</v>
      </c>
      <c r="K507" s="1106">
        <v>0</v>
      </c>
      <c r="L507" s="1112">
        <v>17700</v>
      </c>
      <c r="M507" s="1105" t="s">
        <v>11817</v>
      </c>
      <c r="N507" s="1106">
        <v>2026</v>
      </c>
      <c r="O507" s="1121" t="s">
        <v>12305</v>
      </c>
      <c r="P507" s="478" t="s">
        <v>98</v>
      </c>
      <c r="Q507" s="138" t="s">
        <v>1174</v>
      </c>
      <c r="R507" s="132"/>
      <c r="S507" s="168" t="s">
        <v>743</v>
      </c>
      <c r="T507" s="816" t="s">
        <v>2707</v>
      </c>
      <c r="U507" s="810"/>
      <c r="V507" s="810" t="s">
        <v>2713</v>
      </c>
      <c r="W507" s="810" t="s">
        <v>2714</v>
      </c>
      <c r="X507" s="674">
        <v>10</v>
      </c>
      <c r="Y507" s="83">
        <v>10</v>
      </c>
    </row>
    <row r="508" spans="1:25" ht="13.8">
      <c r="A508" s="83">
        <v>196</v>
      </c>
      <c r="B508" s="107" t="s">
        <v>537</v>
      </c>
      <c r="C508" s="107" t="s">
        <v>540</v>
      </c>
      <c r="D508" s="826" t="s">
        <v>4916</v>
      </c>
      <c r="E508" s="1121" t="s">
        <v>12311</v>
      </c>
      <c r="F508" s="1108" t="s">
        <v>12296</v>
      </c>
      <c r="G508" s="1121" t="s">
        <v>11822</v>
      </c>
      <c r="H508" s="1108" t="s">
        <v>12312</v>
      </c>
      <c r="I508" s="1105" t="s">
        <v>11796</v>
      </c>
      <c r="J508" s="1102" t="s">
        <v>11824</v>
      </c>
      <c r="K508" s="1106">
        <v>0</v>
      </c>
      <c r="L508" s="1112">
        <v>12600</v>
      </c>
      <c r="M508" s="1105" t="s">
        <v>11817</v>
      </c>
      <c r="N508" s="1106">
        <v>2026</v>
      </c>
      <c r="O508" s="1121" t="s">
        <v>12313</v>
      </c>
      <c r="P508" s="478" t="s">
        <v>98</v>
      </c>
      <c r="Q508" s="138" t="s">
        <v>1174</v>
      </c>
      <c r="R508" s="132"/>
      <c r="S508" s="168" t="s">
        <v>743</v>
      </c>
      <c r="T508" s="816" t="s">
        <v>2707</v>
      </c>
      <c r="U508" s="810"/>
      <c r="V508" s="810" t="s">
        <v>2717</v>
      </c>
      <c r="W508" s="810" t="s">
        <v>2718</v>
      </c>
      <c r="X508" s="674">
        <v>10</v>
      </c>
      <c r="Y508" s="83">
        <v>10</v>
      </c>
    </row>
    <row r="509" spans="1:25" ht="13.8">
      <c r="A509" s="83">
        <v>197</v>
      </c>
      <c r="B509" s="107" t="s">
        <v>537</v>
      </c>
      <c r="C509" s="107" t="s">
        <v>540</v>
      </c>
      <c r="D509" s="826" t="s">
        <v>4916</v>
      </c>
      <c r="E509" s="1121" t="s">
        <v>12314</v>
      </c>
      <c r="F509" s="1108" t="s">
        <v>12296</v>
      </c>
      <c r="G509" s="1121" t="s">
        <v>11822</v>
      </c>
      <c r="H509" s="1108" t="s">
        <v>12315</v>
      </c>
      <c r="I509" s="1105" t="s">
        <v>11796</v>
      </c>
      <c r="J509" s="1102" t="s">
        <v>11824</v>
      </c>
      <c r="K509" s="1106">
        <v>0</v>
      </c>
      <c r="L509" s="1112">
        <v>1400</v>
      </c>
      <c r="M509" s="1105" t="s">
        <v>11817</v>
      </c>
      <c r="N509" s="1106">
        <v>2026</v>
      </c>
      <c r="O509" s="1108" t="s">
        <v>12316</v>
      </c>
      <c r="P509" s="478" t="s">
        <v>98</v>
      </c>
      <c r="Q509" s="138" t="s">
        <v>1174</v>
      </c>
      <c r="R509" s="132"/>
      <c r="S509" s="168" t="s">
        <v>743</v>
      </c>
      <c r="T509" s="816" t="s">
        <v>2707</v>
      </c>
      <c r="U509" s="810"/>
      <c r="V509" s="810" t="s">
        <v>2719</v>
      </c>
      <c r="W509" s="811" t="s">
        <v>2720</v>
      </c>
      <c r="X509" s="674">
        <v>10</v>
      </c>
      <c r="Y509" s="83">
        <v>10</v>
      </c>
    </row>
    <row r="510" spans="1:25" ht="13.8">
      <c r="A510" s="83">
        <v>199</v>
      </c>
      <c r="B510" s="107" t="s">
        <v>537</v>
      </c>
      <c r="C510" s="107" t="s">
        <v>540</v>
      </c>
      <c r="D510" s="826" t="s">
        <v>4917</v>
      </c>
      <c r="E510" s="1121" t="s">
        <v>12322</v>
      </c>
      <c r="F510" s="1108" t="s">
        <v>12318</v>
      </c>
      <c r="G510" s="1121" t="s">
        <v>11822</v>
      </c>
      <c r="H510" s="1111" t="s">
        <v>1442</v>
      </c>
      <c r="I510" s="1105" t="s">
        <v>11796</v>
      </c>
      <c r="J510" s="1102" t="s">
        <v>11824</v>
      </c>
      <c r="K510" s="1106">
        <v>0</v>
      </c>
      <c r="L510" s="1106">
        <v>6</v>
      </c>
      <c r="M510" s="1105" t="s">
        <v>11817</v>
      </c>
      <c r="N510" s="1106">
        <v>2026</v>
      </c>
      <c r="O510" s="1111" t="s">
        <v>8342</v>
      </c>
      <c r="P510" s="478" t="s">
        <v>98</v>
      </c>
      <c r="Q510" s="365" t="s">
        <v>1820</v>
      </c>
      <c r="R510" s="366" t="s">
        <v>11760</v>
      </c>
      <c r="S510" s="168" t="s">
        <v>754</v>
      </c>
      <c r="T510" s="821" t="s">
        <v>2724</v>
      </c>
      <c r="U510" s="809"/>
      <c r="V510" s="810" t="s">
        <v>2725</v>
      </c>
      <c r="W510" s="810" t="s">
        <v>2726</v>
      </c>
      <c r="X510" s="674">
        <v>10</v>
      </c>
      <c r="Y510" s="83">
        <v>10</v>
      </c>
    </row>
    <row r="511" spans="1:25" ht="13.95" customHeight="1">
      <c r="A511" s="83">
        <v>200</v>
      </c>
      <c r="B511" s="107" t="s">
        <v>537</v>
      </c>
      <c r="C511" s="107" t="s">
        <v>540</v>
      </c>
      <c r="D511" s="826" t="s">
        <v>4917</v>
      </c>
      <c r="E511" s="1121" t="s">
        <v>12323</v>
      </c>
      <c r="F511" s="1108" t="s">
        <v>12318</v>
      </c>
      <c r="G511" s="1121" t="s">
        <v>11822</v>
      </c>
      <c r="H511" s="1108" t="s">
        <v>12324</v>
      </c>
      <c r="I511" s="1105" t="s">
        <v>11796</v>
      </c>
      <c r="J511" s="1102" t="s">
        <v>11824</v>
      </c>
      <c r="K511" s="1106">
        <v>0</v>
      </c>
      <c r="L511" s="1106">
        <v>2</v>
      </c>
      <c r="M511" s="1105" t="s">
        <v>11817</v>
      </c>
      <c r="N511" s="1106">
        <v>2026</v>
      </c>
      <c r="O511" s="1108" t="s">
        <v>12325</v>
      </c>
      <c r="P511" s="478" t="s">
        <v>98</v>
      </c>
      <c r="Q511" s="365" t="s">
        <v>1820</v>
      </c>
      <c r="R511" s="366" t="s">
        <v>11760</v>
      </c>
      <c r="S511" s="168" t="s">
        <v>754</v>
      </c>
      <c r="T511" s="821" t="s">
        <v>2724</v>
      </c>
      <c r="U511" s="809"/>
      <c r="V511" s="809" t="s">
        <v>2727</v>
      </c>
      <c r="W511" s="812" t="s">
        <v>2728</v>
      </c>
      <c r="X511" s="674">
        <v>10</v>
      </c>
      <c r="Y511" s="83">
        <v>10</v>
      </c>
    </row>
    <row r="512" spans="1:25" ht="13.95" customHeight="1">
      <c r="A512" s="83">
        <v>201</v>
      </c>
      <c r="B512" s="107" t="s">
        <v>537</v>
      </c>
      <c r="C512" s="107" t="s">
        <v>540</v>
      </c>
      <c r="D512" s="826" t="s">
        <v>4917</v>
      </c>
      <c r="E512" s="1121" t="s">
        <v>12326</v>
      </c>
      <c r="F512" s="1108" t="s">
        <v>12318</v>
      </c>
      <c r="G512" s="1121" t="s">
        <v>11822</v>
      </c>
      <c r="H512" s="1121" t="s">
        <v>12327</v>
      </c>
      <c r="I512" s="1105" t="s">
        <v>11796</v>
      </c>
      <c r="J512" s="1102" t="s">
        <v>11824</v>
      </c>
      <c r="K512" s="1106">
        <v>0</v>
      </c>
      <c r="L512" s="1106">
        <v>8</v>
      </c>
      <c r="M512" s="1105" t="s">
        <v>11817</v>
      </c>
      <c r="N512" s="1106">
        <v>2026</v>
      </c>
      <c r="O512" s="1108" t="s">
        <v>12328</v>
      </c>
      <c r="P512" s="478" t="s">
        <v>98</v>
      </c>
      <c r="Q512" s="365" t="s">
        <v>1820</v>
      </c>
      <c r="R512" s="366" t="s">
        <v>11760</v>
      </c>
      <c r="S512" s="168" t="s">
        <v>754</v>
      </c>
      <c r="T512" s="821" t="s">
        <v>2724</v>
      </c>
      <c r="U512" s="809"/>
      <c r="V512" s="810" t="s">
        <v>2729</v>
      </c>
      <c r="W512" s="810" t="s">
        <v>2730</v>
      </c>
      <c r="X512" s="674">
        <v>10</v>
      </c>
      <c r="Y512" s="83">
        <v>10</v>
      </c>
    </row>
    <row r="513" spans="1:25" ht="13.95" customHeight="1">
      <c r="A513" s="83">
        <v>208</v>
      </c>
      <c r="B513" s="107" t="s">
        <v>537</v>
      </c>
      <c r="C513" s="107" t="s">
        <v>540</v>
      </c>
      <c r="D513" s="529" t="s">
        <v>8348</v>
      </c>
      <c r="E513" s="1121" t="s">
        <v>12352</v>
      </c>
      <c r="F513" s="1108" t="s">
        <v>12344</v>
      </c>
      <c r="G513" s="1121" t="s">
        <v>11822</v>
      </c>
      <c r="H513" s="1121" t="s">
        <v>12353</v>
      </c>
      <c r="I513" s="1128" t="s">
        <v>11796</v>
      </c>
      <c r="J513" s="1102" t="s">
        <v>11855</v>
      </c>
      <c r="K513" s="1106">
        <v>0</v>
      </c>
      <c r="L513" s="1106">
        <v>100</v>
      </c>
      <c r="M513" s="1105" t="s">
        <v>11817</v>
      </c>
      <c r="N513" s="1106">
        <v>2026</v>
      </c>
      <c r="O513" s="1107" t="s">
        <v>12354</v>
      </c>
      <c r="P513" s="478" t="s">
        <v>98</v>
      </c>
      <c r="R513" s="1165" t="s">
        <v>9597</v>
      </c>
      <c r="X513" s="674">
        <v>10</v>
      </c>
      <c r="Y513" s="478" t="s">
        <v>8731</v>
      </c>
    </row>
    <row r="514" spans="1:25" ht="13.8">
      <c r="A514" s="83">
        <v>211</v>
      </c>
      <c r="B514" s="107" t="s">
        <v>537</v>
      </c>
      <c r="C514" s="107" t="s">
        <v>542</v>
      </c>
      <c r="D514" s="966" t="s">
        <v>4936</v>
      </c>
      <c r="E514" s="1102" t="s">
        <v>12441</v>
      </c>
      <c r="F514" s="1104" t="s">
        <v>677</v>
      </c>
      <c r="G514" s="1102" t="s">
        <v>11822</v>
      </c>
      <c r="H514" s="1103" t="s">
        <v>12442</v>
      </c>
      <c r="I514" s="1105" t="s">
        <v>11796</v>
      </c>
      <c r="J514" s="1102" t="s">
        <v>11824</v>
      </c>
      <c r="K514" s="1106">
        <v>0</v>
      </c>
      <c r="L514" s="1106">
        <v>617</v>
      </c>
      <c r="M514" s="1105" t="s">
        <v>11817</v>
      </c>
      <c r="N514" s="1106">
        <v>2026</v>
      </c>
      <c r="O514" s="1107" t="s">
        <v>12443</v>
      </c>
      <c r="P514" s="478" t="s">
        <v>66</v>
      </c>
      <c r="Q514" s="138" t="s">
        <v>1168</v>
      </c>
      <c r="R514" s="132"/>
      <c r="S514" s="168" t="s">
        <v>819</v>
      </c>
      <c r="T514" s="584" t="s">
        <v>2232</v>
      </c>
      <c r="U514" s="810" t="s">
        <v>2233</v>
      </c>
      <c r="V514" s="810" t="s">
        <v>2234</v>
      </c>
      <c r="W514" s="810" t="s">
        <v>2235</v>
      </c>
      <c r="X514" s="674">
        <v>10</v>
      </c>
      <c r="Y514" s="83">
        <v>10</v>
      </c>
    </row>
    <row r="515" spans="1:25" ht="13.8">
      <c r="A515" s="83">
        <v>230</v>
      </c>
      <c r="B515" s="107" t="s">
        <v>537</v>
      </c>
      <c r="C515" s="107" t="s">
        <v>542</v>
      </c>
      <c r="D515" s="1000" t="s">
        <v>4944</v>
      </c>
      <c r="E515" s="1102" t="s">
        <v>12416</v>
      </c>
      <c r="F515" s="1103" t="s">
        <v>12412</v>
      </c>
      <c r="G515" s="1102" t="s">
        <v>11822</v>
      </c>
      <c r="H515" s="1113" t="s">
        <v>12417</v>
      </c>
      <c r="I515" s="1105" t="s">
        <v>11796</v>
      </c>
      <c r="J515" s="1102" t="s">
        <v>11824</v>
      </c>
      <c r="K515" s="1106">
        <v>0</v>
      </c>
      <c r="L515" s="1106">
        <v>9</v>
      </c>
      <c r="M515" s="1105" t="s">
        <v>11817</v>
      </c>
      <c r="N515" s="1106">
        <v>2026</v>
      </c>
      <c r="O515" s="1107" t="s">
        <v>12418</v>
      </c>
      <c r="P515" s="478" t="s">
        <v>98</v>
      </c>
      <c r="Q515" s="138" t="s">
        <v>1168</v>
      </c>
      <c r="R515" s="132"/>
      <c r="S515" s="168" t="s">
        <v>821</v>
      </c>
      <c r="T515" s="821" t="s">
        <v>2768</v>
      </c>
      <c r="U515" s="809" t="s">
        <v>2769</v>
      </c>
      <c r="V515" s="809" t="s">
        <v>2770</v>
      </c>
      <c r="W515" s="809" t="s">
        <v>2771</v>
      </c>
      <c r="X515" s="674">
        <v>10</v>
      </c>
      <c r="Y515" s="83">
        <v>10</v>
      </c>
    </row>
    <row r="516" spans="1:25" ht="13.8" customHeight="1">
      <c r="A516" s="83">
        <v>238</v>
      </c>
      <c r="B516" s="107" t="s">
        <v>537</v>
      </c>
      <c r="C516" s="107" t="s">
        <v>542</v>
      </c>
      <c r="D516" s="826" t="s">
        <v>4947</v>
      </c>
      <c r="E516" s="1102" t="s">
        <v>12438</v>
      </c>
      <c r="F516" s="1103" t="s">
        <v>12420</v>
      </c>
      <c r="G516" s="1102" t="s">
        <v>11822</v>
      </c>
      <c r="H516" s="1103" t="s">
        <v>12439</v>
      </c>
      <c r="I516" s="1105" t="s">
        <v>11796</v>
      </c>
      <c r="J516" s="1102" t="s">
        <v>11824</v>
      </c>
      <c r="K516" s="1106">
        <v>0</v>
      </c>
      <c r="L516" s="1106">
        <v>170</v>
      </c>
      <c r="M516" s="1105" t="s">
        <v>11817</v>
      </c>
      <c r="N516" s="1106">
        <v>2026</v>
      </c>
      <c r="O516" s="1107" t="s">
        <v>12440</v>
      </c>
      <c r="P516" s="478" t="s">
        <v>98</v>
      </c>
      <c r="Q516" s="138" t="s">
        <v>1171</v>
      </c>
      <c r="R516" s="132"/>
      <c r="S516" s="168" t="s">
        <v>749</v>
      </c>
      <c r="T516" s="584" t="s">
        <v>2246</v>
      </c>
      <c r="U516" s="810"/>
      <c r="V516" s="810" t="s">
        <v>2790</v>
      </c>
      <c r="W516" s="810" t="s">
        <v>2791</v>
      </c>
      <c r="X516" s="674">
        <v>10</v>
      </c>
      <c r="Y516" s="83">
        <v>9</v>
      </c>
    </row>
    <row r="517" spans="1:25" ht="13.8" customHeight="1">
      <c r="A517" s="83">
        <v>245</v>
      </c>
      <c r="B517" s="107" t="s">
        <v>537</v>
      </c>
      <c r="C517" s="107" t="s">
        <v>542</v>
      </c>
      <c r="D517" s="826" t="s">
        <v>4948</v>
      </c>
      <c r="E517" s="1102" t="s">
        <v>12459</v>
      </c>
      <c r="F517" s="1103" t="s">
        <v>12435</v>
      </c>
      <c r="G517" s="1102" t="s">
        <v>11822</v>
      </c>
      <c r="H517" s="1102" t="s">
        <v>12460</v>
      </c>
      <c r="I517" s="1105" t="s">
        <v>11796</v>
      </c>
      <c r="J517" s="1102" t="s">
        <v>11824</v>
      </c>
      <c r="K517" s="1106">
        <v>0</v>
      </c>
      <c r="L517" s="1106">
        <v>200</v>
      </c>
      <c r="M517" s="1105" t="s">
        <v>11817</v>
      </c>
      <c r="N517" s="1106">
        <v>2026</v>
      </c>
      <c r="O517" s="1107" t="s">
        <v>8385</v>
      </c>
      <c r="P517" s="478" t="s">
        <v>98</v>
      </c>
      <c r="Q517" s="138" t="s">
        <v>1171</v>
      </c>
      <c r="R517" s="132"/>
      <c r="S517" s="168" t="s">
        <v>748</v>
      </c>
      <c r="T517" s="584" t="s">
        <v>2246</v>
      </c>
      <c r="U517" s="810"/>
      <c r="V517" s="810" t="s">
        <v>2811</v>
      </c>
      <c r="W517" s="810" t="s">
        <v>2812</v>
      </c>
      <c r="X517" s="674">
        <v>10</v>
      </c>
      <c r="Y517" s="83">
        <v>10</v>
      </c>
    </row>
    <row r="518" spans="1:25" ht="13.8">
      <c r="A518" s="83">
        <v>254</v>
      </c>
      <c r="B518" s="107" t="s">
        <v>539</v>
      </c>
      <c r="C518" s="107" t="s">
        <v>546</v>
      </c>
      <c r="D518" s="826" t="s">
        <v>4953</v>
      </c>
      <c r="E518" s="1102" t="s">
        <v>12569</v>
      </c>
      <c r="F518" s="1102" t="s">
        <v>12567</v>
      </c>
      <c r="G518" s="1102" t="s">
        <v>11822</v>
      </c>
      <c r="H518" s="1102" t="s">
        <v>12570</v>
      </c>
      <c r="I518" s="1105" t="s">
        <v>11796</v>
      </c>
      <c r="J518" s="1102" t="s">
        <v>11824</v>
      </c>
      <c r="K518" s="1112">
        <v>10000</v>
      </c>
      <c r="L518" s="1112">
        <v>15000</v>
      </c>
      <c r="M518" s="1105" t="s">
        <v>11817</v>
      </c>
      <c r="N518" s="1106">
        <v>2026</v>
      </c>
      <c r="O518" s="1111" t="s">
        <v>8399</v>
      </c>
      <c r="P518" s="478" t="s">
        <v>66</v>
      </c>
      <c r="Q518" s="138" t="s">
        <v>1169</v>
      </c>
      <c r="R518" s="132"/>
      <c r="S518" s="168" t="s">
        <v>826</v>
      </c>
      <c r="T518" s="810" t="s">
        <v>2276</v>
      </c>
      <c r="U518" s="810"/>
      <c r="V518" s="810" t="s">
        <v>2279</v>
      </c>
      <c r="W518" s="815" t="s">
        <v>2280</v>
      </c>
      <c r="X518" s="674">
        <v>10</v>
      </c>
      <c r="Y518" s="83">
        <v>10</v>
      </c>
    </row>
    <row r="519" spans="1:25" ht="13.8" customHeight="1">
      <c r="A519" s="83">
        <v>255</v>
      </c>
      <c r="B519" s="107" t="s">
        <v>539</v>
      </c>
      <c r="C519" s="107" t="s">
        <v>546</v>
      </c>
      <c r="D519" s="826" t="s">
        <v>4941</v>
      </c>
      <c r="E519" s="1103" t="s">
        <v>12571</v>
      </c>
      <c r="F519" s="1103" t="s">
        <v>12559</v>
      </c>
      <c r="G519" s="1103" t="s">
        <v>11822</v>
      </c>
      <c r="H519" s="1113" t="s">
        <v>12572</v>
      </c>
      <c r="I519" s="1105" t="s">
        <v>11796</v>
      </c>
      <c r="J519" s="1103" t="s">
        <v>12573</v>
      </c>
      <c r="K519" s="1110">
        <v>0</v>
      </c>
      <c r="L519" s="1114">
        <v>1383000</v>
      </c>
      <c r="M519" s="1109" t="s">
        <v>11817</v>
      </c>
      <c r="N519" s="1110">
        <v>2026</v>
      </c>
      <c r="O519" s="1108" t="s">
        <v>12574</v>
      </c>
      <c r="P519" s="478" t="s">
        <v>66</v>
      </c>
      <c r="Q519" s="138" t="s">
        <v>1169</v>
      </c>
      <c r="R519" s="132"/>
      <c r="S519" s="168" t="s">
        <v>832</v>
      </c>
      <c r="T519" s="810" t="s">
        <v>2281</v>
      </c>
      <c r="U519" s="815" t="s">
        <v>2282</v>
      </c>
      <c r="V519" s="810" t="s">
        <v>2283</v>
      </c>
      <c r="W519" s="811" t="s">
        <v>2284</v>
      </c>
      <c r="X519" s="674">
        <v>10</v>
      </c>
      <c r="Y519" s="83">
        <v>10</v>
      </c>
    </row>
    <row r="520" spans="1:25" ht="13.8" customHeight="1">
      <c r="A520" s="83">
        <v>256</v>
      </c>
      <c r="B520" s="107" t="s">
        <v>539</v>
      </c>
      <c r="C520" s="107" t="s">
        <v>546</v>
      </c>
      <c r="D520" s="826" t="s">
        <v>4951</v>
      </c>
      <c r="E520" s="1102" t="s">
        <v>12482</v>
      </c>
      <c r="F520" s="1104" t="s">
        <v>286</v>
      </c>
      <c r="G520" s="1102" t="s">
        <v>11822</v>
      </c>
      <c r="H520" s="1113" t="s">
        <v>12483</v>
      </c>
      <c r="I520" s="1105" t="s">
        <v>11796</v>
      </c>
      <c r="J520" s="1102" t="s">
        <v>11824</v>
      </c>
      <c r="K520" s="1106">
        <v>0</v>
      </c>
      <c r="L520" s="1106">
        <v>48</v>
      </c>
      <c r="M520" s="1105" t="s">
        <v>11817</v>
      </c>
      <c r="N520" s="1106">
        <v>2026</v>
      </c>
      <c r="O520" s="1108" t="s">
        <v>12484</v>
      </c>
      <c r="P520" s="478" t="s">
        <v>66</v>
      </c>
      <c r="Q520" s="138" t="s">
        <v>1169</v>
      </c>
      <c r="R520" s="132"/>
      <c r="S520" s="168" t="s">
        <v>823</v>
      </c>
      <c r="T520" s="584" t="s">
        <v>2263</v>
      </c>
      <c r="U520" s="810"/>
      <c r="V520" s="810" t="s">
        <v>2285</v>
      </c>
      <c r="W520" s="811" t="s">
        <v>2286</v>
      </c>
      <c r="X520" s="674">
        <v>10</v>
      </c>
      <c r="Y520" s="83">
        <v>10</v>
      </c>
    </row>
    <row r="521" spans="1:25" ht="13.8" customHeight="1">
      <c r="A521" s="83">
        <v>258</v>
      </c>
      <c r="B521" s="107" t="s">
        <v>539</v>
      </c>
      <c r="C521" s="107" t="s">
        <v>546</v>
      </c>
      <c r="D521" s="826" t="s">
        <v>4970</v>
      </c>
      <c r="E521" s="1103" t="s">
        <v>12490</v>
      </c>
      <c r="F521" s="1104" t="s">
        <v>685</v>
      </c>
      <c r="G521" s="1103" t="s">
        <v>11822</v>
      </c>
      <c r="H521" s="1104" t="s">
        <v>1591</v>
      </c>
      <c r="I521" s="1105" t="s">
        <v>11796</v>
      </c>
      <c r="J521" s="1103" t="s">
        <v>11824</v>
      </c>
      <c r="K521" s="1110">
        <v>0</v>
      </c>
      <c r="L521" s="1110">
        <v>180</v>
      </c>
      <c r="M521" s="1109" t="s">
        <v>11817</v>
      </c>
      <c r="N521" s="1110">
        <v>2026</v>
      </c>
      <c r="O521" s="1111" t="s">
        <v>8401</v>
      </c>
      <c r="P521" s="478" t="s">
        <v>66</v>
      </c>
      <c r="Q521" s="139" t="s">
        <v>1161</v>
      </c>
      <c r="R521" s="132"/>
      <c r="S521" s="168" t="s">
        <v>824</v>
      </c>
      <c r="T521" s="584" t="s">
        <v>2287</v>
      </c>
      <c r="U521" s="810"/>
      <c r="V521" s="810" t="s">
        <v>2290</v>
      </c>
      <c r="W521" s="811" t="s">
        <v>2291</v>
      </c>
      <c r="X521" s="674">
        <v>10</v>
      </c>
      <c r="Y521" s="83">
        <v>10</v>
      </c>
    </row>
    <row r="522" spans="1:25" ht="13.8" customHeight="1">
      <c r="A522" s="83">
        <v>265</v>
      </c>
      <c r="B522" s="107" t="s">
        <v>539</v>
      </c>
      <c r="C522" s="107" t="s">
        <v>546</v>
      </c>
      <c r="D522" s="826" t="s">
        <v>4935</v>
      </c>
      <c r="E522" s="1102" t="s">
        <v>12507</v>
      </c>
      <c r="F522" s="1103" t="s">
        <v>12508</v>
      </c>
      <c r="G522" s="1102" t="s">
        <v>11822</v>
      </c>
      <c r="H522" s="1102" t="s">
        <v>12509</v>
      </c>
      <c r="I522" s="1105" t="s">
        <v>11796</v>
      </c>
      <c r="J522" s="1102" t="s">
        <v>12502</v>
      </c>
      <c r="K522" s="1106">
        <v>11</v>
      </c>
      <c r="L522" s="1106">
        <v>0</v>
      </c>
      <c r="M522" s="1105" t="s">
        <v>11817</v>
      </c>
      <c r="N522" s="1106">
        <v>2026</v>
      </c>
      <c r="O522" s="1119" t="s">
        <v>9637</v>
      </c>
      <c r="P522" s="478" t="s">
        <v>98</v>
      </c>
      <c r="Q522" s="139" t="s">
        <v>1161</v>
      </c>
      <c r="R522" s="980" t="s">
        <v>9618</v>
      </c>
      <c r="S522" s="168" t="s">
        <v>759</v>
      </c>
      <c r="T522" s="816" t="s">
        <v>3400</v>
      </c>
      <c r="U522" s="810"/>
      <c r="V522" s="810" t="s">
        <v>2828</v>
      </c>
      <c r="W522" s="810" t="s">
        <v>2829</v>
      </c>
      <c r="X522" s="674">
        <v>10</v>
      </c>
      <c r="Y522" s="83">
        <v>7</v>
      </c>
    </row>
    <row r="523" spans="1:25" ht="13.8" customHeight="1">
      <c r="A523" s="83">
        <v>278</v>
      </c>
      <c r="B523" s="107" t="s">
        <v>539</v>
      </c>
      <c r="C523" s="107" t="s">
        <v>546</v>
      </c>
      <c r="D523" s="826" t="s">
        <v>4956</v>
      </c>
      <c r="E523" s="1102" t="s">
        <v>12538</v>
      </c>
      <c r="F523" s="1102" t="s">
        <v>12535</v>
      </c>
      <c r="G523" s="1102" t="s">
        <v>11822</v>
      </c>
      <c r="H523" s="1102" t="s">
        <v>12539</v>
      </c>
      <c r="I523" s="1105" t="s">
        <v>11796</v>
      </c>
      <c r="J523" s="1102" t="s">
        <v>12540</v>
      </c>
      <c r="K523" s="1106">
        <v>0</v>
      </c>
      <c r="L523" s="1106">
        <v>19</v>
      </c>
      <c r="M523" s="1105" t="s">
        <v>11817</v>
      </c>
      <c r="N523" s="1106">
        <v>2026</v>
      </c>
      <c r="O523" s="1107" t="s">
        <v>8421</v>
      </c>
      <c r="P523" s="478" t="s">
        <v>98</v>
      </c>
      <c r="Q523" s="30" t="s">
        <v>1161</v>
      </c>
      <c r="R523" s="126"/>
      <c r="S523" s="168" t="s">
        <v>831</v>
      </c>
      <c r="T523" s="802" t="s">
        <v>2850</v>
      </c>
      <c r="U523" s="804"/>
      <c r="V523" s="807" t="s">
        <v>2851</v>
      </c>
      <c r="W523" s="802" t="s">
        <v>2852</v>
      </c>
      <c r="X523" s="674">
        <v>10</v>
      </c>
      <c r="Y523" s="83">
        <v>10</v>
      </c>
    </row>
    <row r="524" spans="1:25" ht="13.95" customHeight="1">
      <c r="A524" s="83">
        <v>280</v>
      </c>
      <c r="B524" s="107" t="s">
        <v>539</v>
      </c>
      <c r="C524" s="107" t="s">
        <v>546</v>
      </c>
      <c r="D524" s="826" t="s">
        <v>4969</v>
      </c>
      <c r="E524" s="1102" t="s">
        <v>12546</v>
      </c>
      <c r="F524" s="1103" t="s">
        <v>12547</v>
      </c>
      <c r="G524" s="1102" t="s">
        <v>11822</v>
      </c>
      <c r="H524" s="1103" t="s">
        <v>12548</v>
      </c>
      <c r="I524" s="1105" t="s">
        <v>11796</v>
      </c>
      <c r="J524" s="1113" t="s">
        <v>12549</v>
      </c>
      <c r="K524" s="1106">
        <v>0</v>
      </c>
      <c r="L524" s="1106">
        <v>90</v>
      </c>
      <c r="M524" s="1105" t="s">
        <v>11817</v>
      </c>
      <c r="N524" s="1106">
        <v>2026</v>
      </c>
      <c r="O524" s="1108" t="s">
        <v>12550</v>
      </c>
      <c r="P524" s="478" t="s">
        <v>98</v>
      </c>
      <c r="Q524" s="138" t="s">
        <v>1177</v>
      </c>
      <c r="R524" s="132"/>
      <c r="S524" s="168" t="s">
        <v>825</v>
      </c>
      <c r="T524" s="812" t="s">
        <v>3403</v>
      </c>
      <c r="U524" s="810" t="s">
        <v>2856</v>
      </c>
      <c r="V524" s="814" t="s">
        <v>2857</v>
      </c>
      <c r="W524" s="810" t="s">
        <v>2858</v>
      </c>
      <c r="X524" s="674">
        <v>10</v>
      </c>
      <c r="Y524" s="83">
        <v>10</v>
      </c>
    </row>
    <row r="525" spans="1:25" ht="13.8" customHeight="1">
      <c r="A525" s="83">
        <v>283</v>
      </c>
      <c r="B525" s="107" t="s">
        <v>539</v>
      </c>
      <c r="C525" s="107" t="s">
        <v>546</v>
      </c>
      <c r="D525" s="529" t="s">
        <v>7946</v>
      </c>
      <c r="E525" s="1102" t="s">
        <v>12553</v>
      </c>
      <c r="F525" s="1104" t="s">
        <v>8423</v>
      </c>
      <c r="G525" s="1102" t="s">
        <v>11822</v>
      </c>
      <c r="H525" s="1102" t="s">
        <v>12353</v>
      </c>
      <c r="I525" s="1139" t="s">
        <v>11796</v>
      </c>
      <c r="J525" s="1140" t="s">
        <v>12549</v>
      </c>
      <c r="K525" s="1141">
        <v>0.5</v>
      </c>
      <c r="L525" s="1141">
        <v>1</v>
      </c>
      <c r="M525" s="1105" t="s">
        <v>11817</v>
      </c>
      <c r="N525" s="1106">
        <v>2026</v>
      </c>
      <c r="O525" s="1095" t="s">
        <v>11771</v>
      </c>
      <c r="P525" s="478" t="s">
        <v>98</v>
      </c>
      <c r="R525" s="1165" t="s">
        <v>11768</v>
      </c>
      <c r="X525" s="674">
        <v>10</v>
      </c>
      <c r="Y525" s="478" t="s">
        <v>8731</v>
      </c>
    </row>
    <row r="526" spans="1:25" ht="13.95" customHeight="1">
      <c r="A526" s="83">
        <v>295</v>
      </c>
      <c r="B526" s="107" t="s">
        <v>539</v>
      </c>
      <c r="C526" s="107" t="s">
        <v>547</v>
      </c>
      <c r="D526" s="966" t="s">
        <v>4966</v>
      </c>
      <c r="E526" s="1102" t="s">
        <v>12621</v>
      </c>
      <c r="F526" s="1104" t="s">
        <v>8747</v>
      </c>
      <c r="G526" s="1102" t="s">
        <v>11822</v>
      </c>
      <c r="H526" s="1102" t="s">
        <v>12622</v>
      </c>
      <c r="I526" s="1105" t="s">
        <v>11796</v>
      </c>
      <c r="J526" s="1102" t="s">
        <v>12620</v>
      </c>
      <c r="K526" s="1106">
        <v>200</v>
      </c>
      <c r="L526" s="1112">
        <v>1311</v>
      </c>
      <c r="M526" s="1105" t="s">
        <v>11817</v>
      </c>
      <c r="N526" s="1106">
        <v>2026</v>
      </c>
      <c r="O526" s="1119" t="s">
        <v>9695</v>
      </c>
      <c r="P526" s="484" t="s">
        <v>66</v>
      </c>
      <c r="Q526" s="138" t="s">
        <v>1160</v>
      </c>
      <c r="R526" s="980" t="s">
        <v>9618</v>
      </c>
      <c r="S526" s="168" t="s">
        <v>833</v>
      </c>
      <c r="T526" s="584" t="s">
        <v>2335</v>
      </c>
      <c r="U526" s="810" t="s">
        <v>2336</v>
      </c>
      <c r="V526" s="810" t="s">
        <v>2339</v>
      </c>
      <c r="W526" s="811" t="s">
        <v>2340</v>
      </c>
      <c r="X526" s="674">
        <v>10</v>
      </c>
      <c r="Y526" s="83">
        <v>10</v>
      </c>
    </row>
    <row r="527" spans="1:25" ht="13.95" customHeight="1">
      <c r="A527" s="83">
        <v>309</v>
      </c>
      <c r="B527" s="107" t="s">
        <v>539</v>
      </c>
      <c r="C527" s="107" t="s">
        <v>547</v>
      </c>
      <c r="D527" s="1000" t="s">
        <v>4960</v>
      </c>
      <c r="E527" s="1121" t="s">
        <v>12653</v>
      </c>
      <c r="F527" s="1121" t="s">
        <v>12654</v>
      </c>
      <c r="G527" s="1121" t="s">
        <v>11822</v>
      </c>
      <c r="H527" s="1121" t="s">
        <v>12655</v>
      </c>
      <c r="I527" s="1105" t="s">
        <v>11796</v>
      </c>
      <c r="J527" s="1102" t="s">
        <v>11824</v>
      </c>
      <c r="K527" s="1106">
        <v>0</v>
      </c>
      <c r="L527" s="1106">
        <v>300</v>
      </c>
      <c r="M527" s="1105" t="s">
        <v>11817</v>
      </c>
      <c r="N527" s="1106">
        <v>2026</v>
      </c>
      <c r="O527" s="1107" t="s">
        <v>12656</v>
      </c>
      <c r="P527" s="484" t="s">
        <v>98</v>
      </c>
      <c r="Q527" s="139" t="s">
        <v>1161</v>
      </c>
      <c r="R527" s="132"/>
      <c r="S527" s="168" t="s">
        <v>770</v>
      </c>
      <c r="T527" s="584" t="s">
        <v>2240</v>
      </c>
      <c r="U527" s="810"/>
      <c r="V527" s="810" t="s">
        <v>2297</v>
      </c>
      <c r="W527" s="810" t="s">
        <v>2298</v>
      </c>
      <c r="X527" s="674">
        <v>10</v>
      </c>
      <c r="Y527" s="83">
        <v>10</v>
      </c>
    </row>
    <row r="528" spans="1:25" ht="13.95" customHeight="1">
      <c r="A528" s="83">
        <v>311</v>
      </c>
      <c r="B528" s="107" t="s">
        <v>539</v>
      </c>
      <c r="C528" s="107" t="s">
        <v>547</v>
      </c>
      <c r="D528" s="826" t="s">
        <v>4960</v>
      </c>
      <c r="E528" s="1121" t="s">
        <v>12737</v>
      </c>
      <c r="F528" s="1121" t="s">
        <v>12654</v>
      </c>
      <c r="G528" s="1121" t="s">
        <v>11822</v>
      </c>
      <c r="H528" s="1121" t="s">
        <v>12738</v>
      </c>
      <c r="I528" s="1105" t="s">
        <v>11796</v>
      </c>
      <c r="J528" s="1145">
        <v>1000000000</v>
      </c>
      <c r="K528" s="1123">
        <v>0.6</v>
      </c>
      <c r="L528" s="1123">
        <v>2.2999999999999998</v>
      </c>
      <c r="M528" s="1105" t="s">
        <v>11817</v>
      </c>
      <c r="N528" s="1106">
        <v>2026</v>
      </c>
      <c r="O528" s="1111" t="s">
        <v>8447</v>
      </c>
      <c r="P528" s="484" t="s">
        <v>98</v>
      </c>
      <c r="Q528" s="139" t="s">
        <v>1161</v>
      </c>
      <c r="R528" s="132"/>
      <c r="S528" s="168" t="s">
        <v>770</v>
      </c>
      <c r="T528" s="584" t="s">
        <v>2240</v>
      </c>
      <c r="U528" s="810"/>
      <c r="V528" s="810" t="s">
        <v>2302</v>
      </c>
      <c r="W528" s="810" t="s">
        <v>2303</v>
      </c>
      <c r="X528" s="674">
        <v>10</v>
      </c>
      <c r="Y528" s="83">
        <v>10</v>
      </c>
    </row>
    <row r="529" spans="1:25" ht="13.95" customHeight="1">
      <c r="A529" s="83">
        <v>313</v>
      </c>
      <c r="B529" s="107" t="s">
        <v>539</v>
      </c>
      <c r="C529" s="107" t="s">
        <v>547</v>
      </c>
      <c r="D529" s="826" t="s">
        <v>4954</v>
      </c>
      <c r="E529" s="1121" t="s">
        <v>12575</v>
      </c>
      <c r="F529" s="1108" t="s">
        <v>12576</v>
      </c>
      <c r="G529" s="1121" t="s">
        <v>11822</v>
      </c>
      <c r="H529" s="1107" t="s">
        <v>12577</v>
      </c>
      <c r="I529" s="1105" t="s">
        <v>11796</v>
      </c>
      <c r="J529" s="1102" t="s">
        <v>11824</v>
      </c>
      <c r="K529" s="1112">
        <v>1000</v>
      </c>
      <c r="L529" s="1112">
        <v>4000</v>
      </c>
      <c r="M529" s="1105" t="s">
        <v>11817</v>
      </c>
      <c r="N529" s="1106">
        <v>2026</v>
      </c>
      <c r="O529" s="1108" t="s">
        <v>12578</v>
      </c>
      <c r="P529" s="484" t="s">
        <v>98</v>
      </c>
      <c r="Q529" s="139" t="s">
        <v>1161</v>
      </c>
      <c r="R529" s="132"/>
      <c r="S529" s="168" t="s">
        <v>772</v>
      </c>
      <c r="T529" s="584" t="s">
        <v>2240</v>
      </c>
      <c r="U529" s="810"/>
      <c r="V529" s="810" t="s">
        <v>2311</v>
      </c>
      <c r="W529" s="811" t="s">
        <v>2312</v>
      </c>
      <c r="X529" s="674">
        <v>10</v>
      </c>
      <c r="Y529" s="83">
        <v>10</v>
      </c>
    </row>
    <row r="530" spans="1:25" ht="13.95" customHeight="1">
      <c r="A530" s="83">
        <v>314</v>
      </c>
      <c r="B530" s="107" t="s">
        <v>539</v>
      </c>
      <c r="C530" s="107" t="s">
        <v>547</v>
      </c>
      <c r="D530" s="826" t="s">
        <v>4954</v>
      </c>
      <c r="E530" s="1121" t="s">
        <v>12579</v>
      </c>
      <c r="F530" s="1111" t="s">
        <v>311</v>
      </c>
      <c r="G530" s="1121" t="s">
        <v>11822</v>
      </c>
      <c r="H530" s="1107" t="s">
        <v>12580</v>
      </c>
      <c r="I530" s="1105" t="s">
        <v>11796</v>
      </c>
      <c r="J530" s="1102" t="s">
        <v>11824</v>
      </c>
      <c r="K530" s="1106">
        <v>0</v>
      </c>
      <c r="L530" s="1112">
        <v>1500000</v>
      </c>
      <c r="M530" s="1105" t="s">
        <v>11817</v>
      </c>
      <c r="N530" s="1106">
        <v>2026</v>
      </c>
      <c r="O530" s="1107" t="s">
        <v>12581</v>
      </c>
      <c r="P530" s="484" t="s">
        <v>98</v>
      </c>
      <c r="Q530" s="139" t="s">
        <v>1161</v>
      </c>
      <c r="R530" s="132"/>
      <c r="S530" s="168" t="s">
        <v>772</v>
      </c>
      <c r="T530" s="584" t="s">
        <v>2240</v>
      </c>
      <c r="U530" s="810"/>
      <c r="V530" s="810" t="s">
        <v>2313</v>
      </c>
      <c r="W530" s="811" t="s">
        <v>2314</v>
      </c>
      <c r="X530" s="674">
        <v>10</v>
      </c>
      <c r="Y530" s="83">
        <v>10</v>
      </c>
    </row>
    <row r="531" spans="1:25" ht="13.95" customHeight="1">
      <c r="A531" s="83">
        <v>315</v>
      </c>
      <c r="B531" s="107" t="s">
        <v>539</v>
      </c>
      <c r="C531" s="107" t="s">
        <v>547</v>
      </c>
      <c r="D531" s="826" t="s">
        <v>4955</v>
      </c>
      <c r="E531" s="1121" t="s">
        <v>12587</v>
      </c>
      <c r="F531" s="1108" t="s">
        <v>12583</v>
      </c>
      <c r="G531" s="1121" t="s">
        <v>11822</v>
      </c>
      <c r="H531" s="1108" t="s">
        <v>12588</v>
      </c>
      <c r="I531" s="1105" t="s">
        <v>11796</v>
      </c>
      <c r="J531" s="1102" t="s">
        <v>11824</v>
      </c>
      <c r="K531" s="1106">
        <v>0</v>
      </c>
      <c r="L531" s="1112">
        <v>4000</v>
      </c>
      <c r="M531" s="1105" t="s">
        <v>11817</v>
      </c>
      <c r="N531" s="1106">
        <v>2026</v>
      </c>
      <c r="O531" s="1107" t="s">
        <v>12589</v>
      </c>
      <c r="P531" s="484" t="s">
        <v>98</v>
      </c>
      <c r="Q531" s="139" t="s">
        <v>1161</v>
      </c>
      <c r="R531" s="132"/>
      <c r="S531" s="168" t="s">
        <v>828</v>
      </c>
      <c r="T531" s="584" t="s">
        <v>2240</v>
      </c>
      <c r="U531" s="810"/>
      <c r="V531" s="810" t="s">
        <v>2317</v>
      </c>
      <c r="W531" s="811" t="s">
        <v>2318</v>
      </c>
      <c r="X531" s="674">
        <v>10</v>
      </c>
      <c r="Y531" s="83">
        <v>10</v>
      </c>
    </row>
    <row r="532" spans="1:25" ht="13.95" customHeight="1">
      <c r="A532" s="83">
        <v>316</v>
      </c>
      <c r="B532" s="107" t="s">
        <v>539</v>
      </c>
      <c r="C532" s="107" t="s">
        <v>547</v>
      </c>
      <c r="D532" s="826" t="s">
        <v>4963</v>
      </c>
      <c r="E532" s="1121" t="s">
        <v>12595</v>
      </c>
      <c r="F532" s="1108" t="s">
        <v>12591</v>
      </c>
      <c r="G532" s="1121" t="s">
        <v>11822</v>
      </c>
      <c r="H532" s="1108" t="s">
        <v>12596</v>
      </c>
      <c r="I532" s="1105" t="s">
        <v>11796</v>
      </c>
      <c r="J532" s="1102" t="s">
        <v>11824</v>
      </c>
      <c r="K532" s="1106">
        <v>0</v>
      </c>
      <c r="L532" s="1106">
        <v>40</v>
      </c>
      <c r="M532" s="1105" t="s">
        <v>11817</v>
      </c>
      <c r="N532" s="1106">
        <v>2026</v>
      </c>
      <c r="O532" s="1108" t="s">
        <v>12597</v>
      </c>
      <c r="P532" s="484" t="s">
        <v>98</v>
      </c>
      <c r="Q532" s="138" t="s">
        <v>1160</v>
      </c>
      <c r="R532" s="141" t="s">
        <v>1150</v>
      </c>
      <c r="S532" s="168" t="s">
        <v>768</v>
      </c>
      <c r="T532" s="584" t="s">
        <v>2319</v>
      </c>
      <c r="U532" s="810"/>
      <c r="V532" s="810" t="s">
        <v>2322</v>
      </c>
      <c r="W532" s="811" t="s">
        <v>2323</v>
      </c>
      <c r="X532" s="674">
        <v>10</v>
      </c>
      <c r="Y532" s="83">
        <v>10</v>
      </c>
    </row>
    <row r="533" spans="1:25" ht="13.95" customHeight="1">
      <c r="A533" s="83">
        <v>317</v>
      </c>
      <c r="B533" s="107" t="s">
        <v>539</v>
      </c>
      <c r="C533" s="107" t="s">
        <v>547</v>
      </c>
      <c r="D533" s="826" t="s">
        <v>4964</v>
      </c>
      <c r="E533" s="1121" t="s">
        <v>12603</v>
      </c>
      <c r="F533" s="1108" t="s">
        <v>12599</v>
      </c>
      <c r="G533" s="1121" t="s">
        <v>11822</v>
      </c>
      <c r="H533" s="1121" t="s">
        <v>12604</v>
      </c>
      <c r="I533" s="1105" t="s">
        <v>11796</v>
      </c>
      <c r="J533" s="1102" t="s">
        <v>11824</v>
      </c>
      <c r="K533" s="1106">
        <v>0</v>
      </c>
      <c r="L533" s="1106">
        <v>10</v>
      </c>
      <c r="M533" s="1105" t="s">
        <v>11817</v>
      </c>
      <c r="N533" s="1106">
        <v>2026</v>
      </c>
      <c r="O533" s="1108" t="s">
        <v>12605</v>
      </c>
      <c r="P533" s="484" t="s">
        <v>98</v>
      </c>
      <c r="Q533" s="138" t="s">
        <v>1160</v>
      </c>
      <c r="R533" s="132" t="s">
        <v>945</v>
      </c>
      <c r="S533" s="168" t="s">
        <v>767</v>
      </c>
      <c r="T533" s="584" t="s">
        <v>2319</v>
      </c>
      <c r="U533" s="815" t="s">
        <v>2326</v>
      </c>
      <c r="V533" s="810" t="s">
        <v>2322</v>
      </c>
      <c r="W533" s="810" t="s">
        <v>2327</v>
      </c>
      <c r="X533" s="674">
        <v>10</v>
      </c>
      <c r="Y533" s="83">
        <v>10</v>
      </c>
    </row>
    <row r="534" spans="1:25" ht="13.95" customHeight="1">
      <c r="A534" s="83">
        <v>318</v>
      </c>
      <c r="B534" s="107" t="s">
        <v>539</v>
      </c>
      <c r="C534" s="107" t="s">
        <v>547</v>
      </c>
      <c r="D534" s="826" t="s">
        <v>4965</v>
      </c>
      <c r="E534" s="1121" t="s">
        <v>12610</v>
      </c>
      <c r="F534" s="1121" t="s">
        <v>12607</v>
      </c>
      <c r="G534" s="1121" t="s">
        <v>11822</v>
      </c>
      <c r="H534" s="1121" t="s">
        <v>12611</v>
      </c>
      <c r="I534" s="1105" t="s">
        <v>11796</v>
      </c>
      <c r="J534" s="1102" t="s">
        <v>11824</v>
      </c>
      <c r="K534" s="1106">
        <v>0</v>
      </c>
      <c r="L534" s="1106">
        <v>10</v>
      </c>
      <c r="M534" s="1105" t="s">
        <v>11817</v>
      </c>
      <c r="N534" s="1106">
        <v>2026</v>
      </c>
      <c r="O534" s="1111" t="s">
        <v>8450</v>
      </c>
      <c r="P534" s="484" t="s">
        <v>98</v>
      </c>
      <c r="Q534" s="139" t="s">
        <v>1161</v>
      </c>
      <c r="R534" s="132"/>
      <c r="S534" s="168" t="s">
        <v>729</v>
      </c>
      <c r="T534" s="584" t="s">
        <v>2240</v>
      </c>
      <c r="U534" s="810"/>
      <c r="V534" s="810" t="s">
        <v>2331</v>
      </c>
      <c r="W534" s="810" t="s">
        <v>2332</v>
      </c>
      <c r="X534" s="674">
        <v>10</v>
      </c>
      <c r="Y534" s="83">
        <v>10</v>
      </c>
    </row>
    <row r="535" spans="1:25" ht="13.95" customHeight="1">
      <c r="A535" s="83">
        <v>320</v>
      </c>
      <c r="B535" s="107" t="s">
        <v>539</v>
      </c>
      <c r="C535" s="107" t="s">
        <v>547</v>
      </c>
      <c r="D535" s="826" t="s">
        <v>4967</v>
      </c>
      <c r="E535" s="1121" t="s">
        <v>12632</v>
      </c>
      <c r="F535" s="1108" t="s">
        <v>12624</v>
      </c>
      <c r="G535" s="1121" t="s">
        <v>11822</v>
      </c>
      <c r="H535" s="1108" t="s">
        <v>12633</v>
      </c>
      <c r="I535" s="1107"/>
      <c r="J535" s="1102" t="s">
        <v>11824</v>
      </c>
      <c r="K535" s="1106">
        <v>0</v>
      </c>
      <c r="L535" s="1106">
        <v>5</v>
      </c>
      <c r="M535" s="1105" t="s">
        <v>11817</v>
      </c>
      <c r="N535" s="1106">
        <v>2026</v>
      </c>
      <c r="O535" s="1107" t="s">
        <v>12634</v>
      </c>
      <c r="P535" s="484" t="s">
        <v>98</v>
      </c>
      <c r="X535" s="674">
        <v>10</v>
      </c>
      <c r="Y535" s="478" t="s">
        <v>8731</v>
      </c>
    </row>
    <row r="536" spans="1:25">
      <c r="A536" s="83">
        <v>321</v>
      </c>
      <c r="B536" s="107" t="s">
        <v>539</v>
      </c>
      <c r="C536" s="107" t="s">
        <v>547</v>
      </c>
      <c r="D536" s="826" t="s">
        <v>4967</v>
      </c>
      <c r="E536" s="1121" t="s">
        <v>12635</v>
      </c>
      <c r="F536" s="1108" t="s">
        <v>12624</v>
      </c>
      <c r="G536" s="1121" t="s">
        <v>11822</v>
      </c>
      <c r="H536" s="1108" t="s">
        <v>12636</v>
      </c>
      <c r="I536" s="1107"/>
      <c r="J536" s="1102" t="s">
        <v>11824</v>
      </c>
      <c r="K536" s="1106">
        <v>0</v>
      </c>
      <c r="L536" s="1106">
        <v>85</v>
      </c>
      <c r="M536" s="1105" t="s">
        <v>11817</v>
      </c>
      <c r="N536" s="1106">
        <v>2026</v>
      </c>
      <c r="O536" s="1107" t="s">
        <v>12637</v>
      </c>
      <c r="P536" s="484" t="s">
        <v>98</v>
      </c>
      <c r="X536" s="674">
        <v>10</v>
      </c>
      <c r="Y536" s="478" t="s">
        <v>8731</v>
      </c>
    </row>
    <row r="537" spans="1:25" ht="13.2" customHeight="1">
      <c r="A537" s="83">
        <v>322</v>
      </c>
      <c r="B537" s="107" t="s">
        <v>539</v>
      </c>
      <c r="C537" s="107" t="s">
        <v>547</v>
      </c>
      <c r="D537" s="826" t="s">
        <v>4967</v>
      </c>
      <c r="E537" s="1121" t="s">
        <v>12638</v>
      </c>
      <c r="F537" s="1111" t="s">
        <v>911</v>
      </c>
      <c r="G537" s="1121" t="s">
        <v>11822</v>
      </c>
      <c r="H537" s="1108" t="s">
        <v>12639</v>
      </c>
      <c r="I537" s="1105" t="s">
        <v>11796</v>
      </c>
      <c r="J537" s="1102" t="s">
        <v>12620</v>
      </c>
      <c r="K537" s="1106">
        <v>0</v>
      </c>
      <c r="L537" s="1106">
        <v>231</v>
      </c>
      <c r="M537" s="1105" t="s">
        <v>11817</v>
      </c>
      <c r="N537" s="1106">
        <v>2026</v>
      </c>
      <c r="O537" s="1107" t="s">
        <v>12640</v>
      </c>
      <c r="P537" s="484" t="s">
        <v>98</v>
      </c>
      <c r="Q537" s="138" t="s">
        <v>1160</v>
      </c>
      <c r="R537" s="132"/>
      <c r="S537" s="168" t="s">
        <v>838</v>
      </c>
      <c r="T537" s="584" t="s">
        <v>2335</v>
      </c>
      <c r="U537" s="810" t="s">
        <v>2347</v>
      </c>
      <c r="V537" s="810" t="s">
        <v>2348</v>
      </c>
      <c r="W537" s="810" t="s">
        <v>2349</v>
      </c>
      <c r="X537" s="674">
        <v>10</v>
      </c>
      <c r="Y537" s="83">
        <v>10</v>
      </c>
    </row>
    <row r="538" spans="1:25" ht="13.2" customHeight="1">
      <c r="A538" s="83">
        <v>327</v>
      </c>
      <c r="B538" s="107" t="s">
        <v>539</v>
      </c>
      <c r="C538" s="107" t="s">
        <v>547</v>
      </c>
      <c r="D538" s="826" t="s">
        <v>4974</v>
      </c>
      <c r="E538" s="1121" t="s">
        <v>12678</v>
      </c>
      <c r="F538" s="1111" t="s">
        <v>8453</v>
      </c>
      <c r="G538" s="1121" t="s">
        <v>11822</v>
      </c>
      <c r="H538" s="1108" t="s">
        <v>12679</v>
      </c>
      <c r="I538" s="1105" t="s">
        <v>11796</v>
      </c>
      <c r="J538" s="1102" t="s">
        <v>11824</v>
      </c>
      <c r="K538" s="1106">
        <v>0</v>
      </c>
      <c r="L538" s="1112">
        <v>3000</v>
      </c>
      <c r="M538" s="1105" t="s">
        <v>11817</v>
      </c>
      <c r="N538" s="1106">
        <v>2026</v>
      </c>
      <c r="O538" s="1107" t="s">
        <v>12680</v>
      </c>
      <c r="P538" s="484" t="s">
        <v>98</v>
      </c>
      <c r="Q538" s="138" t="s">
        <v>1160</v>
      </c>
      <c r="R538" s="132"/>
      <c r="S538" s="168" t="s">
        <v>766</v>
      </c>
      <c r="T538" s="584" t="s">
        <v>2335</v>
      </c>
      <c r="U538" s="810"/>
      <c r="V538" s="810" t="s">
        <v>2378</v>
      </c>
      <c r="W538" s="811" t="s">
        <v>2379</v>
      </c>
      <c r="X538" s="674">
        <v>10</v>
      </c>
      <c r="Y538" s="83">
        <v>10</v>
      </c>
    </row>
    <row r="539" spans="1:25" ht="13.8" customHeight="1">
      <c r="A539" s="83">
        <v>328</v>
      </c>
      <c r="B539" s="107" t="s">
        <v>539</v>
      </c>
      <c r="C539" s="107" t="s">
        <v>547</v>
      </c>
      <c r="D539" s="826" t="s">
        <v>4975</v>
      </c>
      <c r="E539" s="1121" t="s">
        <v>12681</v>
      </c>
      <c r="F539" s="1111" t="s">
        <v>8748</v>
      </c>
      <c r="G539" s="1121" t="s">
        <v>11822</v>
      </c>
      <c r="H539" s="1121" t="s">
        <v>12682</v>
      </c>
      <c r="I539" s="1105" t="s">
        <v>11796</v>
      </c>
      <c r="J539" s="1102" t="s">
        <v>11824</v>
      </c>
      <c r="K539" s="1106">
        <v>25</v>
      </c>
      <c r="L539" s="1106">
        <v>66</v>
      </c>
      <c r="M539" s="1105" t="s">
        <v>11817</v>
      </c>
      <c r="N539" s="1106">
        <v>2026</v>
      </c>
      <c r="O539" s="1142" t="s">
        <v>9697</v>
      </c>
      <c r="P539" s="484" t="s">
        <v>98</v>
      </c>
      <c r="Q539" s="138" t="s">
        <v>1160</v>
      </c>
      <c r="R539" s="980" t="s">
        <v>9618</v>
      </c>
      <c r="S539" s="168"/>
      <c r="T539" s="584" t="s">
        <v>2335</v>
      </c>
      <c r="U539" s="810"/>
      <c r="V539" s="810" t="s">
        <v>2380</v>
      </c>
      <c r="W539" s="811" t="s">
        <v>2381</v>
      </c>
      <c r="X539" s="674">
        <v>10</v>
      </c>
      <c r="Y539" s="83">
        <v>10</v>
      </c>
    </row>
    <row r="540" spans="1:25" ht="13.8" customHeight="1">
      <c r="A540" s="83">
        <v>329</v>
      </c>
      <c r="B540" s="107" t="s">
        <v>539</v>
      </c>
      <c r="C540" s="107" t="s">
        <v>547</v>
      </c>
      <c r="D540" s="826" t="s">
        <v>4974</v>
      </c>
      <c r="E540" s="1121" t="s">
        <v>12683</v>
      </c>
      <c r="F540" s="1111" t="s">
        <v>8453</v>
      </c>
      <c r="G540" s="1121" t="s">
        <v>11822</v>
      </c>
      <c r="H540" s="1108" t="s">
        <v>12684</v>
      </c>
      <c r="I540" s="1107"/>
      <c r="J540" s="1102" t="s">
        <v>11824</v>
      </c>
      <c r="K540" s="1106">
        <v>0</v>
      </c>
      <c r="L540" s="1112">
        <v>1000</v>
      </c>
      <c r="M540" s="1105" t="s">
        <v>11817</v>
      </c>
      <c r="N540" s="1106">
        <v>2026</v>
      </c>
      <c r="O540" s="1107" t="s">
        <v>12685</v>
      </c>
      <c r="P540" s="484" t="s">
        <v>98</v>
      </c>
      <c r="R540" s="271"/>
      <c r="X540" s="674">
        <v>10</v>
      </c>
      <c r="Y540" s="478" t="s">
        <v>8731</v>
      </c>
    </row>
    <row r="541" spans="1:25" ht="13.95" customHeight="1">
      <c r="A541" s="83">
        <v>330</v>
      </c>
      <c r="B541" s="107" t="s">
        <v>539</v>
      </c>
      <c r="C541" s="107" t="s">
        <v>547</v>
      </c>
      <c r="D541" s="826" t="s">
        <v>4976</v>
      </c>
      <c r="E541" s="1121" t="s">
        <v>12686</v>
      </c>
      <c r="F541" s="1111" t="s">
        <v>326</v>
      </c>
      <c r="G541" s="1121" t="s">
        <v>11822</v>
      </c>
      <c r="H541" s="1111" t="s">
        <v>327</v>
      </c>
      <c r="I541" s="1105" t="s">
        <v>11796</v>
      </c>
      <c r="J541" s="1102" t="s">
        <v>11824</v>
      </c>
      <c r="K541" s="1106">
        <v>0</v>
      </c>
      <c r="L541" s="1112">
        <v>3800</v>
      </c>
      <c r="M541" s="1105" t="s">
        <v>11817</v>
      </c>
      <c r="N541" s="1106">
        <v>2026</v>
      </c>
      <c r="O541" s="1119" t="s">
        <v>9643</v>
      </c>
      <c r="P541" s="484" t="s">
        <v>98</v>
      </c>
      <c r="Q541" s="138" t="s">
        <v>1166</v>
      </c>
      <c r="R541" s="980" t="s">
        <v>9618</v>
      </c>
      <c r="S541" s="168"/>
      <c r="T541" s="584" t="s">
        <v>2365</v>
      </c>
      <c r="U541" s="810"/>
      <c r="V541" s="810" t="s">
        <v>2382</v>
      </c>
      <c r="W541" s="810" t="s">
        <v>2383</v>
      </c>
      <c r="X541" s="674">
        <v>10</v>
      </c>
      <c r="Y541" s="83">
        <v>10</v>
      </c>
    </row>
    <row r="542" spans="1:25" ht="13.95" customHeight="1">
      <c r="A542" s="83">
        <v>335</v>
      </c>
      <c r="B542" s="107" t="s">
        <v>539</v>
      </c>
      <c r="C542" s="107" t="s">
        <v>547</v>
      </c>
      <c r="D542" s="826" t="s">
        <v>4984</v>
      </c>
      <c r="E542" s="1121" t="s">
        <v>12714</v>
      </c>
      <c r="F542" s="1108" t="s">
        <v>12707</v>
      </c>
      <c r="G542" s="1121" t="s">
        <v>11822</v>
      </c>
      <c r="H542" s="1108" t="s">
        <v>12715</v>
      </c>
      <c r="I542" s="1107"/>
      <c r="J542" s="1102" t="s">
        <v>11831</v>
      </c>
      <c r="K542" s="1106">
        <v>0</v>
      </c>
      <c r="L542" s="1141">
        <v>1</v>
      </c>
      <c r="M542" s="1105" t="s">
        <v>11817</v>
      </c>
      <c r="N542" s="1106">
        <v>2026</v>
      </c>
      <c r="O542" s="1111" t="s">
        <v>8465</v>
      </c>
      <c r="P542" s="484" t="s">
        <v>98</v>
      </c>
      <c r="Q542" s="138" t="s">
        <v>1164</v>
      </c>
      <c r="R542" s="132"/>
      <c r="S542" s="168" t="s">
        <v>837</v>
      </c>
      <c r="T542" s="816" t="s">
        <v>2396</v>
      </c>
      <c r="U542" s="810"/>
      <c r="V542" s="810" t="s">
        <v>2397</v>
      </c>
      <c r="W542" s="810" t="s">
        <v>2398</v>
      </c>
      <c r="X542" s="674">
        <v>10</v>
      </c>
      <c r="Y542" s="83">
        <v>10</v>
      </c>
    </row>
    <row r="543" spans="1:25" ht="13.95" customHeight="1">
      <c r="A543" s="83">
        <v>337</v>
      </c>
      <c r="B543" s="107" t="s">
        <v>539</v>
      </c>
      <c r="C543" s="107" t="s">
        <v>547</v>
      </c>
      <c r="D543" s="826" t="s">
        <v>4957</v>
      </c>
      <c r="E543" s="1121" t="s">
        <v>12720</v>
      </c>
      <c r="F543" s="1108" t="s">
        <v>12717</v>
      </c>
      <c r="G543" s="1121" t="s">
        <v>11822</v>
      </c>
      <c r="H543" s="1107" t="s">
        <v>12721</v>
      </c>
      <c r="I543" s="1105" t="s">
        <v>11796</v>
      </c>
      <c r="J543" s="1102" t="s">
        <v>12722</v>
      </c>
      <c r="K543" s="1106">
        <v>0</v>
      </c>
      <c r="L543" s="1106">
        <v>900</v>
      </c>
      <c r="M543" s="1105" t="s">
        <v>11817</v>
      </c>
      <c r="N543" s="1106">
        <v>2026</v>
      </c>
      <c r="O543" s="1111" t="s">
        <v>8469</v>
      </c>
      <c r="P543" s="484" t="s">
        <v>98</v>
      </c>
      <c r="Q543" s="139" t="s">
        <v>1161</v>
      </c>
      <c r="R543" s="132"/>
      <c r="S543" s="168" t="s">
        <v>769</v>
      </c>
      <c r="T543" s="583" t="s">
        <v>2859</v>
      </c>
      <c r="U543" s="809"/>
      <c r="V543" s="814" t="s">
        <v>2863</v>
      </c>
      <c r="W543" s="810" t="s">
        <v>2864</v>
      </c>
      <c r="X543" s="674">
        <v>10</v>
      </c>
      <c r="Y543" s="83">
        <v>10</v>
      </c>
    </row>
    <row r="544" spans="1:25" ht="13.95" customHeight="1">
      <c r="A544" s="83">
        <v>339</v>
      </c>
      <c r="B544" s="107" t="s">
        <v>539</v>
      </c>
      <c r="C544" s="107" t="s">
        <v>547</v>
      </c>
      <c r="D544" s="826" t="s">
        <v>4958</v>
      </c>
      <c r="E544" s="1121" t="s">
        <v>12728</v>
      </c>
      <c r="F544" s="1111" t="s">
        <v>688</v>
      </c>
      <c r="G544" s="1121" t="s">
        <v>11822</v>
      </c>
      <c r="H544" s="1092" t="s">
        <v>11772</v>
      </c>
      <c r="I544" s="1105" t="s">
        <v>11796</v>
      </c>
      <c r="J544" s="1102" t="s">
        <v>11824</v>
      </c>
      <c r="K544" s="1106">
        <v>0</v>
      </c>
      <c r="L544" s="1112">
        <v>1730</v>
      </c>
      <c r="M544" s="1105" t="s">
        <v>11817</v>
      </c>
      <c r="N544" s="1106">
        <v>2026</v>
      </c>
      <c r="O544" s="1095" t="s">
        <v>11773</v>
      </c>
      <c r="P544" s="484" t="s">
        <v>98</v>
      </c>
      <c r="Q544" s="139" t="s">
        <v>1161</v>
      </c>
      <c r="R544" s="1082" t="s">
        <v>11740</v>
      </c>
      <c r="S544" s="168" t="s">
        <v>764</v>
      </c>
      <c r="T544" s="583" t="s">
        <v>2865</v>
      </c>
      <c r="U544" s="809"/>
      <c r="V544" s="814" t="s">
        <v>2867</v>
      </c>
      <c r="W544" s="810" t="s">
        <v>2868</v>
      </c>
      <c r="X544" s="674">
        <v>10</v>
      </c>
      <c r="Y544" s="83">
        <v>10</v>
      </c>
    </row>
    <row r="545" spans="1:25" ht="13.8">
      <c r="A545" s="83">
        <v>341</v>
      </c>
      <c r="B545" s="107" t="s">
        <v>539</v>
      </c>
      <c r="C545" s="107" t="s">
        <v>547</v>
      </c>
      <c r="D545" s="826" t="s">
        <v>4961</v>
      </c>
      <c r="E545" s="1121" t="s">
        <v>12734</v>
      </c>
      <c r="F545" s="1108" t="s">
        <v>12730</v>
      </c>
      <c r="G545" s="1121" t="s">
        <v>11822</v>
      </c>
      <c r="H545" s="1121" t="s">
        <v>12735</v>
      </c>
      <c r="I545" s="1105" t="s">
        <v>11796</v>
      </c>
      <c r="J545" s="1102" t="s">
        <v>11824</v>
      </c>
      <c r="K545" s="1106">
        <v>0</v>
      </c>
      <c r="L545" s="1106">
        <v>10</v>
      </c>
      <c r="M545" s="1105" t="s">
        <v>11817</v>
      </c>
      <c r="N545" s="1106">
        <v>2026</v>
      </c>
      <c r="O545" s="1107" t="s">
        <v>12736</v>
      </c>
      <c r="P545" s="484" t="s">
        <v>98</v>
      </c>
      <c r="Q545" s="139" t="s">
        <v>1161</v>
      </c>
      <c r="R545" s="132"/>
      <c r="S545" s="168" t="s">
        <v>762</v>
      </c>
      <c r="T545" s="583" t="s">
        <v>2240</v>
      </c>
      <c r="U545" s="809"/>
      <c r="V545" s="813" t="s">
        <v>2872</v>
      </c>
      <c r="W545" s="809" t="s">
        <v>2873</v>
      </c>
      <c r="X545" s="674">
        <v>10</v>
      </c>
      <c r="Y545" s="83">
        <v>10</v>
      </c>
    </row>
    <row r="546" spans="1:25" ht="13.8">
      <c r="A546" s="83">
        <v>343</v>
      </c>
      <c r="B546" s="107" t="s">
        <v>539</v>
      </c>
      <c r="C546" s="107" t="s">
        <v>547</v>
      </c>
      <c r="D546" s="826" t="s">
        <v>4962</v>
      </c>
      <c r="E546" s="1121" t="s">
        <v>12744</v>
      </c>
      <c r="F546" s="1121" t="s">
        <v>12740</v>
      </c>
      <c r="G546" s="1121" t="s">
        <v>11822</v>
      </c>
      <c r="H546" s="1121" t="s">
        <v>12745</v>
      </c>
      <c r="I546" s="1105" t="s">
        <v>11796</v>
      </c>
      <c r="J546" s="1102" t="s">
        <v>11824</v>
      </c>
      <c r="K546" s="1106">
        <v>0</v>
      </c>
      <c r="L546" s="1106">
        <v>1</v>
      </c>
      <c r="M546" s="1105" t="s">
        <v>11817</v>
      </c>
      <c r="N546" s="1106">
        <v>2026</v>
      </c>
      <c r="O546" s="1111" t="s">
        <v>8471</v>
      </c>
      <c r="P546" s="484" t="s">
        <v>98</v>
      </c>
      <c r="Q546" s="139" t="s">
        <v>1161</v>
      </c>
      <c r="R546" s="132"/>
      <c r="S546" s="168" t="s">
        <v>839</v>
      </c>
      <c r="T546" s="583" t="s">
        <v>2240</v>
      </c>
      <c r="U546" s="809"/>
      <c r="V546" s="814" t="s">
        <v>2876</v>
      </c>
      <c r="W546" s="810" t="s">
        <v>2877</v>
      </c>
      <c r="X546" s="674">
        <v>10</v>
      </c>
      <c r="Y546" s="83">
        <v>10</v>
      </c>
    </row>
    <row r="547" spans="1:25" ht="13.8">
      <c r="A547" s="83">
        <v>345</v>
      </c>
      <c r="B547" s="107" t="s">
        <v>539</v>
      </c>
      <c r="C547" s="107" t="s">
        <v>547</v>
      </c>
      <c r="D547" s="826" t="s">
        <v>4982</v>
      </c>
      <c r="E547" s="1121" t="s">
        <v>12751</v>
      </c>
      <c r="F547" s="1121" t="s">
        <v>12747</v>
      </c>
      <c r="G547" s="1121" t="s">
        <v>11822</v>
      </c>
      <c r="H547" s="1092" t="s">
        <v>11776</v>
      </c>
      <c r="I547" s="1105" t="s">
        <v>11796</v>
      </c>
      <c r="J547" s="1102" t="s">
        <v>11824</v>
      </c>
      <c r="K547" s="1106">
        <v>0</v>
      </c>
      <c r="L547" s="1106">
        <v>1</v>
      </c>
      <c r="M547" s="1105" t="s">
        <v>11817</v>
      </c>
      <c r="N547" s="1106">
        <v>2026</v>
      </c>
      <c r="O547" s="1092" t="s">
        <v>11775</v>
      </c>
      <c r="P547" s="484" t="s">
        <v>98</v>
      </c>
      <c r="Q547" s="139" t="s">
        <v>1161</v>
      </c>
      <c r="R547" s="1082" t="s">
        <v>11740</v>
      </c>
      <c r="S547" s="168" t="s">
        <v>761</v>
      </c>
      <c r="T547" s="583" t="s">
        <v>2240</v>
      </c>
      <c r="U547" s="809"/>
      <c r="V547" s="813" t="s">
        <v>2881</v>
      </c>
      <c r="W547" s="812" t="s">
        <v>2882</v>
      </c>
      <c r="X547" s="674">
        <v>10</v>
      </c>
      <c r="Y547" s="83">
        <v>10</v>
      </c>
    </row>
    <row r="548" spans="1:25" ht="13.8" customHeight="1">
      <c r="A548" s="83">
        <v>362</v>
      </c>
      <c r="B548" s="107" t="s">
        <v>539</v>
      </c>
      <c r="C548" s="107" t="s">
        <v>549</v>
      </c>
      <c r="D548" s="826" t="s">
        <v>5977</v>
      </c>
      <c r="E548" s="1132" t="s">
        <v>11784</v>
      </c>
      <c r="F548" s="1133" t="s">
        <v>12891</v>
      </c>
      <c r="G548" s="1133" t="s">
        <v>11822</v>
      </c>
      <c r="H548" s="1134" t="s">
        <v>11785</v>
      </c>
      <c r="I548" s="1135" t="s">
        <v>11796</v>
      </c>
      <c r="J548" s="1132" t="s">
        <v>1423</v>
      </c>
      <c r="K548" s="1136">
        <v>0</v>
      </c>
      <c r="L548" s="1136">
        <v>4</v>
      </c>
      <c r="M548" s="1135" t="s">
        <v>11817</v>
      </c>
      <c r="N548" s="1136">
        <v>2026</v>
      </c>
      <c r="O548" s="1095" t="s">
        <v>11786</v>
      </c>
      <c r="P548" s="484" t="s">
        <v>98</v>
      </c>
      <c r="Q548" s="139" t="s">
        <v>1161</v>
      </c>
      <c r="R548" s="1160" t="s">
        <v>11740</v>
      </c>
      <c r="S548" s="168" t="s">
        <v>778</v>
      </c>
      <c r="T548" s="584"/>
      <c r="U548" s="810"/>
      <c r="V548" s="810"/>
      <c r="W548" s="810"/>
      <c r="X548" s="674">
        <v>10</v>
      </c>
      <c r="Y548" s="83"/>
    </row>
    <row r="549" spans="1:25" ht="13.95" customHeight="1">
      <c r="A549" s="83">
        <v>368</v>
      </c>
      <c r="B549" s="107" t="s">
        <v>539</v>
      </c>
      <c r="C549" s="107" t="s">
        <v>549</v>
      </c>
      <c r="D549" s="826" t="s">
        <v>5511</v>
      </c>
      <c r="E549" s="1102" t="s">
        <v>12806</v>
      </c>
      <c r="F549" s="1103" t="s">
        <v>12800</v>
      </c>
      <c r="G549" s="1102" t="s">
        <v>11793</v>
      </c>
      <c r="H549" s="1102" t="s">
        <v>12807</v>
      </c>
      <c r="I549" s="1124" t="s">
        <v>9648</v>
      </c>
      <c r="J549" s="1113"/>
      <c r="K549" s="1125"/>
      <c r="L549" s="1125"/>
      <c r="M549" s="1105" t="s">
        <v>11817</v>
      </c>
      <c r="N549" s="1106">
        <v>2026</v>
      </c>
      <c r="O549" s="1146" t="s">
        <v>9649</v>
      </c>
      <c r="P549" s="484" t="s">
        <v>98</v>
      </c>
      <c r="R549" s="980" t="s">
        <v>9618</v>
      </c>
      <c r="X549" s="674">
        <v>10</v>
      </c>
      <c r="Y549" s="478" t="s">
        <v>8731</v>
      </c>
    </row>
    <row r="550" spans="1:25" ht="13.95" customHeight="1">
      <c r="A550" s="83">
        <v>370</v>
      </c>
      <c r="B550" s="107" t="s">
        <v>539</v>
      </c>
      <c r="C550" s="107" t="s">
        <v>549</v>
      </c>
      <c r="D550" s="826" t="s">
        <v>5512</v>
      </c>
      <c r="E550" s="1102" t="s">
        <v>12813</v>
      </c>
      <c r="F550" s="1103" t="s">
        <v>12809</v>
      </c>
      <c r="G550" s="1102" t="s">
        <v>11822</v>
      </c>
      <c r="H550" s="1103" t="s">
        <v>12814</v>
      </c>
      <c r="I550" s="1121" t="s">
        <v>11796</v>
      </c>
      <c r="J550" s="1102" t="s">
        <v>11855</v>
      </c>
      <c r="K550" s="1106">
        <v>0</v>
      </c>
      <c r="L550" s="1106">
        <v>90</v>
      </c>
      <c r="M550" s="1105" t="s">
        <v>11817</v>
      </c>
      <c r="N550" s="1106">
        <v>2026</v>
      </c>
      <c r="O550" s="1147" t="s">
        <v>9650</v>
      </c>
      <c r="P550" s="484" t="s">
        <v>98</v>
      </c>
      <c r="Q550" s="138" t="s">
        <v>1181</v>
      </c>
      <c r="R550" s="980" t="s">
        <v>9618</v>
      </c>
      <c r="S550" s="168"/>
      <c r="T550" s="821" t="s">
        <v>3381</v>
      </c>
      <c r="U550" s="810" t="s">
        <v>2915</v>
      </c>
      <c r="V550" s="814" t="s">
        <v>2916</v>
      </c>
      <c r="W550" s="810" t="s">
        <v>2917</v>
      </c>
      <c r="X550" s="674">
        <v>10</v>
      </c>
      <c r="Y550" s="83">
        <v>9</v>
      </c>
    </row>
    <row r="551" spans="1:25" ht="13.95" customHeight="1">
      <c r="A551" s="83">
        <v>374</v>
      </c>
      <c r="B551" s="107" t="s">
        <v>539</v>
      </c>
      <c r="C551" s="107" t="s">
        <v>549</v>
      </c>
      <c r="D551" s="826" t="s">
        <v>5976</v>
      </c>
      <c r="E551" s="1103" t="s">
        <v>12826</v>
      </c>
      <c r="F551" s="1104" t="s">
        <v>8489</v>
      </c>
      <c r="G551" s="1103" t="s">
        <v>11822</v>
      </c>
      <c r="H551" s="1104" t="s">
        <v>8495</v>
      </c>
      <c r="I551" s="1108" t="s">
        <v>11796</v>
      </c>
      <c r="J551" s="1103" t="s">
        <v>11824</v>
      </c>
      <c r="K551" s="1110">
        <v>0</v>
      </c>
      <c r="L551" s="1114">
        <v>3500000</v>
      </c>
      <c r="M551" s="1109" t="s">
        <v>11817</v>
      </c>
      <c r="N551" s="1110">
        <v>2026</v>
      </c>
      <c r="O551" s="1111" t="s">
        <v>8496</v>
      </c>
      <c r="P551" s="484" t="s">
        <v>98</v>
      </c>
      <c r="X551" s="674">
        <v>10</v>
      </c>
      <c r="Y551" s="478" t="s">
        <v>8731</v>
      </c>
    </row>
    <row r="552" spans="1:25" ht="13.95" customHeight="1">
      <c r="A552" s="83">
        <v>389</v>
      </c>
      <c r="B552" s="107" t="s">
        <v>539</v>
      </c>
      <c r="C552" s="107" t="s">
        <v>549</v>
      </c>
      <c r="D552" s="826" t="s">
        <v>5983</v>
      </c>
      <c r="E552" s="1102" t="s">
        <v>12869</v>
      </c>
      <c r="F552" s="1103" t="s">
        <v>12866</v>
      </c>
      <c r="G552" s="1102" t="s">
        <v>11822</v>
      </c>
      <c r="H552" s="1103" t="s">
        <v>12867</v>
      </c>
      <c r="I552" s="1121" t="s">
        <v>11796</v>
      </c>
      <c r="J552" s="1102" t="s">
        <v>11855</v>
      </c>
      <c r="K552" s="1106">
        <v>26</v>
      </c>
      <c r="L552" s="1106">
        <v>29</v>
      </c>
      <c r="M552" s="1105" t="s">
        <v>11817</v>
      </c>
      <c r="N552" s="1106">
        <v>2026</v>
      </c>
      <c r="O552" s="1107" t="s">
        <v>8516</v>
      </c>
      <c r="P552" s="484" t="s">
        <v>98</v>
      </c>
      <c r="Q552" s="138" t="s">
        <v>1169</v>
      </c>
      <c r="R552" s="126"/>
      <c r="S552" s="168" t="s">
        <v>830</v>
      </c>
      <c r="T552" s="584" t="s">
        <v>2970</v>
      </c>
      <c r="U552" s="811" t="s">
        <v>2971</v>
      </c>
      <c r="V552" s="814" t="s">
        <v>2974</v>
      </c>
      <c r="W552" s="811" t="s">
        <v>2975</v>
      </c>
      <c r="X552" s="674">
        <v>10</v>
      </c>
      <c r="Y552" s="83">
        <v>10</v>
      </c>
    </row>
    <row r="553" spans="1:25" ht="409.6">
      <c r="A553" s="83">
        <v>399</v>
      </c>
      <c r="B553" s="107" t="s">
        <v>541</v>
      </c>
      <c r="C553" s="107" t="s">
        <v>557</v>
      </c>
      <c r="D553" s="826" t="s">
        <v>5537</v>
      </c>
      <c r="E553" s="1121" t="s">
        <v>12965</v>
      </c>
      <c r="F553" s="1108" t="s">
        <v>12961</v>
      </c>
      <c r="G553" s="1121" t="s">
        <v>11822</v>
      </c>
      <c r="H553" s="1111" t="s">
        <v>381</v>
      </c>
      <c r="I553" s="1105" t="s">
        <v>11796</v>
      </c>
      <c r="J553" s="1117" t="s">
        <v>9705</v>
      </c>
      <c r="K553" s="1115">
        <v>0</v>
      </c>
      <c r="L553" s="1106">
        <v>119</v>
      </c>
      <c r="M553" s="1105" t="s">
        <v>11817</v>
      </c>
      <c r="N553" s="1106">
        <v>2026</v>
      </c>
      <c r="O553" s="1151" t="s">
        <v>8533</v>
      </c>
      <c r="P553" s="484" t="s">
        <v>98</v>
      </c>
      <c r="Q553" s="138" t="s">
        <v>1160</v>
      </c>
      <c r="R553" s="980" t="s">
        <v>9618</v>
      </c>
      <c r="S553" s="168" t="s">
        <v>783</v>
      </c>
      <c r="T553" s="584" t="s">
        <v>2335</v>
      </c>
      <c r="U553" s="810" t="s">
        <v>3004</v>
      </c>
      <c r="V553" s="814" t="s">
        <v>3005</v>
      </c>
      <c r="W553" s="810" t="s">
        <v>3006</v>
      </c>
      <c r="X553" s="674">
        <v>10</v>
      </c>
      <c r="Y553" s="83">
        <v>10</v>
      </c>
    </row>
    <row r="554" spans="1:25" ht="409.6">
      <c r="A554" s="83">
        <v>400</v>
      </c>
      <c r="B554" s="107" t="s">
        <v>541</v>
      </c>
      <c r="C554" s="107" t="s">
        <v>557</v>
      </c>
      <c r="D554" s="826" t="s">
        <v>5542</v>
      </c>
      <c r="E554" s="1108" t="s">
        <v>12966</v>
      </c>
      <c r="F554" s="1111" t="s">
        <v>8534</v>
      </c>
      <c r="G554" s="1108" t="s">
        <v>11822</v>
      </c>
      <c r="H554" s="1111" t="s">
        <v>9707</v>
      </c>
      <c r="I554" s="1109" t="s">
        <v>11796</v>
      </c>
      <c r="J554" s="1116" t="s">
        <v>9705</v>
      </c>
      <c r="K554" s="1110">
        <v>0</v>
      </c>
      <c r="L554" s="1110">
        <v>165</v>
      </c>
      <c r="M554" s="1109" t="s">
        <v>11817</v>
      </c>
      <c r="N554" s="1110">
        <v>2026</v>
      </c>
      <c r="O554" s="1101" t="s">
        <v>9708</v>
      </c>
      <c r="P554" s="484" t="s">
        <v>98</v>
      </c>
      <c r="Q554" s="138" t="s">
        <v>1160</v>
      </c>
      <c r="R554" s="980" t="s">
        <v>9618</v>
      </c>
      <c r="S554" s="168" t="s">
        <v>785</v>
      </c>
      <c r="T554" s="584" t="s">
        <v>2335</v>
      </c>
      <c r="U554" s="810"/>
      <c r="V554" s="814" t="s">
        <v>3012</v>
      </c>
      <c r="W554" s="810" t="s">
        <v>3013</v>
      </c>
      <c r="X554" s="674">
        <v>10</v>
      </c>
      <c r="Y554" s="83">
        <v>10</v>
      </c>
    </row>
    <row r="555" spans="1:25" ht="13.8">
      <c r="A555" s="83">
        <v>402</v>
      </c>
      <c r="B555" s="107" t="s">
        <v>541</v>
      </c>
      <c r="C555" s="107" t="s">
        <v>557</v>
      </c>
      <c r="D555" s="826" t="s">
        <v>5546</v>
      </c>
      <c r="E555" s="1108" t="s">
        <v>12914</v>
      </c>
      <c r="F555" s="1108" t="s">
        <v>12910</v>
      </c>
      <c r="G555" s="1108" t="s">
        <v>11822</v>
      </c>
      <c r="H555" s="1111" t="s">
        <v>8536</v>
      </c>
      <c r="I555" s="1109" t="s">
        <v>11796</v>
      </c>
      <c r="J555" s="1103" t="s">
        <v>11824</v>
      </c>
      <c r="K555" s="1110">
        <v>0</v>
      </c>
      <c r="L555" s="1110">
        <v>27</v>
      </c>
      <c r="M555" s="1109" t="s">
        <v>11817</v>
      </c>
      <c r="N555" s="1110">
        <v>2026</v>
      </c>
      <c r="O555" s="1107" t="s">
        <v>8537</v>
      </c>
      <c r="P555" s="484" t="s">
        <v>98</v>
      </c>
      <c r="Q555" s="138" t="s">
        <v>1160</v>
      </c>
      <c r="R555" s="132"/>
      <c r="S555" s="168" t="s">
        <v>784</v>
      </c>
      <c r="T555" s="584" t="s">
        <v>2335</v>
      </c>
      <c r="U555" s="811" t="s">
        <v>3017</v>
      </c>
      <c r="V555" s="814" t="s">
        <v>3018</v>
      </c>
      <c r="W555" s="810" t="s">
        <v>3019</v>
      </c>
      <c r="X555" s="674">
        <v>10</v>
      </c>
      <c r="Y555" s="83">
        <v>10</v>
      </c>
    </row>
    <row r="556" spans="1:25" ht="13.95" customHeight="1">
      <c r="A556" s="83">
        <v>405</v>
      </c>
      <c r="B556" s="107" t="s">
        <v>541</v>
      </c>
      <c r="C556" s="107" t="s">
        <v>557</v>
      </c>
      <c r="D556" s="826" t="s">
        <v>5013</v>
      </c>
      <c r="E556" s="1121" t="s">
        <v>12923</v>
      </c>
      <c r="F556" s="1108" t="s">
        <v>12916</v>
      </c>
      <c r="G556" s="1121" t="s">
        <v>11822</v>
      </c>
      <c r="H556" s="1111" t="s">
        <v>9710</v>
      </c>
      <c r="I556" s="1105" t="s">
        <v>11796</v>
      </c>
      <c r="J556" s="1102" t="s">
        <v>11824</v>
      </c>
      <c r="K556" s="1112">
        <v>1400</v>
      </c>
      <c r="L556" s="1112">
        <v>2785</v>
      </c>
      <c r="M556" s="1105" t="s">
        <v>11817</v>
      </c>
      <c r="N556" s="1106">
        <v>2026</v>
      </c>
      <c r="O556" s="1108" t="s">
        <v>12924</v>
      </c>
      <c r="P556" s="484" t="s">
        <v>98</v>
      </c>
      <c r="Q556" s="138" t="s">
        <v>1160</v>
      </c>
      <c r="R556" s="980" t="s">
        <v>9618</v>
      </c>
      <c r="S556" s="168" t="s">
        <v>842</v>
      </c>
      <c r="T556" s="584" t="s">
        <v>2335</v>
      </c>
      <c r="U556" s="810" t="s">
        <v>3026</v>
      </c>
      <c r="V556" s="814" t="s">
        <v>3027</v>
      </c>
      <c r="W556" s="810" t="s">
        <v>3028</v>
      </c>
      <c r="X556" s="674">
        <v>10</v>
      </c>
      <c r="Y556" s="83">
        <v>10</v>
      </c>
    </row>
    <row r="557" spans="1:25" ht="13.95" customHeight="1">
      <c r="A557" s="83">
        <v>407</v>
      </c>
      <c r="B557" s="107" t="s">
        <v>541</v>
      </c>
      <c r="C557" s="107" t="s">
        <v>557</v>
      </c>
      <c r="D557" s="826" t="s">
        <v>5014</v>
      </c>
      <c r="E557" s="1121" t="s">
        <v>12929</v>
      </c>
      <c r="F557" s="1108" t="s">
        <v>12926</v>
      </c>
      <c r="G557" s="1121" t="s">
        <v>11822</v>
      </c>
      <c r="H557" s="1107" t="s">
        <v>12930</v>
      </c>
      <c r="I557" s="1105" t="s">
        <v>11796</v>
      </c>
      <c r="J557" s="1102" t="s">
        <v>11824</v>
      </c>
      <c r="K557" s="1106">
        <v>700</v>
      </c>
      <c r="L557" s="1112">
        <v>1280</v>
      </c>
      <c r="M557" s="1105" t="s">
        <v>11817</v>
      </c>
      <c r="N557" s="1106">
        <v>2026</v>
      </c>
      <c r="O557" s="1108" t="s">
        <v>12931</v>
      </c>
      <c r="P557" s="484" t="s">
        <v>98</v>
      </c>
      <c r="Q557" s="138" t="s">
        <v>1160</v>
      </c>
      <c r="R557" s="132"/>
      <c r="S557" s="168" t="s">
        <v>788</v>
      </c>
      <c r="T557" s="584" t="s">
        <v>2335</v>
      </c>
      <c r="U557" s="810" t="s">
        <v>3032</v>
      </c>
      <c r="V557" s="814" t="s">
        <v>3033</v>
      </c>
      <c r="W557" s="810" t="s">
        <v>3034</v>
      </c>
      <c r="X557" s="674">
        <v>10</v>
      </c>
      <c r="Y557" s="83">
        <v>10</v>
      </c>
    </row>
    <row r="558" spans="1:25" ht="13.95" customHeight="1">
      <c r="A558" s="83">
        <v>409</v>
      </c>
      <c r="B558" s="107" t="s">
        <v>541</v>
      </c>
      <c r="C558" s="107" t="s">
        <v>557</v>
      </c>
      <c r="D558" s="826" t="s">
        <v>5018</v>
      </c>
      <c r="E558" s="1124" t="s">
        <v>12934</v>
      </c>
      <c r="F558" s="1121" t="s">
        <v>12933</v>
      </c>
      <c r="G558" s="1121" t="s">
        <v>11822</v>
      </c>
      <c r="H558" s="1127" t="s">
        <v>9714</v>
      </c>
      <c r="I558" s="1105" t="s">
        <v>11796</v>
      </c>
      <c r="J558" s="1102" t="s">
        <v>11824</v>
      </c>
      <c r="K558" s="1115">
        <v>172</v>
      </c>
      <c r="L558" s="1115">
        <v>1162</v>
      </c>
      <c r="M558" s="1105" t="s">
        <v>11817</v>
      </c>
      <c r="N558" s="1106">
        <v>2026</v>
      </c>
      <c r="O558" s="1146" t="s">
        <v>9715</v>
      </c>
      <c r="P558" s="484" t="s">
        <v>98</v>
      </c>
      <c r="R558" s="980" t="s">
        <v>9618</v>
      </c>
      <c r="X558" s="674">
        <v>10</v>
      </c>
      <c r="Y558" s="478" t="s">
        <v>8731</v>
      </c>
    </row>
    <row r="559" spans="1:25" ht="13.95" customHeight="1">
      <c r="A559" s="83">
        <v>410</v>
      </c>
      <c r="B559" s="107" t="s">
        <v>541</v>
      </c>
      <c r="C559" s="107" t="s">
        <v>557</v>
      </c>
      <c r="D559" s="826" t="s">
        <v>5016</v>
      </c>
      <c r="E559" s="1121" t="s">
        <v>12935</v>
      </c>
      <c r="F559" s="1111" t="s">
        <v>8753</v>
      </c>
      <c r="G559" s="1121" t="s">
        <v>11822</v>
      </c>
      <c r="H559" s="1108" t="s">
        <v>12936</v>
      </c>
      <c r="I559" s="1105" t="s">
        <v>11796</v>
      </c>
      <c r="J559" s="1102" t="s">
        <v>11824</v>
      </c>
      <c r="K559" s="1106">
        <v>0</v>
      </c>
      <c r="L559" s="1106">
        <v>646</v>
      </c>
      <c r="M559" s="1105" t="s">
        <v>11817</v>
      </c>
      <c r="N559" s="1106">
        <v>2026</v>
      </c>
      <c r="O559" s="1108" t="s">
        <v>12937</v>
      </c>
      <c r="P559" s="484" t="s">
        <v>98</v>
      </c>
      <c r="Q559" s="138" t="s">
        <v>1160</v>
      </c>
      <c r="R559" s="132"/>
      <c r="S559" s="168" t="s">
        <v>789</v>
      </c>
      <c r="T559" s="584" t="s">
        <v>2335</v>
      </c>
      <c r="U559" s="810" t="s">
        <v>3038</v>
      </c>
      <c r="V559" s="814" t="s">
        <v>3039</v>
      </c>
      <c r="W559" s="810" t="s">
        <v>3040</v>
      </c>
      <c r="X559" s="674">
        <v>10</v>
      </c>
      <c r="Y559" s="83">
        <v>10</v>
      </c>
    </row>
    <row r="560" spans="1:25" ht="13.8">
      <c r="A560" s="83">
        <v>412</v>
      </c>
      <c r="B560" s="107" t="s">
        <v>541</v>
      </c>
      <c r="C560" s="107" t="s">
        <v>557</v>
      </c>
      <c r="D560" s="826" t="s">
        <v>5019</v>
      </c>
      <c r="E560" s="1121" t="s">
        <v>12944</v>
      </c>
      <c r="F560" s="1108" t="s">
        <v>12945</v>
      </c>
      <c r="G560" s="1121" t="s">
        <v>11822</v>
      </c>
      <c r="H560" s="1108" t="s">
        <v>12946</v>
      </c>
      <c r="I560" s="1105" t="s">
        <v>11796</v>
      </c>
      <c r="J560" s="1102" t="s">
        <v>11824</v>
      </c>
      <c r="K560" s="1106">
        <v>10</v>
      </c>
      <c r="L560" s="1106">
        <v>38</v>
      </c>
      <c r="M560" s="1105" t="s">
        <v>11817</v>
      </c>
      <c r="N560" s="1106">
        <v>2026</v>
      </c>
      <c r="O560" s="1107" t="s">
        <v>12947</v>
      </c>
      <c r="P560" s="484" t="s">
        <v>98</v>
      </c>
      <c r="Q560" s="138" t="s">
        <v>1160</v>
      </c>
      <c r="R560" s="132"/>
      <c r="S560" s="168" t="s">
        <v>787</v>
      </c>
      <c r="T560" s="584" t="s">
        <v>2335</v>
      </c>
      <c r="U560" s="810" t="s">
        <v>3043</v>
      </c>
      <c r="V560" s="814" t="s">
        <v>3024</v>
      </c>
      <c r="W560" s="810" t="s">
        <v>3044</v>
      </c>
      <c r="X560" s="674">
        <v>10</v>
      </c>
      <c r="Y560" s="83">
        <v>10</v>
      </c>
    </row>
    <row r="561" spans="1:25" ht="13.95" customHeight="1">
      <c r="A561" s="83">
        <v>416</v>
      </c>
      <c r="B561" s="107" t="s">
        <v>541</v>
      </c>
      <c r="C561" s="107" t="s">
        <v>557</v>
      </c>
      <c r="D561" s="529" t="s">
        <v>5180</v>
      </c>
      <c r="E561" s="1121" t="s">
        <v>12957</v>
      </c>
      <c r="F561" s="1108" t="s">
        <v>12954</v>
      </c>
      <c r="G561" s="1121" t="s">
        <v>11822</v>
      </c>
      <c r="H561" s="1107" t="s">
        <v>12955</v>
      </c>
      <c r="I561" s="1105" t="s">
        <v>11796</v>
      </c>
      <c r="J561" s="1102" t="s">
        <v>11824</v>
      </c>
      <c r="K561" s="1106">
        <v>70</v>
      </c>
      <c r="L561" s="1106">
        <v>221</v>
      </c>
      <c r="M561" s="1105" t="s">
        <v>11817</v>
      </c>
      <c r="N561" s="1106">
        <v>2026</v>
      </c>
      <c r="O561" s="1107" t="s">
        <v>12958</v>
      </c>
      <c r="P561" s="484" t="s">
        <v>98</v>
      </c>
      <c r="R561" s="271"/>
      <c r="X561" s="674">
        <v>10</v>
      </c>
      <c r="Y561" s="478" t="s">
        <v>8731</v>
      </c>
    </row>
    <row r="562" spans="1:25" ht="13.95" customHeight="1">
      <c r="A562" s="83">
        <v>422</v>
      </c>
      <c r="B562" s="107" t="s">
        <v>541</v>
      </c>
      <c r="C562" s="107" t="s">
        <v>558</v>
      </c>
      <c r="D562" s="1000" t="s">
        <v>5028</v>
      </c>
      <c r="E562" s="1132" t="s">
        <v>11787</v>
      </c>
      <c r="F562" s="1154" t="s">
        <v>12983</v>
      </c>
      <c r="G562" s="1133" t="s">
        <v>11822</v>
      </c>
      <c r="H562" s="1154" t="s">
        <v>12984</v>
      </c>
      <c r="I562" s="1135" t="s">
        <v>11796</v>
      </c>
      <c r="J562" s="1132" t="s">
        <v>1423</v>
      </c>
      <c r="K562" s="1136">
        <v>0</v>
      </c>
      <c r="L562" s="1136">
        <v>3</v>
      </c>
      <c r="M562" s="1135" t="s">
        <v>11817</v>
      </c>
      <c r="N562" s="1136">
        <v>2026</v>
      </c>
      <c r="O562" s="1095" t="s">
        <v>11789</v>
      </c>
      <c r="P562" s="484" t="s">
        <v>66</v>
      </c>
      <c r="Q562" s="138" t="s">
        <v>1160</v>
      </c>
      <c r="R562" s="1160" t="s">
        <v>11740</v>
      </c>
      <c r="S562" s="168" t="s">
        <v>844</v>
      </c>
      <c r="T562" s="584"/>
      <c r="U562" s="810"/>
      <c r="V562" s="810"/>
      <c r="W562" s="811"/>
      <c r="X562" s="674">
        <v>10</v>
      </c>
      <c r="Y562" s="83"/>
    </row>
    <row r="563" spans="1:25" ht="13.95" customHeight="1">
      <c r="A563" s="83">
        <v>426</v>
      </c>
      <c r="B563" s="107" t="s">
        <v>541</v>
      </c>
      <c r="C563" s="107" t="s">
        <v>558</v>
      </c>
      <c r="D563" s="826" t="s">
        <v>5015</v>
      </c>
      <c r="E563" s="1121" t="s">
        <v>12997</v>
      </c>
      <c r="F563" s="1111" t="s">
        <v>8756</v>
      </c>
      <c r="G563" s="1121" t="s">
        <v>11822</v>
      </c>
      <c r="H563" s="1121" t="s">
        <v>12998</v>
      </c>
      <c r="I563" s="1128" t="s">
        <v>11796</v>
      </c>
      <c r="J563" s="1102" t="s">
        <v>11824</v>
      </c>
      <c r="K563" s="1106">
        <v>0</v>
      </c>
      <c r="L563" s="1106">
        <v>75</v>
      </c>
      <c r="M563" s="1105" t="s">
        <v>11817</v>
      </c>
      <c r="N563" s="1106">
        <v>2026</v>
      </c>
      <c r="O563" s="1111" t="s">
        <v>9722</v>
      </c>
      <c r="P563" s="484" t="s">
        <v>98</v>
      </c>
      <c r="Q563" s="139" t="s">
        <v>1161</v>
      </c>
      <c r="R563" s="978" t="s">
        <v>9618</v>
      </c>
      <c r="S563" s="168" t="s">
        <v>786</v>
      </c>
      <c r="T563" s="584" t="s">
        <v>2948</v>
      </c>
      <c r="U563" s="810" t="s">
        <v>3054</v>
      </c>
      <c r="V563" s="814" t="s">
        <v>3055</v>
      </c>
      <c r="W563" s="810" t="s">
        <v>3056</v>
      </c>
      <c r="X563" s="674">
        <v>10</v>
      </c>
      <c r="Y563" s="83">
        <v>9</v>
      </c>
    </row>
    <row r="564" spans="1:25" ht="13.95" customHeight="1">
      <c r="A564" s="83">
        <v>445</v>
      </c>
      <c r="B564" s="107" t="s">
        <v>543</v>
      </c>
      <c r="C564" s="107" t="s">
        <v>559</v>
      </c>
      <c r="D564" s="826" t="s">
        <v>5055</v>
      </c>
      <c r="E564" s="1127" t="s">
        <v>9723</v>
      </c>
      <c r="F564" s="1111" t="s">
        <v>660</v>
      </c>
      <c r="G564" s="1121" t="s">
        <v>11822</v>
      </c>
      <c r="H564" s="1108" t="s">
        <v>13022</v>
      </c>
      <c r="I564" s="1105" t="s">
        <v>11796</v>
      </c>
      <c r="J564" s="1102" t="s">
        <v>11824</v>
      </c>
      <c r="K564" s="1106">
        <v>0</v>
      </c>
      <c r="L564" s="1112">
        <v>30000</v>
      </c>
      <c r="M564" s="1105" t="s">
        <v>11817</v>
      </c>
      <c r="N564" s="1106">
        <v>2026</v>
      </c>
      <c r="O564" s="1107" t="s">
        <v>13023</v>
      </c>
      <c r="P564" s="484" t="s">
        <v>66</v>
      </c>
      <c r="R564" s="980" t="s">
        <v>9618</v>
      </c>
      <c r="X564" s="674">
        <v>10</v>
      </c>
      <c r="Y564" s="478" t="s">
        <v>8731</v>
      </c>
    </row>
    <row r="565" spans="1:25" ht="13.95" customHeight="1">
      <c r="A565" s="83">
        <v>450</v>
      </c>
      <c r="B565" s="107" t="s">
        <v>543</v>
      </c>
      <c r="C565" s="107" t="s">
        <v>559</v>
      </c>
      <c r="D565" s="826" t="s">
        <v>5027</v>
      </c>
      <c r="E565" s="1121" t="s">
        <v>13035</v>
      </c>
      <c r="F565" s="1111" t="s">
        <v>6834</v>
      </c>
      <c r="G565" s="1121" t="s">
        <v>11822</v>
      </c>
      <c r="H565" s="1108" t="s">
        <v>13036</v>
      </c>
      <c r="I565" s="1105" t="s">
        <v>11796</v>
      </c>
      <c r="J565" s="1102" t="s">
        <v>11824</v>
      </c>
      <c r="K565" s="1106">
        <v>0</v>
      </c>
      <c r="L565" s="1112">
        <v>150480</v>
      </c>
      <c r="M565" s="1105" t="s">
        <v>11817</v>
      </c>
      <c r="N565" s="1106">
        <v>2026</v>
      </c>
      <c r="O565" s="1111" t="s">
        <v>8591</v>
      </c>
      <c r="P565" s="484" t="s">
        <v>66</v>
      </c>
      <c r="Q565" s="139" t="s">
        <v>1163</v>
      </c>
      <c r="R565" s="141" t="s">
        <v>1156</v>
      </c>
      <c r="S565" s="168" t="s">
        <v>793</v>
      </c>
      <c r="T565" s="816" t="s">
        <v>11416</v>
      </c>
      <c r="U565" s="810"/>
      <c r="V565" s="810" t="s">
        <v>2496</v>
      </c>
      <c r="W565" s="810" t="s">
        <v>11414</v>
      </c>
      <c r="X565" s="674">
        <v>10</v>
      </c>
      <c r="Y565" s="83">
        <v>9</v>
      </c>
    </row>
    <row r="566" spans="1:25" ht="13.8">
      <c r="A566" s="83">
        <v>454</v>
      </c>
      <c r="B566" s="107" t="s">
        <v>543</v>
      </c>
      <c r="C566" s="107" t="s">
        <v>559</v>
      </c>
      <c r="D566" s="826" t="s">
        <v>5043</v>
      </c>
      <c r="E566" s="1108" t="s">
        <v>13051</v>
      </c>
      <c r="F566" s="1111" t="s">
        <v>591</v>
      </c>
      <c r="G566" s="1108" t="s">
        <v>11822</v>
      </c>
      <c r="H566" s="1107" t="s">
        <v>13052</v>
      </c>
      <c r="I566" s="1109" t="s">
        <v>11796</v>
      </c>
      <c r="J566" s="1103" t="s">
        <v>11824</v>
      </c>
      <c r="K566" s="1110">
        <v>0</v>
      </c>
      <c r="L566" s="1114">
        <v>1000</v>
      </c>
      <c r="M566" s="1109" t="s">
        <v>11817</v>
      </c>
      <c r="N566" s="1110">
        <v>2026</v>
      </c>
      <c r="O566" s="1107" t="s">
        <v>13053</v>
      </c>
      <c r="P566" s="484" t="s">
        <v>66</v>
      </c>
      <c r="Q566" s="139" t="s">
        <v>1163</v>
      </c>
      <c r="R566" s="126"/>
      <c r="S566" s="168" t="s">
        <v>794</v>
      </c>
      <c r="T566" s="584" t="s">
        <v>2451</v>
      </c>
      <c r="U566" s="810" t="s">
        <v>2503</v>
      </c>
      <c r="V566" s="810" t="s">
        <v>2504</v>
      </c>
      <c r="W566" s="810" t="s">
        <v>2505</v>
      </c>
      <c r="X566" s="674">
        <v>10</v>
      </c>
      <c r="Y566" s="83">
        <v>10</v>
      </c>
    </row>
    <row r="567" spans="1:25" ht="13.95" customHeight="1">
      <c r="A567" s="83">
        <v>455</v>
      </c>
      <c r="B567" s="107" t="s">
        <v>543</v>
      </c>
      <c r="C567" s="107" t="s">
        <v>559</v>
      </c>
      <c r="D567" s="826" t="s">
        <v>5044</v>
      </c>
      <c r="E567" s="1121" t="s">
        <v>13054</v>
      </c>
      <c r="F567" s="1108" t="s">
        <v>13055</v>
      </c>
      <c r="G567" s="1121" t="s">
        <v>11822</v>
      </c>
      <c r="H567" s="1108" t="s">
        <v>13056</v>
      </c>
      <c r="I567" s="1105" t="s">
        <v>11796</v>
      </c>
      <c r="J567" s="1102" t="s">
        <v>11824</v>
      </c>
      <c r="K567" s="1106">
        <v>0</v>
      </c>
      <c r="L567" s="1112">
        <v>230400</v>
      </c>
      <c r="M567" s="1105" t="s">
        <v>11817</v>
      </c>
      <c r="N567" s="1106">
        <v>2026</v>
      </c>
      <c r="O567" s="1092" t="s">
        <v>13560</v>
      </c>
      <c r="P567" s="484" t="s">
        <v>66</v>
      </c>
      <c r="Q567" s="139" t="s">
        <v>1163</v>
      </c>
      <c r="R567" s="1160" t="s">
        <v>11740</v>
      </c>
      <c r="S567" s="168" t="s">
        <v>795</v>
      </c>
      <c r="T567" s="584" t="s">
        <v>2506</v>
      </c>
      <c r="U567" s="810"/>
      <c r="V567" s="810" t="s">
        <v>2507</v>
      </c>
      <c r="W567" s="810" t="s">
        <v>2508</v>
      </c>
      <c r="X567" s="674">
        <v>10</v>
      </c>
      <c r="Y567" s="83">
        <v>10</v>
      </c>
    </row>
    <row r="568" spans="1:25" ht="13.95" customHeight="1">
      <c r="A568" s="83">
        <v>456</v>
      </c>
      <c r="B568" s="107" t="s">
        <v>543</v>
      </c>
      <c r="C568" s="107" t="s">
        <v>559</v>
      </c>
      <c r="D568" s="826" t="s">
        <v>5052</v>
      </c>
      <c r="E568" s="1108" t="s">
        <v>13057</v>
      </c>
      <c r="F568" s="1111" t="s">
        <v>8593</v>
      </c>
      <c r="G568" s="1108" t="s">
        <v>11822</v>
      </c>
      <c r="H568" s="1111" t="s">
        <v>8594</v>
      </c>
      <c r="I568" s="1109" t="s">
        <v>11796</v>
      </c>
      <c r="J568" s="1103" t="s">
        <v>11824</v>
      </c>
      <c r="K568" s="1110">
        <v>0</v>
      </c>
      <c r="L568" s="1110">
        <v>500</v>
      </c>
      <c r="M568" s="1109" t="s">
        <v>11817</v>
      </c>
      <c r="N568" s="1110">
        <v>2026</v>
      </c>
      <c r="O568" s="1111" t="s">
        <v>8595</v>
      </c>
      <c r="P568" s="484" t="s">
        <v>66</v>
      </c>
      <c r="Q568" s="138" t="s">
        <v>1165</v>
      </c>
      <c r="R568" s="980" t="s">
        <v>9618</v>
      </c>
      <c r="S568" s="168" t="s">
        <v>850</v>
      </c>
      <c r="T568" s="584" t="s">
        <v>2448</v>
      </c>
      <c r="U568" s="810"/>
      <c r="V568" s="810" t="s">
        <v>2509</v>
      </c>
      <c r="W568" s="810" t="s">
        <v>2510</v>
      </c>
      <c r="X568" s="674">
        <v>10</v>
      </c>
      <c r="Y568" s="83">
        <v>10</v>
      </c>
    </row>
    <row r="569" spans="1:25" ht="13.95" customHeight="1">
      <c r="A569" s="83">
        <v>457</v>
      </c>
      <c r="B569" s="107" t="s">
        <v>543</v>
      </c>
      <c r="C569" s="107" t="s">
        <v>559</v>
      </c>
      <c r="D569" s="826" t="s">
        <v>5052</v>
      </c>
      <c r="E569" s="1124" t="s">
        <v>13058</v>
      </c>
      <c r="F569" s="1121" t="s">
        <v>13059</v>
      </c>
      <c r="G569" s="1121" t="s">
        <v>11793</v>
      </c>
      <c r="H569" s="1108" t="s">
        <v>13060</v>
      </c>
      <c r="I569" s="1109" t="s">
        <v>13061</v>
      </c>
      <c r="J569" s="1102" t="s">
        <v>11796</v>
      </c>
      <c r="K569" s="1105" t="s">
        <v>11796</v>
      </c>
      <c r="L569" s="1105" t="s">
        <v>11796</v>
      </c>
      <c r="M569" s="1105" t="s">
        <v>11817</v>
      </c>
      <c r="N569" s="1106">
        <v>2026</v>
      </c>
      <c r="O569" s="1107" t="s">
        <v>13062</v>
      </c>
      <c r="P569" s="484" t="s">
        <v>66</v>
      </c>
      <c r="R569" s="978" t="s">
        <v>9618</v>
      </c>
      <c r="X569" s="674">
        <v>10</v>
      </c>
      <c r="Y569" s="478" t="s">
        <v>8731</v>
      </c>
    </row>
    <row r="570" spans="1:25" ht="13.95" customHeight="1">
      <c r="A570" s="83">
        <v>458</v>
      </c>
      <c r="B570" s="107" t="s">
        <v>543</v>
      </c>
      <c r="C570" s="107" t="s">
        <v>559</v>
      </c>
      <c r="D570" s="826" t="s">
        <v>5047</v>
      </c>
      <c r="E570" s="1108" t="s">
        <v>13063</v>
      </c>
      <c r="F570" s="1111" t="s">
        <v>604</v>
      </c>
      <c r="G570" s="1108" t="s">
        <v>11822</v>
      </c>
      <c r="H570" s="1108" t="s">
        <v>13064</v>
      </c>
      <c r="I570" s="1109" t="s">
        <v>11796</v>
      </c>
      <c r="J570" s="1103" t="s">
        <v>11824</v>
      </c>
      <c r="K570" s="1110">
        <v>0</v>
      </c>
      <c r="L570" s="1114">
        <v>1000000</v>
      </c>
      <c r="M570" s="1109" t="s">
        <v>11817</v>
      </c>
      <c r="N570" s="1110">
        <v>2026</v>
      </c>
      <c r="O570" s="1109" t="s">
        <v>13065</v>
      </c>
      <c r="P570" s="484" t="s">
        <v>66</v>
      </c>
      <c r="Q570" s="138" t="s">
        <v>1165</v>
      </c>
      <c r="R570" s="132"/>
      <c r="S570" s="168" t="s">
        <v>800</v>
      </c>
      <c r="T570" s="584" t="s">
        <v>2448</v>
      </c>
      <c r="U570" s="810" t="s">
        <v>2511</v>
      </c>
      <c r="V570" s="810" t="s">
        <v>2512</v>
      </c>
      <c r="W570" s="811" t="s">
        <v>2513</v>
      </c>
      <c r="X570" s="674">
        <v>10</v>
      </c>
      <c r="Y570" s="83">
        <v>10</v>
      </c>
    </row>
    <row r="571" spans="1:25" ht="13.95" customHeight="1">
      <c r="A571" s="83">
        <v>459</v>
      </c>
      <c r="B571" s="107" t="s">
        <v>543</v>
      </c>
      <c r="C571" s="107" t="s">
        <v>559</v>
      </c>
      <c r="D571" s="826" t="s">
        <v>5045</v>
      </c>
      <c r="E571" s="1121" t="s">
        <v>13066</v>
      </c>
      <c r="F571" s="1111" t="s">
        <v>914</v>
      </c>
      <c r="G571" s="1121" t="s">
        <v>11822</v>
      </c>
      <c r="H571" s="1108" t="s">
        <v>13067</v>
      </c>
      <c r="I571" s="1105" t="s">
        <v>11796</v>
      </c>
      <c r="J571" s="1102" t="s">
        <v>11855</v>
      </c>
      <c r="K571" s="1123">
        <v>13.5</v>
      </c>
      <c r="L571" s="1123">
        <v>10.199999999999999</v>
      </c>
      <c r="M571" s="1105" t="s">
        <v>11817</v>
      </c>
      <c r="N571" s="1106">
        <v>2026</v>
      </c>
      <c r="O571" s="1108" t="s">
        <v>13068</v>
      </c>
      <c r="P571" s="484" t="s">
        <v>66</v>
      </c>
      <c r="Q571" s="139" t="s">
        <v>1163</v>
      </c>
      <c r="R571" s="132"/>
      <c r="S571" s="168" t="s">
        <v>852</v>
      </c>
      <c r="T571" s="584" t="s">
        <v>2514</v>
      </c>
      <c r="U571" s="810"/>
      <c r="V571" s="810" t="s">
        <v>2515</v>
      </c>
      <c r="W571" s="810" t="s">
        <v>2516</v>
      </c>
      <c r="X571" s="674">
        <v>10</v>
      </c>
      <c r="Y571" s="83">
        <v>10</v>
      </c>
    </row>
    <row r="572" spans="1:25" ht="13.95" customHeight="1">
      <c r="A572" s="83">
        <v>460</v>
      </c>
      <c r="B572" s="107" t="s">
        <v>543</v>
      </c>
      <c r="C572" s="107" t="s">
        <v>559</v>
      </c>
      <c r="D572" s="826" t="s">
        <v>5051</v>
      </c>
      <c r="E572" s="1121" t="s">
        <v>13069</v>
      </c>
      <c r="F572" s="1111" t="s">
        <v>619</v>
      </c>
      <c r="G572" s="1121" t="s">
        <v>11822</v>
      </c>
      <c r="H572" s="1108" t="s">
        <v>13070</v>
      </c>
      <c r="I572" s="1105" t="s">
        <v>11796</v>
      </c>
      <c r="J572" s="1102" t="s">
        <v>11824</v>
      </c>
      <c r="K572" s="1106">
        <v>0</v>
      </c>
      <c r="L572" s="1112">
        <v>2600000</v>
      </c>
      <c r="M572" s="1105" t="s">
        <v>11817</v>
      </c>
      <c r="N572" s="1106">
        <v>2026</v>
      </c>
      <c r="O572" s="1111" t="s">
        <v>8596</v>
      </c>
      <c r="P572" s="484" t="s">
        <v>66</v>
      </c>
      <c r="Q572" s="139" t="s">
        <v>1163</v>
      </c>
      <c r="R572" s="132"/>
      <c r="S572" s="168" t="s">
        <v>854</v>
      </c>
      <c r="T572" s="584" t="s">
        <v>2506</v>
      </c>
      <c r="U572" s="810"/>
      <c r="V572" s="810" t="s">
        <v>2517</v>
      </c>
      <c r="W572" s="810" t="s">
        <v>2518</v>
      </c>
      <c r="X572" s="674">
        <v>10</v>
      </c>
      <c r="Y572" s="83">
        <v>10</v>
      </c>
    </row>
    <row r="573" spans="1:25" ht="13.8">
      <c r="A573" s="83">
        <v>464</v>
      </c>
      <c r="B573" s="107" t="s">
        <v>543</v>
      </c>
      <c r="C573" s="107" t="s">
        <v>559</v>
      </c>
      <c r="D573" s="826" t="s">
        <v>5054</v>
      </c>
      <c r="E573" s="1102" t="s">
        <v>13084</v>
      </c>
      <c r="F573" s="1103" t="s">
        <v>13072</v>
      </c>
      <c r="G573" s="1102" t="s">
        <v>11822</v>
      </c>
      <c r="H573" s="1103" t="s">
        <v>13085</v>
      </c>
      <c r="I573" s="1105" t="s">
        <v>11796</v>
      </c>
      <c r="J573" s="1102" t="s">
        <v>11824</v>
      </c>
      <c r="K573" s="1106">
        <v>0</v>
      </c>
      <c r="L573" s="1112">
        <v>60000</v>
      </c>
      <c r="M573" s="1105" t="s">
        <v>11817</v>
      </c>
      <c r="N573" s="1106">
        <v>2026</v>
      </c>
      <c r="O573" s="1107" t="s">
        <v>13086</v>
      </c>
      <c r="P573" s="484" t="s">
        <v>98</v>
      </c>
      <c r="Q573" s="138" t="s">
        <v>1165</v>
      </c>
      <c r="R573" s="132"/>
      <c r="S573" s="168"/>
      <c r="T573" s="584" t="s">
        <v>2446</v>
      </c>
      <c r="U573" s="810"/>
      <c r="V573" s="814" t="s">
        <v>3065</v>
      </c>
      <c r="W573" s="814" t="s">
        <v>3066</v>
      </c>
      <c r="X573" s="674">
        <v>10</v>
      </c>
      <c r="Y573" s="83">
        <v>10</v>
      </c>
    </row>
    <row r="574" spans="1:25" ht="14.25" customHeight="1">
      <c r="A574" s="83">
        <v>474</v>
      </c>
      <c r="B574" s="107" t="s">
        <v>543</v>
      </c>
      <c r="C574" s="107" t="s">
        <v>560</v>
      </c>
      <c r="D574" s="1000" t="s">
        <v>5061</v>
      </c>
      <c r="E574" s="1121" t="s">
        <v>13175</v>
      </c>
      <c r="F574" s="1111" t="s">
        <v>585</v>
      </c>
      <c r="G574" s="1121" t="s">
        <v>11822</v>
      </c>
      <c r="H574" s="1108" t="s">
        <v>13176</v>
      </c>
      <c r="I574" s="1105" t="s">
        <v>11796</v>
      </c>
      <c r="J574" s="1102" t="s">
        <v>11824</v>
      </c>
      <c r="K574" s="1106">
        <v>0</v>
      </c>
      <c r="L574" s="1106">
        <v>5</v>
      </c>
      <c r="M574" s="1105" t="s">
        <v>11817</v>
      </c>
      <c r="N574" s="1106">
        <v>2026</v>
      </c>
      <c r="O574" s="1108" t="s">
        <v>13177</v>
      </c>
      <c r="P574" s="484" t="s">
        <v>98</v>
      </c>
      <c r="Q574" s="138" t="s">
        <v>9728</v>
      </c>
      <c r="R574" s="132"/>
      <c r="S574" s="168" t="s">
        <v>806</v>
      </c>
      <c r="T574" s="819" t="s">
        <v>3077</v>
      </c>
      <c r="U574" s="810"/>
      <c r="V574" s="814" t="s">
        <v>3078</v>
      </c>
      <c r="W574" s="814" t="s">
        <v>3079</v>
      </c>
      <c r="X574" s="674">
        <v>10</v>
      </c>
      <c r="Y574" s="83">
        <v>9</v>
      </c>
    </row>
    <row r="575" spans="1:25" ht="13.95" customHeight="1">
      <c r="A575" s="83">
        <v>479</v>
      </c>
      <c r="B575" s="107" t="s">
        <v>543</v>
      </c>
      <c r="C575" s="107" t="s">
        <v>560</v>
      </c>
      <c r="D575" s="1000" t="s">
        <v>5066</v>
      </c>
      <c r="E575" s="1121" t="s">
        <v>13123</v>
      </c>
      <c r="F575" s="1111" t="s">
        <v>8764</v>
      </c>
      <c r="G575" s="1121" t="s">
        <v>11822</v>
      </c>
      <c r="H575" s="1124" t="s">
        <v>8816</v>
      </c>
      <c r="I575" s="1105" t="s">
        <v>11796</v>
      </c>
      <c r="J575" s="1102" t="s">
        <v>11831</v>
      </c>
      <c r="K575" s="1106">
        <v>0</v>
      </c>
      <c r="L575" s="1112">
        <v>307000000</v>
      </c>
      <c r="M575" s="1105" t="s">
        <v>11817</v>
      </c>
      <c r="N575" s="1106">
        <v>2026</v>
      </c>
      <c r="O575" s="1107" t="s">
        <v>13124</v>
      </c>
      <c r="P575" s="484" t="s">
        <v>98</v>
      </c>
      <c r="Q575" s="138" t="s">
        <v>1164</v>
      </c>
      <c r="R575" s="980" t="s">
        <v>9618</v>
      </c>
      <c r="S575" s="168" t="s">
        <v>860</v>
      </c>
      <c r="T575" s="819" t="s">
        <v>2737</v>
      </c>
      <c r="U575" s="810"/>
      <c r="V575" s="814" t="s">
        <v>3088</v>
      </c>
      <c r="W575" s="814" t="s">
        <v>3089</v>
      </c>
      <c r="X575" s="674">
        <v>10</v>
      </c>
      <c r="Y575" s="83">
        <v>9</v>
      </c>
    </row>
    <row r="576" spans="1:25" ht="13.2" customHeight="1">
      <c r="A576" s="83">
        <v>480</v>
      </c>
      <c r="B576" s="107" t="s">
        <v>543</v>
      </c>
      <c r="C576" s="107" t="s">
        <v>560</v>
      </c>
      <c r="D576" s="1000" t="s">
        <v>5066</v>
      </c>
      <c r="E576" s="1121" t="s">
        <v>13125</v>
      </c>
      <c r="F576" s="1111" t="s">
        <v>8764</v>
      </c>
      <c r="G576" s="1121" t="s">
        <v>11822</v>
      </c>
      <c r="H576" s="1121" t="s">
        <v>13126</v>
      </c>
      <c r="I576" s="1105" t="s">
        <v>11796</v>
      </c>
      <c r="J576" s="1102" t="s">
        <v>11824</v>
      </c>
      <c r="K576" s="1106">
        <v>0</v>
      </c>
      <c r="L576" s="1112">
        <v>5000</v>
      </c>
      <c r="M576" s="1105" t="s">
        <v>11817</v>
      </c>
      <c r="N576" s="1106">
        <v>2026</v>
      </c>
      <c r="O576" s="1107" t="s">
        <v>8613</v>
      </c>
      <c r="P576" s="484" t="s">
        <v>98</v>
      </c>
      <c r="Q576" s="138" t="s">
        <v>1164</v>
      </c>
      <c r="R576" s="132"/>
      <c r="S576" s="168" t="s">
        <v>860</v>
      </c>
      <c r="T576" s="819" t="s">
        <v>2737</v>
      </c>
      <c r="U576" s="810"/>
      <c r="V576" s="814" t="s">
        <v>3090</v>
      </c>
      <c r="W576" s="814" t="s">
        <v>3091</v>
      </c>
      <c r="X576" s="674">
        <v>10</v>
      </c>
      <c r="Y576" s="83">
        <v>9</v>
      </c>
    </row>
    <row r="577" spans="1:25">
      <c r="A577" s="83">
        <v>481</v>
      </c>
      <c r="B577" s="107" t="s">
        <v>543</v>
      </c>
      <c r="C577" s="107" t="s">
        <v>560</v>
      </c>
      <c r="D577" s="1000" t="s">
        <v>5066</v>
      </c>
      <c r="E577" s="1121" t="s">
        <v>13127</v>
      </c>
      <c r="F577" s="1111" t="s">
        <v>8764</v>
      </c>
      <c r="G577" s="1121" t="s">
        <v>11793</v>
      </c>
      <c r="H577" s="1121" t="s">
        <v>13128</v>
      </c>
      <c r="I577" s="1124" t="s">
        <v>13129</v>
      </c>
      <c r="J577" s="1102" t="s">
        <v>11796</v>
      </c>
      <c r="K577" s="1105" t="s">
        <v>11796</v>
      </c>
      <c r="L577" s="1105" t="s">
        <v>11796</v>
      </c>
      <c r="M577" s="1105" t="s">
        <v>11817</v>
      </c>
      <c r="N577" s="1106">
        <v>2026</v>
      </c>
      <c r="O577" s="1108" t="s">
        <v>13130</v>
      </c>
      <c r="P577" s="484" t="s">
        <v>98</v>
      </c>
      <c r="X577" s="674">
        <v>10</v>
      </c>
      <c r="Y577" s="478" t="s">
        <v>8731</v>
      </c>
    </row>
    <row r="578" spans="1:25">
      <c r="A578" s="83">
        <v>483</v>
      </c>
      <c r="B578" s="107" t="s">
        <v>543</v>
      </c>
      <c r="C578" s="107" t="s">
        <v>560</v>
      </c>
      <c r="D578" s="1000" t="s">
        <v>5067</v>
      </c>
      <c r="E578" s="1121" t="s">
        <v>13134</v>
      </c>
      <c r="F578" s="1111" t="s">
        <v>7133</v>
      </c>
      <c r="G578" s="1121" t="s">
        <v>11822</v>
      </c>
      <c r="H578" s="1111" t="s">
        <v>8614</v>
      </c>
      <c r="I578" s="1105" t="s">
        <v>11796</v>
      </c>
      <c r="J578" s="1102" t="s">
        <v>11824</v>
      </c>
      <c r="K578" s="1106">
        <v>0</v>
      </c>
      <c r="L578" s="1106">
        <v>30</v>
      </c>
      <c r="M578" s="1105" t="s">
        <v>11817</v>
      </c>
      <c r="N578" s="1106">
        <v>2026</v>
      </c>
      <c r="O578" s="1108" t="s">
        <v>13135</v>
      </c>
      <c r="P578" s="484" t="s">
        <v>98</v>
      </c>
      <c r="X578" s="674">
        <v>10</v>
      </c>
      <c r="Y578" s="478" t="s">
        <v>8731</v>
      </c>
    </row>
    <row r="579" spans="1:25" ht="13.95" customHeight="1">
      <c r="A579" s="83">
        <v>486</v>
      </c>
      <c r="B579" s="107" t="s">
        <v>543</v>
      </c>
      <c r="C579" s="107" t="s">
        <v>560</v>
      </c>
      <c r="D579" s="1000" t="s">
        <v>5062</v>
      </c>
      <c r="E579" s="1121" t="s">
        <v>13142</v>
      </c>
      <c r="F579" s="1111" t="s">
        <v>609</v>
      </c>
      <c r="G579" s="1121" t="s">
        <v>11822</v>
      </c>
      <c r="H579" s="1108" t="s">
        <v>13143</v>
      </c>
      <c r="I579" s="1105" t="s">
        <v>11796</v>
      </c>
      <c r="J579" s="1102" t="s">
        <v>11824</v>
      </c>
      <c r="K579" s="1106">
        <v>0</v>
      </c>
      <c r="L579" s="1106">
        <v>10</v>
      </c>
      <c r="M579" s="1105" t="s">
        <v>11817</v>
      </c>
      <c r="N579" s="1106">
        <v>2026</v>
      </c>
      <c r="O579" s="1108" t="s">
        <v>13144</v>
      </c>
      <c r="P579" s="484" t="s">
        <v>98</v>
      </c>
      <c r="X579" s="674">
        <v>10</v>
      </c>
      <c r="Y579" s="478" t="s">
        <v>8731</v>
      </c>
    </row>
    <row r="580" spans="1:25" ht="13.2" customHeight="1">
      <c r="A580" s="83">
        <v>490</v>
      </c>
      <c r="B580" s="107" t="s">
        <v>543</v>
      </c>
      <c r="C580" s="107" t="s">
        <v>560</v>
      </c>
      <c r="D580" s="1000" t="s">
        <v>5068</v>
      </c>
      <c r="E580" s="1108" t="s">
        <v>13151</v>
      </c>
      <c r="F580" s="1111" t="s">
        <v>8765</v>
      </c>
      <c r="G580" s="1108" t="s">
        <v>11822</v>
      </c>
      <c r="H580" s="1108" t="s">
        <v>13152</v>
      </c>
      <c r="I580" s="1121" t="s">
        <v>13153</v>
      </c>
      <c r="J580" s="1103" t="s">
        <v>11831</v>
      </c>
      <c r="K580" s="1110">
        <v>0</v>
      </c>
      <c r="L580" s="1158">
        <v>1</v>
      </c>
      <c r="M580" s="1109" t="s">
        <v>11817</v>
      </c>
      <c r="N580" s="1110">
        <v>2026</v>
      </c>
      <c r="O580" s="1101" t="s">
        <v>9733</v>
      </c>
      <c r="P580" s="484" t="s">
        <v>98</v>
      </c>
      <c r="Q580" s="138" t="s">
        <v>1164</v>
      </c>
      <c r="R580" s="980" t="s">
        <v>9618</v>
      </c>
      <c r="S580" s="168" t="s">
        <v>856</v>
      </c>
      <c r="T580" s="584" t="s">
        <v>3101</v>
      </c>
      <c r="U580" s="810" t="s">
        <v>3104</v>
      </c>
      <c r="V580" s="814" t="s">
        <v>3105</v>
      </c>
      <c r="W580" s="814" t="s">
        <v>3106</v>
      </c>
      <c r="X580" s="674">
        <v>10</v>
      </c>
      <c r="Y580" s="83">
        <v>8</v>
      </c>
    </row>
    <row r="581" spans="1:25">
      <c r="A581" s="83">
        <v>499</v>
      </c>
      <c r="B581" s="107" t="s">
        <v>544</v>
      </c>
      <c r="C581" s="107" t="s">
        <v>561</v>
      </c>
      <c r="D581" s="1000" t="s">
        <v>5073</v>
      </c>
      <c r="E581" s="1102" t="s">
        <v>13230</v>
      </c>
      <c r="F581" s="1102" t="s">
        <v>13227</v>
      </c>
      <c r="G581" s="1102" t="s">
        <v>11822</v>
      </c>
      <c r="H581" s="1103" t="s">
        <v>13229</v>
      </c>
      <c r="I581" s="1105" t="s">
        <v>11796</v>
      </c>
      <c r="J581" s="1102" t="s">
        <v>11824</v>
      </c>
      <c r="K581" s="1106">
        <v>0</v>
      </c>
      <c r="L581" s="1106">
        <v>500</v>
      </c>
      <c r="M581" s="1105" t="s">
        <v>11817</v>
      </c>
      <c r="N581" s="1106">
        <v>2026</v>
      </c>
      <c r="O581" s="1108" t="s">
        <v>13231</v>
      </c>
      <c r="P581" s="484" t="s">
        <v>66</v>
      </c>
      <c r="X581" s="674">
        <v>10</v>
      </c>
      <c r="Y581" s="478" t="s">
        <v>8731</v>
      </c>
    </row>
    <row r="582" spans="1:25" ht="13.8">
      <c r="A582" s="83">
        <v>505</v>
      </c>
      <c r="B582" s="107" t="s">
        <v>544</v>
      </c>
      <c r="C582" s="107" t="s">
        <v>561</v>
      </c>
      <c r="D582" s="1000" t="s">
        <v>5075</v>
      </c>
      <c r="E582" s="1102" t="s">
        <v>13189</v>
      </c>
      <c r="F582" s="1103" t="s">
        <v>13190</v>
      </c>
      <c r="G582" s="1102" t="s">
        <v>11822</v>
      </c>
      <c r="H582" s="1103" t="s">
        <v>13191</v>
      </c>
      <c r="I582" s="1105" t="s">
        <v>11796</v>
      </c>
      <c r="J582" s="1102" t="s">
        <v>11824</v>
      </c>
      <c r="K582" s="1106">
        <v>0</v>
      </c>
      <c r="L582" s="1106">
        <v>800</v>
      </c>
      <c r="M582" s="1105" t="s">
        <v>11817</v>
      </c>
      <c r="N582" s="1106">
        <v>2026</v>
      </c>
      <c r="O582" s="1107" t="s">
        <v>13192</v>
      </c>
      <c r="P582" s="484" t="s">
        <v>66</v>
      </c>
      <c r="Q582" s="138" t="s">
        <v>1179</v>
      </c>
      <c r="R582" s="132"/>
      <c r="S582" s="168" t="s">
        <v>810</v>
      </c>
      <c r="T582" s="819" t="s">
        <v>4580</v>
      </c>
      <c r="U582" s="810"/>
      <c r="V582" s="810" t="s">
        <v>2564</v>
      </c>
      <c r="W582" s="810" t="s">
        <v>2565</v>
      </c>
      <c r="X582" s="674">
        <v>10</v>
      </c>
      <c r="Y582" s="83">
        <v>10</v>
      </c>
    </row>
    <row r="583" spans="1:25" ht="13.8">
      <c r="A583" s="83">
        <v>506</v>
      </c>
      <c r="B583" s="107" t="s">
        <v>544</v>
      </c>
      <c r="C583" s="107" t="s">
        <v>561</v>
      </c>
      <c r="D583" s="1000" t="s">
        <v>5075</v>
      </c>
      <c r="E583" s="1102" t="s">
        <v>13193</v>
      </c>
      <c r="F583" s="1103" t="s">
        <v>13190</v>
      </c>
      <c r="G583" s="1102" t="s">
        <v>11822</v>
      </c>
      <c r="H583" s="1103" t="s">
        <v>13194</v>
      </c>
      <c r="I583" s="1105" t="s">
        <v>11796</v>
      </c>
      <c r="J583" s="1102" t="s">
        <v>11824</v>
      </c>
      <c r="K583" s="1106">
        <v>0</v>
      </c>
      <c r="L583" s="1112">
        <v>1000</v>
      </c>
      <c r="M583" s="1105" t="s">
        <v>11817</v>
      </c>
      <c r="N583" s="1106">
        <v>2026</v>
      </c>
      <c r="O583" s="1111" t="s">
        <v>8626</v>
      </c>
      <c r="P583" s="484" t="s">
        <v>66</v>
      </c>
      <c r="Q583" s="45" t="s">
        <v>1179</v>
      </c>
      <c r="R583" s="126"/>
      <c r="S583" s="168" t="s">
        <v>810</v>
      </c>
      <c r="T583" s="819" t="s">
        <v>4581</v>
      </c>
      <c r="U583" s="810"/>
      <c r="V583" s="810" t="s">
        <v>2566</v>
      </c>
      <c r="W583" s="810" t="s">
        <v>2567</v>
      </c>
      <c r="X583" s="674">
        <v>10</v>
      </c>
      <c r="Y583" s="83">
        <v>10</v>
      </c>
    </row>
    <row r="584" spans="1:25" ht="13.95" customHeight="1">
      <c r="A584" s="83">
        <v>509</v>
      </c>
      <c r="B584" s="107" t="s">
        <v>544</v>
      </c>
      <c r="C584" s="107" t="s">
        <v>561</v>
      </c>
      <c r="D584" s="1000" t="s">
        <v>5077</v>
      </c>
      <c r="E584" s="1102" t="s">
        <v>13203</v>
      </c>
      <c r="F584" s="1102" t="s">
        <v>13199</v>
      </c>
      <c r="G584" s="1102" t="s">
        <v>11822</v>
      </c>
      <c r="H584" s="1113" t="s">
        <v>13204</v>
      </c>
      <c r="I584" s="1105" t="s">
        <v>11796</v>
      </c>
      <c r="J584" s="1102" t="s">
        <v>11824</v>
      </c>
      <c r="K584" s="1106">
        <v>0</v>
      </c>
      <c r="L584" s="1112">
        <v>166670</v>
      </c>
      <c r="M584" s="1105" t="s">
        <v>11817</v>
      </c>
      <c r="N584" s="1106">
        <v>2026</v>
      </c>
      <c r="O584" s="1111" t="s">
        <v>8631</v>
      </c>
      <c r="P584" s="484" t="s">
        <v>66</v>
      </c>
      <c r="Q584" s="138" t="s">
        <v>1178</v>
      </c>
      <c r="R584" s="132"/>
      <c r="S584" s="168" t="s">
        <v>861</v>
      </c>
      <c r="T584" s="583" t="s">
        <v>2570</v>
      </c>
      <c r="U584" s="809"/>
      <c r="V584" s="809" t="s">
        <v>2571</v>
      </c>
      <c r="W584" s="809" t="s">
        <v>2572</v>
      </c>
      <c r="X584" s="674">
        <v>10</v>
      </c>
      <c r="Y584" s="83">
        <v>5</v>
      </c>
    </row>
    <row r="585" spans="1:25" ht="13.95" customHeight="1">
      <c r="A585" s="83">
        <v>512</v>
      </c>
      <c r="B585" s="107" t="s">
        <v>544</v>
      </c>
      <c r="C585" s="107" t="s">
        <v>561</v>
      </c>
      <c r="D585" s="1000" t="s">
        <v>5074</v>
      </c>
      <c r="E585" s="1102" t="s">
        <v>13212</v>
      </c>
      <c r="F585" s="1102" t="s">
        <v>13206</v>
      </c>
      <c r="G585" s="1102" t="s">
        <v>11822</v>
      </c>
      <c r="H585" s="1103" t="s">
        <v>13213</v>
      </c>
      <c r="I585" s="1105" t="s">
        <v>11796</v>
      </c>
      <c r="J585" s="1102" t="s">
        <v>11824</v>
      </c>
      <c r="K585" s="1106">
        <v>0</v>
      </c>
      <c r="L585" s="1112">
        <v>2400</v>
      </c>
      <c r="M585" s="1105" t="s">
        <v>11817</v>
      </c>
      <c r="N585" s="1106">
        <v>2026</v>
      </c>
      <c r="O585" s="1111" t="s">
        <v>8633</v>
      </c>
      <c r="P585" s="484" t="s">
        <v>98</v>
      </c>
      <c r="Q585" s="138" t="s">
        <v>1164</v>
      </c>
      <c r="R585" s="141" t="s">
        <v>1158</v>
      </c>
      <c r="S585" s="168" t="s">
        <v>809</v>
      </c>
      <c r="T585" s="584" t="s">
        <v>3107</v>
      </c>
      <c r="U585" s="810"/>
      <c r="V585" s="814" t="s">
        <v>3115</v>
      </c>
      <c r="W585" s="814" t="s">
        <v>3116</v>
      </c>
      <c r="X585" s="674">
        <v>10</v>
      </c>
      <c r="Y585" s="83">
        <v>10</v>
      </c>
    </row>
    <row r="586" spans="1:25" ht="13.95" customHeight="1">
      <c r="A586" s="83">
        <v>524</v>
      </c>
      <c r="B586" s="107" t="s">
        <v>544</v>
      </c>
      <c r="C586" s="107" t="s">
        <v>562</v>
      </c>
      <c r="D586" s="1000" t="s">
        <v>5087</v>
      </c>
      <c r="E586" s="1102" t="s">
        <v>13249</v>
      </c>
      <c r="F586" s="1103" t="s">
        <v>13246</v>
      </c>
      <c r="G586" s="1102" t="s">
        <v>11822</v>
      </c>
      <c r="H586" s="1103" t="s">
        <v>13250</v>
      </c>
      <c r="I586" s="1105" t="s">
        <v>11796</v>
      </c>
      <c r="J586" s="1102" t="s">
        <v>11824</v>
      </c>
      <c r="K586" s="1106">
        <v>0</v>
      </c>
      <c r="L586" s="1112">
        <v>1080</v>
      </c>
      <c r="M586" s="1105" t="s">
        <v>11817</v>
      </c>
      <c r="N586" s="1106">
        <v>2026</v>
      </c>
      <c r="O586" s="1111" t="s">
        <v>8640</v>
      </c>
      <c r="P586" s="484" t="s">
        <v>98</v>
      </c>
      <c r="Q586" s="138" t="s">
        <v>1166</v>
      </c>
      <c r="R586" s="132"/>
      <c r="S586" s="168" t="s">
        <v>868</v>
      </c>
      <c r="T586" s="584" t="s">
        <v>3117</v>
      </c>
      <c r="U586" s="810"/>
      <c r="V586" s="810" t="s">
        <v>5135</v>
      </c>
      <c r="W586" s="814" t="s">
        <v>5134</v>
      </c>
      <c r="X586" s="674">
        <v>10</v>
      </c>
      <c r="Y586" s="83">
        <v>10</v>
      </c>
    </row>
    <row r="587" spans="1:25" ht="13.95" customHeight="1">
      <c r="A587" s="83">
        <v>526</v>
      </c>
      <c r="B587" s="107" t="s">
        <v>544</v>
      </c>
      <c r="C587" s="107" t="s">
        <v>562</v>
      </c>
      <c r="D587" s="1000" t="s">
        <v>5137</v>
      </c>
      <c r="E587" s="1102" t="s">
        <v>13256</v>
      </c>
      <c r="F587" s="1102" t="s">
        <v>13252</v>
      </c>
      <c r="G587" s="1102" t="s">
        <v>11822</v>
      </c>
      <c r="H587" s="1102" t="s">
        <v>13257</v>
      </c>
      <c r="I587" s="1105" t="s">
        <v>11796</v>
      </c>
      <c r="J587" s="1102" t="s">
        <v>11824</v>
      </c>
      <c r="K587" s="1106">
        <v>0</v>
      </c>
      <c r="L587" s="1106">
        <v>300</v>
      </c>
      <c r="M587" s="1105" t="s">
        <v>11817</v>
      </c>
      <c r="N587" s="1106">
        <v>2026</v>
      </c>
      <c r="O587" s="1107" t="s">
        <v>13258</v>
      </c>
      <c r="P587" s="484" t="s">
        <v>98</v>
      </c>
      <c r="Q587" s="138" t="s">
        <v>1166</v>
      </c>
      <c r="R587" s="132"/>
      <c r="S587" s="168" t="s">
        <v>865</v>
      </c>
      <c r="T587" s="584" t="s">
        <v>3117</v>
      </c>
      <c r="U587" s="810"/>
      <c r="V587" s="810" t="s">
        <v>5153</v>
      </c>
      <c r="W587" s="814" t="s">
        <v>3122</v>
      </c>
      <c r="X587" s="674">
        <v>10</v>
      </c>
      <c r="Y587" s="83">
        <v>10</v>
      </c>
    </row>
    <row r="588" spans="1:25" ht="13.95" customHeight="1">
      <c r="A588" s="83">
        <v>530</v>
      </c>
      <c r="B588" s="107" t="s">
        <v>544</v>
      </c>
      <c r="C588" s="107" t="s">
        <v>562</v>
      </c>
      <c r="D588" s="1000" t="s">
        <v>5090</v>
      </c>
      <c r="E588" s="1102" t="s">
        <v>13270</v>
      </c>
      <c r="F588" s="1102" t="s">
        <v>13267</v>
      </c>
      <c r="G588" s="1102" t="s">
        <v>11822</v>
      </c>
      <c r="H588" s="1103" t="s">
        <v>13271</v>
      </c>
      <c r="I588" s="1105" t="s">
        <v>11796</v>
      </c>
      <c r="J588" s="1102" t="s">
        <v>11831</v>
      </c>
      <c r="K588" s="1106">
        <v>0</v>
      </c>
      <c r="L588" s="1112">
        <v>545000000</v>
      </c>
      <c r="M588" s="1105" t="s">
        <v>11817</v>
      </c>
      <c r="N588" s="1106">
        <v>2026</v>
      </c>
      <c r="O588" s="1107" t="s">
        <v>13272</v>
      </c>
      <c r="P588" s="484" t="s">
        <v>98</v>
      </c>
      <c r="Q588" s="138" t="s">
        <v>1166</v>
      </c>
      <c r="R588" s="132"/>
      <c r="S588" s="168" t="s">
        <v>866</v>
      </c>
      <c r="T588" s="584" t="s">
        <v>3128</v>
      </c>
      <c r="U588" s="810"/>
      <c r="V588" s="810" t="s">
        <v>3131</v>
      </c>
      <c r="W588" s="814" t="s">
        <v>3132</v>
      </c>
      <c r="X588" s="674">
        <v>10</v>
      </c>
      <c r="Y588" s="83">
        <v>10</v>
      </c>
    </row>
    <row r="589" spans="1:25" ht="13.2" customHeight="1">
      <c r="A589" s="83">
        <v>534</v>
      </c>
      <c r="B589" s="107" t="s">
        <v>544</v>
      </c>
      <c r="C589" s="107" t="s">
        <v>562</v>
      </c>
      <c r="D589" s="1000" t="s">
        <v>5094</v>
      </c>
      <c r="E589" s="1102" t="s">
        <v>13287</v>
      </c>
      <c r="F589" s="1102" t="s">
        <v>13283</v>
      </c>
      <c r="G589" s="1102" t="s">
        <v>11822</v>
      </c>
      <c r="H589" s="1102" t="s">
        <v>13288</v>
      </c>
      <c r="I589" s="1105" t="s">
        <v>11796</v>
      </c>
      <c r="J589" s="1102" t="s">
        <v>11824</v>
      </c>
      <c r="K589" s="1106">
        <v>0</v>
      </c>
      <c r="L589" s="1106">
        <v>100</v>
      </c>
      <c r="M589" s="1105" t="s">
        <v>11817</v>
      </c>
      <c r="N589" s="1106">
        <v>2026</v>
      </c>
      <c r="O589" s="1111" t="s">
        <v>8645</v>
      </c>
      <c r="P589" s="484" t="s">
        <v>98</v>
      </c>
      <c r="Q589" s="272" t="s">
        <v>1180</v>
      </c>
      <c r="R589" s="273"/>
      <c r="S589" s="168" t="s">
        <v>871</v>
      </c>
      <c r="T589" s="584" t="s">
        <v>4582</v>
      </c>
      <c r="U589" s="810" t="s">
        <v>3139</v>
      </c>
      <c r="V589" s="810" t="s">
        <v>3140</v>
      </c>
      <c r="W589" s="814" t="s">
        <v>3141</v>
      </c>
      <c r="X589" s="674">
        <v>10</v>
      </c>
      <c r="Y589" s="83">
        <v>10</v>
      </c>
    </row>
    <row r="590" spans="1:25" ht="13.8">
      <c r="A590" s="83">
        <v>537</v>
      </c>
      <c r="B590" s="107" t="s">
        <v>544</v>
      </c>
      <c r="C590" s="107" t="s">
        <v>563</v>
      </c>
      <c r="D590" s="1000" t="s">
        <v>5099</v>
      </c>
      <c r="E590" s="1103" t="s">
        <v>13328</v>
      </c>
      <c r="F590" s="1103" t="s">
        <v>13326</v>
      </c>
      <c r="G590" s="1103" t="s">
        <v>11822</v>
      </c>
      <c r="H590" s="1104" t="s">
        <v>8650</v>
      </c>
      <c r="I590" s="1109" t="s">
        <v>11796</v>
      </c>
      <c r="J590" s="1103" t="s">
        <v>11824</v>
      </c>
      <c r="K590" s="1110">
        <v>500</v>
      </c>
      <c r="L590" s="1114">
        <v>2000</v>
      </c>
      <c r="M590" s="1109" t="s">
        <v>11817</v>
      </c>
      <c r="N590" s="1110">
        <v>2026</v>
      </c>
      <c r="O590" s="1111" t="s">
        <v>8651</v>
      </c>
      <c r="P590" s="484" t="s">
        <v>66</v>
      </c>
      <c r="Q590" s="139" t="s">
        <v>1175</v>
      </c>
      <c r="R590" s="132"/>
      <c r="S590" s="168"/>
      <c r="T590" s="584" t="s">
        <v>2608</v>
      </c>
      <c r="U590" s="810"/>
      <c r="V590" s="810" t="s">
        <v>2612</v>
      </c>
      <c r="W590" s="810" t="s">
        <v>2613</v>
      </c>
      <c r="X590" s="674">
        <v>10</v>
      </c>
      <c r="Y590" s="83">
        <v>10</v>
      </c>
    </row>
    <row r="591" spans="1:25" ht="13.95" customHeight="1">
      <c r="A591" s="83">
        <v>539</v>
      </c>
      <c r="B591" s="107" t="s">
        <v>544</v>
      </c>
      <c r="C591" s="107" t="s">
        <v>563</v>
      </c>
      <c r="D591" s="1000" t="s">
        <v>5107</v>
      </c>
      <c r="E591" s="1102" t="s">
        <v>13331</v>
      </c>
      <c r="F591" s="1120" t="s">
        <v>7162</v>
      </c>
      <c r="G591" s="1102" t="s">
        <v>11822</v>
      </c>
      <c r="H591" s="1103" t="s">
        <v>13332</v>
      </c>
      <c r="I591" s="1105" t="s">
        <v>11796</v>
      </c>
      <c r="J591" s="1102" t="s">
        <v>11824</v>
      </c>
      <c r="K591" s="1112">
        <v>20000</v>
      </c>
      <c r="L591" s="1112">
        <v>44000</v>
      </c>
      <c r="M591" s="1105" t="s">
        <v>11817</v>
      </c>
      <c r="N591" s="1106">
        <v>2026</v>
      </c>
      <c r="O591" s="1121" t="s">
        <v>13333</v>
      </c>
      <c r="P591" s="484" t="s">
        <v>66</v>
      </c>
      <c r="Q591" s="139" t="s">
        <v>1175</v>
      </c>
      <c r="R591" s="980" t="s">
        <v>9618</v>
      </c>
      <c r="S591" s="168" t="s">
        <v>875</v>
      </c>
      <c r="T591" s="584" t="s">
        <v>2608</v>
      </c>
      <c r="U591" s="810" t="s">
        <v>2619</v>
      </c>
      <c r="V591" s="815" t="s">
        <v>2620</v>
      </c>
      <c r="W591" s="811" t="s">
        <v>2621</v>
      </c>
      <c r="X591" s="674">
        <v>10</v>
      </c>
      <c r="Y591" s="83">
        <v>10</v>
      </c>
    </row>
    <row r="592" spans="1:25" ht="13.95" customHeight="1">
      <c r="A592" s="83">
        <v>543</v>
      </c>
      <c r="B592" s="107" t="s">
        <v>544</v>
      </c>
      <c r="C592" s="107" t="s">
        <v>563</v>
      </c>
      <c r="D592" s="1000" t="s">
        <v>5108</v>
      </c>
      <c r="E592" s="1103" t="s">
        <v>13324</v>
      </c>
      <c r="F592" s="1102" t="s">
        <v>13318</v>
      </c>
      <c r="G592" s="1103" t="s">
        <v>11822</v>
      </c>
      <c r="H592" s="1104" t="s">
        <v>8655</v>
      </c>
      <c r="I592" s="1109" t="s">
        <v>11796</v>
      </c>
      <c r="J592" s="1103" t="s">
        <v>11824</v>
      </c>
      <c r="K592" s="1110">
        <v>0</v>
      </c>
      <c r="L592" s="1110">
        <v>41</v>
      </c>
      <c r="M592" s="1109" t="s">
        <v>11817</v>
      </c>
      <c r="N592" s="1110">
        <v>2026</v>
      </c>
      <c r="O592" s="1107" t="s">
        <v>8656</v>
      </c>
      <c r="P592" s="484" t="s">
        <v>98</v>
      </c>
      <c r="Q592" s="137" t="s">
        <v>9737</v>
      </c>
      <c r="R592" s="980" t="s">
        <v>9618</v>
      </c>
      <c r="S592" s="168" t="s">
        <v>873</v>
      </c>
      <c r="T592" s="819" t="s">
        <v>4583</v>
      </c>
      <c r="U592" s="810"/>
      <c r="V592" s="814" t="s">
        <v>3149</v>
      </c>
      <c r="W592" s="814" t="s">
        <v>3150</v>
      </c>
      <c r="X592" s="674">
        <v>10</v>
      </c>
      <c r="Y592" s="83">
        <v>10</v>
      </c>
    </row>
    <row r="593" spans="1:25" ht="13.95" customHeight="1">
      <c r="A593" s="83">
        <v>546</v>
      </c>
      <c r="B593" s="107" t="s">
        <v>545</v>
      </c>
      <c r="C593" s="107" t="s">
        <v>564</v>
      </c>
      <c r="D593" s="1000" t="s">
        <v>5103</v>
      </c>
      <c r="E593" s="1121" t="s">
        <v>13349</v>
      </c>
      <c r="F593" s="1121" t="s">
        <v>13347</v>
      </c>
      <c r="G593" s="1121" t="s">
        <v>11822</v>
      </c>
      <c r="H593" s="1108" t="s">
        <v>13350</v>
      </c>
      <c r="I593" s="1105" t="s">
        <v>11796</v>
      </c>
      <c r="J593" s="1102" t="s">
        <v>11824</v>
      </c>
      <c r="K593" s="1106">
        <v>0</v>
      </c>
      <c r="L593" s="1112">
        <v>1038</v>
      </c>
      <c r="M593" s="1105" t="s">
        <v>11817</v>
      </c>
      <c r="N593" s="1106">
        <v>2026</v>
      </c>
      <c r="O593" s="1119" t="s">
        <v>9625</v>
      </c>
      <c r="P593" s="484" t="s">
        <v>98</v>
      </c>
      <c r="Q593" s="139" t="s">
        <v>9624</v>
      </c>
      <c r="R593" s="980" t="s">
        <v>9618</v>
      </c>
      <c r="S593" s="168" t="s">
        <v>879</v>
      </c>
      <c r="T593" s="584" t="s">
        <v>2622</v>
      </c>
      <c r="U593" s="810"/>
      <c r="V593" s="814" t="s">
        <v>3156</v>
      </c>
      <c r="W593" s="814" t="s">
        <v>3157</v>
      </c>
      <c r="X593" s="674">
        <v>10</v>
      </c>
      <c r="Y593" s="83">
        <v>10</v>
      </c>
    </row>
    <row r="594" spans="1:25" ht="13.95" customHeight="1">
      <c r="A594" s="83">
        <v>549</v>
      </c>
      <c r="B594" s="107" t="s">
        <v>545</v>
      </c>
      <c r="C594" s="107" t="s">
        <v>564</v>
      </c>
      <c r="D594" s="1000" t="s">
        <v>5104</v>
      </c>
      <c r="E594" s="1121" t="s">
        <v>13358</v>
      </c>
      <c r="F594" s="1121" t="s">
        <v>13354</v>
      </c>
      <c r="G594" s="1121" t="s">
        <v>11822</v>
      </c>
      <c r="H594" s="1108" t="s">
        <v>13359</v>
      </c>
      <c r="I594" s="1105" t="s">
        <v>11796</v>
      </c>
      <c r="J594" s="1102" t="s">
        <v>11824</v>
      </c>
      <c r="K594" s="1106">
        <v>0</v>
      </c>
      <c r="L594" s="1112">
        <v>842000</v>
      </c>
      <c r="M594" s="1105" t="s">
        <v>11817</v>
      </c>
      <c r="N594" s="1106">
        <v>2026</v>
      </c>
      <c r="O594" s="1111" t="s">
        <v>8660</v>
      </c>
      <c r="P594" s="484" t="s">
        <v>98</v>
      </c>
      <c r="Q594" s="139" t="s">
        <v>9624</v>
      </c>
      <c r="R594" s="132"/>
      <c r="S594" s="168" t="s">
        <v>878</v>
      </c>
      <c r="T594" s="584" t="s">
        <v>2622</v>
      </c>
      <c r="U594" s="810"/>
      <c r="V594" s="814" t="s">
        <v>3163</v>
      </c>
      <c r="W594" s="811" t="s">
        <v>3164</v>
      </c>
      <c r="X594" s="674">
        <v>10</v>
      </c>
      <c r="Y594" s="83">
        <v>10</v>
      </c>
    </row>
    <row r="595" spans="1:25" ht="13.95" customHeight="1">
      <c r="A595" s="83">
        <v>554</v>
      </c>
      <c r="B595" s="107" t="s">
        <v>545</v>
      </c>
      <c r="C595" s="107" t="s">
        <v>564</v>
      </c>
      <c r="D595" s="1000" t="s">
        <v>5105</v>
      </c>
      <c r="E595" s="1121" t="s">
        <v>13344</v>
      </c>
      <c r="F595" s="1108" t="s">
        <v>13340</v>
      </c>
      <c r="G595" s="1121" t="s">
        <v>11822</v>
      </c>
      <c r="H595" s="1108" t="s">
        <v>13345</v>
      </c>
      <c r="I595" s="1105" t="s">
        <v>11796</v>
      </c>
      <c r="J595" s="1102" t="s">
        <v>11824</v>
      </c>
      <c r="K595" s="1106">
        <v>0</v>
      </c>
      <c r="L595" s="1106">
        <v>307</v>
      </c>
      <c r="M595" s="1105" t="s">
        <v>11817</v>
      </c>
      <c r="N595" s="1106">
        <v>2026</v>
      </c>
      <c r="O595" s="1111" t="s">
        <v>8665</v>
      </c>
      <c r="P595" s="484" t="s">
        <v>98</v>
      </c>
      <c r="Q595" s="139" t="s">
        <v>9624</v>
      </c>
      <c r="R595" s="132"/>
      <c r="S595" s="168" t="s">
        <v>811</v>
      </c>
      <c r="T595" s="584" t="s">
        <v>2622</v>
      </c>
      <c r="U595" s="810"/>
      <c r="V595" s="814" t="s">
        <v>3177</v>
      </c>
      <c r="W595" s="814" t="s">
        <v>3178</v>
      </c>
      <c r="X595" s="674">
        <v>10</v>
      </c>
      <c r="Y595" s="83">
        <v>10</v>
      </c>
    </row>
    <row r="596" spans="1:25" ht="13.95" customHeight="1">
      <c r="A596" s="83">
        <v>560</v>
      </c>
      <c r="B596" s="107" t="s">
        <v>545</v>
      </c>
      <c r="C596" s="107" t="s">
        <v>565</v>
      </c>
      <c r="D596" s="1000" t="s">
        <v>5111</v>
      </c>
      <c r="E596" s="1102" t="s">
        <v>13411</v>
      </c>
      <c r="F596" s="1103" t="s">
        <v>13404</v>
      </c>
      <c r="G596" s="1102" t="s">
        <v>11822</v>
      </c>
      <c r="H596" s="1102" t="s">
        <v>13412</v>
      </c>
      <c r="I596" s="1105" t="s">
        <v>11796</v>
      </c>
      <c r="J596" s="1102" t="s">
        <v>11824</v>
      </c>
      <c r="K596" s="1106">
        <v>0</v>
      </c>
      <c r="L596" s="1112">
        <v>3100</v>
      </c>
      <c r="M596" s="1105" t="s">
        <v>11817</v>
      </c>
      <c r="N596" s="1106">
        <v>2026</v>
      </c>
      <c r="O596" s="1119" t="s">
        <v>9741</v>
      </c>
      <c r="P596" s="484" t="s">
        <v>98</v>
      </c>
      <c r="Q596" s="139" t="s">
        <v>1162</v>
      </c>
      <c r="R596" s="980" t="s">
        <v>9618</v>
      </c>
      <c r="S596" s="168" t="s">
        <v>813</v>
      </c>
      <c r="T596" s="584" t="s">
        <v>2622</v>
      </c>
      <c r="U596" s="811" t="s">
        <v>3184</v>
      </c>
      <c r="V596" s="814" t="s">
        <v>3185</v>
      </c>
      <c r="W596" s="814" t="s">
        <v>3186</v>
      </c>
      <c r="X596" s="674">
        <v>10</v>
      </c>
      <c r="Y596" s="83">
        <v>7</v>
      </c>
    </row>
    <row r="597" spans="1:25" ht="13.95" customHeight="1">
      <c r="A597" s="83">
        <v>563</v>
      </c>
      <c r="B597" s="107" t="s">
        <v>545</v>
      </c>
      <c r="C597" s="107" t="s">
        <v>565</v>
      </c>
      <c r="D597" s="1000" t="s">
        <v>5111</v>
      </c>
      <c r="E597" s="1102" t="s">
        <v>13417</v>
      </c>
      <c r="F597" s="1103" t="s">
        <v>13404</v>
      </c>
      <c r="G597" s="1102" t="s">
        <v>11822</v>
      </c>
      <c r="H597" s="1102" t="s">
        <v>13418</v>
      </c>
      <c r="I597" s="1105" t="s">
        <v>11796</v>
      </c>
      <c r="J597" s="1102" t="s">
        <v>11824</v>
      </c>
      <c r="K597" s="1106">
        <v>0</v>
      </c>
      <c r="L597" s="1112">
        <v>5922</v>
      </c>
      <c r="M597" s="1105" t="s">
        <v>11817</v>
      </c>
      <c r="N597" s="1106">
        <v>2026</v>
      </c>
      <c r="O597" s="1108" t="s">
        <v>13419</v>
      </c>
      <c r="P597" s="484" t="s">
        <v>98</v>
      </c>
      <c r="Q597" s="139" t="s">
        <v>1162</v>
      </c>
      <c r="S597" s="168" t="s">
        <v>813</v>
      </c>
      <c r="T597" s="584" t="s">
        <v>2622</v>
      </c>
      <c r="U597" s="810"/>
      <c r="V597" s="814" t="s">
        <v>3192</v>
      </c>
      <c r="W597" s="814" t="s">
        <v>3193</v>
      </c>
      <c r="X597" s="674">
        <v>10</v>
      </c>
      <c r="Y597" s="83">
        <v>10</v>
      </c>
    </row>
    <row r="598" spans="1:25" ht="13.2" customHeight="1">
      <c r="A598" s="83">
        <v>564</v>
      </c>
      <c r="B598" s="107" t="s">
        <v>545</v>
      </c>
      <c r="C598" s="107" t="s">
        <v>565</v>
      </c>
      <c r="D598" s="1000" t="s">
        <v>5122</v>
      </c>
      <c r="E598" s="1102" t="s">
        <v>13371</v>
      </c>
      <c r="F598" s="1103" t="s">
        <v>13372</v>
      </c>
      <c r="G598" s="1102" t="s">
        <v>11822</v>
      </c>
      <c r="H598" s="1103" t="s">
        <v>13373</v>
      </c>
      <c r="I598" s="1105" t="s">
        <v>11796</v>
      </c>
      <c r="J598" s="1102" t="s">
        <v>11824</v>
      </c>
      <c r="K598" s="1106">
        <v>0</v>
      </c>
      <c r="L598" s="1106">
        <v>84</v>
      </c>
      <c r="M598" s="1105" t="s">
        <v>11817</v>
      </c>
      <c r="N598" s="1106">
        <v>2026</v>
      </c>
      <c r="O598" s="1108" t="s">
        <v>13374</v>
      </c>
      <c r="P598" s="484" t="s">
        <v>98</v>
      </c>
      <c r="Q598" s="139" t="s">
        <v>1162</v>
      </c>
      <c r="R598" s="271"/>
      <c r="S598" s="168" t="s">
        <v>812</v>
      </c>
      <c r="T598" s="584" t="s">
        <v>2622</v>
      </c>
      <c r="U598" s="810" t="s">
        <v>3194</v>
      </c>
      <c r="V598" s="814" t="s">
        <v>3195</v>
      </c>
      <c r="W598" s="814" t="s">
        <v>3196</v>
      </c>
      <c r="X598" s="674">
        <v>10</v>
      </c>
      <c r="Y598" s="83">
        <v>10</v>
      </c>
    </row>
    <row r="599" spans="1:25" ht="13.95" customHeight="1">
      <c r="A599" s="83">
        <v>565</v>
      </c>
      <c r="B599" s="107" t="s">
        <v>545</v>
      </c>
      <c r="C599" s="107" t="s">
        <v>565</v>
      </c>
      <c r="D599" s="1000" t="s">
        <v>5122</v>
      </c>
      <c r="E599" s="1120" t="s">
        <v>13375</v>
      </c>
      <c r="F599" s="1102" t="s">
        <v>13372</v>
      </c>
      <c r="G599" s="1102" t="s">
        <v>11822</v>
      </c>
      <c r="H599" s="1103" t="s">
        <v>13376</v>
      </c>
      <c r="I599" s="1105" t="s">
        <v>11796</v>
      </c>
      <c r="J599" s="1102" t="s">
        <v>11855</v>
      </c>
      <c r="K599" s="1106">
        <v>0</v>
      </c>
      <c r="L599" s="1106">
        <v>90</v>
      </c>
      <c r="M599" s="1105" t="s">
        <v>11817</v>
      </c>
      <c r="N599" s="1106">
        <v>2026</v>
      </c>
      <c r="O599" s="1119" t="s">
        <v>9744</v>
      </c>
      <c r="P599" s="484" t="s">
        <v>98</v>
      </c>
      <c r="R599" s="978" t="s">
        <v>9618</v>
      </c>
      <c r="X599" s="674">
        <v>10</v>
      </c>
      <c r="Y599" s="478" t="s">
        <v>8731</v>
      </c>
    </row>
    <row r="600" spans="1:25" ht="13.95" customHeight="1">
      <c r="A600" s="83">
        <v>567</v>
      </c>
      <c r="B600" s="107" t="s">
        <v>545</v>
      </c>
      <c r="C600" s="107" t="s">
        <v>565</v>
      </c>
      <c r="D600" s="1000" t="s">
        <v>5112</v>
      </c>
      <c r="E600" s="1102" t="s">
        <v>13381</v>
      </c>
      <c r="F600" s="1103" t="s">
        <v>13378</v>
      </c>
      <c r="G600" s="1102" t="s">
        <v>11793</v>
      </c>
      <c r="H600" s="1103" t="s">
        <v>13382</v>
      </c>
      <c r="I600" s="1125" t="s">
        <v>13383</v>
      </c>
      <c r="J600" s="1102" t="s">
        <v>11796</v>
      </c>
      <c r="K600" s="1105" t="s">
        <v>11796</v>
      </c>
      <c r="L600" s="1105" t="s">
        <v>11796</v>
      </c>
      <c r="M600" s="1105" t="s">
        <v>11817</v>
      </c>
      <c r="N600" s="1106">
        <v>2026</v>
      </c>
      <c r="O600" s="1111" t="s">
        <v>8671</v>
      </c>
      <c r="P600" s="484" t="s">
        <v>98</v>
      </c>
      <c r="Q600" s="139" t="s">
        <v>1162</v>
      </c>
      <c r="R600" s="271"/>
      <c r="S600" s="168" t="s">
        <v>815</v>
      </c>
      <c r="T600" s="584" t="s">
        <v>2622</v>
      </c>
      <c r="U600" s="810"/>
      <c r="V600" s="814" t="s">
        <v>3199</v>
      </c>
      <c r="W600" s="814" t="s">
        <v>3200</v>
      </c>
      <c r="X600" s="674">
        <v>10</v>
      </c>
      <c r="Y600" s="83">
        <v>10</v>
      </c>
    </row>
    <row r="601" spans="1:25" ht="13.95" customHeight="1">
      <c r="A601" s="83">
        <v>568</v>
      </c>
      <c r="B601" s="107" t="s">
        <v>545</v>
      </c>
      <c r="C601" s="107" t="s">
        <v>565</v>
      </c>
      <c r="D601" s="1000" t="s">
        <v>5112</v>
      </c>
      <c r="E601" s="1102" t="s">
        <v>13384</v>
      </c>
      <c r="F601" s="1102" t="s">
        <v>13378</v>
      </c>
      <c r="G601" s="1102" t="s">
        <v>11822</v>
      </c>
      <c r="H601" s="1102" t="s">
        <v>13385</v>
      </c>
      <c r="I601" s="1105" t="s">
        <v>11796</v>
      </c>
      <c r="J601" s="1102" t="s">
        <v>11824</v>
      </c>
      <c r="K601" s="1106">
        <v>0</v>
      </c>
      <c r="L601" s="1106">
        <v>21</v>
      </c>
      <c r="M601" s="1105" t="s">
        <v>11817</v>
      </c>
      <c r="N601" s="1106">
        <v>2026</v>
      </c>
      <c r="O601" s="1111" t="s">
        <v>8672</v>
      </c>
      <c r="P601" s="484" t="s">
        <v>98</v>
      </c>
      <c r="Q601" s="139" t="s">
        <v>1162</v>
      </c>
      <c r="R601" s="978" t="s">
        <v>9618</v>
      </c>
      <c r="S601" s="168" t="s">
        <v>815</v>
      </c>
      <c r="T601" s="584" t="s">
        <v>2622</v>
      </c>
      <c r="U601" s="815" t="s">
        <v>3201</v>
      </c>
      <c r="V601" s="814" t="s">
        <v>3202</v>
      </c>
      <c r="W601" s="814" t="s">
        <v>3203</v>
      </c>
      <c r="X601" s="674">
        <v>10</v>
      </c>
      <c r="Y601" s="83">
        <v>10</v>
      </c>
    </row>
    <row r="602" spans="1:25" ht="13.95" customHeight="1">
      <c r="A602" s="83">
        <v>571</v>
      </c>
      <c r="B602" s="107" t="s">
        <v>545</v>
      </c>
      <c r="C602" s="107" t="s">
        <v>565</v>
      </c>
      <c r="D602" s="1000" t="s">
        <v>5113</v>
      </c>
      <c r="E602" s="1102" t="s">
        <v>13392</v>
      </c>
      <c r="F602" s="1103" t="s">
        <v>13387</v>
      </c>
      <c r="G602" s="1102" t="s">
        <v>11822</v>
      </c>
      <c r="H602" s="1103" t="s">
        <v>13393</v>
      </c>
      <c r="I602" s="1105" t="s">
        <v>11796</v>
      </c>
      <c r="J602" s="1102" t="s">
        <v>11824</v>
      </c>
      <c r="K602" s="1106">
        <v>0</v>
      </c>
      <c r="L602" s="1112">
        <v>4500</v>
      </c>
      <c r="M602" s="1105" t="s">
        <v>11817</v>
      </c>
      <c r="N602" s="1106">
        <v>2026</v>
      </c>
      <c r="O602" s="1111" t="s">
        <v>8673</v>
      </c>
      <c r="P602" s="484" t="s">
        <v>98</v>
      </c>
      <c r="Q602" s="139" t="s">
        <v>1162</v>
      </c>
      <c r="S602" s="168" t="s">
        <v>881</v>
      </c>
      <c r="T602" s="584" t="s">
        <v>2622</v>
      </c>
      <c r="U602" s="810"/>
      <c r="V602" s="824" t="s">
        <v>3208</v>
      </c>
      <c r="W602" s="825" t="s">
        <v>3209</v>
      </c>
      <c r="X602" s="674">
        <v>10</v>
      </c>
      <c r="Y602" s="83">
        <v>10</v>
      </c>
    </row>
    <row r="603" spans="1:25" ht="13.2" customHeight="1">
      <c r="A603" s="83">
        <v>572</v>
      </c>
      <c r="B603" s="107" t="s">
        <v>545</v>
      </c>
      <c r="C603" s="107" t="s">
        <v>565</v>
      </c>
      <c r="D603" s="1000" t="s">
        <v>5113</v>
      </c>
      <c r="E603" s="1102" t="s">
        <v>13394</v>
      </c>
      <c r="F603" s="1103" t="s">
        <v>13387</v>
      </c>
      <c r="G603" s="1102" t="s">
        <v>11822</v>
      </c>
      <c r="H603" s="1103" t="s">
        <v>13395</v>
      </c>
      <c r="I603" s="1105" t="s">
        <v>11796</v>
      </c>
      <c r="J603" s="1102" t="s">
        <v>11824</v>
      </c>
      <c r="K603" s="1106">
        <v>0</v>
      </c>
      <c r="L603" s="1112">
        <v>4200</v>
      </c>
      <c r="M603" s="1105" t="s">
        <v>11817</v>
      </c>
      <c r="N603" s="1106">
        <v>2026</v>
      </c>
      <c r="O603" s="1108" t="s">
        <v>13396</v>
      </c>
      <c r="P603" s="484" t="s">
        <v>98</v>
      </c>
      <c r="Q603" s="139" t="s">
        <v>1162</v>
      </c>
      <c r="S603" s="168" t="s">
        <v>881</v>
      </c>
      <c r="T603" s="584" t="s">
        <v>2622</v>
      </c>
      <c r="U603" s="810"/>
      <c r="V603" s="824" t="s">
        <v>3210</v>
      </c>
      <c r="W603" s="822" t="s">
        <v>3211</v>
      </c>
      <c r="X603" s="674">
        <v>10</v>
      </c>
      <c r="Y603" s="83">
        <v>10</v>
      </c>
    </row>
    <row r="604" spans="1:25">
      <c r="A604" s="83">
        <v>583</v>
      </c>
      <c r="B604" s="484" t="s">
        <v>8674</v>
      </c>
      <c r="C604" s="484" t="s">
        <v>7925</v>
      </c>
      <c r="D604" s="529" t="s">
        <v>8701</v>
      </c>
      <c r="E604" s="1102" t="s">
        <v>13425</v>
      </c>
      <c r="F604" s="1103" t="s">
        <v>13426</v>
      </c>
      <c r="G604" s="1102" t="s">
        <v>11822</v>
      </c>
      <c r="H604" s="1103" t="s">
        <v>13427</v>
      </c>
      <c r="I604" s="1107"/>
      <c r="J604" s="1102" t="s">
        <v>11824</v>
      </c>
      <c r="K604" s="1112">
        <v>1500000</v>
      </c>
      <c r="L604" s="1112">
        <v>1730000</v>
      </c>
      <c r="M604" s="1105" t="s">
        <v>11817</v>
      </c>
      <c r="N604" s="1106">
        <v>2026</v>
      </c>
      <c r="O604" s="1108" t="s">
        <v>13428</v>
      </c>
      <c r="P604" s="484" t="s">
        <v>66</v>
      </c>
      <c r="R604" s="271"/>
      <c r="X604" s="674">
        <v>10</v>
      </c>
      <c r="Y604" s="478" t="s">
        <v>8731</v>
      </c>
    </row>
    <row r="605" spans="1:25">
      <c r="A605" s="83">
        <v>584</v>
      </c>
      <c r="B605" s="484" t="s">
        <v>8674</v>
      </c>
      <c r="C605" s="484" t="s">
        <v>7925</v>
      </c>
      <c r="D605" s="529" t="s">
        <v>8702</v>
      </c>
      <c r="E605" s="1102" t="s">
        <v>13429</v>
      </c>
      <c r="F605" s="1103" t="s">
        <v>13430</v>
      </c>
      <c r="G605" s="1102" t="s">
        <v>11822</v>
      </c>
      <c r="H605" s="1103" t="s">
        <v>12588</v>
      </c>
      <c r="I605" s="1107"/>
      <c r="J605" s="1102" t="s">
        <v>11824</v>
      </c>
      <c r="K605" s="1112">
        <v>4000</v>
      </c>
      <c r="L605" s="1112">
        <v>4648</v>
      </c>
      <c r="M605" s="1105" t="s">
        <v>11817</v>
      </c>
      <c r="N605" s="1106">
        <v>2026</v>
      </c>
      <c r="O605" s="1108" t="s">
        <v>13431</v>
      </c>
      <c r="P605" s="484" t="s">
        <v>66</v>
      </c>
      <c r="R605" s="271"/>
      <c r="X605" s="674">
        <v>10</v>
      </c>
      <c r="Y605" s="478" t="s">
        <v>8731</v>
      </c>
    </row>
    <row r="606" spans="1:25">
      <c r="A606" s="83">
        <v>585</v>
      </c>
      <c r="B606" s="484" t="s">
        <v>8674</v>
      </c>
      <c r="C606" s="484" t="s">
        <v>7925</v>
      </c>
      <c r="D606" s="529" t="s">
        <v>8703</v>
      </c>
      <c r="E606" s="1102" t="s">
        <v>13432</v>
      </c>
      <c r="F606" s="1103" t="s">
        <v>13433</v>
      </c>
      <c r="G606" s="1102" t="s">
        <v>11822</v>
      </c>
      <c r="H606" s="1103" t="s">
        <v>12735</v>
      </c>
      <c r="I606" s="1107"/>
      <c r="J606" s="1102" t="s">
        <v>11824</v>
      </c>
      <c r="K606" s="1106">
        <v>10</v>
      </c>
      <c r="L606" s="1106">
        <v>12</v>
      </c>
      <c r="M606" s="1105" t="s">
        <v>11817</v>
      </c>
      <c r="N606" s="1106">
        <v>2026</v>
      </c>
      <c r="O606" s="1108" t="s">
        <v>13434</v>
      </c>
      <c r="P606" s="484" t="s">
        <v>66</v>
      </c>
      <c r="R606" s="271"/>
      <c r="X606" s="674">
        <v>10</v>
      </c>
      <c r="Y606" s="478" t="s">
        <v>8731</v>
      </c>
    </row>
    <row r="607" spans="1:25">
      <c r="A607" s="83">
        <v>587</v>
      </c>
      <c r="B607" s="484" t="s">
        <v>8674</v>
      </c>
      <c r="C607" s="484" t="s">
        <v>7925</v>
      </c>
      <c r="D607" s="529" t="s">
        <v>8704</v>
      </c>
      <c r="E607" s="1103" t="s">
        <v>13440</v>
      </c>
      <c r="F607" s="1103" t="s">
        <v>13436</v>
      </c>
      <c r="G607" s="1103" t="s">
        <v>11822</v>
      </c>
      <c r="H607" s="1103" t="s">
        <v>13441</v>
      </c>
      <c r="I607" s="1122"/>
      <c r="J607" s="1103" t="s">
        <v>13442</v>
      </c>
      <c r="K607" s="1110">
        <v>0</v>
      </c>
      <c r="L607" s="1110">
        <v>514</v>
      </c>
      <c r="M607" s="1109" t="s">
        <v>11817</v>
      </c>
      <c r="N607" s="1110">
        <v>2026</v>
      </c>
      <c r="O607" s="1108" t="s">
        <v>13443</v>
      </c>
      <c r="P607" s="484" t="s">
        <v>66</v>
      </c>
      <c r="R607" s="271"/>
      <c r="X607" s="674">
        <v>10</v>
      </c>
      <c r="Y607" s="478" t="s">
        <v>8731</v>
      </c>
    </row>
    <row r="608" spans="1:25">
      <c r="A608" s="83">
        <v>589</v>
      </c>
      <c r="B608" s="484" t="s">
        <v>8674</v>
      </c>
      <c r="C608" s="484" t="s">
        <v>7925</v>
      </c>
      <c r="D608" s="529" t="s">
        <v>8708</v>
      </c>
      <c r="E608" s="1102" t="s">
        <v>13447</v>
      </c>
      <c r="F608" s="1103" t="s">
        <v>13445</v>
      </c>
      <c r="G608" s="1102" t="s">
        <v>11793</v>
      </c>
      <c r="H608" s="1103" t="s">
        <v>13448</v>
      </c>
      <c r="I608" s="1121" t="s">
        <v>13449</v>
      </c>
      <c r="J608" s="1143"/>
      <c r="K608" s="1125"/>
      <c r="L608" s="1125"/>
      <c r="M608" s="1105" t="s">
        <v>11817</v>
      </c>
      <c r="N608" s="1106">
        <v>2026</v>
      </c>
      <c r="O608" s="1121" t="s">
        <v>13450</v>
      </c>
      <c r="P608" s="484" t="s">
        <v>66</v>
      </c>
      <c r="X608" s="674">
        <v>10</v>
      </c>
      <c r="Y608" s="478" t="s">
        <v>8731</v>
      </c>
    </row>
    <row r="609" spans="1:25">
      <c r="A609" s="83">
        <v>591</v>
      </c>
      <c r="B609" s="484" t="s">
        <v>8674</v>
      </c>
      <c r="C609" s="484" t="s">
        <v>7925</v>
      </c>
      <c r="D609" s="529" t="s">
        <v>8711</v>
      </c>
      <c r="E609" s="1102" t="s">
        <v>13455</v>
      </c>
      <c r="F609" s="1103" t="s">
        <v>13452</v>
      </c>
      <c r="G609" s="1102" t="s">
        <v>11822</v>
      </c>
      <c r="H609" s="1103" t="s">
        <v>13456</v>
      </c>
      <c r="I609" s="1107"/>
      <c r="J609" s="1102" t="s">
        <v>12722</v>
      </c>
      <c r="K609" s="1106">
        <v>0</v>
      </c>
      <c r="L609" s="1106">
        <v>300</v>
      </c>
      <c r="M609" s="1105" t="s">
        <v>11817</v>
      </c>
      <c r="N609" s="1106">
        <v>2026</v>
      </c>
      <c r="O609" s="1107" t="s">
        <v>13457</v>
      </c>
      <c r="P609" s="484" t="s">
        <v>66</v>
      </c>
      <c r="X609" s="674">
        <v>10</v>
      </c>
      <c r="Y609" s="478" t="s">
        <v>8731</v>
      </c>
    </row>
    <row r="610" spans="1:25">
      <c r="A610" s="83">
        <v>594</v>
      </c>
      <c r="B610" s="484" t="s">
        <v>8674</v>
      </c>
      <c r="C610" s="484" t="s">
        <v>7925</v>
      </c>
      <c r="D610" s="529" t="s">
        <v>8712</v>
      </c>
      <c r="E610" s="1102" t="s">
        <v>13465</v>
      </c>
      <c r="F610" s="1103" t="s">
        <v>13466</v>
      </c>
      <c r="G610" s="1102" t="s">
        <v>11822</v>
      </c>
      <c r="H610" s="1108" t="s">
        <v>13467</v>
      </c>
      <c r="I610" s="1107"/>
      <c r="J610" s="1102" t="s">
        <v>13468</v>
      </c>
      <c r="K610" s="1106">
        <v>0</v>
      </c>
      <c r="L610" s="1106">
        <v>40</v>
      </c>
      <c r="M610" s="1105" t="s">
        <v>11817</v>
      </c>
      <c r="N610" s="1106">
        <v>2026</v>
      </c>
      <c r="O610" s="1108" t="s">
        <v>13469</v>
      </c>
      <c r="P610" s="484" t="s">
        <v>66</v>
      </c>
      <c r="X610" s="674">
        <v>10</v>
      </c>
      <c r="Y610" s="478" t="s">
        <v>8731</v>
      </c>
    </row>
    <row r="611" spans="1:25">
      <c r="A611" s="83">
        <v>595</v>
      </c>
      <c r="B611" s="484" t="s">
        <v>8674</v>
      </c>
      <c r="C611" s="484" t="s">
        <v>7925</v>
      </c>
      <c r="D611" s="529" t="s">
        <v>8712</v>
      </c>
      <c r="E611" s="1102" t="s">
        <v>13470</v>
      </c>
      <c r="F611" s="1103" t="s">
        <v>13466</v>
      </c>
      <c r="G611" s="1102" t="s">
        <v>11822</v>
      </c>
      <c r="H611" s="1103" t="s">
        <v>13471</v>
      </c>
      <c r="I611" s="1107"/>
      <c r="J611" s="1102" t="s">
        <v>11824</v>
      </c>
      <c r="K611" s="1106">
        <v>0</v>
      </c>
      <c r="L611" s="1106">
        <v>250</v>
      </c>
      <c r="M611" s="1105" t="s">
        <v>11817</v>
      </c>
      <c r="N611" s="1106">
        <v>2026</v>
      </c>
      <c r="O611" s="1107" t="s">
        <v>13472</v>
      </c>
      <c r="P611" s="484" t="s">
        <v>66</v>
      </c>
      <c r="X611" s="674">
        <v>10</v>
      </c>
      <c r="Y611" s="478" t="s">
        <v>8731</v>
      </c>
    </row>
    <row r="612" spans="1:25">
      <c r="A612" s="83">
        <v>596</v>
      </c>
      <c r="B612" s="484" t="s">
        <v>8674</v>
      </c>
      <c r="C612" s="484" t="s">
        <v>7925</v>
      </c>
      <c r="D612" s="529" t="s">
        <v>8712</v>
      </c>
      <c r="E612" s="1103" t="s">
        <v>13473</v>
      </c>
      <c r="F612" s="1103" t="s">
        <v>13466</v>
      </c>
      <c r="G612" s="1103" t="s">
        <v>11822</v>
      </c>
      <c r="H612" s="1103" t="s">
        <v>13474</v>
      </c>
      <c r="I612" s="1122"/>
      <c r="J612" s="1102" t="s">
        <v>11824</v>
      </c>
      <c r="K612" s="1110">
        <v>0</v>
      </c>
      <c r="L612" s="1110">
        <v>1500</v>
      </c>
      <c r="M612" s="1109" t="s">
        <v>11817</v>
      </c>
      <c r="N612" s="1110">
        <v>2026</v>
      </c>
      <c r="O612" s="1107" t="s">
        <v>13475</v>
      </c>
      <c r="P612" s="484" t="s">
        <v>66</v>
      </c>
      <c r="R612" s="980" t="s">
        <v>9618</v>
      </c>
      <c r="X612" s="674">
        <v>10</v>
      </c>
      <c r="Y612" s="478" t="s">
        <v>8731</v>
      </c>
    </row>
    <row r="613" spans="1:25">
      <c r="A613" s="83">
        <v>599</v>
      </c>
      <c r="B613" s="484" t="s">
        <v>8674</v>
      </c>
      <c r="C613" s="484" t="s">
        <v>7925</v>
      </c>
      <c r="D613" s="529" t="s">
        <v>8824</v>
      </c>
      <c r="E613" s="1102" t="s">
        <v>13482</v>
      </c>
      <c r="F613" s="1104" t="s">
        <v>8825</v>
      </c>
      <c r="G613" s="1103" t="s">
        <v>11822</v>
      </c>
      <c r="H613" s="1104" t="s">
        <v>9753</v>
      </c>
      <c r="I613" s="1107"/>
      <c r="J613" s="1102" t="s">
        <v>11824</v>
      </c>
      <c r="K613" s="1106">
        <v>0</v>
      </c>
      <c r="L613" s="1106">
        <v>10</v>
      </c>
      <c r="M613" s="1105" t="s">
        <v>11817</v>
      </c>
      <c r="N613" s="1106">
        <v>2026</v>
      </c>
      <c r="O613" s="1108" t="s">
        <v>13483</v>
      </c>
      <c r="P613" s="484" t="s">
        <v>66</v>
      </c>
      <c r="R613" s="980" t="s">
        <v>9618</v>
      </c>
      <c r="X613" s="674">
        <v>10</v>
      </c>
      <c r="Y613" s="478" t="s">
        <v>8731</v>
      </c>
    </row>
    <row r="614" spans="1:25">
      <c r="A614" s="83">
        <v>600</v>
      </c>
      <c r="B614" s="484" t="s">
        <v>8674</v>
      </c>
      <c r="C614" s="484" t="s">
        <v>7925</v>
      </c>
      <c r="D614" s="529" t="s">
        <v>8824</v>
      </c>
      <c r="E614" s="1102" t="s">
        <v>13484</v>
      </c>
      <c r="F614" s="1104" t="s">
        <v>8825</v>
      </c>
      <c r="G614" s="1102" t="s">
        <v>11822</v>
      </c>
      <c r="H614" s="1103" t="s">
        <v>13485</v>
      </c>
      <c r="I614" s="1107"/>
      <c r="J614" s="1102" t="s">
        <v>11824</v>
      </c>
      <c r="K614" s="1106">
        <v>0</v>
      </c>
      <c r="L614" s="1106">
        <v>6</v>
      </c>
      <c r="M614" s="1105" t="s">
        <v>11817</v>
      </c>
      <c r="N614" s="1106">
        <v>2026</v>
      </c>
      <c r="O614" s="1107" t="s">
        <v>13486</v>
      </c>
      <c r="P614" s="484" t="s">
        <v>66</v>
      </c>
      <c r="R614" s="980" t="s">
        <v>9618</v>
      </c>
      <c r="X614" s="674">
        <v>10</v>
      </c>
      <c r="Y614" s="478" t="s">
        <v>8731</v>
      </c>
    </row>
    <row r="615" spans="1:25">
      <c r="A615" s="83">
        <v>601</v>
      </c>
      <c r="B615" s="484" t="s">
        <v>8674</v>
      </c>
      <c r="C615" s="484" t="s">
        <v>7925</v>
      </c>
      <c r="D615" s="529" t="s">
        <v>8713</v>
      </c>
      <c r="E615" s="1102" t="s">
        <v>13487</v>
      </c>
      <c r="F615" s="1103" t="s">
        <v>13488</v>
      </c>
      <c r="G615" s="1102" t="s">
        <v>11822</v>
      </c>
      <c r="H615" s="1102" t="s">
        <v>12139</v>
      </c>
      <c r="I615" s="1107"/>
      <c r="J615" s="1102" t="s">
        <v>11824</v>
      </c>
      <c r="K615" s="1112">
        <v>280000</v>
      </c>
      <c r="L615" s="1112">
        <v>281750</v>
      </c>
      <c r="M615" s="1105" t="s">
        <v>11817</v>
      </c>
      <c r="N615" s="1106">
        <v>2026</v>
      </c>
      <c r="O615" s="1107" t="s">
        <v>13489</v>
      </c>
      <c r="P615" s="484" t="s">
        <v>66</v>
      </c>
      <c r="R615" s="980" t="s">
        <v>9618</v>
      </c>
      <c r="X615" s="674">
        <v>10</v>
      </c>
      <c r="Y615" s="478" t="s">
        <v>8731</v>
      </c>
    </row>
    <row r="616" spans="1:25">
      <c r="A616" s="83">
        <v>603</v>
      </c>
      <c r="B616" s="484" t="s">
        <v>8674</v>
      </c>
      <c r="C616" s="484" t="s">
        <v>7925</v>
      </c>
      <c r="D616" s="529" t="s">
        <v>11073</v>
      </c>
      <c r="E616" s="1102" t="s">
        <v>13494</v>
      </c>
      <c r="F616" s="1104" t="s">
        <v>8714</v>
      </c>
      <c r="G616" s="1102" t="s">
        <v>11822</v>
      </c>
      <c r="H616" s="1103" t="s">
        <v>12682</v>
      </c>
      <c r="I616" s="1105" t="s">
        <v>11796</v>
      </c>
      <c r="J616" s="1102" t="s">
        <v>11824</v>
      </c>
      <c r="K616" s="1115">
        <v>0</v>
      </c>
      <c r="L616" s="1115">
        <v>69</v>
      </c>
      <c r="M616" s="1105" t="s">
        <v>11817</v>
      </c>
      <c r="N616" s="1106">
        <v>2026</v>
      </c>
      <c r="O616" s="1119" t="s">
        <v>9664</v>
      </c>
      <c r="P616" s="484" t="s">
        <v>66</v>
      </c>
      <c r="R616" s="980" t="s">
        <v>9618</v>
      </c>
      <c r="X616" s="674">
        <v>10</v>
      </c>
      <c r="Y616" s="478" t="s">
        <v>8731</v>
      </c>
    </row>
    <row r="617" spans="1:25">
      <c r="A617" s="83">
        <v>609</v>
      </c>
      <c r="B617" s="484" t="s">
        <v>8674</v>
      </c>
      <c r="C617" s="484" t="s">
        <v>7925</v>
      </c>
      <c r="D617" s="529" t="s">
        <v>11068</v>
      </c>
      <c r="E617" s="1121" t="s">
        <v>13508</v>
      </c>
      <c r="F617" s="1108" t="s">
        <v>13502</v>
      </c>
      <c r="G617" s="1121" t="s">
        <v>11793</v>
      </c>
      <c r="H617" s="1121" t="s">
        <v>13509</v>
      </c>
      <c r="I617" s="1103" t="s">
        <v>13510</v>
      </c>
      <c r="J617" s="1113"/>
      <c r="K617" s="1125"/>
      <c r="L617" s="1125"/>
      <c r="M617" s="1105" t="s">
        <v>11817</v>
      </c>
      <c r="N617" s="1106">
        <v>2026</v>
      </c>
      <c r="O617" s="1121" t="s">
        <v>13511</v>
      </c>
      <c r="P617" s="484" t="s">
        <v>98</v>
      </c>
      <c r="X617" s="674">
        <v>10</v>
      </c>
      <c r="Y617" s="478" t="s">
        <v>8731</v>
      </c>
    </row>
    <row r="618" spans="1:25">
      <c r="A618" s="83">
        <v>611</v>
      </c>
      <c r="B618" s="484" t="s">
        <v>8674</v>
      </c>
      <c r="C618" s="484" t="s">
        <v>7925</v>
      </c>
      <c r="D618" s="529" t="s">
        <v>11069</v>
      </c>
      <c r="E618" s="1108" t="s">
        <v>13514</v>
      </c>
      <c r="F618" s="1111" t="s">
        <v>8766</v>
      </c>
      <c r="G618" s="1108" t="s">
        <v>11793</v>
      </c>
      <c r="H618" s="1108" t="s">
        <v>13509</v>
      </c>
      <c r="I618" s="1103" t="s">
        <v>13510</v>
      </c>
      <c r="J618" s="1113"/>
      <c r="K618" s="1125"/>
      <c r="L618" s="1125"/>
      <c r="M618" s="1109" t="s">
        <v>11817</v>
      </c>
      <c r="N618" s="1110">
        <v>2026</v>
      </c>
      <c r="O618" s="1108" t="s">
        <v>13515</v>
      </c>
      <c r="P618" s="484" t="s">
        <v>98</v>
      </c>
      <c r="R618" s="271"/>
      <c r="X618" s="674">
        <v>10</v>
      </c>
      <c r="Y618" s="478" t="s">
        <v>8731</v>
      </c>
    </row>
    <row r="619" spans="1:25">
      <c r="A619" s="83">
        <v>613</v>
      </c>
      <c r="B619" s="484" t="s">
        <v>8674</v>
      </c>
      <c r="C619" s="484" t="s">
        <v>7925</v>
      </c>
      <c r="D619" s="529" t="s">
        <v>11066</v>
      </c>
      <c r="E619" s="1121" t="s">
        <v>13519</v>
      </c>
      <c r="F619" s="1111" t="s">
        <v>8767</v>
      </c>
      <c r="G619" s="1121" t="s">
        <v>11822</v>
      </c>
      <c r="H619" s="1108" t="s">
        <v>13520</v>
      </c>
      <c r="I619" s="1107"/>
      <c r="J619" s="1102" t="s">
        <v>13521</v>
      </c>
      <c r="K619" s="1106">
        <v>0</v>
      </c>
      <c r="L619" s="1112">
        <v>6300000000</v>
      </c>
      <c r="M619" s="1105" t="s">
        <v>11817</v>
      </c>
      <c r="N619" s="1106">
        <v>2026</v>
      </c>
      <c r="O619" s="1107" t="s">
        <v>13522</v>
      </c>
      <c r="P619" s="484" t="s">
        <v>98</v>
      </c>
      <c r="X619" s="674">
        <v>10</v>
      </c>
      <c r="Y619" s="478" t="s">
        <v>8731</v>
      </c>
    </row>
    <row r="620" spans="1:25">
      <c r="A620" s="83">
        <v>614</v>
      </c>
      <c r="B620" s="484" t="s">
        <v>8674</v>
      </c>
      <c r="C620" s="484" t="s">
        <v>7925</v>
      </c>
      <c r="D620" s="529" t="s">
        <v>11066</v>
      </c>
      <c r="E620" s="1121" t="s">
        <v>13523</v>
      </c>
      <c r="F620" s="1111" t="s">
        <v>8767</v>
      </c>
      <c r="G620" s="1121" t="s">
        <v>11822</v>
      </c>
      <c r="H620" s="1111" t="s">
        <v>11065</v>
      </c>
      <c r="I620" s="1113"/>
      <c r="J620" s="1102" t="s">
        <v>13524</v>
      </c>
      <c r="K620" s="1106">
        <v>0</v>
      </c>
      <c r="L620" s="1123">
        <v>0.4</v>
      </c>
      <c r="M620" s="1105" t="s">
        <v>11817</v>
      </c>
      <c r="N620" s="1106">
        <v>2026</v>
      </c>
      <c r="O620" s="1108" t="s">
        <v>13525</v>
      </c>
      <c r="P620" s="484" t="s">
        <v>98</v>
      </c>
      <c r="R620" s="271"/>
      <c r="X620" s="674">
        <v>10</v>
      </c>
      <c r="Y620" s="478" t="s">
        <v>8731</v>
      </c>
    </row>
    <row r="621" spans="1:25">
      <c r="A621" s="83">
        <v>617</v>
      </c>
      <c r="B621" s="484" t="s">
        <v>8674</v>
      </c>
      <c r="C621" s="484" t="s">
        <v>7925</v>
      </c>
      <c r="D621" s="529" t="s">
        <v>11071</v>
      </c>
      <c r="E621" s="1121" t="s">
        <v>13531</v>
      </c>
      <c r="F621" s="1108" t="s">
        <v>13527</v>
      </c>
      <c r="G621" s="1121" t="s">
        <v>11822</v>
      </c>
      <c r="H621" s="1108" t="s">
        <v>13532</v>
      </c>
      <c r="I621" s="1128" t="s">
        <v>11796</v>
      </c>
      <c r="J621" s="1143" t="s">
        <v>13533</v>
      </c>
      <c r="K621" s="1106">
        <v>0</v>
      </c>
      <c r="L621" s="1141">
        <v>1</v>
      </c>
      <c r="M621" s="1105" t="s">
        <v>11817</v>
      </c>
      <c r="N621" s="1106">
        <v>2026</v>
      </c>
      <c r="O621" s="1119" t="s">
        <v>9757</v>
      </c>
      <c r="P621" s="484" t="s">
        <v>98</v>
      </c>
      <c r="R621" s="978" t="s">
        <v>9618</v>
      </c>
      <c r="X621" s="674">
        <v>10</v>
      </c>
      <c r="Y621" s="478" t="s">
        <v>8731</v>
      </c>
    </row>
    <row r="622" spans="1:25">
      <c r="A622" s="83">
        <v>621</v>
      </c>
      <c r="B622" s="484" t="s">
        <v>8674</v>
      </c>
      <c r="C622" s="484" t="s">
        <v>7925</v>
      </c>
      <c r="D622" s="529" t="s">
        <v>11070</v>
      </c>
      <c r="E622" s="1108" t="s">
        <v>13541</v>
      </c>
      <c r="F622" s="1108" t="s">
        <v>13538</v>
      </c>
      <c r="G622" s="1108" t="s">
        <v>11822</v>
      </c>
      <c r="H622" s="1108" t="s">
        <v>12353</v>
      </c>
      <c r="I622" s="1113"/>
      <c r="J622" s="1102" t="s">
        <v>13542</v>
      </c>
      <c r="K622" s="1158">
        <v>0</v>
      </c>
      <c r="L622" s="1158">
        <v>1</v>
      </c>
      <c r="M622" s="1109" t="s">
        <v>11817</v>
      </c>
      <c r="N622" s="1110">
        <v>2026</v>
      </c>
      <c r="O622" s="1111" t="s">
        <v>8727</v>
      </c>
      <c r="P622" s="484" t="s">
        <v>98</v>
      </c>
      <c r="X622" s="674">
        <v>10</v>
      </c>
      <c r="Y622" s="478" t="s">
        <v>8731</v>
      </c>
    </row>
  </sheetData>
  <autoFilter ref="A1:Y622"/>
  <sortState ref="A2:Y622">
    <sortCondition ref="N2:N622"/>
    <sortCondition ref="M2:M622"/>
  </sortState>
  <hyperlinks>
    <hyperlink ref="V127" r:id="rId1" display="https://www.politicheagricole.it/"/>
    <hyperlink ref="V259" r:id="rId2" display="https://www.politicheagricole.it/"/>
    <hyperlink ref="W118" r:id="rId3" display="http://www.inps.it/"/>
    <hyperlink ref="S155" r:id="rId4"/>
    <hyperlink ref="S385" r:id="rId5"/>
    <hyperlink ref="S104" r:id="rId6"/>
    <hyperlink ref="S103" r:id="rId7"/>
    <hyperlink ref="S102" r:id="rId8"/>
    <hyperlink ref="S4" r:id="rId9"/>
    <hyperlink ref="S505" r:id="rId10"/>
    <hyperlink ref="S7" r:id="rId11"/>
    <hyperlink ref="S65" r:id="rId12"/>
    <hyperlink ref="S156" r:id="rId13"/>
    <hyperlink ref="S23" r:id="rId14"/>
    <hyperlink ref="S67" r:id="rId15"/>
    <hyperlink ref="S216" r:id="rId16"/>
    <hyperlink ref="S305" r:id="rId17"/>
    <hyperlink ref="S26" r:id="rId18" display="Infrastrutture digitali"/>
    <hyperlink ref="S25" r:id="rId19"/>
    <hyperlink ref="S69" r:id="rId20"/>
    <hyperlink ref="S514" r:id="rId21"/>
    <hyperlink ref="S70" r:id="rId22"/>
    <hyperlink ref="S168" r:id="rId23"/>
    <hyperlink ref="S68" r:id="rId24"/>
    <hyperlink ref="S126" r:id="rId25"/>
    <hyperlink ref="S74" r:id="rId26"/>
    <hyperlink ref="S99" r:id="rId27"/>
    <hyperlink ref="S98" r:id="rId28"/>
    <hyperlink ref="S409" r:id="rId29"/>
    <hyperlink ref="S8" r:id="rId30"/>
    <hyperlink ref="S33" r:id="rId31"/>
    <hyperlink ref="S80" r:id="rId32"/>
    <hyperlink ref="S169" r:id="rId33"/>
    <hyperlink ref="S129" r:id="rId34"/>
    <hyperlink ref="S160" r:id="rId35"/>
    <hyperlink ref="S424" r:id="rId36"/>
    <hyperlink ref="S221" r:id="rId37"/>
    <hyperlink ref="S128" r:id="rId38"/>
    <hyperlink ref="S76" r:id="rId39"/>
    <hyperlink ref="S78" r:id="rId40"/>
    <hyperlink ref="S223" r:id="rId41"/>
    <hyperlink ref="S158" r:id="rId42"/>
    <hyperlink ref="S79" r:id="rId43"/>
    <hyperlink ref="S318" r:id="rId44"/>
    <hyperlink ref="S527" r:id="rId45"/>
    <hyperlink ref="S222" r:id="rId46"/>
    <hyperlink ref="S161" r:id="rId47"/>
    <hyperlink ref="S34" r:id="rId48"/>
    <hyperlink ref="S224" r:id="rId49"/>
    <hyperlink ref="S182" r:id="rId50"/>
    <hyperlink ref="S130" r:id="rId51"/>
    <hyperlink ref="S132" r:id="rId52"/>
    <hyperlink ref="S54" r:id="rId53"/>
    <hyperlink ref="S226" r:id="rId54"/>
    <hyperlink ref="S183" r:id="rId55"/>
    <hyperlink ref="S225" r:id="rId56"/>
    <hyperlink ref="S9" r:id="rId57"/>
    <hyperlink ref="S184" r:id="rId58"/>
    <hyperlink ref="S172" r:id="rId59"/>
    <hyperlink ref="S362" r:id="rId60"/>
    <hyperlink ref="S38" r:id="rId61"/>
    <hyperlink ref="S133" r:id="rId62"/>
    <hyperlink ref="S239" r:id="rId63"/>
    <hyperlink ref="S559" r:id="rId64"/>
    <hyperlink ref="S228" r:id="rId65"/>
    <hyperlink ref="S134" r:id="rId66"/>
    <hyperlink ref="S45" r:id="rId67"/>
    <hyperlink ref="S427" r:id="rId68"/>
    <hyperlink ref="S568" r:id="rId69"/>
    <hyperlink ref="S327" r:id="rId70"/>
    <hyperlink ref="S380" r:id="rId71"/>
    <hyperlink ref="S570" r:id="rId72"/>
    <hyperlink ref="S173" r:id="rId73"/>
    <hyperlink ref="S566" r:id="rId74"/>
    <hyperlink ref="S572" r:id="rId75"/>
    <hyperlink ref="S240" r:id="rId76"/>
    <hyperlink ref="S85" r:id="rId77"/>
    <hyperlink ref="S430" r:id="rId78"/>
    <hyperlink ref="S89" r:id="rId79"/>
    <hyperlink ref="S142" r:id="rId80"/>
    <hyperlink ref="S91" r:id="rId81"/>
    <hyperlink ref="S231" r:id="rId82"/>
    <hyperlink ref="S176" r:id="rId83"/>
    <hyperlink ref="S6" r:id="rId84"/>
    <hyperlink ref="S432" r:id="rId85"/>
    <hyperlink ref="S370" r:id="rId86"/>
    <hyperlink ref="S10" r:id="rId87"/>
    <hyperlink ref="S144" r:id="rId88"/>
    <hyperlink ref="S146" r:id="rId89"/>
    <hyperlink ref="S438" r:id="rId90"/>
    <hyperlink ref="S56" r:id="rId91"/>
    <hyperlink ref="S147" r:id="rId92"/>
    <hyperlink ref="S148" r:id="rId93"/>
    <hyperlink ref="S101" r:id="rId94"/>
    <hyperlink ref="S58" r:id="rId95"/>
    <hyperlink ref="S57" r:id="rId96"/>
    <hyperlink ref="S59" r:id="rId97"/>
    <hyperlink ref="S49" r:id="rId98"/>
    <hyperlink ref="S163" r:id="rId99"/>
    <hyperlink ref="S51" r:id="rId100"/>
    <hyperlink ref="S149" r:id="rId101"/>
    <hyperlink ref="S94" r:id="rId102"/>
    <hyperlink ref="S93" r:id="rId103"/>
    <hyperlink ref="S52" r:id="rId104"/>
    <hyperlink ref="S443" r:id="rId105"/>
    <hyperlink ref="S440" r:id="rId106"/>
    <hyperlink ref="S598" r:id="rId107"/>
    <hyperlink ref="S595" r:id="rId108"/>
    <hyperlink ref="S16" r:id="rId109"/>
    <hyperlink ref="S500" r:id="rId110"/>
    <hyperlink ref="S496" r:id="rId111"/>
    <hyperlink ref="S17" r:id="rId112"/>
    <hyperlink ref="S24" r:id="rId113"/>
    <hyperlink ref="S357" r:id="rId114"/>
    <hyperlink ref="S113:S114" r:id="rId115" display="Caput Mundi. Next Generation EU per grandi eventi turistici"/>
    <hyperlink ref="S109" r:id="rId116" display="Fondi integrati per la competitività delle imprese turistiche"/>
    <hyperlink ref="S403" r:id="rId117"/>
    <hyperlink ref="S404" r:id="rId118"/>
    <hyperlink ref="S515" r:id="rId119"/>
    <hyperlink ref="S402" r:id="rId120"/>
    <hyperlink ref="S520" r:id="rId121"/>
    <hyperlink ref="S521" r:id="rId122"/>
    <hyperlink ref="S524" r:id="rId123"/>
    <hyperlink ref="S518" r:id="rId124"/>
    <hyperlink ref="S523" r:id="rId125" display="Sistema di certificazione della parità di genere"/>
    <hyperlink ref="S19" r:id="rId126" display="Parco Agrisolare"/>
    <hyperlink ref="S125:S132" r:id="rId127" display="Progetti “faro” di economia circolare"/>
    <hyperlink ref="S133:S139" r:id="rId128" display="Realizzazione nuovi impianti di gestione rifiuti e ammodernamento di impianti esistenti"/>
    <hyperlink ref="S547" r:id="rId129"/>
    <hyperlink ref="S146:S150" r:id="rId130" display="Installazione di infrastrutture di ricarica elettrica"/>
    <hyperlink ref="S531" r:id="rId131"/>
    <hyperlink ref="S545" r:id="rId132"/>
    <hyperlink ref="S544" r:id="rId133"/>
    <hyperlink ref="S526" r:id="rId134"/>
    <hyperlink ref="S20:S21" r:id="rId135" display="Rafforzamento smart grid"/>
    <hyperlink ref="S534" r:id="rId136"/>
    <hyperlink ref="S27:S28" r:id="rId137" display="Rinnovo flotte bus e treni verdi"/>
    <hyperlink ref="S157" r:id="rId138"/>
    <hyperlink ref="S533" r:id="rId139"/>
    <hyperlink ref="S532" r:id="rId140"/>
    <hyperlink ref="S542" r:id="rId141"/>
    <hyperlink ref="S543" r:id="rId142"/>
    <hyperlink ref="S41:S102" r:id="rId143" display="Sviluppo trasporto rapido di massa"/>
    <hyperlink ref="S546" r:id="rId144"/>
    <hyperlink ref="S55:S56" r:id="rId145" display="Ecobonus e Sismabonus fino al 110% per l'efficienza energetica e la sicurezza degli edifici"/>
    <hyperlink ref="S462" r:id="rId146"/>
    <hyperlink ref="S464" r:id="rId147"/>
    <hyperlink ref="S263" r:id="rId148"/>
    <hyperlink ref="S69:S71" r:id="rId149" display="Interventi per la resilienza, la valorizzazione del territorio e l'efficienza energetica dei Comuni"/>
    <hyperlink ref="S62" r:id="rId150" display="Investimenti in fognatura e depurazione"/>
    <hyperlink ref="S465" r:id="rId151"/>
    <hyperlink ref="S77:S80" r:id="rId152" display="Investimenti nella resilienza dell'agro-sistema irriguo per una migliore gestione delle risorse idriche"/>
    <hyperlink ref="S85:S86" r:id="rId153" display="Riduzione delle perdite nelle reti di distribuzione dell'acqua, compresa la digitalizzazione e il monitoraggio delle reti"/>
    <hyperlink ref="S88:S89" r:id="rId154" display="Rinaturazione dell’area del Po"/>
    <hyperlink ref="S92:S102" r:id="rId155" display="Tutela e valorizzazione del verde urbano ed extraurbano"/>
    <hyperlink ref="S555" r:id="rId156"/>
    <hyperlink ref="S171:S172" r:id="rId157" display="Linee ferroviarie ad alta velocità"/>
    <hyperlink ref="S560" r:id="rId158"/>
    <hyperlink ref="S557" r:id="rId159"/>
    <hyperlink ref="S180:S181" r:id="rId160" display="Sviluppo del sistema europeo di gestione del trasporto ferroviario (ERTMS)"/>
    <hyperlink ref="S275" r:id="rId161"/>
    <hyperlink ref="S352:S353" r:id="rId162" display="Borse di studio per l'accesso all'università"/>
    <hyperlink ref="S571" r:id="rId163"/>
    <hyperlink ref="S366" r:id="rId164"/>
    <hyperlink ref="S567" r:id="rId165"/>
    <hyperlink ref="S580" r:id="rId166"/>
    <hyperlink ref="S216:S222" r:id="rId167" display="Fondo per il Programma Nazionale Ricerca (PNR) e progetti di Ricerca di Significativo Interesse Nazionale (PRIN)"/>
    <hyperlink ref="S88" r:id="rId168"/>
    <hyperlink ref="S225" r:id="rId169" display="IPCEI "/>
    <hyperlink ref="S229:S230" r:id="rId170" display="Potenziamento ed estensione tematica e territoriale dei centri di trasferimento tecnologico per segmenti di industria"/>
    <hyperlink ref="S90" r:id="rId171"/>
    <hyperlink ref="S416" r:id="rId172" display="Creazione di imprese femminili"/>
    <hyperlink ref="S437" r:id="rId173"/>
    <hyperlink ref="S474" r:id="rId174"/>
    <hyperlink ref="S473" r:id="rId175"/>
    <hyperlink ref="S587" r:id="rId176"/>
    <hyperlink ref="S588" r:id="rId177"/>
    <hyperlink ref="S586" r:id="rId178"/>
    <hyperlink ref="S475" r:id="rId179"/>
    <hyperlink ref="S472" r:id="rId180"/>
    <hyperlink ref="S589" r:id="rId181"/>
    <hyperlink ref="S592" r:id="rId182"/>
    <hyperlink ref="S591" r:id="rId183"/>
    <hyperlink ref="S452:S453" r:id="rId184" display="Valorizzazione dei beni confiscati alle mafie"/>
    <hyperlink ref="S249:S298" r:id="rId185" display="Casa come primo luogo di cura, assistenza domiciliare e telemedicina"/>
    <hyperlink ref="S593" r:id="rId186"/>
    <hyperlink ref="S306:S308" r:id="rId187" display="Ammodernamento tecnologico degli ospedali"/>
    <hyperlink ref="S254:S255" r:id="rId188" display="Rafforzamento dell'infrastruttura tecnologica e degli strumenti per la raccolta, l'elaborazione, l'analisi dei dati e la simulazione"/>
    <hyperlink ref="S260:S312" r:id="rId189" display="Sviluppo delle competenze tecnico-professionali, digitali e manageriali del personale del sistema sanitario"/>
    <hyperlink ref="S250" r:id="rId190"/>
    <hyperlink ref="S485" r:id="rId191"/>
    <hyperlink ref="S60" r:id="rId192"/>
    <hyperlink ref="S61" r:id="rId193"/>
    <hyperlink ref="S491" r:id="rId194"/>
    <hyperlink ref="S490" r:id="rId195"/>
    <hyperlink ref="S489" r:id="rId196"/>
    <hyperlink ref="S488" r:id="rId197"/>
    <hyperlink ref="S261" r:id="rId198" display="Casa come primo luogo di cura, assistenza domiciliare e telemedicina"/>
    <hyperlink ref="S271:S272" r:id="rId199" display="Casa come primo luogo di cura, assistenza domiciliare e telemedicina"/>
    <hyperlink ref="S289:S291" r:id="rId200" display="Sviluppo delle competenze tecnico-professionali, digitali e manageriali del personale del sistema sanitario"/>
    <hyperlink ref="S292:S294" r:id="rId201" display="Sviluppo delle competenze tecnico-professionali, digitali e manageriali del personale del sistema sanitario"/>
    <hyperlink ref="S292" r:id="rId202" display="Sviluppo delle competenze tecnico-professionali, digitali e manageriali del personale del sistema sanitario"/>
    <hyperlink ref="S303" r:id="rId203" display="Sviluppo delle competenze tecnico-professionali, digitali e manageriali del personale del sistema sanitario"/>
    <hyperlink ref="S304" r:id="rId204" display="Sviluppo delle competenze tecnico-professionali, digitali e manageriali del personale del sistema sanitario"/>
    <hyperlink ref="S306" r:id="rId205" display="Sviluppo delle competenze tecnico-professionali, digitali e manageriali del personale del sistema sanitario"/>
    <hyperlink ref="S310" r:id="rId206" display="Sviluppo delle competenze tecnico-professionali, digitali e manageriali del personale del sistema sanitario"/>
    <hyperlink ref="S315" r:id="rId207" display="Sviluppo delle competenze tecnico-professionali, digitali e manageriali del personale del sistema sanitario"/>
    <hyperlink ref="S317" r:id="rId208" display="Sviluppo delle competenze tecnico-professionali, digitali e manageriali del personale del sistema sanitario"/>
    <hyperlink ref="S326" r:id="rId209" display="Sviluppo delle competenze tecnico-professionali, digitali e manageriali del personale del sistema sanitario"/>
    <hyperlink ref="S331" r:id="rId210" display="Sviluppo delle competenze tecnico-professionali, digitali e manageriali del personale del sistema sanitario"/>
    <hyperlink ref="S332" r:id="rId211" display="Sviluppo delle competenze tecnico-professionali, digitali e manageriali del personale del sistema sanitario"/>
    <hyperlink ref="S340:S346" r:id="rId212" display="Sviluppo delle competenze tecnico-professionali, digitali e manageriali del personale del sistema sanitario"/>
    <hyperlink ref="S340:S342" r:id="rId213" display="Sviluppo delle competenze tecnico-professionali, digitali e manageriali del personale del sistema sanitario"/>
    <hyperlink ref="S343:S345" r:id="rId214" display="Sviluppo delle competenze tecnico-professionali, digitali e manageriali del personale del sistema sanitario"/>
    <hyperlink ref="S356" r:id="rId215" display="Sviluppo delle competenze tecnico-professionali, digitali e manageriali del personale del sistema sanitario"/>
    <hyperlink ref="S358" r:id="rId216" display="Sviluppo delle competenze tecnico-professionali, digitali e manageriali del personale del sistema sanitario"/>
    <hyperlink ref="S361" r:id="rId217" display="Sviluppo delle competenze tecnico-professionali, digitali e manageriali del personale del sistema sanitario"/>
    <hyperlink ref="S367" r:id="rId218" display="Sviluppo delle competenze tecnico-professionali, digitali e manageriali del personale del sistema sanitario"/>
    <hyperlink ref="S380:S382" r:id="rId219" display="Sviluppo delle competenze tecnico-professionali, digitali e manageriali del personale del sistema sanitario"/>
    <hyperlink ref="S380:S381" r:id="rId220" display="Sviluppo delle competenze tecnico-professionali, digitali e manageriali del personale del sistema sanitario"/>
    <hyperlink ref="S381" r:id="rId221" display="Sviluppo delle competenze tecnico-professionali, digitali e manageriali del personale del sistema sanitario"/>
    <hyperlink ref="S385:S387" r:id="rId222" display="Sviluppo delle competenze tecnico-professionali, digitali e manageriali del personale del sistema sanitario"/>
    <hyperlink ref="S391:S394" r:id="rId223" display="Interventi per la resilienza, la valorizzazione del territorio e l'efficienza energetica dei Comuni"/>
    <hyperlink ref="S390" r:id="rId224" display="Sviluppo delle competenze tecnico-professionali, digitali e manageriali del personale del sistema sanitario"/>
    <hyperlink ref="S393:S394" r:id="rId225" display="Sviluppo delle competenze tecnico-professionali, digitali e manageriali del personale del sistema sanitario"/>
    <hyperlink ref="S422" r:id="rId226" display="Sviluppo delle competenze tecnico-professionali, digitali e manageriali del personale del sistema sanitario"/>
    <hyperlink ref="S426" r:id="rId227" display="Sviluppo delle competenze tecnico-professionali, digitali e manageriali del personale del sistema sanitario"/>
    <hyperlink ref="S428" r:id="rId228" display="Sviluppo delle competenze tecnico-professionali, digitali e manageriali del personale del sistema sanitario"/>
    <hyperlink ref="S431" r:id="rId229" display="Sviluppo delle competenze tecnico-professionali, digitali e manageriali del personale del sistema sanitario"/>
    <hyperlink ref="S446:S449" r:id="rId230" display="Sviluppo delle competenze tecnico-professionali, digitali e manageriali del personale del sistema sanitario"/>
    <hyperlink ref="S446:S448" r:id="rId231" display="Sviluppo delle competenze tecnico-professionali, digitali e manageriali del personale del sistema sanitario"/>
    <hyperlink ref="S470" r:id="rId232" display="Sviluppo delle competenze tecnico-professionali, digitali e manageriali del personale del sistema sanitario"/>
    <hyperlink ref="S504" r:id="rId233" display="Sviluppo delle competenze tecnico-professionali, digitali e manageriali del personale del sistema sanitario"/>
    <hyperlink ref="S513" r:id="rId234" display="Sviluppo delle competenze tecnico-professionali, digitali e manageriali del personale del sistema sanitario"/>
    <hyperlink ref="S563" r:id="rId235"/>
    <hyperlink ref="S574" r:id="rId236"/>
    <hyperlink ref="S525" r:id="rId237" display="Sviluppo delle competenze tecnico-professionali, digitali e manageriali del personale del sistema sanitario"/>
    <hyperlink ref="S535" r:id="rId238" display="Sviluppo delle competenze tecnico-professionali, digitali e manageriali del personale del sistema sanitario"/>
    <hyperlink ref="S536" r:id="rId239" display="Sviluppo delle competenze tecnico-professionali, digitali e manageriali del personale del sistema sanitario"/>
    <hyperlink ref="S540" r:id="rId240" display="Sviluppo delle competenze tecnico-professionali, digitali e manageriali del personale del sistema sanitario"/>
    <hyperlink ref="S549" r:id="rId241" display="Sviluppo delle competenze tecnico-professionali, digitali e manageriali del personale del sistema sanitario"/>
    <hyperlink ref="S551" r:id="rId242" display="Sviluppo delle competenze tecnico-professionali, digitali e manageriali del personale del sistema sanitario"/>
    <hyperlink ref="S558" r:id="rId243" display="Sviluppo delle competenze tecnico-professionali, digitali e manageriali del personale del sistema sanitario"/>
    <hyperlink ref="S561" r:id="rId244" display="Sviluppo delle competenze tecnico-professionali, digitali e manageriali del personale del sistema sanitario"/>
    <hyperlink ref="S564" r:id="rId245" display="Sviluppo delle competenze tecnico-professionali, digitali e manageriali del personale del sistema sanitario"/>
    <hyperlink ref="S569" r:id="rId246" display="Sviluppo delle competenze tecnico-professionali, digitali e manageriali del personale del sistema sanitario"/>
    <hyperlink ref="S577" r:id="rId247" display="Sviluppo delle competenze tecnico-professionali, digitali e manageriali del personale del sistema sanitario"/>
    <hyperlink ref="S578" r:id="rId248" display="Sviluppo delle competenze tecnico-professionali, digitali e manageriali del personale del sistema sanitario"/>
    <hyperlink ref="S579" r:id="rId249" display="Sviluppo delle competenze tecnico-professionali, digitali e manageriali del personale del sistema sanitario"/>
    <hyperlink ref="S581" r:id="rId250" display="Sviluppo delle competenze tecnico-professionali, digitali e manageriali del personale del sistema sanitario"/>
    <hyperlink ref="S599" r:id="rId251" display="Sviluppo delle competenze tecnico-professionali, digitali e manageriali del personale del sistema sanitario"/>
    <hyperlink ref="S548" r:id="rId252" display="Interventi per la resilienza, la valorizzazione del territorio e l'efficienza energetica dei Comuni"/>
  </hyperlinks>
  <pageMargins left="0.7" right="0.7" top="0.75" bottom="0.75" header="0.3" footer="0.3"/>
  <pageSetup paperSize="9" orientation="portrait" r:id="rId253"/>
  <drawing r:id="rId25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filterMode="1"/>
  <dimension ref="A1:S207"/>
  <sheetViews>
    <sheetView workbookViewId="0">
      <pane ySplit="1" topLeftCell="A2" activePane="bottomLeft" state="frozen"/>
      <selection pane="bottomLeft" activeCell="H141" sqref="H141"/>
    </sheetView>
  </sheetViews>
  <sheetFormatPr defaultRowHeight="13.2"/>
  <cols>
    <col min="1" max="1" width="5" style="453" customWidth="1"/>
    <col min="2" max="2" width="5.33203125" style="453" customWidth="1"/>
    <col min="3" max="3" width="7.33203125" style="453" customWidth="1"/>
    <col min="4" max="4" width="15.33203125" style="453" bestFit="1" customWidth="1"/>
    <col min="5" max="5" width="14" style="453" bestFit="1" customWidth="1"/>
    <col min="6" max="6" width="17.109375" style="453" customWidth="1"/>
    <col min="7" max="7" width="11" style="453" customWidth="1"/>
    <col min="8" max="8" width="19.77734375" style="453" customWidth="1"/>
    <col min="9" max="9" width="21.33203125" style="453" customWidth="1"/>
    <col min="10" max="10" width="11.109375" style="453" customWidth="1"/>
    <col min="11" max="11" width="11.6640625" style="453" customWidth="1"/>
    <col min="12" max="12" width="11.33203125" style="453" customWidth="1"/>
    <col min="13" max="13" width="9" style="453" customWidth="1"/>
    <col min="14" max="14" width="7.77734375" style="453" customWidth="1"/>
    <col min="15" max="15" width="5.44140625" style="453" customWidth="1"/>
    <col min="16" max="16" width="5.77734375" style="453" customWidth="1"/>
    <col min="17" max="17" width="7.44140625" style="453" customWidth="1"/>
    <col min="18" max="18" width="6" style="453" customWidth="1"/>
    <col min="19" max="19" width="21.77734375" style="453" customWidth="1"/>
  </cols>
  <sheetData>
    <row r="1" spans="1:19" ht="96.6">
      <c r="A1" s="110" t="s">
        <v>568</v>
      </c>
      <c r="B1" s="110" t="s">
        <v>535</v>
      </c>
      <c r="C1" s="110" t="s">
        <v>536</v>
      </c>
      <c r="D1" s="110" t="s">
        <v>4552</v>
      </c>
      <c r="E1" s="79" t="s">
        <v>0</v>
      </c>
      <c r="F1" s="80" t="s">
        <v>1</v>
      </c>
      <c r="G1" s="473" t="s">
        <v>4555</v>
      </c>
      <c r="H1" s="81" t="s">
        <v>3</v>
      </c>
      <c r="I1" s="82" t="s">
        <v>62</v>
      </c>
      <c r="J1" s="69" t="s">
        <v>63</v>
      </c>
      <c r="K1" s="69" t="s">
        <v>64</v>
      </c>
      <c r="L1" s="69" t="s">
        <v>65</v>
      </c>
      <c r="M1" s="69" t="s">
        <v>5</v>
      </c>
      <c r="N1" s="70" t="s">
        <v>6</v>
      </c>
      <c r="O1" s="70" t="s">
        <v>1830</v>
      </c>
      <c r="P1" s="70" t="s">
        <v>248</v>
      </c>
      <c r="Q1" s="123" t="s">
        <v>1159</v>
      </c>
      <c r="R1" s="124" t="s">
        <v>1186</v>
      </c>
      <c r="S1" s="125" t="s">
        <v>1239</v>
      </c>
    </row>
    <row r="2" spans="1:19" ht="24.9" hidden="1" customHeight="1">
      <c r="A2" s="83">
        <v>8</v>
      </c>
      <c r="B2" s="3" t="s">
        <v>537</v>
      </c>
      <c r="C2" s="3" t="s">
        <v>538</v>
      </c>
      <c r="D2" s="170" t="s">
        <v>4899</v>
      </c>
      <c r="E2" s="378" t="s">
        <v>3969</v>
      </c>
      <c r="F2" s="382" t="s">
        <v>3722</v>
      </c>
      <c r="G2" s="389" t="s">
        <v>3599</v>
      </c>
      <c r="H2" s="382" t="s">
        <v>3658</v>
      </c>
      <c r="I2" s="390"/>
      <c r="J2" s="389" t="s">
        <v>4427</v>
      </c>
      <c r="K2" s="390"/>
      <c r="L2" s="390"/>
      <c r="M2" s="405" t="s">
        <v>1424</v>
      </c>
      <c r="N2" s="410">
        <v>2021</v>
      </c>
      <c r="O2" s="86" t="s">
        <v>3342</v>
      </c>
      <c r="P2" s="83" t="s">
        <v>66</v>
      </c>
      <c r="Q2" s="271"/>
      <c r="R2" s="271"/>
      <c r="S2" s="484"/>
    </row>
    <row r="3" spans="1:19" ht="24.9" hidden="1" customHeight="1">
      <c r="A3" s="83">
        <v>12</v>
      </c>
      <c r="B3" s="3" t="s">
        <v>537</v>
      </c>
      <c r="C3" s="3" t="s">
        <v>538</v>
      </c>
      <c r="D3" s="170" t="s">
        <v>4900</v>
      </c>
      <c r="E3" s="378" t="s">
        <v>3970</v>
      </c>
      <c r="F3" s="382" t="s">
        <v>3722</v>
      </c>
      <c r="G3" s="389" t="s">
        <v>3599</v>
      </c>
      <c r="H3" s="382" t="s">
        <v>3658</v>
      </c>
      <c r="I3" s="390"/>
      <c r="J3" s="389" t="s">
        <v>4427</v>
      </c>
      <c r="K3" s="390"/>
      <c r="L3" s="390"/>
      <c r="M3" s="405" t="s">
        <v>1424</v>
      </c>
      <c r="N3" s="410">
        <v>2021</v>
      </c>
      <c r="O3" s="86" t="s">
        <v>3342</v>
      </c>
      <c r="P3" s="83" t="s">
        <v>66</v>
      </c>
      <c r="Q3" s="271"/>
      <c r="R3" s="271"/>
      <c r="S3" s="484"/>
    </row>
    <row r="4" spans="1:19" ht="24.9" hidden="1" customHeight="1">
      <c r="A4" s="83">
        <v>17</v>
      </c>
      <c r="B4" s="3" t="s">
        <v>537</v>
      </c>
      <c r="C4" s="3" t="s">
        <v>538</v>
      </c>
      <c r="D4" s="170" t="s">
        <v>4899</v>
      </c>
      <c r="E4" s="378" t="s">
        <v>3971</v>
      </c>
      <c r="F4" s="382" t="s">
        <v>3723</v>
      </c>
      <c r="G4" s="389" t="s">
        <v>3599</v>
      </c>
      <c r="H4" s="382" t="s">
        <v>3552</v>
      </c>
      <c r="I4" s="390"/>
      <c r="J4" s="389" t="s">
        <v>4427</v>
      </c>
      <c r="K4" s="390"/>
      <c r="L4" s="390"/>
      <c r="M4" s="405" t="s">
        <v>1424</v>
      </c>
      <c r="N4" s="410">
        <v>2021</v>
      </c>
      <c r="O4" s="86" t="s">
        <v>3342</v>
      </c>
      <c r="P4" s="83" t="s">
        <v>66</v>
      </c>
      <c r="Q4" s="271"/>
      <c r="R4" s="271"/>
      <c r="S4" s="484"/>
    </row>
    <row r="5" spans="1:19" ht="24.9" hidden="1" customHeight="1">
      <c r="A5" s="83">
        <v>22</v>
      </c>
      <c r="B5" s="3" t="s">
        <v>537</v>
      </c>
      <c r="C5" s="3" t="s">
        <v>538</v>
      </c>
      <c r="D5" s="170" t="s">
        <v>4899</v>
      </c>
      <c r="E5" s="378" t="s">
        <v>3972</v>
      </c>
      <c r="F5" s="382" t="s">
        <v>3723</v>
      </c>
      <c r="G5" s="389" t="s">
        <v>3599</v>
      </c>
      <c r="H5" s="382" t="s">
        <v>3552</v>
      </c>
      <c r="I5" s="390"/>
      <c r="J5" s="389" t="s">
        <v>4427</v>
      </c>
      <c r="K5" s="390"/>
      <c r="L5" s="390"/>
      <c r="M5" s="405" t="s">
        <v>1424</v>
      </c>
      <c r="N5" s="410">
        <v>2021</v>
      </c>
      <c r="O5" s="86" t="s">
        <v>3342</v>
      </c>
      <c r="P5" s="83" t="s">
        <v>66</v>
      </c>
      <c r="Q5" s="271"/>
      <c r="R5" s="271"/>
      <c r="S5" s="484"/>
    </row>
    <row r="6" spans="1:19" ht="24.9" hidden="1" customHeight="1">
      <c r="A6" s="83">
        <v>27</v>
      </c>
      <c r="B6" s="3" t="s">
        <v>537</v>
      </c>
      <c r="C6" s="3" t="s">
        <v>538</v>
      </c>
      <c r="D6" s="170" t="s">
        <v>4898</v>
      </c>
      <c r="E6" s="378" t="s">
        <v>3973</v>
      </c>
      <c r="F6" s="382" t="s">
        <v>3723</v>
      </c>
      <c r="G6" s="389" t="s">
        <v>3599</v>
      </c>
      <c r="H6" s="382" t="s">
        <v>3554</v>
      </c>
      <c r="I6" s="390"/>
      <c r="J6" s="389" t="s">
        <v>4427</v>
      </c>
      <c r="K6" s="390"/>
      <c r="L6" s="390"/>
      <c r="M6" s="405" t="s">
        <v>1424</v>
      </c>
      <c r="N6" s="410">
        <v>2021</v>
      </c>
      <c r="O6" s="86" t="s">
        <v>3338</v>
      </c>
      <c r="P6" s="83" t="s">
        <v>66</v>
      </c>
      <c r="Q6" s="45" t="s">
        <v>1170</v>
      </c>
      <c r="R6" s="126"/>
      <c r="S6" s="168" t="s">
        <v>738</v>
      </c>
    </row>
    <row r="7" spans="1:19" ht="24.9" hidden="1" customHeight="1">
      <c r="A7" s="83">
        <v>33</v>
      </c>
      <c r="B7" s="3" t="s">
        <v>537</v>
      </c>
      <c r="C7" s="3" t="s">
        <v>538</v>
      </c>
      <c r="D7" s="170" t="s">
        <v>4898</v>
      </c>
      <c r="E7" s="378" t="s">
        <v>3975</v>
      </c>
      <c r="F7" s="382" t="s">
        <v>3723</v>
      </c>
      <c r="G7" s="389" t="s">
        <v>3599</v>
      </c>
      <c r="H7" s="382" t="s">
        <v>3684</v>
      </c>
      <c r="I7" s="390"/>
      <c r="J7" s="389" t="s">
        <v>4427</v>
      </c>
      <c r="K7" s="390"/>
      <c r="L7" s="390"/>
      <c r="M7" s="405" t="s">
        <v>1424</v>
      </c>
      <c r="N7" s="410">
        <v>2021</v>
      </c>
      <c r="O7" s="86" t="s">
        <v>3338</v>
      </c>
      <c r="P7" s="83" t="s">
        <v>66</v>
      </c>
      <c r="Q7" s="45" t="s">
        <v>1170</v>
      </c>
      <c r="R7" s="126"/>
      <c r="S7" s="168" t="s">
        <v>740</v>
      </c>
    </row>
    <row r="8" spans="1:19" ht="24.9" hidden="1" customHeight="1">
      <c r="A8" s="83">
        <v>80</v>
      </c>
      <c r="B8" s="3" t="s">
        <v>537</v>
      </c>
      <c r="C8" s="3" t="s">
        <v>540</v>
      </c>
      <c r="D8" s="170" t="s">
        <v>4932</v>
      </c>
      <c r="E8" s="378" t="s">
        <v>1460</v>
      </c>
      <c r="F8" s="388" t="s">
        <v>3744</v>
      </c>
      <c r="G8" s="395" t="s">
        <v>3599</v>
      </c>
      <c r="H8" s="388" t="s">
        <v>3584</v>
      </c>
      <c r="I8" s="395"/>
      <c r="J8" s="395"/>
      <c r="K8" s="395"/>
      <c r="L8" s="395"/>
      <c r="M8" s="405" t="s">
        <v>1424</v>
      </c>
      <c r="N8" s="410">
        <v>2021</v>
      </c>
      <c r="O8" s="86" t="s">
        <v>3342</v>
      </c>
      <c r="P8" s="83" t="s">
        <v>66</v>
      </c>
      <c r="Q8" s="271"/>
      <c r="R8" s="271"/>
    </row>
    <row r="9" spans="1:19" ht="24.9" hidden="1" customHeight="1">
      <c r="A9" s="83">
        <v>113</v>
      </c>
      <c r="B9" s="3" t="s">
        <v>539</v>
      </c>
      <c r="C9" s="3" t="s">
        <v>547</v>
      </c>
      <c r="D9" s="170" t="s">
        <v>4985</v>
      </c>
      <c r="E9" s="378" t="s">
        <v>4159</v>
      </c>
      <c r="F9" s="382" t="s">
        <v>3759</v>
      </c>
      <c r="G9" s="389" t="s">
        <v>3599</v>
      </c>
      <c r="H9" s="390"/>
      <c r="I9" s="390"/>
      <c r="J9" s="390"/>
      <c r="K9" s="390"/>
      <c r="L9" s="390"/>
      <c r="M9" s="405" t="s">
        <v>1424</v>
      </c>
      <c r="N9" s="410">
        <v>2021</v>
      </c>
      <c r="O9" s="86" t="s">
        <v>3342</v>
      </c>
      <c r="P9" s="86" t="s">
        <v>66</v>
      </c>
      <c r="Q9" s="271"/>
      <c r="R9" s="271"/>
    </row>
    <row r="10" spans="1:19" ht="24.9" hidden="1" customHeight="1">
      <c r="A10" s="83">
        <v>197</v>
      </c>
      <c r="B10" s="3" t="s">
        <v>544</v>
      </c>
      <c r="C10" s="3" t="s">
        <v>563</v>
      </c>
      <c r="D10" s="170" t="s">
        <v>5106</v>
      </c>
      <c r="E10" s="378" t="s">
        <v>4390</v>
      </c>
      <c r="F10" s="382" t="s">
        <v>3798</v>
      </c>
      <c r="G10" s="389" t="s">
        <v>3599</v>
      </c>
      <c r="H10" s="382" t="s">
        <v>3682</v>
      </c>
      <c r="I10" s="382" t="s">
        <v>4470</v>
      </c>
      <c r="J10" s="390"/>
      <c r="K10" s="390"/>
      <c r="L10" s="390"/>
      <c r="M10" s="405" t="s">
        <v>1424</v>
      </c>
      <c r="N10" s="410">
        <v>2021</v>
      </c>
      <c r="O10" s="86" t="s">
        <v>3338</v>
      </c>
      <c r="P10" s="86" t="s">
        <v>66</v>
      </c>
      <c r="Q10" s="446" t="s">
        <v>1175</v>
      </c>
      <c r="R10" s="126"/>
      <c r="S10" s="168" t="s">
        <v>877</v>
      </c>
    </row>
    <row r="11" spans="1:19" ht="24.9" hidden="1" customHeight="1">
      <c r="A11" s="83">
        <v>39</v>
      </c>
      <c r="B11" s="3" t="s">
        <v>537</v>
      </c>
      <c r="C11" s="3" t="s">
        <v>538</v>
      </c>
      <c r="D11" s="170" t="s">
        <v>4896</v>
      </c>
      <c r="E11" s="378" t="s">
        <v>3979</v>
      </c>
      <c r="F11" s="382" t="s">
        <v>4429</v>
      </c>
      <c r="G11" s="389" t="s">
        <v>3599</v>
      </c>
      <c r="H11" s="382" t="s">
        <v>3728</v>
      </c>
      <c r="I11" s="390"/>
      <c r="J11" s="390"/>
      <c r="K11" s="390"/>
      <c r="L11" s="390"/>
      <c r="M11" s="405" t="s">
        <v>1433</v>
      </c>
      <c r="N11" s="410">
        <v>2022</v>
      </c>
      <c r="O11" s="86" t="s">
        <v>3338</v>
      </c>
      <c r="P11" s="83" t="s">
        <v>66</v>
      </c>
      <c r="Q11" s="45" t="s">
        <v>1176</v>
      </c>
      <c r="R11" s="126"/>
      <c r="S11" s="168" t="s">
        <v>742</v>
      </c>
    </row>
    <row r="12" spans="1:19" ht="24.9" hidden="1" customHeight="1">
      <c r="A12" s="83">
        <v>102</v>
      </c>
      <c r="B12" s="3" t="s">
        <v>539</v>
      </c>
      <c r="C12" s="3" t="s">
        <v>546</v>
      </c>
      <c r="D12" s="170" t="s">
        <v>4951</v>
      </c>
      <c r="E12" s="378" t="s">
        <v>3430</v>
      </c>
      <c r="F12" s="382" t="s">
        <v>3643</v>
      </c>
      <c r="G12" s="389" t="s">
        <v>3599</v>
      </c>
      <c r="H12" s="390"/>
      <c r="I12" s="390"/>
      <c r="J12" s="390"/>
      <c r="K12" s="390"/>
      <c r="L12" s="390"/>
      <c r="M12" s="405" t="s">
        <v>1433</v>
      </c>
      <c r="N12" s="410">
        <v>2022</v>
      </c>
      <c r="O12" s="86" t="s">
        <v>3338</v>
      </c>
      <c r="P12" s="86" t="s">
        <v>66</v>
      </c>
      <c r="Q12" s="45" t="s">
        <v>1169</v>
      </c>
      <c r="R12" s="126"/>
      <c r="S12" s="168" t="s">
        <v>823</v>
      </c>
    </row>
    <row r="13" spans="1:19" ht="24.9" hidden="1" customHeight="1">
      <c r="A13" s="83">
        <v>108</v>
      </c>
      <c r="B13" s="3" t="s">
        <v>539</v>
      </c>
      <c r="C13" s="3" t="s">
        <v>546</v>
      </c>
      <c r="D13" s="170" t="s">
        <v>4969</v>
      </c>
      <c r="E13" s="378" t="s">
        <v>3408</v>
      </c>
      <c r="F13" s="382" t="s">
        <v>3643</v>
      </c>
      <c r="G13" s="389" t="s">
        <v>3599</v>
      </c>
      <c r="H13" s="390"/>
      <c r="I13" s="390"/>
      <c r="J13" s="390"/>
      <c r="K13" s="390"/>
      <c r="L13" s="390"/>
      <c r="M13" s="405" t="s">
        <v>1433</v>
      </c>
      <c r="N13" s="410">
        <v>2022</v>
      </c>
      <c r="O13" s="86" t="s">
        <v>3338</v>
      </c>
      <c r="P13" s="86" t="s">
        <v>98</v>
      </c>
      <c r="Q13" s="45" t="s">
        <v>1177</v>
      </c>
      <c r="R13" s="126"/>
      <c r="S13" s="168" t="s">
        <v>825</v>
      </c>
    </row>
    <row r="14" spans="1:19" ht="24.9" hidden="1" customHeight="1">
      <c r="A14" s="83">
        <v>133</v>
      </c>
      <c r="B14" s="3" t="s">
        <v>539</v>
      </c>
      <c r="C14" s="3" t="s">
        <v>548</v>
      </c>
      <c r="D14" s="170" t="s">
        <v>4993</v>
      </c>
      <c r="E14" s="378" t="s">
        <v>3434</v>
      </c>
      <c r="F14" s="382" t="s">
        <v>3660</v>
      </c>
      <c r="G14" s="389" t="s">
        <v>3599</v>
      </c>
      <c r="H14" s="390"/>
      <c r="I14" s="390"/>
      <c r="J14" s="390"/>
      <c r="K14" s="390"/>
      <c r="L14" s="390"/>
      <c r="M14" s="405" t="s">
        <v>1433</v>
      </c>
      <c r="N14" s="410">
        <v>2022</v>
      </c>
      <c r="O14" s="86" t="s">
        <v>3338</v>
      </c>
      <c r="P14" s="86" t="s">
        <v>98</v>
      </c>
      <c r="Q14" s="30" t="s">
        <v>1161</v>
      </c>
      <c r="R14" s="126"/>
      <c r="S14" s="168" t="s">
        <v>777</v>
      </c>
    </row>
    <row r="15" spans="1:19" ht="24.9" hidden="1" customHeight="1">
      <c r="A15" s="83">
        <v>193</v>
      </c>
      <c r="B15" s="3" t="s">
        <v>544</v>
      </c>
      <c r="C15" s="3" t="s">
        <v>563</v>
      </c>
      <c r="D15" s="170" t="s">
        <v>5098</v>
      </c>
      <c r="E15" s="378" t="s">
        <v>3454</v>
      </c>
      <c r="F15" s="382" t="s">
        <v>3795</v>
      </c>
      <c r="G15" s="389" t="s">
        <v>3599</v>
      </c>
      <c r="H15" s="382" t="s">
        <v>3680</v>
      </c>
      <c r="I15" s="390"/>
      <c r="J15" s="390"/>
      <c r="K15" s="390"/>
      <c r="L15" s="390"/>
      <c r="M15" s="405" t="s">
        <v>1433</v>
      </c>
      <c r="N15" s="410">
        <v>2022</v>
      </c>
      <c r="O15" s="86" t="s">
        <v>3338</v>
      </c>
      <c r="P15" s="86" t="s">
        <v>66</v>
      </c>
      <c r="Q15" s="446" t="s">
        <v>1175</v>
      </c>
      <c r="R15" s="126"/>
      <c r="S15" s="168" t="s">
        <v>876</v>
      </c>
    </row>
    <row r="16" spans="1:19" ht="24.9" hidden="1" customHeight="1">
      <c r="A16" s="83">
        <v>194</v>
      </c>
      <c r="B16" s="3" t="s">
        <v>544</v>
      </c>
      <c r="C16" s="3" t="s">
        <v>563</v>
      </c>
      <c r="D16" s="170" t="s">
        <v>5098</v>
      </c>
      <c r="E16" s="378" t="s">
        <v>3454</v>
      </c>
      <c r="F16" s="382" t="s">
        <v>3681</v>
      </c>
      <c r="G16" s="389" t="s">
        <v>3599</v>
      </c>
      <c r="H16" s="390"/>
      <c r="I16" s="390"/>
      <c r="J16" s="390"/>
      <c r="K16" s="390"/>
      <c r="L16" s="390"/>
      <c r="M16" s="405" t="s">
        <v>1433</v>
      </c>
      <c r="N16" s="410">
        <v>2022</v>
      </c>
      <c r="O16" s="86" t="s">
        <v>3338</v>
      </c>
      <c r="P16" s="86" t="s">
        <v>66</v>
      </c>
      <c r="Q16" s="446" t="s">
        <v>1175</v>
      </c>
      <c r="R16" s="126"/>
      <c r="S16" s="168" t="s">
        <v>876</v>
      </c>
    </row>
    <row r="17" spans="1:19" ht="24.9" hidden="1" customHeight="1">
      <c r="A17" s="83">
        <v>199</v>
      </c>
      <c r="B17" s="3" t="s">
        <v>544</v>
      </c>
      <c r="C17" s="3" t="s">
        <v>563</v>
      </c>
      <c r="D17" s="170" t="s">
        <v>5107</v>
      </c>
      <c r="E17" s="378" t="s">
        <v>4394</v>
      </c>
      <c r="F17" s="382" t="s">
        <v>3784</v>
      </c>
      <c r="G17" s="389" t="s">
        <v>3599</v>
      </c>
      <c r="H17" s="382" t="s">
        <v>4471</v>
      </c>
      <c r="I17" s="382" t="s">
        <v>3624</v>
      </c>
      <c r="J17" s="390"/>
      <c r="K17" s="390"/>
      <c r="L17" s="390"/>
      <c r="M17" s="405" t="s">
        <v>1433</v>
      </c>
      <c r="N17" s="410">
        <v>2022</v>
      </c>
      <c r="O17" s="86" t="s">
        <v>3338</v>
      </c>
      <c r="P17" s="86" t="s">
        <v>66</v>
      </c>
      <c r="Q17" s="446" t="s">
        <v>1175</v>
      </c>
      <c r="R17" s="126"/>
      <c r="S17" s="168" t="s">
        <v>875</v>
      </c>
    </row>
    <row r="18" spans="1:19" ht="24.9" hidden="1" customHeight="1">
      <c r="A18" s="83">
        <v>28</v>
      </c>
      <c r="B18" s="3" t="s">
        <v>537</v>
      </c>
      <c r="C18" s="3" t="s">
        <v>538</v>
      </c>
      <c r="D18" s="170" t="s">
        <v>4898</v>
      </c>
      <c r="E18" s="378" t="s">
        <v>3973</v>
      </c>
      <c r="F18" s="382" t="s">
        <v>3725</v>
      </c>
      <c r="G18" s="389" t="s">
        <v>3599</v>
      </c>
      <c r="H18" s="382" t="s">
        <v>3555</v>
      </c>
      <c r="I18" s="390"/>
      <c r="J18" s="390"/>
      <c r="K18" s="390"/>
      <c r="L18" s="390"/>
      <c r="M18" s="405" t="s">
        <v>1421</v>
      </c>
      <c r="N18" s="410">
        <v>2022</v>
      </c>
      <c r="O18" s="86" t="s">
        <v>3338</v>
      </c>
      <c r="P18" s="83" t="s">
        <v>66</v>
      </c>
      <c r="Q18" s="45" t="s">
        <v>1170</v>
      </c>
      <c r="R18" s="126"/>
      <c r="S18" s="168" t="s">
        <v>738</v>
      </c>
    </row>
    <row r="19" spans="1:19" ht="24.9" hidden="1" customHeight="1">
      <c r="A19" s="83">
        <v>38</v>
      </c>
      <c r="B19" s="3" t="s">
        <v>537</v>
      </c>
      <c r="C19" s="3" t="s">
        <v>538</v>
      </c>
      <c r="D19" s="170" t="s">
        <v>4896</v>
      </c>
      <c r="E19" s="378" t="s">
        <v>3978</v>
      </c>
      <c r="F19" s="382" t="s">
        <v>4428</v>
      </c>
      <c r="G19" s="389" t="s">
        <v>3599</v>
      </c>
      <c r="H19" s="382" t="s">
        <v>3727</v>
      </c>
      <c r="I19" s="390"/>
      <c r="J19" s="390"/>
      <c r="K19" s="390"/>
      <c r="L19" s="390"/>
      <c r="M19" s="405" t="s">
        <v>1421</v>
      </c>
      <c r="N19" s="410">
        <v>2022</v>
      </c>
      <c r="O19" s="86" t="s">
        <v>3338</v>
      </c>
      <c r="P19" s="83" t="s">
        <v>66</v>
      </c>
      <c r="Q19" s="45" t="s">
        <v>1176</v>
      </c>
      <c r="R19" s="126"/>
      <c r="S19" s="168" t="s">
        <v>742</v>
      </c>
    </row>
    <row r="20" spans="1:19" ht="24.9" hidden="1" customHeight="1">
      <c r="A20" s="83">
        <v>74</v>
      </c>
      <c r="B20" s="3" t="s">
        <v>537</v>
      </c>
      <c r="C20" s="3" t="s">
        <v>538</v>
      </c>
      <c r="D20" s="170" t="s">
        <v>4906</v>
      </c>
      <c r="E20" s="378" t="s">
        <v>3874</v>
      </c>
      <c r="F20" s="382" t="s">
        <v>3718</v>
      </c>
      <c r="G20" s="389" t="s">
        <v>3599</v>
      </c>
      <c r="H20" s="382" t="s">
        <v>4426</v>
      </c>
      <c r="I20" s="382" t="s">
        <v>5314</v>
      </c>
      <c r="J20" s="390"/>
      <c r="K20" s="390"/>
      <c r="L20" s="390"/>
      <c r="M20" s="405" t="s">
        <v>1421</v>
      </c>
      <c r="N20" s="410">
        <v>2022</v>
      </c>
      <c r="O20" s="86" t="s">
        <v>3342</v>
      </c>
      <c r="P20" s="83" t="s">
        <v>66</v>
      </c>
      <c r="Q20" s="271"/>
      <c r="R20" s="271"/>
    </row>
    <row r="21" spans="1:19" ht="24.9" hidden="1" customHeight="1">
      <c r="A21" s="83">
        <v>75</v>
      </c>
      <c r="B21" s="3" t="s">
        <v>537</v>
      </c>
      <c r="C21" s="3" t="s">
        <v>538</v>
      </c>
      <c r="D21" s="170" t="s">
        <v>4906</v>
      </c>
      <c r="E21" s="378" t="s">
        <v>3874</v>
      </c>
      <c r="F21" s="382" t="s">
        <v>3657</v>
      </c>
      <c r="G21" s="389" t="s">
        <v>3599</v>
      </c>
      <c r="H21" s="382" t="s">
        <v>3656</v>
      </c>
      <c r="I21" s="382" t="s">
        <v>3656</v>
      </c>
      <c r="J21" s="390"/>
      <c r="K21" s="390"/>
      <c r="L21" s="390"/>
      <c r="M21" s="405" t="s">
        <v>1421</v>
      </c>
      <c r="N21" s="410">
        <v>2022</v>
      </c>
      <c r="O21" s="86" t="s">
        <v>3342</v>
      </c>
      <c r="P21" s="83" t="s">
        <v>66</v>
      </c>
      <c r="Q21" s="271"/>
      <c r="R21" s="271"/>
    </row>
    <row r="22" spans="1:19" ht="24.9" hidden="1" customHeight="1">
      <c r="A22" s="83">
        <v>76</v>
      </c>
      <c r="B22" s="3" t="s">
        <v>537</v>
      </c>
      <c r="C22" s="3" t="s">
        <v>538</v>
      </c>
      <c r="D22" s="170" t="s">
        <v>4906</v>
      </c>
      <c r="E22" s="378" t="s">
        <v>3874</v>
      </c>
      <c r="F22" s="382" t="s">
        <v>3580</v>
      </c>
      <c r="G22" s="390" t="s">
        <v>3599</v>
      </c>
      <c r="H22" s="382" t="s">
        <v>3656</v>
      </c>
      <c r="I22" s="382" t="s">
        <v>3656</v>
      </c>
      <c r="J22" s="390"/>
      <c r="K22" s="390"/>
      <c r="L22" s="390"/>
      <c r="M22" s="406" t="s">
        <v>1421</v>
      </c>
      <c r="N22" s="411">
        <v>2022</v>
      </c>
      <c r="O22" s="86" t="s">
        <v>3342</v>
      </c>
      <c r="P22" s="83" t="s">
        <v>66</v>
      </c>
      <c r="Q22" s="271"/>
      <c r="R22" s="271"/>
    </row>
    <row r="23" spans="1:19" ht="24.9" hidden="1" customHeight="1">
      <c r="A23" s="83">
        <v>81</v>
      </c>
      <c r="B23" s="3" t="s">
        <v>537</v>
      </c>
      <c r="C23" s="3" t="s">
        <v>540</v>
      </c>
      <c r="D23" s="170" t="s">
        <v>4932</v>
      </c>
      <c r="E23" s="378" t="s">
        <v>1464</v>
      </c>
      <c r="F23" s="382" t="s">
        <v>3745</v>
      </c>
      <c r="G23" s="389" t="s">
        <v>3599</v>
      </c>
      <c r="H23" s="382" t="s">
        <v>3584</v>
      </c>
      <c r="I23" s="389"/>
      <c r="J23" s="378"/>
      <c r="K23" s="378"/>
      <c r="L23" s="378"/>
      <c r="M23" s="405" t="s">
        <v>1421</v>
      </c>
      <c r="N23" s="410">
        <v>2022</v>
      </c>
      <c r="O23" s="86" t="s">
        <v>3342</v>
      </c>
      <c r="P23" s="83" t="s">
        <v>66</v>
      </c>
      <c r="Q23" s="271"/>
      <c r="R23" s="271"/>
    </row>
    <row r="24" spans="1:19" ht="24.9" hidden="1" customHeight="1">
      <c r="A24" s="83">
        <v>91</v>
      </c>
      <c r="B24" s="3" t="s">
        <v>537</v>
      </c>
      <c r="C24" s="3" t="s">
        <v>540</v>
      </c>
      <c r="D24" s="170" t="s">
        <v>4917</v>
      </c>
      <c r="E24" s="378" t="s">
        <v>1430</v>
      </c>
      <c r="F24" s="382" t="s">
        <v>3629</v>
      </c>
      <c r="G24" s="389" t="s">
        <v>3599</v>
      </c>
      <c r="H24" s="390"/>
      <c r="I24" s="389"/>
      <c r="J24" s="389"/>
      <c r="K24" s="389"/>
      <c r="L24" s="389"/>
      <c r="M24" s="405" t="s">
        <v>1421</v>
      </c>
      <c r="N24" s="410">
        <v>2022</v>
      </c>
      <c r="O24" s="86" t="s">
        <v>3338</v>
      </c>
      <c r="P24" s="83" t="s">
        <v>98</v>
      </c>
      <c r="Q24" s="129" t="s">
        <v>1820</v>
      </c>
      <c r="R24" s="130" t="s">
        <v>1821</v>
      </c>
      <c r="S24" s="168" t="s">
        <v>754</v>
      </c>
    </row>
    <row r="25" spans="1:19" ht="24.9" hidden="1" customHeight="1">
      <c r="A25" s="83">
        <v>114</v>
      </c>
      <c r="B25" s="3" t="s">
        <v>539</v>
      </c>
      <c r="C25" s="3" t="s">
        <v>547</v>
      </c>
      <c r="D25" s="170" t="s">
        <v>4963</v>
      </c>
      <c r="E25" s="378" t="s">
        <v>4091</v>
      </c>
      <c r="F25" s="382" t="s">
        <v>3754</v>
      </c>
      <c r="G25" s="389" t="s">
        <v>3599</v>
      </c>
      <c r="H25" s="390"/>
      <c r="I25" s="390"/>
      <c r="J25" s="390"/>
      <c r="K25" s="390"/>
      <c r="L25" s="390"/>
      <c r="M25" s="405" t="s">
        <v>1421</v>
      </c>
      <c r="N25" s="410">
        <v>2022</v>
      </c>
      <c r="O25" s="86" t="s">
        <v>3338</v>
      </c>
      <c r="P25" s="86" t="s">
        <v>66</v>
      </c>
      <c r="Q25" s="45" t="s">
        <v>1160</v>
      </c>
      <c r="R25" s="127" t="s">
        <v>1150</v>
      </c>
      <c r="S25" s="168" t="s">
        <v>768</v>
      </c>
    </row>
    <row r="26" spans="1:19" ht="24.9" hidden="1" customHeight="1">
      <c r="A26" s="83">
        <v>116</v>
      </c>
      <c r="B26" s="3" t="s">
        <v>539</v>
      </c>
      <c r="C26" s="3" t="s">
        <v>547</v>
      </c>
      <c r="D26" s="170" t="s">
        <v>4964</v>
      </c>
      <c r="E26" s="378" t="s">
        <v>4094</v>
      </c>
      <c r="F26" s="382" t="s">
        <v>3756</v>
      </c>
      <c r="G26" s="389" t="s">
        <v>3599</v>
      </c>
      <c r="H26" s="390"/>
      <c r="I26" s="390"/>
      <c r="J26" s="390"/>
      <c r="K26" s="390"/>
      <c r="L26" s="390"/>
      <c r="M26" s="406" t="s">
        <v>1421</v>
      </c>
      <c r="N26" s="411">
        <v>2022</v>
      </c>
      <c r="O26" s="86" t="s">
        <v>3338</v>
      </c>
      <c r="P26" s="86" t="s">
        <v>66</v>
      </c>
      <c r="Q26" s="45" t="s">
        <v>1160</v>
      </c>
      <c r="R26" s="126" t="s">
        <v>945</v>
      </c>
      <c r="S26" s="168" t="s">
        <v>767</v>
      </c>
    </row>
    <row r="27" spans="1:19" ht="24.9" hidden="1" customHeight="1">
      <c r="A27" s="83">
        <v>125</v>
      </c>
      <c r="B27" s="3" t="s">
        <v>539</v>
      </c>
      <c r="C27" s="3" t="s">
        <v>547</v>
      </c>
      <c r="D27" s="170" t="s">
        <v>4961</v>
      </c>
      <c r="E27" s="378" t="s">
        <v>4148</v>
      </c>
      <c r="F27" s="382" t="s">
        <v>3720</v>
      </c>
      <c r="G27" s="389" t="s">
        <v>3599</v>
      </c>
      <c r="H27" s="382" t="s">
        <v>3659</v>
      </c>
      <c r="I27" s="390"/>
      <c r="J27" s="390"/>
      <c r="K27" s="390"/>
      <c r="L27" s="390"/>
      <c r="M27" s="405" t="s">
        <v>1421</v>
      </c>
      <c r="N27" s="410">
        <v>2022</v>
      </c>
      <c r="O27" s="86" t="s">
        <v>3338</v>
      </c>
      <c r="P27" s="86" t="s">
        <v>98</v>
      </c>
      <c r="Q27" s="30" t="s">
        <v>1161</v>
      </c>
      <c r="R27" s="126"/>
      <c r="S27" s="168" t="s">
        <v>762</v>
      </c>
    </row>
    <row r="28" spans="1:19" ht="24.9" hidden="1" customHeight="1">
      <c r="A28" s="83">
        <v>129</v>
      </c>
      <c r="B28" s="3" t="s">
        <v>539</v>
      </c>
      <c r="C28" s="3" t="s">
        <v>547</v>
      </c>
      <c r="D28" s="170" t="s">
        <v>4962</v>
      </c>
      <c r="E28" s="378" t="s">
        <v>4153</v>
      </c>
      <c r="F28" s="382" t="s">
        <v>3758</v>
      </c>
      <c r="G28" s="389" t="s">
        <v>3599</v>
      </c>
      <c r="H28" s="382" t="s">
        <v>4440</v>
      </c>
      <c r="I28" s="390"/>
      <c r="J28" s="390"/>
      <c r="K28" s="390"/>
      <c r="L28" s="390"/>
      <c r="M28" s="405" t="s">
        <v>1421</v>
      </c>
      <c r="N28" s="410">
        <v>2022</v>
      </c>
      <c r="O28" s="86" t="s">
        <v>3338</v>
      </c>
      <c r="P28" s="86" t="s">
        <v>98</v>
      </c>
      <c r="Q28" s="30" t="s">
        <v>1161</v>
      </c>
      <c r="R28" s="126"/>
      <c r="S28" s="168" t="s">
        <v>839</v>
      </c>
    </row>
    <row r="29" spans="1:19" ht="24.9" hidden="1" customHeight="1">
      <c r="A29" s="83">
        <v>141</v>
      </c>
      <c r="B29" s="3" t="s">
        <v>541</v>
      </c>
      <c r="C29" s="3" t="s">
        <v>557</v>
      </c>
      <c r="D29" s="170" t="s">
        <v>5537</v>
      </c>
      <c r="E29" s="378" t="s">
        <v>3437</v>
      </c>
      <c r="F29" s="382" t="s">
        <v>3660</v>
      </c>
      <c r="G29" s="389" t="s">
        <v>3599</v>
      </c>
      <c r="H29" s="390"/>
      <c r="I29" s="390"/>
      <c r="J29" s="390"/>
      <c r="K29" s="390"/>
      <c r="L29" s="390"/>
      <c r="M29" s="405" t="s">
        <v>1421</v>
      </c>
      <c r="N29" s="410">
        <v>2022</v>
      </c>
      <c r="O29" s="86" t="s">
        <v>3338</v>
      </c>
      <c r="P29" s="86" t="s">
        <v>98</v>
      </c>
      <c r="Q29" s="45" t="s">
        <v>1160</v>
      </c>
      <c r="R29" s="126"/>
      <c r="S29" s="168" t="s">
        <v>783</v>
      </c>
    </row>
    <row r="30" spans="1:19" ht="24.9" hidden="1" customHeight="1">
      <c r="A30" s="83">
        <v>145</v>
      </c>
      <c r="B30" s="3" t="s">
        <v>541</v>
      </c>
      <c r="C30" s="3" t="s">
        <v>557</v>
      </c>
      <c r="D30" s="170" t="s">
        <v>5013</v>
      </c>
      <c r="E30" s="378" t="s">
        <v>3438</v>
      </c>
      <c r="F30" s="382" t="s">
        <v>3643</v>
      </c>
      <c r="G30" s="389" t="s">
        <v>3599</v>
      </c>
      <c r="H30" s="390"/>
      <c r="I30" s="389"/>
      <c r="J30" s="389"/>
      <c r="K30" s="389"/>
      <c r="L30" s="389"/>
      <c r="M30" s="405" t="s">
        <v>1421</v>
      </c>
      <c r="N30" s="410">
        <v>2022</v>
      </c>
      <c r="O30" s="86" t="s">
        <v>3338</v>
      </c>
      <c r="P30" s="86" t="s">
        <v>98</v>
      </c>
      <c r="Q30" s="45" t="s">
        <v>1160</v>
      </c>
      <c r="R30" s="126"/>
      <c r="S30" s="168" t="s">
        <v>842</v>
      </c>
    </row>
    <row r="31" spans="1:19" ht="24.9" hidden="1" customHeight="1">
      <c r="A31" s="83">
        <v>152</v>
      </c>
      <c r="B31" s="3" t="s">
        <v>543</v>
      </c>
      <c r="C31" s="3" t="s">
        <v>559</v>
      </c>
      <c r="D31" s="170" t="s">
        <v>5046</v>
      </c>
      <c r="E31" s="378" t="s">
        <v>4275</v>
      </c>
      <c r="F31" s="382" t="s">
        <v>3764</v>
      </c>
      <c r="G31" s="389" t="s">
        <v>3599</v>
      </c>
      <c r="H31" s="382" t="s">
        <v>3661</v>
      </c>
      <c r="I31" s="382" t="s">
        <v>3662</v>
      </c>
      <c r="J31" s="390"/>
      <c r="K31" s="390"/>
      <c r="L31" s="390"/>
      <c r="M31" s="405" t="s">
        <v>1421</v>
      </c>
      <c r="N31" s="410">
        <v>2022</v>
      </c>
      <c r="O31" s="86" t="s">
        <v>3338</v>
      </c>
      <c r="P31" s="86" t="s">
        <v>66</v>
      </c>
      <c r="Q31" s="30" t="s">
        <v>1163</v>
      </c>
      <c r="R31" s="126"/>
      <c r="S31" s="168" t="s">
        <v>796</v>
      </c>
    </row>
    <row r="32" spans="1:19" ht="24.9" hidden="1" customHeight="1">
      <c r="A32" s="83">
        <v>158</v>
      </c>
      <c r="B32" s="3" t="s">
        <v>543</v>
      </c>
      <c r="C32" s="3" t="s">
        <v>560</v>
      </c>
      <c r="D32" s="170" t="s">
        <v>5060</v>
      </c>
      <c r="E32" s="378" t="s">
        <v>4452</v>
      </c>
      <c r="F32" s="382" t="s">
        <v>3660</v>
      </c>
      <c r="G32" s="389" t="s">
        <v>3599</v>
      </c>
      <c r="H32" s="382" t="s">
        <v>3646</v>
      </c>
      <c r="I32" s="390"/>
      <c r="J32" s="390"/>
      <c r="K32" s="390"/>
      <c r="L32" s="390"/>
      <c r="M32" s="405" t="s">
        <v>1421</v>
      </c>
      <c r="N32" s="410">
        <v>2022</v>
      </c>
      <c r="O32" s="86" t="s">
        <v>3338</v>
      </c>
      <c r="P32" s="86" t="s">
        <v>98</v>
      </c>
      <c r="Q32" s="45" t="s">
        <v>1165</v>
      </c>
      <c r="R32" s="126"/>
      <c r="S32" s="168" t="s">
        <v>805</v>
      </c>
    </row>
    <row r="33" spans="1:19" ht="24.9" hidden="1" customHeight="1">
      <c r="A33" s="83">
        <v>178</v>
      </c>
      <c r="B33" s="3" t="s">
        <v>544</v>
      </c>
      <c r="C33" s="3" t="s">
        <v>561</v>
      </c>
      <c r="D33" s="170" t="s">
        <v>5074</v>
      </c>
      <c r="E33" s="378" t="s">
        <v>4459</v>
      </c>
      <c r="F33" s="382" t="s">
        <v>3647</v>
      </c>
      <c r="G33" s="389" t="s">
        <v>3599</v>
      </c>
      <c r="H33" s="382" t="s">
        <v>3648</v>
      </c>
      <c r="I33" s="390"/>
      <c r="J33" s="390"/>
      <c r="K33" s="390"/>
      <c r="L33" s="390"/>
      <c r="M33" s="405" t="s">
        <v>1421</v>
      </c>
      <c r="N33" s="410">
        <v>2022</v>
      </c>
      <c r="O33" s="86" t="s">
        <v>3338</v>
      </c>
      <c r="P33" s="86" t="s">
        <v>98</v>
      </c>
      <c r="Q33" s="45" t="s">
        <v>1164</v>
      </c>
      <c r="R33" s="127" t="s">
        <v>1158</v>
      </c>
      <c r="S33" s="168" t="s">
        <v>809</v>
      </c>
    </row>
    <row r="34" spans="1:19" ht="24.9" hidden="1" customHeight="1">
      <c r="A34" s="83">
        <v>1</v>
      </c>
      <c r="B34" s="3" t="s">
        <v>537</v>
      </c>
      <c r="C34" s="3" t="s">
        <v>538</v>
      </c>
      <c r="D34" s="170" t="s">
        <v>4865</v>
      </c>
      <c r="E34" s="378" t="s">
        <v>3929</v>
      </c>
      <c r="F34" s="382" t="s">
        <v>3720</v>
      </c>
      <c r="G34" s="389" t="s">
        <v>3599</v>
      </c>
      <c r="H34" s="382" t="s">
        <v>3640</v>
      </c>
      <c r="I34" s="390"/>
      <c r="J34" s="390"/>
      <c r="K34" s="390"/>
      <c r="L34" s="390"/>
      <c r="M34" s="405" t="s">
        <v>1444</v>
      </c>
      <c r="N34" s="410">
        <v>2022</v>
      </c>
      <c r="O34" s="86" t="s">
        <v>3338</v>
      </c>
      <c r="P34" s="83" t="s">
        <v>66</v>
      </c>
      <c r="Q34" s="45" t="s">
        <v>1174</v>
      </c>
      <c r="R34" s="126"/>
      <c r="S34" s="168" t="s">
        <v>737</v>
      </c>
    </row>
    <row r="35" spans="1:19" ht="24.9" hidden="1" customHeight="1">
      <c r="A35" s="83">
        <v>84</v>
      </c>
      <c r="B35" s="3" t="s">
        <v>537</v>
      </c>
      <c r="C35" s="3" t="s">
        <v>540</v>
      </c>
      <c r="D35" s="170" t="s">
        <v>4915</v>
      </c>
      <c r="E35" s="378" t="s">
        <v>4035</v>
      </c>
      <c r="F35" s="382" t="s">
        <v>3835</v>
      </c>
      <c r="G35" s="389" t="s">
        <v>3599</v>
      </c>
      <c r="H35" s="386" t="s">
        <v>3590</v>
      </c>
      <c r="I35" s="390"/>
      <c r="J35" s="390"/>
      <c r="K35" s="390"/>
      <c r="L35" s="390"/>
      <c r="M35" s="405" t="s">
        <v>1444</v>
      </c>
      <c r="N35" s="410">
        <v>2022</v>
      </c>
      <c r="O35" s="86" t="s">
        <v>3338</v>
      </c>
      <c r="P35" s="83" t="s">
        <v>98</v>
      </c>
      <c r="Q35" s="45" t="s">
        <v>1173</v>
      </c>
      <c r="R35" s="126"/>
      <c r="S35" s="168" t="s">
        <v>744</v>
      </c>
    </row>
    <row r="36" spans="1:19" ht="24.9" hidden="1" customHeight="1">
      <c r="A36" s="83">
        <v>109</v>
      </c>
      <c r="B36" s="3" t="s">
        <v>539</v>
      </c>
      <c r="C36" s="3" t="s">
        <v>547</v>
      </c>
      <c r="D36" s="170" t="s">
        <v>4959</v>
      </c>
      <c r="E36" s="378" t="s">
        <v>4081</v>
      </c>
      <c r="F36" s="382" t="s">
        <v>3753</v>
      </c>
      <c r="G36" s="389" t="s">
        <v>3599</v>
      </c>
      <c r="H36" s="382" t="s">
        <v>3590</v>
      </c>
      <c r="I36" s="390"/>
      <c r="J36" s="390"/>
      <c r="K36" s="390"/>
      <c r="L36" s="390"/>
      <c r="M36" s="405" t="s">
        <v>1444</v>
      </c>
      <c r="N36" s="410">
        <v>2022</v>
      </c>
      <c r="O36" s="86" t="s">
        <v>3338</v>
      </c>
      <c r="P36" s="86" t="s">
        <v>66</v>
      </c>
      <c r="Q36" s="30" t="s">
        <v>1161</v>
      </c>
      <c r="R36" s="126"/>
      <c r="S36" s="168" t="s">
        <v>763</v>
      </c>
    </row>
    <row r="37" spans="1:19" ht="24.9" hidden="1" customHeight="1">
      <c r="A37" s="83">
        <v>112</v>
      </c>
      <c r="B37" s="3" t="s">
        <v>539</v>
      </c>
      <c r="C37" s="3" t="s">
        <v>547</v>
      </c>
      <c r="D37" s="170" t="s">
        <v>4960</v>
      </c>
      <c r="E37" s="378" t="s">
        <v>4135</v>
      </c>
      <c r="F37" s="382" t="s">
        <v>3589</v>
      </c>
      <c r="G37" s="389" t="s">
        <v>3599</v>
      </c>
      <c r="H37" s="382" t="s">
        <v>3590</v>
      </c>
      <c r="I37" s="390"/>
      <c r="J37" s="390"/>
      <c r="K37" s="390"/>
      <c r="L37" s="390"/>
      <c r="M37" s="405" t="s">
        <v>1444</v>
      </c>
      <c r="N37" s="410">
        <v>2022</v>
      </c>
      <c r="O37" s="86" t="s">
        <v>3338</v>
      </c>
      <c r="P37" s="86" t="s">
        <v>66</v>
      </c>
      <c r="Q37" s="30" t="s">
        <v>1161</v>
      </c>
      <c r="R37" s="126"/>
      <c r="S37" s="168" t="s">
        <v>770</v>
      </c>
    </row>
    <row r="38" spans="1:19" ht="24.9" hidden="1" customHeight="1">
      <c r="A38" s="83">
        <v>115</v>
      </c>
      <c r="B38" s="3" t="s">
        <v>539</v>
      </c>
      <c r="C38" s="3" t="s">
        <v>547</v>
      </c>
      <c r="D38" s="170" t="s">
        <v>4963</v>
      </c>
      <c r="E38" s="378" t="s">
        <v>4091</v>
      </c>
      <c r="F38" s="382" t="s">
        <v>3755</v>
      </c>
      <c r="G38" s="389" t="s">
        <v>3599</v>
      </c>
      <c r="H38" s="390"/>
      <c r="I38" s="390"/>
      <c r="J38" s="390"/>
      <c r="K38" s="390"/>
      <c r="L38" s="390"/>
      <c r="M38" s="405" t="s">
        <v>1444</v>
      </c>
      <c r="N38" s="410">
        <v>2022</v>
      </c>
      <c r="O38" s="86" t="s">
        <v>3338</v>
      </c>
      <c r="P38" s="86" t="s">
        <v>66</v>
      </c>
      <c r="Q38" s="45" t="s">
        <v>1160</v>
      </c>
      <c r="R38" s="127" t="s">
        <v>1150</v>
      </c>
      <c r="S38" s="168" t="s">
        <v>768</v>
      </c>
    </row>
    <row r="39" spans="1:19" ht="24.9" hidden="1" customHeight="1">
      <c r="A39" s="83">
        <v>117</v>
      </c>
      <c r="B39" s="3" t="s">
        <v>539</v>
      </c>
      <c r="C39" s="3" t="s">
        <v>547</v>
      </c>
      <c r="D39" s="170" t="s">
        <v>4964</v>
      </c>
      <c r="E39" s="378" t="s">
        <v>4094</v>
      </c>
      <c r="F39" s="382" t="s">
        <v>3755</v>
      </c>
      <c r="G39" s="389" t="s">
        <v>3599</v>
      </c>
      <c r="H39" s="390"/>
      <c r="I39" s="390"/>
      <c r="J39" s="390"/>
      <c r="K39" s="390"/>
      <c r="L39" s="390"/>
      <c r="M39" s="405" t="s">
        <v>1444</v>
      </c>
      <c r="N39" s="410">
        <v>2022</v>
      </c>
      <c r="O39" s="86" t="s">
        <v>3338</v>
      </c>
      <c r="P39" s="86" t="s">
        <v>66</v>
      </c>
      <c r="Q39" s="45" t="s">
        <v>1160</v>
      </c>
      <c r="R39" s="126" t="s">
        <v>945</v>
      </c>
      <c r="S39" s="168" t="s">
        <v>767</v>
      </c>
    </row>
    <row r="40" spans="1:19" ht="24.9" hidden="1" customHeight="1">
      <c r="A40" s="83">
        <v>119</v>
      </c>
      <c r="B40" s="3" t="s">
        <v>539</v>
      </c>
      <c r="C40" s="3" t="s">
        <v>547</v>
      </c>
      <c r="D40" s="170" t="s">
        <v>4975</v>
      </c>
      <c r="E40" s="378" t="s">
        <v>4123</v>
      </c>
      <c r="F40" s="382" t="s">
        <v>3596</v>
      </c>
      <c r="G40" s="389" t="s">
        <v>3599</v>
      </c>
      <c r="H40" s="382" t="s">
        <v>3590</v>
      </c>
      <c r="I40" s="390"/>
      <c r="J40" s="390"/>
      <c r="K40" s="390"/>
      <c r="L40" s="390"/>
      <c r="M40" s="405" t="s">
        <v>1444</v>
      </c>
      <c r="N40" s="410">
        <v>2022</v>
      </c>
      <c r="O40" s="86" t="s">
        <v>3338</v>
      </c>
      <c r="P40" s="86" t="s">
        <v>66</v>
      </c>
      <c r="Q40" s="45" t="s">
        <v>1160</v>
      </c>
      <c r="R40" s="271"/>
      <c r="S40" s="484"/>
    </row>
    <row r="41" spans="1:19" ht="24.9" hidden="1" customHeight="1">
      <c r="A41" s="83">
        <v>123</v>
      </c>
      <c r="B41" s="3" t="s">
        <v>539</v>
      </c>
      <c r="C41" s="3" t="s">
        <v>547</v>
      </c>
      <c r="D41" s="170" t="s">
        <v>4957</v>
      </c>
      <c r="E41" s="378" t="s">
        <v>4142</v>
      </c>
      <c r="F41" s="382" t="s">
        <v>3835</v>
      </c>
      <c r="G41" s="389" t="s">
        <v>3599</v>
      </c>
      <c r="H41" s="382" t="s">
        <v>3590</v>
      </c>
      <c r="I41" s="390"/>
      <c r="J41" s="390"/>
      <c r="K41" s="390"/>
      <c r="L41" s="390"/>
      <c r="M41" s="405" t="s">
        <v>1444</v>
      </c>
      <c r="N41" s="410">
        <v>2022</v>
      </c>
      <c r="O41" s="86" t="s">
        <v>3338</v>
      </c>
      <c r="P41" s="86" t="s">
        <v>98</v>
      </c>
      <c r="Q41" s="30" t="s">
        <v>1161</v>
      </c>
      <c r="R41" s="126"/>
      <c r="S41" s="168" t="s">
        <v>769</v>
      </c>
    </row>
    <row r="42" spans="1:19" ht="24.9" hidden="1" customHeight="1">
      <c r="A42" s="83">
        <v>150</v>
      </c>
      <c r="B42" s="3" t="s">
        <v>543</v>
      </c>
      <c r="C42" s="3" t="s">
        <v>559</v>
      </c>
      <c r="D42" s="170" t="s">
        <v>5027</v>
      </c>
      <c r="E42" s="378" t="s">
        <v>4295</v>
      </c>
      <c r="F42" s="382" t="s">
        <v>3663</v>
      </c>
      <c r="G42" s="389" t="s">
        <v>3599</v>
      </c>
      <c r="H42" s="390"/>
      <c r="I42" s="390"/>
      <c r="J42" s="390"/>
      <c r="K42" s="390"/>
      <c r="L42" s="390"/>
      <c r="M42" s="405" t="s">
        <v>1444</v>
      </c>
      <c r="N42" s="410">
        <v>2022</v>
      </c>
      <c r="O42" s="86" t="s">
        <v>3338</v>
      </c>
      <c r="P42" s="86" t="s">
        <v>66</v>
      </c>
      <c r="Q42" s="30" t="s">
        <v>1163</v>
      </c>
      <c r="R42" s="127" t="s">
        <v>1156</v>
      </c>
      <c r="S42" s="168" t="s">
        <v>793</v>
      </c>
    </row>
    <row r="43" spans="1:19" ht="24.9" hidden="1" customHeight="1">
      <c r="A43" s="83">
        <v>167</v>
      </c>
      <c r="B43" s="3" t="s">
        <v>544</v>
      </c>
      <c r="C43" s="3" t="s">
        <v>561</v>
      </c>
      <c r="D43" s="170" t="s">
        <v>5072</v>
      </c>
      <c r="E43" s="378" t="s">
        <v>3450</v>
      </c>
      <c r="F43" s="382" t="s">
        <v>3781</v>
      </c>
      <c r="G43" s="389" t="s">
        <v>3599</v>
      </c>
      <c r="H43" s="382" t="s">
        <v>3669</v>
      </c>
      <c r="I43" s="390"/>
      <c r="J43" s="390"/>
      <c r="K43" s="390"/>
      <c r="L43" s="390"/>
      <c r="M43" s="405" t="s">
        <v>1444</v>
      </c>
      <c r="N43" s="410">
        <v>2022</v>
      </c>
      <c r="O43" s="86" t="s">
        <v>3342</v>
      </c>
      <c r="P43" s="86" t="s">
        <v>66</v>
      </c>
      <c r="Q43" s="271"/>
      <c r="R43" s="271"/>
    </row>
    <row r="44" spans="1:19" ht="24.9" hidden="1" customHeight="1">
      <c r="A44" s="83">
        <v>171</v>
      </c>
      <c r="B44" s="3" t="s">
        <v>544</v>
      </c>
      <c r="C44" s="3" t="s">
        <v>561</v>
      </c>
      <c r="D44" s="170" t="s">
        <v>5075</v>
      </c>
      <c r="E44" s="378" t="s">
        <v>3451</v>
      </c>
      <c r="F44" s="382" t="s">
        <v>3770</v>
      </c>
      <c r="G44" s="389" t="s">
        <v>3599</v>
      </c>
      <c r="H44" s="382" t="s">
        <v>4454</v>
      </c>
      <c r="I44" s="390"/>
      <c r="J44" s="390"/>
      <c r="K44" s="390"/>
      <c r="L44" s="390"/>
      <c r="M44" s="405" t="s">
        <v>1444</v>
      </c>
      <c r="N44" s="410">
        <v>2022</v>
      </c>
      <c r="O44" s="86" t="s">
        <v>3338</v>
      </c>
      <c r="P44" s="86" t="s">
        <v>66</v>
      </c>
      <c r="Q44" s="45" t="s">
        <v>1179</v>
      </c>
      <c r="R44" s="126"/>
      <c r="S44" s="168" t="s">
        <v>810</v>
      </c>
    </row>
    <row r="45" spans="1:19" ht="24.9" hidden="1" customHeight="1">
      <c r="A45" s="83">
        <v>191</v>
      </c>
      <c r="B45" s="3" t="s">
        <v>544</v>
      </c>
      <c r="C45" s="3" t="s">
        <v>562</v>
      </c>
      <c r="D45" s="170" t="s">
        <v>5094</v>
      </c>
      <c r="E45" s="378" t="s">
        <v>4368</v>
      </c>
      <c r="F45" s="382" t="s">
        <v>3790</v>
      </c>
      <c r="G45" s="389" t="s">
        <v>3599</v>
      </c>
      <c r="H45" s="382" t="s">
        <v>3676</v>
      </c>
      <c r="I45" s="390"/>
      <c r="J45" s="390"/>
      <c r="K45" s="390"/>
      <c r="L45" s="390"/>
      <c r="M45" s="405" t="s">
        <v>1444</v>
      </c>
      <c r="N45" s="410">
        <v>2022</v>
      </c>
      <c r="O45" s="86" t="s">
        <v>3338</v>
      </c>
      <c r="P45" s="86" t="s">
        <v>98</v>
      </c>
      <c r="Q45" s="446" t="s">
        <v>1180</v>
      </c>
      <c r="R45" s="135"/>
      <c r="S45" s="168" t="s">
        <v>871</v>
      </c>
    </row>
    <row r="46" spans="1:19" ht="24.9" hidden="1" customHeight="1">
      <c r="A46" s="83">
        <v>2</v>
      </c>
      <c r="B46" s="3" t="s">
        <v>537</v>
      </c>
      <c r="C46" s="3" t="s">
        <v>538</v>
      </c>
      <c r="D46" s="170" t="s">
        <v>4867</v>
      </c>
      <c r="E46" s="378" t="s">
        <v>3930</v>
      </c>
      <c r="F46" s="382" t="s">
        <v>3720</v>
      </c>
      <c r="G46" s="389" t="s">
        <v>3599</v>
      </c>
      <c r="H46" s="382" t="s">
        <v>3640</v>
      </c>
      <c r="I46" s="390"/>
      <c r="J46" s="390"/>
      <c r="K46" s="390"/>
      <c r="L46" s="390"/>
      <c r="M46" s="405" t="s">
        <v>1424</v>
      </c>
      <c r="N46" s="410">
        <v>2022</v>
      </c>
      <c r="O46" s="86" t="s">
        <v>3338</v>
      </c>
      <c r="P46" s="83" t="s">
        <v>66</v>
      </c>
      <c r="Q46" s="45" t="s">
        <v>1174</v>
      </c>
      <c r="R46" s="126"/>
      <c r="S46" s="168" t="s">
        <v>735</v>
      </c>
    </row>
    <row r="47" spans="1:19" ht="24.9" hidden="1" customHeight="1">
      <c r="A47" s="83">
        <v>9</v>
      </c>
      <c r="B47" s="3" t="s">
        <v>537</v>
      </c>
      <c r="C47" s="3" t="s">
        <v>538</v>
      </c>
      <c r="D47" s="170" t="s">
        <v>4899</v>
      </c>
      <c r="E47" s="378" t="s">
        <v>3969</v>
      </c>
      <c r="F47" s="384" t="s">
        <v>3722</v>
      </c>
      <c r="G47" s="389" t="s">
        <v>3599</v>
      </c>
      <c r="H47" s="382" t="s">
        <v>3824</v>
      </c>
      <c r="I47" s="390"/>
      <c r="J47" s="389" t="s">
        <v>4427</v>
      </c>
      <c r="K47" s="390"/>
      <c r="L47" s="390"/>
      <c r="M47" s="405" t="s">
        <v>1424</v>
      </c>
      <c r="N47" s="410">
        <v>2022</v>
      </c>
      <c r="O47" s="86" t="s">
        <v>3342</v>
      </c>
      <c r="P47" s="83" t="s">
        <v>66</v>
      </c>
      <c r="Q47" s="271"/>
      <c r="R47" s="271"/>
    </row>
    <row r="48" spans="1:19" ht="24.9" hidden="1" customHeight="1">
      <c r="A48" s="83">
        <v>13</v>
      </c>
      <c r="B48" s="3" t="s">
        <v>537</v>
      </c>
      <c r="C48" s="3" t="s">
        <v>538</v>
      </c>
      <c r="D48" s="170" t="s">
        <v>4900</v>
      </c>
      <c r="E48" s="378" t="s">
        <v>3970</v>
      </c>
      <c r="F48" s="382" t="s">
        <v>3722</v>
      </c>
      <c r="G48" s="389" t="s">
        <v>3599</v>
      </c>
      <c r="H48" s="382" t="s">
        <v>3658</v>
      </c>
      <c r="I48" s="390"/>
      <c r="J48" s="389" t="s">
        <v>4427</v>
      </c>
      <c r="K48" s="390"/>
      <c r="L48" s="390"/>
      <c r="M48" s="405" t="s">
        <v>1424</v>
      </c>
      <c r="N48" s="410">
        <v>2022</v>
      </c>
      <c r="O48" s="86" t="s">
        <v>3342</v>
      </c>
      <c r="P48" s="83" t="s">
        <v>66</v>
      </c>
      <c r="Q48" s="271"/>
      <c r="R48" s="271"/>
    </row>
    <row r="49" spans="1:19" ht="24.9" hidden="1" customHeight="1">
      <c r="A49" s="83">
        <v>18</v>
      </c>
      <c r="B49" s="3" t="s">
        <v>537</v>
      </c>
      <c r="C49" s="3" t="s">
        <v>538</v>
      </c>
      <c r="D49" s="170" t="s">
        <v>4899</v>
      </c>
      <c r="E49" s="378" t="s">
        <v>3971</v>
      </c>
      <c r="F49" s="382" t="s">
        <v>3723</v>
      </c>
      <c r="G49" s="389" t="s">
        <v>3599</v>
      </c>
      <c r="H49" s="382" t="s">
        <v>3550</v>
      </c>
      <c r="I49" s="390"/>
      <c r="J49" s="389" t="s">
        <v>4427</v>
      </c>
      <c r="K49" s="390"/>
      <c r="L49" s="390"/>
      <c r="M49" s="405" t="s">
        <v>1424</v>
      </c>
      <c r="N49" s="410">
        <v>2022</v>
      </c>
      <c r="O49" s="86" t="s">
        <v>3342</v>
      </c>
      <c r="P49" s="83" t="s">
        <v>66</v>
      </c>
      <c r="Q49" s="271"/>
      <c r="R49" s="271"/>
    </row>
    <row r="50" spans="1:19" ht="24.9" hidden="1" customHeight="1">
      <c r="A50" s="83">
        <v>23</v>
      </c>
      <c r="B50" s="3" t="s">
        <v>537</v>
      </c>
      <c r="C50" s="3" t="s">
        <v>538</v>
      </c>
      <c r="D50" s="170" t="s">
        <v>4899</v>
      </c>
      <c r="E50" s="378" t="s">
        <v>3972</v>
      </c>
      <c r="F50" s="382" t="s">
        <v>3723</v>
      </c>
      <c r="G50" s="389" t="s">
        <v>3599</v>
      </c>
      <c r="H50" s="382" t="s">
        <v>3552</v>
      </c>
      <c r="I50" s="389"/>
      <c r="J50" s="389" t="s">
        <v>4427</v>
      </c>
      <c r="K50" s="389"/>
      <c r="L50" s="389"/>
      <c r="M50" s="405" t="s">
        <v>1424</v>
      </c>
      <c r="N50" s="410">
        <v>2022</v>
      </c>
      <c r="O50" s="86" t="s">
        <v>3342</v>
      </c>
      <c r="P50" s="83" t="s">
        <v>66</v>
      </c>
      <c r="Q50" s="271"/>
      <c r="R50" s="271"/>
      <c r="S50" s="484"/>
    </row>
    <row r="51" spans="1:19" ht="24.9" hidden="1" customHeight="1">
      <c r="A51" s="83">
        <v>29</v>
      </c>
      <c r="B51" s="3" t="s">
        <v>537</v>
      </c>
      <c r="C51" s="3" t="s">
        <v>538</v>
      </c>
      <c r="D51" s="170" t="s">
        <v>4898</v>
      </c>
      <c r="E51" s="378" t="s">
        <v>3973</v>
      </c>
      <c r="F51" s="382" t="s">
        <v>3723</v>
      </c>
      <c r="G51" s="389" t="s">
        <v>3599</v>
      </c>
      <c r="H51" s="382" t="s">
        <v>3827</v>
      </c>
      <c r="I51" s="390"/>
      <c r="J51" s="389" t="s">
        <v>4427</v>
      </c>
      <c r="K51" s="390"/>
      <c r="L51" s="390"/>
      <c r="M51" s="405" t="s">
        <v>1424</v>
      </c>
      <c r="N51" s="410">
        <v>2022</v>
      </c>
      <c r="O51" s="86" t="s">
        <v>3338</v>
      </c>
      <c r="P51" s="83" t="s">
        <v>66</v>
      </c>
      <c r="Q51" s="45" t="s">
        <v>1170</v>
      </c>
      <c r="R51" s="126"/>
      <c r="S51" s="168" t="s">
        <v>738</v>
      </c>
    </row>
    <row r="52" spans="1:19" ht="24.9" hidden="1" customHeight="1">
      <c r="A52" s="83">
        <v>34</v>
      </c>
      <c r="B52" s="3" t="s">
        <v>537</v>
      </c>
      <c r="C52" s="3" t="s">
        <v>538</v>
      </c>
      <c r="D52" s="170" t="s">
        <v>4898</v>
      </c>
      <c r="E52" s="378" t="s">
        <v>3975</v>
      </c>
      <c r="F52" s="382" t="s">
        <v>3723</v>
      </c>
      <c r="G52" s="389" t="s">
        <v>3599</v>
      </c>
      <c r="H52" s="382" t="s">
        <v>3827</v>
      </c>
      <c r="I52" s="390"/>
      <c r="J52" s="389" t="s">
        <v>4427</v>
      </c>
      <c r="K52" s="390"/>
      <c r="L52" s="390"/>
      <c r="M52" s="405" t="s">
        <v>1424</v>
      </c>
      <c r="N52" s="410">
        <v>2022</v>
      </c>
      <c r="O52" s="86" t="s">
        <v>3338</v>
      </c>
      <c r="P52" s="83" t="s">
        <v>66</v>
      </c>
      <c r="Q52" s="45" t="s">
        <v>1170</v>
      </c>
      <c r="R52" s="126"/>
      <c r="S52" s="168" t="s">
        <v>740</v>
      </c>
    </row>
    <row r="53" spans="1:19" ht="24.9" hidden="1" customHeight="1">
      <c r="A53" s="83">
        <v>55</v>
      </c>
      <c r="B53" s="3" t="s">
        <v>537</v>
      </c>
      <c r="C53" s="3" t="s">
        <v>538</v>
      </c>
      <c r="D53" s="170" t="s">
        <v>4903</v>
      </c>
      <c r="E53" s="378" t="s">
        <v>3567</v>
      </c>
      <c r="F53" s="382" t="s">
        <v>3733</v>
      </c>
      <c r="G53" s="389" t="s">
        <v>3599</v>
      </c>
      <c r="H53" s="382" t="s">
        <v>4432</v>
      </c>
      <c r="I53" s="389"/>
      <c r="J53" s="389"/>
      <c r="K53" s="389"/>
      <c r="L53" s="389"/>
      <c r="M53" s="405" t="s">
        <v>1424</v>
      </c>
      <c r="N53" s="410">
        <v>2022</v>
      </c>
      <c r="O53" s="86" t="s">
        <v>3342</v>
      </c>
      <c r="P53" s="83" t="s">
        <v>66</v>
      </c>
      <c r="Q53" s="271"/>
      <c r="R53" s="271"/>
      <c r="S53" s="484"/>
    </row>
    <row r="54" spans="1:19" ht="24.9" hidden="1" customHeight="1">
      <c r="A54" s="83">
        <v>56</v>
      </c>
      <c r="B54" s="3" t="s">
        <v>537</v>
      </c>
      <c r="C54" s="3" t="s">
        <v>538</v>
      </c>
      <c r="D54" s="170" t="s">
        <v>4903</v>
      </c>
      <c r="E54" s="378" t="s">
        <v>3570</v>
      </c>
      <c r="F54" s="382" t="s">
        <v>3733</v>
      </c>
      <c r="G54" s="389" t="s">
        <v>3599</v>
      </c>
      <c r="H54" s="382" t="s">
        <v>4432</v>
      </c>
      <c r="I54" s="389"/>
      <c r="J54" s="389"/>
      <c r="K54" s="389"/>
      <c r="L54" s="389"/>
      <c r="M54" s="405" t="s">
        <v>1424</v>
      </c>
      <c r="N54" s="410">
        <v>2022</v>
      </c>
      <c r="O54" s="86" t="s">
        <v>3342</v>
      </c>
      <c r="P54" s="83" t="s">
        <v>66</v>
      </c>
      <c r="Q54" s="271"/>
      <c r="R54" s="271"/>
      <c r="S54" s="484"/>
    </row>
    <row r="55" spans="1:19" ht="24.9" hidden="1" customHeight="1">
      <c r="A55" s="83">
        <v>57</v>
      </c>
      <c r="B55" s="3" t="s">
        <v>537</v>
      </c>
      <c r="C55" s="3" t="s">
        <v>538</v>
      </c>
      <c r="D55" s="170" t="s">
        <v>4903</v>
      </c>
      <c r="E55" s="378" t="s">
        <v>3571</v>
      </c>
      <c r="F55" s="382" t="s">
        <v>3733</v>
      </c>
      <c r="G55" s="389" t="s">
        <v>3599</v>
      </c>
      <c r="H55" s="382" t="s">
        <v>4432</v>
      </c>
      <c r="I55" s="389"/>
      <c r="J55" s="389"/>
      <c r="K55" s="389"/>
      <c r="L55" s="389"/>
      <c r="M55" s="405" t="s">
        <v>1424</v>
      </c>
      <c r="N55" s="410">
        <v>2022</v>
      </c>
      <c r="O55" s="86" t="s">
        <v>3342</v>
      </c>
      <c r="P55" s="83" t="s">
        <v>66</v>
      </c>
      <c r="Q55" s="271"/>
      <c r="R55" s="271"/>
      <c r="S55" s="484"/>
    </row>
    <row r="56" spans="1:19" ht="24.9" hidden="1" customHeight="1">
      <c r="A56" s="83">
        <v>58</v>
      </c>
      <c r="B56" s="3" t="s">
        <v>537</v>
      </c>
      <c r="C56" s="3" t="s">
        <v>538</v>
      </c>
      <c r="D56" s="170" t="s">
        <v>4903</v>
      </c>
      <c r="E56" s="378" t="s">
        <v>3572</v>
      </c>
      <c r="F56" s="382" t="s">
        <v>3733</v>
      </c>
      <c r="G56" s="389" t="s">
        <v>3599</v>
      </c>
      <c r="H56" s="382" t="s">
        <v>4432</v>
      </c>
      <c r="I56" s="389"/>
      <c r="J56" s="389"/>
      <c r="K56" s="389"/>
      <c r="L56" s="389"/>
      <c r="M56" s="405" t="s">
        <v>1424</v>
      </c>
      <c r="N56" s="410">
        <v>2022</v>
      </c>
      <c r="O56" s="86" t="s">
        <v>3342</v>
      </c>
      <c r="P56" s="83" t="s">
        <v>66</v>
      </c>
      <c r="Q56" s="271"/>
      <c r="R56" s="271"/>
    </row>
    <row r="57" spans="1:19" ht="24.9" hidden="1" customHeight="1">
      <c r="A57" s="83">
        <v>59</v>
      </c>
      <c r="B57" s="3" t="s">
        <v>537</v>
      </c>
      <c r="C57" s="3" t="s">
        <v>538</v>
      </c>
      <c r="D57" s="170" t="s">
        <v>4903</v>
      </c>
      <c r="E57" s="378" t="s">
        <v>3573</v>
      </c>
      <c r="F57" s="382" t="s">
        <v>3733</v>
      </c>
      <c r="G57" s="389" t="s">
        <v>3599</v>
      </c>
      <c r="H57" s="382" t="s">
        <v>4432</v>
      </c>
      <c r="I57" s="389"/>
      <c r="J57" s="389"/>
      <c r="K57" s="389"/>
      <c r="L57" s="389"/>
      <c r="M57" s="405" t="s">
        <v>1424</v>
      </c>
      <c r="N57" s="410">
        <v>2022</v>
      </c>
      <c r="O57" s="86" t="s">
        <v>3342</v>
      </c>
      <c r="P57" s="83" t="s">
        <v>66</v>
      </c>
      <c r="Q57" s="271"/>
      <c r="R57" s="271"/>
    </row>
    <row r="58" spans="1:19" ht="24.9" hidden="1" customHeight="1">
      <c r="A58" s="83">
        <v>60</v>
      </c>
      <c r="B58" s="3" t="s">
        <v>537</v>
      </c>
      <c r="C58" s="3" t="s">
        <v>538</v>
      </c>
      <c r="D58" s="170" t="s">
        <v>4903</v>
      </c>
      <c r="E58" s="378" t="s">
        <v>3574</v>
      </c>
      <c r="F58" s="382" t="s">
        <v>3733</v>
      </c>
      <c r="G58" s="389" t="s">
        <v>3599</v>
      </c>
      <c r="H58" s="382" t="s">
        <v>4432</v>
      </c>
      <c r="I58" s="389"/>
      <c r="J58" s="389"/>
      <c r="K58" s="389"/>
      <c r="L58" s="389"/>
      <c r="M58" s="405" t="s">
        <v>1424</v>
      </c>
      <c r="N58" s="410">
        <v>2022</v>
      </c>
      <c r="O58" s="86" t="s">
        <v>3342</v>
      </c>
      <c r="P58" s="83" t="s">
        <v>66</v>
      </c>
      <c r="Q58" s="271"/>
      <c r="R58" s="271"/>
    </row>
    <row r="59" spans="1:19" ht="24.9" hidden="1" customHeight="1">
      <c r="A59" s="83">
        <v>61</v>
      </c>
      <c r="B59" s="3" t="s">
        <v>537</v>
      </c>
      <c r="C59" s="3" t="s">
        <v>538</v>
      </c>
      <c r="D59" s="170" t="s">
        <v>4903</v>
      </c>
      <c r="E59" s="378" t="s">
        <v>3575</v>
      </c>
      <c r="F59" s="382" t="s">
        <v>3733</v>
      </c>
      <c r="G59" s="389" t="s">
        <v>3599</v>
      </c>
      <c r="H59" s="382" t="s">
        <v>4432</v>
      </c>
      <c r="I59" s="389"/>
      <c r="J59" s="389"/>
      <c r="K59" s="389"/>
      <c r="L59" s="389"/>
      <c r="M59" s="405" t="s">
        <v>1424</v>
      </c>
      <c r="N59" s="410">
        <v>2022</v>
      </c>
      <c r="O59" s="86" t="s">
        <v>3342</v>
      </c>
      <c r="P59" s="83" t="s">
        <v>66</v>
      </c>
      <c r="Q59" s="271"/>
      <c r="R59" s="271"/>
    </row>
    <row r="60" spans="1:19" ht="24.9" hidden="1" customHeight="1">
      <c r="A60" s="83">
        <v>62</v>
      </c>
      <c r="B60" s="3" t="s">
        <v>537</v>
      </c>
      <c r="C60" s="3" t="s">
        <v>538</v>
      </c>
      <c r="D60" s="170" t="s">
        <v>4903</v>
      </c>
      <c r="E60" s="378" t="s">
        <v>3576</v>
      </c>
      <c r="F60" s="382" t="s">
        <v>3733</v>
      </c>
      <c r="G60" s="389" t="s">
        <v>3599</v>
      </c>
      <c r="H60" s="382" t="s">
        <v>4432</v>
      </c>
      <c r="I60" s="389"/>
      <c r="J60" s="389"/>
      <c r="K60" s="389"/>
      <c r="L60" s="389"/>
      <c r="M60" s="405" t="s">
        <v>1424</v>
      </c>
      <c r="N60" s="410">
        <v>2022</v>
      </c>
      <c r="O60" s="86" t="s">
        <v>3342</v>
      </c>
      <c r="P60" s="83" t="s">
        <v>66</v>
      </c>
      <c r="Q60" s="271"/>
      <c r="R60" s="271"/>
    </row>
    <row r="61" spans="1:19" ht="24.9" hidden="1" customHeight="1">
      <c r="A61" s="83">
        <v>63</v>
      </c>
      <c r="B61" s="3" t="s">
        <v>537</v>
      </c>
      <c r="C61" s="3" t="s">
        <v>538</v>
      </c>
      <c r="D61" s="170" t="s">
        <v>4902</v>
      </c>
      <c r="E61" s="378" t="s">
        <v>4027</v>
      </c>
      <c r="F61" s="382" t="s">
        <v>3735</v>
      </c>
      <c r="G61" s="389" t="s">
        <v>3599</v>
      </c>
      <c r="H61" s="382" t="s">
        <v>3734</v>
      </c>
      <c r="I61" s="390"/>
      <c r="J61" s="390"/>
      <c r="K61" s="390"/>
      <c r="L61" s="390"/>
      <c r="M61" s="405" t="s">
        <v>1424</v>
      </c>
      <c r="N61" s="410">
        <v>2022</v>
      </c>
      <c r="O61" s="86" t="s">
        <v>3342</v>
      </c>
      <c r="P61" s="83" t="s">
        <v>66</v>
      </c>
    </row>
    <row r="62" spans="1:19" ht="24.9" hidden="1" customHeight="1">
      <c r="A62" s="83">
        <v>65</v>
      </c>
      <c r="B62" s="3" t="s">
        <v>537</v>
      </c>
      <c r="C62" s="3" t="s">
        <v>538</v>
      </c>
      <c r="D62" s="170" t="s">
        <v>4902</v>
      </c>
      <c r="E62" s="378" t="s">
        <v>4028</v>
      </c>
      <c r="F62" s="382" t="s">
        <v>3737</v>
      </c>
      <c r="G62" s="389" t="s">
        <v>3599</v>
      </c>
      <c r="H62" s="382" t="s">
        <v>3736</v>
      </c>
      <c r="I62" s="390"/>
      <c r="J62" s="390"/>
      <c r="K62" s="390"/>
      <c r="L62" s="390"/>
      <c r="M62" s="405" t="s">
        <v>1424</v>
      </c>
      <c r="N62" s="410">
        <v>2022</v>
      </c>
      <c r="O62" s="86" t="s">
        <v>3342</v>
      </c>
      <c r="P62" s="83" t="s">
        <v>66</v>
      </c>
    </row>
    <row r="63" spans="1:19" ht="24.9" hidden="1" customHeight="1">
      <c r="A63" s="83">
        <v>68</v>
      </c>
      <c r="B63" s="3" t="s">
        <v>537</v>
      </c>
      <c r="C63" s="3" t="s">
        <v>538</v>
      </c>
      <c r="D63" s="170" t="s">
        <v>4904</v>
      </c>
      <c r="E63" s="378" t="s">
        <v>3867</v>
      </c>
      <c r="F63" s="382" t="s">
        <v>3712</v>
      </c>
      <c r="G63" s="389" t="s">
        <v>3599</v>
      </c>
      <c r="H63" s="390"/>
      <c r="I63" s="382" t="s">
        <v>3656</v>
      </c>
      <c r="J63" s="390"/>
      <c r="K63" s="390"/>
      <c r="L63" s="390"/>
      <c r="M63" s="405" t="s">
        <v>1424</v>
      </c>
      <c r="N63" s="410">
        <v>2022</v>
      </c>
      <c r="O63" s="86" t="s">
        <v>3342</v>
      </c>
      <c r="P63" s="83" t="s">
        <v>66</v>
      </c>
      <c r="Q63" s="128"/>
      <c r="R63" s="128"/>
      <c r="S63" s="168"/>
    </row>
    <row r="64" spans="1:19" ht="24.9" hidden="1" customHeight="1">
      <c r="A64" s="83">
        <v>79</v>
      </c>
      <c r="B64" s="3" t="s">
        <v>537</v>
      </c>
      <c r="C64" s="3" t="s">
        <v>540</v>
      </c>
      <c r="D64" s="170" t="s">
        <v>4931</v>
      </c>
      <c r="E64" s="378" t="s">
        <v>1453</v>
      </c>
      <c r="F64" s="382" t="s">
        <v>3743</v>
      </c>
      <c r="G64" s="378" t="s">
        <v>3599</v>
      </c>
      <c r="H64" s="382" t="s">
        <v>4435</v>
      </c>
      <c r="I64" s="390"/>
      <c r="J64" s="390"/>
      <c r="K64" s="390"/>
      <c r="L64" s="390"/>
      <c r="M64" s="406" t="s">
        <v>1424</v>
      </c>
      <c r="N64" s="411">
        <v>2022</v>
      </c>
      <c r="O64" s="86" t="s">
        <v>3342</v>
      </c>
      <c r="P64" s="83" t="s">
        <v>66</v>
      </c>
    </row>
    <row r="65" spans="1:19" ht="24.9" hidden="1" customHeight="1">
      <c r="A65" s="83">
        <v>86</v>
      </c>
      <c r="B65" s="3" t="s">
        <v>537</v>
      </c>
      <c r="C65" s="3" t="s">
        <v>540</v>
      </c>
      <c r="D65" s="170" t="s">
        <v>4916</v>
      </c>
      <c r="E65" s="378" t="s">
        <v>1426</v>
      </c>
      <c r="F65" s="382" t="s">
        <v>3720</v>
      </c>
      <c r="G65" s="389" t="s">
        <v>3599</v>
      </c>
      <c r="H65" s="382" t="s">
        <v>3640</v>
      </c>
      <c r="I65" s="390"/>
      <c r="J65" s="390"/>
      <c r="K65" s="390"/>
      <c r="L65" s="390"/>
      <c r="M65" s="405" t="s">
        <v>1424</v>
      </c>
      <c r="N65" s="410">
        <v>2022</v>
      </c>
      <c r="O65" s="86" t="s">
        <v>3338</v>
      </c>
      <c r="P65" s="83" t="s">
        <v>98</v>
      </c>
      <c r="Q65" s="138" t="s">
        <v>1174</v>
      </c>
      <c r="R65" s="132"/>
      <c r="S65" s="168" t="s">
        <v>743</v>
      </c>
    </row>
    <row r="66" spans="1:19" ht="24.9" hidden="1" customHeight="1">
      <c r="A66" s="83">
        <v>88</v>
      </c>
      <c r="B66" s="3" t="s">
        <v>537</v>
      </c>
      <c r="C66" s="3" t="s">
        <v>540</v>
      </c>
      <c r="D66" s="170" t="s">
        <v>4916</v>
      </c>
      <c r="E66" s="378" t="s">
        <v>1429</v>
      </c>
      <c r="F66" s="382" t="s">
        <v>3720</v>
      </c>
      <c r="G66" s="389" t="s">
        <v>3599</v>
      </c>
      <c r="H66" s="382" t="s">
        <v>3640</v>
      </c>
      <c r="I66" s="390"/>
      <c r="J66" s="390"/>
      <c r="K66" s="390"/>
      <c r="L66" s="390"/>
      <c r="M66" s="405" t="s">
        <v>1424</v>
      </c>
      <c r="N66" s="410">
        <v>2022</v>
      </c>
      <c r="O66" s="86" t="s">
        <v>3338</v>
      </c>
      <c r="P66" s="83" t="s">
        <v>98</v>
      </c>
      <c r="Q66" s="138" t="s">
        <v>1174</v>
      </c>
      <c r="R66" s="132"/>
      <c r="S66" s="168" t="s">
        <v>743</v>
      </c>
    </row>
    <row r="67" spans="1:19" ht="24.9" hidden="1" customHeight="1">
      <c r="A67" s="83">
        <v>92</v>
      </c>
      <c r="B67" s="3" t="s">
        <v>537</v>
      </c>
      <c r="C67" s="3" t="s">
        <v>540</v>
      </c>
      <c r="D67" s="170" t="s">
        <v>4917</v>
      </c>
      <c r="E67" s="378" t="s">
        <v>1435</v>
      </c>
      <c r="F67" s="382" t="s">
        <v>3740</v>
      </c>
      <c r="G67" s="389" t="s">
        <v>3599</v>
      </c>
      <c r="H67" s="390"/>
      <c r="I67" s="389"/>
      <c r="J67" s="389"/>
      <c r="K67" s="389"/>
      <c r="L67" s="389"/>
      <c r="M67" s="405" t="s">
        <v>1424</v>
      </c>
      <c r="N67" s="410">
        <v>2022</v>
      </c>
      <c r="O67" s="86" t="s">
        <v>3338</v>
      </c>
      <c r="P67" s="83" t="s">
        <v>98</v>
      </c>
      <c r="Q67" s="365" t="s">
        <v>1820</v>
      </c>
      <c r="R67" s="366" t="s">
        <v>1821</v>
      </c>
      <c r="S67" s="168" t="s">
        <v>754</v>
      </c>
    </row>
    <row r="68" spans="1:19" ht="24.9" hidden="1" customHeight="1">
      <c r="A68" s="83">
        <v>94</v>
      </c>
      <c r="B68" s="3" t="s">
        <v>537</v>
      </c>
      <c r="C68" s="3" t="s">
        <v>540</v>
      </c>
      <c r="D68" s="170" t="s">
        <v>4917</v>
      </c>
      <c r="E68" s="378" t="s">
        <v>1437</v>
      </c>
      <c r="F68" s="382" t="s">
        <v>3740</v>
      </c>
      <c r="G68" s="389" t="s">
        <v>3599</v>
      </c>
      <c r="H68" s="390"/>
      <c r="I68" s="389"/>
      <c r="J68" s="389"/>
      <c r="K68" s="389"/>
      <c r="L68" s="389"/>
      <c r="M68" s="405" t="s">
        <v>1424</v>
      </c>
      <c r="N68" s="410">
        <v>2022</v>
      </c>
      <c r="O68" s="86" t="s">
        <v>3338</v>
      </c>
      <c r="P68" s="83" t="s">
        <v>98</v>
      </c>
      <c r="Q68" s="129" t="s">
        <v>1820</v>
      </c>
      <c r="R68" s="130" t="s">
        <v>1821</v>
      </c>
      <c r="S68" s="168" t="s">
        <v>754</v>
      </c>
    </row>
    <row r="69" spans="1:19" ht="24.9" hidden="1" customHeight="1">
      <c r="A69" s="83">
        <v>98</v>
      </c>
      <c r="B69" s="3" t="s">
        <v>537</v>
      </c>
      <c r="C69" s="3" t="s">
        <v>542</v>
      </c>
      <c r="D69" s="170" t="s">
        <v>4933</v>
      </c>
      <c r="E69" s="378" t="s">
        <v>1498</v>
      </c>
      <c r="F69" s="382" t="s">
        <v>3746</v>
      </c>
      <c r="G69" s="389" t="s">
        <v>3599</v>
      </c>
      <c r="H69" s="390"/>
      <c r="I69" s="390"/>
      <c r="J69" s="390"/>
      <c r="K69" s="390"/>
      <c r="L69" s="390"/>
      <c r="M69" s="405" t="s">
        <v>1424</v>
      </c>
      <c r="N69" s="410">
        <v>2022</v>
      </c>
      <c r="O69" s="86" t="s">
        <v>3338</v>
      </c>
      <c r="P69" s="86" t="s">
        <v>98</v>
      </c>
      <c r="Q69" s="45" t="s">
        <v>1168</v>
      </c>
      <c r="R69" s="126"/>
      <c r="S69" s="168" t="s">
        <v>747</v>
      </c>
    </row>
    <row r="70" spans="1:19" ht="24.9" hidden="1" customHeight="1">
      <c r="A70" s="83">
        <v>100</v>
      </c>
      <c r="B70" s="3" t="s">
        <v>537</v>
      </c>
      <c r="C70" s="3" t="s">
        <v>542</v>
      </c>
      <c r="D70" s="170" t="s">
        <v>4940</v>
      </c>
      <c r="E70" s="378" t="s">
        <v>1502</v>
      </c>
      <c r="F70" s="382" t="s">
        <v>3748</v>
      </c>
      <c r="G70" s="389" t="s">
        <v>3599</v>
      </c>
      <c r="H70" s="390"/>
      <c r="I70" s="390"/>
      <c r="J70" s="390"/>
      <c r="K70" s="390"/>
      <c r="L70" s="390"/>
      <c r="M70" s="405" t="s">
        <v>1424</v>
      </c>
      <c r="N70" s="410">
        <v>2022</v>
      </c>
      <c r="O70" s="86" t="s">
        <v>3338</v>
      </c>
      <c r="P70" s="86" t="s">
        <v>98</v>
      </c>
      <c r="Q70" s="45" t="s">
        <v>1168</v>
      </c>
      <c r="R70" s="126"/>
      <c r="S70" s="168" t="s">
        <v>753</v>
      </c>
    </row>
    <row r="71" spans="1:19" ht="24.9" hidden="1" customHeight="1">
      <c r="A71" s="83">
        <v>104</v>
      </c>
      <c r="B71" s="3" t="s">
        <v>539</v>
      </c>
      <c r="C71" s="3" t="s">
        <v>546</v>
      </c>
      <c r="D71" s="170" t="s">
        <v>4935</v>
      </c>
      <c r="E71" s="378" t="s">
        <v>4436</v>
      </c>
      <c r="F71" s="382" t="s">
        <v>3750</v>
      </c>
      <c r="G71" s="389" t="s">
        <v>3599</v>
      </c>
      <c r="H71" s="390"/>
      <c r="I71" s="389"/>
      <c r="J71" s="389"/>
      <c r="K71" s="389"/>
      <c r="L71" s="389"/>
      <c r="M71" s="405" t="s">
        <v>1424</v>
      </c>
      <c r="N71" s="410">
        <v>2022</v>
      </c>
      <c r="O71" s="86" t="s">
        <v>3338</v>
      </c>
      <c r="P71" s="86" t="s">
        <v>98</v>
      </c>
      <c r="Q71" s="30" t="s">
        <v>1161</v>
      </c>
      <c r="R71" s="126"/>
      <c r="S71" s="168" t="s">
        <v>759</v>
      </c>
    </row>
    <row r="72" spans="1:19" ht="24.9" hidden="1" customHeight="1">
      <c r="A72" s="83">
        <v>130</v>
      </c>
      <c r="B72" s="3" t="s">
        <v>539</v>
      </c>
      <c r="C72" s="3" t="s">
        <v>548</v>
      </c>
      <c r="D72" s="170" t="s">
        <v>4992</v>
      </c>
      <c r="E72" s="378" t="s">
        <v>4168</v>
      </c>
      <c r="F72" s="382" t="s">
        <v>3638</v>
      </c>
      <c r="G72" s="389" t="s">
        <v>3599</v>
      </c>
      <c r="H72" s="390"/>
      <c r="I72" s="389"/>
      <c r="J72" s="389"/>
      <c r="K72" s="389"/>
      <c r="L72" s="389"/>
      <c r="M72" s="405" t="s">
        <v>1424</v>
      </c>
      <c r="N72" s="410">
        <v>2022</v>
      </c>
      <c r="O72" s="86" t="s">
        <v>3338</v>
      </c>
      <c r="P72" s="86" t="s">
        <v>66</v>
      </c>
      <c r="Q72" s="30" t="s">
        <v>1161</v>
      </c>
      <c r="R72" s="126"/>
      <c r="S72" s="168" t="s">
        <v>774</v>
      </c>
    </row>
    <row r="73" spans="1:19" ht="24.9" hidden="1" customHeight="1">
      <c r="A73" s="83">
        <v>132</v>
      </c>
      <c r="B73" s="3" t="s">
        <v>539</v>
      </c>
      <c r="C73" s="3" t="s">
        <v>548</v>
      </c>
      <c r="D73" s="170" t="s">
        <v>4990</v>
      </c>
      <c r="E73" s="378" t="s">
        <v>4169</v>
      </c>
      <c r="F73" s="382" t="s">
        <v>3643</v>
      </c>
      <c r="G73" s="389" t="s">
        <v>3599</v>
      </c>
      <c r="H73" s="390"/>
      <c r="I73" s="390"/>
      <c r="J73" s="390"/>
      <c r="K73" s="390"/>
      <c r="L73" s="390"/>
      <c r="M73" s="405" t="s">
        <v>1424</v>
      </c>
      <c r="N73" s="410">
        <v>2022</v>
      </c>
      <c r="O73" s="86" t="s">
        <v>3338</v>
      </c>
      <c r="P73" s="86" t="s">
        <v>98</v>
      </c>
      <c r="Q73" s="30" t="s">
        <v>1163</v>
      </c>
      <c r="R73" s="126"/>
      <c r="S73" s="168" t="s">
        <v>776</v>
      </c>
    </row>
    <row r="74" spans="1:19" ht="24.9" hidden="1" customHeight="1">
      <c r="A74" s="83">
        <v>156</v>
      </c>
      <c r="B74" s="3" t="s">
        <v>543</v>
      </c>
      <c r="C74" s="3" t="s">
        <v>560</v>
      </c>
      <c r="D74" s="170" t="s">
        <v>5056</v>
      </c>
      <c r="E74" s="378" t="s">
        <v>4450</v>
      </c>
      <c r="F74" s="382" t="s">
        <v>3660</v>
      </c>
      <c r="G74" s="389" t="s">
        <v>3599</v>
      </c>
      <c r="H74" s="382" t="s">
        <v>3646</v>
      </c>
      <c r="I74" s="390"/>
      <c r="J74" s="390"/>
      <c r="K74" s="390"/>
      <c r="L74" s="390"/>
      <c r="M74" s="405" t="s">
        <v>1424</v>
      </c>
      <c r="N74" s="410">
        <v>2022</v>
      </c>
      <c r="O74" s="86" t="s">
        <v>3338</v>
      </c>
      <c r="P74" s="86" t="s">
        <v>98</v>
      </c>
      <c r="Q74" s="45" t="s">
        <v>1165</v>
      </c>
      <c r="R74" s="126"/>
      <c r="S74" s="168" t="s">
        <v>803</v>
      </c>
    </row>
    <row r="75" spans="1:19" ht="24.9" hidden="1" customHeight="1">
      <c r="A75" s="83">
        <v>160</v>
      </c>
      <c r="B75" s="3" t="s">
        <v>544</v>
      </c>
      <c r="C75" s="3" t="s">
        <v>561</v>
      </c>
      <c r="D75" s="170" t="s">
        <v>5071</v>
      </c>
      <c r="E75" s="378" t="s">
        <v>4343</v>
      </c>
      <c r="F75" s="382" t="s">
        <v>3778</v>
      </c>
      <c r="G75" s="389" t="s">
        <v>3599</v>
      </c>
      <c r="H75" s="382" t="s">
        <v>4460</v>
      </c>
      <c r="I75" s="390"/>
      <c r="J75" s="382" t="s">
        <v>4461</v>
      </c>
      <c r="K75" s="390"/>
      <c r="L75" s="390"/>
      <c r="M75" s="405" t="s">
        <v>1424</v>
      </c>
      <c r="N75" s="410">
        <v>2022</v>
      </c>
      <c r="O75" s="86" t="s">
        <v>3342</v>
      </c>
      <c r="P75" s="86" t="s">
        <v>66</v>
      </c>
      <c r="Q75" s="45" t="s">
        <v>1167</v>
      </c>
      <c r="R75" s="126" t="s">
        <v>1056</v>
      </c>
    </row>
    <row r="76" spans="1:19" ht="24.9" hidden="1" customHeight="1">
      <c r="A76" s="83">
        <v>163</v>
      </c>
      <c r="B76" s="3" t="s">
        <v>544</v>
      </c>
      <c r="C76" s="3" t="s">
        <v>561</v>
      </c>
      <c r="D76" s="170" t="s">
        <v>5071</v>
      </c>
      <c r="E76" s="378" t="s">
        <v>4344</v>
      </c>
      <c r="F76" s="382" t="s">
        <v>3779</v>
      </c>
      <c r="G76" s="389" t="s">
        <v>3599</v>
      </c>
      <c r="H76" s="382" t="s">
        <v>4462</v>
      </c>
      <c r="I76" s="390"/>
      <c r="J76" s="382" t="s">
        <v>4463</v>
      </c>
      <c r="K76" s="390"/>
      <c r="L76" s="390"/>
      <c r="M76" s="405" t="s">
        <v>1424</v>
      </c>
      <c r="N76" s="410">
        <v>2022</v>
      </c>
      <c r="O76" s="86" t="s">
        <v>3342</v>
      </c>
      <c r="P76" s="86" t="s">
        <v>66</v>
      </c>
      <c r="Q76" s="45" t="s">
        <v>1167</v>
      </c>
      <c r="R76" s="126" t="s">
        <v>1056</v>
      </c>
    </row>
    <row r="77" spans="1:19" ht="24.9" hidden="1" customHeight="1">
      <c r="A77" s="83">
        <v>169</v>
      </c>
      <c r="B77" s="3" t="s">
        <v>544</v>
      </c>
      <c r="C77" s="3" t="s">
        <v>561</v>
      </c>
      <c r="D77" s="170" t="s">
        <v>5072</v>
      </c>
      <c r="E77" s="378" t="s">
        <v>4333</v>
      </c>
      <c r="F77" s="382" t="s">
        <v>3615</v>
      </c>
      <c r="G77" s="389" t="s">
        <v>3599</v>
      </c>
      <c r="H77" s="382" t="s">
        <v>3615</v>
      </c>
      <c r="I77" s="390"/>
      <c r="J77" s="390"/>
      <c r="K77" s="390"/>
      <c r="L77" s="390"/>
      <c r="M77" s="405" t="s">
        <v>1424</v>
      </c>
      <c r="N77" s="410">
        <v>2022</v>
      </c>
      <c r="O77" s="86" t="s">
        <v>3342</v>
      </c>
      <c r="P77" s="86" t="s">
        <v>66</v>
      </c>
      <c r="Q77" s="271"/>
      <c r="R77" s="271"/>
    </row>
    <row r="78" spans="1:19" ht="24.9" hidden="1" customHeight="1">
      <c r="A78" s="83">
        <v>182</v>
      </c>
      <c r="B78" s="3" t="s">
        <v>544</v>
      </c>
      <c r="C78" s="3" t="s">
        <v>562</v>
      </c>
      <c r="D78" s="170" t="s">
        <v>5084</v>
      </c>
      <c r="E78" s="378" t="s">
        <v>4353</v>
      </c>
      <c r="F78" s="382" t="s">
        <v>3764</v>
      </c>
      <c r="G78" s="389" t="s">
        <v>3599</v>
      </c>
      <c r="H78" s="382" t="s">
        <v>3670</v>
      </c>
      <c r="I78" s="390"/>
      <c r="J78" s="390"/>
      <c r="K78" s="390"/>
      <c r="L78" s="390"/>
      <c r="M78" s="405" t="s">
        <v>1424</v>
      </c>
      <c r="N78" s="410">
        <v>2022</v>
      </c>
      <c r="O78" s="86" t="s">
        <v>3338</v>
      </c>
      <c r="P78" s="86" t="s">
        <v>66</v>
      </c>
      <c r="Q78" s="45" t="s">
        <v>1167</v>
      </c>
      <c r="R78" s="126"/>
      <c r="S78" s="168" t="s">
        <v>863</v>
      </c>
    </row>
    <row r="79" spans="1:19" ht="24.9" hidden="1" customHeight="1">
      <c r="A79" s="83">
        <v>186</v>
      </c>
      <c r="B79" s="3" t="s">
        <v>544</v>
      </c>
      <c r="C79" s="3" t="s">
        <v>562</v>
      </c>
      <c r="D79" s="170" t="s">
        <v>5089</v>
      </c>
      <c r="E79" s="378" t="s">
        <v>3302</v>
      </c>
      <c r="F79" s="382" t="s">
        <v>3784</v>
      </c>
      <c r="G79" s="389" t="s">
        <v>3599</v>
      </c>
      <c r="H79" s="382" t="s">
        <v>3673</v>
      </c>
      <c r="I79" s="390"/>
      <c r="J79" s="390"/>
      <c r="K79" s="390"/>
      <c r="L79" s="390"/>
      <c r="M79" s="405" t="s">
        <v>1424</v>
      </c>
      <c r="N79" s="410">
        <v>2022</v>
      </c>
      <c r="O79" s="86" t="s">
        <v>3338</v>
      </c>
      <c r="P79" s="86" t="s">
        <v>98</v>
      </c>
      <c r="Q79" s="138" t="s">
        <v>1167</v>
      </c>
      <c r="R79" s="132"/>
      <c r="S79" s="168" t="s">
        <v>867</v>
      </c>
    </row>
    <row r="80" spans="1:19" ht="24.9" hidden="1" customHeight="1">
      <c r="A80" s="83">
        <v>195</v>
      </c>
      <c r="B80" s="3" t="s">
        <v>544</v>
      </c>
      <c r="C80" s="3" t="s">
        <v>563</v>
      </c>
      <c r="D80" s="170" t="s">
        <v>5099</v>
      </c>
      <c r="E80" s="378" t="s">
        <v>4387</v>
      </c>
      <c r="F80" s="382" t="s">
        <v>3764</v>
      </c>
      <c r="G80" s="389" t="s">
        <v>3599</v>
      </c>
      <c r="H80" s="382" t="s">
        <v>4474</v>
      </c>
      <c r="I80" s="390"/>
      <c r="J80" s="390"/>
      <c r="K80" s="390"/>
      <c r="L80" s="390"/>
      <c r="M80" s="405" t="s">
        <v>1424</v>
      </c>
      <c r="N80" s="410">
        <v>2022</v>
      </c>
      <c r="O80" s="86" t="s">
        <v>3338</v>
      </c>
      <c r="P80" s="86" t="s">
        <v>66</v>
      </c>
      <c r="Q80" s="272" t="s">
        <v>1175</v>
      </c>
      <c r="R80" s="484"/>
    </row>
    <row r="81" spans="1:19" ht="24.9" hidden="1" customHeight="1">
      <c r="A81" s="83">
        <v>206</v>
      </c>
      <c r="B81" s="3" t="s">
        <v>545</v>
      </c>
      <c r="C81" s="3" t="s">
        <v>565</v>
      </c>
      <c r="D81" s="170" t="s">
        <v>5112</v>
      </c>
      <c r="E81" s="378" t="s">
        <v>4410</v>
      </c>
      <c r="F81" s="382" t="s">
        <v>3800</v>
      </c>
      <c r="G81" s="389" t="s">
        <v>3599</v>
      </c>
      <c r="H81" s="390" t="s">
        <v>4473</v>
      </c>
      <c r="I81" s="390"/>
      <c r="J81" s="395"/>
      <c r="K81" s="395"/>
      <c r="L81" s="395"/>
      <c r="M81" s="405" t="s">
        <v>1424</v>
      </c>
      <c r="N81" s="410">
        <v>2022</v>
      </c>
      <c r="O81" s="86" t="s">
        <v>3338</v>
      </c>
      <c r="P81" s="86" t="s">
        <v>98</v>
      </c>
      <c r="Q81" s="137" t="s">
        <v>1162</v>
      </c>
      <c r="R81" s="140"/>
      <c r="S81" s="168" t="s">
        <v>815</v>
      </c>
    </row>
    <row r="82" spans="1:19" ht="24.9" hidden="1" customHeight="1">
      <c r="A82" s="83">
        <v>97</v>
      </c>
      <c r="B82" s="3" t="s">
        <v>537</v>
      </c>
      <c r="C82" s="3" t="s">
        <v>542</v>
      </c>
      <c r="D82" s="170" t="s">
        <v>4936</v>
      </c>
      <c r="E82" s="378" t="s">
        <v>1551</v>
      </c>
      <c r="F82" s="382" t="s">
        <v>3749</v>
      </c>
      <c r="G82" s="389" t="s">
        <v>3599</v>
      </c>
      <c r="H82" s="390"/>
      <c r="I82" s="389"/>
      <c r="J82" s="389"/>
      <c r="K82" s="389"/>
      <c r="L82" s="389"/>
      <c r="M82" s="405" t="s">
        <v>1433</v>
      </c>
      <c r="N82" s="410">
        <v>2023</v>
      </c>
      <c r="O82" s="86" t="s">
        <v>3338</v>
      </c>
      <c r="P82" s="83" t="s">
        <v>66</v>
      </c>
      <c r="Q82" s="138" t="s">
        <v>1168</v>
      </c>
      <c r="R82" s="132"/>
      <c r="S82" s="168" t="s">
        <v>819</v>
      </c>
    </row>
    <row r="83" spans="1:19" ht="24.9" hidden="1" customHeight="1">
      <c r="A83" s="83">
        <v>136</v>
      </c>
      <c r="B83" s="3" t="s">
        <v>539</v>
      </c>
      <c r="C83" s="3" t="s">
        <v>549</v>
      </c>
      <c r="D83" s="170" t="s">
        <v>5981</v>
      </c>
      <c r="E83" s="378" t="s">
        <v>4444</v>
      </c>
      <c r="F83" s="382" t="s">
        <v>3643</v>
      </c>
      <c r="G83" s="389" t="s">
        <v>3599</v>
      </c>
      <c r="H83" s="390"/>
      <c r="I83" s="390"/>
      <c r="J83" s="390"/>
      <c r="K83" s="390"/>
      <c r="L83" s="390"/>
      <c r="M83" s="405" t="s">
        <v>1433</v>
      </c>
      <c r="N83" s="410">
        <v>2023</v>
      </c>
      <c r="O83" s="86" t="s">
        <v>3338</v>
      </c>
      <c r="P83" s="86" t="s">
        <v>98</v>
      </c>
      <c r="Q83" s="138" t="s">
        <v>1160</v>
      </c>
      <c r="R83" s="132"/>
      <c r="S83" s="168" t="s">
        <v>730</v>
      </c>
    </row>
    <row r="84" spans="1:19" ht="24.9" hidden="1" customHeight="1">
      <c r="A84" s="83">
        <v>138</v>
      </c>
      <c r="B84" s="3" t="s">
        <v>539</v>
      </c>
      <c r="C84" s="3" t="s">
        <v>549</v>
      </c>
      <c r="D84" s="170" t="s">
        <v>5982</v>
      </c>
      <c r="E84" s="378" t="s">
        <v>4446</v>
      </c>
      <c r="F84" s="382" t="s">
        <v>3643</v>
      </c>
      <c r="G84" s="389" t="s">
        <v>3599</v>
      </c>
      <c r="H84" s="390"/>
      <c r="I84" s="390"/>
      <c r="J84" s="390"/>
      <c r="K84" s="390"/>
      <c r="L84" s="390"/>
      <c r="M84" s="405" t="s">
        <v>1433</v>
      </c>
      <c r="N84" s="410">
        <v>2023</v>
      </c>
      <c r="O84" s="86" t="s">
        <v>3338</v>
      </c>
      <c r="P84" s="86" t="s">
        <v>98</v>
      </c>
      <c r="Q84" s="138" t="s">
        <v>1160</v>
      </c>
      <c r="R84" s="132" t="s">
        <v>954</v>
      </c>
      <c r="S84" s="168" t="s">
        <v>773</v>
      </c>
    </row>
    <row r="85" spans="1:19" ht="24.9" hidden="1" customHeight="1">
      <c r="A85" s="83">
        <v>139</v>
      </c>
      <c r="B85" s="3" t="s">
        <v>539</v>
      </c>
      <c r="C85" s="3" t="s">
        <v>549</v>
      </c>
      <c r="D85" s="170" t="s">
        <v>5982</v>
      </c>
      <c r="E85" s="378" t="s">
        <v>4447</v>
      </c>
      <c r="F85" s="382" t="s">
        <v>3643</v>
      </c>
      <c r="G85" s="389" t="s">
        <v>3599</v>
      </c>
      <c r="H85" s="390"/>
      <c r="I85" s="390"/>
      <c r="J85" s="390"/>
      <c r="K85" s="390"/>
      <c r="L85" s="390"/>
      <c r="M85" s="405" t="s">
        <v>1433</v>
      </c>
      <c r="N85" s="410">
        <v>2023</v>
      </c>
      <c r="O85" s="86" t="s">
        <v>3338</v>
      </c>
      <c r="P85" s="86" t="s">
        <v>98</v>
      </c>
      <c r="Q85" s="138" t="s">
        <v>1169</v>
      </c>
      <c r="R85" s="132"/>
      <c r="S85" s="168" t="s">
        <v>830</v>
      </c>
    </row>
    <row r="86" spans="1:19" ht="24.9" hidden="1" customHeight="1">
      <c r="A86" s="83">
        <v>140</v>
      </c>
      <c r="B86" s="3" t="s">
        <v>539</v>
      </c>
      <c r="C86" s="3" t="s">
        <v>549</v>
      </c>
      <c r="D86" s="170" t="s">
        <v>5984</v>
      </c>
      <c r="E86" s="378" t="s">
        <v>554</v>
      </c>
      <c r="F86" s="382" t="s">
        <v>3643</v>
      </c>
      <c r="G86" s="389" t="s">
        <v>3599</v>
      </c>
      <c r="H86" s="390"/>
      <c r="I86" s="390"/>
      <c r="J86" s="390"/>
      <c r="K86" s="390"/>
      <c r="L86" s="390"/>
      <c r="M86" s="405" t="s">
        <v>1433</v>
      </c>
      <c r="N86" s="410">
        <v>2023</v>
      </c>
      <c r="O86" s="86" t="s">
        <v>3338</v>
      </c>
      <c r="P86" s="86" t="s">
        <v>98</v>
      </c>
      <c r="Q86" s="139" t="s">
        <v>1161</v>
      </c>
      <c r="R86" s="132"/>
      <c r="S86" s="168" t="s">
        <v>829</v>
      </c>
    </row>
    <row r="87" spans="1:19" ht="24.9" hidden="1" customHeight="1">
      <c r="A87" s="83">
        <v>149</v>
      </c>
      <c r="B87" s="3" t="s">
        <v>543</v>
      </c>
      <c r="C87" s="3" t="s">
        <v>559</v>
      </c>
      <c r="D87" s="170" t="s">
        <v>5045</v>
      </c>
      <c r="E87" s="378" t="s">
        <v>4291</v>
      </c>
      <c r="F87" s="382" t="s">
        <v>3767</v>
      </c>
      <c r="G87" s="389" t="s">
        <v>3599</v>
      </c>
      <c r="H87" s="382" t="s">
        <v>3836</v>
      </c>
      <c r="I87" s="390"/>
      <c r="J87" s="390"/>
      <c r="K87" s="390"/>
      <c r="L87" s="390"/>
      <c r="M87" s="405" t="s">
        <v>1433</v>
      </c>
      <c r="N87" s="410">
        <v>2023</v>
      </c>
      <c r="O87" s="86" t="s">
        <v>3338</v>
      </c>
      <c r="P87" s="86" t="s">
        <v>66</v>
      </c>
      <c r="Q87" s="139" t="s">
        <v>1163</v>
      </c>
      <c r="R87" s="132"/>
      <c r="S87" s="168" t="s">
        <v>852</v>
      </c>
    </row>
    <row r="88" spans="1:19" ht="24.9" hidden="1" customHeight="1">
      <c r="A88" s="83">
        <v>154</v>
      </c>
      <c r="B88" s="3" t="s">
        <v>543</v>
      </c>
      <c r="C88" s="3" t="s">
        <v>559</v>
      </c>
      <c r="D88" s="170" t="s">
        <v>5043</v>
      </c>
      <c r="E88" s="378" t="s">
        <v>4277</v>
      </c>
      <c r="F88" s="382" t="s">
        <v>3764</v>
      </c>
      <c r="G88" s="389" t="s">
        <v>3599</v>
      </c>
      <c r="H88" s="382" t="s">
        <v>3603</v>
      </c>
      <c r="I88" s="382" t="s">
        <v>3604</v>
      </c>
      <c r="J88" s="390"/>
      <c r="K88" s="390"/>
      <c r="L88" s="390"/>
      <c r="M88" s="405" t="s">
        <v>1433</v>
      </c>
      <c r="N88" s="410">
        <v>2023</v>
      </c>
      <c r="O88" s="86" t="s">
        <v>3338</v>
      </c>
      <c r="P88" s="86" t="s">
        <v>66</v>
      </c>
      <c r="Q88" s="139" t="s">
        <v>1163</v>
      </c>
      <c r="R88" s="132"/>
      <c r="S88" s="168" t="s">
        <v>794</v>
      </c>
    </row>
    <row r="89" spans="1:19" ht="24.9" hidden="1" customHeight="1">
      <c r="A89" s="83">
        <v>190</v>
      </c>
      <c r="B89" s="3" t="s">
        <v>544</v>
      </c>
      <c r="C89" s="3" t="s">
        <v>562</v>
      </c>
      <c r="D89" s="170" t="s">
        <v>5091</v>
      </c>
      <c r="E89" s="378" t="s">
        <v>4367</v>
      </c>
      <c r="F89" s="382" t="s">
        <v>3789</v>
      </c>
      <c r="G89" s="389" t="s">
        <v>3599</v>
      </c>
      <c r="H89" s="382" t="s">
        <v>3675</v>
      </c>
      <c r="I89" s="390"/>
      <c r="J89" s="390"/>
      <c r="K89" s="390"/>
      <c r="L89" s="390"/>
      <c r="M89" s="405" t="s">
        <v>1433</v>
      </c>
      <c r="N89" s="410">
        <v>2023</v>
      </c>
      <c r="O89" s="86" t="s">
        <v>3338</v>
      </c>
      <c r="P89" s="86" t="s">
        <v>98</v>
      </c>
      <c r="Q89" s="138" t="s">
        <v>1160</v>
      </c>
      <c r="R89" s="132"/>
      <c r="S89" s="168" t="s">
        <v>869</v>
      </c>
    </row>
    <row r="90" spans="1:19" ht="24.9" hidden="1" customHeight="1">
      <c r="A90" s="83">
        <v>49</v>
      </c>
      <c r="B90" s="3" t="s">
        <v>537</v>
      </c>
      <c r="C90" s="3" t="s">
        <v>538</v>
      </c>
      <c r="D90" s="170" t="s">
        <v>4893</v>
      </c>
      <c r="E90" s="378" t="s">
        <v>3994</v>
      </c>
      <c r="F90" s="382" t="s">
        <v>3731</v>
      </c>
      <c r="G90" s="389" t="s">
        <v>3599</v>
      </c>
      <c r="H90" s="390"/>
      <c r="I90" s="390"/>
      <c r="J90" s="390"/>
      <c r="K90" s="390"/>
      <c r="L90" s="390" t="s">
        <v>3557</v>
      </c>
      <c r="M90" s="405" t="s">
        <v>1421</v>
      </c>
      <c r="N90" s="410">
        <v>2023</v>
      </c>
      <c r="O90" s="86" t="s">
        <v>3342</v>
      </c>
      <c r="P90" s="83" t="s">
        <v>66</v>
      </c>
      <c r="Q90" s="128"/>
      <c r="R90" s="128"/>
      <c r="S90" s="168" t="s">
        <v>733</v>
      </c>
    </row>
    <row r="91" spans="1:19" ht="24.9" hidden="1" customHeight="1">
      <c r="A91" s="83">
        <v>52</v>
      </c>
      <c r="B91" s="3" t="s">
        <v>537</v>
      </c>
      <c r="C91" s="3" t="s">
        <v>538</v>
      </c>
      <c r="D91" s="170" t="s">
        <v>4893</v>
      </c>
      <c r="E91" s="378" t="s">
        <v>3995</v>
      </c>
      <c r="F91" s="382" t="s">
        <v>3731</v>
      </c>
      <c r="G91" s="390" t="s">
        <v>3599</v>
      </c>
      <c r="H91" s="390"/>
      <c r="I91" s="390"/>
      <c r="J91" s="390"/>
      <c r="K91" s="390"/>
      <c r="L91" s="390" t="s">
        <v>3560</v>
      </c>
      <c r="M91" s="405" t="s">
        <v>1421</v>
      </c>
      <c r="N91" s="410">
        <v>2023</v>
      </c>
      <c r="O91" s="289" t="s">
        <v>3342</v>
      </c>
      <c r="P91" s="83" t="s">
        <v>66</v>
      </c>
      <c r="Q91" s="128"/>
      <c r="R91" s="128"/>
      <c r="S91" s="168" t="s">
        <v>733</v>
      </c>
    </row>
    <row r="92" spans="1:19" ht="24.9" hidden="1" customHeight="1">
      <c r="A92" s="83">
        <v>67</v>
      </c>
      <c r="B92" s="3" t="s">
        <v>537</v>
      </c>
      <c r="C92" s="3" t="s">
        <v>538</v>
      </c>
      <c r="D92" s="170" t="s">
        <v>4905</v>
      </c>
      <c r="E92" s="378" t="s">
        <v>3864</v>
      </c>
      <c r="F92" s="382" t="s">
        <v>3655</v>
      </c>
      <c r="G92" s="389" t="s">
        <v>3599</v>
      </c>
      <c r="H92" s="390"/>
      <c r="I92" s="382" t="s">
        <v>4424</v>
      </c>
      <c r="J92" s="390"/>
      <c r="K92" s="390"/>
      <c r="L92" s="390"/>
      <c r="M92" s="405" t="s">
        <v>1421</v>
      </c>
      <c r="N92" s="410">
        <v>2023</v>
      </c>
      <c r="O92" s="86" t="s">
        <v>3342</v>
      </c>
      <c r="P92" s="83" t="s">
        <v>66</v>
      </c>
      <c r="Q92" s="128"/>
      <c r="R92" s="128"/>
      <c r="S92" s="168"/>
    </row>
    <row r="93" spans="1:19" ht="24.9" hidden="1" customHeight="1">
      <c r="A93" s="83">
        <v>82</v>
      </c>
      <c r="B93" s="3" t="s">
        <v>537</v>
      </c>
      <c r="C93" s="3" t="s">
        <v>540</v>
      </c>
      <c r="D93" s="170" t="s">
        <v>4932</v>
      </c>
      <c r="E93" s="378" t="s">
        <v>1470</v>
      </c>
      <c r="F93" s="382" t="s">
        <v>3738</v>
      </c>
      <c r="G93" s="390" t="s">
        <v>3599</v>
      </c>
      <c r="H93" s="382" t="s">
        <v>3584</v>
      </c>
      <c r="I93" s="390"/>
      <c r="J93" s="390"/>
      <c r="K93" s="390"/>
      <c r="L93" s="390"/>
      <c r="M93" s="406" t="s">
        <v>1421</v>
      </c>
      <c r="N93" s="411">
        <v>2023</v>
      </c>
      <c r="O93" s="86" t="s">
        <v>3342</v>
      </c>
      <c r="P93" s="83" t="s">
        <v>66</v>
      </c>
      <c r="Q93" s="484"/>
      <c r="R93" s="484"/>
      <c r="S93" s="484"/>
    </row>
    <row r="94" spans="1:19" ht="24.9" customHeight="1">
      <c r="A94" s="83">
        <v>121</v>
      </c>
      <c r="B94" s="3" t="s">
        <v>539</v>
      </c>
      <c r="C94" s="3" t="s">
        <v>547</v>
      </c>
      <c r="D94" s="170" t="s">
        <v>10115</v>
      </c>
      <c r="E94" s="378" t="s">
        <v>4133</v>
      </c>
      <c r="F94" s="382" t="s">
        <v>3596</v>
      </c>
      <c r="G94" s="389" t="s">
        <v>3599</v>
      </c>
      <c r="H94" s="382" t="s">
        <v>3590</v>
      </c>
      <c r="I94" s="390"/>
      <c r="J94" s="390"/>
      <c r="K94" s="390"/>
      <c r="L94" s="390"/>
      <c r="M94" s="405" t="s">
        <v>1421</v>
      </c>
      <c r="N94" s="410">
        <v>2023</v>
      </c>
      <c r="O94" s="86" t="s">
        <v>3338</v>
      </c>
      <c r="P94" s="86" t="s">
        <v>66</v>
      </c>
      <c r="Q94" s="138" t="s">
        <v>1164</v>
      </c>
      <c r="R94" s="132"/>
      <c r="S94" s="168" t="s">
        <v>835</v>
      </c>
    </row>
    <row r="95" spans="1:19" ht="24.9" hidden="1" customHeight="1">
      <c r="A95" s="83">
        <v>142</v>
      </c>
      <c r="B95" s="3" t="s">
        <v>541</v>
      </c>
      <c r="C95" s="3" t="s">
        <v>557</v>
      </c>
      <c r="D95" s="170" t="s">
        <v>5537</v>
      </c>
      <c r="E95" s="378" t="s">
        <v>4235</v>
      </c>
      <c r="F95" s="382" t="s">
        <v>3660</v>
      </c>
      <c r="G95" s="389" t="s">
        <v>3599</v>
      </c>
      <c r="H95" s="390"/>
      <c r="I95" s="390"/>
      <c r="J95" s="390"/>
      <c r="K95" s="390"/>
      <c r="L95" s="390"/>
      <c r="M95" s="405" t="s">
        <v>1421</v>
      </c>
      <c r="N95" s="410">
        <v>2023</v>
      </c>
      <c r="O95" s="86" t="s">
        <v>3338</v>
      </c>
      <c r="P95" s="86" t="s">
        <v>98</v>
      </c>
      <c r="Q95" s="138" t="s">
        <v>1160</v>
      </c>
      <c r="R95" s="132"/>
      <c r="S95" s="168" t="s">
        <v>783</v>
      </c>
    </row>
    <row r="96" spans="1:19" ht="24.9" hidden="1" customHeight="1">
      <c r="A96" s="83">
        <v>143</v>
      </c>
      <c r="B96" s="3" t="s">
        <v>541</v>
      </c>
      <c r="C96" s="3" t="s">
        <v>557</v>
      </c>
      <c r="D96" s="170" t="s">
        <v>5542</v>
      </c>
      <c r="E96" s="378" t="s">
        <v>4239</v>
      </c>
      <c r="F96" s="382" t="s">
        <v>3660</v>
      </c>
      <c r="G96" s="389" t="s">
        <v>3599</v>
      </c>
      <c r="H96" s="390"/>
      <c r="I96" s="390"/>
      <c r="J96" s="390"/>
      <c r="K96" s="390"/>
      <c r="L96" s="390"/>
      <c r="M96" s="405" t="s">
        <v>1421</v>
      </c>
      <c r="N96" s="410">
        <v>2023</v>
      </c>
      <c r="O96" s="86" t="s">
        <v>3338</v>
      </c>
      <c r="P96" s="86" t="s">
        <v>98</v>
      </c>
      <c r="Q96" s="138" t="s">
        <v>1160</v>
      </c>
      <c r="R96" s="132"/>
      <c r="S96" s="168" t="s">
        <v>785</v>
      </c>
    </row>
    <row r="97" spans="1:19" ht="24.9" hidden="1" customHeight="1">
      <c r="A97" s="83">
        <v>159</v>
      </c>
      <c r="B97" s="3" t="s">
        <v>543</v>
      </c>
      <c r="C97" s="3" t="s">
        <v>560</v>
      </c>
      <c r="D97" s="170" t="s">
        <v>5060</v>
      </c>
      <c r="E97" s="378" t="s">
        <v>4452</v>
      </c>
      <c r="F97" s="382" t="s">
        <v>3660</v>
      </c>
      <c r="G97" s="389" t="s">
        <v>3599</v>
      </c>
      <c r="H97" s="382" t="s">
        <v>3646</v>
      </c>
      <c r="I97" s="390"/>
      <c r="J97" s="390"/>
      <c r="K97" s="390"/>
      <c r="L97" s="390"/>
      <c r="M97" s="405" t="s">
        <v>1421</v>
      </c>
      <c r="N97" s="410">
        <v>2023</v>
      </c>
      <c r="O97" s="86" t="s">
        <v>3338</v>
      </c>
      <c r="P97" s="86" t="s">
        <v>98</v>
      </c>
      <c r="Q97" s="138" t="s">
        <v>1165</v>
      </c>
      <c r="R97" s="132"/>
      <c r="S97" s="168" t="s">
        <v>805</v>
      </c>
    </row>
    <row r="98" spans="1:19" ht="24.9" hidden="1" customHeight="1">
      <c r="A98" s="83">
        <v>168</v>
      </c>
      <c r="B98" s="3" t="s">
        <v>544</v>
      </c>
      <c r="C98" s="3" t="s">
        <v>561</v>
      </c>
      <c r="D98" s="170" t="s">
        <v>5072</v>
      </c>
      <c r="E98" s="378" t="s">
        <v>4350</v>
      </c>
      <c r="F98" s="382" t="s">
        <v>3782</v>
      </c>
      <c r="G98" s="389" t="s">
        <v>3599</v>
      </c>
      <c r="H98" s="382" t="s">
        <v>4465</v>
      </c>
      <c r="I98" s="390"/>
      <c r="J98" s="390"/>
      <c r="K98" s="390"/>
      <c r="L98" s="390"/>
      <c r="M98" s="405" t="s">
        <v>1421</v>
      </c>
      <c r="N98" s="410">
        <v>2023</v>
      </c>
      <c r="O98" s="86" t="s">
        <v>3342</v>
      </c>
      <c r="P98" s="86" t="s">
        <v>66</v>
      </c>
      <c r="Q98" s="484"/>
      <c r="R98" s="484"/>
      <c r="S98" s="484"/>
    </row>
    <row r="99" spans="1:19" ht="24.9" hidden="1" customHeight="1">
      <c r="A99" s="83">
        <v>180</v>
      </c>
      <c r="B99" s="3" t="s">
        <v>544</v>
      </c>
      <c r="C99" s="3" t="s">
        <v>562</v>
      </c>
      <c r="D99" s="170" t="s">
        <v>5078</v>
      </c>
      <c r="E99" s="378" t="s">
        <v>4376</v>
      </c>
      <c r="F99" s="382" t="s">
        <v>3679</v>
      </c>
      <c r="G99" s="389" t="s">
        <v>3599</v>
      </c>
      <c r="H99" s="382" t="s">
        <v>3678</v>
      </c>
      <c r="I99" s="390"/>
      <c r="J99" s="390"/>
      <c r="K99" s="390"/>
      <c r="L99" s="390"/>
      <c r="M99" s="405" t="s">
        <v>1421</v>
      </c>
      <c r="N99" s="410">
        <v>2023</v>
      </c>
      <c r="O99" s="86" t="s">
        <v>3338</v>
      </c>
      <c r="P99" s="86" t="s">
        <v>66</v>
      </c>
      <c r="Q99" s="138" t="s">
        <v>1167</v>
      </c>
      <c r="R99" s="132"/>
      <c r="S99" s="168" t="s">
        <v>870</v>
      </c>
    </row>
    <row r="100" spans="1:19" ht="24.9" hidden="1" customHeight="1">
      <c r="A100" s="83">
        <v>181</v>
      </c>
      <c r="B100" s="3" t="s">
        <v>544</v>
      </c>
      <c r="C100" s="3" t="s">
        <v>562</v>
      </c>
      <c r="D100" s="170" t="s">
        <v>5083</v>
      </c>
      <c r="E100" s="378" t="s">
        <v>4377</v>
      </c>
      <c r="F100" s="382" t="s">
        <v>3783</v>
      </c>
      <c r="G100" s="389" t="s">
        <v>3599</v>
      </c>
      <c r="H100" s="382" t="s">
        <v>3619</v>
      </c>
      <c r="I100" s="390"/>
      <c r="J100" s="390"/>
      <c r="K100" s="390"/>
      <c r="L100" s="390"/>
      <c r="M100" s="405" t="s">
        <v>1421</v>
      </c>
      <c r="N100" s="410">
        <v>2023</v>
      </c>
      <c r="O100" s="86" t="s">
        <v>3338</v>
      </c>
      <c r="P100" s="86" t="s">
        <v>66</v>
      </c>
      <c r="Q100" s="138" t="s">
        <v>1167</v>
      </c>
      <c r="R100" s="132"/>
      <c r="S100" s="168" t="s">
        <v>864</v>
      </c>
    </row>
    <row r="101" spans="1:19" ht="24.9" hidden="1" customHeight="1">
      <c r="A101" s="83">
        <v>187</v>
      </c>
      <c r="B101" s="3" t="s">
        <v>544</v>
      </c>
      <c r="C101" s="3" t="s">
        <v>562</v>
      </c>
      <c r="D101" s="170" t="s">
        <v>5089</v>
      </c>
      <c r="E101" s="378" t="s">
        <v>3302</v>
      </c>
      <c r="F101" s="382" t="s">
        <v>3785</v>
      </c>
      <c r="G101" s="389" t="s">
        <v>3599</v>
      </c>
      <c r="H101" s="382" t="s">
        <v>3674</v>
      </c>
      <c r="I101" s="390"/>
      <c r="J101" s="389" t="s">
        <v>4466</v>
      </c>
      <c r="K101" s="410">
        <v>0</v>
      </c>
      <c r="L101" s="405" t="s">
        <v>4467</v>
      </c>
      <c r="M101" s="405" t="s">
        <v>1421</v>
      </c>
      <c r="N101" s="410">
        <v>2023</v>
      </c>
      <c r="O101" s="86" t="s">
        <v>3338</v>
      </c>
      <c r="P101" s="86" t="s">
        <v>98</v>
      </c>
      <c r="Q101" s="138" t="s">
        <v>1167</v>
      </c>
      <c r="R101" s="132"/>
      <c r="S101" s="168" t="s">
        <v>867</v>
      </c>
    </row>
    <row r="102" spans="1:19" ht="24.9" hidden="1" customHeight="1">
      <c r="A102" s="83">
        <v>188</v>
      </c>
      <c r="B102" s="3" t="s">
        <v>544</v>
      </c>
      <c r="C102" s="3" t="s">
        <v>562</v>
      </c>
      <c r="D102" s="170" t="s">
        <v>5090</v>
      </c>
      <c r="E102" s="378" t="s">
        <v>4363</v>
      </c>
      <c r="F102" s="382" t="s">
        <v>3784</v>
      </c>
      <c r="G102" s="389" t="s">
        <v>3599</v>
      </c>
      <c r="H102" s="382" t="s">
        <v>4468</v>
      </c>
      <c r="I102" s="389"/>
      <c r="J102" s="389"/>
      <c r="K102" s="389"/>
      <c r="L102" s="389"/>
      <c r="M102" s="405" t="s">
        <v>1421</v>
      </c>
      <c r="N102" s="410">
        <v>2023</v>
      </c>
      <c r="O102" s="86" t="s">
        <v>3338</v>
      </c>
      <c r="P102" s="86" t="s">
        <v>98</v>
      </c>
      <c r="Q102" s="138" t="s">
        <v>1166</v>
      </c>
      <c r="R102" s="132"/>
      <c r="S102" s="168" t="s">
        <v>866</v>
      </c>
    </row>
    <row r="103" spans="1:19" ht="24.9" hidden="1" customHeight="1">
      <c r="A103" s="83">
        <v>85</v>
      </c>
      <c r="B103" s="3" t="s">
        <v>537</v>
      </c>
      <c r="C103" s="3" t="s">
        <v>540</v>
      </c>
      <c r="D103" s="170" t="s">
        <v>4915</v>
      </c>
      <c r="E103" s="378" t="s">
        <v>4035</v>
      </c>
      <c r="F103" s="382" t="s">
        <v>3720</v>
      </c>
      <c r="G103" s="389" t="s">
        <v>3599</v>
      </c>
      <c r="H103" s="382" t="s">
        <v>3640</v>
      </c>
      <c r="I103" s="390"/>
      <c r="J103" s="390"/>
      <c r="K103" s="390"/>
      <c r="L103" s="390"/>
      <c r="M103" s="405" t="s">
        <v>1444</v>
      </c>
      <c r="N103" s="410">
        <v>2023</v>
      </c>
      <c r="O103" s="86" t="s">
        <v>3338</v>
      </c>
      <c r="P103" s="83" t="s">
        <v>98</v>
      </c>
      <c r="Q103" s="138" t="s">
        <v>1173</v>
      </c>
      <c r="R103" s="132"/>
      <c r="S103" s="168" t="s">
        <v>744</v>
      </c>
    </row>
    <row r="104" spans="1:19" ht="24.9" hidden="1" customHeight="1">
      <c r="A104" s="83">
        <v>124</v>
      </c>
      <c r="B104" s="3" t="s">
        <v>539</v>
      </c>
      <c r="C104" s="3" t="s">
        <v>547</v>
      </c>
      <c r="D104" s="170" t="s">
        <v>4957</v>
      </c>
      <c r="E104" s="378" t="s">
        <v>4142</v>
      </c>
      <c r="F104" s="382" t="s">
        <v>3720</v>
      </c>
      <c r="G104" s="389" t="s">
        <v>3599</v>
      </c>
      <c r="H104" s="382" t="s">
        <v>3640</v>
      </c>
      <c r="I104" s="390"/>
      <c r="J104" s="390"/>
      <c r="K104" s="390"/>
      <c r="L104" s="390"/>
      <c r="M104" s="405" t="s">
        <v>1444</v>
      </c>
      <c r="N104" s="410">
        <v>2023</v>
      </c>
      <c r="O104" s="86" t="s">
        <v>3338</v>
      </c>
      <c r="P104" s="86" t="s">
        <v>98</v>
      </c>
      <c r="Q104" s="139" t="s">
        <v>1161</v>
      </c>
      <c r="R104" s="132"/>
      <c r="S104" s="168" t="s">
        <v>769</v>
      </c>
    </row>
    <row r="105" spans="1:19" ht="24.9" hidden="1" customHeight="1">
      <c r="A105" s="83">
        <v>155</v>
      </c>
      <c r="B105" s="3" t="s">
        <v>543</v>
      </c>
      <c r="C105" s="3" t="s">
        <v>559</v>
      </c>
      <c r="D105" s="170" t="s">
        <v>5051</v>
      </c>
      <c r="E105" s="378" t="s">
        <v>4284</v>
      </c>
      <c r="F105" s="382" t="s">
        <v>3764</v>
      </c>
      <c r="G105" s="389" t="s">
        <v>3599</v>
      </c>
      <c r="H105" s="382" t="s">
        <v>4448</v>
      </c>
      <c r="I105" s="382" t="s">
        <v>4449</v>
      </c>
      <c r="J105" s="390"/>
      <c r="K105" s="390"/>
      <c r="L105" s="390"/>
      <c r="M105" s="405" t="s">
        <v>1444</v>
      </c>
      <c r="N105" s="410">
        <v>2023</v>
      </c>
      <c r="O105" s="86" t="s">
        <v>3338</v>
      </c>
      <c r="P105" s="86" t="s">
        <v>66</v>
      </c>
      <c r="Q105" s="139" t="s">
        <v>1163</v>
      </c>
      <c r="R105" s="132"/>
      <c r="S105" s="168" t="s">
        <v>854</v>
      </c>
    </row>
    <row r="106" spans="1:19" ht="24.9" hidden="1" customHeight="1">
      <c r="A106" s="83">
        <v>198</v>
      </c>
      <c r="B106" s="3" t="s">
        <v>544</v>
      </c>
      <c r="C106" s="3" t="s">
        <v>563</v>
      </c>
      <c r="D106" s="170" t="s">
        <v>5106</v>
      </c>
      <c r="E106" s="378" t="s">
        <v>4390</v>
      </c>
      <c r="F106" s="382" t="s">
        <v>3799</v>
      </c>
      <c r="G106" s="389" t="s">
        <v>3599</v>
      </c>
      <c r="H106" s="390"/>
      <c r="I106" s="390"/>
      <c r="J106" s="390"/>
      <c r="K106" s="390"/>
      <c r="L106" s="390"/>
      <c r="M106" s="405" t="s">
        <v>1444</v>
      </c>
      <c r="N106" s="410">
        <v>2023</v>
      </c>
      <c r="O106" s="86" t="s">
        <v>3338</v>
      </c>
      <c r="P106" s="86" t="s">
        <v>66</v>
      </c>
      <c r="Q106" s="272" t="s">
        <v>1175</v>
      </c>
      <c r="R106" s="132"/>
      <c r="S106" s="168" t="s">
        <v>877</v>
      </c>
    </row>
    <row r="107" spans="1:19" ht="24.9" hidden="1" customHeight="1">
      <c r="A107" s="83">
        <v>5</v>
      </c>
      <c r="B107" s="3" t="s">
        <v>537</v>
      </c>
      <c r="C107" s="3" t="s">
        <v>538</v>
      </c>
      <c r="D107" s="170" t="s">
        <v>4899</v>
      </c>
      <c r="E107" s="378" t="s">
        <v>3421</v>
      </c>
      <c r="F107" s="386" t="s">
        <v>3543</v>
      </c>
      <c r="G107" s="389" t="s">
        <v>3599</v>
      </c>
      <c r="H107" s="382" t="s">
        <v>3544</v>
      </c>
      <c r="I107" s="390"/>
      <c r="J107" s="390"/>
      <c r="K107" s="390"/>
      <c r="L107" s="390"/>
      <c r="M107" s="405" t="s">
        <v>1424</v>
      </c>
      <c r="N107" s="410">
        <v>2023</v>
      </c>
      <c r="O107" s="86" t="s">
        <v>3342</v>
      </c>
      <c r="P107" s="83" t="s">
        <v>66</v>
      </c>
      <c r="Q107" s="484"/>
      <c r="R107" s="484"/>
      <c r="S107" s="484"/>
    </row>
    <row r="108" spans="1:19" ht="24.9" hidden="1" customHeight="1">
      <c r="A108" s="83">
        <v>10</v>
      </c>
      <c r="B108" s="3" t="s">
        <v>537</v>
      </c>
      <c r="C108" s="3" t="s">
        <v>538</v>
      </c>
      <c r="D108" s="170" t="s">
        <v>4899</v>
      </c>
      <c r="E108" s="378" t="s">
        <v>3969</v>
      </c>
      <c r="F108" s="382" t="s">
        <v>3722</v>
      </c>
      <c r="G108" s="389" t="s">
        <v>3599</v>
      </c>
      <c r="H108" s="382" t="s">
        <v>3825</v>
      </c>
      <c r="I108" s="390"/>
      <c r="J108" s="389" t="s">
        <v>4427</v>
      </c>
      <c r="K108" s="390"/>
      <c r="L108" s="390"/>
      <c r="M108" s="405" t="s">
        <v>1424</v>
      </c>
      <c r="N108" s="410">
        <v>2023</v>
      </c>
      <c r="O108" s="86" t="s">
        <v>3342</v>
      </c>
      <c r="P108" s="83" t="s">
        <v>66</v>
      </c>
      <c r="Q108" s="484"/>
      <c r="R108" s="484"/>
      <c r="S108" s="484"/>
    </row>
    <row r="109" spans="1:19" ht="24.9" hidden="1" customHeight="1">
      <c r="A109" s="83">
        <v>14</v>
      </c>
      <c r="B109" s="3" t="s">
        <v>537</v>
      </c>
      <c r="C109" s="3" t="s">
        <v>538</v>
      </c>
      <c r="D109" s="170" t="s">
        <v>4900</v>
      </c>
      <c r="E109" s="378" t="s">
        <v>3970</v>
      </c>
      <c r="F109" s="382" t="s">
        <v>3722</v>
      </c>
      <c r="G109" s="389" t="s">
        <v>3599</v>
      </c>
      <c r="H109" s="382" t="s">
        <v>3658</v>
      </c>
      <c r="I109" s="390"/>
      <c r="J109" s="389" t="s">
        <v>4427</v>
      </c>
      <c r="K109" s="390"/>
      <c r="L109" s="390"/>
      <c r="M109" s="405" t="s">
        <v>1424</v>
      </c>
      <c r="N109" s="410">
        <v>2023</v>
      </c>
      <c r="O109" s="86" t="s">
        <v>3342</v>
      </c>
      <c r="P109" s="83" t="s">
        <v>66</v>
      </c>
      <c r="Q109" s="484"/>
      <c r="R109" s="484"/>
      <c r="S109" s="484"/>
    </row>
    <row r="110" spans="1:19" ht="24.9" hidden="1" customHeight="1">
      <c r="A110" s="83">
        <v>19</v>
      </c>
      <c r="B110" s="3" t="s">
        <v>537</v>
      </c>
      <c r="C110" s="3" t="s">
        <v>538</v>
      </c>
      <c r="D110" s="170" t="s">
        <v>4899</v>
      </c>
      <c r="E110" s="378" t="s">
        <v>3971</v>
      </c>
      <c r="F110" s="382" t="s">
        <v>3723</v>
      </c>
      <c r="G110" s="389" t="s">
        <v>3599</v>
      </c>
      <c r="H110" s="382" t="s">
        <v>3550</v>
      </c>
      <c r="I110" s="390"/>
      <c r="J110" s="389" t="s">
        <v>4427</v>
      </c>
      <c r="K110" s="390"/>
      <c r="L110" s="390"/>
      <c r="M110" s="405" t="s">
        <v>1424</v>
      </c>
      <c r="N110" s="410">
        <v>2023</v>
      </c>
      <c r="O110" s="86" t="s">
        <v>3342</v>
      </c>
      <c r="P110" s="83" t="s">
        <v>66</v>
      </c>
      <c r="Q110" s="484"/>
      <c r="R110" s="484"/>
      <c r="S110" s="484"/>
    </row>
    <row r="111" spans="1:19" ht="24.9" hidden="1" customHeight="1">
      <c r="A111" s="83">
        <v>24</v>
      </c>
      <c r="B111" s="3" t="s">
        <v>537</v>
      </c>
      <c r="C111" s="3" t="s">
        <v>538</v>
      </c>
      <c r="D111" s="170" t="s">
        <v>4899</v>
      </c>
      <c r="E111" s="378" t="s">
        <v>3972</v>
      </c>
      <c r="F111" s="382" t="s">
        <v>3723</v>
      </c>
      <c r="G111" s="389" t="s">
        <v>3599</v>
      </c>
      <c r="H111" s="382" t="s">
        <v>3552</v>
      </c>
      <c r="I111" s="390"/>
      <c r="J111" s="389" t="s">
        <v>4427</v>
      </c>
      <c r="K111" s="390"/>
      <c r="L111" s="390"/>
      <c r="M111" s="405" t="s">
        <v>1424</v>
      </c>
      <c r="N111" s="410">
        <v>2023</v>
      </c>
      <c r="O111" s="86" t="s">
        <v>3342</v>
      </c>
      <c r="P111" s="83" t="s">
        <v>66</v>
      </c>
      <c r="Q111" s="484"/>
      <c r="R111" s="484"/>
      <c r="S111" s="484"/>
    </row>
    <row r="112" spans="1:19" ht="24.9" hidden="1" customHeight="1">
      <c r="A112" s="83">
        <v>30</v>
      </c>
      <c r="B112" s="3" t="s">
        <v>537</v>
      </c>
      <c r="C112" s="3" t="s">
        <v>538</v>
      </c>
      <c r="D112" s="170" t="s">
        <v>4898</v>
      </c>
      <c r="E112" s="378" t="s">
        <v>3973</v>
      </c>
      <c r="F112" s="382" t="s">
        <v>3723</v>
      </c>
      <c r="G112" s="390" t="s">
        <v>3599</v>
      </c>
      <c r="H112" s="382" t="s">
        <v>3827</v>
      </c>
      <c r="I112" s="390"/>
      <c r="J112" s="390" t="s">
        <v>4427</v>
      </c>
      <c r="K112" s="390"/>
      <c r="L112" s="390"/>
      <c r="M112" s="406" t="s">
        <v>1424</v>
      </c>
      <c r="N112" s="411">
        <v>2023</v>
      </c>
      <c r="O112" s="86" t="s">
        <v>3338</v>
      </c>
      <c r="P112" s="83" t="s">
        <v>66</v>
      </c>
      <c r="Q112" s="138" t="s">
        <v>1170</v>
      </c>
      <c r="R112" s="132"/>
      <c r="S112" s="168" t="s">
        <v>738</v>
      </c>
    </row>
    <row r="113" spans="1:19" ht="24.9" hidden="1" customHeight="1">
      <c r="A113" s="83">
        <v>35</v>
      </c>
      <c r="B113" s="3" t="s">
        <v>537</v>
      </c>
      <c r="C113" s="3" t="s">
        <v>538</v>
      </c>
      <c r="D113" s="170" t="s">
        <v>4898</v>
      </c>
      <c r="E113" s="378" t="s">
        <v>3975</v>
      </c>
      <c r="F113" s="382" t="s">
        <v>3723</v>
      </c>
      <c r="G113" s="389" t="s">
        <v>3599</v>
      </c>
      <c r="H113" s="382" t="s">
        <v>3830</v>
      </c>
      <c r="I113" s="390"/>
      <c r="J113" s="389" t="s">
        <v>4427</v>
      </c>
      <c r="K113" s="390"/>
      <c r="L113" s="390"/>
      <c r="M113" s="405" t="s">
        <v>1424</v>
      </c>
      <c r="N113" s="410">
        <v>2023</v>
      </c>
      <c r="O113" s="86" t="s">
        <v>3338</v>
      </c>
      <c r="P113" s="83" t="s">
        <v>66</v>
      </c>
      <c r="Q113" s="138" t="s">
        <v>1170</v>
      </c>
      <c r="R113" s="132"/>
      <c r="S113" s="168" t="s">
        <v>740</v>
      </c>
    </row>
    <row r="114" spans="1:19" ht="24.9" hidden="1" customHeight="1">
      <c r="A114" s="83">
        <v>46</v>
      </c>
      <c r="B114" s="3" t="s">
        <v>537</v>
      </c>
      <c r="C114" s="3" t="s">
        <v>538</v>
      </c>
      <c r="D114" s="170" t="s">
        <v>4893</v>
      </c>
      <c r="E114" s="378" t="s">
        <v>3990</v>
      </c>
      <c r="F114" s="382" t="s">
        <v>3730</v>
      </c>
      <c r="G114" s="389" t="s">
        <v>3599</v>
      </c>
      <c r="H114" s="382" t="s">
        <v>3833</v>
      </c>
      <c r="I114" s="390"/>
      <c r="J114" s="390"/>
      <c r="K114" s="390"/>
      <c r="L114" s="390"/>
      <c r="M114" s="405" t="s">
        <v>1424</v>
      </c>
      <c r="N114" s="410">
        <v>2023</v>
      </c>
      <c r="O114" s="86" t="s">
        <v>3342</v>
      </c>
      <c r="P114" s="83" t="s">
        <v>66</v>
      </c>
      <c r="Q114" s="484"/>
      <c r="R114" s="484"/>
    </row>
    <row r="115" spans="1:19" ht="24.9" hidden="1" customHeight="1">
      <c r="A115" s="83">
        <v>64</v>
      </c>
      <c r="B115" s="3" t="s">
        <v>537</v>
      </c>
      <c r="C115" s="3" t="s">
        <v>538</v>
      </c>
      <c r="D115" s="170" t="s">
        <v>4902</v>
      </c>
      <c r="E115" s="378" t="s">
        <v>4027</v>
      </c>
      <c r="F115" s="382" t="s">
        <v>3735</v>
      </c>
      <c r="G115" s="389" t="s">
        <v>3599</v>
      </c>
      <c r="H115" s="382" t="s">
        <v>3834</v>
      </c>
      <c r="I115" s="390"/>
      <c r="J115" s="390"/>
      <c r="K115" s="390"/>
      <c r="L115" s="390"/>
      <c r="M115" s="405" t="s">
        <v>1424</v>
      </c>
      <c r="N115" s="410">
        <v>2023</v>
      </c>
      <c r="O115" s="86" t="s">
        <v>3342</v>
      </c>
      <c r="P115" s="83" t="s">
        <v>66</v>
      </c>
      <c r="Q115" s="484"/>
      <c r="R115" s="484"/>
      <c r="S115" s="484"/>
    </row>
    <row r="116" spans="1:19" ht="24.9" hidden="1" customHeight="1">
      <c r="A116" s="83">
        <v>66</v>
      </c>
      <c r="B116" s="3" t="s">
        <v>537</v>
      </c>
      <c r="C116" s="3" t="s">
        <v>538</v>
      </c>
      <c r="D116" s="170" t="s">
        <v>4902</v>
      </c>
      <c r="E116" s="378" t="s">
        <v>4028</v>
      </c>
      <c r="F116" s="382" t="s">
        <v>3737</v>
      </c>
      <c r="G116" s="389" t="s">
        <v>3599</v>
      </c>
      <c r="H116" s="382" t="s">
        <v>3736</v>
      </c>
      <c r="I116" s="390"/>
      <c r="J116" s="390"/>
      <c r="K116" s="390"/>
      <c r="L116" s="390"/>
      <c r="M116" s="405" t="s">
        <v>1424</v>
      </c>
      <c r="N116" s="410">
        <v>2023</v>
      </c>
      <c r="O116" s="86" t="s">
        <v>3342</v>
      </c>
      <c r="P116" s="83" t="s">
        <v>66</v>
      </c>
      <c r="Q116" s="484"/>
      <c r="R116" s="484"/>
      <c r="S116" s="484"/>
    </row>
    <row r="117" spans="1:19" ht="24.9" hidden="1" customHeight="1">
      <c r="A117" s="83">
        <v>69</v>
      </c>
      <c r="B117" s="3" t="s">
        <v>537</v>
      </c>
      <c r="C117" s="3" t="s">
        <v>538</v>
      </c>
      <c r="D117" s="170" t="s">
        <v>4904</v>
      </c>
      <c r="E117" s="378" t="s">
        <v>3867</v>
      </c>
      <c r="F117" s="382" t="s">
        <v>3713</v>
      </c>
      <c r="G117" s="389" t="s">
        <v>3599</v>
      </c>
      <c r="H117" s="390"/>
      <c r="I117" s="382" t="s">
        <v>3656</v>
      </c>
      <c r="J117" s="390"/>
      <c r="K117" s="390"/>
      <c r="L117" s="390"/>
      <c r="M117" s="405" t="s">
        <v>1424</v>
      </c>
      <c r="N117" s="410">
        <v>2023</v>
      </c>
      <c r="O117" s="86" t="s">
        <v>3342</v>
      </c>
      <c r="P117" s="83" t="s">
        <v>66</v>
      </c>
      <c r="Q117" s="128"/>
      <c r="R117" s="128"/>
      <c r="S117" s="168"/>
    </row>
    <row r="118" spans="1:19" ht="24.9" hidden="1" customHeight="1">
      <c r="A118" s="83">
        <v>71</v>
      </c>
      <c r="B118" s="3" t="s">
        <v>537</v>
      </c>
      <c r="C118" s="3" t="s">
        <v>538</v>
      </c>
      <c r="D118" s="170" t="s">
        <v>4906</v>
      </c>
      <c r="E118" s="378" t="s">
        <v>3871</v>
      </c>
      <c r="F118" s="382" t="s">
        <v>3716</v>
      </c>
      <c r="G118" s="389" t="s">
        <v>3599</v>
      </c>
      <c r="H118" s="390"/>
      <c r="I118" s="382" t="s">
        <v>4425</v>
      </c>
      <c r="J118" s="390"/>
      <c r="K118" s="390"/>
      <c r="L118" s="390"/>
      <c r="M118" s="405" t="s">
        <v>1424</v>
      </c>
      <c r="N118" s="410">
        <v>2023</v>
      </c>
      <c r="O118" s="86" t="s">
        <v>3342</v>
      </c>
      <c r="P118" s="83" t="s">
        <v>66</v>
      </c>
      <c r="Q118" s="128"/>
      <c r="R118" s="128"/>
      <c r="S118" s="168"/>
    </row>
    <row r="119" spans="1:19" ht="24.9" hidden="1" customHeight="1">
      <c r="A119" s="83">
        <v>72</v>
      </c>
      <c r="B119" s="3" t="s">
        <v>537</v>
      </c>
      <c r="C119" s="3" t="s">
        <v>538</v>
      </c>
      <c r="D119" s="170" t="s">
        <v>4906</v>
      </c>
      <c r="E119" s="378" t="s">
        <v>3871</v>
      </c>
      <c r="F119" s="382" t="s">
        <v>3717</v>
      </c>
      <c r="G119" s="389" t="s">
        <v>3599</v>
      </c>
      <c r="H119" s="390"/>
      <c r="I119" s="382" t="s">
        <v>4425</v>
      </c>
      <c r="J119" s="390"/>
      <c r="K119" s="390"/>
      <c r="L119" s="390"/>
      <c r="M119" s="405" t="s">
        <v>1424</v>
      </c>
      <c r="N119" s="410">
        <v>2023</v>
      </c>
      <c r="O119" s="86" t="s">
        <v>3342</v>
      </c>
      <c r="P119" s="83" t="s">
        <v>66</v>
      </c>
      <c r="Q119" s="128"/>
      <c r="R119" s="128"/>
      <c r="S119" s="168"/>
    </row>
    <row r="120" spans="1:19" ht="24.9" hidden="1" customHeight="1">
      <c r="A120" s="83">
        <v>105</v>
      </c>
      <c r="B120" s="3" t="s">
        <v>539</v>
      </c>
      <c r="C120" s="3" t="s">
        <v>546</v>
      </c>
      <c r="D120" s="170" t="s">
        <v>4938</v>
      </c>
      <c r="E120" s="378" t="s">
        <v>4062</v>
      </c>
      <c r="F120" s="382" t="s">
        <v>3638</v>
      </c>
      <c r="G120" s="389" t="s">
        <v>3599</v>
      </c>
      <c r="H120" s="390"/>
      <c r="I120" s="390"/>
      <c r="J120" s="390"/>
      <c r="K120" s="390"/>
      <c r="L120" s="390"/>
      <c r="M120" s="405" t="s">
        <v>1424</v>
      </c>
      <c r="N120" s="410">
        <v>2023</v>
      </c>
      <c r="O120" s="86" t="s">
        <v>3338</v>
      </c>
      <c r="P120" s="86" t="s">
        <v>98</v>
      </c>
      <c r="Q120" s="139" t="s">
        <v>1161</v>
      </c>
      <c r="R120" s="132"/>
      <c r="S120" s="168" t="s">
        <v>758</v>
      </c>
    </row>
    <row r="121" spans="1:19" ht="24.9" hidden="1" customHeight="1">
      <c r="A121" s="83">
        <v>118</v>
      </c>
      <c r="B121" s="3" t="s">
        <v>539</v>
      </c>
      <c r="C121" s="3" t="s">
        <v>547</v>
      </c>
      <c r="D121" s="170" t="s">
        <v>4968</v>
      </c>
      <c r="E121" s="378" t="s">
        <v>4117</v>
      </c>
      <c r="F121" s="382" t="s">
        <v>3594</v>
      </c>
      <c r="G121" s="389" t="s">
        <v>3599</v>
      </c>
      <c r="H121" s="390"/>
      <c r="I121" s="389"/>
      <c r="J121" s="389"/>
      <c r="K121" s="389"/>
      <c r="L121" s="389"/>
      <c r="M121" s="405" t="s">
        <v>1424</v>
      </c>
      <c r="N121" s="410">
        <v>2023</v>
      </c>
      <c r="O121" s="86" t="s">
        <v>3338</v>
      </c>
      <c r="P121" s="86" t="s">
        <v>66</v>
      </c>
      <c r="Q121" s="139" t="s">
        <v>1161</v>
      </c>
      <c r="R121" s="132"/>
      <c r="S121" s="168" t="s">
        <v>771</v>
      </c>
    </row>
    <row r="122" spans="1:19" ht="24.9" hidden="1" customHeight="1">
      <c r="A122" s="83">
        <v>146</v>
      </c>
      <c r="B122" s="3" t="s">
        <v>541</v>
      </c>
      <c r="C122" s="3" t="s">
        <v>557</v>
      </c>
      <c r="D122" s="170" t="s">
        <v>5013</v>
      </c>
      <c r="E122" s="378" t="s">
        <v>4222</v>
      </c>
      <c r="F122" s="382" t="s">
        <v>3638</v>
      </c>
      <c r="G122" s="389" t="s">
        <v>3599</v>
      </c>
      <c r="H122" s="390"/>
      <c r="I122" s="389"/>
      <c r="J122" s="389"/>
      <c r="K122" s="389"/>
      <c r="L122" s="389"/>
      <c r="M122" s="405" t="s">
        <v>1424</v>
      </c>
      <c r="N122" s="410">
        <v>2023</v>
      </c>
      <c r="O122" s="86" t="s">
        <v>3338</v>
      </c>
      <c r="P122" s="86" t="s">
        <v>98</v>
      </c>
      <c r="Q122" s="138" t="s">
        <v>1160</v>
      </c>
      <c r="R122" s="132"/>
      <c r="S122" s="168" t="s">
        <v>842</v>
      </c>
    </row>
    <row r="123" spans="1:19" ht="24.9" hidden="1" customHeight="1">
      <c r="A123" s="83">
        <v>161</v>
      </c>
      <c r="B123" s="3" t="s">
        <v>544</v>
      </c>
      <c r="C123" s="3" t="s">
        <v>561</v>
      </c>
      <c r="D123" s="170" t="s">
        <v>5071</v>
      </c>
      <c r="E123" s="378" t="s">
        <v>4343</v>
      </c>
      <c r="F123" s="382" t="s">
        <v>3778</v>
      </c>
      <c r="G123" s="389" t="s">
        <v>3599</v>
      </c>
      <c r="H123" s="382" t="s">
        <v>4460</v>
      </c>
      <c r="I123" s="390"/>
      <c r="J123" s="382" t="s">
        <v>3667</v>
      </c>
      <c r="K123" s="390"/>
      <c r="L123" s="390"/>
      <c r="M123" s="405" t="s">
        <v>1424</v>
      </c>
      <c r="N123" s="410">
        <v>2023</v>
      </c>
      <c r="O123" s="86" t="s">
        <v>3342</v>
      </c>
      <c r="P123" s="86" t="s">
        <v>66</v>
      </c>
      <c r="Q123" s="138" t="s">
        <v>1167</v>
      </c>
      <c r="R123" s="132" t="s">
        <v>1056</v>
      </c>
      <c r="S123" s="484"/>
    </row>
    <row r="124" spans="1:19" ht="24.9" hidden="1" customHeight="1">
      <c r="A124" s="83">
        <v>164</v>
      </c>
      <c r="B124" s="3" t="s">
        <v>544</v>
      </c>
      <c r="C124" s="3" t="s">
        <v>561</v>
      </c>
      <c r="D124" s="170" t="s">
        <v>5071</v>
      </c>
      <c r="E124" s="378" t="s">
        <v>4344</v>
      </c>
      <c r="F124" s="382" t="s">
        <v>4464</v>
      </c>
      <c r="G124" s="389" t="s">
        <v>3599</v>
      </c>
      <c r="H124" s="382" t="s">
        <v>4462</v>
      </c>
      <c r="I124" s="390"/>
      <c r="J124" s="382" t="s">
        <v>4463</v>
      </c>
      <c r="K124" s="390"/>
      <c r="L124" s="390"/>
      <c r="M124" s="405" t="s">
        <v>1424</v>
      </c>
      <c r="N124" s="410">
        <v>2023</v>
      </c>
      <c r="O124" s="86" t="s">
        <v>3342</v>
      </c>
      <c r="P124" s="86" t="s">
        <v>66</v>
      </c>
      <c r="Q124" s="138" t="s">
        <v>1167</v>
      </c>
      <c r="R124" s="132" t="s">
        <v>1056</v>
      </c>
      <c r="S124" s="484"/>
    </row>
    <row r="125" spans="1:19" ht="24.9" hidden="1" customHeight="1">
      <c r="A125" s="83">
        <v>166</v>
      </c>
      <c r="B125" s="3" t="s">
        <v>544</v>
      </c>
      <c r="C125" s="3" t="s">
        <v>561</v>
      </c>
      <c r="D125" s="170" t="s">
        <v>5071</v>
      </c>
      <c r="E125" s="378" t="s">
        <v>4346</v>
      </c>
      <c r="F125" s="382" t="s">
        <v>3780</v>
      </c>
      <c r="G125" s="389" t="s">
        <v>3599</v>
      </c>
      <c r="H125" s="390"/>
      <c r="I125" s="390"/>
      <c r="J125" s="382" t="s">
        <v>3668</v>
      </c>
      <c r="K125" s="390"/>
      <c r="L125" s="390"/>
      <c r="M125" s="405" t="s">
        <v>1424</v>
      </c>
      <c r="N125" s="410">
        <v>2023</v>
      </c>
      <c r="O125" s="86" t="s">
        <v>3342</v>
      </c>
      <c r="P125" s="86" t="s">
        <v>66</v>
      </c>
      <c r="Q125" s="138" t="s">
        <v>1167</v>
      </c>
      <c r="R125" s="132" t="s">
        <v>1056</v>
      </c>
      <c r="S125" s="484"/>
    </row>
    <row r="126" spans="1:19" ht="24.9" hidden="1" customHeight="1">
      <c r="A126" s="83">
        <v>174</v>
      </c>
      <c r="B126" s="3" t="s">
        <v>544</v>
      </c>
      <c r="C126" s="3" t="s">
        <v>561</v>
      </c>
      <c r="D126" s="170" t="s">
        <v>5076</v>
      </c>
      <c r="E126" s="378" t="s">
        <v>4336</v>
      </c>
      <c r="F126" s="382" t="s">
        <v>3773</v>
      </c>
      <c r="G126" s="389" t="s">
        <v>3599</v>
      </c>
      <c r="H126" s="390"/>
      <c r="I126" s="389"/>
      <c r="J126" s="389"/>
      <c r="K126" s="389"/>
      <c r="L126" s="389"/>
      <c r="M126" s="405" t="s">
        <v>1424</v>
      </c>
      <c r="N126" s="410">
        <v>2023</v>
      </c>
      <c r="O126" s="86" t="s">
        <v>3338</v>
      </c>
      <c r="P126" s="86" t="s">
        <v>66</v>
      </c>
      <c r="Q126" s="138" t="s">
        <v>1167</v>
      </c>
      <c r="R126" s="132"/>
      <c r="S126" s="168" t="s">
        <v>808</v>
      </c>
    </row>
    <row r="127" spans="1:19" ht="24.9" hidden="1" customHeight="1">
      <c r="A127" s="83">
        <v>185</v>
      </c>
      <c r="B127" s="3" t="s">
        <v>544</v>
      </c>
      <c r="C127" s="3" t="s">
        <v>562</v>
      </c>
      <c r="D127" s="170" t="s">
        <v>5137</v>
      </c>
      <c r="E127" s="378" t="s">
        <v>4359</v>
      </c>
      <c r="F127" s="382" t="s">
        <v>3672</v>
      </c>
      <c r="G127" s="389" t="s">
        <v>3599</v>
      </c>
      <c r="H127" s="382" t="s">
        <v>3649</v>
      </c>
      <c r="I127" s="389"/>
      <c r="J127" s="389"/>
      <c r="K127" s="389"/>
      <c r="L127" s="389"/>
      <c r="M127" s="405" t="s">
        <v>1424</v>
      </c>
      <c r="N127" s="410">
        <v>2023</v>
      </c>
      <c r="O127" s="86" t="s">
        <v>3338</v>
      </c>
      <c r="P127" s="86" t="s">
        <v>98</v>
      </c>
      <c r="Q127" s="45" t="s">
        <v>1166</v>
      </c>
      <c r="R127" s="126"/>
      <c r="S127" s="168" t="s">
        <v>865</v>
      </c>
    </row>
    <row r="128" spans="1:19" ht="24.9" hidden="1" customHeight="1">
      <c r="A128" s="83">
        <v>89</v>
      </c>
      <c r="B128" s="3" t="s">
        <v>537</v>
      </c>
      <c r="C128" s="3" t="s">
        <v>540</v>
      </c>
      <c r="D128" s="170" t="s">
        <v>4916</v>
      </c>
      <c r="E128" s="378" t="s">
        <v>1429</v>
      </c>
      <c r="F128" s="382" t="s">
        <v>3720</v>
      </c>
      <c r="G128" s="389" t="s">
        <v>3599</v>
      </c>
      <c r="H128" s="382" t="s">
        <v>3640</v>
      </c>
      <c r="I128" s="390"/>
      <c r="J128" s="390"/>
      <c r="K128" s="390"/>
      <c r="L128" s="390"/>
      <c r="M128" s="405" t="s">
        <v>1433</v>
      </c>
      <c r="N128" s="410">
        <v>2024</v>
      </c>
      <c r="O128" s="86" t="s">
        <v>3338</v>
      </c>
      <c r="P128" s="83" t="s">
        <v>98</v>
      </c>
      <c r="Q128" s="45" t="s">
        <v>1174</v>
      </c>
      <c r="R128" s="126"/>
      <c r="S128" s="168" t="s">
        <v>743</v>
      </c>
    </row>
    <row r="129" spans="1:19" ht="24.9" hidden="1" customHeight="1">
      <c r="A129" s="83">
        <v>99</v>
      </c>
      <c r="B129" s="3" t="s">
        <v>537</v>
      </c>
      <c r="C129" s="3" t="s">
        <v>542</v>
      </c>
      <c r="D129" s="170" t="s">
        <v>4933</v>
      </c>
      <c r="E129" s="378" t="s">
        <v>1498</v>
      </c>
      <c r="F129" s="382" t="s">
        <v>3747</v>
      </c>
      <c r="G129" s="390" t="s">
        <v>3599</v>
      </c>
      <c r="H129" s="390"/>
      <c r="I129" s="390"/>
      <c r="J129" s="390"/>
      <c r="K129" s="390"/>
      <c r="L129" s="390"/>
      <c r="M129" s="406" t="s">
        <v>1433</v>
      </c>
      <c r="N129" s="411">
        <v>2024</v>
      </c>
      <c r="O129" s="86" t="s">
        <v>3338</v>
      </c>
      <c r="P129" s="86" t="s">
        <v>98</v>
      </c>
      <c r="Q129" s="138" t="s">
        <v>1168</v>
      </c>
      <c r="R129" s="132"/>
      <c r="S129" s="168" t="s">
        <v>747</v>
      </c>
    </row>
    <row r="130" spans="1:19" ht="24.9" hidden="1" customHeight="1">
      <c r="A130" s="83">
        <v>103</v>
      </c>
      <c r="B130" s="3" t="s">
        <v>539</v>
      </c>
      <c r="C130" s="3" t="s">
        <v>546</v>
      </c>
      <c r="D130" s="170" t="s">
        <v>4953</v>
      </c>
      <c r="E130" s="378" t="s">
        <v>4077</v>
      </c>
      <c r="F130" s="382" t="s">
        <v>3643</v>
      </c>
      <c r="G130" s="389" t="s">
        <v>3599</v>
      </c>
      <c r="H130" s="390"/>
      <c r="I130" s="390"/>
      <c r="J130" s="390"/>
      <c r="K130" s="390"/>
      <c r="L130" s="390"/>
      <c r="M130" s="405" t="s">
        <v>1433</v>
      </c>
      <c r="N130" s="410">
        <v>2024</v>
      </c>
      <c r="O130" s="86" t="s">
        <v>3338</v>
      </c>
      <c r="P130" s="86" t="s">
        <v>66</v>
      </c>
      <c r="Q130" s="138" t="s">
        <v>1169</v>
      </c>
      <c r="R130" s="132"/>
      <c r="S130" s="168" t="s">
        <v>826</v>
      </c>
    </row>
    <row r="131" spans="1:19" ht="24.9" hidden="1" customHeight="1">
      <c r="A131" s="83">
        <v>110</v>
      </c>
      <c r="B131" s="3" t="s">
        <v>539</v>
      </c>
      <c r="C131" s="3" t="s">
        <v>547</v>
      </c>
      <c r="D131" s="170" t="s">
        <v>4959</v>
      </c>
      <c r="E131" s="378" t="s">
        <v>4099</v>
      </c>
      <c r="F131" s="382" t="s">
        <v>3720</v>
      </c>
      <c r="G131" s="389" t="s">
        <v>3599</v>
      </c>
      <c r="H131" s="382" t="s">
        <v>4437</v>
      </c>
      <c r="I131" s="390"/>
      <c r="J131" s="390"/>
      <c r="K131" s="390"/>
      <c r="L131" s="390"/>
      <c r="M131" s="405" t="s">
        <v>1433</v>
      </c>
      <c r="N131" s="410">
        <v>2024</v>
      </c>
      <c r="O131" s="86" t="s">
        <v>3338</v>
      </c>
      <c r="P131" s="86" t="s">
        <v>66</v>
      </c>
      <c r="Q131" s="139" t="s">
        <v>1161</v>
      </c>
      <c r="R131" s="132"/>
      <c r="S131" s="168" t="s">
        <v>763</v>
      </c>
    </row>
    <row r="132" spans="1:19" ht="24.9" hidden="1" customHeight="1">
      <c r="A132" s="83">
        <v>183</v>
      </c>
      <c r="B132" s="3" t="s">
        <v>544</v>
      </c>
      <c r="C132" s="3" t="s">
        <v>562</v>
      </c>
      <c r="D132" s="170" t="s">
        <v>5087</v>
      </c>
      <c r="E132" s="378" t="s">
        <v>4357</v>
      </c>
      <c r="F132" s="382" t="s">
        <v>3783</v>
      </c>
      <c r="G132" s="389" t="s">
        <v>3599</v>
      </c>
      <c r="H132" s="382" t="s">
        <v>3671</v>
      </c>
      <c r="I132" s="390"/>
      <c r="J132" s="389"/>
      <c r="K132" s="389"/>
      <c r="L132" s="389"/>
      <c r="M132" s="405" t="s">
        <v>1433</v>
      </c>
      <c r="N132" s="410">
        <v>2024</v>
      </c>
      <c r="O132" s="86" t="s">
        <v>3338</v>
      </c>
      <c r="P132" s="86" t="s">
        <v>98</v>
      </c>
      <c r="Q132" s="138" t="s">
        <v>1166</v>
      </c>
      <c r="R132" s="132"/>
      <c r="S132" s="168" t="s">
        <v>868</v>
      </c>
    </row>
    <row r="133" spans="1:19" ht="24.9" hidden="1" customHeight="1">
      <c r="A133" s="83">
        <v>189</v>
      </c>
      <c r="B133" s="3" t="s">
        <v>544</v>
      </c>
      <c r="C133" s="3" t="s">
        <v>562</v>
      </c>
      <c r="D133" s="170" t="s">
        <v>5090</v>
      </c>
      <c r="E133" s="378" t="s">
        <v>4363</v>
      </c>
      <c r="F133" s="382" t="s">
        <v>3764</v>
      </c>
      <c r="G133" s="389" t="s">
        <v>3599</v>
      </c>
      <c r="H133" s="382" t="s">
        <v>4469</v>
      </c>
      <c r="I133" s="389"/>
      <c r="J133" s="389"/>
      <c r="K133" s="389"/>
      <c r="L133" s="389"/>
      <c r="M133" s="405" t="s">
        <v>1433</v>
      </c>
      <c r="N133" s="410">
        <v>2024</v>
      </c>
      <c r="O133" s="86" t="s">
        <v>3338</v>
      </c>
      <c r="P133" s="86" t="s">
        <v>98</v>
      </c>
      <c r="Q133" s="138" t="s">
        <v>1166</v>
      </c>
      <c r="R133" s="132"/>
      <c r="S133" s="168" t="s">
        <v>866</v>
      </c>
    </row>
    <row r="134" spans="1:19" ht="24.9" hidden="1" customHeight="1">
      <c r="A134" s="83">
        <v>40</v>
      </c>
      <c r="B134" s="3" t="s">
        <v>537</v>
      </c>
      <c r="C134" s="3" t="s">
        <v>538</v>
      </c>
      <c r="D134" s="170" t="s">
        <v>4893</v>
      </c>
      <c r="E134" s="378" t="s">
        <v>3985</v>
      </c>
      <c r="F134" s="382" t="s">
        <v>3729</v>
      </c>
      <c r="G134" s="390" t="s">
        <v>3599</v>
      </c>
      <c r="H134" s="382" t="s">
        <v>4430</v>
      </c>
      <c r="I134" s="389"/>
      <c r="J134" s="389"/>
      <c r="K134" s="389"/>
      <c r="L134" s="389"/>
      <c r="M134" s="406" t="s">
        <v>1421</v>
      </c>
      <c r="N134" s="411">
        <v>2024</v>
      </c>
      <c r="O134" s="86" t="s">
        <v>3342</v>
      </c>
      <c r="P134" s="83" t="s">
        <v>66</v>
      </c>
      <c r="Q134" s="484"/>
      <c r="R134" s="484"/>
      <c r="S134" s="484"/>
    </row>
    <row r="135" spans="1:19" ht="24.9" hidden="1" customHeight="1">
      <c r="A135" s="83">
        <v>50</v>
      </c>
      <c r="B135" s="3" t="s">
        <v>537</v>
      </c>
      <c r="C135" s="3" t="s">
        <v>538</v>
      </c>
      <c r="D135" s="170" t="s">
        <v>4893</v>
      </c>
      <c r="E135" s="378" t="s">
        <v>3994</v>
      </c>
      <c r="F135" s="382" t="s">
        <v>3731</v>
      </c>
      <c r="G135" s="389" t="s">
        <v>3599</v>
      </c>
      <c r="H135" s="390"/>
      <c r="I135" s="390"/>
      <c r="J135" s="390"/>
      <c r="K135" s="390"/>
      <c r="L135" s="390" t="s">
        <v>3558</v>
      </c>
      <c r="M135" s="405" t="s">
        <v>1421</v>
      </c>
      <c r="N135" s="410">
        <v>2024</v>
      </c>
      <c r="O135" s="86" t="s">
        <v>3342</v>
      </c>
      <c r="P135" s="83" t="s">
        <v>66</v>
      </c>
      <c r="Q135" s="128"/>
      <c r="R135" s="128"/>
      <c r="S135" s="168" t="s">
        <v>733</v>
      </c>
    </row>
    <row r="136" spans="1:19" ht="24.9" hidden="1" customHeight="1">
      <c r="A136" s="83">
        <v>53</v>
      </c>
      <c r="B136" s="3" t="s">
        <v>537</v>
      </c>
      <c r="C136" s="3" t="s">
        <v>538</v>
      </c>
      <c r="D136" s="170" t="s">
        <v>4893</v>
      </c>
      <c r="E136" s="378" t="s">
        <v>3995</v>
      </c>
      <c r="F136" s="382" t="s">
        <v>3731</v>
      </c>
      <c r="G136" s="390" t="s">
        <v>3599</v>
      </c>
      <c r="H136" s="390"/>
      <c r="I136" s="390"/>
      <c r="J136" s="390"/>
      <c r="K136" s="390"/>
      <c r="L136" s="390" t="s">
        <v>3561</v>
      </c>
      <c r="M136" s="405" t="s">
        <v>1421</v>
      </c>
      <c r="N136" s="410">
        <v>2024</v>
      </c>
      <c r="O136" s="289" t="s">
        <v>3342</v>
      </c>
      <c r="P136" s="83" t="s">
        <v>66</v>
      </c>
      <c r="Q136" s="128"/>
      <c r="R136" s="128"/>
      <c r="S136" s="168" t="s">
        <v>733</v>
      </c>
    </row>
    <row r="137" spans="1:19" ht="24.9" hidden="1" customHeight="1">
      <c r="A137" s="83">
        <v>77</v>
      </c>
      <c r="B137" s="3" t="s">
        <v>537</v>
      </c>
      <c r="C137" s="3" t="s">
        <v>538</v>
      </c>
      <c r="D137" s="170" t="s">
        <v>4905</v>
      </c>
      <c r="E137" s="378" t="s">
        <v>3877</v>
      </c>
      <c r="F137" s="382" t="s">
        <v>7837</v>
      </c>
      <c r="G137" s="389" t="s">
        <v>3599</v>
      </c>
      <c r="H137" s="390"/>
      <c r="I137" s="382" t="s">
        <v>5793</v>
      </c>
      <c r="J137" s="390"/>
      <c r="K137" s="390"/>
      <c r="L137" s="390"/>
      <c r="M137" s="405" t="s">
        <v>1421</v>
      </c>
      <c r="N137" s="410">
        <v>2024</v>
      </c>
      <c r="O137" s="86" t="s">
        <v>3342</v>
      </c>
      <c r="P137" s="83" t="s">
        <v>66</v>
      </c>
      <c r="Q137" s="484"/>
      <c r="R137" s="484"/>
      <c r="S137" s="484"/>
    </row>
    <row r="138" spans="1:19" ht="24.9" hidden="1" customHeight="1">
      <c r="A138" s="83">
        <v>83</v>
      </c>
      <c r="B138" s="3" t="s">
        <v>537</v>
      </c>
      <c r="C138" s="3" t="s">
        <v>540</v>
      </c>
      <c r="D138" s="508" t="s">
        <v>4932</v>
      </c>
      <c r="E138" s="378" t="s">
        <v>1475</v>
      </c>
      <c r="F138" s="382" t="s">
        <v>3739</v>
      </c>
      <c r="G138" s="390" t="s">
        <v>3599</v>
      </c>
      <c r="H138" s="382" t="s">
        <v>4434</v>
      </c>
      <c r="I138" s="390"/>
      <c r="J138" s="390"/>
      <c r="K138" s="390"/>
      <c r="L138" s="390"/>
      <c r="M138" s="405" t="s">
        <v>1421</v>
      </c>
      <c r="N138" s="410">
        <v>2024</v>
      </c>
      <c r="O138" s="86" t="s">
        <v>3342</v>
      </c>
      <c r="P138" s="83" t="s">
        <v>66</v>
      </c>
      <c r="Q138" s="484"/>
      <c r="R138" s="484"/>
      <c r="S138" s="484"/>
    </row>
    <row r="139" spans="1:19" ht="24.9" hidden="1" customHeight="1">
      <c r="A139" s="83">
        <v>101</v>
      </c>
      <c r="B139" s="3" t="s">
        <v>537</v>
      </c>
      <c r="C139" s="3" t="s">
        <v>542</v>
      </c>
      <c r="D139" s="508" t="s">
        <v>4943</v>
      </c>
      <c r="E139" s="378" t="s">
        <v>1538</v>
      </c>
      <c r="F139" s="382" t="s">
        <v>3749</v>
      </c>
      <c r="G139" s="389" t="s">
        <v>3599</v>
      </c>
      <c r="H139" s="382" t="s">
        <v>3749</v>
      </c>
      <c r="I139" s="390"/>
      <c r="J139" s="390"/>
      <c r="K139" s="390"/>
      <c r="L139" s="390"/>
      <c r="M139" s="405" t="s">
        <v>1421</v>
      </c>
      <c r="N139" s="410">
        <v>2024</v>
      </c>
      <c r="O139" s="86" t="s">
        <v>3338</v>
      </c>
      <c r="P139" s="86" t="s">
        <v>98</v>
      </c>
      <c r="Q139" s="138" t="s">
        <v>1168</v>
      </c>
      <c r="R139" s="132"/>
      <c r="S139" s="168" t="s">
        <v>752</v>
      </c>
    </row>
    <row r="140" spans="1:19" ht="24.9" hidden="1" customHeight="1">
      <c r="A140" s="83">
        <v>120</v>
      </c>
      <c r="B140" s="3" t="s">
        <v>539</v>
      </c>
      <c r="C140" s="3" t="s">
        <v>547</v>
      </c>
      <c r="D140" s="508" t="s">
        <v>4976</v>
      </c>
      <c r="E140" s="378" t="s">
        <v>4129</v>
      </c>
      <c r="F140" s="382" t="s">
        <v>3802</v>
      </c>
      <c r="G140" s="389" t="s">
        <v>3599</v>
      </c>
      <c r="H140" s="390"/>
      <c r="I140" s="389"/>
      <c r="J140" s="389"/>
      <c r="K140" s="389"/>
      <c r="L140" s="389"/>
      <c r="M140" s="405" t="s">
        <v>1421</v>
      </c>
      <c r="N140" s="410">
        <v>2024</v>
      </c>
      <c r="O140" s="86" t="s">
        <v>3338</v>
      </c>
      <c r="P140" s="86" t="s">
        <v>66</v>
      </c>
      <c r="Q140" s="138" t="s">
        <v>1166</v>
      </c>
      <c r="R140" s="484"/>
      <c r="S140" s="484"/>
    </row>
    <row r="141" spans="1:19" ht="24.9" customHeight="1">
      <c r="A141" s="83">
        <v>122</v>
      </c>
      <c r="B141" s="3" t="s">
        <v>539</v>
      </c>
      <c r="C141" s="3" t="s">
        <v>547</v>
      </c>
      <c r="D141" s="508" t="s">
        <v>10115</v>
      </c>
      <c r="E141" s="378" t="s">
        <v>4133</v>
      </c>
      <c r="F141" s="382" t="s">
        <v>3720</v>
      </c>
      <c r="G141" s="389" t="s">
        <v>3599</v>
      </c>
      <c r="H141" s="382" t="s">
        <v>4438</v>
      </c>
      <c r="I141" s="390"/>
      <c r="J141" s="390"/>
      <c r="K141" s="390"/>
      <c r="L141" s="390"/>
      <c r="M141" s="405" t="s">
        <v>1421</v>
      </c>
      <c r="N141" s="410">
        <v>2024</v>
      </c>
      <c r="O141" s="86" t="s">
        <v>3338</v>
      </c>
      <c r="P141" s="86" t="s">
        <v>66</v>
      </c>
      <c r="Q141" s="138" t="s">
        <v>1164</v>
      </c>
      <c r="R141" s="132"/>
      <c r="S141" s="168" t="s">
        <v>835</v>
      </c>
    </row>
    <row r="142" spans="1:19" ht="24.9" hidden="1" customHeight="1">
      <c r="A142" s="83">
        <v>127</v>
      </c>
      <c r="B142" s="3" t="s">
        <v>539</v>
      </c>
      <c r="C142" s="3" t="s">
        <v>547</v>
      </c>
      <c r="D142" s="170" t="s">
        <v>4961</v>
      </c>
      <c r="E142" s="378" t="s">
        <v>4151</v>
      </c>
      <c r="F142" s="382" t="s">
        <v>3758</v>
      </c>
      <c r="G142" s="389" t="s">
        <v>3599</v>
      </c>
      <c r="H142" s="382" t="s">
        <v>3641</v>
      </c>
      <c r="I142" s="390"/>
      <c r="J142" s="390"/>
      <c r="K142" s="390"/>
      <c r="L142" s="390"/>
      <c r="M142" s="405" t="s">
        <v>1421</v>
      </c>
      <c r="N142" s="410">
        <v>2024</v>
      </c>
      <c r="O142" s="86" t="s">
        <v>3338</v>
      </c>
      <c r="P142" s="86" t="s">
        <v>98</v>
      </c>
      <c r="Q142" s="139" t="s">
        <v>1161</v>
      </c>
      <c r="R142" s="132"/>
      <c r="S142" s="168" t="s">
        <v>762</v>
      </c>
    </row>
    <row r="143" spans="1:19" ht="24.9" hidden="1" customHeight="1">
      <c r="A143" s="83">
        <v>144</v>
      </c>
      <c r="B143" s="3" t="s">
        <v>541</v>
      </c>
      <c r="C143" s="3" t="s">
        <v>557</v>
      </c>
      <c r="D143" s="170" t="s">
        <v>5542</v>
      </c>
      <c r="E143" s="378" t="s">
        <v>4243</v>
      </c>
      <c r="F143" s="382" t="s">
        <v>3638</v>
      </c>
      <c r="G143" s="389" t="s">
        <v>3599</v>
      </c>
      <c r="H143" s="390"/>
      <c r="I143" s="389"/>
      <c r="J143" s="389"/>
      <c r="K143" s="389"/>
      <c r="L143" s="389"/>
      <c r="M143" s="405" t="s">
        <v>1421</v>
      </c>
      <c r="N143" s="410">
        <v>2024</v>
      </c>
      <c r="O143" s="86" t="s">
        <v>3338</v>
      </c>
      <c r="P143" s="86" t="s">
        <v>98</v>
      </c>
      <c r="Q143" s="138" t="s">
        <v>1160</v>
      </c>
      <c r="R143" s="132"/>
      <c r="S143" s="168" t="s">
        <v>785</v>
      </c>
    </row>
    <row r="144" spans="1:19" ht="24.9" hidden="1" customHeight="1">
      <c r="A144" s="83">
        <v>172</v>
      </c>
      <c r="B144" s="3" t="s">
        <v>544</v>
      </c>
      <c r="C144" s="3" t="s">
        <v>561</v>
      </c>
      <c r="D144" s="170" t="s">
        <v>5075</v>
      </c>
      <c r="E144" s="378" t="s">
        <v>4334</v>
      </c>
      <c r="F144" s="382" t="s">
        <v>3771</v>
      </c>
      <c r="G144" s="389" t="s">
        <v>3599</v>
      </c>
      <c r="H144" s="382" t="s">
        <v>4455</v>
      </c>
      <c r="I144" s="390"/>
      <c r="J144" s="390"/>
      <c r="K144" s="390"/>
      <c r="L144" s="390"/>
      <c r="M144" s="405" t="s">
        <v>1421</v>
      </c>
      <c r="N144" s="410">
        <v>2024</v>
      </c>
      <c r="O144" s="86" t="s">
        <v>3338</v>
      </c>
      <c r="P144" s="86" t="s">
        <v>66</v>
      </c>
      <c r="Q144" s="138" t="s">
        <v>1179</v>
      </c>
      <c r="R144" s="132"/>
      <c r="S144" s="168" t="s">
        <v>810</v>
      </c>
    </row>
    <row r="145" spans="1:19" ht="24.9" hidden="1" customHeight="1">
      <c r="A145" s="83">
        <v>173</v>
      </c>
      <c r="B145" s="3" t="s">
        <v>544</v>
      </c>
      <c r="C145" s="3" t="s">
        <v>561</v>
      </c>
      <c r="D145" s="170" t="s">
        <v>5075</v>
      </c>
      <c r="E145" s="378" t="s">
        <v>4335</v>
      </c>
      <c r="F145" s="382" t="s">
        <v>3772</v>
      </c>
      <c r="G145" s="389" t="s">
        <v>3599</v>
      </c>
      <c r="H145" s="382" t="s">
        <v>4456</v>
      </c>
      <c r="I145" s="390"/>
      <c r="J145" s="390"/>
      <c r="K145" s="390"/>
      <c r="L145" s="390"/>
      <c r="M145" s="405" t="s">
        <v>1421</v>
      </c>
      <c r="N145" s="410">
        <v>2024</v>
      </c>
      <c r="O145" s="86" t="s">
        <v>3338</v>
      </c>
      <c r="P145" s="86" t="s">
        <v>66</v>
      </c>
      <c r="Q145" s="45" t="s">
        <v>1179</v>
      </c>
      <c r="R145" s="126"/>
      <c r="S145" s="168" t="s">
        <v>810</v>
      </c>
    </row>
    <row r="146" spans="1:19" ht="24.9" hidden="1" customHeight="1">
      <c r="A146" s="83">
        <v>204</v>
      </c>
      <c r="B146" s="3" t="s">
        <v>545</v>
      </c>
      <c r="C146" s="3" t="s">
        <v>565</v>
      </c>
      <c r="D146" s="170" t="s">
        <v>5111</v>
      </c>
      <c r="E146" s="378" t="s">
        <v>4422</v>
      </c>
      <c r="F146" s="382" t="s">
        <v>3683</v>
      </c>
      <c r="G146" s="389" t="s">
        <v>3599</v>
      </c>
      <c r="H146" s="390"/>
      <c r="I146" s="389"/>
      <c r="J146" s="378"/>
      <c r="K146" s="378"/>
      <c r="L146" s="378"/>
      <c r="M146" s="405" t="s">
        <v>1421</v>
      </c>
      <c r="N146" s="410">
        <v>2024</v>
      </c>
      <c r="O146" s="86" t="s">
        <v>3338</v>
      </c>
      <c r="P146" s="86" t="s">
        <v>98</v>
      </c>
      <c r="Q146" s="137" t="s">
        <v>1162</v>
      </c>
      <c r="R146" s="140"/>
      <c r="S146" s="168" t="s">
        <v>813</v>
      </c>
    </row>
    <row r="147" spans="1:19" ht="24.9" hidden="1" customHeight="1">
      <c r="A147" s="83">
        <v>192</v>
      </c>
      <c r="B147" s="3" t="s">
        <v>544</v>
      </c>
      <c r="C147" s="3" t="s">
        <v>562</v>
      </c>
      <c r="D147" s="170" t="s">
        <v>5094</v>
      </c>
      <c r="E147" s="378" t="s">
        <v>4370</v>
      </c>
      <c r="F147" s="382" t="s">
        <v>3791</v>
      </c>
      <c r="G147" s="389" t="s">
        <v>3599</v>
      </c>
      <c r="H147" s="382" t="s">
        <v>3677</v>
      </c>
      <c r="I147" s="390"/>
      <c r="J147" s="395"/>
      <c r="K147" s="395"/>
      <c r="L147" s="395"/>
      <c r="M147" s="405" t="s">
        <v>1444</v>
      </c>
      <c r="N147" s="410">
        <v>2024</v>
      </c>
      <c r="O147" s="86" t="s">
        <v>3338</v>
      </c>
      <c r="P147" s="86" t="s">
        <v>98</v>
      </c>
      <c r="Q147" s="272" t="s">
        <v>1180</v>
      </c>
      <c r="R147" s="273"/>
      <c r="S147" s="168" t="s">
        <v>871</v>
      </c>
    </row>
    <row r="148" spans="1:19" ht="24.9" hidden="1" customHeight="1">
      <c r="A148" s="83">
        <v>6</v>
      </c>
      <c r="B148" s="3" t="s">
        <v>537</v>
      </c>
      <c r="C148" s="3" t="s">
        <v>538</v>
      </c>
      <c r="D148" s="170" t="s">
        <v>4899</v>
      </c>
      <c r="E148" s="378" t="s">
        <v>3421</v>
      </c>
      <c r="F148" s="386" t="s">
        <v>3543</v>
      </c>
      <c r="G148" s="389" t="s">
        <v>3599</v>
      </c>
      <c r="H148" s="382" t="s">
        <v>3544</v>
      </c>
      <c r="I148" s="389"/>
      <c r="J148" s="389"/>
      <c r="K148" s="389"/>
      <c r="L148" s="389"/>
      <c r="M148" s="405" t="s">
        <v>1424</v>
      </c>
      <c r="N148" s="410">
        <v>2024</v>
      </c>
      <c r="O148" s="86" t="s">
        <v>3342</v>
      </c>
      <c r="P148" s="83" t="s">
        <v>66</v>
      </c>
      <c r="Q148" s="484"/>
      <c r="R148" s="484"/>
      <c r="S148" s="484"/>
    </row>
    <row r="149" spans="1:19" ht="24.9" hidden="1" customHeight="1">
      <c r="A149" s="83">
        <v>11</v>
      </c>
      <c r="B149" s="3" t="s">
        <v>537</v>
      </c>
      <c r="C149" s="3" t="s">
        <v>538</v>
      </c>
      <c r="D149" s="170" t="s">
        <v>4899</v>
      </c>
      <c r="E149" s="378" t="s">
        <v>3969</v>
      </c>
      <c r="F149" s="382" t="s">
        <v>3722</v>
      </c>
      <c r="G149" s="389" t="s">
        <v>3599</v>
      </c>
      <c r="H149" s="382" t="s">
        <v>3826</v>
      </c>
      <c r="I149" s="390"/>
      <c r="J149" s="389" t="s">
        <v>4427</v>
      </c>
      <c r="K149" s="390"/>
      <c r="L149" s="390"/>
      <c r="M149" s="405" t="s">
        <v>1424</v>
      </c>
      <c r="N149" s="410">
        <v>2024</v>
      </c>
      <c r="O149" s="86" t="s">
        <v>3342</v>
      </c>
      <c r="P149" s="83" t="s">
        <v>66</v>
      </c>
      <c r="Q149" s="271"/>
      <c r="R149" s="271"/>
    </row>
    <row r="150" spans="1:19" ht="24.9" hidden="1" customHeight="1">
      <c r="A150" s="83">
        <v>15</v>
      </c>
      <c r="B150" s="3" t="s">
        <v>537</v>
      </c>
      <c r="C150" s="3" t="s">
        <v>538</v>
      </c>
      <c r="D150" s="170" t="s">
        <v>4900</v>
      </c>
      <c r="E150" s="378" t="s">
        <v>3970</v>
      </c>
      <c r="F150" s="382" t="s">
        <v>3722</v>
      </c>
      <c r="G150" s="389" t="s">
        <v>3599</v>
      </c>
      <c r="H150" s="382" t="s">
        <v>3658</v>
      </c>
      <c r="I150" s="390"/>
      <c r="J150" s="389" t="s">
        <v>4427</v>
      </c>
      <c r="K150" s="390"/>
      <c r="L150" s="390"/>
      <c r="M150" s="405" t="s">
        <v>1424</v>
      </c>
      <c r="N150" s="410">
        <v>2024</v>
      </c>
      <c r="O150" s="86" t="s">
        <v>3342</v>
      </c>
      <c r="P150" s="83" t="s">
        <v>66</v>
      </c>
      <c r="Q150" s="271"/>
      <c r="R150" s="271"/>
      <c r="S150" s="484"/>
    </row>
    <row r="151" spans="1:19" ht="24.9" hidden="1" customHeight="1">
      <c r="A151" s="83">
        <v>20</v>
      </c>
      <c r="B151" s="3" t="s">
        <v>537</v>
      </c>
      <c r="C151" s="3" t="s">
        <v>538</v>
      </c>
      <c r="D151" s="170" t="s">
        <v>4899</v>
      </c>
      <c r="E151" s="379" t="s">
        <v>3971</v>
      </c>
      <c r="F151" s="382" t="s">
        <v>3723</v>
      </c>
      <c r="G151" s="389" t="s">
        <v>3599</v>
      </c>
      <c r="H151" s="382" t="s">
        <v>3550</v>
      </c>
      <c r="I151" s="390"/>
      <c r="J151" s="389" t="s">
        <v>4427</v>
      </c>
      <c r="K151" s="390"/>
      <c r="L151" s="390"/>
      <c r="M151" s="405" t="s">
        <v>1424</v>
      </c>
      <c r="N151" s="410">
        <v>2024</v>
      </c>
      <c r="O151" s="86" t="s">
        <v>3342</v>
      </c>
      <c r="P151" s="83" t="s">
        <v>66</v>
      </c>
      <c r="Q151" s="271"/>
      <c r="R151" s="271"/>
      <c r="S151" s="484"/>
    </row>
    <row r="152" spans="1:19" ht="24.9" hidden="1" customHeight="1">
      <c r="A152" s="83">
        <v>25</v>
      </c>
      <c r="B152" s="3" t="s">
        <v>537</v>
      </c>
      <c r="C152" s="3" t="s">
        <v>538</v>
      </c>
      <c r="D152" s="170" t="s">
        <v>4899</v>
      </c>
      <c r="E152" s="378" t="s">
        <v>3972</v>
      </c>
      <c r="F152" s="382" t="s">
        <v>3723</v>
      </c>
      <c r="G152" s="389" t="s">
        <v>3599</v>
      </c>
      <c r="H152" s="382" t="s">
        <v>3552</v>
      </c>
      <c r="I152" s="390"/>
      <c r="J152" s="389" t="s">
        <v>4427</v>
      </c>
      <c r="K152" s="390"/>
      <c r="L152" s="390"/>
      <c r="M152" s="405" t="s">
        <v>1424</v>
      </c>
      <c r="N152" s="410">
        <v>2024</v>
      </c>
      <c r="O152" s="86" t="s">
        <v>3342</v>
      </c>
      <c r="P152" s="83" t="s">
        <v>66</v>
      </c>
      <c r="Q152" s="271"/>
      <c r="R152" s="271"/>
      <c r="S152" s="484"/>
    </row>
    <row r="153" spans="1:19" ht="24.9" hidden="1" customHeight="1">
      <c r="A153" s="83">
        <v>31</v>
      </c>
      <c r="B153" s="3" t="s">
        <v>537</v>
      </c>
      <c r="C153" s="3" t="s">
        <v>538</v>
      </c>
      <c r="D153" s="170" t="s">
        <v>4898</v>
      </c>
      <c r="E153" s="378" t="s">
        <v>3973</v>
      </c>
      <c r="F153" s="382" t="s">
        <v>3723</v>
      </c>
      <c r="G153" s="389" t="s">
        <v>3599</v>
      </c>
      <c r="H153" s="382" t="s">
        <v>3828</v>
      </c>
      <c r="I153" s="390"/>
      <c r="J153" s="389" t="s">
        <v>4427</v>
      </c>
      <c r="K153" s="390"/>
      <c r="L153" s="390"/>
      <c r="M153" s="405" t="s">
        <v>1424</v>
      </c>
      <c r="N153" s="410">
        <v>2024</v>
      </c>
      <c r="O153" s="86" t="s">
        <v>3338</v>
      </c>
      <c r="P153" s="83" t="s">
        <v>66</v>
      </c>
      <c r="Q153" s="45" t="s">
        <v>1170</v>
      </c>
      <c r="R153" s="126"/>
      <c r="S153" s="168" t="s">
        <v>738</v>
      </c>
    </row>
    <row r="154" spans="1:19" ht="24.9" hidden="1" customHeight="1">
      <c r="A154" s="83">
        <v>36</v>
      </c>
      <c r="B154" s="3" t="s">
        <v>537</v>
      </c>
      <c r="C154" s="3" t="s">
        <v>538</v>
      </c>
      <c r="D154" s="170" t="s">
        <v>4898</v>
      </c>
      <c r="E154" s="379" t="s">
        <v>3975</v>
      </c>
      <c r="F154" s="382" t="s">
        <v>3723</v>
      </c>
      <c r="G154" s="392" t="s">
        <v>3599</v>
      </c>
      <c r="H154" s="385" t="s">
        <v>3831</v>
      </c>
      <c r="I154" s="391"/>
      <c r="J154" s="392" t="s">
        <v>4427</v>
      </c>
      <c r="K154" s="391"/>
      <c r="L154" s="391"/>
      <c r="M154" s="407" t="s">
        <v>1424</v>
      </c>
      <c r="N154" s="412">
        <v>2024</v>
      </c>
      <c r="O154" s="86" t="s">
        <v>3338</v>
      </c>
      <c r="P154" s="83" t="s">
        <v>66</v>
      </c>
      <c r="Q154" s="45" t="s">
        <v>1170</v>
      </c>
      <c r="R154" s="126"/>
      <c r="S154" s="168" t="s">
        <v>740</v>
      </c>
    </row>
    <row r="155" spans="1:19" ht="24.9" hidden="1" customHeight="1">
      <c r="A155" s="83">
        <v>41</v>
      </c>
      <c r="B155" s="3" t="s">
        <v>537</v>
      </c>
      <c r="C155" s="3" t="s">
        <v>538</v>
      </c>
      <c r="D155" s="170" t="s">
        <v>4893</v>
      </c>
      <c r="E155" s="378" t="s">
        <v>3985</v>
      </c>
      <c r="F155" s="382" t="s">
        <v>3729</v>
      </c>
      <c r="G155" s="390" t="s">
        <v>3599</v>
      </c>
      <c r="H155" s="382" t="s">
        <v>4430</v>
      </c>
      <c r="I155" s="389"/>
      <c r="J155" s="389"/>
      <c r="K155" s="389"/>
      <c r="L155" s="389"/>
      <c r="M155" s="406" t="s">
        <v>1424</v>
      </c>
      <c r="N155" s="411">
        <v>2024</v>
      </c>
      <c r="O155" s="86" t="s">
        <v>3342</v>
      </c>
      <c r="P155" s="83" t="s">
        <v>66</v>
      </c>
      <c r="Q155" s="271"/>
      <c r="R155" s="271"/>
      <c r="S155" s="484"/>
    </row>
    <row r="156" spans="1:19" ht="24.9" hidden="1" customHeight="1">
      <c r="A156" s="83">
        <v>47</v>
      </c>
      <c r="B156" s="3" t="s">
        <v>537</v>
      </c>
      <c r="C156" s="3" t="s">
        <v>538</v>
      </c>
      <c r="D156" s="170" t="s">
        <v>4893</v>
      </c>
      <c r="E156" s="378" t="s">
        <v>3990</v>
      </c>
      <c r="F156" s="382" t="s">
        <v>3730</v>
      </c>
      <c r="G156" s="389" t="s">
        <v>3599</v>
      </c>
      <c r="H156" s="382" t="s">
        <v>3833</v>
      </c>
      <c r="I156" s="390"/>
      <c r="J156" s="390"/>
      <c r="K156" s="390"/>
      <c r="L156" s="390"/>
      <c r="M156" s="405" t="s">
        <v>1424</v>
      </c>
      <c r="N156" s="410">
        <v>2024</v>
      </c>
      <c r="O156" s="86" t="s">
        <v>3342</v>
      </c>
      <c r="P156" s="83" t="s">
        <v>66</v>
      </c>
      <c r="Q156" s="271"/>
      <c r="R156" s="271"/>
      <c r="S156" s="484"/>
    </row>
    <row r="157" spans="1:19" ht="24.9" hidden="1" customHeight="1">
      <c r="A157" s="83">
        <v>70</v>
      </c>
      <c r="B157" s="3" t="s">
        <v>537</v>
      </c>
      <c r="C157" s="3" t="s">
        <v>538</v>
      </c>
      <c r="D157" s="170" t="s">
        <v>4904</v>
      </c>
      <c r="E157" s="378" t="s">
        <v>3867</v>
      </c>
      <c r="F157" s="382" t="s">
        <v>3578</v>
      </c>
      <c r="G157" s="389" t="s">
        <v>3599</v>
      </c>
      <c r="H157" s="389"/>
      <c r="I157" s="382" t="s">
        <v>3656</v>
      </c>
      <c r="J157" s="389"/>
      <c r="K157" s="389"/>
      <c r="L157" s="389"/>
      <c r="M157" s="405" t="s">
        <v>1424</v>
      </c>
      <c r="N157" s="410">
        <v>2024</v>
      </c>
      <c r="O157" s="86" t="s">
        <v>3342</v>
      </c>
      <c r="P157" s="83" t="s">
        <v>66</v>
      </c>
      <c r="Q157" s="136"/>
      <c r="R157" s="136"/>
      <c r="S157" s="168"/>
    </row>
    <row r="158" spans="1:19" ht="24.9" hidden="1" customHeight="1">
      <c r="A158" s="83">
        <v>78</v>
      </c>
      <c r="B158" s="3" t="s">
        <v>537</v>
      </c>
      <c r="C158" s="3" t="s">
        <v>540</v>
      </c>
      <c r="D158" s="170" t="s">
        <v>4908</v>
      </c>
      <c r="E158" s="378" t="s">
        <v>4033</v>
      </c>
      <c r="F158" s="382" t="s">
        <v>4433</v>
      </c>
      <c r="G158" s="390" t="s">
        <v>3599</v>
      </c>
      <c r="H158" s="382" t="s">
        <v>3581</v>
      </c>
      <c r="I158" s="390"/>
      <c r="J158" s="390"/>
      <c r="K158" s="390"/>
      <c r="L158" s="390"/>
      <c r="M158" s="405" t="s">
        <v>1424</v>
      </c>
      <c r="N158" s="410">
        <v>2024</v>
      </c>
      <c r="O158" s="86" t="s">
        <v>3338</v>
      </c>
      <c r="P158" s="83" t="s">
        <v>66</v>
      </c>
      <c r="Q158" s="45" t="s">
        <v>1164</v>
      </c>
      <c r="R158" s="126"/>
      <c r="S158" s="168" t="s">
        <v>746</v>
      </c>
    </row>
    <row r="159" spans="1:19" ht="24.9" hidden="1" customHeight="1">
      <c r="A159" s="83">
        <v>87</v>
      </c>
      <c r="B159" s="3" t="s">
        <v>537</v>
      </c>
      <c r="C159" s="3" t="s">
        <v>540</v>
      </c>
      <c r="D159" s="170" t="s">
        <v>4916</v>
      </c>
      <c r="E159" s="379" t="s">
        <v>1426</v>
      </c>
      <c r="F159" s="382" t="s">
        <v>3720</v>
      </c>
      <c r="G159" s="392" t="s">
        <v>3599</v>
      </c>
      <c r="H159" s="382" t="s">
        <v>3640</v>
      </c>
      <c r="I159" s="391"/>
      <c r="J159" s="391"/>
      <c r="K159" s="391"/>
      <c r="L159" s="391"/>
      <c r="M159" s="407" t="s">
        <v>1424</v>
      </c>
      <c r="N159" s="412">
        <v>2024</v>
      </c>
      <c r="O159" s="86" t="s">
        <v>3338</v>
      </c>
      <c r="P159" s="83" t="s">
        <v>98</v>
      </c>
      <c r="Q159" s="45" t="s">
        <v>1174</v>
      </c>
      <c r="R159" s="126"/>
      <c r="S159" s="168" t="s">
        <v>743</v>
      </c>
    </row>
    <row r="160" spans="1:19" ht="24.9" hidden="1" customHeight="1">
      <c r="A160" s="83">
        <v>93</v>
      </c>
      <c r="B160" s="3" t="s">
        <v>537</v>
      </c>
      <c r="C160" s="3" t="s">
        <v>540</v>
      </c>
      <c r="D160" s="170" t="s">
        <v>4917</v>
      </c>
      <c r="E160" s="381" t="s">
        <v>1435</v>
      </c>
      <c r="F160" s="387" t="s">
        <v>3741</v>
      </c>
      <c r="G160" s="394" t="s">
        <v>3599</v>
      </c>
      <c r="H160" s="397"/>
      <c r="I160" s="394"/>
      <c r="J160" s="394"/>
      <c r="K160" s="394"/>
      <c r="L160" s="394"/>
      <c r="M160" s="409" t="s">
        <v>1424</v>
      </c>
      <c r="N160" s="414">
        <v>2024</v>
      </c>
      <c r="O160" s="86" t="s">
        <v>3338</v>
      </c>
      <c r="P160" s="83" t="s">
        <v>98</v>
      </c>
      <c r="Q160" s="129" t="s">
        <v>1820</v>
      </c>
      <c r="R160" s="130" t="s">
        <v>1821</v>
      </c>
      <c r="S160" s="168" t="s">
        <v>754</v>
      </c>
    </row>
    <row r="161" spans="1:19" ht="24.9" hidden="1" customHeight="1">
      <c r="A161" s="83">
        <v>95</v>
      </c>
      <c r="B161" s="3" t="s">
        <v>537</v>
      </c>
      <c r="C161" s="3" t="s">
        <v>540</v>
      </c>
      <c r="D161" s="170" t="s">
        <v>4917</v>
      </c>
      <c r="E161" s="378" t="s">
        <v>1437</v>
      </c>
      <c r="F161" s="382" t="s">
        <v>3741</v>
      </c>
      <c r="G161" s="389" t="s">
        <v>3599</v>
      </c>
      <c r="H161" s="390"/>
      <c r="I161" s="389"/>
      <c r="J161" s="389"/>
      <c r="K161" s="389"/>
      <c r="L161" s="389"/>
      <c r="M161" s="405" t="s">
        <v>1424</v>
      </c>
      <c r="N161" s="410">
        <v>2024</v>
      </c>
      <c r="O161" s="86" t="s">
        <v>3338</v>
      </c>
      <c r="P161" s="83" t="s">
        <v>98</v>
      </c>
      <c r="Q161" s="129" t="s">
        <v>1820</v>
      </c>
      <c r="R161" s="130" t="s">
        <v>1821</v>
      </c>
      <c r="S161" s="168" t="s">
        <v>754</v>
      </c>
    </row>
    <row r="162" spans="1:19" ht="24.9" hidden="1" customHeight="1">
      <c r="A162" s="83">
        <v>96</v>
      </c>
      <c r="B162" s="3" t="s">
        <v>537</v>
      </c>
      <c r="C162" s="3" t="s">
        <v>540</v>
      </c>
      <c r="D162" s="170" t="s">
        <v>4917</v>
      </c>
      <c r="E162" s="378" t="s">
        <v>1440</v>
      </c>
      <c r="F162" s="382" t="s">
        <v>3741</v>
      </c>
      <c r="G162" s="389" t="s">
        <v>3599</v>
      </c>
      <c r="H162" s="390"/>
      <c r="I162" s="389"/>
      <c r="J162" s="389"/>
      <c r="K162" s="389"/>
      <c r="L162" s="389"/>
      <c r="M162" s="405" t="s">
        <v>1424</v>
      </c>
      <c r="N162" s="410">
        <v>2024</v>
      </c>
      <c r="O162" s="86" t="s">
        <v>3338</v>
      </c>
      <c r="P162" s="83" t="s">
        <v>98</v>
      </c>
      <c r="Q162" s="129" t="s">
        <v>1820</v>
      </c>
      <c r="R162" s="130" t="s">
        <v>1821</v>
      </c>
      <c r="S162" s="168" t="s">
        <v>754</v>
      </c>
    </row>
    <row r="163" spans="1:19" ht="24.9" hidden="1" customHeight="1">
      <c r="A163" s="83">
        <v>106</v>
      </c>
      <c r="B163" s="3" t="s">
        <v>539</v>
      </c>
      <c r="C163" s="3" t="s">
        <v>546</v>
      </c>
      <c r="D163" s="170" t="s">
        <v>4938</v>
      </c>
      <c r="E163" s="378" t="s">
        <v>4062</v>
      </c>
      <c r="F163" s="382" t="s">
        <v>3751</v>
      </c>
      <c r="G163" s="389" t="s">
        <v>3599</v>
      </c>
      <c r="H163" s="390"/>
      <c r="I163" s="390"/>
      <c r="J163" s="390"/>
      <c r="K163" s="390"/>
      <c r="L163" s="390"/>
      <c r="M163" s="405" t="s">
        <v>1424</v>
      </c>
      <c r="N163" s="410">
        <v>2024</v>
      </c>
      <c r="O163" s="86" t="s">
        <v>3338</v>
      </c>
      <c r="P163" s="86" t="s">
        <v>98</v>
      </c>
      <c r="Q163" s="30" t="s">
        <v>1161</v>
      </c>
      <c r="R163" s="126"/>
      <c r="S163" s="168" t="s">
        <v>758</v>
      </c>
    </row>
    <row r="164" spans="1:19" ht="24.9" hidden="1" customHeight="1">
      <c r="A164" s="83">
        <v>131</v>
      </c>
      <c r="B164" s="3" t="s">
        <v>539</v>
      </c>
      <c r="C164" s="3" t="s">
        <v>548</v>
      </c>
      <c r="D164" s="170" t="s">
        <v>4992</v>
      </c>
      <c r="E164" s="378" t="s">
        <v>4168</v>
      </c>
      <c r="F164" s="382" t="s">
        <v>3638</v>
      </c>
      <c r="G164" s="389" t="s">
        <v>3599</v>
      </c>
      <c r="H164" s="390"/>
      <c r="I164" s="389"/>
      <c r="J164" s="389"/>
      <c r="K164" s="389"/>
      <c r="L164" s="389"/>
      <c r="M164" s="405" t="s">
        <v>1424</v>
      </c>
      <c r="N164" s="410">
        <v>2024</v>
      </c>
      <c r="O164" s="86" t="s">
        <v>3338</v>
      </c>
      <c r="P164" s="86" t="s">
        <v>66</v>
      </c>
      <c r="Q164" s="30" t="s">
        <v>1161</v>
      </c>
      <c r="R164" s="126"/>
      <c r="S164" s="168" t="s">
        <v>774</v>
      </c>
    </row>
    <row r="165" spans="1:19" ht="24.9" hidden="1" customHeight="1">
      <c r="A165" s="83">
        <v>157</v>
      </c>
      <c r="B165" s="3" t="s">
        <v>543</v>
      </c>
      <c r="C165" s="3" t="s">
        <v>560</v>
      </c>
      <c r="D165" s="170" t="s">
        <v>5056</v>
      </c>
      <c r="E165" s="378" t="s">
        <v>4451</v>
      </c>
      <c r="F165" s="382" t="s">
        <v>3643</v>
      </c>
      <c r="G165" s="389" t="s">
        <v>3599</v>
      </c>
      <c r="H165" s="382" t="s">
        <v>3646</v>
      </c>
      <c r="I165" s="389"/>
      <c r="J165" s="389"/>
      <c r="K165" s="389"/>
      <c r="L165" s="389"/>
      <c r="M165" s="405" t="s">
        <v>1424</v>
      </c>
      <c r="N165" s="410">
        <v>2024</v>
      </c>
      <c r="O165" s="86" t="s">
        <v>3338</v>
      </c>
      <c r="P165" s="86" t="s">
        <v>98</v>
      </c>
      <c r="Q165" s="45" t="s">
        <v>1165</v>
      </c>
      <c r="R165" s="126"/>
      <c r="S165" s="168" t="s">
        <v>803</v>
      </c>
    </row>
    <row r="166" spans="1:19" ht="24.9" hidden="1" customHeight="1">
      <c r="A166" s="83">
        <v>162</v>
      </c>
      <c r="B166" s="3" t="s">
        <v>544</v>
      </c>
      <c r="C166" s="3" t="s">
        <v>561</v>
      </c>
      <c r="D166" s="170" t="s">
        <v>5071</v>
      </c>
      <c r="E166" s="378" t="s">
        <v>4343</v>
      </c>
      <c r="F166" s="382" t="s">
        <v>3778</v>
      </c>
      <c r="G166" s="389" t="s">
        <v>3599</v>
      </c>
      <c r="H166" s="382" t="s">
        <v>4460</v>
      </c>
      <c r="I166" s="390"/>
      <c r="J166" s="382" t="s">
        <v>3667</v>
      </c>
      <c r="K166" s="390"/>
      <c r="L166" s="390"/>
      <c r="M166" s="405" t="s">
        <v>1424</v>
      </c>
      <c r="N166" s="410">
        <v>2024</v>
      </c>
      <c r="O166" s="86" t="s">
        <v>3342</v>
      </c>
      <c r="P166" s="86" t="s">
        <v>66</v>
      </c>
      <c r="Q166" s="45" t="s">
        <v>1167</v>
      </c>
      <c r="R166" s="126" t="s">
        <v>1056</v>
      </c>
    </row>
    <row r="167" spans="1:19" ht="24.9" hidden="1" customHeight="1">
      <c r="A167" s="83">
        <v>165</v>
      </c>
      <c r="B167" s="3" t="s">
        <v>544</v>
      </c>
      <c r="C167" s="3" t="s">
        <v>561</v>
      </c>
      <c r="D167" s="170" t="s">
        <v>5071</v>
      </c>
      <c r="E167" s="378" t="s">
        <v>4344</v>
      </c>
      <c r="F167" s="382" t="s">
        <v>4464</v>
      </c>
      <c r="G167" s="389" t="s">
        <v>3599</v>
      </c>
      <c r="H167" s="382" t="s">
        <v>4462</v>
      </c>
      <c r="I167" s="390"/>
      <c r="J167" s="382" t="s">
        <v>4463</v>
      </c>
      <c r="K167" s="390"/>
      <c r="L167" s="390"/>
      <c r="M167" s="405" t="s">
        <v>1424</v>
      </c>
      <c r="N167" s="410">
        <v>2024</v>
      </c>
      <c r="O167" s="86" t="s">
        <v>3342</v>
      </c>
      <c r="P167" s="86" t="s">
        <v>66</v>
      </c>
      <c r="Q167" s="45" t="s">
        <v>1167</v>
      </c>
      <c r="R167" s="126" t="s">
        <v>1056</v>
      </c>
    </row>
    <row r="168" spans="1:19" ht="24.9" hidden="1" customHeight="1">
      <c r="A168" s="83">
        <v>170</v>
      </c>
      <c r="B168" s="3" t="s">
        <v>544</v>
      </c>
      <c r="C168" s="3" t="s">
        <v>561</v>
      </c>
      <c r="D168" s="170" t="s">
        <v>5072</v>
      </c>
      <c r="E168" s="378" t="s">
        <v>4333</v>
      </c>
      <c r="F168" s="382" t="s">
        <v>3769</v>
      </c>
      <c r="G168" s="389" t="s">
        <v>3599</v>
      </c>
      <c r="H168" s="382" t="s">
        <v>4453</v>
      </c>
      <c r="I168" s="390"/>
      <c r="J168" s="390"/>
      <c r="K168" s="390"/>
      <c r="L168" s="390"/>
      <c r="M168" s="405" t="s">
        <v>1424</v>
      </c>
      <c r="N168" s="410">
        <v>2024</v>
      </c>
      <c r="O168" s="86" t="s">
        <v>3342</v>
      </c>
      <c r="P168" s="86" t="s">
        <v>66</v>
      </c>
      <c r="Q168" s="484"/>
      <c r="R168" s="484"/>
    </row>
    <row r="169" spans="1:19" ht="24.9" hidden="1" customHeight="1">
      <c r="A169" s="83">
        <v>175</v>
      </c>
      <c r="B169" s="3" t="s">
        <v>544</v>
      </c>
      <c r="C169" s="3" t="s">
        <v>561</v>
      </c>
      <c r="D169" s="170" t="s">
        <v>5076</v>
      </c>
      <c r="E169" s="378" t="s">
        <v>4336</v>
      </c>
      <c r="F169" s="382" t="s">
        <v>3774</v>
      </c>
      <c r="G169" s="389" t="s">
        <v>3599</v>
      </c>
      <c r="H169" s="382" t="s">
        <v>4457</v>
      </c>
      <c r="I169" s="389" t="s">
        <v>4458</v>
      </c>
      <c r="J169" s="390"/>
      <c r="K169" s="390"/>
      <c r="L169" s="390"/>
      <c r="M169" s="405" t="s">
        <v>1424</v>
      </c>
      <c r="N169" s="410">
        <v>2024</v>
      </c>
      <c r="O169" s="86" t="s">
        <v>3338</v>
      </c>
      <c r="P169" s="86" t="s">
        <v>66</v>
      </c>
      <c r="Q169" s="138" t="s">
        <v>1167</v>
      </c>
      <c r="R169" s="132"/>
      <c r="S169" s="168" t="s">
        <v>808</v>
      </c>
    </row>
    <row r="170" spans="1:19" ht="24.9" hidden="1" customHeight="1">
      <c r="A170" s="83">
        <v>179</v>
      </c>
      <c r="B170" s="3" t="s">
        <v>544</v>
      </c>
      <c r="C170" s="3" t="s">
        <v>561</v>
      </c>
      <c r="D170" s="170" t="s">
        <v>5074</v>
      </c>
      <c r="E170" s="378" t="s">
        <v>3768</v>
      </c>
      <c r="F170" s="382" t="s">
        <v>3664</v>
      </c>
      <c r="G170" s="389" t="s">
        <v>3599</v>
      </c>
      <c r="H170" s="390"/>
      <c r="I170" s="389"/>
      <c r="J170" s="389"/>
      <c r="K170" s="389"/>
      <c r="L170" s="389"/>
      <c r="M170" s="405" t="s">
        <v>1424</v>
      </c>
      <c r="N170" s="410">
        <v>2024</v>
      </c>
      <c r="O170" s="86" t="s">
        <v>3338</v>
      </c>
      <c r="P170" s="86" t="s">
        <v>98</v>
      </c>
      <c r="Q170" s="45" t="s">
        <v>1165</v>
      </c>
      <c r="R170" s="126" t="s">
        <v>1049</v>
      </c>
      <c r="S170" s="168" t="s">
        <v>806</v>
      </c>
    </row>
    <row r="171" spans="1:19" ht="24.9" hidden="1" customHeight="1">
      <c r="A171" s="83">
        <v>200</v>
      </c>
      <c r="B171" s="3" t="s">
        <v>545</v>
      </c>
      <c r="C171" s="3" t="s">
        <v>564</v>
      </c>
      <c r="D171" s="170" t="s">
        <v>5103</v>
      </c>
      <c r="E171" s="378" t="s">
        <v>4398</v>
      </c>
      <c r="F171" s="382" t="s">
        <v>3683</v>
      </c>
      <c r="G171" s="389" t="s">
        <v>3599</v>
      </c>
      <c r="H171" s="390"/>
      <c r="I171" s="389"/>
      <c r="J171" s="378"/>
      <c r="K171" s="378"/>
      <c r="L171" s="378"/>
      <c r="M171" s="405" t="s">
        <v>1424</v>
      </c>
      <c r="N171" s="410">
        <v>2024</v>
      </c>
      <c r="O171" s="86" t="s">
        <v>3338</v>
      </c>
      <c r="P171" s="86" t="s">
        <v>98</v>
      </c>
      <c r="Q171" s="30" t="s">
        <v>1162</v>
      </c>
      <c r="R171" s="126" t="s">
        <v>999</v>
      </c>
      <c r="S171" s="168" t="s">
        <v>879</v>
      </c>
    </row>
    <row r="172" spans="1:19" ht="24.9" hidden="1" customHeight="1">
      <c r="A172" s="83">
        <v>201</v>
      </c>
      <c r="B172" s="3" t="s">
        <v>545</v>
      </c>
      <c r="C172" s="3" t="s">
        <v>564</v>
      </c>
      <c r="D172" s="170" t="s">
        <v>5104</v>
      </c>
      <c r="E172" s="379" t="s">
        <v>4401</v>
      </c>
      <c r="F172" s="385" t="s">
        <v>3683</v>
      </c>
      <c r="G172" s="392" t="s">
        <v>3599</v>
      </c>
      <c r="H172" s="391"/>
      <c r="I172" s="392"/>
      <c r="J172" s="379"/>
      <c r="K172" s="379"/>
      <c r="L172" s="379"/>
      <c r="M172" s="407" t="s">
        <v>1424</v>
      </c>
      <c r="N172" s="412">
        <v>2024</v>
      </c>
      <c r="O172" s="86" t="s">
        <v>3338</v>
      </c>
      <c r="P172" s="86" t="s">
        <v>98</v>
      </c>
      <c r="Q172" s="44" t="s">
        <v>1162</v>
      </c>
      <c r="R172" s="131" t="s">
        <v>1001</v>
      </c>
      <c r="S172" s="168" t="s">
        <v>878</v>
      </c>
    </row>
    <row r="173" spans="1:19" ht="24.9" hidden="1" customHeight="1">
      <c r="A173" s="83">
        <v>202</v>
      </c>
      <c r="B173" s="3" t="s">
        <v>545</v>
      </c>
      <c r="C173" s="3" t="s">
        <v>564</v>
      </c>
      <c r="D173" s="170" t="s">
        <v>5105</v>
      </c>
      <c r="E173" s="378" t="s">
        <v>4397</v>
      </c>
      <c r="F173" s="382" t="s">
        <v>4472</v>
      </c>
      <c r="G173" s="389" t="s">
        <v>3599</v>
      </c>
      <c r="H173" s="390"/>
      <c r="I173" s="389"/>
      <c r="J173" s="378"/>
      <c r="K173" s="378"/>
      <c r="L173" s="378"/>
      <c r="M173" s="405" t="s">
        <v>1424</v>
      </c>
      <c r="N173" s="410">
        <v>2024</v>
      </c>
      <c r="O173" s="86" t="s">
        <v>3338</v>
      </c>
      <c r="P173" s="86" t="s">
        <v>98</v>
      </c>
      <c r="Q173" s="30" t="s">
        <v>1162</v>
      </c>
      <c r="R173" s="126" t="s">
        <v>1152</v>
      </c>
      <c r="S173" s="168" t="s">
        <v>811</v>
      </c>
    </row>
    <row r="174" spans="1:19" ht="24.9" hidden="1" customHeight="1">
      <c r="A174" s="83">
        <v>203</v>
      </c>
      <c r="B174" s="3" t="s">
        <v>545</v>
      </c>
      <c r="C174" s="3" t="s">
        <v>565</v>
      </c>
      <c r="D174" s="170" t="s">
        <v>5122</v>
      </c>
      <c r="E174" s="378" t="s">
        <v>4405</v>
      </c>
      <c r="F174" s="382" t="s">
        <v>3683</v>
      </c>
      <c r="G174" s="389" t="s">
        <v>3599</v>
      </c>
      <c r="H174" s="390"/>
      <c r="I174" s="389"/>
      <c r="J174" s="378"/>
      <c r="K174" s="378"/>
      <c r="L174" s="378"/>
      <c r="M174" s="405" t="s">
        <v>1424</v>
      </c>
      <c r="N174" s="410">
        <v>2024</v>
      </c>
      <c r="O174" s="86" t="s">
        <v>3338</v>
      </c>
      <c r="P174" s="86" t="s">
        <v>98</v>
      </c>
      <c r="Q174" s="30" t="s">
        <v>1162</v>
      </c>
      <c r="R174" s="126"/>
      <c r="S174" s="168" t="s">
        <v>812</v>
      </c>
    </row>
    <row r="175" spans="1:19" ht="24.9" hidden="1" customHeight="1">
      <c r="A175" s="83">
        <v>205</v>
      </c>
      <c r="B175" s="3" t="s">
        <v>545</v>
      </c>
      <c r="C175" s="3" t="s">
        <v>565</v>
      </c>
      <c r="D175" s="170" t="s">
        <v>5111</v>
      </c>
      <c r="E175" s="378" t="s">
        <v>4423</v>
      </c>
      <c r="F175" s="382" t="s">
        <v>3683</v>
      </c>
      <c r="G175" s="389" t="s">
        <v>3599</v>
      </c>
      <c r="H175" s="390"/>
      <c r="I175" s="389"/>
      <c r="J175" s="378"/>
      <c r="K175" s="378"/>
      <c r="L175" s="378"/>
      <c r="M175" s="405" t="s">
        <v>1424</v>
      </c>
      <c r="N175" s="410">
        <v>2024</v>
      </c>
      <c r="O175" s="86" t="s">
        <v>3338</v>
      </c>
      <c r="P175" s="86" t="s">
        <v>98</v>
      </c>
      <c r="Q175" s="44" t="s">
        <v>1162</v>
      </c>
      <c r="R175" s="131"/>
      <c r="S175" s="168" t="s">
        <v>813</v>
      </c>
    </row>
    <row r="176" spans="1:19" ht="24.9" hidden="1" customHeight="1">
      <c r="A176" s="83">
        <v>111</v>
      </c>
      <c r="B176" s="3" t="s">
        <v>539</v>
      </c>
      <c r="C176" s="3" t="s">
        <v>547</v>
      </c>
      <c r="D176" s="170" t="s">
        <v>4959</v>
      </c>
      <c r="E176" s="380" t="s">
        <v>4099</v>
      </c>
      <c r="F176" s="382" t="s">
        <v>3720</v>
      </c>
      <c r="G176" s="393" t="s">
        <v>3599</v>
      </c>
      <c r="H176" s="459" t="s">
        <v>4437</v>
      </c>
      <c r="I176" s="580"/>
      <c r="J176" s="396"/>
      <c r="K176" s="396"/>
      <c r="L176" s="396"/>
      <c r="M176" s="408" t="s">
        <v>1433</v>
      </c>
      <c r="N176" s="413">
        <v>2025</v>
      </c>
      <c r="O176" s="86" t="s">
        <v>3338</v>
      </c>
      <c r="P176" s="86" t="s">
        <v>66</v>
      </c>
      <c r="Q176" s="139" t="s">
        <v>1161</v>
      </c>
      <c r="R176" s="132"/>
      <c r="S176" s="168" t="s">
        <v>763</v>
      </c>
    </row>
    <row r="177" spans="1:19" ht="24.9" hidden="1" customHeight="1">
      <c r="A177" s="83">
        <v>134</v>
      </c>
      <c r="B177" s="3" t="s">
        <v>539</v>
      </c>
      <c r="C177" s="3" t="s">
        <v>549</v>
      </c>
      <c r="D177" s="170" t="s">
        <v>5513</v>
      </c>
      <c r="E177" s="378" t="s">
        <v>4441</v>
      </c>
      <c r="F177" s="382" t="s">
        <v>3762</v>
      </c>
      <c r="G177" s="389" t="s">
        <v>3599</v>
      </c>
      <c r="H177" s="391"/>
      <c r="I177" s="392"/>
      <c r="J177" s="389"/>
      <c r="K177" s="389"/>
      <c r="L177" s="389"/>
      <c r="M177" s="405" t="s">
        <v>1433</v>
      </c>
      <c r="N177" s="410">
        <v>2025</v>
      </c>
      <c r="O177" s="86" t="s">
        <v>3338</v>
      </c>
      <c r="P177" s="86" t="s">
        <v>98</v>
      </c>
      <c r="Q177" s="138" t="s">
        <v>1166</v>
      </c>
      <c r="R177" s="132"/>
      <c r="S177" s="168" t="s">
        <v>827</v>
      </c>
    </row>
    <row r="178" spans="1:19" ht="24.9" hidden="1" customHeight="1">
      <c r="A178" s="83">
        <v>135</v>
      </c>
      <c r="B178" s="3" t="s">
        <v>539</v>
      </c>
      <c r="C178" s="3" t="s">
        <v>549</v>
      </c>
      <c r="D178" s="170" t="s">
        <v>5513</v>
      </c>
      <c r="E178" s="381" t="s">
        <v>4442</v>
      </c>
      <c r="F178" s="387" t="s">
        <v>4443</v>
      </c>
      <c r="G178" s="394" t="s">
        <v>3599</v>
      </c>
      <c r="H178" s="397"/>
      <c r="I178" s="394"/>
      <c r="J178" s="394"/>
      <c r="K178" s="394"/>
      <c r="L178" s="394"/>
      <c r="M178" s="409" t="s">
        <v>1433</v>
      </c>
      <c r="N178" s="414">
        <v>2025</v>
      </c>
      <c r="O178" s="86" t="s">
        <v>3338</v>
      </c>
      <c r="P178" s="86" t="s">
        <v>98</v>
      </c>
      <c r="Q178" s="45" t="s">
        <v>1166</v>
      </c>
      <c r="R178" s="126"/>
      <c r="S178" s="168" t="s">
        <v>827</v>
      </c>
    </row>
    <row r="179" spans="1:19" ht="24.9" hidden="1" customHeight="1">
      <c r="A179" s="83">
        <v>137</v>
      </c>
      <c r="B179" s="3" t="s">
        <v>539</v>
      </c>
      <c r="C179" s="3" t="s">
        <v>549</v>
      </c>
      <c r="D179" s="170" t="s">
        <v>5981</v>
      </c>
      <c r="E179" s="378" t="s">
        <v>4445</v>
      </c>
      <c r="F179" s="382" t="s">
        <v>3762</v>
      </c>
      <c r="G179" s="389" t="s">
        <v>3599</v>
      </c>
      <c r="H179" s="390"/>
      <c r="I179" s="389"/>
      <c r="J179" s="389"/>
      <c r="K179" s="389"/>
      <c r="L179" s="389"/>
      <c r="M179" s="405" t="s">
        <v>1433</v>
      </c>
      <c r="N179" s="410">
        <v>2025</v>
      </c>
      <c r="O179" s="86" t="s">
        <v>3338</v>
      </c>
      <c r="P179" s="86" t="s">
        <v>98</v>
      </c>
      <c r="Q179" s="45" t="s">
        <v>1160</v>
      </c>
      <c r="R179" s="126"/>
      <c r="S179" s="168" t="s">
        <v>730</v>
      </c>
    </row>
    <row r="180" spans="1:19" ht="24.9" hidden="1" customHeight="1">
      <c r="A180" s="83">
        <v>184</v>
      </c>
      <c r="B180" s="3" t="s">
        <v>544</v>
      </c>
      <c r="C180" s="3" t="s">
        <v>562</v>
      </c>
      <c r="D180" s="170" t="s">
        <v>5087</v>
      </c>
      <c r="E180" s="378" t="s">
        <v>4357</v>
      </c>
      <c r="F180" s="382" t="s">
        <v>3783</v>
      </c>
      <c r="G180" s="389" t="s">
        <v>3599</v>
      </c>
      <c r="H180" s="382" t="s">
        <v>3671</v>
      </c>
      <c r="I180" s="390"/>
      <c r="J180" s="389"/>
      <c r="K180" s="389"/>
      <c r="L180" s="389"/>
      <c r="M180" s="405" t="s">
        <v>1433</v>
      </c>
      <c r="N180" s="410">
        <v>2025</v>
      </c>
      <c r="O180" s="86" t="s">
        <v>3338</v>
      </c>
      <c r="P180" s="86" t="s">
        <v>98</v>
      </c>
      <c r="Q180" s="45" t="s">
        <v>1166</v>
      </c>
      <c r="R180" s="126"/>
      <c r="S180" s="168" t="s">
        <v>868</v>
      </c>
    </row>
    <row r="181" spans="1:19" ht="24.9" hidden="1" customHeight="1">
      <c r="A181" s="83">
        <v>3</v>
      </c>
      <c r="B181" s="3" t="s">
        <v>537</v>
      </c>
      <c r="C181" s="3" t="s">
        <v>538</v>
      </c>
      <c r="D181" s="170" t="s">
        <v>4865</v>
      </c>
      <c r="E181" s="378" t="s">
        <v>3946</v>
      </c>
      <c r="F181" s="382" t="s">
        <v>3720</v>
      </c>
      <c r="G181" s="389" t="s">
        <v>3599</v>
      </c>
      <c r="H181" s="382" t="s">
        <v>3640</v>
      </c>
      <c r="I181" s="390"/>
      <c r="J181" s="390"/>
      <c r="K181" s="390"/>
      <c r="L181" s="390"/>
      <c r="M181" s="405" t="s">
        <v>1421</v>
      </c>
      <c r="N181" s="410">
        <v>2025</v>
      </c>
      <c r="O181" s="86" t="s">
        <v>3338</v>
      </c>
      <c r="P181" s="83" t="s">
        <v>66</v>
      </c>
      <c r="Q181" s="45" t="s">
        <v>1174</v>
      </c>
      <c r="R181" s="126"/>
      <c r="S181" s="168" t="s">
        <v>737</v>
      </c>
    </row>
    <row r="182" spans="1:19" ht="24.9" hidden="1" customHeight="1">
      <c r="A182" s="83">
        <v>4</v>
      </c>
      <c r="B182" s="3" t="s">
        <v>537</v>
      </c>
      <c r="C182" s="3" t="s">
        <v>538</v>
      </c>
      <c r="D182" s="170" t="s">
        <v>4867</v>
      </c>
      <c r="E182" s="378" t="s">
        <v>3947</v>
      </c>
      <c r="F182" s="382" t="s">
        <v>3720</v>
      </c>
      <c r="G182" s="389" t="s">
        <v>3599</v>
      </c>
      <c r="H182" s="382" t="s">
        <v>3640</v>
      </c>
      <c r="I182" s="390"/>
      <c r="J182" s="390"/>
      <c r="K182" s="390"/>
      <c r="L182" s="390"/>
      <c r="M182" s="405" t="s">
        <v>1421</v>
      </c>
      <c r="N182" s="410">
        <v>2025</v>
      </c>
      <c r="O182" s="86" t="s">
        <v>3338</v>
      </c>
      <c r="P182" s="83" t="s">
        <v>66</v>
      </c>
      <c r="Q182" s="45" t="s">
        <v>1174</v>
      </c>
      <c r="R182" s="126"/>
      <c r="S182" s="168" t="s">
        <v>735</v>
      </c>
    </row>
    <row r="183" spans="1:19" ht="24.9" hidden="1" customHeight="1">
      <c r="A183" s="83">
        <v>42</v>
      </c>
      <c r="B183" s="3" t="s">
        <v>537</v>
      </c>
      <c r="C183" s="3" t="s">
        <v>538</v>
      </c>
      <c r="D183" s="170" t="s">
        <v>4893</v>
      </c>
      <c r="E183" s="378" t="s">
        <v>3985</v>
      </c>
      <c r="F183" s="385" t="s">
        <v>4431</v>
      </c>
      <c r="G183" s="390" t="s">
        <v>3599</v>
      </c>
      <c r="H183" s="382" t="s">
        <v>4430</v>
      </c>
      <c r="I183" s="389"/>
      <c r="J183" s="389"/>
      <c r="K183" s="389"/>
      <c r="L183" s="389"/>
      <c r="M183" s="406" t="s">
        <v>1421</v>
      </c>
      <c r="N183" s="411">
        <v>2025</v>
      </c>
      <c r="O183" s="86" t="s">
        <v>3342</v>
      </c>
      <c r="P183" s="83" t="s">
        <v>66</v>
      </c>
      <c r="Q183" s="484"/>
      <c r="R183" s="484"/>
      <c r="S183" s="484"/>
    </row>
    <row r="184" spans="1:19" ht="24.9" hidden="1" customHeight="1">
      <c r="A184" s="83">
        <v>51</v>
      </c>
      <c r="B184" s="3" t="s">
        <v>537</v>
      </c>
      <c r="C184" s="3" t="s">
        <v>538</v>
      </c>
      <c r="D184" s="170" t="s">
        <v>4893</v>
      </c>
      <c r="E184" s="378" t="s">
        <v>3994</v>
      </c>
      <c r="F184" s="382" t="s">
        <v>3731</v>
      </c>
      <c r="G184" s="389" t="s">
        <v>3599</v>
      </c>
      <c r="H184" s="390"/>
      <c r="I184" s="390"/>
      <c r="J184" s="390"/>
      <c r="K184" s="390"/>
      <c r="L184" s="390" t="s">
        <v>3559</v>
      </c>
      <c r="M184" s="405" t="s">
        <v>1421</v>
      </c>
      <c r="N184" s="410">
        <v>2025</v>
      </c>
      <c r="O184" s="86" t="s">
        <v>3342</v>
      </c>
      <c r="P184" s="83" t="s">
        <v>66</v>
      </c>
      <c r="Q184" s="128"/>
      <c r="R184" s="128"/>
      <c r="S184" s="168" t="s">
        <v>733</v>
      </c>
    </row>
    <row r="185" spans="1:19" ht="24.9" hidden="1" customHeight="1">
      <c r="A185" s="83">
        <v>54</v>
      </c>
      <c r="B185" s="3" t="s">
        <v>537</v>
      </c>
      <c r="C185" s="3" t="s">
        <v>538</v>
      </c>
      <c r="D185" s="170" t="s">
        <v>4893</v>
      </c>
      <c r="E185" s="378" t="s">
        <v>3995</v>
      </c>
      <c r="F185" s="382" t="s">
        <v>3731</v>
      </c>
      <c r="G185" s="390" t="s">
        <v>3599</v>
      </c>
      <c r="H185" s="390"/>
      <c r="I185" s="390"/>
      <c r="J185" s="390"/>
      <c r="K185" s="390"/>
      <c r="L185" s="390" t="s">
        <v>3562</v>
      </c>
      <c r="M185" s="405" t="s">
        <v>1421</v>
      </c>
      <c r="N185" s="410">
        <v>2025</v>
      </c>
      <c r="O185" s="289" t="s">
        <v>3342</v>
      </c>
      <c r="P185" s="83" t="s">
        <v>66</v>
      </c>
      <c r="Q185" s="128"/>
      <c r="R185" s="128"/>
      <c r="S185" s="168" t="s">
        <v>733</v>
      </c>
    </row>
    <row r="186" spans="1:19" ht="24.9" hidden="1" customHeight="1">
      <c r="A186" s="83">
        <v>90</v>
      </c>
      <c r="B186" s="3" t="s">
        <v>537</v>
      </c>
      <c r="C186" s="3" t="s">
        <v>540</v>
      </c>
      <c r="D186" s="170" t="s">
        <v>4916</v>
      </c>
      <c r="E186" s="378" t="s">
        <v>1429</v>
      </c>
      <c r="F186" s="382" t="s">
        <v>3720</v>
      </c>
      <c r="G186" s="389" t="s">
        <v>3599</v>
      </c>
      <c r="H186" s="382" t="s">
        <v>3640</v>
      </c>
      <c r="I186" s="390"/>
      <c r="J186" s="390"/>
      <c r="K186" s="390"/>
      <c r="L186" s="390"/>
      <c r="M186" s="405" t="s">
        <v>1421</v>
      </c>
      <c r="N186" s="410">
        <v>2025</v>
      </c>
      <c r="O186" s="86" t="s">
        <v>3338</v>
      </c>
      <c r="P186" s="83" t="s">
        <v>98</v>
      </c>
      <c r="Q186" s="138" t="s">
        <v>1174</v>
      </c>
      <c r="R186" s="132"/>
      <c r="S186" s="168" t="s">
        <v>743</v>
      </c>
    </row>
    <row r="187" spans="1:19" ht="24.9" hidden="1" customHeight="1">
      <c r="A187" s="83">
        <v>107</v>
      </c>
      <c r="B187" s="3" t="s">
        <v>539</v>
      </c>
      <c r="C187" s="3" t="s">
        <v>546</v>
      </c>
      <c r="D187" s="170" t="s">
        <v>4956</v>
      </c>
      <c r="E187" s="378" t="s">
        <v>4068</v>
      </c>
      <c r="F187" s="382" t="s">
        <v>3660</v>
      </c>
      <c r="G187" s="389" t="s">
        <v>3599</v>
      </c>
      <c r="H187" s="390"/>
      <c r="I187" s="390"/>
      <c r="J187" s="390"/>
      <c r="K187" s="390"/>
      <c r="L187" s="390"/>
      <c r="M187" s="405" t="s">
        <v>1421</v>
      </c>
      <c r="N187" s="410">
        <v>2025</v>
      </c>
      <c r="O187" s="86" t="s">
        <v>3338</v>
      </c>
      <c r="P187" s="86" t="s">
        <v>98</v>
      </c>
      <c r="Q187" s="139" t="s">
        <v>1161</v>
      </c>
      <c r="R187" s="132"/>
      <c r="S187" s="168" t="s">
        <v>831</v>
      </c>
    </row>
    <row r="188" spans="1:19" ht="24.9" hidden="1" customHeight="1">
      <c r="A188" s="83">
        <v>128</v>
      </c>
      <c r="B188" s="3" t="s">
        <v>539</v>
      </c>
      <c r="C188" s="3" t="s">
        <v>547</v>
      </c>
      <c r="D188" s="170" t="s">
        <v>4961</v>
      </c>
      <c r="E188" s="378" t="s">
        <v>4151</v>
      </c>
      <c r="F188" s="382" t="s">
        <v>3758</v>
      </c>
      <c r="G188" s="389" t="s">
        <v>3599</v>
      </c>
      <c r="H188" s="382" t="s">
        <v>4439</v>
      </c>
      <c r="I188" s="390"/>
      <c r="J188" s="390"/>
      <c r="K188" s="390"/>
      <c r="L188" s="390"/>
      <c r="M188" s="405" t="s">
        <v>1421</v>
      </c>
      <c r="N188" s="410">
        <v>2025</v>
      </c>
      <c r="O188" s="86" t="s">
        <v>3338</v>
      </c>
      <c r="P188" s="86" t="s">
        <v>98</v>
      </c>
      <c r="Q188" s="139" t="s">
        <v>1161</v>
      </c>
      <c r="R188" s="132"/>
      <c r="S188" s="168" t="s">
        <v>762</v>
      </c>
    </row>
    <row r="189" spans="1:19" ht="24.9" hidden="1" customHeight="1">
      <c r="A189" s="83">
        <v>176</v>
      </c>
      <c r="B189" s="3" t="s">
        <v>544</v>
      </c>
      <c r="C189" s="3" t="s">
        <v>561</v>
      </c>
      <c r="D189" s="170" t="s">
        <v>5077</v>
      </c>
      <c r="E189" s="378" t="s">
        <v>4337</v>
      </c>
      <c r="F189" s="382" t="s">
        <v>3775</v>
      </c>
      <c r="G189" s="389" t="s">
        <v>3599</v>
      </c>
      <c r="H189" s="382" t="s">
        <v>3665</v>
      </c>
      <c r="I189" s="390"/>
      <c r="J189" s="390"/>
      <c r="K189" s="390"/>
      <c r="L189" s="390"/>
      <c r="M189" s="405" t="s">
        <v>1444</v>
      </c>
      <c r="N189" s="410">
        <v>2025</v>
      </c>
      <c r="O189" s="86" t="s">
        <v>3338</v>
      </c>
      <c r="P189" s="86" t="s">
        <v>66</v>
      </c>
      <c r="Q189" s="138" t="s">
        <v>1178</v>
      </c>
      <c r="R189" s="132"/>
      <c r="S189" s="168" t="s">
        <v>861</v>
      </c>
    </row>
    <row r="190" spans="1:19" ht="24.9" hidden="1" customHeight="1">
      <c r="A190" s="83">
        <v>7</v>
      </c>
      <c r="B190" s="3" t="s">
        <v>537</v>
      </c>
      <c r="C190" s="3" t="s">
        <v>538</v>
      </c>
      <c r="D190" s="170" t="s">
        <v>4899</v>
      </c>
      <c r="E190" s="378" t="s">
        <v>3421</v>
      </c>
      <c r="F190" s="386" t="s">
        <v>3543</v>
      </c>
      <c r="G190" s="389" t="s">
        <v>3599</v>
      </c>
      <c r="H190" s="382" t="s">
        <v>3544</v>
      </c>
      <c r="I190" s="390"/>
      <c r="J190" s="390"/>
      <c r="K190" s="390"/>
      <c r="L190" s="390"/>
      <c r="M190" s="405" t="s">
        <v>1424</v>
      </c>
      <c r="N190" s="410">
        <v>2025</v>
      </c>
      <c r="O190" s="86" t="s">
        <v>3342</v>
      </c>
      <c r="P190" s="83" t="s">
        <v>66</v>
      </c>
      <c r="Q190" s="484"/>
      <c r="R190" s="484"/>
      <c r="S190" s="484"/>
    </row>
    <row r="191" spans="1:19" ht="24.9" hidden="1" customHeight="1">
      <c r="A191" s="83">
        <v>16</v>
      </c>
      <c r="B191" s="3" t="s">
        <v>537</v>
      </c>
      <c r="C191" s="3" t="s">
        <v>538</v>
      </c>
      <c r="D191" s="170" t="s">
        <v>4900</v>
      </c>
      <c r="E191" s="378" t="s">
        <v>3970</v>
      </c>
      <c r="F191" s="382" t="s">
        <v>3722</v>
      </c>
      <c r="G191" s="389" t="s">
        <v>3599</v>
      </c>
      <c r="H191" s="382" t="s">
        <v>3658</v>
      </c>
      <c r="I191" s="390"/>
      <c r="J191" s="389" t="s">
        <v>4427</v>
      </c>
      <c r="K191" s="390"/>
      <c r="L191" s="390"/>
      <c r="M191" s="405" t="s">
        <v>1424</v>
      </c>
      <c r="N191" s="410">
        <v>2025</v>
      </c>
      <c r="O191" s="86" t="s">
        <v>3342</v>
      </c>
      <c r="P191" s="83" t="s">
        <v>66</v>
      </c>
      <c r="Q191" s="271"/>
      <c r="R191" s="271"/>
      <c r="S191" s="484"/>
    </row>
    <row r="192" spans="1:19" ht="24.9" hidden="1" customHeight="1">
      <c r="A192" s="83">
        <v>21</v>
      </c>
      <c r="B192" s="3" t="s">
        <v>537</v>
      </c>
      <c r="C192" s="3" t="s">
        <v>538</v>
      </c>
      <c r="D192" s="170" t="s">
        <v>4899</v>
      </c>
      <c r="E192" s="378" t="s">
        <v>3971</v>
      </c>
      <c r="F192" s="382" t="s">
        <v>3723</v>
      </c>
      <c r="G192" s="389" t="s">
        <v>3599</v>
      </c>
      <c r="H192" s="382" t="s">
        <v>3550</v>
      </c>
      <c r="I192" s="390"/>
      <c r="J192" s="389" t="s">
        <v>4427</v>
      </c>
      <c r="K192" s="390"/>
      <c r="L192" s="390"/>
      <c r="M192" s="405" t="s">
        <v>1424</v>
      </c>
      <c r="N192" s="410">
        <v>2025</v>
      </c>
      <c r="O192" s="86" t="s">
        <v>3342</v>
      </c>
      <c r="P192" s="83" t="s">
        <v>66</v>
      </c>
      <c r="Q192" s="271"/>
      <c r="R192" s="271"/>
      <c r="S192" s="484"/>
    </row>
    <row r="193" spans="1:19" ht="24.9" hidden="1" customHeight="1">
      <c r="A193" s="83">
        <v>26</v>
      </c>
      <c r="B193" s="3" t="s">
        <v>537</v>
      </c>
      <c r="C193" s="3" t="s">
        <v>538</v>
      </c>
      <c r="D193" s="170" t="s">
        <v>4899</v>
      </c>
      <c r="E193" s="378" t="s">
        <v>3972</v>
      </c>
      <c r="F193" s="382" t="s">
        <v>3723</v>
      </c>
      <c r="G193" s="389" t="s">
        <v>3599</v>
      </c>
      <c r="H193" s="382" t="s">
        <v>3552</v>
      </c>
      <c r="I193" s="390"/>
      <c r="J193" s="389" t="s">
        <v>4427</v>
      </c>
      <c r="K193" s="390"/>
      <c r="L193" s="390"/>
      <c r="M193" s="405" t="s">
        <v>1424</v>
      </c>
      <c r="N193" s="410">
        <v>2025</v>
      </c>
      <c r="O193" s="86" t="s">
        <v>3342</v>
      </c>
      <c r="P193" s="83" t="s">
        <v>66</v>
      </c>
      <c r="Q193" s="271"/>
      <c r="R193" s="271"/>
      <c r="S193" s="484"/>
    </row>
    <row r="194" spans="1:19" ht="24.9" hidden="1" customHeight="1">
      <c r="A194" s="83">
        <v>32</v>
      </c>
      <c r="B194" s="3" t="s">
        <v>537</v>
      </c>
      <c r="C194" s="3" t="s">
        <v>538</v>
      </c>
      <c r="D194" s="170" t="s">
        <v>4898</v>
      </c>
      <c r="E194" s="378" t="s">
        <v>3973</v>
      </c>
      <c r="F194" s="382" t="s">
        <v>3723</v>
      </c>
      <c r="G194" s="389" t="s">
        <v>3599</v>
      </c>
      <c r="H194" s="382" t="s">
        <v>3829</v>
      </c>
      <c r="I194" s="390"/>
      <c r="J194" s="389" t="s">
        <v>4427</v>
      </c>
      <c r="K194" s="390"/>
      <c r="L194" s="390"/>
      <c r="M194" s="405" t="s">
        <v>1424</v>
      </c>
      <c r="N194" s="410">
        <v>2025</v>
      </c>
      <c r="O194" s="86" t="s">
        <v>3338</v>
      </c>
      <c r="P194" s="83" t="s">
        <v>66</v>
      </c>
      <c r="Q194" s="45" t="s">
        <v>1170</v>
      </c>
      <c r="R194" s="126"/>
      <c r="S194" s="168" t="s">
        <v>738</v>
      </c>
    </row>
    <row r="195" spans="1:19" ht="24.9" hidden="1" customHeight="1">
      <c r="A195" s="83">
        <v>37</v>
      </c>
      <c r="B195" s="3" t="s">
        <v>537</v>
      </c>
      <c r="C195" s="3" t="s">
        <v>538</v>
      </c>
      <c r="D195" s="170" t="s">
        <v>4898</v>
      </c>
      <c r="E195" s="378" t="s">
        <v>3975</v>
      </c>
      <c r="F195" s="382" t="s">
        <v>3723</v>
      </c>
      <c r="G195" s="389" t="s">
        <v>3599</v>
      </c>
      <c r="H195" s="382" t="s">
        <v>3832</v>
      </c>
      <c r="I195" s="390"/>
      <c r="J195" s="389" t="s">
        <v>4427</v>
      </c>
      <c r="K195" s="390"/>
      <c r="L195" s="390"/>
      <c r="M195" s="405" t="s">
        <v>1424</v>
      </c>
      <c r="N195" s="410">
        <v>2025</v>
      </c>
      <c r="O195" s="86" t="s">
        <v>3338</v>
      </c>
      <c r="P195" s="83" t="s">
        <v>66</v>
      </c>
      <c r="Q195" s="45" t="s">
        <v>1170</v>
      </c>
      <c r="R195" s="126"/>
      <c r="S195" s="168" t="s">
        <v>740</v>
      </c>
    </row>
    <row r="196" spans="1:19" ht="24.9" hidden="1" customHeight="1">
      <c r="A196" s="83">
        <v>43</v>
      </c>
      <c r="B196" s="3" t="s">
        <v>537</v>
      </c>
      <c r="C196" s="3" t="s">
        <v>538</v>
      </c>
      <c r="D196" s="170" t="s">
        <v>4893</v>
      </c>
      <c r="E196" s="378" t="s">
        <v>3985</v>
      </c>
      <c r="F196" s="382" t="s">
        <v>3729</v>
      </c>
      <c r="G196" s="390" t="s">
        <v>3599</v>
      </c>
      <c r="H196" s="382" t="s">
        <v>4430</v>
      </c>
      <c r="I196" s="389"/>
      <c r="J196" s="389"/>
      <c r="K196" s="389"/>
      <c r="L196" s="389"/>
      <c r="M196" s="406" t="s">
        <v>1424</v>
      </c>
      <c r="N196" s="411">
        <v>2025</v>
      </c>
      <c r="O196" s="86" t="s">
        <v>3342</v>
      </c>
      <c r="P196" s="83" t="s">
        <v>66</v>
      </c>
      <c r="Q196" s="271"/>
      <c r="R196" s="271"/>
    </row>
    <row r="197" spans="1:19" ht="24.9" hidden="1" customHeight="1">
      <c r="A197" s="83">
        <v>48</v>
      </c>
      <c r="B197" s="3" t="s">
        <v>537</v>
      </c>
      <c r="C197" s="3" t="s">
        <v>538</v>
      </c>
      <c r="D197" s="170" t="s">
        <v>4893</v>
      </c>
      <c r="E197" s="378" t="s">
        <v>3990</v>
      </c>
      <c r="F197" s="382" t="s">
        <v>3730</v>
      </c>
      <c r="G197" s="389" t="s">
        <v>3599</v>
      </c>
      <c r="H197" s="382" t="s">
        <v>3833</v>
      </c>
      <c r="I197" s="390"/>
      <c r="J197" s="390"/>
      <c r="K197" s="390"/>
      <c r="L197" s="390"/>
      <c r="M197" s="405" t="s">
        <v>1424</v>
      </c>
      <c r="N197" s="410">
        <v>2025</v>
      </c>
      <c r="O197" s="86" t="s">
        <v>3342</v>
      </c>
      <c r="P197" s="83" t="s">
        <v>66</v>
      </c>
      <c r="Q197" s="271"/>
      <c r="R197" s="271"/>
    </row>
    <row r="198" spans="1:19" ht="24.9" hidden="1" customHeight="1">
      <c r="A198" s="83">
        <v>73</v>
      </c>
      <c r="B198" s="3" t="s">
        <v>537</v>
      </c>
      <c r="C198" s="3" t="s">
        <v>538</v>
      </c>
      <c r="D198" s="170" t="s">
        <v>4906</v>
      </c>
      <c r="E198" s="378" t="s">
        <v>3871</v>
      </c>
      <c r="F198" s="382" t="s">
        <v>3579</v>
      </c>
      <c r="G198" s="390" t="s">
        <v>3599</v>
      </c>
      <c r="H198" s="390"/>
      <c r="I198" s="382" t="s">
        <v>4425</v>
      </c>
      <c r="J198" s="390"/>
      <c r="K198" s="390"/>
      <c r="L198" s="390"/>
      <c r="M198" s="406" t="s">
        <v>1424</v>
      </c>
      <c r="N198" s="411">
        <v>2025</v>
      </c>
      <c r="O198" s="86" t="s">
        <v>3342</v>
      </c>
      <c r="P198" s="83" t="s">
        <v>66</v>
      </c>
      <c r="Q198" s="136"/>
      <c r="R198" s="136"/>
      <c r="S198" s="168"/>
    </row>
    <row r="199" spans="1:19" ht="24.9" hidden="1" customHeight="1">
      <c r="A199" s="83">
        <v>147</v>
      </c>
      <c r="B199" s="3" t="s">
        <v>541</v>
      </c>
      <c r="C199" s="3" t="s">
        <v>557</v>
      </c>
      <c r="D199" s="170" t="s">
        <v>5013</v>
      </c>
      <c r="E199" s="378" t="s">
        <v>4222</v>
      </c>
      <c r="F199" s="382" t="s">
        <v>3638</v>
      </c>
      <c r="G199" s="389" t="s">
        <v>3599</v>
      </c>
      <c r="H199" s="390"/>
      <c r="I199" s="389"/>
      <c r="J199" s="389"/>
      <c r="K199" s="389"/>
      <c r="L199" s="389"/>
      <c r="M199" s="405" t="s">
        <v>1424</v>
      </c>
      <c r="N199" s="410">
        <v>2025</v>
      </c>
      <c r="O199" s="86" t="s">
        <v>3338</v>
      </c>
      <c r="P199" s="86" t="s">
        <v>98</v>
      </c>
      <c r="Q199" s="45" t="s">
        <v>1160</v>
      </c>
      <c r="R199" s="126"/>
      <c r="S199" s="168" t="s">
        <v>842</v>
      </c>
    </row>
    <row r="200" spans="1:19" ht="24.9" hidden="1" customHeight="1">
      <c r="A200" s="83">
        <v>177</v>
      </c>
      <c r="B200" s="3" t="s">
        <v>544</v>
      </c>
      <c r="C200" s="3" t="s">
        <v>561</v>
      </c>
      <c r="D200" s="170" t="s">
        <v>5077</v>
      </c>
      <c r="E200" s="378" t="s">
        <v>4337</v>
      </c>
      <c r="F200" s="382" t="s">
        <v>3776</v>
      </c>
      <c r="G200" s="389" t="s">
        <v>3599</v>
      </c>
      <c r="H200" s="382" t="s">
        <v>3666</v>
      </c>
      <c r="I200" s="390"/>
      <c r="J200" s="390"/>
      <c r="K200" s="390"/>
      <c r="L200" s="390"/>
      <c r="M200" s="405" t="s">
        <v>1424</v>
      </c>
      <c r="N200" s="410">
        <v>2025</v>
      </c>
      <c r="O200" s="86" t="s">
        <v>3338</v>
      </c>
      <c r="P200" s="86" t="s">
        <v>66</v>
      </c>
      <c r="Q200" s="45" t="s">
        <v>1178</v>
      </c>
      <c r="R200" s="126"/>
      <c r="S200" s="168" t="s">
        <v>861</v>
      </c>
    </row>
    <row r="201" spans="1:19" ht="24.9" hidden="1" customHeight="1">
      <c r="A201" s="83">
        <v>44</v>
      </c>
      <c r="B201" s="3" t="s">
        <v>537</v>
      </c>
      <c r="C201" s="3" t="s">
        <v>538</v>
      </c>
      <c r="D201" s="170" t="s">
        <v>4893</v>
      </c>
      <c r="E201" s="378" t="s">
        <v>3985</v>
      </c>
      <c r="F201" s="382" t="s">
        <v>4431</v>
      </c>
      <c r="G201" s="390" t="s">
        <v>3599</v>
      </c>
      <c r="H201" s="382" t="s">
        <v>4430</v>
      </c>
      <c r="I201" s="389"/>
      <c r="J201" s="389"/>
      <c r="K201" s="389"/>
      <c r="L201" s="389"/>
      <c r="M201" s="406" t="s">
        <v>1421</v>
      </c>
      <c r="N201" s="411">
        <v>2026</v>
      </c>
      <c r="O201" s="86" t="s">
        <v>3342</v>
      </c>
      <c r="P201" s="83" t="s">
        <v>66</v>
      </c>
      <c r="Q201" s="271"/>
      <c r="R201" s="271"/>
      <c r="S201" s="484"/>
    </row>
    <row r="202" spans="1:19" ht="24.9" hidden="1" customHeight="1">
      <c r="A202" s="83">
        <v>148</v>
      </c>
      <c r="B202" s="3" t="s">
        <v>543</v>
      </c>
      <c r="C202" s="3" t="s">
        <v>559</v>
      </c>
      <c r="D202" s="170" t="s">
        <v>5058</v>
      </c>
      <c r="E202" s="378" t="s">
        <v>3444</v>
      </c>
      <c r="F202" s="382" t="s">
        <v>3766</v>
      </c>
      <c r="G202" s="389" t="s">
        <v>3599</v>
      </c>
      <c r="H202" s="390"/>
      <c r="I202" s="382" t="s">
        <v>3600</v>
      </c>
      <c r="J202" s="390"/>
      <c r="K202" s="390"/>
      <c r="L202" s="390"/>
      <c r="M202" s="405" t="s">
        <v>1421</v>
      </c>
      <c r="N202" s="410">
        <v>2026</v>
      </c>
      <c r="O202" s="86" t="s">
        <v>3342</v>
      </c>
      <c r="P202" s="86" t="s">
        <v>66</v>
      </c>
      <c r="Q202" s="30" t="s">
        <v>1163</v>
      </c>
      <c r="R202" s="271"/>
      <c r="S202" s="484"/>
    </row>
    <row r="203" spans="1:19" ht="24.9" hidden="1" customHeight="1">
      <c r="A203" s="83">
        <v>196</v>
      </c>
      <c r="B203" s="3" t="s">
        <v>544</v>
      </c>
      <c r="C203" s="3" t="s">
        <v>563</v>
      </c>
      <c r="D203" s="170" t="s">
        <v>5099</v>
      </c>
      <c r="E203" s="378" t="s">
        <v>4388</v>
      </c>
      <c r="F203" s="382" t="s">
        <v>3797</v>
      </c>
      <c r="G203" s="389" t="s">
        <v>3599</v>
      </c>
      <c r="H203" s="382" t="s">
        <v>3796</v>
      </c>
      <c r="I203" s="390"/>
      <c r="J203" s="390"/>
      <c r="K203" s="390"/>
      <c r="L203" s="390"/>
      <c r="M203" s="405" t="s">
        <v>1421</v>
      </c>
      <c r="N203" s="410">
        <v>2026</v>
      </c>
      <c r="O203" s="86" t="s">
        <v>3338</v>
      </c>
      <c r="P203" s="86" t="s">
        <v>66</v>
      </c>
      <c r="Q203" s="446" t="s">
        <v>1175</v>
      </c>
      <c r="R203" s="271"/>
      <c r="S203" s="484"/>
    </row>
    <row r="204" spans="1:19" ht="24.9" hidden="1" customHeight="1">
      <c r="A204" s="83">
        <v>45</v>
      </c>
      <c r="B204" s="3" t="s">
        <v>537</v>
      </c>
      <c r="C204" s="3" t="s">
        <v>538</v>
      </c>
      <c r="D204" s="170" t="s">
        <v>4893</v>
      </c>
      <c r="E204" s="378" t="s">
        <v>3985</v>
      </c>
      <c r="F204" s="382" t="s">
        <v>3729</v>
      </c>
      <c r="G204" s="390" t="s">
        <v>3599</v>
      </c>
      <c r="H204" s="382" t="s">
        <v>4430</v>
      </c>
      <c r="I204" s="389"/>
      <c r="J204" s="389"/>
      <c r="K204" s="389"/>
      <c r="L204" s="389"/>
      <c r="M204" s="406" t="s">
        <v>1424</v>
      </c>
      <c r="N204" s="411">
        <v>2026</v>
      </c>
      <c r="O204" s="86" t="s">
        <v>3342</v>
      </c>
      <c r="P204" s="83" t="s">
        <v>66</v>
      </c>
      <c r="Q204" s="271"/>
      <c r="R204" s="271"/>
      <c r="S204" s="484"/>
    </row>
    <row r="205" spans="1:19" ht="24.9" hidden="1" customHeight="1">
      <c r="A205" s="83">
        <v>126</v>
      </c>
      <c r="B205" s="3" t="s">
        <v>539</v>
      </c>
      <c r="C205" s="3" t="s">
        <v>547</v>
      </c>
      <c r="D205" s="170" t="s">
        <v>4961</v>
      </c>
      <c r="E205" s="378" t="s">
        <v>4148</v>
      </c>
      <c r="F205" s="382" t="s">
        <v>3643</v>
      </c>
      <c r="G205" s="389" t="s">
        <v>3599</v>
      </c>
      <c r="H205" s="390"/>
      <c r="I205" s="390"/>
      <c r="J205" s="390"/>
      <c r="K205" s="390"/>
      <c r="L205" s="390"/>
      <c r="M205" s="405" t="s">
        <v>1424</v>
      </c>
      <c r="N205" s="410">
        <v>2026</v>
      </c>
      <c r="O205" s="86" t="s">
        <v>3338</v>
      </c>
      <c r="P205" s="86" t="s">
        <v>98</v>
      </c>
      <c r="Q205" s="30" t="s">
        <v>1161</v>
      </c>
      <c r="R205" s="126"/>
      <c r="S205" s="168" t="s">
        <v>762</v>
      </c>
    </row>
    <row r="206" spans="1:19" ht="24.9" hidden="1" customHeight="1">
      <c r="A206" s="83">
        <v>151</v>
      </c>
      <c r="B206" s="3" t="s">
        <v>543</v>
      </c>
      <c r="C206" s="3" t="s">
        <v>559</v>
      </c>
      <c r="D206" s="170" t="s">
        <v>5029</v>
      </c>
      <c r="E206" s="378" t="s">
        <v>4261</v>
      </c>
      <c r="F206" s="382" t="s">
        <v>3763</v>
      </c>
      <c r="G206" s="389" t="s">
        <v>3599</v>
      </c>
      <c r="H206" s="390"/>
      <c r="I206" s="390"/>
      <c r="J206" s="390"/>
      <c r="K206" s="390"/>
      <c r="L206" s="390"/>
      <c r="M206" s="405" t="s">
        <v>1424</v>
      </c>
      <c r="N206" s="410">
        <v>2026</v>
      </c>
      <c r="O206" s="86" t="s">
        <v>3338</v>
      </c>
      <c r="P206" s="86" t="s">
        <v>66</v>
      </c>
      <c r="Q206" s="139" t="s">
        <v>1163</v>
      </c>
      <c r="R206" s="132"/>
      <c r="S206" s="168" t="s">
        <v>799</v>
      </c>
    </row>
    <row r="207" spans="1:19" ht="24.9" hidden="1" customHeight="1">
      <c r="A207" s="83">
        <v>153</v>
      </c>
      <c r="B207" s="3" t="s">
        <v>543</v>
      </c>
      <c r="C207" s="3" t="s">
        <v>559</v>
      </c>
      <c r="D207" s="170" t="s">
        <v>5046</v>
      </c>
      <c r="E207" s="378" t="s">
        <v>4275</v>
      </c>
      <c r="F207" s="382" t="s">
        <v>3763</v>
      </c>
      <c r="G207" s="389" t="s">
        <v>3599</v>
      </c>
      <c r="H207" s="390"/>
      <c r="I207" s="390"/>
      <c r="J207" s="390"/>
      <c r="K207" s="390"/>
      <c r="L207" s="390"/>
      <c r="M207" s="405" t="s">
        <v>1424</v>
      </c>
      <c r="N207" s="410">
        <v>2026</v>
      </c>
      <c r="O207" s="86" t="s">
        <v>3338</v>
      </c>
      <c r="P207" s="86" t="s">
        <v>66</v>
      </c>
      <c r="Q207" s="30" t="s">
        <v>1163</v>
      </c>
      <c r="R207" s="126"/>
      <c r="S207" s="168" t="s">
        <v>796</v>
      </c>
    </row>
  </sheetData>
  <autoFilter ref="A1:S207">
    <filterColumn colId="3">
      <filters>
        <filter val="M2C2-I05.01.01"/>
      </filters>
    </filterColumn>
  </autoFilter>
  <sortState ref="A2:S207">
    <sortCondition ref="N2:N207"/>
    <sortCondition ref="M2:M207"/>
  </sortState>
  <hyperlinks>
    <hyperlink ref="S69:S70" r:id="rId1" display="Abilitazione e facilitazione migrazione al Cloud"/>
    <hyperlink ref="S2:S3" r:id="rId2" display="Cybersecurity"/>
    <hyperlink ref="S5:S6" r:id="rId3" display="Dati e interoperabilità"/>
    <hyperlink ref="S182:S197" r:id="rId4" display="Reti ultraveloci – Banda ultralarga e 5G"/>
    <hyperlink ref="S199:S203" r:id="rId5" display="Tecnologie satellitari ed economia spaziale"/>
    <hyperlink ref="S202:S204" r:id="rId6" display="Transizione 4.0"/>
    <hyperlink ref="S155:S156" r:id="rId7" display="Migliorare l'efficienza energetica di cinema, teatri e musei"/>
    <hyperlink ref="S7" r:id="rId8"/>
    <hyperlink ref="S52" r:id="rId9"/>
    <hyperlink ref="S113" r:id="rId10"/>
    <hyperlink ref="S154" r:id="rId11"/>
    <hyperlink ref="S195" r:id="rId12"/>
    <hyperlink ref="S19" r:id="rId13"/>
    <hyperlink ref="S11" r:id="rId14"/>
    <hyperlink ref="S90" r:id="rId15"/>
    <hyperlink ref="S135" r:id="rId16"/>
    <hyperlink ref="S184" r:id="rId17"/>
    <hyperlink ref="S91" r:id="rId18"/>
    <hyperlink ref="S136" r:id="rId19"/>
    <hyperlink ref="S185" r:id="rId20"/>
    <hyperlink ref="S158" r:id="rId21" display="Progetti “faro” di economia circolare"/>
    <hyperlink ref="S35" r:id="rId22" display="Realizzazione nuovi impianti di gestione rifiuti e ammodernamento di impianti esistenti"/>
    <hyperlink ref="S103" r:id="rId23" display="Realizzazione nuovi impianti di gestione rifiuti e ammodernamento di impianti esistenti"/>
    <hyperlink ref="S65" r:id="rId24" display="Realizzazione nuovi impianti di gestione rifiuti e ammodernamento di impianti esistenti"/>
    <hyperlink ref="S159" r:id="rId25" display="Realizzazione nuovi impianti di gestione rifiuti e ammodernamento di impianti esistenti"/>
    <hyperlink ref="S67" r:id="rId26" display="Installazione di infrastrutture di ricarica elettrica"/>
    <hyperlink ref="S160" r:id="rId27" display="Installazione di infrastrutture di ricarica elettrica"/>
    <hyperlink ref="S69" r:id="rId28"/>
    <hyperlink ref="S129" r:id="rId29"/>
    <hyperlink ref="S70" r:id="rId30"/>
    <hyperlink ref="S139" r:id="rId31"/>
    <hyperlink ref="S82" r:id="rId32"/>
    <hyperlink ref="S163" r:id="rId33" display="Investimenti nella resilienza dell'agro-sistema irriguo per una migliore gestione delle risorse idriche"/>
    <hyperlink ref="S120" r:id="rId34" display="Investimenti nella resilienza dell'agro-sistema irriguo per una migliore gestione delle risorse idriche"/>
    <hyperlink ref="S187" r:id="rId35"/>
    <hyperlink ref="S13" r:id="rId36"/>
    <hyperlink ref="S12" r:id="rId37"/>
    <hyperlink ref="S130" r:id="rId38"/>
    <hyperlink ref="S36" r:id="rId39"/>
    <hyperlink ref="S25" r:id="rId40"/>
    <hyperlink ref="S38" r:id="rId41"/>
    <hyperlink ref="S26" r:id="rId42"/>
    <hyperlink ref="S39" r:id="rId43"/>
    <hyperlink ref="S131" r:id="rId44"/>
    <hyperlink ref="S176" r:id="rId45"/>
    <hyperlink ref="S94" r:id="rId46"/>
    <hyperlink ref="S141" r:id="rId47"/>
    <hyperlink ref="S41" r:id="rId48"/>
    <hyperlink ref="S104" r:id="rId49"/>
    <hyperlink ref="S27" r:id="rId50"/>
    <hyperlink ref="S205" r:id="rId51"/>
    <hyperlink ref="S142" r:id="rId52" display="Fondo per il Programma Nazionale Ricerca (PNR) e progetti di Ricerca di Significativo Interesse Nazionale (PRIN)"/>
    <hyperlink ref="S188" r:id="rId53" display="Fondo per il Programma Nazionale Ricerca (PNR) e progetti di Ricerca di Significativo Interesse Nazionale (PRIN)"/>
    <hyperlink ref="S28" r:id="rId54"/>
    <hyperlink ref="S72" r:id="rId55" display="Creazione di imprese femminili"/>
    <hyperlink ref="S164" r:id="rId56" display="Creazione di imprese femminili"/>
    <hyperlink ref="S73" r:id="rId57"/>
    <hyperlink ref="S14" r:id="rId58"/>
    <hyperlink ref="S83" r:id="rId59"/>
    <hyperlink ref="S179" r:id="rId60"/>
    <hyperlink ref="S84" r:id="rId61"/>
    <hyperlink ref="S85" r:id="rId62"/>
    <hyperlink ref="S86" r:id="rId63" display="Valorizzazione dei beni confiscati alle mafie"/>
    <hyperlink ref="S30" r:id="rId64"/>
    <hyperlink ref="S29" r:id="rId65" display="Sviluppo delle competenze tecnico-professionali, digitali e manageriali del personale del sistema sanitario"/>
    <hyperlink ref="S96" r:id="rId66"/>
    <hyperlink ref="S206" r:id="rId67"/>
    <hyperlink ref="S31" r:id="rId68"/>
    <hyperlink ref="S207" r:id="rId69"/>
    <hyperlink ref="S88" r:id="rId70"/>
    <hyperlink ref="S105" r:id="rId71"/>
    <hyperlink ref="S87" r:id="rId72"/>
    <hyperlink ref="S42" r:id="rId73"/>
    <hyperlink ref="S74" r:id="rId74"/>
    <hyperlink ref="S32" r:id="rId75"/>
    <hyperlink ref="S97" r:id="rId76"/>
    <hyperlink ref="S170" r:id="rId77"/>
    <hyperlink ref="S44" r:id="rId78"/>
    <hyperlink ref="S126" r:id="rId79"/>
    <hyperlink ref="S169" r:id="rId80"/>
    <hyperlink ref="S189" r:id="rId81"/>
    <hyperlink ref="S200" r:id="rId82"/>
    <hyperlink ref="S33" r:id="rId83"/>
    <hyperlink ref="S78" r:id="rId84"/>
    <hyperlink ref="S132" r:id="rId85"/>
    <hyperlink ref="S180" r:id="rId86"/>
    <hyperlink ref="S127" r:id="rId87"/>
    <hyperlink ref="S79" r:id="rId88"/>
    <hyperlink ref="S101" r:id="rId89"/>
    <hyperlink ref="S102" r:id="rId90"/>
    <hyperlink ref="S133" r:id="rId91"/>
    <hyperlink ref="S89" r:id="rId92"/>
    <hyperlink ref="S45" r:id="rId93"/>
    <hyperlink ref="S147" r:id="rId94"/>
    <hyperlink ref="S99" r:id="rId95"/>
    <hyperlink ref="S100" r:id="rId96"/>
    <hyperlink ref="S15" r:id="rId97"/>
    <hyperlink ref="S16" r:id="rId98"/>
    <hyperlink ref="S10" r:id="rId99"/>
    <hyperlink ref="S106" r:id="rId100"/>
    <hyperlink ref="S17" r:id="rId101"/>
    <hyperlink ref="S173" r:id="rId102"/>
    <hyperlink ref="S171" r:id="rId103"/>
    <hyperlink ref="S174" r:id="rId104"/>
    <hyperlink ref="S24" r:id="rId105" display="Installazione di infrastrutture di ricarica elettrica"/>
    <hyperlink ref="S135:S136" r:id="rId106" display="Interventi per la resilienza, la valorizzazione del territorio e l'efficienza energetica dei Comuni"/>
  </hyperlinks>
  <pageMargins left="0.7" right="0.7" top="0.75" bottom="0.75" header="0.3" footer="0.3"/>
  <drawing r:id="rId10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filterMode="1"/>
  <dimension ref="A1:I403"/>
  <sheetViews>
    <sheetView workbookViewId="0">
      <pane ySplit="1" topLeftCell="A293" activePane="bottomLeft" state="frozen"/>
      <selection pane="bottomLeft" activeCell="H266" sqref="H266:I317"/>
    </sheetView>
  </sheetViews>
  <sheetFormatPr defaultRowHeight="13.2"/>
  <cols>
    <col min="1" max="1" width="5" customWidth="1"/>
    <col min="2" max="2" width="7.33203125" customWidth="1"/>
    <col min="3" max="3" width="16.44140625" style="377" bestFit="1" customWidth="1"/>
    <col min="4" max="4" width="29.44140625" customWidth="1"/>
    <col min="5" max="5" width="78.44140625" customWidth="1"/>
    <col min="6" max="6" width="10.44140625" bestFit="1" customWidth="1"/>
    <col min="8" max="8" width="13.44140625" customWidth="1"/>
    <col min="9" max="9" width="13" customWidth="1"/>
    <col min="14" max="14" width="17.6640625" customWidth="1"/>
    <col min="15" max="15" width="6.6640625" customWidth="1"/>
  </cols>
  <sheetData>
    <row r="1" spans="1:9" ht="82.5" customHeight="1">
      <c r="A1" s="357" t="s">
        <v>535</v>
      </c>
      <c r="B1" s="357" t="s">
        <v>536</v>
      </c>
      <c r="C1" s="357" t="s">
        <v>4552</v>
      </c>
      <c r="D1" s="80" t="s">
        <v>1</v>
      </c>
      <c r="E1" s="359" t="s">
        <v>1240</v>
      </c>
      <c r="F1" s="357" t="s">
        <v>4564</v>
      </c>
      <c r="G1" s="357" t="s">
        <v>4838</v>
      </c>
      <c r="H1" s="123" t="s">
        <v>1159</v>
      </c>
      <c r="I1" s="125" t="s">
        <v>1239</v>
      </c>
    </row>
    <row r="2" spans="1:9" hidden="1">
      <c r="A2" s="4" t="s">
        <v>537</v>
      </c>
      <c r="B2" s="4" t="s">
        <v>538</v>
      </c>
      <c r="C2" s="376" t="s">
        <v>4877</v>
      </c>
      <c r="D2" s="20" t="s">
        <v>1838</v>
      </c>
      <c r="E2" t="s">
        <v>4778</v>
      </c>
      <c r="F2" s="4" t="s">
        <v>1444</v>
      </c>
      <c r="G2" s="4">
        <v>2021</v>
      </c>
      <c r="H2" s="4" t="s">
        <v>1164</v>
      </c>
      <c r="I2" s="361"/>
    </row>
    <row r="3" spans="1:9" hidden="1">
      <c r="A3" s="4" t="s">
        <v>537</v>
      </c>
      <c r="B3" s="4" t="s">
        <v>542</v>
      </c>
      <c r="C3" s="376" t="s">
        <v>4939</v>
      </c>
      <c r="D3" s="20" t="s">
        <v>1839</v>
      </c>
      <c r="E3" t="s">
        <v>4732</v>
      </c>
      <c r="F3" s="4" t="s">
        <v>1444</v>
      </c>
      <c r="G3" s="4">
        <v>2021</v>
      </c>
      <c r="H3" s="4" t="s">
        <v>1168</v>
      </c>
      <c r="I3" s="20"/>
    </row>
    <row r="4" spans="1:9" hidden="1">
      <c r="A4" s="4" t="s">
        <v>539</v>
      </c>
      <c r="B4" s="4" t="s">
        <v>546</v>
      </c>
      <c r="C4" s="376" t="s">
        <v>4952</v>
      </c>
      <c r="D4" s="20" t="s">
        <v>823</v>
      </c>
      <c r="E4" t="s">
        <v>4821</v>
      </c>
      <c r="F4" s="4" t="s">
        <v>1444</v>
      </c>
      <c r="G4" s="4">
        <v>2021</v>
      </c>
      <c r="H4" s="4" t="s">
        <v>1169</v>
      </c>
      <c r="I4" s="373" t="s">
        <v>823</v>
      </c>
    </row>
    <row r="5" spans="1:9" hidden="1">
      <c r="A5" s="4" t="s">
        <v>539</v>
      </c>
      <c r="B5" s="4" t="s">
        <v>547</v>
      </c>
      <c r="C5" s="376" t="s">
        <v>4977</v>
      </c>
      <c r="D5" s="20" t="s">
        <v>1840</v>
      </c>
      <c r="E5" t="s">
        <v>4585</v>
      </c>
      <c r="F5" s="4" t="s">
        <v>1444</v>
      </c>
      <c r="G5" s="4">
        <v>2021</v>
      </c>
      <c r="H5" s="4" t="s">
        <v>1160</v>
      </c>
      <c r="I5" s="168" t="s">
        <v>766</v>
      </c>
    </row>
    <row r="6" spans="1:9" hidden="1">
      <c r="A6" s="4" t="s">
        <v>539</v>
      </c>
      <c r="B6" s="4" t="s">
        <v>547</v>
      </c>
      <c r="C6" s="376" t="s">
        <v>5177</v>
      </c>
      <c r="D6" s="20" t="s">
        <v>4594</v>
      </c>
      <c r="E6" t="s">
        <v>4590</v>
      </c>
      <c r="F6" s="4" t="s">
        <v>1444</v>
      </c>
      <c r="G6" s="4">
        <v>2021</v>
      </c>
      <c r="H6" s="4" t="s">
        <v>1160</v>
      </c>
      <c r="I6" s="168" t="s">
        <v>765</v>
      </c>
    </row>
    <row r="7" spans="1:9" hidden="1">
      <c r="A7" s="4" t="s">
        <v>539</v>
      </c>
      <c r="B7" s="4" t="s">
        <v>547</v>
      </c>
      <c r="C7" s="376" t="s">
        <v>5177</v>
      </c>
      <c r="D7" s="20" t="s">
        <v>4594</v>
      </c>
      <c r="E7" t="s">
        <v>4596</v>
      </c>
      <c r="F7" s="4" t="s">
        <v>1444</v>
      </c>
      <c r="G7" s="4">
        <v>2021</v>
      </c>
      <c r="H7" s="4" t="s">
        <v>1160</v>
      </c>
      <c r="I7" s="168" t="s">
        <v>765</v>
      </c>
    </row>
    <row r="8" spans="1:9" hidden="1">
      <c r="A8" s="4" t="s">
        <v>539</v>
      </c>
      <c r="B8" s="4" t="s">
        <v>547</v>
      </c>
      <c r="C8" s="376" t="s">
        <v>5178</v>
      </c>
      <c r="D8" s="20" t="s">
        <v>4593</v>
      </c>
      <c r="E8" t="s">
        <v>4591</v>
      </c>
      <c r="F8" s="4" t="s">
        <v>1444</v>
      </c>
      <c r="G8" s="4">
        <v>2021</v>
      </c>
      <c r="H8" s="4" t="s">
        <v>1160</v>
      </c>
      <c r="I8" s="168" t="s">
        <v>765</v>
      </c>
    </row>
    <row r="9" spans="1:9" hidden="1">
      <c r="A9" s="4" t="s">
        <v>539</v>
      </c>
      <c r="B9" s="4" t="s">
        <v>547</v>
      </c>
      <c r="C9" s="376" t="s">
        <v>5178</v>
      </c>
      <c r="D9" s="20" t="s">
        <v>4593</v>
      </c>
      <c r="E9" t="s">
        <v>4597</v>
      </c>
      <c r="F9" s="4" t="s">
        <v>1444</v>
      </c>
      <c r="G9" s="4">
        <v>2021</v>
      </c>
      <c r="H9" s="4" t="s">
        <v>1160</v>
      </c>
      <c r="I9" s="168" t="s">
        <v>765</v>
      </c>
    </row>
    <row r="10" spans="1:9" hidden="1">
      <c r="A10" s="4" t="s">
        <v>539</v>
      </c>
      <c r="B10" s="4" t="s">
        <v>547</v>
      </c>
      <c r="C10" s="376" t="s">
        <v>5179</v>
      </c>
      <c r="D10" s="20" t="s">
        <v>4595</v>
      </c>
      <c r="E10" t="s">
        <v>4590</v>
      </c>
      <c r="F10" s="4" t="s">
        <v>1444</v>
      </c>
      <c r="G10" s="4">
        <v>2021</v>
      </c>
      <c r="H10" s="4" t="s">
        <v>1160</v>
      </c>
      <c r="I10" s="168" t="s">
        <v>765</v>
      </c>
    </row>
    <row r="11" spans="1:9" hidden="1">
      <c r="A11" s="4" t="s">
        <v>539</v>
      </c>
      <c r="B11" s="4" t="s">
        <v>547</v>
      </c>
      <c r="C11" s="376" t="s">
        <v>5179</v>
      </c>
      <c r="D11" s="20" t="s">
        <v>4595</v>
      </c>
      <c r="E11" s="361" t="s">
        <v>4592</v>
      </c>
      <c r="F11" s="4" t="s">
        <v>1444</v>
      </c>
      <c r="G11" s="4">
        <v>2021</v>
      </c>
      <c r="H11" s="4" t="s">
        <v>1160</v>
      </c>
      <c r="I11" s="168" t="s">
        <v>765</v>
      </c>
    </row>
    <row r="12" spans="1:9" hidden="1">
      <c r="A12" s="4" t="s">
        <v>539</v>
      </c>
      <c r="B12" s="4" t="s">
        <v>548</v>
      </c>
      <c r="C12" s="376" t="s">
        <v>4995</v>
      </c>
      <c r="D12" s="20" t="s">
        <v>836</v>
      </c>
      <c r="E12" s="361" t="s">
        <v>4719</v>
      </c>
      <c r="F12" s="4" t="s">
        <v>1444</v>
      </c>
      <c r="G12" s="4">
        <v>2021</v>
      </c>
      <c r="H12" s="4" t="s">
        <v>4718</v>
      </c>
      <c r="I12" s="168" t="s">
        <v>836</v>
      </c>
    </row>
    <row r="13" spans="1:9" hidden="1">
      <c r="A13" s="4" t="s">
        <v>541</v>
      </c>
      <c r="B13" s="4" t="s">
        <v>557</v>
      </c>
      <c r="C13" s="376" t="s">
        <v>5017</v>
      </c>
      <c r="D13" s="20" t="s">
        <v>1843</v>
      </c>
      <c r="E13" t="s">
        <v>4621</v>
      </c>
      <c r="F13" s="4" t="s">
        <v>1444</v>
      </c>
      <c r="G13" s="4">
        <v>2021</v>
      </c>
      <c r="H13" s="4" t="s">
        <v>1160</v>
      </c>
      <c r="I13" s="168" t="s">
        <v>789</v>
      </c>
    </row>
    <row r="14" spans="1:9" hidden="1">
      <c r="A14" s="4" t="s">
        <v>541</v>
      </c>
      <c r="B14" s="4" t="s">
        <v>557</v>
      </c>
      <c r="C14" s="376" t="s">
        <v>7903</v>
      </c>
      <c r="D14" s="20" t="s">
        <v>4629</v>
      </c>
      <c r="E14" t="s">
        <v>4631</v>
      </c>
      <c r="F14" s="4" t="s">
        <v>1444</v>
      </c>
      <c r="G14" s="4">
        <v>2021</v>
      </c>
      <c r="H14" s="4" t="s">
        <v>1160</v>
      </c>
      <c r="I14" s="168" t="s">
        <v>841</v>
      </c>
    </row>
    <row r="15" spans="1:9" hidden="1">
      <c r="A15" s="4" t="s">
        <v>541</v>
      </c>
      <c r="B15" s="4" t="s">
        <v>557</v>
      </c>
      <c r="C15" s="376" t="s">
        <v>7905</v>
      </c>
      <c r="D15" s="20" t="s">
        <v>4630</v>
      </c>
      <c r="E15" t="s">
        <v>4631</v>
      </c>
      <c r="F15" s="4" t="s">
        <v>1444</v>
      </c>
      <c r="G15" s="4">
        <v>2021</v>
      </c>
      <c r="H15" s="4" t="s">
        <v>1160</v>
      </c>
      <c r="I15" s="168" t="s">
        <v>841</v>
      </c>
    </row>
    <row r="16" spans="1:9" hidden="1">
      <c r="A16" s="4" t="s">
        <v>541</v>
      </c>
      <c r="B16" s="4" t="s">
        <v>557</v>
      </c>
      <c r="C16" s="376" t="s">
        <v>7906</v>
      </c>
      <c r="D16" s="20" t="s">
        <v>791</v>
      </c>
      <c r="E16" s="356" t="s">
        <v>4655</v>
      </c>
      <c r="F16" s="4" t="s">
        <v>1444</v>
      </c>
      <c r="G16" s="4">
        <v>2021</v>
      </c>
      <c r="H16" s="4" t="s">
        <v>1160</v>
      </c>
      <c r="I16" s="168" t="s">
        <v>791</v>
      </c>
    </row>
    <row r="17" spans="1:9" hidden="1">
      <c r="A17" s="4" t="s">
        <v>541</v>
      </c>
      <c r="B17" s="4" t="s">
        <v>557</v>
      </c>
      <c r="C17" s="376" t="s">
        <v>7906</v>
      </c>
      <c r="D17" s="20" t="s">
        <v>791</v>
      </c>
      <c r="E17" s="356" t="s">
        <v>4669</v>
      </c>
      <c r="F17" s="4" t="s">
        <v>1444</v>
      </c>
      <c r="G17" s="4">
        <v>2021</v>
      </c>
      <c r="H17" s="4" t="s">
        <v>1160</v>
      </c>
      <c r="I17" s="168" t="s">
        <v>791</v>
      </c>
    </row>
    <row r="18" spans="1:9" hidden="1">
      <c r="A18" s="4" t="s">
        <v>541</v>
      </c>
      <c r="B18" s="4" t="s">
        <v>558</v>
      </c>
      <c r="C18" s="376" t="s">
        <v>5036</v>
      </c>
      <c r="D18" s="20" t="s">
        <v>1849</v>
      </c>
      <c r="E18" t="s">
        <v>4688</v>
      </c>
      <c r="F18" s="4" t="s">
        <v>1444</v>
      </c>
      <c r="G18" s="4">
        <v>2021</v>
      </c>
      <c r="H18" s="4" t="s">
        <v>1160</v>
      </c>
      <c r="I18" s="168" t="s">
        <v>848</v>
      </c>
    </row>
    <row r="19" spans="1:9" hidden="1">
      <c r="A19" s="4" t="s">
        <v>541</v>
      </c>
      <c r="B19" s="4" t="s">
        <v>558</v>
      </c>
      <c r="C19" s="376" t="s">
        <v>5037</v>
      </c>
      <c r="D19" s="20" t="s">
        <v>1846</v>
      </c>
      <c r="E19" t="s">
        <v>4688</v>
      </c>
      <c r="F19" s="4" t="s">
        <v>1444</v>
      </c>
      <c r="G19" s="4">
        <v>2021</v>
      </c>
      <c r="H19" s="4" t="s">
        <v>1160</v>
      </c>
      <c r="I19" s="168" t="s">
        <v>843</v>
      </c>
    </row>
    <row r="20" spans="1:9" hidden="1">
      <c r="A20" s="4" t="s">
        <v>541</v>
      </c>
      <c r="B20" s="4" t="s">
        <v>558</v>
      </c>
      <c r="C20" s="376" t="s">
        <v>5038</v>
      </c>
      <c r="D20" s="20" t="s">
        <v>1850</v>
      </c>
      <c r="E20" t="s">
        <v>4688</v>
      </c>
      <c r="F20" s="4" t="s">
        <v>1444</v>
      </c>
      <c r="G20" s="4">
        <v>2021</v>
      </c>
      <c r="H20" s="4" t="s">
        <v>1160</v>
      </c>
      <c r="I20" s="168" t="s">
        <v>849</v>
      </c>
    </row>
    <row r="21" spans="1:9" hidden="1">
      <c r="A21" s="4" t="s">
        <v>541</v>
      </c>
      <c r="B21" s="4" t="s">
        <v>558</v>
      </c>
      <c r="C21" s="376" t="s">
        <v>5039</v>
      </c>
      <c r="D21" s="20" t="s">
        <v>1847</v>
      </c>
      <c r="E21" t="s">
        <v>4688</v>
      </c>
      <c r="F21" s="4" t="s">
        <v>1444</v>
      </c>
      <c r="G21" s="4">
        <v>2021</v>
      </c>
      <c r="H21" s="4" t="s">
        <v>1160</v>
      </c>
      <c r="I21" s="168" t="s">
        <v>845</v>
      </c>
    </row>
    <row r="22" spans="1:9" hidden="1">
      <c r="A22" s="4" t="s">
        <v>541</v>
      </c>
      <c r="B22" s="4" t="s">
        <v>558</v>
      </c>
      <c r="C22" s="376" t="s">
        <v>5040</v>
      </c>
      <c r="D22" s="20" t="s">
        <v>1848</v>
      </c>
      <c r="E22" t="s">
        <v>4688</v>
      </c>
      <c r="F22" s="4" t="s">
        <v>1444</v>
      </c>
      <c r="G22" s="4">
        <v>2021</v>
      </c>
      <c r="H22" s="4" t="s">
        <v>1160</v>
      </c>
      <c r="I22" s="168" t="s">
        <v>846</v>
      </c>
    </row>
    <row r="23" spans="1:9" hidden="1">
      <c r="A23" s="4" t="s">
        <v>543</v>
      </c>
      <c r="B23" s="4" t="s">
        <v>560</v>
      </c>
      <c r="C23" s="376" t="s">
        <v>5063</v>
      </c>
      <c r="D23" s="20" t="s">
        <v>1851</v>
      </c>
      <c r="E23" t="s">
        <v>4788</v>
      </c>
      <c r="F23" s="4" t="s">
        <v>1444</v>
      </c>
      <c r="G23" s="4">
        <v>2021</v>
      </c>
      <c r="H23" s="4" t="s">
        <v>1164</v>
      </c>
      <c r="I23" s="168" t="s">
        <v>855</v>
      </c>
    </row>
    <row r="24" spans="1:9" hidden="1">
      <c r="A24" s="4" t="s">
        <v>544</v>
      </c>
      <c r="B24" s="4" t="s">
        <v>563</v>
      </c>
      <c r="C24" s="376" t="s">
        <v>7908</v>
      </c>
      <c r="D24" s="20" t="s">
        <v>876</v>
      </c>
      <c r="E24" t="s">
        <v>4710</v>
      </c>
      <c r="F24" s="4" t="s">
        <v>1444</v>
      </c>
      <c r="G24" s="4">
        <v>2021</v>
      </c>
      <c r="H24" s="4" t="s">
        <v>1160</v>
      </c>
      <c r="I24" s="168" t="s">
        <v>876</v>
      </c>
    </row>
    <row r="25" spans="1:9" ht="13.8" hidden="1">
      <c r="A25" s="358" t="s">
        <v>544</v>
      </c>
      <c r="B25" s="358" t="s">
        <v>563</v>
      </c>
      <c r="C25" s="376" t="s">
        <v>5109</v>
      </c>
      <c r="D25" s="163" t="s">
        <v>1856</v>
      </c>
      <c r="E25" t="s">
        <v>4553</v>
      </c>
      <c r="F25" s="4" t="s">
        <v>1444</v>
      </c>
      <c r="G25" s="4">
        <v>2021</v>
      </c>
      <c r="H25" s="1" t="s">
        <v>4554</v>
      </c>
      <c r="I25" s="168" t="s">
        <v>872</v>
      </c>
    </row>
    <row r="26" spans="1:9" ht="13.8" hidden="1">
      <c r="A26" s="358" t="s">
        <v>544</v>
      </c>
      <c r="B26" s="358" t="s">
        <v>563</v>
      </c>
      <c r="C26" s="376" t="s">
        <v>5109</v>
      </c>
      <c r="D26" s="163" t="s">
        <v>1856</v>
      </c>
      <c r="E26" t="s">
        <v>4559</v>
      </c>
      <c r="F26" s="1" t="s">
        <v>1444</v>
      </c>
      <c r="G26" s="4">
        <v>2021</v>
      </c>
      <c r="H26" s="1" t="s">
        <v>4554</v>
      </c>
      <c r="I26" s="168" t="s">
        <v>872</v>
      </c>
    </row>
    <row r="27" spans="1:9" ht="13.8" hidden="1">
      <c r="A27" s="358" t="s">
        <v>544</v>
      </c>
      <c r="B27" s="358" t="s">
        <v>563</v>
      </c>
      <c r="C27" s="376" t="s">
        <v>5101</v>
      </c>
      <c r="D27" s="160" t="s">
        <v>4565</v>
      </c>
      <c r="E27" s="234" t="s">
        <v>4579</v>
      </c>
      <c r="F27" s="4" t="s">
        <v>1444</v>
      </c>
      <c r="G27" s="4">
        <v>2021</v>
      </c>
      <c r="H27" s="4" t="s">
        <v>4584</v>
      </c>
      <c r="I27" s="168" t="s">
        <v>874</v>
      </c>
    </row>
    <row r="28" spans="1:9" ht="13.8" hidden="1">
      <c r="A28" s="358" t="s">
        <v>544</v>
      </c>
      <c r="B28" s="358" t="s">
        <v>563</v>
      </c>
      <c r="C28" s="376" t="s">
        <v>5102</v>
      </c>
      <c r="D28" s="160" t="s">
        <v>4566</v>
      </c>
      <c r="E28" s="234" t="s">
        <v>4579</v>
      </c>
      <c r="F28" s="4" t="s">
        <v>1444</v>
      </c>
      <c r="G28" s="4">
        <v>2021</v>
      </c>
      <c r="H28" s="4" t="s">
        <v>4584</v>
      </c>
      <c r="I28" s="168" t="s">
        <v>874</v>
      </c>
    </row>
    <row r="29" spans="1:9" hidden="1">
      <c r="A29" s="4" t="s">
        <v>537</v>
      </c>
      <c r="B29" s="4" t="s">
        <v>538</v>
      </c>
      <c r="C29" s="376" t="s">
        <v>4877</v>
      </c>
      <c r="D29" s="20" t="s">
        <v>1838</v>
      </c>
      <c r="E29" t="s">
        <v>4779</v>
      </c>
      <c r="F29" s="4" t="s">
        <v>1424</v>
      </c>
      <c r="G29" s="4">
        <v>2021</v>
      </c>
      <c r="H29" s="4" t="s">
        <v>1164</v>
      </c>
      <c r="I29" s="20"/>
    </row>
    <row r="30" spans="1:9" hidden="1">
      <c r="A30" s="4" t="s">
        <v>537</v>
      </c>
      <c r="B30" s="4" t="s">
        <v>542</v>
      </c>
      <c r="C30" s="376" t="s">
        <v>4939</v>
      </c>
      <c r="D30" s="20" t="s">
        <v>1839</v>
      </c>
      <c r="E30" s="356" t="s">
        <v>4733</v>
      </c>
      <c r="F30" s="4" t="s">
        <v>1424</v>
      </c>
      <c r="G30" s="4">
        <v>2021</v>
      </c>
      <c r="H30" s="4" t="s">
        <v>1168</v>
      </c>
      <c r="I30" s="20"/>
    </row>
    <row r="31" spans="1:9" hidden="1">
      <c r="A31" s="4" t="s">
        <v>539</v>
      </c>
      <c r="B31" s="4" t="s">
        <v>546</v>
      </c>
      <c r="C31" s="376" t="s">
        <v>4952</v>
      </c>
      <c r="D31" s="20" t="s">
        <v>823</v>
      </c>
      <c r="E31" s="356" t="s">
        <v>4822</v>
      </c>
      <c r="F31" s="4" t="s">
        <v>1424</v>
      </c>
      <c r="G31" s="4">
        <v>2021</v>
      </c>
      <c r="H31" s="4" t="s">
        <v>1169</v>
      </c>
      <c r="I31" s="373" t="s">
        <v>823</v>
      </c>
    </row>
    <row r="32" spans="1:9" hidden="1">
      <c r="A32" s="4" t="s">
        <v>539</v>
      </c>
      <c r="B32" s="4" t="s">
        <v>547</v>
      </c>
      <c r="C32" s="376" t="s">
        <v>5178</v>
      </c>
      <c r="D32" s="20" t="s">
        <v>4593</v>
      </c>
      <c r="E32" t="s">
        <v>4598</v>
      </c>
      <c r="F32" s="4" t="s">
        <v>1424</v>
      </c>
      <c r="G32" s="4">
        <v>2021</v>
      </c>
      <c r="H32" s="4" t="s">
        <v>1160</v>
      </c>
      <c r="I32" s="168" t="s">
        <v>765</v>
      </c>
    </row>
    <row r="33" spans="1:9" hidden="1">
      <c r="A33" s="4" t="s">
        <v>539</v>
      </c>
      <c r="B33" s="4" t="s">
        <v>548</v>
      </c>
      <c r="C33" s="376" t="s">
        <v>4995</v>
      </c>
      <c r="D33" s="20" t="s">
        <v>836</v>
      </c>
      <c r="E33" s="356" t="s">
        <v>4720</v>
      </c>
      <c r="F33" s="4" t="s">
        <v>1424</v>
      </c>
      <c r="G33" s="4">
        <v>2021</v>
      </c>
      <c r="H33" s="4" t="s">
        <v>4718</v>
      </c>
      <c r="I33" s="168" t="s">
        <v>836</v>
      </c>
    </row>
    <row r="34" spans="1:9" hidden="1">
      <c r="A34" s="4" t="s">
        <v>541</v>
      </c>
      <c r="B34" s="4" t="s">
        <v>557</v>
      </c>
      <c r="C34" s="478" t="s">
        <v>7903</v>
      </c>
      <c r="D34" s="20" t="s">
        <v>4629</v>
      </c>
      <c r="E34" t="s">
        <v>4632</v>
      </c>
      <c r="F34" s="4" t="s">
        <v>1424</v>
      </c>
      <c r="G34" s="4">
        <v>2021</v>
      </c>
      <c r="H34" s="4" t="s">
        <v>1160</v>
      </c>
      <c r="I34" s="168" t="s">
        <v>841</v>
      </c>
    </row>
    <row r="35" spans="1:9" hidden="1">
      <c r="A35" s="4" t="s">
        <v>541</v>
      </c>
      <c r="B35" s="4" t="s">
        <v>557</v>
      </c>
      <c r="C35" s="478" t="s">
        <v>7903</v>
      </c>
      <c r="D35" s="20" t="s">
        <v>4629</v>
      </c>
      <c r="E35" t="s">
        <v>4642</v>
      </c>
      <c r="F35" s="4" t="s">
        <v>1424</v>
      </c>
      <c r="G35" s="4">
        <v>2021</v>
      </c>
      <c r="H35" s="4" t="s">
        <v>1160</v>
      </c>
      <c r="I35" s="168" t="s">
        <v>841</v>
      </c>
    </row>
    <row r="36" spans="1:9" hidden="1">
      <c r="A36" s="4" t="s">
        <v>541</v>
      </c>
      <c r="B36" s="4" t="s">
        <v>557</v>
      </c>
      <c r="C36" s="376" t="s">
        <v>7905</v>
      </c>
      <c r="D36" s="20" t="s">
        <v>4630</v>
      </c>
      <c r="E36" t="s">
        <v>4647</v>
      </c>
      <c r="F36" s="4" t="s">
        <v>1424</v>
      </c>
      <c r="G36" s="4">
        <v>2021</v>
      </c>
      <c r="H36" s="4" t="s">
        <v>1160</v>
      </c>
      <c r="I36" s="168" t="s">
        <v>841</v>
      </c>
    </row>
    <row r="37" spans="1:9" hidden="1">
      <c r="A37" s="4" t="s">
        <v>541</v>
      </c>
      <c r="B37" s="4" t="s">
        <v>557</v>
      </c>
      <c r="C37" s="376" t="s">
        <v>7906</v>
      </c>
      <c r="D37" s="20" t="s">
        <v>791</v>
      </c>
      <c r="E37" s="356" t="s">
        <v>4656</v>
      </c>
      <c r="F37" s="4" t="s">
        <v>1424</v>
      </c>
      <c r="G37" s="4">
        <v>2021</v>
      </c>
      <c r="H37" s="4" t="s">
        <v>1160</v>
      </c>
      <c r="I37" s="168" t="s">
        <v>791</v>
      </c>
    </row>
    <row r="38" spans="1:9" s="356" customFormat="1" hidden="1">
      <c r="A38" s="4" t="s">
        <v>541</v>
      </c>
      <c r="B38" s="4" t="s">
        <v>557</v>
      </c>
      <c r="C38" s="376" t="s">
        <v>7906</v>
      </c>
      <c r="D38" s="20" t="s">
        <v>791</v>
      </c>
      <c r="E38" s="356" t="s">
        <v>4674</v>
      </c>
      <c r="F38" s="4" t="s">
        <v>1424</v>
      </c>
      <c r="G38" s="4">
        <v>2021</v>
      </c>
      <c r="H38" s="4" t="s">
        <v>1160</v>
      </c>
      <c r="I38" s="168" t="s">
        <v>791</v>
      </c>
    </row>
    <row r="39" spans="1:9" s="356" customFormat="1" hidden="1">
      <c r="A39" s="4" t="s">
        <v>541</v>
      </c>
      <c r="B39" s="4" t="s">
        <v>557</v>
      </c>
      <c r="C39" s="376" t="s">
        <v>7907</v>
      </c>
      <c r="D39" s="20" t="s">
        <v>1845</v>
      </c>
      <c r="E39" s="356" t="s">
        <v>4679</v>
      </c>
      <c r="F39" s="4" t="s">
        <v>1424</v>
      </c>
      <c r="G39" s="4">
        <v>2021</v>
      </c>
      <c r="H39" s="4" t="s">
        <v>1160</v>
      </c>
      <c r="I39" s="168" t="s">
        <v>792</v>
      </c>
    </row>
    <row r="40" spans="1:9" s="356" customFormat="1" hidden="1">
      <c r="A40" s="4" t="s">
        <v>541</v>
      </c>
      <c r="B40" s="4" t="s">
        <v>558</v>
      </c>
      <c r="C40" s="376" t="s">
        <v>5036</v>
      </c>
      <c r="D40" s="20" t="s">
        <v>1849</v>
      </c>
      <c r="E40" s="356" t="s">
        <v>4689</v>
      </c>
      <c r="F40" s="4" t="s">
        <v>1424</v>
      </c>
      <c r="G40" s="4">
        <v>2021</v>
      </c>
      <c r="H40" s="4" t="s">
        <v>1160</v>
      </c>
      <c r="I40" s="168" t="s">
        <v>848</v>
      </c>
    </row>
    <row r="41" spans="1:9" s="356" customFormat="1" hidden="1">
      <c r="A41" s="4" t="s">
        <v>541</v>
      </c>
      <c r="B41" s="4" t="s">
        <v>558</v>
      </c>
      <c r="C41" s="376" t="s">
        <v>5037</v>
      </c>
      <c r="D41" s="20" t="s">
        <v>1846</v>
      </c>
      <c r="E41" s="356" t="s">
        <v>4689</v>
      </c>
      <c r="F41" s="4" t="s">
        <v>1424</v>
      </c>
      <c r="G41" s="4">
        <v>2021</v>
      </c>
      <c r="H41" s="4" t="s">
        <v>1160</v>
      </c>
      <c r="I41" s="168" t="s">
        <v>843</v>
      </c>
    </row>
    <row r="42" spans="1:9" s="356" customFormat="1" hidden="1">
      <c r="A42" s="4" t="s">
        <v>541</v>
      </c>
      <c r="B42" s="4" t="s">
        <v>558</v>
      </c>
      <c r="C42" s="376" t="s">
        <v>5038</v>
      </c>
      <c r="D42" s="20" t="s">
        <v>1850</v>
      </c>
      <c r="E42" s="356" t="s">
        <v>4689</v>
      </c>
      <c r="F42" s="4" t="s">
        <v>1424</v>
      </c>
      <c r="G42" s="4">
        <v>2021</v>
      </c>
      <c r="H42" s="4" t="s">
        <v>1160</v>
      </c>
      <c r="I42" s="168" t="s">
        <v>849</v>
      </c>
    </row>
    <row r="43" spans="1:9" s="356" customFormat="1" hidden="1">
      <c r="A43" s="4" t="s">
        <v>541</v>
      </c>
      <c r="B43" s="4" t="s">
        <v>558</v>
      </c>
      <c r="C43" s="376" t="s">
        <v>5039</v>
      </c>
      <c r="D43" s="20" t="s">
        <v>1847</v>
      </c>
      <c r="E43" s="356" t="s">
        <v>4701</v>
      </c>
      <c r="F43" s="4" t="s">
        <v>1424</v>
      </c>
      <c r="G43" s="4">
        <v>2021</v>
      </c>
      <c r="H43" s="4" t="s">
        <v>1160</v>
      </c>
      <c r="I43" s="168" t="s">
        <v>845</v>
      </c>
    </row>
    <row r="44" spans="1:9" s="356" customFormat="1" hidden="1">
      <c r="A44" s="4" t="s">
        <v>541</v>
      </c>
      <c r="B44" s="4" t="s">
        <v>558</v>
      </c>
      <c r="C44" s="376" t="s">
        <v>5040</v>
      </c>
      <c r="D44" s="20" t="s">
        <v>1848</v>
      </c>
      <c r="E44" s="356" t="s">
        <v>4707</v>
      </c>
      <c r="F44" s="4" t="s">
        <v>1424</v>
      </c>
      <c r="G44" s="4">
        <v>2021</v>
      </c>
      <c r="H44" s="4" t="s">
        <v>1160</v>
      </c>
      <c r="I44" s="168" t="s">
        <v>846</v>
      </c>
    </row>
    <row r="45" spans="1:9" s="356" customFormat="1" hidden="1">
      <c r="A45" s="4" t="s">
        <v>543</v>
      </c>
      <c r="B45" s="4" t="s">
        <v>560</v>
      </c>
      <c r="C45" s="376" t="s">
        <v>5063</v>
      </c>
      <c r="D45" s="20" t="s">
        <v>1851</v>
      </c>
      <c r="E45" s="356" t="s">
        <v>4789</v>
      </c>
      <c r="F45" s="4" t="s">
        <v>1424</v>
      </c>
      <c r="G45" s="4">
        <v>2021</v>
      </c>
      <c r="H45" s="4" t="s">
        <v>1164</v>
      </c>
      <c r="I45" s="168" t="s">
        <v>855</v>
      </c>
    </row>
    <row r="46" spans="1:9" s="356" customFormat="1" hidden="1">
      <c r="A46" s="4" t="s">
        <v>544</v>
      </c>
      <c r="B46" s="4" t="s">
        <v>563</v>
      </c>
      <c r="C46" s="376" t="s">
        <v>7908</v>
      </c>
      <c r="D46" s="20" t="s">
        <v>876</v>
      </c>
      <c r="E46" s="356" t="s">
        <v>4711</v>
      </c>
      <c r="F46" s="4" t="s">
        <v>1424</v>
      </c>
      <c r="G46" s="4">
        <v>2021</v>
      </c>
      <c r="H46" s="4" t="s">
        <v>1160</v>
      </c>
      <c r="I46" s="168" t="s">
        <v>876</v>
      </c>
    </row>
    <row r="47" spans="1:9" s="356" customFormat="1" ht="13.8" hidden="1">
      <c r="A47" s="358" t="s">
        <v>544</v>
      </c>
      <c r="B47" s="358" t="s">
        <v>563</v>
      </c>
      <c r="C47" s="376" t="s">
        <v>5109</v>
      </c>
      <c r="D47" s="163" t="s">
        <v>1856</v>
      </c>
      <c r="E47" s="356" t="s">
        <v>4556</v>
      </c>
      <c r="F47" s="4" t="s">
        <v>1424</v>
      </c>
      <c r="G47" s="4">
        <v>2021</v>
      </c>
      <c r="H47" s="1" t="s">
        <v>4554</v>
      </c>
      <c r="I47" s="168" t="s">
        <v>872</v>
      </c>
    </row>
    <row r="48" spans="1:9" s="356" customFormat="1" ht="13.8" hidden="1">
      <c r="A48" s="358" t="s">
        <v>544</v>
      </c>
      <c r="B48" s="358" t="s">
        <v>563</v>
      </c>
      <c r="C48" s="376" t="s">
        <v>5101</v>
      </c>
      <c r="D48" s="160" t="s">
        <v>4565</v>
      </c>
      <c r="E48" s="356" t="s">
        <v>4567</v>
      </c>
      <c r="F48" s="4" t="s">
        <v>1424</v>
      </c>
      <c r="G48" s="4">
        <v>2021</v>
      </c>
      <c r="H48" s="4" t="s">
        <v>4584</v>
      </c>
      <c r="I48" s="168" t="s">
        <v>874</v>
      </c>
    </row>
    <row r="49" spans="1:9" s="356" customFormat="1" ht="13.8" hidden="1">
      <c r="A49" s="358" t="s">
        <v>544</v>
      </c>
      <c r="B49" s="358" t="s">
        <v>563</v>
      </c>
      <c r="C49" s="376" t="s">
        <v>5102</v>
      </c>
      <c r="D49" s="160" t="s">
        <v>4566</v>
      </c>
      <c r="E49" s="356" t="s">
        <v>4568</v>
      </c>
      <c r="F49" s="4" t="s">
        <v>1424</v>
      </c>
      <c r="G49" s="4">
        <v>2021</v>
      </c>
      <c r="H49" s="4" t="s">
        <v>4584</v>
      </c>
      <c r="I49" s="168" t="s">
        <v>874</v>
      </c>
    </row>
    <row r="50" spans="1:9" s="356" customFormat="1" hidden="1">
      <c r="A50" s="4" t="s">
        <v>537</v>
      </c>
      <c r="B50" s="4" t="s">
        <v>538</v>
      </c>
      <c r="C50" s="376" t="s">
        <v>4877</v>
      </c>
      <c r="D50" s="20" t="s">
        <v>1838</v>
      </c>
      <c r="E50" s="356" t="s">
        <v>4780</v>
      </c>
      <c r="F50" s="4" t="s">
        <v>1433</v>
      </c>
      <c r="G50" s="4">
        <v>2022</v>
      </c>
      <c r="H50" s="4" t="s">
        <v>1164</v>
      </c>
      <c r="I50" s="20"/>
    </row>
    <row r="51" spans="1:9" s="356" customFormat="1" hidden="1">
      <c r="A51" s="4" t="s">
        <v>539</v>
      </c>
      <c r="B51" s="4" t="s">
        <v>546</v>
      </c>
      <c r="C51" s="376" t="s">
        <v>4952</v>
      </c>
      <c r="D51" s="20" t="s">
        <v>823</v>
      </c>
      <c r="E51" s="356" t="s">
        <v>4823</v>
      </c>
      <c r="F51" s="4" t="s">
        <v>1433</v>
      </c>
      <c r="G51" s="4">
        <v>2022</v>
      </c>
      <c r="H51" s="4" t="s">
        <v>1169</v>
      </c>
      <c r="I51" s="373" t="s">
        <v>823</v>
      </c>
    </row>
    <row r="52" spans="1:9" s="356" customFormat="1" hidden="1">
      <c r="A52" s="4" t="s">
        <v>539</v>
      </c>
      <c r="B52" s="4" t="s">
        <v>547</v>
      </c>
      <c r="C52" s="376" t="s">
        <v>4977</v>
      </c>
      <c r="D52" s="20" t="s">
        <v>1840</v>
      </c>
      <c r="E52" s="356" t="s">
        <v>4586</v>
      </c>
      <c r="F52" s="4" t="s">
        <v>1433</v>
      </c>
      <c r="G52" s="4">
        <v>2022</v>
      </c>
      <c r="H52" s="4" t="s">
        <v>1160</v>
      </c>
      <c r="I52" s="168" t="s">
        <v>766</v>
      </c>
    </row>
    <row r="53" spans="1:9" s="356" customFormat="1" hidden="1">
      <c r="A53" s="4" t="s">
        <v>539</v>
      </c>
      <c r="B53" s="4" t="s">
        <v>547</v>
      </c>
      <c r="C53" s="376" t="s">
        <v>5177</v>
      </c>
      <c r="D53" s="20" t="s">
        <v>4594</v>
      </c>
      <c r="E53" s="356" t="s">
        <v>4600</v>
      </c>
      <c r="F53" s="4" t="s">
        <v>1433</v>
      </c>
      <c r="G53" s="4">
        <v>2022</v>
      </c>
      <c r="H53" s="4" t="s">
        <v>1160</v>
      </c>
      <c r="I53" s="168" t="s">
        <v>765</v>
      </c>
    </row>
    <row r="54" spans="1:9" s="356" customFormat="1" hidden="1">
      <c r="A54" s="4" t="s">
        <v>539</v>
      </c>
      <c r="B54" s="4" t="s">
        <v>547</v>
      </c>
      <c r="C54" s="376" t="s">
        <v>5179</v>
      </c>
      <c r="D54" s="20" t="s">
        <v>4595</v>
      </c>
      <c r="E54" s="356" t="s">
        <v>4599</v>
      </c>
      <c r="F54" s="4" t="s">
        <v>1433</v>
      </c>
      <c r="G54" s="4">
        <v>2022</v>
      </c>
      <c r="H54" s="4" t="s">
        <v>1160</v>
      </c>
      <c r="I54" s="168" t="s">
        <v>765</v>
      </c>
    </row>
    <row r="55" spans="1:9" s="356" customFormat="1" hidden="1">
      <c r="A55" s="4" t="s">
        <v>539</v>
      </c>
      <c r="B55" s="4" t="s">
        <v>548</v>
      </c>
      <c r="C55" s="376" t="s">
        <v>4995</v>
      </c>
      <c r="D55" s="20" t="s">
        <v>836</v>
      </c>
      <c r="E55" s="356" t="s">
        <v>4721</v>
      </c>
      <c r="F55" s="4" t="s">
        <v>1433</v>
      </c>
      <c r="G55" s="4">
        <v>2022</v>
      </c>
      <c r="H55" s="4" t="s">
        <v>4718</v>
      </c>
      <c r="I55" s="168" t="s">
        <v>836</v>
      </c>
    </row>
    <row r="56" spans="1:9" s="356" customFormat="1" hidden="1">
      <c r="A56" s="4" t="s">
        <v>539</v>
      </c>
      <c r="B56" s="4" t="s">
        <v>548</v>
      </c>
      <c r="C56" s="376" t="s">
        <v>4995</v>
      </c>
      <c r="D56" s="20" t="s">
        <v>836</v>
      </c>
      <c r="E56" s="356" t="s">
        <v>4722</v>
      </c>
      <c r="F56" s="4" t="s">
        <v>1433</v>
      </c>
      <c r="G56" s="4">
        <v>2022</v>
      </c>
      <c r="H56" s="4" t="s">
        <v>4718</v>
      </c>
      <c r="I56" s="168" t="s">
        <v>836</v>
      </c>
    </row>
    <row r="57" spans="1:9" hidden="1">
      <c r="A57" s="4" t="s">
        <v>541</v>
      </c>
      <c r="B57" s="4" t="s">
        <v>557</v>
      </c>
      <c r="C57" s="376" t="s">
        <v>5017</v>
      </c>
      <c r="D57" s="20" t="s">
        <v>1843</v>
      </c>
      <c r="E57" t="s">
        <v>4622</v>
      </c>
      <c r="F57" s="4" t="s">
        <v>1433</v>
      </c>
      <c r="G57" s="4">
        <v>2022</v>
      </c>
      <c r="H57" s="4" t="s">
        <v>1160</v>
      </c>
      <c r="I57" s="168" t="s">
        <v>789</v>
      </c>
    </row>
    <row r="58" spans="1:9" hidden="1">
      <c r="A58" s="4" t="s">
        <v>541</v>
      </c>
      <c r="B58" s="4" t="s">
        <v>557</v>
      </c>
      <c r="C58" s="376" t="s">
        <v>5017</v>
      </c>
      <c r="D58" s="20" t="s">
        <v>1843</v>
      </c>
      <c r="E58" t="s">
        <v>4623</v>
      </c>
      <c r="F58" s="4" t="s">
        <v>1433</v>
      </c>
      <c r="G58" s="4">
        <v>2022</v>
      </c>
      <c r="H58" s="4" t="s">
        <v>1160</v>
      </c>
      <c r="I58" s="168" t="s">
        <v>789</v>
      </c>
    </row>
    <row r="59" spans="1:9" hidden="1">
      <c r="A59" s="4" t="s">
        <v>541</v>
      </c>
      <c r="B59" s="4" t="s">
        <v>557</v>
      </c>
      <c r="C59" s="478" t="s">
        <v>7903</v>
      </c>
      <c r="D59" s="20" t="s">
        <v>4629</v>
      </c>
      <c r="E59" t="s">
        <v>4634</v>
      </c>
      <c r="F59" s="4" t="s">
        <v>1433</v>
      </c>
      <c r="G59" s="4">
        <v>2022</v>
      </c>
      <c r="H59" s="4" t="s">
        <v>1160</v>
      </c>
      <c r="I59" s="168" t="s">
        <v>841</v>
      </c>
    </row>
    <row r="60" spans="1:9" hidden="1">
      <c r="A60" s="4" t="s">
        <v>541</v>
      </c>
      <c r="B60" s="4" t="s">
        <v>557</v>
      </c>
      <c r="C60" s="376" t="s">
        <v>7905</v>
      </c>
      <c r="D60" s="20" t="s">
        <v>4630</v>
      </c>
      <c r="E60" t="s">
        <v>4633</v>
      </c>
      <c r="F60" s="4" t="s">
        <v>1433</v>
      </c>
      <c r="G60" s="4">
        <v>2022</v>
      </c>
      <c r="H60" s="4" t="s">
        <v>1160</v>
      </c>
      <c r="I60" s="168" t="s">
        <v>841</v>
      </c>
    </row>
    <row r="61" spans="1:9" hidden="1">
      <c r="A61" s="4" t="s">
        <v>541</v>
      </c>
      <c r="B61" s="4" t="s">
        <v>557</v>
      </c>
      <c r="C61" s="376" t="s">
        <v>7906</v>
      </c>
      <c r="D61" s="20" t="s">
        <v>791</v>
      </c>
      <c r="E61" t="s">
        <v>4657</v>
      </c>
      <c r="F61" s="4" t="s">
        <v>1433</v>
      </c>
      <c r="G61" s="4">
        <v>2022</v>
      </c>
      <c r="H61" s="4" t="s">
        <v>1160</v>
      </c>
      <c r="I61" s="168" t="s">
        <v>791</v>
      </c>
    </row>
    <row r="62" spans="1:9" hidden="1">
      <c r="A62" s="4" t="s">
        <v>541</v>
      </c>
      <c r="B62" s="4" t="s">
        <v>558</v>
      </c>
      <c r="C62" s="376" t="s">
        <v>5036</v>
      </c>
      <c r="D62" s="20" t="s">
        <v>1849</v>
      </c>
      <c r="E62" s="356" t="s">
        <v>4690</v>
      </c>
      <c r="F62" s="4" t="s">
        <v>1433</v>
      </c>
      <c r="G62" s="4">
        <v>2022</v>
      </c>
      <c r="H62" s="4" t="s">
        <v>1160</v>
      </c>
      <c r="I62" s="168" t="s">
        <v>848</v>
      </c>
    </row>
    <row r="63" spans="1:9" hidden="1">
      <c r="A63" s="4" t="s">
        <v>541</v>
      </c>
      <c r="B63" s="4" t="s">
        <v>558</v>
      </c>
      <c r="C63" s="376" t="s">
        <v>5037</v>
      </c>
      <c r="D63" s="20" t="s">
        <v>1846</v>
      </c>
      <c r="E63" t="s">
        <v>4690</v>
      </c>
      <c r="F63" s="4" t="s">
        <v>1433</v>
      </c>
      <c r="G63" s="4">
        <v>2022</v>
      </c>
      <c r="H63" s="4" t="s">
        <v>1160</v>
      </c>
      <c r="I63" s="168" t="s">
        <v>843</v>
      </c>
    </row>
    <row r="64" spans="1:9" hidden="1">
      <c r="A64" s="4" t="s">
        <v>541</v>
      </c>
      <c r="B64" s="4" t="s">
        <v>558</v>
      </c>
      <c r="C64" s="376" t="s">
        <v>5038</v>
      </c>
      <c r="D64" s="20" t="s">
        <v>1850</v>
      </c>
      <c r="E64" t="s">
        <v>4690</v>
      </c>
      <c r="F64" s="4" t="s">
        <v>1433</v>
      </c>
      <c r="G64" s="4">
        <v>2022</v>
      </c>
      <c r="H64" s="4" t="s">
        <v>1160</v>
      </c>
      <c r="I64" s="168" t="s">
        <v>849</v>
      </c>
    </row>
    <row r="65" spans="1:9" hidden="1">
      <c r="A65" s="4" t="s">
        <v>541</v>
      </c>
      <c r="B65" s="4" t="s">
        <v>558</v>
      </c>
      <c r="C65" s="376" t="s">
        <v>5039</v>
      </c>
      <c r="D65" s="20" t="s">
        <v>1847</v>
      </c>
      <c r="E65" t="s">
        <v>4690</v>
      </c>
      <c r="F65" s="4" t="s">
        <v>1433</v>
      </c>
      <c r="G65" s="4">
        <v>2022</v>
      </c>
      <c r="H65" s="4" t="s">
        <v>1160</v>
      </c>
      <c r="I65" s="168" t="s">
        <v>845</v>
      </c>
    </row>
    <row r="66" spans="1:9" s="356" customFormat="1" hidden="1">
      <c r="A66" s="4" t="s">
        <v>541</v>
      </c>
      <c r="B66" s="4" t="s">
        <v>558</v>
      </c>
      <c r="C66" s="376" t="s">
        <v>5040</v>
      </c>
      <c r="D66" s="20" t="s">
        <v>1848</v>
      </c>
      <c r="E66" s="356" t="s">
        <v>4690</v>
      </c>
      <c r="F66" s="4" t="s">
        <v>1433</v>
      </c>
      <c r="G66" s="4">
        <v>2022</v>
      </c>
      <c r="H66" s="4" t="s">
        <v>1160</v>
      </c>
      <c r="I66" s="168" t="s">
        <v>846</v>
      </c>
    </row>
    <row r="67" spans="1:9" s="356" customFormat="1" hidden="1">
      <c r="A67" s="4" t="s">
        <v>543</v>
      </c>
      <c r="B67" s="4" t="s">
        <v>560</v>
      </c>
      <c r="C67" s="376" t="s">
        <v>5063</v>
      </c>
      <c r="D67" s="20" t="s">
        <v>1851</v>
      </c>
      <c r="E67" s="356" t="s">
        <v>4790</v>
      </c>
      <c r="F67" s="4" t="s">
        <v>1433</v>
      </c>
      <c r="G67" s="4">
        <v>2022</v>
      </c>
      <c r="H67" s="4" t="s">
        <v>1164</v>
      </c>
      <c r="I67" s="168" t="s">
        <v>855</v>
      </c>
    </row>
    <row r="68" spans="1:9" s="356" customFormat="1" hidden="1">
      <c r="A68" s="4" t="s">
        <v>544</v>
      </c>
      <c r="B68" s="4" t="s">
        <v>562</v>
      </c>
      <c r="C68" s="376" t="s">
        <v>5085</v>
      </c>
      <c r="D68" s="20" t="s">
        <v>1853</v>
      </c>
      <c r="E68" s="356" t="s">
        <v>4799</v>
      </c>
      <c r="F68" s="4" t="s">
        <v>1433</v>
      </c>
      <c r="G68" s="4">
        <v>2022</v>
      </c>
      <c r="H68" s="4" t="s">
        <v>4796</v>
      </c>
      <c r="I68" s="168" t="s">
        <v>862</v>
      </c>
    </row>
    <row r="69" spans="1:9" s="356" customFormat="1" hidden="1">
      <c r="A69" s="4" t="s">
        <v>544</v>
      </c>
      <c r="B69" s="4" t="s">
        <v>562</v>
      </c>
      <c r="C69" s="376" t="s">
        <v>5086</v>
      </c>
      <c r="D69" s="20" t="s">
        <v>4798</v>
      </c>
      <c r="E69" s="356" t="s">
        <v>4800</v>
      </c>
      <c r="F69" s="4" t="s">
        <v>1433</v>
      </c>
      <c r="G69" s="4">
        <v>2022</v>
      </c>
      <c r="H69" s="4" t="s">
        <v>4796</v>
      </c>
      <c r="I69" s="168" t="s">
        <v>862</v>
      </c>
    </row>
    <row r="70" spans="1:9" s="356" customFormat="1" hidden="1">
      <c r="A70" s="4" t="s">
        <v>544</v>
      </c>
      <c r="B70" s="4" t="s">
        <v>563</v>
      </c>
      <c r="C70" s="376" t="s">
        <v>7908</v>
      </c>
      <c r="D70" s="20" t="s">
        <v>876</v>
      </c>
      <c r="E70" s="356" t="s">
        <v>4712</v>
      </c>
      <c r="F70" s="4" t="s">
        <v>1433</v>
      </c>
      <c r="G70" s="4">
        <v>2022</v>
      </c>
      <c r="H70" s="4" t="s">
        <v>1160</v>
      </c>
      <c r="I70" s="168" t="s">
        <v>876</v>
      </c>
    </row>
    <row r="71" spans="1:9" s="356" customFormat="1" ht="13.8" hidden="1">
      <c r="A71" s="358" t="s">
        <v>544</v>
      </c>
      <c r="B71" s="358" t="s">
        <v>563</v>
      </c>
      <c r="C71" s="376" t="s">
        <v>5109</v>
      </c>
      <c r="D71" s="163" t="s">
        <v>1856</v>
      </c>
      <c r="E71" s="356" t="s">
        <v>4557</v>
      </c>
      <c r="F71" s="4" t="s">
        <v>1433</v>
      </c>
      <c r="G71" s="4">
        <v>2022</v>
      </c>
      <c r="H71" s="1" t="s">
        <v>4554</v>
      </c>
      <c r="I71" s="168" t="s">
        <v>872</v>
      </c>
    </row>
    <row r="72" spans="1:9" s="356" customFormat="1" hidden="1">
      <c r="A72" s="4" t="s">
        <v>545</v>
      </c>
      <c r="B72" s="4" t="s">
        <v>564</v>
      </c>
      <c r="C72" s="376" t="s">
        <v>5116</v>
      </c>
      <c r="D72" s="20" t="s">
        <v>4744</v>
      </c>
      <c r="E72" s="356" t="s">
        <v>7689</v>
      </c>
      <c r="F72" s="4" t="s">
        <v>1433</v>
      </c>
      <c r="G72" s="4">
        <v>2022</v>
      </c>
      <c r="H72" s="4" t="s">
        <v>4742</v>
      </c>
      <c r="I72" s="168" t="s">
        <v>907</v>
      </c>
    </row>
    <row r="73" spans="1:9" s="356" customFormat="1" hidden="1">
      <c r="A73" s="4" t="s">
        <v>545</v>
      </c>
      <c r="B73" s="4" t="s">
        <v>564</v>
      </c>
      <c r="C73" s="376" t="s">
        <v>5124</v>
      </c>
      <c r="D73" s="20" t="s">
        <v>814</v>
      </c>
      <c r="E73" s="356" t="s">
        <v>4770</v>
      </c>
      <c r="F73" s="4" t="s">
        <v>1433</v>
      </c>
      <c r="G73" s="4">
        <v>2022</v>
      </c>
      <c r="H73" s="4" t="s">
        <v>4742</v>
      </c>
      <c r="I73" s="168" t="s">
        <v>814</v>
      </c>
    </row>
    <row r="74" spans="1:9" s="356" customFormat="1" hidden="1">
      <c r="A74" s="4" t="s">
        <v>537</v>
      </c>
      <c r="B74" s="4" t="s">
        <v>538</v>
      </c>
      <c r="C74" s="376" t="s">
        <v>4877</v>
      </c>
      <c r="D74" s="20" t="s">
        <v>1838</v>
      </c>
      <c r="E74" s="356" t="s">
        <v>4781</v>
      </c>
      <c r="F74" s="4" t="s">
        <v>1421</v>
      </c>
      <c r="G74" s="4">
        <v>2022</v>
      </c>
      <c r="H74" s="4" t="s">
        <v>1164</v>
      </c>
      <c r="I74" s="20"/>
    </row>
    <row r="75" spans="1:9" s="356" customFormat="1" hidden="1">
      <c r="A75" s="4" t="s">
        <v>537</v>
      </c>
      <c r="B75" s="4" t="s">
        <v>542</v>
      </c>
      <c r="C75" s="376" t="s">
        <v>4939</v>
      </c>
      <c r="D75" s="20" t="s">
        <v>1839</v>
      </c>
      <c r="E75" s="356" t="s">
        <v>4734</v>
      </c>
      <c r="F75" s="4" t="s">
        <v>1421</v>
      </c>
      <c r="G75" s="4">
        <v>2022</v>
      </c>
      <c r="H75" s="4" t="s">
        <v>1168</v>
      </c>
      <c r="I75" s="20"/>
    </row>
    <row r="76" spans="1:9" s="356" customFormat="1" hidden="1">
      <c r="A76" s="4" t="s">
        <v>539</v>
      </c>
      <c r="B76" s="4" t="s">
        <v>547</v>
      </c>
      <c r="C76" s="376" t="s">
        <v>5178</v>
      </c>
      <c r="D76" s="20" t="s">
        <v>4593</v>
      </c>
      <c r="E76" s="356" t="s">
        <v>4610</v>
      </c>
      <c r="F76" s="4" t="s">
        <v>1421</v>
      </c>
      <c r="G76" s="4">
        <v>2022</v>
      </c>
      <c r="H76" s="4" t="s">
        <v>1160</v>
      </c>
      <c r="I76" s="168" t="s">
        <v>765</v>
      </c>
    </row>
    <row r="77" spans="1:9" s="356" customFormat="1" hidden="1">
      <c r="A77" s="4" t="s">
        <v>539</v>
      </c>
      <c r="B77" s="4" t="s">
        <v>547</v>
      </c>
      <c r="C77" s="376" t="s">
        <v>5178</v>
      </c>
      <c r="D77" s="20" t="s">
        <v>4593</v>
      </c>
      <c r="E77" s="356" t="s">
        <v>4617</v>
      </c>
      <c r="F77" s="4" t="s">
        <v>1421</v>
      </c>
      <c r="G77" s="4">
        <v>2022</v>
      </c>
      <c r="H77" s="4" t="s">
        <v>1160</v>
      </c>
      <c r="I77" s="168" t="s">
        <v>765</v>
      </c>
    </row>
    <row r="78" spans="1:9" s="356" customFormat="1" hidden="1">
      <c r="A78" s="4" t="s">
        <v>539</v>
      </c>
      <c r="B78" s="4" t="s">
        <v>548</v>
      </c>
      <c r="C78" s="376" t="s">
        <v>4995</v>
      </c>
      <c r="D78" s="20" t="s">
        <v>836</v>
      </c>
      <c r="E78" s="356" t="s">
        <v>4723</v>
      </c>
      <c r="F78" s="4" t="s">
        <v>1421</v>
      </c>
      <c r="G78" s="4">
        <v>2022</v>
      </c>
      <c r="H78" s="4" t="s">
        <v>4718</v>
      </c>
      <c r="I78" s="168" t="s">
        <v>836</v>
      </c>
    </row>
    <row r="79" spans="1:9" s="356" customFormat="1" hidden="1">
      <c r="A79" s="4" t="s">
        <v>541</v>
      </c>
      <c r="B79" s="4" t="s">
        <v>557</v>
      </c>
      <c r="C79" s="478" t="s">
        <v>7903</v>
      </c>
      <c r="D79" s="20" t="s">
        <v>4629</v>
      </c>
      <c r="E79" s="356" t="s">
        <v>4635</v>
      </c>
      <c r="F79" s="4" t="s">
        <v>1421</v>
      </c>
      <c r="G79" s="4">
        <v>2022</v>
      </c>
      <c r="H79" s="4" t="s">
        <v>1160</v>
      </c>
      <c r="I79" s="168" t="s">
        <v>841</v>
      </c>
    </row>
    <row r="80" spans="1:9" s="356" customFormat="1" hidden="1">
      <c r="A80" s="4" t="s">
        <v>541</v>
      </c>
      <c r="B80" s="4" t="s">
        <v>557</v>
      </c>
      <c r="C80" s="478" t="s">
        <v>7903</v>
      </c>
      <c r="D80" s="20" t="s">
        <v>4629</v>
      </c>
      <c r="E80" s="356" t="s">
        <v>4643</v>
      </c>
      <c r="F80" s="4" t="s">
        <v>1421</v>
      </c>
      <c r="G80" s="4">
        <v>2022</v>
      </c>
      <c r="H80" s="4" t="s">
        <v>1160</v>
      </c>
      <c r="I80" s="168" t="s">
        <v>841</v>
      </c>
    </row>
    <row r="81" spans="1:9" hidden="1">
      <c r="A81" s="4" t="s">
        <v>541</v>
      </c>
      <c r="B81" s="4" t="s">
        <v>557</v>
      </c>
      <c r="C81" s="376" t="s">
        <v>7905</v>
      </c>
      <c r="D81" s="20" t="s">
        <v>4630</v>
      </c>
      <c r="E81" t="s">
        <v>4648</v>
      </c>
      <c r="F81" s="4" t="s">
        <v>1421</v>
      </c>
      <c r="G81" s="4">
        <v>2022</v>
      </c>
      <c r="H81" s="4" t="s">
        <v>1160</v>
      </c>
      <c r="I81" s="168" t="s">
        <v>841</v>
      </c>
    </row>
    <row r="82" spans="1:9" hidden="1">
      <c r="A82" s="4" t="s">
        <v>541</v>
      </c>
      <c r="B82" s="4" t="s">
        <v>557</v>
      </c>
      <c r="C82" s="376" t="s">
        <v>7906</v>
      </c>
      <c r="D82" s="20" t="s">
        <v>791</v>
      </c>
      <c r="E82" t="s">
        <v>4659</v>
      </c>
      <c r="F82" s="4" t="s">
        <v>1421</v>
      </c>
      <c r="G82" s="4">
        <v>2022</v>
      </c>
      <c r="H82" s="4" t="s">
        <v>1160</v>
      </c>
      <c r="I82" s="168" t="s">
        <v>791</v>
      </c>
    </row>
    <row r="83" spans="1:9" hidden="1">
      <c r="A83" s="4" t="s">
        <v>541</v>
      </c>
      <c r="B83" s="4" t="s">
        <v>557</v>
      </c>
      <c r="C83" s="376" t="s">
        <v>7906</v>
      </c>
      <c r="D83" s="20" t="s">
        <v>791</v>
      </c>
      <c r="E83" t="s">
        <v>4670</v>
      </c>
      <c r="F83" s="4" t="s">
        <v>1421</v>
      </c>
      <c r="G83" s="4">
        <v>2022</v>
      </c>
      <c r="H83" s="4" t="s">
        <v>1160</v>
      </c>
      <c r="I83" s="168" t="s">
        <v>791</v>
      </c>
    </row>
    <row r="84" spans="1:9" hidden="1">
      <c r="A84" s="4" t="s">
        <v>541</v>
      </c>
      <c r="B84" s="4" t="s">
        <v>557</v>
      </c>
      <c r="C84" s="376" t="s">
        <v>7907</v>
      </c>
      <c r="D84" s="20" t="s">
        <v>1845</v>
      </c>
      <c r="E84" t="s">
        <v>4685</v>
      </c>
      <c r="F84" s="4" t="s">
        <v>1421</v>
      </c>
      <c r="G84" s="4">
        <v>2022</v>
      </c>
      <c r="H84" s="4" t="s">
        <v>1160</v>
      </c>
      <c r="I84" s="168" t="s">
        <v>792</v>
      </c>
    </row>
    <row r="85" spans="1:9" hidden="1">
      <c r="A85" s="4" t="s">
        <v>541</v>
      </c>
      <c r="B85" s="4" t="s">
        <v>557</v>
      </c>
      <c r="C85" s="376" t="s">
        <v>7907</v>
      </c>
      <c r="D85" s="20" t="s">
        <v>1845</v>
      </c>
      <c r="E85" t="s">
        <v>4686</v>
      </c>
      <c r="F85" s="4" t="s">
        <v>1421</v>
      </c>
      <c r="G85" s="4">
        <v>2022</v>
      </c>
      <c r="H85" s="4" t="s">
        <v>1160</v>
      </c>
      <c r="I85" s="168" t="s">
        <v>792</v>
      </c>
    </row>
    <row r="86" spans="1:9" hidden="1">
      <c r="A86" s="4" t="s">
        <v>541</v>
      </c>
      <c r="B86" s="4" t="s">
        <v>558</v>
      </c>
      <c r="C86" s="376" t="s">
        <v>5036</v>
      </c>
      <c r="D86" s="20" t="s">
        <v>1849</v>
      </c>
      <c r="E86" t="s">
        <v>4691</v>
      </c>
      <c r="F86" s="4" t="s">
        <v>1421</v>
      </c>
      <c r="G86" s="4">
        <v>2022</v>
      </c>
      <c r="H86" s="4" t="s">
        <v>1160</v>
      </c>
      <c r="I86" s="168" t="s">
        <v>848</v>
      </c>
    </row>
    <row r="87" spans="1:9" hidden="1">
      <c r="A87" s="4" t="s">
        <v>541</v>
      </c>
      <c r="B87" s="4" t="s">
        <v>558</v>
      </c>
      <c r="C87" s="376" t="s">
        <v>5037</v>
      </c>
      <c r="D87" s="20" t="s">
        <v>1846</v>
      </c>
      <c r="E87" t="s">
        <v>4691</v>
      </c>
      <c r="F87" s="4" t="s">
        <v>1421</v>
      </c>
      <c r="G87" s="4">
        <v>2022</v>
      </c>
      <c r="H87" s="4" t="s">
        <v>1160</v>
      </c>
      <c r="I87" s="168" t="s">
        <v>843</v>
      </c>
    </row>
    <row r="88" spans="1:9" hidden="1">
      <c r="A88" s="4" t="s">
        <v>541</v>
      </c>
      <c r="B88" s="4" t="s">
        <v>558</v>
      </c>
      <c r="C88" s="376" t="s">
        <v>5038</v>
      </c>
      <c r="D88" s="20" t="s">
        <v>1850</v>
      </c>
      <c r="E88" t="s">
        <v>4691</v>
      </c>
      <c r="F88" s="4" t="s">
        <v>1421</v>
      </c>
      <c r="G88" s="4">
        <v>2022</v>
      </c>
      <c r="H88" s="4" t="s">
        <v>1160</v>
      </c>
      <c r="I88" s="168" t="s">
        <v>849</v>
      </c>
    </row>
    <row r="89" spans="1:9" hidden="1">
      <c r="A89" s="4" t="s">
        <v>541</v>
      </c>
      <c r="B89" s="4" t="s">
        <v>558</v>
      </c>
      <c r="C89" s="376" t="s">
        <v>5039</v>
      </c>
      <c r="D89" s="20" t="s">
        <v>1847</v>
      </c>
      <c r="E89" t="s">
        <v>4702</v>
      </c>
      <c r="F89" s="4" t="s">
        <v>1421</v>
      </c>
      <c r="G89" s="4">
        <v>2022</v>
      </c>
      <c r="H89" s="4" t="s">
        <v>1160</v>
      </c>
      <c r="I89" s="168" t="s">
        <v>845</v>
      </c>
    </row>
    <row r="90" spans="1:9" hidden="1">
      <c r="A90" s="4" t="s">
        <v>541</v>
      </c>
      <c r="B90" s="4" t="s">
        <v>558</v>
      </c>
      <c r="C90" s="376" t="s">
        <v>5040</v>
      </c>
      <c r="D90" s="20" t="s">
        <v>1848</v>
      </c>
      <c r="E90" t="s">
        <v>4691</v>
      </c>
      <c r="F90" s="4" t="s">
        <v>1421</v>
      </c>
      <c r="G90" s="4">
        <v>2022</v>
      </c>
      <c r="H90" s="4" t="s">
        <v>1160</v>
      </c>
      <c r="I90" s="168" t="s">
        <v>846</v>
      </c>
    </row>
    <row r="91" spans="1:9" hidden="1">
      <c r="A91" s="4" t="s">
        <v>544</v>
      </c>
      <c r="B91" s="4" t="s">
        <v>562</v>
      </c>
      <c r="C91" s="376" t="s">
        <v>5085</v>
      </c>
      <c r="D91" s="20" t="s">
        <v>1853</v>
      </c>
      <c r="E91" t="s">
        <v>4801</v>
      </c>
      <c r="F91" s="4" t="s">
        <v>1421</v>
      </c>
      <c r="G91" s="4">
        <v>2022</v>
      </c>
      <c r="H91" s="4" t="s">
        <v>4796</v>
      </c>
      <c r="I91" s="168" t="s">
        <v>862</v>
      </c>
    </row>
    <row r="92" spans="1:9" hidden="1">
      <c r="A92" s="4" t="s">
        <v>544</v>
      </c>
      <c r="B92" s="4" t="s">
        <v>562</v>
      </c>
      <c r="C92" s="376" t="s">
        <v>5085</v>
      </c>
      <c r="D92" s="20" t="s">
        <v>1853</v>
      </c>
      <c r="E92" s="478" t="s">
        <v>7650</v>
      </c>
      <c r="F92" s="4" t="s">
        <v>1421</v>
      </c>
      <c r="G92" s="4">
        <v>2022</v>
      </c>
      <c r="H92" s="4" t="s">
        <v>4796</v>
      </c>
      <c r="I92" s="168" t="s">
        <v>862</v>
      </c>
    </row>
    <row r="93" spans="1:9" hidden="1">
      <c r="A93" s="4" t="s">
        <v>544</v>
      </c>
      <c r="B93" s="4" t="s">
        <v>562</v>
      </c>
      <c r="C93" s="376" t="s">
        <v>5086</v>
      </c>
      <c r="D93" s="20" t="s">
        <v>4798</v>
      </c>
      <c r="E93" t="s">
        <v>4816</v>
      </c>
      <c r="F93" s="4" t="s">
        <v>1421</v>
      </c>
      <c r="G93" s="4">
        <v>2022</v>
      </c>
      <c r="H93" s="4" t="s">
        <v>4796</v>
      </c>
      <c r="I93" s="168" t="s">
        <v>862</v>
      </c>
    </row>
    <row r="94" spans="1:9" hidden="1">
      <c r="A94" s="4" t="s">
        <v>544</v>
      </c>
      <c r="B94" s="4" t="s">
        <v>562</v>
      </c>
      <c r="C94" s="376" t="s">
        <v>5086</v>
      </c>
      <c r="D94" s="20" t="s">
        <v>4798</v>
      </c>
      <c r="E94" s="478" t="s">
        <v>7650</v>
      </c>
      <c r="F94" s="4" t="s">
        <v>1421</v>
      </c>
      <c r="G94" s="4">
        <v>2022</v>
      </c>
      <c r="H94" s="4" t="s">
        <v>4796</v>
      </c>
      <c r="I94" s="168" t="s">
        <v>862</v>
      </c>
    </row>
    <row r="95" spans="1:9" hidden="1">
      <c r="A95" s="4" t="s">
        <v>544</v>
      </c>
      <c r="B95" s="4" t="s">
        <v>563</v>
      </c>
      <c r="C95" s="376" t="s">
        <v>7908</v>
      </c>
      <c r="D95" s="20" t="s">
        <v>876</v>
      </c>
      <c r="E95" t="s">
        <v>4713</v>
      </c>
      <c r="F95" s="4" t="s">
        <v>1421</v>
      </c>
      <c r="G95" s="4">
        <v>2022</v>
      </c>
      <c r="H95" s="4" t="s">
        <v>1160</v>
      </c>
      <c r="I95" s="168" t="s">
        <v>876</v>
      </c>
    </row>
    <row r="96" spans="1:9" ht="13.8" hidden="1">
      <c r="A96" s="358" t="s">
        <v>544</v>
      </c>
      <c r="B96" s="358" t="s">
        <v>563</v>
      </c>
      <c r="C96" s="376" t="s">
        <v>5109</v>
      </c>
      <c r="D96" s="163" t="s">
        <v>1856</v>
      </c>
      <c r="E96" t="s">
        <v>4558</v>
      </c>
      <c r="F96" s="4" t="s">
        <v>1421</v>
      </c>
      <c r="G96" s="4">
        <v>2022</v>
      </c>
      <c r="H96" s="1" t="s">
        <v>4554</v>
      </c>
      <c r="I96" s="168" t="s">
        <v>872</v>
      </c>
    </row>
    <row r="97" spans="1:9" ht="13.8" hidden="1">
      <c r="A97" s="358" t="s">
        <v>544</v>
      </c>
      <c r="B97" s="358" t="s">
        <v>563</v>
      </c>
      <c r="C97" s="376" t="s">
        <v>5101</v>
      </c>
      <c r="D97" s="160" t="s">
        <v>4565</v>
      </c>
      <c r="E97" t="s">
        <v>4569</v>
      </c>
      <c r="F97" s="4" t="s">
        <v>1421</v>
      </c>
      <c r="G97" s="4">
        <v>2022</v>
      </c>
      <c r="H97" s="4" t="s">
        <v>4584</v>
      </c>
      <c r="I97" s="168" t="s">
        <v>874</v>
      </c>
    </row>
    <row r="98" spans="1:9" ht="13.8" hidden="1">
      <c r="A98" s="358" t="s">
        <v>544</v>
      </c>
      <c r="B98" s="358" t="s">
        <v>563</v>
      </c>
      <c r="C98" s="376" t="s">
        <v>5102</v>
      </c>
      <c r="D98" s="160" t="s">
        <v>4566</v>
      </c>
      <c r="E98" t="s">
        <v>4570</v>
      </c>
      <c r="F98" s="4" t="s">
        <v>1421</v>
      </c>
      <c r="G98" s="4">
        <v>2022</v>
      </c>
      <c r="H98" s="4" t="s">
        <v>4584</v>
      </c>
      <c r="I98" s="168" t="s">
        <v>874</v>
      </c>
    </row>
    <row r="99" spans="1:9" hidden="1">
      <c r="A99" s="4" t="s">
        <v>545</v>
      </c>
      <c r="B99" s="4" t="s">
        <v>564</v>
      </c>
      <c r="C99" s="376" t="s">
        <v>5116</v>
      </c>
      <c r="D99" s="20" t="s">
        <v>4744</v>
      </c>
      <c r="E99" t="s">
        <v>7692</v>
      </c>
      <c r="F99" s="4" t="s">
        <v>1421</v>
      </c>
      <c r="G99" s="4">
        <v>2022</v>
      </c>
      <c r="H99" s="4" t="s">
        <v>4742</v>
      </c>
      <c r="I99" s="168" t="s">
        <v>907</v>
      </c>
    </row>
    <row r="100" spans="1:9" s="484" customFormat="1" hidden="1">
      <c r="A100" s="650" t="s">
        <v>545</v>
      </c>
      <c r="B100" s="650" t="s">
        <v>564</v>
      </c>
      <c r="C100" s="478" t="s">
        <v>5116</v>
      </c>
      <c r="D100" s="20" t="s">
        <v>4744</v>
      </c>
      <c r="E100" s="484" t="s">
        <v>7690</v>
      </c>
      <c r="F100" s="650" t="s">
        <v>1421</v>
      </c>
      <c r="G100" s="650">
        <v>2022</v>
      </c>
      <c r="H100" s="650" t="s">
        <v>4742</v>
      </c>
      <c r="I100" s="168" t="s">
        <v>907</v>
      </c>
    </row>
    <row r="101" spans="1:9" s="484" customFormat="1" hidden="1">
      <c r="A101" s="646" t="s">
        <v>545</v>
      </c>
      <c r="B101" s="646" t="s">
        <v>564</v>
      </c>
      <c r="C101" s="478" t="s">
        <v>5116</v>
      </c>
      <c r="D101" s="20" t="s">
        <v>4744</v>
      </c>
      <c r="E101" s="484" t="s">
        <v>7612</v>
      </c>
      <c r="F101" s="646" t="s">
        <v>1421</v>
      </c>
      <c r="G101" s="646">
        <v>2022</v>
      </c>
      <c r="H101" s="646" t="s">
        <v>4742</v>
      </c>
      <c r="I101" s="168" t="s">
        <v>907</v>
      </c>
    </row>
    <row r="102" spans="1:9" hidden="1">
      <c r="A102" s="4" t="s">
        <v>545</v>
      </c>
      <c r="B102" s="4" t="s">
        <v>564</v>
      </c>
      <c r="C102" s="376" t="s">
        <v>5118</v>
      </c>
      <c r="D102" s="160" t="s">
        <v>4753</v>
      </c>
      <c r="E102" t="s">
        <v>4756</v>
      </c>
      <c r="F102" s="4" t="s">
        <v>1421</v>
      </c>
      <c r="G102" s="4">
        <v>2022</v>
      </c>
      <c r="H102" s="4" t="s">
        <v>4742</v>
      </c>
      <c r="I102" s="168" t="s">
        <v>907</v>
      </c>
    </row>
    <row r="103" spans="1:9" hidden="1">
      <c r="A103" s="4" t="s">
        <v>545</v>
      </c>
      <c r="B103" s="4" t="s">
        <v>564</v>
      </c>
      <c r="C103" s="376" t="s">
        <v>5119</v>
      </c>
      <c r="D103" s="160" t="s">
        <v>4754</v>
      </c>
      <c r="E103" t="s">
        <v>7617</v>
      </c>
      <c r="F103" s="4" t="s">
        <v>1421</v>
      </c>
      <c r="G103" s="4">
        <v>2022</v>
      </c>
      <c r="H103" s="4" t="s">
        <v>4742</v>
      </c>
      <c r="I103" s="168" t="s">
        <v>907</v>
      </c>
    </row>
    <row r="104" spans="1:9" hidden="1">
      <c r="A104" s="4" t="s">
        <v>545</v>
      </c>
      <c r="B104" s="4" t="s">
        <v>564</v>
      </c>
      <c r="C104" s="376" t="s">
        <v>5120</v>
      </c>
      <c r="D104" s="160" t="s">
        <v>4755</v>
      </c>
      <c r="E104" t="s">
        <v>4761</v>
      </c>
      <c r="F104" s="4" t="s">
        <v>1421</v>
      </c>
      <c r="G104" s="4">
        <v>2022</v>
      </c>
      <c r="H104" s="4" t="s">
        <v>4742</v>
      </c>
      <c r="I104" s="168" t="s">
        <v>907</v>
      </c>
    </row>
    <row r="105" spans="1:9" s="356" customFormat="1" hidden="1">
      <c r="A105" s="4" t="s">
        <v>545</v>
      </c>
      <c r="B105" s="4" t="s">
        <v>564</v>
      </c>
      <c r="C105" s="376" t="s">
        <v>5115</v>
      </c>
      <c r="D105" s="20" t="s">
        <v>812</v>
      </c>
      <c r="E105" s="356" t="s">
        <v>4765</v>
      </c>
      <c r="F105" s="4" t="s">
        <v>1421</v>
      </c>
      <c r="G105" s="4">
        <v>2022</v>
      </c>
      <c r="H105" s="4" t="s">
        <v>4742</v>
      </c>
      <c r="I105" s="168" t="s">
        <v>812</v>
      </c>
    </row>
    <row r="106" spans="1:9" s="356" customFormat="1" hidden="1">
      <c r="A106" s="4" t="s">
        <v>545</v>
      </c>
      <c r="B106" s="4" t="s">
        <v>564</v>
      </c>
      <c r="C106" s="376" t="s">
        <v>5124</v>
      </c>
      <c r="D106" s="20" t="s">
        <v>814</v>
      </c>
      <c r="E106" s="356" t="s">
        <v>7627</v>
      </c>
      <c r="F106" s="4" t="s">
        <v>1421</v>
      </c>
      <c r="G106" s="4">
        <v>2022</v>
      </c>
      <c r="H106" s="4" t="s">
        <v>4742</v>
      </c>
      <c r="I106" s="168" t="s">
        <v>814</v>
      </c>
    </row>
    <row r="107" spans="1:9" s="484" customFormat="1" hidden="1">
      <c r="A107" s="646" t="s">
        <v>545</v>
      </c>
      <c r="B107" s="646" t="s">
        <v>564</v>
      </c>
      <c r="C107" s="478" t="s">
        <v>5124</v>
      </c>
      <c r="D107" s="20" t="s">
        <v>814</v>
      </c>
      <c r="E107" s="484" t="s">
        <v>7628</v>
      </c>
      <c r="F107" s="646" t="s">
        <v>1421</v>
      </c>
      <c r="G107" s="646">
        <v>2022</v>
      </c>
      <c r="H107" s="646" t="s">
        <v>4742</v>
      </c>
      <c r="I107" s="168" t="s">
        <v>814</v>
      </c>
    </row>
    <row r="108" spans="1:9" s="356" customFormat="1" hidden="1">
      <c r="A108" s="4" t="s">
        <v>545</v>
      </c>
      <c r="B108" s="4" t="s">
        <v>565</v>
      </c>
      <c r="C108" s="376" t="s">
        <v>5125</v>
      </c>
      <c r="D108" s="160" t="s">
        <v>1860</v>
      </c>
      <c r="E108" s="356" t="s">
        <v>4826</v>
      </c>
      <c r="F108" s="4" t="s">
        <v>1421</v>
      </c>
      <c r="G108" s="4">
        <v>2022</v>
      </c>
      <c r="H108" s="4" t="s">
        <v>1165</v>
      </c>
      <c r="I108" s="168" t="s">
        <v>880</v>
      </c>
    </row>
    <row r="109" spans="1:9" s="356" customFormat="1" hidden="1">
      <c r="A109" s="4" t="s">
        <v>537</v>
      </c>
      <c r="B109" s="4" t="s">
        <v>538</v>
      </c>
      <c r="C109" s="376" t="s">
        <v>4877</v>
      </c>
      <c r="D109" s="20" t="s">
        <v>1838</v>
      </c>
      <c r="E109" s="356" t="s">
        <v>4782</v>
      </c>
      <c r="F109" s="4" t="s">
        <v>1444</v>
      </c>
      <c r="G109" s="4">
        <v>2022</v>
      </c>
      <c r="H109" s="4" t="s">
        <v>1164</v>
      </c>
      <c r="I109" s="20"/>
    </row>
    <row r="110" spans="1:9" s="356" customFormat="1" hidden="1">
      <c r="A110" s="4" t="s">
        <v>539</v>
      </c>
      <c r="B110" s="4" t="s">
        <v>547</v>
      </c>
      <c r="C110" s="376" t="s">
        <v>4977</v>
      </c>
      <c r="D110" s="20" t="s">
        <v>1840</v>
      </c>
      <c r="E110" s="356" t="s">
        <v>4587</v>
      </c>
      <c r="F110" s="4" t="s">
        <v>1444</v>
      </c>
      <c r="G110" s="4">
        <v>2022</v>
      </c>
      <c r="H110" s="4" t="s">
        <v>7734</v>
      </c>
      <c r="I110" s="168" t="s">
        <v>766</v>
      </c>
    </row>
    <row r="111" spans="1:9" s="356" customFormat="1" hidden="1">
      <c r="A111" s="4" t="s">
        <v>539</v>
      </c>
      <c r="B111" s="4" t="s">
        <v>547</v>
      </c>
      <c r="C111" s="376" t="s">
        <v>5177</v>
      </c>
      <c r="D111" s="20" t="s">
        <v>4594</v>
      </c>
      <c r="E111" s="356" t="s">
        <v>4605</v>
      </c>
      <c r="F111" s="4" t="s">
        <v>1444</v>
      </c>
      <c r="G111" s="4">
        <v>2022</v>
      </c>
      <c r="H111" s="4" t="s">
        <v>7734</v>
      </c>
      <c r="I111" s="168" t="s">
        <v>765</v>
      </c>
    </row>
    <row r="112" spans="1:9" s="356" customFormat="1" hidden="1">
      <c r="A112" s="4" t="s">
        <v>539</v>
      </c>
      <c r="B112" s="4" t="s">
        <v>547</v>
      </c>
      <c r="C112" s="376" t="s">
        <v>5178</v>
      </c>
      <c r="D112" s="20" t="s">
        <v>4593</v>
      </c>
      <c r="E112" s="356" t="s">
        <v>4611</v>
      </c>
      <c r="F112" s="4" t="s">
        <v>1444</v>
      </c>
      <c r="G112" s="4">
        <v>2022</v>
      </c>
      <c r="H112" s="4" t="s">
        <v>7734</v>
      </c>
      <c r="I112" s="168" t="s">
        <v>765</v>
      </c>
    </row>
    <row r="113" spans="1:9" s="356" customFormat="1" hidden="1">
      <c r="A113" s="4" t="s">
        <v>539</v>
      </c>
      <c r="B113" s="4" t="s">
        <v>547</v>
      </c>
      <c r="C113" s="376" t="s">
        <v>5179</v>
      </c>
      <c r="D113" s="20" t="s">
        <v>4595</v>
      </c>
      <c r="E113" s="356" t="s">
        <v>4601</v>
      </c>
      <c r="F113" s="4" t="s">
        <v>1444</v>
      </c>
      <c r="G113" s="4">
        <v>2022</v>
      </c>
      <c r="H113" s="4" t="s">
        <v>7734</v>
      </c>
      <c r="I113" s="168" t="s">
        <v>765</v>
      </c>
    </row>
    <row r="114" spans="1:9" s="356" customFormat="1" hidden="1">
      <c r="A114" s="4" t="s">
        <v>539</v>
      </c>
      <c r="B114" s="4" t="s">
        <v>548</v>
      </c>
      <c r="C114" s="376" t="s">
        <v>4995</v>
      </c>
      <c r="D114" s="20" t="s">
        <v>836</v>
      </c>
      <c r="E114" s="356" t="s">
        <v>4724</v>
      </c>
      <c r="F114" s="4" t="s">
        <v>1444</v>
      </c>
      <c r="G114" s="4">
        <v>2022</v>
      </c>
      <c r="H114" s="4" t="s">
        <v>7733</v>
      </c>
      <c r="I114" s="168" t="s">
        <v>836</v>
      </c>
    </row>
    <row r="115" spans="1:9" s="356" customFormat="1" hidden="1">
      <c r="A115" s="4" t="s">
        <v>541</v>
      </c>
      <c r="B115" s="4" t="s">
        <v>557</v>
      </c>
      <c r="C115" s="478" t="s">
        <v>7903</v>
      </c>
      <c r="D115" s="20" t="s">
        <v>4629</v>
      </c>
      <c r="E115" s="356" t="s">
        <v>4636</v>
      </c>
      <c r="F115" s="4" t="s">
        <v>1444</v>
      </c>
      <c r="G115" s="4">
        <v>2022</v>
      </c>
      <c r="H115" s="4" t="s">
        <v>7734</v>
      </c>
      <c r="I115" s="168" t="s">
        <v>841</v>
      </c>
    </row>
    <row r="116" spans="1:9" hidden="1">
      <c r="A116" s="4" t="s">
        <v>541</v>
      </c>
      <c r="B116" s="4" t="s">
        <v>557</v>
      </c>
      <c r="C116" s="376" t="s">
        <v>7905</v>
      </c>
      <c r="D116" s="20" t="s">
        <v>4630</v>
      </c>
      <c r="E116" t="s">
        <v>4649</v>
      </c>
      <c r="F116" s="4" t="s">
        <v>1444</v>
      </c>
      <c r="G116" s="4">
        <v>2022</v>
      </c>
      <c r="H116" s="4" t="s">
        <v>7734</v>
      </c>
      <c r="I116" s="168" t="s">
        <v>841</v>
      </c>
    </row>
    <row r="117" spans="1:9" s="356" customFormat="1" hidden="1">
      <c r="A117" s="4" t="s">
        <v>541</v>
      </c>
      <c r="B117" s="4" t="s">
        <v>557</v>
      </c>
      <c r="C117" s="376" t="s">
        <v>7906</v>
      </c>
      <c r="D117" s="20" t="s">
        <v>791</v>
      </c>
      <c r="E117" s="356" t="s">
        <v>4658</v>
      </c>
      <c r="F117" s="4" t="s">
        <v>1444</v>
      </c>
      <c r="G117" s="4">
        <v>2022</v>
      </c>
      <c r="H117" s="4" t="s">
        <v>7734</v>
      </c>
      <c r="I117" s="168" t="s">
        <v>791</v>
      </c>
    </row>
    <row r="118" spans="1:9" s="356" customFormat="1" hidden="1">
      <c r="A118" s="4" t="s">
        <v>541</v>
      </c>
      <c r="B118" s="4" t="s">
        <v>557</v>
      </c>
      <c r="C118" s="376" t="s">
        <v>7906</v>
      </c>
      <c r="D118" s="20" t="s">
        <v>791</v>
      </c>
      <c r="E118" s="356" t="s">
        <v>4660</v>
      </c>
      <c r="F118" s="4" t="s">
        <v>1444</v>
      </c>
      <c r="G118" s="4">
        <v>2022</v>
      </c>
      <c r="H118" s="4" t="s">
        <v>7734</v>
      </c>
      <c r="I118" s="168" t="s">
        <v>791</v>
      </c>
    </row>
    <row r="119" spans="1:9" s="356" customFormat="1" hidden="1">
      <c r="A119" s="4" t="s">
        <v>541</v>
      </c>
      <c r="B119" s="4" t="s">
        <v>557</v>
      </c>
      <c r="C119" s="376" t="s">
        <v>7906</v>
      </c>
      <c r="D119" s="20" t="s">
        <v>791</v>
      </c>
      <c r="E119" s="356" t="s">
        <v>4671</v>
      </c>
      <c r="F119" s="4" t="s">
        <v>1444</v>
      </c>
      <c r="G119" s="4">
        <v>2022</v>
      </c>
      <c r="H119" s="4" t="s">
        <v>7734</v>
      </c>
      <c r="I119" s="168" t="s">
        <v>791</v>
      </c>
    </row>
    <row r="120" spans="1:9" s="356" customFormat="1" hidden="1">
      <c r="A120" s="4" t="s">
        <v>544</v>
      </c>
      <c r="B120" s="4" t="s">
        <v>562</v>
      </c>
      <c r="C120" s="376" t="s">
        <v>5085</v>
      </c>
      <c r="D120" s="20" t="s">
        <v>1853</v>
      </c>
      <c r="E120" s="356" t="s">
        <v>7707</v>
      </c>
      <c r="F120" s="4" t="s">
        <v>1444</v>
      </c>
      <c r="G120" s="4">
        <v>2022</v>
      </c>
      <c r="H120" s="4" t="s">
        <v>4796</v>
      </c>
      <c r="I120" s="168" t="s">
        <v>862</v>
      </c>
    </row>
    <row r="121" spans="1:9" s="356" customFormat="1" hidden="1">
      <c r="A121" s="4" t="s">
        <v>544</v>
      </c>
      <c r="B121" s="4" t="s">
        <v>562</v>
      </c>
      <c r="C121" s="376" t="s">
        <v>5086</v>
      </c>
      <c r="D121" s="20" t="s">
        <v>4798</v>
      </c>
      <c r="E121" s="356" t="s">
        <v>7708</v>
      </c>
      <c r="F121" s="4" t="s">
        <v>1444</v>
      </c>
      <c r="G121" s="4">
        <v>2022</v>
      </c>
      <c r="H121" s="4" t="s">
        <v>4796</v>
      </c>
      <c r="I121" s="168" t="s">
        <v>862</v>
      </c>
    </row>
    <row r="122" spans="1:9" s="356" customFormat="1" hidden="1">
      <c r="A122" s="4" t="s">
        <v>544</v>
      </c>
      <c r="B122" s="4" t="s">
        <v>563</v>
      </c>
      <c r="C122" s="376" t="s">
        <v>7908</v>
      </c>
      <c r="D122" s="20" t="s">
        <v>876</v>
      </c>
      <c r="E122" s="356" t="s">
        <v>4714</v>
      </c>
      <c r="F122" s="4" t="s">
        <v>1444</v>
      </c>
      <c r="G122" s="4">
        <v>2022</v>
      </c>
      <c r="H122" s="4" t="s">
        <v>7734</v>
      </c>
      <c r="I122" s="168" t="s">
        <v>876</v>
      </c>
    </row>
    <row r="123" spans="1:9" s="356" customFormat="1" ht="13.8" hidden="1">
      <c r="A123" s="358" t="s">
        <v>544</v>
      </c>
      <c r="B123" s="358" t="s">
        <v>563</v>
      </c>
      <c r="C123" s="376" t="s">
        <v>5109</v>
      </c>
      <c r="D123" s="163" t="s">
        <v>1856</v>
      </c>
      <c r="E123" s="356" t="s">
        <v>4560</v>
      </c>
      <c r="F123" s="4" t="s">
        <v>1444</v>
      </c>
      <c r="G123" s="4">
        <v>2022</v>
      </c>
      <c r="H123" s="1" t="s">
        <v>4554</v>
      </c>
      <c r="I123" s="168" t="s">
        <v>872</v>
      </c>
    </row>
    <row r="124" spans="1:9" s="356" customFormat="1" ht="13.8" hidden="1">
      <c r="A124" s="358" t="s">
        <v>544</v>
      </c>
      <c r="B124" s="358" t="s">
        <v>563</v>
      </c>
      <c r="C124" s="376" t="s">
        <v>5101</v>
      </c>
      <c r="D124" s="160" t="s">
        <v>4565</v>
      </c>
      <c r="E124" s="356" t="s">
        <v>4571</v>
      </c>
      <c r="F124" s="4" t="s">
        <v>1444</v>
      </c>
      <c r="G124" s="4">
        <v>2022</v>
      </c>
      <c r="H124" s="4" t="s">
        <v>4584</v>
      </c>
      <c r="I124" s="168" t="s">
        <v>874</v>
      </c>
    </row>
    <row r="125" spans="1:9" s="484" customFormat="1" hidden="1">
      <c r="A125" s="650" t="s">
        <v>545</v>
      </c>
      <c r="B125" s="650" t="s">
        <v>564</v>
      </c>
      <c r="C125" s="478" t="s">
        <v>5116</v>
      </c>
      <c r="D125" s="20" t="s">
        <v>4744</v>
      </c>
      <c r="E125" s="484" t="s">
        <v>7691</v>
      </c>
      <c r="F125" s="650" t="s">
        <v>1444</v>
      </c>
      <c r="G125" s="650">
        <v>2022</v>
      </c>
      <c r="H125" s="650" t="s">
        <v>4742</v>
      </c>
      <c r="I125" s="168" t="s">
        <v>907</v>
      </c>
    </row>
    <row r="126" spans="1:9" s="484" customFormat="1" hidden="1">
      <c r="A126" s="646" t="s">
        <v>545</v>
      </c>
      <c r="B126" s="646" t="s">
        <v>564</v>
      </c>
      <c r="C126" s="478" t="s">
        <v>5119</v>
      </c>
      <c r="D126" s="160" t="s">
        <v>4754</v>
      </c>
      <c r="E126" s="484" t="s">
        <v>7616</v>
      </c>
      <c r="F126" s="646" t="s">
        <v>1444</v>
      </c>
      <c r="G126" s="646">
        <v>2022</v>
      </c>
      <c r="H126" s="646" t="s">
        <v>4742</v>
      </c>
      <c r="I126" s="168" t="s">
        <v>907</v>
      </c>
    </row>
    <row r="127" spans="1:9" s="356" customFormat="1" hidden="1">
      <c r="A127" s="968" t="s">
        <v>1027</v>
      </c>
      <c r="B127" s="481" t="s">
        <v>5296</v>
      </c>
      <c r="C127" s="376" t="s">
        <v>7378</v>
      </c>
      <c r="D127" s="517" t="s">
        <v>7381</v>
      </c>
      <c r="E127" s="499" t="s">
        <v>7422</v>
      </c>
      <c r="F127" s="965" t="s">
        <v>1444</v>
      </c>
      <c r="G127" s="965">
        <v>2022</v>
      </c>
      <c r="H127" s="4" t="s">
        <v>1174</v>
      </c>
      <c r="I127" s="168" t="s">
        <v>741</v>
      </c>
    </row>
    <row r="128" spans="1:9" hidden="1">
      <c r="A128" s="968" t="s">
        <v>1027</v>
      </c>
      <c r="B128" s="481" t="s">
        <v>5296</v>
      </c>
      <c r="C128" s="376" t="s">
        <v>7378</v>
      </c>
      <c r="D128" s="517" t="s">
        <v>7381</v>
      </c>
      <c r="E128" s="499" t="s">
        <v>7423</v>
      </c>
      <c r="F128" s="965" t="s">
        <v>1444</v>
      </c>
      <c r="G128" s="965">
        <v>2022</v>
      </c>
      <c r="H128" s="4" t="s">
        <v>1174</v>
      </c>
      <c r="I128" s="168" t="s">
        <v>741</v>
      </c>
    </row>
    <row r="129" spans="1:9" s="356" customFormat="1" hidden="1">
      <c r="A129" s="968" t="s">
        <v>1027</v>
      </c>
      <c r="B129" s="481" t="s">
        <v>5296</v>
      </c>
      <c r="C129" s="376" t="s">
        <v>7378</v>
      </c>
      <c r="D129" s="517" t="s">
        <v>7381</v>
      </c>
      <c r="E129" s="499" t="s">
        <v>7424</v>
      </c>
      <c r="F129" s="965" t="s">
        <v>1444</v>
      </c>
      <c r="G129" s="965">
        <v>2022</v>
      </c>
      <c r="H129" s="4" t="s">
        <v>1174</v>
      </c>
      <c r="I129" s="168" t="s">
        <v>741</v>
      </c>
    </row>
    <row r="130" spans="1:9" s="356" customFormat="1" hidden="1">
      <c r="A130" s="968" t="s">
        <v>1027</v>
      </c>
      <c r="B130" s="481" t="s">
        <v>5296</v>
      </c>
      <c r="C130" s="376" t="s">
        <v>7378</v>
      </c>
      <c r="D130" s="517" t="s">
        <v>7381</v>
      </c>
      <c r="E130" s="499" t="s">
        <v>7425</v>
      </c>
      <c r="F130" s="965" t="s">
        <v>1444</v>
      </c>
      <c r="G130" s="965">
        <v>2022</v>
      </c>
      <c r="H130" s="4" t="s">
        <v>1174</v>
      </c>
      <c r="I130" s="168" t="s">
        <v>741</v>
      </c>
    </row>
    <row r="131" spans="1:9" s="356" customFormat="1" hidden="1">
      <c r="A131" s="968" t="s">
        <v>1027</v>
      </c>
      <c r="B131" s="481" t="s">
        <v>5296</v>
      </c>
      <c r="C131" s="376" t="s">
        <v>4876</v>
      </c>
      <c r="D131" s="517" t="s">
        <v>1837</v>
      </c>
      <c r="E131" s="499" t="s">
        <v>7451</v>
      </c>
      <c r="F131" s="965" t="s">
        <v>1444</v>
      </c>
      <c r="G131" s="965">
        <v>2022</v>
      </c>
      <c r="H131" s="4" t="s">
        <v>1174</v>
      </c>
      <c r="I131" s="168"/>
    </row>
    <row r="132" spans="1:9" s="356" customFormat="1" hidden="1">
      <c r="A132" s="968" t="s">
        <v>1027</v>
      </c>
      <c r="B132" s="481" t="s">
        <v>5296</v>
      </c>
      <c r="C132" s="478" t="s">
        <v>4876</v>
      </c>
      <c r="D132" s="517" t="s">
        <v>1837</v>
      </c>
      <c r="E132" s="499" t="s">
        <v>7452</v>
      </c>
      <c r="F132" s="965" t="s">
        <v>1444</v>
      </c>
      <c r="G132" s="965">
        <v>2022</v>
      </c>
      <c r="H132" s="4" t="s">
        <v>1174</v>
      </c>
      <c r="I132" s="168"/>
    </row>
    <row r="133" spans="1:9" s="356" customFormat="1" hidden="1">
      <c r="A133" s="968" t="s">
        <v>1027</v>
      </c>
      <c r="B133" s="481" t="s">
        <v>5296</v>
      </c>
      <c r="C133" s="376" t="s">
        <v>4876</v>
      </c>
      <c r="D133" s="517" t="s">
        <v>1837</v>
      </c>
      <c r="E133" s="499" t="s">
        <v>7453</v>
      </c>
      <c r="F133" s="965" t="s">
        <v>1444</v>
      </c>
      <c r="G133" s="965">
        <v>2022</v>
      </c>
      <c r="H133" s="4" t="s">
        <v>1174</v>
      </c>
      <c r="I133" s="168"/>
    </row>
    <row r="134" spans="1:9" s="356" customFormat="1" ht="14.4" hidden="1">
      <c r="A134" s="968" t="s">
        <v>1027</v>
      </c>
      <c r="B134" s="481" t="s">
        <v>5297</v>
      </c>
      <c r="C134" s="376" t="s">
        <v>4914</v>
      </c>
      <c r="D134" s="478" t="s">
        <v>746</v>
      </c>
      <c r="E134" s="484" t="s">
        <v>7485</v>
      </c>
      <c r="F134" s="4" t="s">
        <v>1444</v>
      </c>
      <c r="G134" s="4">
        <v>2022</v>
      </c>
      <c r="H134" s="4" t="s">
        <v>6824</v>
      </c>
      <c r="I134" s="168" t="s">
        <v>746</v>
      </c>
    </row>
    <row r="135" spans="1:9" s="356" customFormat="1" hidden="1">
      <c r="A135" s="4" t="s">
        <v>537</v>
      </c>
      <c r="B135" s="4" t="s">
        <v>538</v>
      </c>
      <c r="C135" s="376" t="s">
        <v>4877</v>
      </c>
      <c r="D135" s="20" t="s">
        <v>1838</v>
      </c>
      <c r="E135" s="356" t="s">
        <v>4783</v>
      </c>
      <c r="F135" s="4" t="s">
        <v>1424</v>
      </c>
      <c r="G135" s="4">
        <v>2022</v>
      </c>
      <c r="H135" s="4" t="s">
        <v>1164</v>
      </c>
      <c r="I135" s="20"/>
    </row>
    <row r="136" spans="1:9" s="356" customFormat="1" hidden="1">
      <c r="A136" s="4" t="s">
        <v>537</v>
      </c>
      <c r="B136" s="4" t="s">
        <v>542</v>
      </c>
      <c r="C136" s="376" t="s">
        <v>4939</v>
      </c>
      <c r="D136" s="20" t="s">
        <v>1839</v>
      </c>
      <c r="E136" s="356" t="s">
        <v>4735</v>
      </c>
      <c r="F136" s="4" t="s">
        <v>1424</v>
      </c>
      <c r="G136" s="4">
        <v>2022</v>
      </c>
      <c r="H136" s="4" t="s">
        <v>1168</v>
      </c>
      <c r="I136" s="20"/>
    </row>
    <row r="137" spans="1:9" s="356" customFormat="1" hidden="1">
      <c r="A137" s="4" t="s">
        <v>539</v>
      </c>
      <c r="B137" s="4" t="s">
        <v>548</v>
      </c>
      <c r="C137" s="376" t="s">
        <v>4995</v>
      </c>
      <c r="D137" s="20" t="s">
        <v>836</v>
      </c>
      <c r="E137" s="356" t="s">
        <v>4725</v>
      </c>
      <c r="F137" s="4" t="s">
        <v>1424</v>
      </c>
      <c r="G137" s="4">
        <v>2022</v>
      </c>
      <c r="H137" s="4" t="s">
        <v>7733</v>
      </c>
      <c r="I137" s="168" t="s">
        <v>836</v>
      </c>
    </row>
    <row r="138" spans="1:9" s="356" customFormat="1" hidden="1">
      <c r="A138" s="4" t="s">
        <v>541</v>
      </c>
      <c r="B138" s="4" t="s">
        <v>557</v>
      </c>
      <c r="C138" s="376" t="s">
        <v>5017</v>
      </c>
      <c r="D138" s="20" t="s">
        <v>1843</v>
      </c>
      <c r="E138" s="356" t="s">
        <v>4627</v>
      </c>
      <c r="F138" s="4" t="s">
        <v>1424</v>
      </c>
      <c r="G138" s="4">
        <v>2022</v>
      </c>
      <c r="H138" s="4" t="s">
        <v>7734</v>
      </c>
      <c r="I138" s="168" t="s">
        <v>789</v>
      </c>
    </row>
    <row r="139" spans="1:9" s="356" customFormat="1" hidden="1">
      <c r="A139" s="4" t="s">
        <v>541</v>
      </c>
      <c r="B139" s="4" t="s">
        <v>557</v>
      </c>
      <c r="C139" s="376" t="s">
        <v>5017</v>
      </c>
      <c r="D139" s="20" t="s">
        <v>1843</v>
      </c>
      <c r="E139" s="356" t="s">
        <v>4624</v>
      </c>
      <c r="F139" s="4" t="s">
        <v>1424</v>
      </c>
      <c r="G139" s="4">
        <v>2022</v>
      </c>
      <c r="H139" s="4" t="s">
        <v>7734</v>
      </c>
      <c r="I139" s="168" t="s">
        <v>789</v>
      </c>
    </row>
    <row r="140" spans="1:9" s="356" customFormat="1" hidden="1">
      <c r="A140" s="4" t="s">
        <v>541</v>
      </c>
      <c r="B140" s="4" t="s">
        <v>557</v>
      </c>
      <c r="C140" s="376" t="s">
        <v>7903</v>
      </c>
      <c r="D140" s="20" t="s">
        <v>4629</v>
      </c>
      <c r="E140" s="356" t="s">
        <v>4637</v>
      </c>
      <c r="F140" s="4" t="s">
        <v>1424</v>
      </c>
      <c r="G140" s="4">
        <v>2022</v>
      </c>
      <c r="H140" s="4" t="s">
        <v>7734</v>
      </c>
      <c r="I140" s="168" t="s">
        <v>841</v>
      </c>
    </row>
    <row r="141" spans="1:9" s="356" customFormat="1" hidden="1">
      <c r="A141" s="4" t="s">
        <v>541</v>
      </c>
      <c r="B141" s="4" t="s">
        <v>557</v>
      </c>
      <c r="C141" s="376" t="s">
        <v>7905</v>
      </c>
      <c r="D141" s="20" t="s">
        <v>4630</v>
      </c>
      <c r="E141" s="356" t="s">
        <v>4650</v>
      </c>
      <c r="F141" s="4" t="s">
        <v>1424</v>
      </c>
      <c r="G141" s="4">
        <v>2022</v>
      </c>
      <c r="H141" s="4" t="s">
        <v>7734</v>
      </c>
      <c r="I141" s="168" t="s">
        <v>841</v>
      </c>
    </row>
    <row r="142" spans="1:9" s="356" customFormat="1" hidden="1">
      <c r="A142" s="4" t="s">
        <v>541</v>
      </c>
      <c r="B142" s="4" t="s">
        <v>557</v>
      </c>
      <c r="C142" s="376" t="s">
        <v>7906</v>
      </c>
      <c r="D142" s="20" t="s">
        <v>791</v>
      </c>
      <c r="E142" s="356" t="s">
        <v>4661</v>
      </c>
      <c r="F142" s="4" t="s">
        <v>1424</v>
      </c>
      <c r="G142" s="4">
        <v>2022</v>
      </c>
      <c r="H142" s="4" t="s">
        <v>7734</v>
      </c>
      <c r="I142" s="168" t="s">
        <v>791</v>
      </c>
    </row>
    <row r="143" spans="1:9" s="356" customFormat="1" hidden="1">
      <c r="A143" s="4" t="s">
        <v>541</v>
      </c>
      <c r="B143" s="4" t="s">
        <v>557</v>
      </c>
      <c r="C143" s="376" t="s">
        <v>7906</v>
      </c>
      <c r="D143" s="20" t="s">
        <v>791</v>
      </c>
      <c r="E143" s="356" t="s">
        <v>4675</v>
      </c>
      <c r="F143" s="4" t="s">
        <v>1424</v>
      </c>
      <c r="G143" s="4">
        <v>2022</v>
      </c>
      <c r="H143" s="4" t="s">
        <v>7734</v>
      </c>
      <c r="I143" s="168" t="s">
        <v>791</v>
      </c>
    </row>
    <row r="144" spans="1:9" s="356" customFormat="1" hidden="1">
      <c r="A144" s="4" t="s">
        <v>541</v>
      </c>
      <c r="B144" s="4" t="s">
        <v>557</v>
      </c>
      <c r="C144" s="376" t="s">
        <v>7907</v>
      </c>
      <c r="D144" s="20" t="s">
        <v>1845</v>
      </c>
      <c r="E144" s="356" t="s">
        <v>4680</v>
      </c>
      <c r="F144" s="4" t="s">
        <v>1424</v>
      </c>
      <c r="G144" s="4">
        <v>2022</v>
      </c>
      <c r="H144" s="4" t="s">
        <v>7734</v>
      </c>
      <c r="I144" s="168" t="s">
        <v>792</v>
      </c>
    </row>
    <row r="145" spans="1:9" s="356" customFormat="1" hidden="1">
      <c r="A145" s="674" t="s">
        <v>541</v>
      </c>
      <c r="B145" s="674" t="s">
        <v>558</v>
      </c>
      <c r="C145" s="376" t="s">
        <v>5036</v>
      </c>
      <c r="D145" s="20" t="s">
        <v>1849</v>
      </c>
      <c r="E145" s="356" t="s">
        <v>4692</v>
      </c>
      <c r="F145" s="4" t="s">
        <v>1424</v>
      </c>
      <c r="G145" s="4">
        <v>2022</v>
      </c>
      <c r="H145" s="674" t="s">
        <v>7734</v>
      </c>
      <c r="I145" s="168" t="s">
        <v>848</v>
      </c>
    </row>
    <row r="146" spans="1:9" s="356" customFormat="1" hidden="1">
      <c r="A146" s="674" t="s">
        <v>541</v>
      </c>
      <c r="B146" s="674" t="s">
        <v>558</v>
      </c>
      <c r="C146" s="376" t="s">
        <v>5037</v>
      </c>
      <c r="D146" s="20" t="s">
        <v>1846</v>
      </c>
      <c r="E146" s="356" t="s">
        <v>4692</v>
      </c>
      <c r="F146" s="4" t="s">
        <v>1424</v>
      </c>
      <c r="G146" s="4">
        <v>2022</v>
      </c>
      <c r="H146" s="4" t="s">
        <v>7734</v>
      </c>
      <c r="I146" s="168" t="s">
        <v>843</v>
      </c>
    </row>
    <row r="147" spans="1:9" s="356" customFormat="1" hidden="1">
      <c r="A147" s="674" t="s">
        <v>541</v>
      </c>
      <c r="B147" s="674" t="s">
        <v>558</v>
      </c>
      <c r="C147" s="376" t="s">
        <v>5038</v>
      </c>
      <c r="D147" s="20" t="s">
        <v>1850</v>
      </c>
      <c r="E147" s="356" t="s">
        <v>4692</v>
      </c>
      <c r="F147" s="4" t="s">
        <v>1424</v>
      </c>
      <c r="G147" s="4">
        <v>2022</v>
      </c>
      <c r="H147" s="4" t="s">
        <v>7734</v>
      </c>
      <c r="I147" s="168" t="s">
        <v>849</v>
      </c>
    </row>
    <row r="148" spans="1:9" s="356" customFormat="1" hidden="1">
      <c r="A148" s="4" t="s">
        <v>541</v>
      </c>
      <c r="B148" s="4" t="s">
        <v>558</v>
      </c>
      <c r="C148" s="376" t="s">
        <v>5040</v>
      </c>
      <c r="D148" s="20" t="s">
        <v>1848</v>
      </c>
      <c r="E148" s="356" t="s">
        <v>4708</v>
      </c>
      <c r="F148" s="4" t="s">
        <v>1424</v>
      </c>
      <c r="G148" s="4">
        <v>2022</v>
      </c>
      <c r="H148" s="4" t="s">
        <v>7734</v>
      </c>
      <c r="I148" s="168" t="s">
        <v>846</v>
      </c>
    </row>
    <row r="149" spans="1:9" s="484" customFormat="1" hidden="1">
      <c r="A149" s="646" t="s">
        <v>543</v>
      </c>
      <c r="B149" s="646" t="s">
        <v>560</v>
      </c>
      <c r="C149" s="478" t="s">
        <v>5063</v>
      </c>
      <c r="D149" s="20" t="s">
        <v>1851</v>
      </c>
      <c r="E149" s="484" t="s">
        <v>4791</v>
      </c>
      <c r="F149" s="646" t="s">
        <v>1424</v>
      </c>
      <c r="G149" s="646">
        <v>2022</v>
      </c>
      <c r="H149" s="646" t="s">
        <v>1164</v>
      </c>
      <c r="I149" s="168" t="s">
        <v>855</v>
      </c>
    </row>
    <row r="150" spans="1:9" s="356" customFormat="1" hidden="1">
      <c r="A150" s="4" t="s">
        <v>544</v>
      </c>
      <c r="B150" s="4" t="s">
        <v>562</v>
      </c>
      <c r="C150" s="376" t="s">
        <v>5085</v>
      </c>
      <c r="D150" s="20" t="s">
        <v>1853</v>
      </c>
      <c r="E150" s="356" t="s">
        <v>4802</v>
      </c>
      <c r="F150" s="4" t="s">
        <v>1424</v>
      </c>
      <c r="G150" s="4">
        <v>2022</v>
      </c>
      <c r="H150" s="4" t="s">
        <v>4796</v>
      </c>
      <c r="I150" s="168" t="s">
        <v>862</v>
      </c>
    </row>
    <row r="151" spans="1:9" s="356" customFormat="1" hidden="1">
      <c r="A151" s="4" t="s">
        <v>544</v>
      </c>
      <c r="B151" s="4" t="s">
        <v>562</v>
      </c>
      <c r="C151" s="376" t="s">
        <v>5086</v>
      </c>
      <c r="D151" s="20" t="s">
        <v>4798</v>
      </c>
      <c r="E151" s="356" t="s">
        <v>4803</v>
      </c>
      <c r="F151" s="4" t="s">
        <v>1424</v>
      </c>
      <c r="G151" s="4">
        <v>2022</v>
      </c>
      <c r="H151" s="4" t="s">
        <v>4796</v>
      </c>
      <c r="I151" s="168" t="s">
        <v>862</v>
      </c>
    </row>
    <row r="152" spans="1:9" hidden="1">
      <c r="A152" s="4" t="s">
        <v>544</v>
      </c>
      <c r="B152" s="4" t="s">
        <v>563</v>
      </c>
      <c r="C152" s="376" t="s">
        <v>7908</v>
      </c>
      <c r="D152" s="20" t="s">
        <v>876</v>
      </c>
      <c r="E152" t="s">
        <v>4715</v>
      </c>
      <c r="F152" s="4" t="s">
        <v>1424</v>
      </c>
      <c r="G152" s="4">
        <v>2022</v>
      </c>
      <c r="H152" s="4" t="s">
        <v>7734</v>
      </c>
      <c r="I152" s="168" t="s">
        <v>876</v>
      </c>
    </row>
    <row r="153" spans="1:9" ht="13.8" hidden="1">
      <c r="A153" s="358" t="s">
        <v>544</v>
      </c>
      <c r="B153" s="358" t="s">
        <v>563</v>
      </c>
      <c r="C153" s="376" t="s">
        <v>5109</v>
      </c>
      <c r="D153" s="163" t="s">
        <v>1856</v>
      </c>
      <c r="E153" t="s">
        <v>4561</v>
      </c>
      <c r="F153" s="4" t="s">
        <v>1424</v>
      </c>
      <c r="G153" s="4">
        <v>2022</v>
      </c>
      <c r="H153" s="1" t="s">
        <v>4554</v>
      </c>
      <c r="I153" s="168" t="s">
        <v>872</v>
      </c>
    </row>
    <row r="154" spans="1:9" ht="13.8" hidden="1">
      <c r="A154" s="358" t="s">
        <v>544</v>
      </c>
      <c r="B154" s="358" t="s">
        <v>563</v>
      </c>
      <c r="C154" s="376" t="s">
        <v>5101</v>
      </c>
      <c r="D154" s="160" t="s">
        <v>4565</v>
      </c>
      <c r="E154" t="s">
        <v>4572</v>
      </c>
      <c r="F154" s="4" t="s">
        <v>1424</v>
      </c>
      <c r="G154" s="4">
        <v>2022</v>
      </c>
      <c r="H154" s="4" t="s">
        <v>4584</v>
      </c>
      <c r="I154" s="168" t="s">
        <v>874</v>
      </c>
    </row>
    <row r="155" spans="1:9" ht="13.8" hidden="1">
      <c r="A155" s="358" t="s">
        <v>544</v>
      </c>
      <c r="B155" s="358" t="s">
        <v>563</v>
      </c>
      <c r="C155" s="376" t="s">
        <v>5102</v>
      </c>
      <c r="D155" s="160" t="s">
        <v>4566</v>
      </c>
      <c r="E155" t="s">
        <v>4573</v>
      </c>
      <c r="F155" s="4" t="s">
        <v>1424</v>
      </c>
      <c r="G155" s="4">
        <v>2022</v>
      </c>
      <c r="H155" s="4" t="s">
        <v>4584</v>
      </c>
      <c r="I155" s="168" t="s">
        <v>874</v>
      </c>
    </row>
    <row r="156" spans="1:9" hidden="1">
      <c r="A156" s="4" t="s">
        <v>545</v>
      </c>
      <c r="B156" s="4" t="s">
        <v>564</v>
      </c>
      <c r="C156" s="376" t="s">
        <v>5117</v>
      </c>
      <c r="D156" s="20" t="s">
        <v>4745</v>
      </c>
      <c r="E156" t="s">
        <v>4746</v>
      </c>
      <c r="F156" s="4" t="s">
        <v>1424</v>
      </c>
      <c r="G156" s="4">
        <v>2022</v>
      </c>
      <c r="H156" s="4" t="s">
        <v>4742</v>
      </c>
      <c r="I156" s="168" t="s">
        <v>907</v>
      </c>
    </row>
    <row r="157" spans="1:9" hidden="1">
      <c r="A157" s="4" t="s">
        <v>545</v>
      </c>
      <c r="B157" s="4" t="s">
        <v>564</v>
      </c>
      <c r="C157" s="376" t="s">
        <v>5119</v>
      </c>
      <c r="D157" s="160" t="s">
        <v>4754</v>
      </c>
      <c r="E157" t="s">
        <v>7618</v>
      </c>
      <c r="F157" s="4" t="s">
        <v>1424</v>
      </c>
      <c r="G157" s="4">
        <v>2022</v>
      </c>
      <c r="H157" s="4" t="s">
        <v>4742</v>
      </c>
      <c r="I157" s="168" t="s">
        <v>907</v>
      </c>
    </row>
    <row r="158" spans="1:9" hidden="1">
      <c r="A158" s="4" t="s">
        <v>545</v>
      </c>
      <c r="B158" s="4" t="s">
        <v>564</v>
      </c>
      <c r="C158" s="376" t="s">
        <v>5124</v>
      </c>
      <c r="D158" s="20" t="s">
        <v>814</v>
      </c>
      <c r="E158" t="s">
        <v>4771</v>
      </c>
      <c r="F158" s="4" t="s">
        <v>1424</v>
      </c>
      <c r="G158" s="4">
        <v>2022</v>
      </c>
      <c r="H158" s="4" t="s">
        <v>4742</v>
      </c>
      <c r="I158" s="168" t="s">
        <v>814</v>
      </c>
    </row>
    <row r="159" spans="1:9" hidden="1">
      <c r="A159" s="4" t="s">
        <v>545</v>
      </c>
      <c r="B159" s="4" t="s">
        <v>565</v>
      </c>
      <c r="C159" s="376" t="s">
        <v>5125</v>
      </c>
      <c r="D159" s="160" t="s">
        <v>1860</v>
      </c>
      <c r="E159" t="s">
        <v>4827</v>
      </c>
      <c r="F159" s="4" t="s">
        <v>1424</v>
      </c>
      <c r="G159" s="4">
        <v>2022</v>
      </c>
      <c r="H159" s="4" t="s">
        <v>1165</v>
      </c>
      <c r="I159" s="168" t="s">
        <v>880</v>
      </c>
    </row>
    <row r="160" spans="1:9" hidden="1">
      <c r="A160" s="968" t="s">
        <v>1027</v>
      </c>
      <c r="B160" s="481" t="s">
        <v>5296</v>
      </c>
      <c r="C160" s="376" t="s">
        <v>7378</v>
      </c>
      <c r="D160" s="517" t="s">
        <v>7381</v>
      </c>
      <c r="E160" s="499" t="s">
        <v>7426</v>
      </c>
      <c r="F160" s="965" t="s">
        <v>1424</v>
      </c>
      <c r="G160" s="965">
        <v>2022</v>
      </c>
      <c r="H160" s="4" t="s">
        <v>1174</v>
      </c>
      <c r="I160" s="168" t="s">
        <v>741</v>
      </c>
    </row>
    <row r="161" spans="1:9" hidden="1">
      <c r="A161" s="968" t="s">
        <v>1027</v>
      </c>
      <c r="B161" s="481" t="s">
        <v>5296</v>
      </c>
      <c r="C161" s="376" t="s">
        <v>7378</v>
      </c>
      <c r="D161" s="517" t="s">
        <v>7381</v>
      </c>
      <c r="E161" s="499" t="s">
        <v>7427</v>
      </c>
      <c r="F161" s="965" t="s">
        <v>1424</v>
      </c>
      <c r="G161" s="965">
        <v>2022</v>
      </c>
      <c r="H161" s="4" t="s">
        <v>1174</v>
      </c>
      <c r="I161" s="168" t="s">
        <v>741</v>
      </c>
    </row>
    <row r="162" spans="1:9" hidden="1">
      <c r="A162" s="968" t="s">
        <v>1027</v>
      </c>
      <c r="B162" s="481" t="s">
        <v>5296</v>
      </c>
      <c r="C162" s="376" t="s">
        <v>7378</v>
      </c>
      <c r="D162" s="517" t="s">
        <v>7381</v>
      </c>
      <c r="E162" s="499" t="s">
        <v>7428</v>
      </c>
      <c r="F162" s="965" t="s">
        <v>1424</v>
      </c>
      <c r="G162" s="965">
        <v>2022</v>
      </c>
      <c r="H162" s="4" t="s">
        <v>1174</v>
      </c>
      <c r="I162" s="168" t="s">
        <v>741</v>
      </c>
    </row>
    <row r="163" spans="1:9" hidden="1">
      <c r="A163" s="968" t="s">
        <v>1027</v>
      </c>
      <c r="B163" s="481" t="s">
        <v>5296</v>
      </c>
      <c r="C163" s="376" t="s">
        <v>7378</v>
      </c>
      <c r="D163" s="517" t="s">
        <v>7381</v>
      </c>
      <c r="E163" s="499" t="s">
        <v>7429</v>
      </c>
      <c r="F163" s="965" t="s">
        <v>1424</v>
      </c>
      <c r="G163" s="965">
        <v>2022</v>
      </c>
      <c r="H163" s="4" t="s">
        <v>1174</v>
      </c>
      <c r="I163" s="168" t="s">
        <v>741</v>
      </c>
    </row>
    <row r="164" spans="1:9" hidden="1">
      <c r="A164" s="968" t="s">
        <v>1027</v>
      </c>
      <c r="B164" s="481" t="s">
        <v>5296</v>
      </c>
      <c r="C164" s="376" t="s">
        <v>7378</v>
      </c>
      <c r="D164" s="517" t="s">
        <v>7381</v>
      </c>
      <c r="E164" s="499" t="s">
        <v>7430</v>
      </c>
      <c r="F164" s="965" t="s">
        <v>1424</v>
      </c>
      <c r="G164" s="965">
        <v>2022</v>
      </c>
      <c r="H164" s="4" t="s">
        <v>1174</v>
      </c>
      <c r="I164" s="168" t="s">
        <v>741</v>
      </c>
    </row>
    <row r="165" spans="1:9" hidden="1">
      <c r="A165" s="968" t="s">
        <v>1027</v>
      </c>
      <c r="B165" s="481" t="s">
        <v>5296</v>
      </c>
      <c r="C165" s="376" t="s">
        <v>7378</v>
      </c>
      <c r="D165" s="517" t="s">
        <v>7381</v>
      </c>
      <c r="E165" s="499" t="s">
        <v>7449</v>
      </c>
      <c r="F165" s="965" t="s">
        <v>1424</v>
      </c>
      <c r="G165" s="965">
        <v>2022</v>
      </c>
      <c r="H165" s="4" t="s">
        <v>1174</v>
      </c>
      <c r="I165" s="168" t="s">
        <v>741</v>
      </c>
    </row>
    <row r="166" spans="1:9" s="484" customFormat="1" hidden="1">
      <c r="A166" s="968" t="s">
        <v>1027</v>
      </c>
      <c r="B166" s="481" t="s">
        <v>5296</v>
      </c>
      <c r="C166" s="478" t="s">
        <v>7378</v>
      </c>
      <c r="D166" s="517" t="s">
        <v>7381</v>
      </c>
      <c r="E166" s="499" t="s">
        <v>7431</v>
      </c>
      <c r="F166" s="965" t="s">
        <v>1424</v>
      </c>
      <c r="G166" s="965">
        <v>2022</v>
      </c>
      <c r="H166" s="650" t="s">
        <v>1174</v>
      </c>
      <c r="I166" s="168" t="s">
        <v>741</v>
      </c>
    </row>
    <row r="167" spans="1:9" s="484" customFormat="1" hidden="1">
      <c r="A167" s="968" t="s">
        <v>1027</v>
      </c>
      <c r="B167" s="481" t="s">
        <v>5296</v>
      </c>
      <c r="C167" s="478" t="s">
        <v>7379</v>
      </c>
      <c r="D167" s="517" t="s">
        <v>7381</v>
      </c>
      <c r="E167" s="499" t="s">
        <v>7432</v>
      </c>
      <c r="F167" s="965" t="s">
        <v>1424</v>
      </c>
      <c r="G167" s="965">
        <v>2022</v>
      </c>
      <c r="H167" s="650" t="s">
        <v>1174</v>
      </c>
      <c r="I167" s="168" t="s">
        <v>741</v>
      </c>
    </row>
    <row r="168" spans="1:9" hidden="1">
      <c r="A168" s="968" t="s">
        <v>1027</v>
      </c>
      <c r="B168" s="481" t="s">
        <v>5296</v>
      </c>
      <c r="C168" s="376" t="s">
        <v>7379</v>
      </c>
      <c r="D168" s="517" t="s">
        <v>7381</v>
      </c>
      <c r="E168" s="499" t="s">
        <v>7433</v>
      </c>
      <c r="F168" s="965" t="s">
        <v>1424</v>
      </c>
      <c r="G168" s="965">
        <v>2022</v>
      </c>
      <c r="H168" s="4" t="s">
        <v>1174</v>
      </c>
      <c r="I168" s="168" t="s">
        <v>741</v>
      </c>
    </row>
    <row r="169" spans="1:9" hidden="1">
      <c r="A169" s="968" t="s">
        <v>1027</v>
      </c>
      <c r="B169" s="481" t="s">
        <v>5296</v>
      </c>
      <c r="C169" s="376" t="s">
        <v>4876</v>
      </c>
      <c r="D169" s="517" t="s">
        <v>1837</v>
      </c>
      <c r="E169" s="499" t="s">
        <v>7454</v>
      </c>
      <c r="F169" s="965" t="s">
        <v>1424</v>
      </c>
      <c r="G169" s="965">
        <v>2022</v>
      </c>
      <c r="H169" s="4" t="s">
        <v>1174</v>
      </c>
      <c r="I169" s="168"/>
    </row>
    <row r="170" spans="1:9" ht="14.4" hidden="1">
      <c r="A170" s="970" t="s">
        <v>544</v>
      </c>
      <c r="B170" s="481" t="s">
        <v>5308</v>
      </c>
      <c r="C170" s="376" t="s">
        <v>5090</v>
      </c>
      <c r="D170" s="484" t="s">
        <v>1855</v>
      </c>
      <c r="E170" s="484" t="s">
        <v>7492</v>
      </c>
      <c r="F170" s="4" t="s">
        <v>1424</v>
      </c>
      <c r="G170" s="4">
        <v>2022</v>
      </c>
      <c r="H170" s="4" t="s">
        <v>7491</v>
      </c>
      <c r="I170" s="168" t="s">
        <v>865</v>
      </c>
    </row>
    <row r="171" spans="1:9" hidden="1">
      <c r="A171" s="4" t="s">
        <v>537</v>
      </c>
      <c r="B171" s="4" t="s">
        <v>542</v>
      </c>
      <c r="C171" s="376" t="s">
        <v>4939</v>
      </c>
      <c r="D171" s="20" t="s">
        <v>1839</v>
      </c>
      <c r="E171" t="s">
        <v>4736</v>
      </c>
      <c r="F171" s="4" t="s">
        <v>1433</v>
      </c>
      <c r="G171" s="4">
        <v>2023</v>
      </c>
      <c r="H171" s="4" t="s">
        <v>1168</v>
      </c>
      <c r="I171" s="20"/>
    </row>
    <row r="172" spans="1:9" hidden="1">
      <c r="A172" s="4" t="s">
        <v>539</v>
      </c>
      <c r="B172" s="4" t="s">
        <v>546</v>
      </c>
      <c r="C172" s="376" t="s">
        <v>4952</v>
      </c>
      <c r="D172" s="20" t="s">
        <v>823</v>
      </c>
      <c r="E172" t="s">
        <v>4824</v>
      </c>
      <c r="F172" s="4" t="s">
        <v>1433</v>
      </c>
      <c r="G172" s="4">
        <v>2023</v>
      </c>
      <c r="H172" s="4" t="s">
        <v>1169</v>
      </c>
      <c r="I172" s="373" t="s">
        <v>823</v>
      </c>
    </row>
    <row r="173" spans="1:9" hidden="1">
      <c r="A173" s="4" t="s">
        <v>539</v>
      </c>
      <c r="B173" s="4" t="s">
        <v>547</v>
      </c>
      <c r="C173" s="376" t="s">
        <v>5179</v>
      </c>
      <c r="D173" s="20" t="s">
        <v>4595</v>
      </c>
      <c r="E173" t="s">
        <v>4602</v>
      </c>
      <c r="F173" s="4" t="s">
        <v>1433</v>
      </c>
      <c r="G173" s="4">
        <v>2023</v>
      </c>
      <c r="H173" s="4" t="s">
        <v>7734</v>
      </c>
      <c r="I173" s="168" t="s">
        <v>765</v>
      </c>
    </row>
    <row r="174" spans="1:9" hidden="1">
      <c r="A174" s="4" t="s">
        <v>539</v>
      </c>
      <c r="B174" s="4" t="s">
        <v>548</v>
      </c>
      <c r="C174" s="376" t="s">
        <v>4995</v>
      </c>
      <c r="D174" s="20" t="s">
        <v>836</v>
      </c>
      <c r="E174" t="s">
        <v>4726</v>
      </c>
      <c r="F174" s="4" t="s">
        <v>1433</v>
      </c>
      <c r="G174" s="4">
        <v>2023</v>
      </c>
      <c r="H174" s="4" t="s">
        <v>7733</v>
      </c>
      <c r="I174" s="168" t="s">
        <v>836</v>
      </c>
    </row>
    <row r="175" spans="1:9" hidden="1">
      <c r="A175" s="4" t="s">
        <v>541</v>
      </c>
      <c r="B175" s="4" t="s">
        <v>557</v>
      </c>
      <c r="C175" s="376" t="s">
        <v>7906</v>
      </c>
      <c r="D175" s="20" t="s">
        <v>791</v>
      </c>
      <c r="E175" t="s">
        <v>7758</v>
      </c>
      <c r="F175" s="4" t="s">
        <v>1433</v>
      </c>
      <c r="G175" s="4">
        <v>2023</v>
      </c>
      <c r="H175" s="4" t="s">
        <v>7734</v>
      </c>
      <c r="I175" s="168" t="s">
        <v>791</v>
      </c>
    </row>
    <row r="176" spans="1:9" hidden="1">
      <c r="A176" s="4" t="s">
        <v>541</v>
      </c>
      <c r="B176" s="4" t="s">
        <v>557</v>
      </c>
      <c r="C176" s="376" t="s">
        <v>7906</v>
      </c>
      <c r="D176" s="20" t="s">
        <v>791</v>
      </c>
      <c r="E176" t="s">
        <v>4676</v>
      </c>
      <c r="F176" s="4" t="s">
        <v>1433</v>
      </c>
      <c r="G176" s="4">
        <v>2023</v>
      </c>
      <c r="H176" s="4" t="s">
        <v>7734</v>
      </c>
      <c r="I176" s="168" t="s">
        <v>791</v>
      </c>
    </row>
    <row r="177" spans="1:9" hidden="1">
      <c r="A177" s="4" t="s">
        <v>541</v>
      </c>
      <c r="B177" s="4" t="s">
        <v>557</v>
      </c>
      <c r="C177" s="376" t="s">
        <v>7907</v>
      </c>
      <c r="D177" s="20" t="s">
        <v>1845</v>
      </c>
      <c r="E177" t="s">
        <v>4681</v>
      </c>
      <c r="F177" s="4" t="s">
        <v>1433</v>
      </c>
      <c r="G177" s="4">
        <v>2023</v>
      </c>
      <c r="H177" s="4" t="s">
        <v>7734</v>
      </c>
      <c r="I177" s="168" t="s">
        <v>792</v>
      </c>
    </row>
    <row r="178" spans="1:9" hidden="1">
      <c r="A178" s="4" t="s">
        <v>541</v>
      </c>
      <c r="B178" s="4" t="s">
        <v>558</v>
      </c>
      <c r="C178" s="376" t="s">
        <v>5039</v>
      </c>
      <c r="D178" s="20" t="s">
        <v>1847</v>
      </c>
      <c r="E178" t="s">
        <v>4703</v>
      </c>
      <c r="F178" s="4" t="s">
        <v>1433</v>
      </c>
      <c r="G178" s="4">
        <v>2023</v>
      </c>
      <c r="H178" s="4" t="s">
        <v>7734</v>
      </c>
      <c r="I178" s="168" t="s">
        <v>845</v>
      </c>
    </row>
    <row r="179" spans="1:9" hidden="1">
      <c r="A179" s="4" t="s">
        <v>544</v>
      </c>
      <c r="B179" s="4" t="s">
        <v>562</v>
      </c>
      <c r="C179" s="376" t="s">
        <v>5085</v>
      </c>
      <c r="D179" s="20" t="s">
        <v>1853</v>
      </c>
      <c r="E179" t="s">
        <v>4814</v>
      </c>
      <c r="F179" s="4" t="s">
        <v>1433</v>
      </c>
      <c r="G179" s="4">
        <v>2023</v>
      </c>
      <c r="H179" s="4" t="s">
        <v>4796</v>
      </c>
      <c r="I179" s="168" t="s">
        <v>862</v>
      </c>
    </row>
    <row r="180" spans="1:9" hidden="1">
      <c r="A180" s="4" t="s">
        <v>544</v>
      </c>
      <c r="B180" s="4" t="s">
        <v>562</v>
      </c>
      <c r="C180" s="376" t="s">
        <v>5085</v>
      </c>
      <c r="D180" s="20" t="s">
        <v>1853</v>
      </c>
      <c r="E180" t="s">
        <v>4802</v>
      </c>
      <c r="F180" s="4" t="s">
        <v>1433</v>
      </c>
      <c r="G180" s="4">
        <v>2023</v>
      </c>
      <c r="H180" s="4" t="s">
        <v>4796</v>
      </c>
      <c r="I180" s="168" t="s">
        <v>862</v>
      </c>
    </row>
    <row r="181" spans="1:9" hidden="1">
      <c r="A181" s="4" t="s">
        <v>544</v>
      </c>
      <c r="B181" s="4" t="s">
        <v>562</v>
      </c>
      <c r="C181" s="376" t="s">
        <v>5086</v>
      </c>
      <c r="D181" s="20" t="s">
        <v>4798</v>
      </c>
      <c r="E181" t="s">
        <v>4815</v>
      </c>
      <c r="F181" s="4" t="s">
        <v>1433</v>
      </c>
      <c r="G181" s="4">
        <v>2023</v>
      </c>
      <c r="H181" s="4" t="s">
        <v>4796</v>
      </c>
      <c r="I181" s="168" t="s">
        <v>862</v>
      </c>
    </row>
    <row r="182" spans="1:9" hidden="1">
      <c r="A182" s="4" t="s">
        <v>544</v>
      </c>
      <c r="B182" s="4" t="s">
        <v>562</v>
      </c>
      <c r="C182" s="376" t="s">
        <v>5086</v>
      </c>
      <c r="D182" s="20" t="s">
        <v>4798</v>
      </c>
      <c r="E182" t="s">
        <v>7790</v>
      </c>
      <c r="F182" s="4" t="s">
        <v>1433</v>
      </c>
      <c r="G182" s="4">
        <v>2023</v>
      </c>
      <c r="H182" s="4" t="s">
        <v>4796</v>
      </c>
      <c r="I182" s="168" t="s">
        <v>862</v>
      </c>
    </row>
    <row r="183" spans="1:9" hidden="1">
      <c r="A183" s="4" t="s">
        <v>544</v>
      </c>
      <c r="B183" s="4" t="s">
        <v>563</v>
      </c>
      <c r="C183" s="376" t="s">
        <v>7908</v>
      </c>
      <c r="D183" s="20" t="s">
        <v>876</v>
      </c>
      <c r="E183" t="s">
        <v>4716</v>
      </c>
      <c r="F183" s="4" t="s">
        <v>1433</v>
      </c>
      <c r="G183" s="4">
        <v>2023</v>
      </c>
      <c r="H183" s="4" t="s">
        <v>7734</v>
      </c>
      <c r="I183" s="168" t="s">
        <v>876</v>
      </c>
    </row>
    <row r="184" spans="1:9" hidden="1">
      <c r="A184" s="4" t="s">
        <v>545</v>
      </c>
      <c r="B184" s="4" t="s">
        <v>564</v>
      </c>
      <c r="C184" s="376" t="s">
        <v>5116</v>
      </c>
      <c r="D184" s="20" t="s">
        <v>4744</v>
      </c>
      <c r="E184" t="s">
        <v>7685</v>
      </c>
      <c r="F184" s="4" t="s">
        <v>1433</v>
      </c>
      <c r="G184" s="4">
        <v>2023</v>
      </c>
      <c r="H184" s="4" t="s">
        <v>4742</v>
      </c>
      <c r="I184" s="168" t="s">
        <v>907</v>
      </c>
    </row>
    <row r="185" spans="1:9" hidden="1">
      <c r="A185" s="4" t="s">
        <v>545</v>
      </c>
      <c r="B185" s="4" t="s">
        <v>564</v>
      </c>
      <c r="C185" s="376" t="s">
        <v>5115</v>
      </c>
      <c r="D185" s="20" t="s">
        <v>812</v>
      </c>
      <c r="E185" t="s">
        <v>4766</v>
      </c>
      <c r="F185" s="4" t="s">
        <v>1433</v>
      </c>
      <c r="G185" s="4">
        <v>2023</v>
      </c>
      <c r="H185" s="4" t="s">
        <v>4742</v>
      </c>
      <c r="I185" s="168" t="s">
        <v>812</v>
      </c>
    </row>
    <row r="186" spans="1:9" hidden="1">
      <c r="A186" s="968" t="s">
        <v>1027</v>
      </c>
      <c r="B186" s="481" t="s">
        <v>5296</v>
      </c>
      <c r="C186" s="376" t="s">
        <v>7378</v>
      </c>
      <c r="D186" s="517" t="s">
        <v>7381</v>
      </c>
      <c r="E186" s="499" t="s">
        <v>7434</v>
      </c>
      <c r="F186" s="965" t="s">
        <v>1433</v>
      </c>
      <c r="G186" s="965">
        <v>2023</v>
      </c>
      <c r="H186" s="4" t="s">
        <v>1174</v>
      </c>
      <c r="I186" s="168" t="s">
        <v>741</v>
      </c>
    </row>
    <row r="187" spans="1:9" hidden="1">
      <c r="A187" s="968" t="s">
        <v>1027</v>
      </c>
      <c r="B187" s="481" t="s">
        <v>5296</v>
      </c>
      <c r="C187" s="376" t="s">
        <v>7378</v>
      </c>
      <c r="D187" s="517" t="s">
        <v>7381</v>
      </c>
      <c r="E187" s="499" t="s">
        <v>7435</v>
      </c>
      <c r="F187" s="965" t="s">
        <v>1433</v>
      </c>
      <c r="G187" s="965">
        <v>2023</v>
      </c>
      <c r="H187" s="4" t="s">
        <v>1174</v>
      </c>
      <c r="I187" s="168" t="s">
        <v>741</v>
      </c>
    </row>
    <row r="188" spans="1:9" hidden="1">
      <c r="A188" s="968" t="s">
        <v>1027</v>
      </c>
      <c r="B188" s="481" t="s">
        <v>5296</v>
      </c>
      <c r="C188" s="376" t="s">
        <v>7379</v>
      </c>
      <c r="D188" s="517" t="s">
        <v>7381</v>
      </c>
      <c r="E188" s="499" t="s">
        <v>7436</v>
      </c>
      <c r="F188" s="965" t="s">
        <v>1433</v>
      </c>
      <c r="G188" s="965">
        <v>2023</v>
      </c>
      <c r="H188" s="4" t="s">
        <v>1174</v>
      </c>
      <c r="I188" s="168" t="s">
        <v>741</v>
      </c>
    </row>
    <row r="189" spans="1:9" ht="14.4" hidden="1">
      <c r="A189" s="968" t="s">
        <v>1027</v>
      </c>
      <c r="B189" s="481" t="s">
        <v>5297</v>
      </c>
      <c r="C189" s="376" t="s">
        <v>7459</v>
      </c>
      <c r="D189" s="484" t="s">
        <v>7467</v>
      </c>
      <c r="E189" s="484" t="s">
        <v>7468</v>
      </c>
      <c r="F189" s="4" t="s">
        <v>1433</v>
      </c>
      <c r="G189" s="4">
        <v>2023</v>
      </c>
      <c r="H189" s="674" t="s">
        <v>6824</v>
      </c>
      <c r="I189" s="168" t="s">
        <v>754</v>
      </c>
    </row>
    <row r="190" spans="1:9" ht="14.4" hidden="1">
      <c r="A190" s="968" t="s">
        <v>1027</v>
      </c>
      <c r="B190" s="481" t="s">
        <v>5297</v>
      </c>
      <c r="C190" s="376" t="s">
        <v>7460</v>
      </c>
      <c r="D190" s="484" t="s">
        <v>7467</v>
      </c>
      <c r="E190" s="484" t="s">
        <v>7470</v>
      </c>
      <c r="F190" s="4" t="s">
        <v>1433</v>
      </c>
      <c r="G190" s="4">
        <v>2023</v>
      </c>
      <c r="H190" s="4" t="s">
        <v>6824</v>
      </c>
      <c r="I190" s="168" t="s">
        <v>754</v>
      </c>
    </row>
    <row r="191" spans="1:9" ht="14.4" hidden="1">
      <c r="A191" s="968" t="s">
        <v>1027</v>
      </c>
      <c r="B191" s="481" t="s">
        <v>5297</v>
      </c>
      <c r="C191" s="376" t="s">
        <v>7460</v>
      </c>
      <c r="D191" s="484" t="s">
        <v>7467</v>
      </c>
      <c r="E191" s="484" t="s">
        <v>7471</v>
      </c>
      <c r="F191" s="4" t="s">
        <v>1433</v>
      </c>
      <c r="G191" s="4">
        <v>2023</v>
      </c>
      <c r="H191" s="4" t="s">
        <v>6824</v>
      </c>
      <c r="I191" s="168" t="s">
        <v>754</v>
      </c>
    </row>
    <row r="192" spans="1:9" ht="14.4" hidden="1">
      <c r="A192" s="968" t="s">
        <v>1027</v>
      </c>
      <c r="B192" s="481" t="s">
        <v>5297</v>
      </c>
      <c r="C192" s="376" t="s">
        <v>7460</v>
      </c>
      <c r="D192" s="484" t="s">
        <v>7467</v>
      </c>
      <c r="E192" s="484" t="s">
        <v>7472</v>
      </c>
      <c r="F192" s="4" t="s">
        <v>1433</v>
      </c>
      <c r="G192" s="4">
        <v>2023</v>
      </c>
      <c r="H192" s="4" t="s">
        <v>6824</v>
      </c>
      <c r="I192" s="168" t="s">
        <v>754</v>
      </c>
    </row>
    <row r="193" spans="1:9" ht="14.4" hidden="1">
      <c r="A193" s="968" t="s">
        <v>1027</v>
      </c>
      <c r="B193" s="481" t="s">
        <v>5297</v>
      </c>
      <c r="C193" s="478" t="s">
        <v>7460</v>
      </c>
      <c r="D193" s="484" t="s">
        <v>7467</v>
      </c>
      <c r="E193" s="484" t="s">
        <v>7473</v>
      </c>
      <c r="F193" s="4" t="s">
        <v>1433</v>
      </c>
      <c r="G193" s="4">
        <v>2023</v>
      </c>
      <c r="H193" s="4" t="s">
        <v>6824</v>
      </c>
      <c r="I193" s="168" t="s">
        <v>754</v>
      </c>
    </row>
    <row r="194" spans="1:9" ht="14.4" hidden="1">
      <c r="A194" s="968" t="s">
        <v>1027</v>
      </c>
      <c r="B194" s="481" t="s">
        <v>5297</v>
      </c>
      <c r="C194" s="376" t="s">
        <v>7461</v>
      </c>
      <c r="D194" s="484" t="s">
        <v>7467</v>
      </c>
      <c r="E194" s="484" t="s">
        <v>7476</v>
      </c>
      <c r="F194" s="4" t="s">
        <v>1433</v>
      </c>
      <c r="G194" s="4">
        <v>2023</v>
      </c>
      <c r="H194" s="4" t="s">
        <v>6824</v>
      </c>
      <c r="I194" s="168" t="s">
        <v>754</v>
      </c>
    </row>
    <row r="195" spans="1:9" ht="14.4" hidden="1">
      <c r="A195" s="968" t="s">
        <v>1027</v>
      </c>
      <c r="B195" s="481" t="s">
        <v>5297</v>
      </c>
      <c r="C195" s="376" t="s">
        <v>7461</v>
      </c>
      <c r="D195" s="484" t="s">
        <v>7467</v>
      </c>
      <c r="E195" s="484" t="s">
        <v>7477</v>
      </c>
      <c r="F195" s="4" t="s">
        <v>1433</v>
      </c>
      <c r="G195" s="4">
        <v>2023</v>
      </c>
      <c r="H195" s="4" t="s">
        <v>6824</v>
      </c>
      <c r="I195" s="168" t="s">
        <v>754</v>
      </c>
    </row>
    <row r="196" spans="1:9" ht="14.4" hidden="1">
      <c r="A196" s="968" t="s">
        <v>1027</v>
      </c>
      <c r="B196" s="481" t="s">
        <v>5297</v>
      </c>
      <c r="C196" s="376" t="s">
        <v>7461</v>
      </c>
      <c r="D196" s="484" t="s">
        <v>7467</v>
      </c>
      <c r="E196" s="484" t="s">
        <v>7480</v>
      </c>
      <c r="F196" s="4" t="s">
        <v>1433</v>
      </c>
      <c r="G196" s="4">
        <v>2023</v>
      </c>
      <c r="H196" s="4" t="s">
        <v>6824</v>
      </c>
      <c r="I196" s="168" t="s">
        <v>754</v>
      </c>
    </row>
    <row r="197" spans="1:9" ht="14.4" hidden="1">
      <c r="A197" s="968" t="s">
        <v>1027</v>
      </c>
      <c r="B197" s="481" t="s">
        <v>5297</v>
      </c>
      <c r="C197" s="376" t="s">
        <v>7462</v>
      </c>
      <c r="D197" s="484" t="s">
        <v>7467</v>
      </c>
      <c r="E197" s="484" t="s">
        <v>7482</v>
      </c>
      <c r="F197" s="4" t="s">
        <v>1433</v>
      </c>
      <c r="G197" s="4">
        <v>2023</v>
      </c>
      <c r="H197" s="4" t="s">
        <v>6824</v>
      </c>
      <c r="I197" s="168" t="s">
        <v>754</v>
      </c>
    </row>
    <row r="198" spans="1:9" ht="14.4" hidden="1">
      <c r="A198" s="968" t="s">
        <v>1027</v>
      </c>
      <c r="B198" s="481" t="s">
        <v>5297</v>
      </c>
      <c r="C198" s="376" t="s">
        <v>7462</v>
      </c>
      <c r="D198" s="484" t="s">
        <v>7467</v>
      </c>
      <c r="E198" s="484" t="s">
        <v>7483</v>
      </c>
      <c r="F198" s="4" t="s">
        <v>1433</v>
      </c>
      <c r="G198" s="4">
        <v>2023</v>
      </c>
      <c r="H198" s="4" t="s">
        <v>6824</v>
      </c>
      <c r="I198" s="168" t="s">
        <v>754</v>
      </c>
    </row>
    <row r="199" spans="1:9" ht="14.4" hidden="1">
      <c r="A199" s="968" t="s">
        <v>1027</v>
      </c>
      <c r="B199" s="481" t="s">
        <v>5297</v>
      </c>
      <c r="C199" s="376" t="s">
        <v>4914</v>
      </c>
      <c r="D199" s="478" t="s">
        <v>746</v>
      </c>
      <c r="E199" s="484" t="s">
        <v>7486</v>
      </c>
      <c r="F199" s="4" t="s">
        <v>1433</v>
      </c>
      <c r="G199" s="4">
        <v>2023</v>
      </c>
      <c r="H199" s="4" t="s">
        <v>6824</v>
      </c>
      <c r="I199" s="168" t="s">
        <v>746</v>
      </c>
    </row>
    <row r="200" spans="1:9" hidden="1">
      <c r="A200" s="4" t="s">
        <v>545</v>
      </c>
      <c r="B200" s="4" t="s">
        <v>564</v>
      </c>
      <c r="C200" s="376" t="s">
        <v>5116</v>
      </c>
      <c r="D200" s="20" t="s">
        <v>4744</v>
      </c>
      <c r="E200" t="s">
        <v>7686</v>
      </c>
      <c r="F200" s="4" t="s">
        <v>1421</v>
      </c>
      <c r="G200" s="4">
        <v>2023</v>
      </c>
      <c r="H200" s="4" t="s">
        <v>4742</v>
      </c>
      <c r="I200" s="168" t="s">
        <v>907</v>
      </c>
    </row>
    <row r="201" spans="1:9" hidden="1">
      <c r="A201" s="4" t="s">
        <v>537</v>
      </c>
      <c r="B201" s="4" t="s">
        <v>538</v>
      </c>
      <c r="C201" s="376" t="s">
        <v>4877</v>
      </c>
      <c r="D201" s="20" t="s">
        <v>1838</v>
      </c>
      <c r="E201" t="s">
        <v>4784</v>
      </c>
      <c r="F201" s="4" t="s">
        <v>1421</v>
      </c>
      <c r="G201" s="4">
        <v>2023</v>
      </c>
      <c r="H201" s="4" t="s">
        <v>1164</v>
      </c>
      <c r="I201" s="20"/>
    </row>
    <row r="202" spans="1:9" hidden="1">
      <c r="A202" s="4" t="s">
        <v>537</v>
      </c>
      <c r="B202" s="4" t="s">
        <v>542</v>
      </c>
      <c r="C202" s="376" t="s">
        <v>4939</v>
      </c>
      <c r="D202" s="20" t="s">
        <v>1839</v>
      </c>
      <c r="E202" t="s">
        <v>4737</v>
      </c>
      <c r="F202" s="4" t="s">
        <v>1421</v>
      </c>
      <c r="G202" s="4">
        <v>2023</v>
      </c>
      <c r="H202" s="4" t="s">
        <v>1168</v>
      </c>
      <c r="I202" s="20"/>
    </row>
    <row r="203" spans="1:9" hidden="1">
      <c r="A203" s="4" t="s">
        <v>539</v>
      </c>
      <c r="B203" s="4" t="s">
        <v>546</v>
      </c>
      <c r="C203" s="376" t="s">
        <v>4952</v>
      </c>
      <c r="D203" s="20" t="s">
        <v>823</v>
      </c>
      <c r="E203" t="s">
        <v>4825</v>
      </c>
      <c r="F203" s="4" t="s">
        <v>1421</v>
      </c>
      <c r="G203" s="4">
        <v>2023</v>
      </c>
      <c r="H203" s="4" t="s">
        <v>1169</v>
      </c>
      <c r="I203" s="168" t="s">
        <v>823</v>
      </c>
    </row>
    <row r="204" spans="1:9" hidden="1">
      <c r="A204" s="4" t="s">
        <v>539</v>
      </c>
      <c r="B204" s="4" t="s">
        <v>547</v>
      </c>
      <c r="C204" s="376" t="s">
        <v>5177</v>
      </c>
      <c r="D204" s="20" t="s">
        <v>4594</v>
      </c>
      <c r="E204" t="s">
        <v>4606</v>
      </c>
      <c r="F204" s="4" t="s">
        <v>1421</v>
      </c>
      <c r="G204" s="4">
        <v>2023</v>
      </c>
      <c r="H204" s="4" t="s">
        <v>7734</v>
      </c>
      <c r="I204" s="168" t="s">
        <v>765</v>
      </c>
    </row>
    <row r="205" spans="1:9" hidden="1">
      <c r="A205" s="4" t="s">
        <v>539</v>
      </c>
      <c r="B205" s="4" t="s">
        <v>547</v>
      </c>
      <c r="C205" s="478" t="s">
        <v>5178</v>
      </c>
      <c r="D205" s="20" t="s">
        <v>4593</v>
      </c>
      <c r="E205" t="s">
        <v>4612</v>
      </c>
      <c r="F205" s="4" t="s">
        <v>1421</v>
      </c>
      <c r="G205" s="4">
        <v>2023</v>
      </c>
      <c r="H205" s="4" t="s">
        <v>7734</v>
      </c>
      <c r="I205" s="168" t="s">
        <v>765</v>
      </c>
    </row>
    <row r="206" spans="1:9" hidden="1">
      <c r="A206" s="4" t="s">
        <v>539</v>
      </c>
      <c r="B206" s="4" t="s">
        <v>548</v>
      </c>
      <c r="C206" s="478" t="s">
        <v>4995</v>
      </c>
      <c r="D206" s="20" t="s">
        <v>836</v>
      </c>
      <c r="E206" t="s">
        <v>4727</v>
      </c>
      <c r="F206" s="4" t="s">
        <v>1421</v>
      </c>
      <c r="G206" s="4">
        <v>2023</v>
      </c>
      <c r="H206" s="4" t="s">
        <v>7733</v>
      </c>
      <c r="I206" s="168" t="s">
        <v>836</v>
      </c>
    </row>
    <row r="207" spans="1:9" hidden="1">
      <c r="A207" s="4" t="s">
        <v>541</v>
      </c>
      <c r="B207" s="4" t="s">
        <v>557</v>
      </c>
      <c r="C207" s="376" t="s">
        <v>5017</v>
      </c>
      <c r="D207" s="20" t="s">
        <v>1843</v>
      </c>
      <c r="E207" t="s">
        <v>4628</v>
      </c>
      <c r="F207" s="4" t="s">
        <v>1421</v>
      </c>
      <c r="G207" s="4">
        <v>2023</v>
      </c>
      <c r="H207" s="4" t="s">
        <v>7734</v>
      </c>
      <c r="I207" s="168" t="s">
        <v>789</v>
      </c>
    </row>
    <row r="208" spans="1:9" hidden="1">
      <c r="A208" s="4" t="s">
        <v>541</v>
      </c>
      <c r="B208" s="4" t="s">
        <v>557</v>
      </c>
      <c r="C208" s="376" t="s">
        <v>7906</v>
      </c>
      <c r="D208" s="20" t="s">
        <v>791</v>
      </c>
      <c r="E208" t="s">
        <v>7759</v>
      </c>
      <c r="F208" s="4" t="s">
        <v>1421</v>
      </c>
      <c r="G208" s="4">
        <v>2023</v>
      </c>
      <c r="H208" s="4" t="s">
        <v>7734</v>
      </c>
      <c r="I208" s="168" t="s">
        <v>791</v>
      </c>
    </row>
    <row r="209" spans="1:9" hidden="1">
      <c r="A209" s="4" t="s">
        <v>541</v>
      </c>
      <c r="B209" s="4" t="s">
        <v>557</v>
      </c>
      <c r="C209" s="376" t="s">
        <v>7906</v>
      </c>
      <c r="D209" s="20" t="s">
        <v>791</v>
      </c>
      <c r="E209" t="s">
        <v>4678</v>
      </c>
      <c r="F209" s="4" t="s">
        <v>1421</v>
      </c>
      <c r="G209" s="4">
        <v>2023</v>
      </c>
      <c r="H209" s="4" t="s">
        <v>7734</v>
      </c>
      <c r="I209" s="168" t="s">
        <v>791</v>
      </c>
    </row>
    <row r="210" spans="1:9" hidden="1">
      <c r="A210" s="4" t="s">
        <v>541</v>
      </c>
      <c r="B210" s="4" t="s">
        <v>557</v>
      </c>
      <c r="C210" s="376" t="s">
        <v>7907</v>
      </c>
      <c r="D210" s="20" t="s">
        <v>1845</v>
      </c>
      <c r="E210" t="s">
        <v>4682</v>
      </c>
      <c r="F210" s="4" t="s">
        <v>1421</v>
      </c>
      <c r="G210" s="4">
        <v>2023</v>
      </c>
      <c r="H210" s="4" t="s">
        <v>7734</v>
      </c>
      <c r="I210" s="168" t="s">
        <v>792</v>
      </c>
    </row>
    <row r="211" spans="1:9" hidden="1">
      <c r="A211" s="4" t="s">
        <v>541</v>
      </c>
      <c r="B211" s="4" t="s">
        <v>558</v>
      </c>
      <c r="C211" s="376" t="s">
        <v>5036</v>
      </c>
      <c r="D211" s="20" t="s">
        <v>1849</v>
      </c>
      <c r="E211" t="s">
        <v>4693</v>
      </c>
      <c r="F211" s="4" t="s">
        <v>1421</v>
      </c>
      <c r="G211" s="4">
        <v>2023</v>
      </c>
      <c r="H211" s="4" t="s">
        <v>7734</v>
      </c>
      <c r="I211" s="168" t="s">
        <v>848</v>
      </c>
    </row>
    <row r="212" spans="1:9" hidden="1">
      <c r="A212" s="4" t="s">
        <v>541</v>
      </c>
      <c r="B212" s="4" t="s">
        <v>558</v>
      </c>
      <c r="C212" s="376" t="s">
        <v>5037</v>
      </c>
      <c r="D212" s="20" t="s">
        <v>1846</v>
      </c>
      <c r="E212" t="s">
        <v>4693</v>
      </c>
      <c r="F212" s="4" t="s">
        <v>1421</v>
      </c>
      <c r="G212" s="4">
        <v>2023</v>
      </c>
      <c r="H212" s="4" t="s">
        <v>7734</v>
      </c>
      <c r="I212" s="168" t="s">
        <v>843</v>
      </c>
    </row>
    <row r="213" spans="1:9" hidden="1">
      <c r="A213" s="4" t="s">
        <v>541</v>
      </c>
      <c r="B213" s="4" t="s">
        <v>558</v>
      </c>
      <c r="C213" s="376" t="s">
        <v>5038</v>
      </c>
      <c r="D213" s="20" t="s">
        <v>1850</v>
      </c>
      <c r="E213" t="s">
        <v>4693</v>
      </c>
      <c r="F213" s="4" t="s">
        <v>1421</v>
      </c>
      <c r="G213" s="4">
        <v>2023</v>
      </c>
      <c r="H213" s="4" t="s">
        <v>7734</v>
      </c>
      <c r="I213" s="168" t="s">
        <v>849</v>
      </c>
    </row>
    <row r="214" spans="1:9" hidden="1">
      <c r="A214" s="4" t="s">
        <v>541</v>
      </c>
      <c r="B214" s="4" t="s">
        <v>558</v>
      </c>
      <c r="C214" s="376" t="s">
        <v>5039</v>
      </c>
      <c r="D214" s="20" t="s">
        <v>1847</v>
      </c>
      <c r="E214" t="s">
        <v>4704</v>
      </c>
      <c r="F214" s="4" t="s">
        <v>1421</v>
      </c>
      <c r="G214" s="4">
        <v>2023</v>
      </c>
      <c r="H214" s="4" t="s">
        <v>7734</v>
      </c>
      <c r="I214" s="168" t="s">
        <v>845</v>
      </c>
    </row>
    <row r="215" spans="1:9" hidden="1">
      <c r="A215" s="4" t="s">
        <v>543</v>
      </c>
      <c r="B215" s="4" t="s">
        <v>560</v>
      </c>
      <c r="C215" s="376" t="s">
        <v>5063</v>
      </c>
      <c r="D215" s="20" t="s">
        <v>1851</v>
      </c>
      <c r="E215" t="s">
        <v>4792</v>
      </c>
      <c r="F215" s="4" t="s">
        <v>1421</v>
      </c>
      <c r="G215" s="4">
        <v>2023</v>
      </c>
      <c r="H215" s="4" t="s">
        <v>1164</v>
      </c>
      <c r="I215" s="168" t="s">
        <v>855</v>
      </c>
    </row>
    <row r="216" spans="1:9" hidden="1">
      <c r="A216" s="4" t="s">
        <v>544</v>
      </c>
      <c r="B216" s="4" t="s">
        <v>562</v>
      </c>
      <c r="C216" s="376" t="s">
        <v>5085</v>
      </c>
      <c r="D216" s="20" t="s">
        <v>1853</v>
      </c>
      <c r="E216" t="s">
        <v>7785</v>
      </c>
      <c r="F216" s="4" t="s">
        <v>1421</v>
      </c>
      <c r="G216" s="4">
        <v>2023</v>
      </c>
      <c r="H216" s="4" t="s">
        <v>4796</v>
      </c>
      <c r="I216" s="168" t="s">
        <v>862</v>
      </c>
    </row>
    <row r="217" spans="1:9" hidden="1">
      <c r="A217" s="4" t="s">
        <v>544</v>
      </c>
      <c r="B217" s="4" t="s">
        <v>562</v>
      </c>
      <c r="C217" s="376" t="s">
        <v>5085</v>
      </c>
      <c r="D217" s="20" t="s">
        <v>1853</v>
      </c>
      <c r="E217" t="s">
        <v>7786</v>
      </c>
      <c r="F217" s="4" t="s">
        <v>1421</v>
      </c>
      <c r="G217" s="4">
        <v>2023</v>
      </c>
      <c r="H217" s="4" t="s">
        <v>4796</v>
      </c>
      <c r="I217" s="168" t="s">
        <v>862</v>
      </c>
    </row>
    <row r="218" spans="1:9" hidden="1">
      <c r="A218" s="674" t="s">
        <v>544</v>
      </c>
      <c r="B218" s="674" t="s">
        <v>562</v>
      </c>
      <c r="C218" s="376" t="s">
        <v>5086</v>
      </c>
      <c r="D218" s="20" t="s">
        <v>4798</v>
      </c>
      <c r="E218" t="s">
        <v>4817</v>
      </c>
      <c r="F218" s="4" t="s">
        <v>1421</v>
      </c>
      <c r="G218" s="4">
        <v>2023</v>
      </c>
      <c r="H218" s="4" t="s">
        <v>4796</v>
      </c>
      <c r="I218" s="168" t="s">
        <v>862</v>
      </c>
    </row>
    <row r="219" spans="1:9" hidden="1">
      <c r="A219" s="674" t="s">
        <v>544</v>
      </c>
      <c r="B219" s="674" t="s">
        <v>562</v>
      </c>
      <c r="C219" s="376" t="s">
        <v>5086</v>
      </c>
      <c r="D219" s="20" t="s">
        <v>4798</v>
      </c>
      <c r="E219" t="s">
        <v>7791</v>
      </c>
      <c r="F219" s="4" t="s">
        <v>1421</v>
      </c>
      <c r="G219" s="4">
        <v>2023</v>
      </c>
      <c r="H219" s="4" t="s">
        <v>4796</v>
      </c>
      <c r="I219" s="168" t="s">
        <v>862</v>
      </c>
    </row>
    <row r="220" spans="1:9" hidden="1">
      <c r="A220" s="4" t="s">
        <v>544</v>
      </c>
      <c r="B220" s="4" t="s">
        <v>563</v>
      </c>
      <c r="C220" s="376" t="s">
        <v>7908</v>
      </c>
      <c r="D220" s="20" t="s">
        <v>876</v>
      </c>
      <c r="E220" t="s">
        <v>4682</v>
      </c>
      <c r="F220" s="4" t="s">
        <v>1421</v>
      </c>
      <c r="G220" s="4">
        <v>2023</v>
      </c>
      <c r="H220" s="4" t="s">
        <v>7734</v>
      </c>
      <c r="I220" s="168" t="s">
        <v>876</v>
      </c>
    </row>
    <row r="221" spans="1:9" ht="13.8" hidden="1">
      <c r="A221" s="358" t="s">
        <v>544</v>
      </c>
      <c r="B221" s="358" t="s">
        <v>563</v>
      </c>
      <c r="C221" s="376" t="s">
        <v>5109</v>
      </c>
      <c r="D221" s="163" t="s">
        <v>1856</v>
      </c>
      <c r="E221" t="s">
        <v>4562</v>
      </c>
      <c r="F221" s="4" t="s">
        <v>1421</v>
      </c>
      <c r="G221" s="4">
        <v>2023</v>
      </c>
      <c r="H221" s="1" t="s">
        <v>4554</v>
      </c>
      <c r="I221" s="168" t="s">
        <v>872</v>
      </c>
    </row>
    <row r="222" spans="1:9" hidden="1">
      <c r="A222" s="4" t="s">
        <v>545</v>
      </c>
      <c r="B222" s="4" t="s">
        <v>564</v>
      </c>
      <c r="C222" s="376" t="s">
        <v>5120</v>
      </c>
      <c r="D222" s="160" t="s">
        <v>4755</v>
      </c>
      <c r="E222" t="s">
        <v>4762</v>
      </c>
      <c r="F222" s="4" t="s">
        <v>1421</v>
      </c>
      <c r="G222" s="4">
        <v>2023</v>
      </c>
      <c r="H222" s="4" t="s">
        <v>4742</v>
      </c>
      <c r="I222" s="168" t="s">
        <v>907</v>
      </c>
    </row>
    <row r="223" spans="1:9" hidden="1">
      <c r="A223" s="4" t="s">
        <v>545</v>
      </c>
      <c r="B223" s="4" t="s">
        <v>565</v>
      </c>
      <c r="C223" s="376" t="s">
        <v>5125</v>
      </c>
      <c r="D223" s="160" t="s">
        <v>1860</v>
      </c>
      <c r="E223" t="s">
        <v>4828</v>
      </c>
      <c r="F223" s="4" t="s">
        <v>1421</v>
      </c>
      <c r="G223" s="4">
        <v>2023</v>
      </c>
      <c r="H223" s="4" t="s">
        <v>1165</v>
      </c>
      <c r="I223" s="168" t="s">
        <v>880</v>
      </c>
    </row>
    <row r="224" spans="1:9" hidden="1">
      <c r="A224" s="735" t="s">
        <v>943</v>
      </c>
      <c r="B224" s="968" t="s">
        <v>5301</v>
      </c>
      <c r="C224" s="376" t="s">
        <v>4997</v>
      </c>
      <c r="D224" s="160" t="s">
        <v>1842</v>
      </c>
      <c r="E224" s="484" t="s">
        <v>7497</v>
      </c>
      <c r="F224" s="4" t="s">
        <v>1421</v>
      </c>
      <c r="G224" s="4">
        <v>2023</v>
      </c>
      <c r="H224" s="4" t="s">
        <v>7496</v>
      </c>
      <c r="I224" s="168" t="s">
        <v>774</v>
      </c>
    </row>
    <row r="225" spans="1:9" hidden="1">
      <c r="A225" s="4" t="s">
        <v>545</v>
      </c>
      <c r="B225" s="4" t="s">
        <v>564</v>
      </c>
      <c r="C225" s="376" t="s">
        <v>5116</v>
      </c>
      <c r="D225" s="20" t="s">
        <v>4744</v>
      </c>
      <c r="E225" t="s">
        <v>7687</v>
      </c>
      <c r="F225" s="4" t="s">
        <v>1444</v>
      </c>
      <c r="G225" s="4">
        <v>2023</v>
      </c>
      <c r="H225" s="4" t="s">
        <v>4742</v>
      </c>
      <c r="I225" s="168" t="s">
        <v>907</v>
      </c>
    </row>
    <row r="226" spans="1:9" hidden="1">
      <c r="A226" s="4" t="s">
        <v>539</v>
      </c>
      <c r="B226" s="4" t="s">
        <v>547</v>
      </c>
      <c r="C226" s="376" t="s">
        <v>5178</v>
      </c>
      <c r="D226" s="20" t="s">
        <v>4593</v>
      </c>
      <c r="E226" t="s">
        <v>4613</v>
      </c>
      <c r="F226" s="4" t="s">
        <v>1444</v>
      </c>
      <c r="G226" s="4">
        <v>2023</v>
      </c>
      <c r="H226" s="4" t="s">
        <v>7734</v>
      </c>
      <c r="I226" s="168" t="s">
        <v>765</v>
      </c>
    </row>
    <row r="227" spans="1:9" hidden="1">
      <c r="A227" s="4" t="s">
        <v>541</v>
      </c>
      <c r="B227" s="4" t="s">
        <v>557</v>
      </c>
      <c r="C227" s="478" t="s">
        <v>7903</v>
      </c>
      <c r="D227" s="20" t="s">
        <v>4629</v>
      </c>
      <c r="E227" t="s">
        <v>4644</v>
      </c>
      <c r="F227" s="4" t="s">
        <v>1444</v>
      </c>
      <c r="G227" s="4">
        <v>2023</v>
      </c>
      <c r="H227" s="4" t="s">
        <v>7734</v>
      </c>
      <c r="I227" s="168" t="s">
        <v>841</v>
      </c>
    </row>
    <row r="228" spans="1:9" hidden="1">
      <c r="A228" s="4" t="s">
        <v>541</v>
      </c>
      <c r="B228" s="4" t="s">
        <v>557</v>
      </c>
      <c r="C228" s="376" t="s">
        <v>7905</v>
      </c>
      <c r="D228" s="20" t="s">
        <v>4630</v>
      </c>
      <c r="E228" t="s">
        <v>4651</v>
      </c>
      <c r="F228" s="4" t="s">
        <v>1444</v>
      </c>
      <c r="G228" s="4">
        <v>2023</v>
      </c>
      <c r="H228" s="4" t="s">
        <v>7734</v>
      </c>
      <c r="I228" s="168" t="s">
        <v>841</v>
      </c>
    </row>
    <row r="229" spans="1:9" hidden="1">
      <c r="A229" s="4" t="s">
        <v>541</v>
      </c>
      <c r="B229" s="4" t="s">
        <v>557</v>
      </c>
      <c r="C229" s="376" t="s">
        <v>7906</v>
      </c>
      <c r="D229" s="20" t="s">
        <v>791</v>
      </c>
      <c r="E229" t="s">
        <v>7760</v>
      </c>
      <c r="F229" s="4" t="s">
        <v>1444</v>
      </c>
      <c r="G229" s="4">
        <v>2023</v>
      </c>
      <c r="H229" s="4" t="s">
        <v>7734</v>
      </c>
      <c r="I229" s="168" t="s">
        <v>791</v>
      </c>
    </row>
    <row r="230" spans="1:9" hidden="1">
      <c r="A230" s="4" t="s">
        <v>541</v>
      </c>
      <c r="B230" s="4" t="s">
        <v>558</v>
      </c>
      <c r="C230" s="376" t="s">
        <v>5040</v>
      </c>
      <c r="D230" s="20" t="s">
        <v>1848</v>
      </c>
      <c r="E230" t="s">
        <v>4693</v>
      </c>
      <c r="F230" s="4" t="s">
        <v>1444</v>
      </c>
      <c r="G230" s="4">
        <v>2023</v>
      </c>
      <c r="H230" s="4" t="s">
        <v>7734</v>
      </c>
      <c r="I230" s="168" t="s">
        <v>846</v>
      </c>
    </row>
    <row r="231" spans="1:9" hidden="1">
      <c r="A231" s="4" t="s">
        <v>544</v>
      </c>
      <c r="B231" s="4" t="s">
        <v>562</v>
      </c>
      <c r="C231" s="376" t="s">
        <v>5085</v>
      </c>
      <c r="D231" s="20" t="s">
        <v>1853</v>
      </c>
      <c r="E231" t="s">
        <v>4818</v>
      </c>
      <c r="F231" s="4" t="s">
        <v>1444</v>
      </c>
      <c r="G231" s="4">
        <v>2023</v>
      </c>
      <c r="H231" s="4" t="s">
        <v>4796</v>
      </c>
      <c r="I231" s="168" t="s">
        <v>862</v>
      </c>
    </row>
    <row r="232" spans="1:9" hidden="1">
      <c r="A232" s="4" t="s">
        <v>544</v>
      </c>
      <c r="B232" s="4" t="s">
        <v>562</v>
      </c>
      <c r="C232" s="376" t="s">
        <v>5085</v>
      </c>
      <c r="D232" s="20" t="s">
        <v>1853</v>
      </c>
      <c r="E232" t="s">
        <v>7787</v>
      </c>
      <c r="F232" s="4" t="s">
        <v>1444</v>
      </c>
      <c r="G232" s="4">
        <v>2023</v>
      </c>
      <c r="H232" s="4" t="s">
        <v>4796</v>
      </c>
      <c r="I232" s="168" t="s">
        <v>862</v>
      </c>
    </row>
    <row r="233" spans="1:9" hidden="1">
      <c r="A233" s="4" t="s">
        <v>544</v>
      </c>
      <c r="B233" s="4" t="s">
        <v>562</v>
      </c>
      <c r="C233" s="376" t="s">
        <v>5086</v>
      </c>
      <c r="D233" s="20" t="s">
        <v>4798</v>
      </c>
      <c r="E233" t="s">
        <v>4819</v>
      </c>
      <c r="F233" s="4" t="s">
        <v>1444</v>
      </c>
      <c r="G233" s="4">
        <v>2023</v>
      </c>
      <c r="H233" s="4" t="s">
        <v>4796</v>
      </c>
      <c r="I233" s="168" t="s">
        <v>862</v>
      </c>
    </row>
    <row r="234" spans="1:9" hidden="1">
      <c r="A234" s="4" t="s">
        <v>544</v>
      </c>
      <c r="B234" s="4" t="s">
        <v>562</v>
      </c>
      <c r="C234" s="376" t="s">
        <v>5086</v>
      </c>
      <c r="D234" s="20" t="s">
        <v>4798</v>
      </c>
      <c r="E234" t="s">
        <v>7792</v>
      </c>
      <c r="F234" s="4" t="s">
        <v>1444</v>
      </c>
      <c r="G234" s="4">
        <v>2023</v>
      </c>
      <c r="H234" s="4" t="s">
        <v>4796</v>
      </c>
      <c r="I234" s="168" t="s">
        <v>862</v>
      </c>
    </row>
    <row r="235" spans="1:9" hidden="1">
      <c r="A235" s="4" t="s">
        <v>545</v>
      </c>
      <c r="B235" s="4" t="s">
        <v>564</v>
      </c>
      <c r="C235" s="376" t="s">
        <v>5120</v>
      </c>
      <c r="D235" s="160" t="s">
        <v>4755</v>
      </c>
      <c r="E235" s="478" t="s">
        <v>9943</v>
      </c>
      <c r="F235" s="4" t="s">
        <v>1444</v>
      </c>
      <c r="G235" s="4">
        <v>2023</v>
      </c>
      <c r="H235" s="4" t="s">
        <v>4742</v>
      </c>
      <c r="I235" s="168" t="s">
        <v>907</v>
      </c>
    </row>
    <row r="236" spans="1:9" s="484" customFormat="1" hidden="1">
      <c r="A236" s="650" t="s">
        <v>545</v>
      </c>
      <c r="B236" s="650" t="s">
        <v>564</v>
      </c>
      <c r="C236" s="478" t="s">
        <v>5115</v>
      </c>
      <c r="D236" s="20" t="s">
        <v>812</v>
      </c>
      <c r="E236" s="484" t="s">
        <v>4767</v>
      </c>
      <c r="F236" s="650" t="s">
        <v>1444</v>
      </c>
      <c r="G236" s="650">
        <v>2023</v>
      </c>
      <c r="H236" s="650" t="s">
        <v>4742</v>
      </c>
      <c r="I236" s="168" t="s">
        <v>812</v>
      </c>
    </row>
    <row r="237" spans="1:9" hidden="1">
      <c r="A237" s="968" t="s">
        <v>1027</v>
      </c>
      <c r="B237" s="481" t="s">
        <v>5296</v>
      </c>
      <c r="C237" s="376" t="s">
        <v>7378</v>
      </c>
      <c r="D237" s="517" t="s">
        <v>7381</v>
      </c>
      <c r="E237" s="499" t="s">
        <v>7437</v>
      </c>
      <c r="F237" s="965" t="s">
        <v>1444</v>
      </c>
      <c r="G237" s="965">
        <v>2023</v>
      </c>
      <c r="H237" s="4" t="s">
        <v>1174</v>
      </c>
      <c r="I237" s="168" t="s">
        <v>741</v>
      </c>
    </row>
    <row r="238" spans="1:9" ht="14.4" hidden="1">
      <c r="A238" s="970" t="s">
        <v>544</v>
      </c>
      <c r="B238" s="481" t="s">
        <v>5308</v>
      </c>
      <c r="C238" s="478" t="s">
        <v>10116</v>
      </c>
      <c r="D238" s="484" t="s">
        <v>1855</v>
      </c>
      <c r="E238" s="484" t="s">
        <v>7493</v>
      </c>
      <c r="F238" s="4" t="s">
        <v>1444</v>
      </c>
      <c r="G238" s="4">
        <v>2023</v>
      </c>
      <c r="H238" s="4" t="s">
        <v>7491</v>
      </c>
      <c r="I238" s="168" t="s">
        <v>865</v>
      </c>
    </row>
    <row r="239" spans="1:9" hidden="1">
      <c r="A239" s="4" t="s">
        <v>537</v>
      </c>
      <c r="B239" s="4" t="s">
        <v>538</v>
      </c>
      <c r="C239" s="376" t="s">
        <v>4877</v>
      </c>
      <c r="D239" s="20" t="s">
        <v>1838</v>
      </c>
      <c r="E239" t="s">
        <v>4785</v>
      </c>
      <c r="F239" s="4" t="s">
        <v>1424</v>
      </c>
      <c r="G239" s="4">
        <v>2023</v>
      </c>
      <c r="H239" s="4" t="s">
        <v>1164</v>
      </c>
      <c r="I239" s="20"/>
    </row>
    <row r="240" spans="1:9" hidden="1">
      <c r="A240" s="4" t="s">
        <v>537</v>
      </c>
      <c r="B240" s="4" t="s">
        <v>542</v>
      </c>
      <c r="C240" s="376" t="s">
        <v>4939</v>
      </c>
      <c r="D240" s="20" t="s">
        <v>1839</v>
      </c>
      <c r="E240" t="s">
        <v>4738</v>
      </c>
      <c r="F240" s="4" t="s">
        <v>1424</v>
      </c>
      <c r="G240" s="4">
        <v>2023</v>
      </c>
      <c r="H240" s="4" t="s">
        <v>1168</v>
      </c>
      <c r="I240" s="20"/>
    </row>
    <row r="241" spans="1:9" hidden="1">
      <c r="A241" s="4" t="s">
        <v>541</v>
      </c>
      <c r="B241" s="4" t="s">
        <v>557</v>
      </c>
      <c r="C241" s="376" t="s">
        <v>7903</v>
      </c>
      <c r="D241" s="20" t="s">
        <v>4629</v>
      </c>
      <c r="E241" t="s">
        <v>4638</v>
      </c>
      <c r="F241" s="4" t="s">
        <v>1424</v>
      </c>
      <c r="G241" s="4">
        <v>2023</v>
      </c>
      <c r="H241" s="4" t="s">
        <v>7734</v>
      </c>
      <c r="I241" s="168" t="s">
        <v>841</v>
      </c>
    </row>
    <row r="242" spans="1:9" hidden="1">
      <c r="A242" s="4" t="s">
        <v>541</v>
      </c>
      <c r="B242" s="4" t="s">
        <v>557</v>
      </c>
      <c r="C242" s="376" t="s">
        <v>7903</v>
      </c>
      <c r="D242" s="20" t="s">
        <v>4629</v>
      </c>
      <c r="E242" t="s">
        <v>4645</v>
      </c>
      <c r="F242" s="4" t="s">
        <v>1424</v>
      </c>
      <c r="G242" s="4">
        <v>2023</v>
      </c>
      <c r="H242" s="4" t="s">
        <v>7734</v>
      </c>
      <c r="I242" s="168" t="s">
        <v>841</v>
      </c>
    </row>
    <row r="243" spans="1:9" hidden="1">
      <c r="A243" s="4" t="s">
        <v>541</v>
      </c>
      <c r="B243" s="4" t="s">
        <v>557</v>
      </c>
      <c r="C243" s="376" t="s">
        <v>7905</v>
      </c>
      <c r="D243" s="20" t="s">
        <v>4630</v>
      </c>
      <c r="E243" t="s">
        <v>4652</v>
      </c>
      <c r="F243" s="4" t="s">
        <v>1424</v>
      </c>
      <c r="G243" s="4">
        <v>2023</v>
      </c>
      <c r="H243" s="4" t="s">
        <v>7734</v>
      </c>
      <c r="I243" s="168" t="s">
        <v>841</v>
      </c>
    </row>
    <row r="244" spans="1:9" hidden="1">
      <c r="A244" s="4" t="s">
        <v>541</v>
      </c>
      <c r="B244" s="4" t="s">
        <v>557</v>
      </c>
      <c r="C244" s="376" t="s">
        <v>7906</v>
      </c>
      <c r="D244" s="20" t="s">
        <v>791</v>
      </c>
      <c r="E244" t="s">
        <v>7761</v>
      </c>
      <c r="F244" s="4" t="s">
        <v>1424</v>
      </c>
      <c r="G244" s="4">
        <v>2023</v>
      </c>
      <c r="H244" s="4" t="s">
        <v>7734</v>
      </c>
      <c r="I244" s="168" t="s">
        <v>791</v>
      </c>
    </row>
    <row r="245" spans="1:9" hidden="1">
      <c r="A245" s="4" t="s">
        <v>541</v>
      </c>
      <c r="B245" s="4" t="s">
        <v>557</v>
      </c>
      <c r="C245" s="376" t="s">
        <v>7906</v>
      </c>
      <c r="D245" s="20" t="s">
        <v>791</v>
      </c>
      <c r="E245" t="s">
        <v>4663</v>
      </c>
      <c r="F245" s="4" t="s">
        <v>1424</v>
      </c>
      <c r="G245" s="4">
        <v>2023</v>
      </c>
      <c r="H245" s="4" t="s">
        <v>7734</v>
      </c>
      <c r="I245" s="168" t="s">
        <v>791</v>
      </c>
    </row>
    <row r="246" spans="1:9" s="484" customFormat="1" hidden="1">
      <c r="A246" s="650" t="s">
        <v>541</v>
      </c>
      <c r="B246" s="650" t="s">
        <v>557</v>
      </c>
      <c r="C246" s="478" t="s">
        <v>7907</v>
      </c>
      <c r="D246" s="20" t="s">
        <v>1845</v>
      </c>
      <c r="E246" s="484" t="s">
        <v>4683</v>
      </c>
      <c r="F246" s="650" t="s">
        <v>1424</v>
      </c>
      <c r="G246" s="650">
        <v>2023</v>
      </c>
      <c r="H246" s="650" t="s">
        <v>7734</v>
      </c>
      <c r="I246" s="168" t="s">
        <v>792</v>
      </c>
    </row>
    <row r="247" spans="1:9" hidden="1">
      <c r="A247" s="4" t="s">
        <v>541</v>
      </c>
      <c r="B247" s="4" t="s">
        <v>558</v>
      </c>
      <c r="C247" s="376" t="s">
        <v>5036</v>
      </c>
      <c r="D247" s="20" t="s">
        <v>1849</v>
      </c>
      <c r="E247" t="s">
        <v>4694</v>
      </c>
      <c r="F247" s="4" t="s">
        <v>1424</v>
      </c>
      <c r="G247" s="4">
        <v>2023</v>
      </c>
      <c r="H247" s="4" t="s">
        <v>7734</v>
      </c>
      <c r="I247" s="168" t="s">
        <v>848</v>
      </c>
    </row>
    <row r="248" spans="1:9" hidden="1">
      <c r="A248" s="4" t="s">
        <v>541</v>
      </c>
      <c r="B248" s="4" t="s">
        <v>558</v>
      </c>
      <c r="C248" s="376" t="s">
        <v>5037</v>
      </c>
      <c r="D248" s="20" t="s">
        <v>1846</v>
      </c>
      <c r="E248" t="s">
        <v>4694</v>
      </c>
      <c r="F248" s="4" t="s">
        <v>1424</v>
      </c>
      <c r="G248" s="4">
        <v>2023</v>
      </c>
      <c r="H248" s="4" t="s">
        <v>7734</v>
      </c>
      <c r="I248" s="168" t="s">
        <v>843</v>
      </c>
    </row>
    <row r="249" spans="1:9" hidden="1">
      <c r="A249" s="4" t="s">
        <v>541</v>
      </c>
      <c r="B249" s="4" t="s">
        <v>558</v>
      </c>
      <c r="C249" s="478" t="s">
        <v>5038</v>
      </c>
      <c r="D249" s="20" t="s">
        <v>1850</v>
      </c>
      <c r="E249" t="s">
        <v>4694</v>
      </c>
      <c r="F249" s="4" t="s">
        <v>1424</v>
      </c>
      <c r="G249" s="4">
        <v>2023</v>
      </c>
      <c r="H249" s="4" t="s">
        <v>7734</v>
      </c>
      <c r="I249" s="168" t="s">
        <v>849</v>
      </c>
    </row>
    <row r="250" spans="1:9" hidden="1">
      <c r="A250" s="4" t="s">
        <v>543</v>
      </c>
      <c r="B250" s="4" t="s">
        <v>560</v>
      </c>
      <c r="C250" s="376" t="s">
        <v>5063</v>
      </c>
      <c r="D250" s="20" t="s">
        <v>1851</v>
      </c>
      <c r="E250" t="s">
        <v>4793</v>
      </c>
      <c r="F250" s="4" t="s">
        <v>1424</v>
      </c>
      <c r="G250" s="4">
        <v>2023</v>
      </c>
      <c r="H250" s="4" t="s">
        <v>1164</v>
      </c>
      <c r="I250" s="168" t="s">
        <v>855</v>
      </c>
    </row>
    <row r="251" spans="1:9" hidden="1">
      <c r="A251" s="4" t="s">
        <v>544</v>
      </c>
      <c r="B251" s="4" t="s">
        <v>562</v>
      </c>
      <c r="C251" s="376" t="s">
        <v>5085</v>
      </c>
      <c r="D251" s="20" t="s">
        <v>1853</v>
      </c>
      <c r="E251" t="s">
        <v>7788</v>
      </c>
      <c r="F251" s="4" t="s">
        <v>1424</v>
      </c>
      <c r="G251" s="4">
        <v>2023</v>
      </c>
      <c r="H251" s="4" t="s">
        <v>4796</v>
      </c>
      <c r="I251" s="168" t="s">
        <v>862</v>
      </c>
    </row>
    <row r="252" spans="1:9" hidden="1">
      <c r="A252" s="4" t="s">
        <v>544</v>
      </c>
      <c r="B252" s="4" t="s">
        <v>562</v>
      </c>
      <c r="C252" s="376" t="s">
        <v>5086</v>
      </c>
      <c r="D252" s="20" t="s">
        <v>4798</v>
      </c>
      <c r="E252" t="s">
        <v>7789</v>
      </c>
      <c r="F252" s="4" t="s">
        <v>1424</v>
      </c>
      <c r="G252" s="4">
        <v>2023</v>
      </c>
      <c r="H252" s="4" t="s">
        <v>4796</v>
      </c>
      <c r="I252" s="168" t="s">
        <v>862</v>
      </c>
    </row>
    <row r="253" spans="1:9" ht="13.8" hidden="1">
      <c r="A253" s="358" t="s">
        <v>544</v>
      </c>
      <c r="B253" s="358" t="s">
        <v>563</v>
      </c>
      <c r="C253" s="376" t="s">
        <v>5101</v>
      </c>
      <c r="D253" s="160" t="s">
        <v>4565</v>
      </c>
      <c r="E253" t="s">
        <v>4574</v>
      </c>
      <c r="F253" s="4" t="s">
        <v>1424</v>
      </c>
      <c r="G253" s="4">
        <v>2023</v>
      </c>
      <c r="H253" s="4" t="s">
        <v>4584</v>
      </c>
      <c r="I253" s="168" t="s">
        <v>874</v>
      </c>
    </row>
    <row r="254" spans="1:9" ht="13.8" hidden="1">
      <c r="A254" s="358" t="s">
        <v>544</v>
      </c>
      <c r="B254" s="358" t="s">
        <v>563</v>
      </c>
      <c r="C254" s="376" t="s">
        <v>5102</v>
      </c>
      <c r="D254" s="160" t="s">
        <v>4566</v>
      </c>
      <c r="E254" t="s">
        <v>4575</v>
      </c>
      <c r="F254" s="4" t="s">
        <v>1424</v>
      </c>
      <c r="G254" s="4">
        <v>2023</v>
      </c>
      <c r="H254" s="4" t="s">
        <v>4584</v>
      </c>
      <c r="I254" s="168" t="s">
        <v>874</v>
      </c>
    </row>
    <row r="255" spans="1:9" hidden="1">
      <c r="A255" s="4" t="s">
        <v>545</v>
      </c>
      <c r="B255" s="4" t="s">
        <v>564</v>
      </c>
      <c r="C255" s="376" t="s">
        <v>5116</v>
      </c>
      <c r="D255" s="20" t="s">
        <v>4744</v>
      </c>
      <c r="E255" t="s">
        <v>7703</v>
      </c>
      <c r="F255" s="4" t="s">
        <v>1424</v>
      </c>
      <c r="G255" s="4">
        <v>2023</v>
      </c>
      <c r="H255" s="4" t="s">
        <v>4742</v>
      </c>
      <c r="I255" s="168" t="s">
        <v>907</v>
      </c>
    </row>
    <row r="256" spans="1:9" hidden="1">
      <c r="A256" s="4" t="s">
        <v>545</v>
      </c>
      <c r="B256" s="4" t="s">
        <v>564</v>
      </c>
      <c r="C256" s="376" t="s">
        <v>5117</v>
      </c>
      <c r="D256" s="20" t="s">
        <v>4745</v>
      </c>
      <c r="E256" t="s">
        <v>4747</v>
      </c>
      <c r="F256" s="4" t="s">
        <v>1424</v>
      </c>
      <c r="G256" s="4">
        <v>2023</v>
      </c>
      <c r="H256" s="4" t="s">
        <v>4742</v>
      </c>
      <c r="I256" s="168" t="s">
        <v>907</v>
      </c>
    </row>
    <row r="257" spans="1:9" hidden="1">
      <c r="A257" s="4" t="s">
        <v>545</v>
      </c>
      <c r="B257" s="4" t="s">
        <v>564</v>
      </c>
      <c r="C257" s="376" t="s">
        <v>5118</v>
      </c>
      <c r="D257" s="160" t="s">
        <v>4753</v>
      </c>
      <c r="E257" t="s">
        <v>4757</v>
      </c>
      <c r="F257" s="4" t="s">
        <v>1424</v>
      </c>
      <c r="G257" s="4">
        <v>2023</v>
      </c>
      <c r="H257" s="4" t="s">
        <v>4742</v>
      </c>
      <c r="I257" s="168" t="s">
        <v>907</v>
      </c>
    </row>
    <row r="258" spans="1:9" s="484" customFormat="1" hidden="1">
      <c r="A258" s="674" t="s">
        <v>545</v>
      </c>
      <c r="B258" s="674" t="s">
        <v>564</v>
      </c>
      <c r="C258" s="478" t="s">
        <v>5120</v>
      </c>
      <c r="D258" s="160" t="s">
        <v>4755</v>
      </c>
      <c r="E258" s="478" t="s">
        <v>9942</v>
      </c>
      <c r="F258" s="674" t="s">
        <v>1444</v>
      </c>
      <c r="G258" s="674">
        <v>2023</v>
      </c>
      <c r="H258" s="674" t="s">
        <v>4742</v>
      </c>
      <c r="I258" s="168" t="s">
        <v>907</v>
      </c>
    </row>
    <row r="259" spans="1:9" hidden="1">
      <c r="A259" s="4" t="s">
        <v>545</v>
      </c>
      <c r="B259" s="4" t="s">
        <v>564</v>
      </c>
      <c r="C259" s="376" t="s">
        <v>5115</v>
      </c>
      <c r="D259" s="20" t="s">
        <v>812</v>
      </c>
      <c r="E259" t="s">
        <v>4768</v>
      </c>
      <c r="F259" s="4" t="s">
        <v>1424</v>
      </c>
      <c r="G259" s="4">
        <v>2023</v>
      </c>
      <c r="H259" s="4" t="s">
        <v>4742</v>
      </c>
      <c r="I259" s="168" t="s">
        <v>812</v>
      </c>
    </row>
    <row r="260" spans="1:9" hidden="1">
      <c r="A260" s="4" t="s">
        <v>545</v>
      </c>
      <c r="B260" s="4" t="s">
        <v>564</v>
      </c>
      <c r="C260" s="376" t="s">
        <v>5124</v>
      </c>
      <c r="D260" s="20" t="s">
        <v>814</v>
      </c>
      <c r="E260" t="s">
        <v>4772</v>
      </c>
      <c r="F260" s="4" t="s">
        <v>1424</v>
      </c>
      <c r="G260" s="4">
        <v>2023</v>
      </c>
      <c r="H260" s="4" t="s">
        <v>4742</v>
      </c>
      <c r="I260" s="168" t="s">
        <v>814</v>
      </c>
    </row>
    <row r="261" spans="1:9" hidden="1">
      <c r="A261" s="4" t="s">
        <v>545</v>
      </c>
      <c r="B261" s="4" t="s">
        <v>565</v>
      </c>
      <c r="C261" s="376" t="s">
        <v>5125</v>
      </c>
      <c r="D261" s="160" t="s">
        <v>1860</v>
      </c>
      <c r="E261" t="s">
        <v>4829</v>
      </c>
      <c r="F261" s="4" t="s">
        <v>1424</v>
      </c>
      <c r="G261" s="4">
        <v>2023</v>
      </c>
      <c r="H261" s="4" t="s">
        <v>1165</v>
      </c>
      <c r="I261" s="168" t="s">
        <v>880</v>
      </c>
    </row>
    <row r="262" spans="1:9" hidden="1">
      <c r="A262" s="968" t="s">
        <v>1027</v>
      </c>
      <c r="B262" s="481" t="s">
        <v>5296</v>
      </c>
      <c r="C262" s="376" t="s">
        <v>7378</v>
      </c>
      <c r="D262" s="517" t="s">
        <v>7381</v>
      </c>
      <c r="E262" s="499" t="s">
        <v>7438</v>
      </c>
      <c r="F262" s="965" t="s">
        <v>1424</v>
      </c>
      <c r="G262" s="965">
        <v>2023</v>
      </c>
      <c r="H262" s="4" t="s">
        <v>1174</v>
      </c>
      <c r="I262" s="168" t="s">
        <v>741</v>
      </c>
    </row>
    <row r="263" spans="1:9" hidden="1">
      <c r="A263" s="968" t="s">
        <v>1027</v>
      </c>
      <c r="B263" s="481" t="s">
        <v>5296</v>
      </c>
      <c r="C263" s="376" t="s">
        <v>7378</v>
      </c>
      <c r="D263" s="517" t="s">
        <v>7381</v>
      </c>
      <c r="E263" s="499" t="s">
        <v>7439</v>
      </c>
      <c r="F263" s="965" t="s">
        <v>1424</v>
      </c>
      <c r="G263" s="965">
        <v>2023</v>
      </c>
      <c r="H263" s="547" t="s">
        <v>1174</v>
      </c>
      <c r="I263" s="168" t="s">
        <v>741</v>
      </c>
    </row>
    <row r="264" spans="1:9" hidden="1">
      <c r="A264" s="968" t="s">
        <v>1027</v>
      </c>
      <c r="B264" s="481" t="s">
        <v>5296</v>
      </c>
      <c r="C264" s="376" t="s">
        <v>7378</v>
      </c>
      <c r="D264" s="517" t="s">
        <v>7381</v>
      </c>
      <c r="E264" s="499" t="s">
        <v>7440</v>
      </c>
      <c r="F264" s="965" t="s">
        <v>1424</v>
      </c>
      <c r="G264" s="965">
        <v>2023</v>
      </c>
      <c r="H264" s="547" t="s">
        <v>1174</v>
      </c>
      <c r="I264" s="168" t="s">
        <v>741</v>
      </c>
    </row>
    <row r="265" spans="1:9" hidden="1">
      <c r="A265" s="968" t="s">
        <v>1027</v>
      </c>
      <c r="B265" s="481" t="s">
        <v>5296</v>
      </c>
      <c r="C265" s="376" t="s">
        <v>4876</v>
      </c>
      <c r="D265" s="517" t="s">
        <v>1837</v>
      </c>
      <c r="E265" s="499" t="s">
        <v>7455</v>
      </c>
      <c r="F265" s="965" t="s">
        <v>1424</v>
      </c>
      <c r="G265" s="965">
        <v>2023</v>
      </c>
      <c r="H265" s="547" t="s">
        <v>1174</v>
      </c>
      <c r="I265" s="168"/>
    </row>
    <row r="266" spans="1:9">
      <c r="A266" s="674" t="s">
        <v>537</v>
      </c>
      <c r="B266" s="674" t="s">
        <v>542</v>
      </c>
      <c r="C266" s="376" t="s">
        <v>4939</v>
      </c>
      <c r="D266" s="20" t="s">
        <v>1839</v>
      </c>
      <c r="E266" t="s">
        <v>4739</v>
      </c>
      <c r="F266" s="4" t="s">
        <v>1433</v>
      </c>
      <c r="G266" s="4">
        <v>2024</v>
      </c>
      <c r="H266" s="547" t="s">
        <v>1168</v>
      </c>
      <c r="I266" s="20"/>
    </row>
    <row r="267" spans="1:9">
      <c r="A267" s="547" t="s">
        <v>541</v>
      </c>
      <c r="B267" s="547" t="s">
        <v>557</v>
      </c>
      <c r="C267" s="376" t="s">
        <v>7903</v>
      </c>
      <c r="D267" s="20" t="s">
        <v>4629</v>
      </c>
      <c r="E267" t="s">
        <v>4639</v>
      </c>
      <c r="F267" s="4" t="s">
        <v>1433</v>
      </c>
      <c r="G267" s="4">
        <v>2024</v>
      </c>
      <c r="H267" s="547" t="s">
        <v>7734</v>
      </c>
      <c r="I267" s="168" t="s">
        <v>841</v>
      </c>
    </row>
    <row r="268" spans="1:9">
      <c r="A268" s="547" t="s">
        <v>541</v>
      </c>
      <c r="B268" s="547" t="s">
        <v>557</v>
      </c>
      <c r="C268" s="376" t="s">
        <v>7906</v>
      </c>
      <c r="D268" s="20" t="s">
        <v>791</v>
      </c>
      <c r="E268" t="s">
        <v>7762</v>
      </c>
      <c r="F268" s="4" t="s">
        <v>1433</v>
      </c>
      <c r="G268" s="4">
        <v>2024</v>
      </c>
      <c r="H268" s="547" t="s">
        <v>7734</v>
      </c>
      <c r="I268" s="168" t="s">
        <v>791</v>
      </c>
    </row>
    <row r="269" spans="1:9">
      <c r="A269" s="547" t="s">
        <v>541</v>
      </c>
      <c r="B269" s="547" t="s">
        <v>557</v>
      </c>
      <c r="C269" s="376" t="s">
        <v>7906</v>
      </c>
      <c r="D269" s="20" t="s">
        <v>791</v>
      </c>
      <c r="E269" t="s">
        <v>4664</v>
      </c>
      <c r="F269" s="4" t="s">
        <v>1433</v>
      </c>
      <c r="G269" s="4">
        <v>2024</v>
      </c>
      <c r="H269" s="547" t="s">
        <v>7734</v>
      </c>
      <c r="I269" s="168" t="s">
        <v>791</v>
      </c>
    </row>
    <row r="270" spans="1:9">
      <c r="A270" s="547" t="s">
        <v>541</v>
      </c>
      <c r="B270" s="547" t="s">
        <v>558</v>
      </c>
      <c r="C270" s="376" t="s">
        <v>5036</v>
      </c>
      <c r="D270" s="20" t="s">
        <v>1849</v>
      </c>
      <c r="E270" t="s">
        <v>4695</v>
      </c>
      <c r="F270" s="4" t="s">
        <v>1433</v>
      </c>
      <c r="G270" s="4">
        <v>2024</v>
      </c>
      <c r="H270" s="547" t="s">
        <v>7734</v>
      </c>
      <c r="I270" s="168" t="s">
        <v>848</v>
      </c>
    </row>
    <row r="271" spans="1:9">
      <c r="A271" s="547" t="s">
        <v>541</v>
      </c>
      <c r="B271" s="547" t="s">
        <v>558</v>
      </c>
      <c r="C271" s="376" t="s">
        <v>5037</v>
      </c>
      <c r="D271" s="20" t="s">
        <v>1846</v>
      </c>
      <c r="E271" t="s">
        <v>4696</v>
      </c>
      <c r="F271" s="4" t="s">
        <v>1433</v>
      </c>
      <c r="G271" s="4">
        <v>2024</v>
      </c>
      <c r="H271" s="547" t="s">
        <v>7734</v>
      </c>
      <c r="I271" s="168" t="s">
        <v>843</v>
      </c>
    </row>
    <row r="272" spans="1:9">
      <c r="A272" s="547" t="s">
        <v>541</v>
      </c>
      <c r="B272" s="547" t="s">
        <v>558</v>
      </c>
      <c r="C272" s="376" t="s">
        <v>5038</v>
      </c>
      <c r="D272" s="20" t="s">
        <v>1850</v>
      </c>
      <c r="E272" s="484" t="s">
        <v>4696</v>
      </c>
      <c r="F272" s="4" t="s">
        <v>1433</v>
      </c>
      <c r="G272" s="4">
        <v>2024</v>
      </c>
      <c r="H272" s="4" t="s">
        <v>7734</v>
      </c>
      <c r="I272" s="168" t="s">
        <v>849</v>
      </c>
    </row>
    <row r="273" spans="1:9">
      <c r="A273" s="547" t="s">
        <v>541</v>
      </c>
      <c r="B273" s="547" t="s">
        <v>558</v>
      </c>
      <c r="C273" s="376" t="s">
        <v>5040</v>
      </c>
      <c r="D273" s="20" t="s">
        <v>1848</v>
      </c>
      <c r="E273" t="s">
        <v>4694</v>
      </c>
      <c r="F273" s="4" t="s">
        <v>1433</v>
      </c>
      <c r="G273" s="4">
        <v>2024</v>
      </c>
      <c r="H273" s="4" t="s">
        <v>7734</v>
      </c>
      <c r="I273" s="168" t="s">
        <v>846</v>
      </c>
    </row>
    <row r="274" spans="1:9">
      <c r="A274" s="547" t="s">
        <v>544</v>
      </c>
      <c r="B274" s="547" t="s">
        <v>562</v>
      </c>
      <c r="C274" s="376" t="s">
        <v>5085</v>
      </c>
      <c r="D274" s="20" t="s">
        <v>1853</v>
      </c>
      <c r="E274" t="s">
        <v>4804</v>
      </c>
      <c r="F274" s="4" t="s">
        <v>1433</v>
      </c>
      <c r="G274" s="4">
        <v>2024</v>
      </c>
      <c r="H274" s="4" t="s">
        <v>4796</v>
      </c>
      <c r="I274" s="168" t="s">
        <v>862</v>
      </c>
    </row>
    <row r="275" spans="1:9">
      <c r="A275" s="547" t="s">
        <v>544</v>
      </c>
      <c r="B275" s="547" t="s">
        <v>562</v>
      </c>
      <c r="C275" s="376" t="s">
        <v>5086</v>
      </c>
      <c r="D275" s="20" t="s">
        <v>4798</v>
      </c>
      <c r="E275" t="s">
        <v>4805</v>
      </c>
      <c r="F275" s="4" t="s">
        <v>1433</v>
      </c>
      <c r="G275" s="4">
        <v>2024</v>
      </c>
      <c r="H275" s="4" t="s">
        <v>4796</v>
      </c>
      <c r="I275" s="168" t="s">
        <v>862</v>
      </c>
    </row>
    <row r="276" spans="1:9">
      <c r="A276" s="547" t="s">
        <v>545</v>
      </c>
      <c r="B276" s="547" t="s">
        <v>564</v>
      </c>
      <c r="C276" s="376" t="s">
        <v>5116</v>
      </c>
      <c r="D276" s="20" t="s">
        <v>4744</v>
      </c>
      <c r="E276" t="s">
        <v>7693</v>
      </c>
      <c r="F276" s="4" t="s">
        <v>1433</v>
      </c>
      <c r="G276" s="4">
        <v>2024</v>
      </c>
      <c r="H276" s="4" t="s">
        <v>4742</v>
      </c>
      <c r="I276" s="168" t="s">
        <v>907</v>
      </c>
    </row>
    <row r="277" spans="1:9" s="484" customFormat="1">
      <c r="A277" s="650" t="s">
        <v>545</v>
      </c>
      <c r="B277" s="650" t="s">
        <v>564</v>
      </c>
      <c r="C277" s="478" t="s">
        <v>5117</v>
      </c>
      <c r="D277" s="20" t="s">
        <v>4745</v>
      </c>
      <c r="E277" s="484" t="s">
        <v>4748</v>
      </c>
      <c r="F277" s="650" t="s">
        <v>1433</v>
      </c>
      <c r="G277" s="650">
        <v>2024</v>
      </c>
      <c r="H277" s="650" t="s">
        <v>4742</v>
      </c>
      <c r="I277" s="168" t="s">
        <v>907</v>
      </c>
    </row>
    <row r="278" spans="1:9" ht="14.4">
      <c r="A278" s="968" t="s">
        <v>1027</v>
      </c>
      <c r="B278" s="481" t="s">
        <v>5297</v>
      </c>
      <c r="C278" s="376" t="s">
        <v>4914</v>
      </c>
      <c r="D278" s="478" t="s">
        <v>746</v>
      </c>
      <c r="E278" t="s">
        <v>7487</v>
      </c>
      <c r="F278" s="4" t="s">
        <v>1433</v>
      </c>
      <c r="G278" s="4">
        <v>2024</v>
      </c>
      <c r="H278" s="4" t="s">
        <v>6824</v>
      </c>
      <c r="I278" s="168" t="s">
        <v>746</v>
      </c>
    </row>
    <row r="279" spans="1:9">
      <c r="A279" s="547" t="s">
        <v>541</v>
      </c>
      <c r="B279" s="547" t="s">
        <v>557</v>
      </c>
      <c r="C279" s="478" t="s">
        <v>7903</v>
      </c>
      <c r="D279" s="20" t="s">
        <v>4629</v>
      </c>
      <c r="E279" t="s">
        <v>4640</v>
      </c>
      <c r="F279" s="4" t="s">
        <v>1421</v>
      </c>
      <c r="G279" s="4">
        <v>2024</v>
      </c>
      <c r="H279" s="4" t="s">
        <v>7734</v>
      </c>
      <c r="I279" s="168" t="s">
        <v>841</v>
      </c>
    </row>
    <row r="280" spans="1:9">
      <c r="A280" s="547" t="s">
        <v>541</v>
      </c>
      <c r="B280" s="547" t="s">
        <v>557</v>
      </c>
      <c r="C280" s="376" t="s">
        <v>7905</v>
      </c>
      <c r="D280" s="20" t="s">
        <v>4630</v>
      </c>
      <c r="E280" t="s">
        <v>4653</v>
      </c>
      <c r="F280" s="4" t="s">
        <v>1421</v>
      </c>
      <c r="G280" s="4">
        <v>2024</v>
      </c>
      <c r="H280" s="4" t="s">
        <v>7734</v>
      </c>
      <c r="I280" s="168" t="s">
        <v>841</v>
      </c>
    </row>
    <row r="281" spans="1:9">
      <c r="A281" s="547" t="s">
        <v>541</v>
      </c>
      <c r="B281" s="547" t="s">
        <v>557</v>
      </c>
      <c r="C281" s="376" t="s">
        <v>7906</v>
      </c>
      <c r="D281" s="20" t="s">
        <v>791</v>
      </c>
      <c r="E281" s="484" t="s">
        <v>7763</v>
      </c>
      <c r="F281" s="4" t="s">
        <v>1421</v>
      </c>
      <c r="G281" s="4">
        <v>2024</v>
      </c>
      <c r="H281" s="4" t="s">
        <v>7734</v>
      </c>
      <c r="I281" s="168" t="s">
        <v>791</v>
      </c>
    </row>
    <row r="282" spans="1:9">
      <c r="A282" s="547" t="s">
        <v>541</v>
      </c>
      <c r="B282" s="547" t="s">
        <v>557</v>
      </c>
      <c r="C282" s="376" t="s">
        <v>7906</v>
      </c>
      <c r="D282" s="20" t="s">
        <v>791</v>
      </c>
      <c r="E282" t="s">
        <v>4665</v>
      </c>
      <c r="F282" s="4" t="s">
        <v>1421</v>
      </c>
      <c r="G282" s="4">
        <v>2024</v>
      </c>
      <c r="H282" s="4" t="s">
        <v>7734</v>
      </c>
      <c r="I282" s="168" t="s">
        <v>791</v>
      </c>
    </row>
    <row r="283" spans="1:9">
      <c r="A283" s="547" t="s">
        <v>541</v>
      </c>
      <c r="B283" s="547" t="s">
        <v>557</v>
      </c>
      <c r="C283" s="376" t="s">
        <v>7907</v>
      </c>
      <c r="D283" s="20" t="s">
        <v>1845</v>
      </c>
      <c r="E283" t="s">
        <v>4684</v>
      </c>
      <c r="F283" s="4" t="s">
        <v>1421</v>
      </c>
      <c r="G283" s="4">
        <v>2024</v>
      </c>
      <c r="H283" s="4" t="s">
        <v>7734</v>
      </c>
      <c r="I283" s="168" t="s">
        <v>792</v>
      </c>
    </row>
    <row r="284" spans="1:9" s="484" customFormat="1">
      <c r="A284" s="650" t="s">
        <v>541</v>
      </c>
      <c r="B284" s="650" t="s">
        <v>558</v>
      </c>
      <c r="C284" s="478" t="s">
        <v>5036</v>
      </c>
      <c r="D284" s="20" t="s">
        <v>1849</v>
      </c>
      <c r="E284" s="484" t="s">
        <v>4696</v>
      </c>
      <c r="F284" s="650" t="s">
        <v>1421</v>
      </c>
      <c r="G284" s="650">
        <v>2024</v>
      </c>
      <c r="H284" s="650" t="s">
        <v>7734</v>
      </c>
      <c r="I284" s="168" t="s">
        <v>848</v>
      </c>
    </row>
    <row r="285" spans="1:9">
      <c r="A285" s="547" t="s">
        <v>541</v>
      </c>
      <c r="B285" s="547" t="s">
        <v>558</v>
      </c>
      <c r="C285" s="376" t="s">
        <v>5040</v>
      </c>
      <c r="D285" s="20" t="s">
        <v>1848</v>
      </c>
      <c r="E285" t="s">
        <v>4696</v>
      </c>
      <c r="F285" s="4" t="s">
        <v>1421</v>
      </c>
      <c r="G285" s="4">
        <v>2024</v>
      </c>
      <c r="H285" s="4" t="s">
        <v>7734</v>
      </c>
      <c r="I285" s="168" t="s">
        <v>846</v>
      </c>
    </row>
    <row r="286" spans="1:9">
      <c r="A286" s="547" t="s">
        <v>544</v>
      </c>
      <c r="B286" s="547" t="s">
        <v>562</v>
      </c>
      <c r="C286" s="376" t="s">
        <v>5085</v>
      </c>
      <c r="D286" s="20" t="s">
        <v>1853</v>
      </c>
      <c r="E286" t="s">
        <v>7789</v>
      </c>
      <c r="F286" s="4" t="s">
        <v>1421</v>
      </c>
      <c r="G286" s="4">
        <v>2024</v>
      </c>
      <c r="H286" s="4" t="s">
        <v>4796</v>
      </c>
      <c r="I286" s="168" t="s">
        <v>862</v>
      </c>
    </row>
    <row r="287" spans="1:9">
      <c r="A287" s="547" t="s">
        <v>544</v>
      </c>
      <c r="B287" s="547" t="s">
        <v>562</v>
      </c>
      <c r="C287" s="376" t="s">
        <v>5086</v>
      </c>
      <c r="D287" s="20" t="s">
        <v>4798</v>
      </c>
      <c r="E287" t="s">
        <v>4806</v>
      </c>
      <c r="F287" s="4" t="s">
        <v>1421</v>
      </c>
      <c r="G287" s="4">
        <v>2024</v>
      </c>
      <c r="H287" s="4" t="s">
        <v>4796</v>
      </c>
      <c r="I287" s="168" t="s">
        <v>862</v>
      </c>
    </row>
    <row r="288" spans="1:9">
      <c r="A288" s="4" t="s">
        <v>545</v>
      </c>
      <c r="B288" s="4" t="s">
        <v>564</v>
      </c>
      <c r="C288" s="376" t="s">
        <v>5116</v>
      </c>
      <c r="D288" s="20" t="s">
        <v>4744</v>
      </c>
      <c r="E288" t="s">
        <v>7694</v>
      </c>
      <c r="F288" s="4" t="s">
        <v>1421</v>
      </c>
      <c r="G288" s="4">
        <v>2024</v>
      </c>
      <c r="H288" s="4" t="s">
        <v>4742</v>
      </c>
      <c r="I288" s="168" t="s">
        <v>907</v>
      </c>
    </row>
    <row r="289" spans="1:9">
      <c r="A289" s="4" t="s">
        <v>545</v>
      </c>
      <c r="B289" s="4" t="s">
        <v>564</v>
      </c>
      <c r="C289" s="376" t="s">
        <v>5118</v>
      </c>
      <c r="D289" s="160" t="s">
        <v>4753</v>
      </c>
      <c r="E289" t="s">
        <v>4758</v>
      </c>
      <c r="F289" s="4" t="s">
        <v>1421</v>
      </c>
      <c r="G289" s="4">
        <v>2024</v>
      </c>
      <c r="H289" s="4" t="s">
        <v>4742</v>
      </c>
      <c r="I289" s="168" t="s">
        <v>907</v>
      </c>
    </row>
    <row r="290" spans="1:9">
      <c r="A290" s="4" t="s">
        <v>539</v>
      </c>
      <c r="B290" s="4" t="s">
        <v>547</v>
      </c>
      <c r="C290" s="376" t="s">
        <v>5178</v>
      </c>
      <c r="D290" s="20" t="s">
        <v>4593</v>
      </c>
      <c r="E290" t="s">
        <v>4614</v>
      </c>
      <c r="F290" s="4" t="s">
        <v>1444</v>
      </c>
      <c r="G290" s="4">
        <v>2024</v>
      </c>
      <c r="H290" s="4" t="s">
        <v>7734</v>
      </c>
      <c r="I290" s="168" t="s">
        <v>765</v>
      </c>
    </row>
    <row r="291" spans="1:9">
      <c r="A291" s="4" t="s">
        <v>541</v>
      </c>
      <c r="B291" s="4" t="s">
        <v>557</v>
      </c>
      <c r="C291" s="376" t="s">
        <v>7903</v>
      </c>
      <c r="D291" s="20" t="s">
        <v>4629</v>
      </c>
      <c r="E291" t="s">
        <v>4641</v>
      </c>
      <c r="F291" s="4" t="s">
        <v>1444</v>
      </c>
      <c r="G291" s="4">
        <v>2024</v>
      </c>
      <c r="H291" s="4" t="s">
        <v>7734</v>
      </c>
      <c r="I291" s="168" t="s">
        <v>841</v>
      </c>
    </row>
    <row r="292" spans="1:9">
      <c r="A292" s="4" t="s">
        <v>541</v>
      </c>
      <c r="B292" s="4" t="s">
        <v>557</v>
      </c>
      <c r="C292" s="376" t="s">
        <v>7906</v>
      </c>
      <c r="D292" s="20" t="s">
        <v>791</v>
      </c>
      <c r="E292" t="s">
        <v>7764</v>
      </c>
      <c r="F292" s="4" t="s">
        <v>1444</v>
      </c>
      <c r="G292" s="4">
        <v>2024</v>
      </c>
      <c r="H292" s="4" t="s">
        <v>7734</v>
      </c>
      <c r="I292" s="168" t="s">
        <v>791</v>
      </c>
    </row>
    <row r="293" spans="1:9">
      <c r="A293" s="4" t="s">
        <v>544</v>
      </c>
      <c r="B293" s="4" t="s">
        <v>562</v>
      </c>
      <c r="C293" s="376" t="s">
        <v>5085</v>
      </c>
      <c r="D293" s="20" t="s">
        <v>1853</v>
      </c>
      <c r="E293" t="s">
        <v>4807</v>
      </c>
      <c r="F293" s="4" t="s">
        <v>1444</v>
      </c>
      <c r="G293" s="4">
        <v>2024</v>
      </c>
      <c r="H293" s="4" t="s">
        <v>4796</v>
      </c>
      <c r="I293" s="168" t="s">
        <v>862</v>
      </c>
    </row>
    <row r="294" spans="1:9">
      <c r="A294" s="4" t="s">
        <v>544</v>
      </c>
      <c r="B294" s="4" t="s">
        <v>562</v>
      </c>
      <c r="C294" s="376" t="s">
        <v>5086</v>
      </c>
      <c r="D294" s="20" t="s">
        <v>4798</v>
      </c>
      <c r="E294" t="s">
        <v>4807</v>
      </c>
      <c r="F294" s="4" t="s">
        <v>1444</v>
      </c>
      <c r="G294" s="4">
        <v>2024</v>
      </c>
      <c r="H294" s="4" t="s">
        <v>4796</v>
      </c>
      <c r="I294" s="168" t="s">
        <v>862</v>
      </c>
    </row>
    <row r="295" spans="1:9">
      <c r="A295" s="4" t="s">
        <v>545</v>
      </c>
      <c r="B295" s="4" t="s">
        <v>565</v>
      </c>
      <c r="C295" s="376" t="s">
        <v>5125</v>
      </c>
      <c r="D295" s="160" t="s">
        <v>1860</v>
      </c>
      <c r="E295" t="s">
        <v>4830</v>
      </c>
      <c r="F295" s="4" t="s">
        <v>1444</v>
      </c>
      <c r="G295" s="4">
        <v>2024</v>
      </c>
      <c r="H295" s="4" t="s">
        <v>1165</v>
      </c>
      <c r="I295" s="168" t="s">
        <v>880</v>
      </c>
    </row>
    <row r="296" spans="1:9">
      <c r="A296" s="4" t="s">
        <v>537</v>
      </c>
      <c r="B296" s="4" t="s">
        <v>538</v>
      </c>
      <c r="C296" s="376" t="s">
        <v>4877</v>
      </c>
      <c r="D296" s="20" t="s">
        <v>1838</v>
      </c>
      <c r="E296" t="s">
        <v>4786</v>
      </c>
      <c r="F296" s="4" t="s">
        <v>1424</v>
      </c>
      <c r="G296" s="4">
        <v>2024</v>
      </c>
      <c r="H296" s="4" t="s">
        <v>1164</v>
      </c>
      <c r="I296" s="20"/>
    </row>
    <row r="297" spans="1:9">
      <c r="A297" s="4" t="s">
        <v>539</v>
      </c>
      <c r="B297" s="4" t="s">
        <v>547</v>
      </c>
      <c r="C297" s="376" t="s">
        <v>4977</v>
      </c>
      <c r="D297" s="20" t="s">
        <v>1840</v>
      </c>
      <c r="E297" t="s">
        <v>4588</v>
      </c>
      <c r="F297" s="4" t="s">
        <v>1424</v>
      </c>
      <c r="G297" s="4">
        <v>2024</v>
      </c>
      <c r="H297" s="4" t="s">
        <v>7734</v>
      </c>
      <c r="I297" s="168" t="s">
        <v>766</v>
      </c>
    </row>
    <row r="298" spans="1:9">
      <c r="A298" s="4" t="s">
        <v>539</v>
      </c>
      <c r="B298" s="4" t="s">
        <v>547</v>
      </c>
      <c r="C298" s="376" t="s">
        <v>5177</v>
      </c>
      <c r="D298" s="20" t="s">
        <v>4594</v>
      </c>
      <c r="E298" t="s">
        <v>4607</v>
      </c>
      <c r="F298" s="4" t="s">
        <v>1424</v>
      </c>
      <c r="G298" s="4">
        <v>2024</v>
      </c>
      <c r="H298" s="4" t="s">
        <v>7734</v>
      </c>
      <c r="I298" s="168" t="s">
        <v>765</v>
      </c>
    </row>
    <row r="299" spans="1:9">
      <c r="A299" s="4" t="s">
        <v>539</v>
      </c>
      <c r="B299" s="4" t="s">
        <v>547</v>
      </c>
      <c r="C299" s="376" t="s">
        <v>5178</v>
      </c>
      <c r="D299" s="20" t="s">
        <v>4593</v>
      </c>
      <c r="E299" t="s">
        <v>4615</v>
      </c>
      <c r="F299" s="4" t="s">
        <v>1424</v>
      </c>
      <c r="G299" s="4">
        <v>2024</v>
      </c>
      <c r="H299" s="4" t="s">
        <v>7734</v>
      </c>
      <c r="I299" s="168" t="s">
        <v>765</v>
      </c>
    </row>
    <row r="300" spans="1:9">
      <c r="A300" s="4" t="s">
        <v>539</v>
      </c>
      <c r="B300" s="4" t="s">
        <v>547</v>
      </c>
      <c r="C300" s="376" t="s">
        <v>5178</v>
      </c>
      <c r="D300" s="20" t="s">
        <v>4593</v>
      </c>
      <c r="E300" t="s">
        <v>4618</v>
      </c>
      <c r="F300" s="4" t="s">
        <v>1424</v>
      </c>
      <c r="G300" s="4">
        <v>2024</v>
      </c>
      <c r="H300" s="4" t="s">
        <v>7734</v>
      </c>
      <c r="I300" s="168" t="s">
        <v>765</v>
      </c>
    </row>
    <row r="301" spans="1:9">
      <c r="A301" s="4" t="s">
        <v>539</v>
      </c>
      <c r="B301" s="4" t="s">
        <v>548</v>
      </c>
      <c r="C301" s="376" t="s">
        <v>4995</v>
      </c>
      <c r="D301" s="20" t="s">
        <v>836</v>
      </c>
      <c r="E301" t="s">
        <v>4728</v>
      </c>
      <c r="F301" s="4" t="s">
        <v>1424</v>
      </c>
      <c r="G301" s="4">
        <v>2024</v>
      </c>
      <c r="H301" s="4" t="s">
        <v>7733</v>
      </c>
      <c r="I301" s="168" t="s">
        <v>836</v>
      </c>
    </row>
    <row r="302" spans="1:9">
      <c r="A302" s="4" t="s">
        <v>541</v>
      </c>
      <c r="B302" s="4" t="s">
        <v>557</v>
      </c>
      <c r="C302" s="376" t="s">
        <v>7906</v>
      </c>
      <c r="D302" s="20" t="s">
        <v>791</v>
      </c>
      <c r="E302" t="s">
        <v>4662</v>
      </c>
      <c r="F302" s="4" t="s">
        <v>1424</v>
      </c>
      <c r="G302" s="4">
        <v>2024</v>
      </c>
      <c r="H302" s="4" t="s">
        <v>7734</v>
      </c>
      <c r="I302" s="168" t="s">
        <v>791</v>
      </c>
    </row>
    <row r="303" spans="1:9">
      <c r="A303" s="4" t="s">
        <v>541</v>
      </c>
      <c r="B303" s="4" t="s">
        <v>557</v>
      </c>
      <c r="C303" s="376" t="s">
        <v>7906</v>
      </c>
      <c r="D303" s="20" t="s">
        <v>791</v>
      </c>
      <c r="E303" t="s">
        <v>4672</v>
      </c>
      <c r="F303" s="4" t="s">
        <v>1424</v>
      </c>
      <c r="G303" s="4">
        <v>2024</v>
      </c>
      <c r="H303" s="4" t="s">
        <v>7734</v>
      </c>
      <c r="I303" s="168" t="s">
        <v>791</v>
      </c>
    </row>
    <row r="304" spans="1:9">
      <c r="A304" s="4" t="s">
        <v>543</v>
      </c>
      <c r="B304" s="4" t="s">
        <v>560</v>
      </c>
      <c r="C304" s="376" t="s">
        <v>5063</v>
      </c>
      <c r="D304" s="20" t="s">
        <v>1851</v>
      </c>
      <c r="E304" t="s">
        <v>4794</v>
      </c>
      <c r="F304" s="4" t="s">
        <v>1424</v>
      </c>
      <c r="G304" s="4">
        <v>2024</v>
      </c>
      <c r="H304" s="4" t="s">
        <v>1164</v>
      </c>
      <c r="I304" s="168" t="s">
        <v>855</v>
      </c>
    </row>
    <row r="305" spans="1:9">
      <c r="A305" s="4" t="s">
        <v>544</v>
      </c>
      <c r="B305" s="4" t="s">
        <v>562</v>
      </c>
      <c r="C305" s="376" t="s">
        <v>5085</v>
      </c>
      <c r="D305" s="20" t="s">
        <v>1853</v>
      </c>
      <c r="F305" s="4" t="s">
        <v>1424</v>
      </c>
      <c r="G305" s="4">
        <v>2024</v>
      </c>
      <c r="H305" s="4" t="s">
        <v>4796</v>
      </c>
      <c r="I305" s="168" t="s">
        <v>862</v>
      </c>
    </row>
    <row r="306" spans="1:9" ht="13.8">
      <c r="A306" s="358" t="s">
        <v>544</v>
      </c>
      <c r="B306" s="358" t="s">
        <v>563</v>
      </c>
      <c r="C306" s="376" t="s">
        <v>5101</v>
      </c>
      <c r="D306" s="160" t="s">
        <v>4565</v>
      </c>
      <c r="E306" t="s">
        <v>4576</v>
      </c>
      <c r="F306" s="4" t="s">
        <v>1424</v>
      </c>
      <c r="G306" s="4">
        <v>2024</v>
      </c>
      <c r="H306" s="4" t="s">
        <v>4584</v>
      </c>
      <c r="I306" s="168" t="s">
        <v>874</v>
      </c>
    </row>
    <row r="307" spans="1:9" ht="13.8">
      <c r="A307" s="358" t="s">
        <v>544</v>
      </c>
      <c r="B307" s="358" t="s">
        <v>563</v>
      </c>
      <c r="C307" s="376" t="s">
        <v>5102</v>
      </c>
      <c r="D307" s="160" t="s">
        <v>4566</v>
      </c>
      <c r="E307" t="s">
        <v>4577</v>
      </c>
      <c r="F307" s="4" t="s">
        <v>1424</v>
      </c>
      <c r="G307" s="4">
        <v>2024</v>
      </c>
      <c r="H307" s="4" t="s">
        <v>4584</v>
      </c>
      <c r="I307" s="168" t="s">
        <v>874</v>
      </c>
    </row>
    <row r="308" spans="1:9">
      <c r="A308" s="4" t="s">
        <v>545</v>
      </c>
      <c r="B308" s="4" t="s">
        <v>564</v>
      </c>
      <c r="C308" s="376" t="s">
        <v>5116</v>
      </c>
      <c r="D308" s="20" t="s">
        <v>4744</v>
      </c>
      <c r="E308" t="s">
        <v>7696</v>
      </c>
      <c r="F308" s="4" t="s">
        <v>1424</v>
      </c>
      <c r="G308" s="4">
        <v>2024</v>
      </c>
      <c r="H308" s="4" t="s">
        <v>4742</v>
      </c>
      <c r="I308" s="168" t="s">
        <v>907</v>
      </c>
    </row>
    <row r="309" spans="1:9">
      <c r="A309" s="4" t="s">
        <v>545</v>
      </c>
      <c r="B309" s="4" t="s">
        <v>564</v>
      </c>
      <c r="C309" s="376" t="s">
        <v>5116</v>
      </c>
      <c r="D309" s="20" t="s">
        <v>4744</v>
      </c>
      <c r="E309" t="s">
        <v>7688</v>
      </c>
      <c r="F309" s="4" t="s">
        <v>1424</v>
      </c>
      <c r="G309" s="4">
        <v>2024</v>
      </c>
      <c r="H309" s="4" t="s">
        <v>4742</v>
      </c>
      <c r="I309" s="168" t="s">
        <v>907</v>
      </c>
    </row>
    <row r="310" spans="1:9">
      <c r="A310" s="674" t="s">
        <v>545</v>
      </c>
      <c r="B310" s="674" t="s">
        <v>564</v>
      </c>
      <c r="C310" s="376" t="s">
        <v>5117</v>
      </c>
      <c r="D310" s="20" t="s">
        <v>4745</v>
      </c>
      <c r="E310" t="s">
        <v>4749</v>
      </c>
      <c r="F310" s="4" t="s">
        <v>1424</v>
      </c>
      <c r="G310" s="4">
        <v>2024</v>
      </c>
      <c r="H310" s="4" t="s">
        <v>4742</v>
      </c>
      <c r="I310" s="168" t="s">
        <v>907</v>
      </c>
    </row>
    <row r="311" spans="1:9" s="484" customFormat="1">
      <c r="A311" s="650" t="s">
        <v>545</v>
      </c>
      <c r="B311" s="650" t="s">
        <v>564</v>
      </c>
      <c r="C311" s="478" t="s">
        <v>5124</v>
      </c>
      <c r="D311" s="20" t="s">
        <v>814</v>
      </c>
      <c r="E311" s="484" t="s">
        <v>4773</v>
      </c>
      <c r="F311" s="650" t="s">
        <v>1424</v>
      </c>
      <c r="G311" s="650">
        <v>2024</v>
      </c>
      <c r="H311" s="650" t="s">
        <v>4742</v>
      </c>
      <c r="I311" s="168" t="s">
        <v>814</v>
      </c>
    </row>
    <row r="312" spans="1:9">
      <c r="A312" s="4" t="s">
        <v>545</v>
      </c>
      <c r="B312" s="4" t="s">
        <v>565</v>
      </c>
      <c r="C312" s="376" t="s">
        <v>5125</v>
      </c>
      <c r="D312" s="160" t="s">
        <v>1860</v>
      </c>
      <c r="E312" t="s">
        <v>4831</v>
      </c>
      <c r="F312" s="4" t="s">
        <v>1424</v>
      </c>
      <c r="G312" s="4">
        <v>2024</v>
      </c>
      <c r="H312" s="4" t="s">
        <v>1165</v>
      </c>
      <c r="I312" s="168" t="s">
        <v>880</v>
      </c>
    </row>
    <row r="313" spans="1:9">
      <c r="A313" s="968" t="s">
        <v>1027</v>
      </c>
      <c r="B313" s="481" t="s">
        <v>5296</v>
      </c>
      <c r="C313" s="376" t="s">
        <v>7378</v>
      </c>
      <c r="D313" s="517" t="s">
        <v>7381</v>
      </c>
      <c r="E313" s="499" t="s">
        <v>7441</v>
      </c>
      <c r="F313" s="965" t="s">
        <v>1424</v>
      </c>
      <c r="G313" s="965">
        <v>2024</v>
      </c>
      <c r="H313" s="4" t="s">
        <v>1174</v>
      </c>
      <c r="I313" s="168" t="s">
        <v>741</v>
      </c>
    </row>
    <row r="314" spans="1:9">
      <c r="A314" s="968" t="s">
        <v>1027</v>
      </c>
      <c r="B314" s="481" t="s">
        <v>5296</v>
      </c>
      <c r="C314" s="376" t="s">
        <v>7378</v>
      </c>
      <c r="D314" s="517" t="s">
        <v>7381</v>
      </c>
      <c r="E314" s="499" t="s">
        <v>7442</v>
      </c>
      <c r="F314" s="965" t="s">
        <v>1424</v>
      </c>
      <c r="G314" s="965">
        <v>2024</v>
      </c>
      <c r="H314" s="4" t="s">
        <v>1174</v>
      </c>
      <c r="I314" s="168" t="s">
        <v>741</v>
      </c>
    </row>
    <row r="315" spans="1:9">
      <c r="A315" s="968" t="s">
        <v>1027</v>
      </c>
      <c r="B315" s="481" t="s">
        <v>5296</v>
      </c>
      <c r="C315" s="376" t="s">
        <v>4876</v>
      </c>
      <c r="D315" s="517" t="s">
        <v>1837</v>
      </c>
      <c r="E315" s="499" t="s">
        <v>7456</v>
      </c>
      <c r="F315" s="965" t="s">
        <v>1424</v>
      </c>
      <c r="G315" s="965">
        <v>2024</v>
      </c>
      <c r="H315" s="4" t="s">
        <v>1174</v>
      </c>
      <c r="I315" s="168"/>
    </row>
    <row r="316" spans="1:9" ht="14.4">
      <c r="A316" s="968" t="s">
        <v>1027</v>
      </c>
      <c r="B316" s="481" t="s">
        <v>5297</v>
      </c>
      <c r="C316" s="376" t="s">
        <v>4914</v>
      </c>
      <c r="D316" s="478" t="s">
        <v>746</v>
      </c>
      <c r="E316" t="s">
        <v>7488</v>
      </c>
      <c r="F316" s="4" t="s">
        <v>1424</v>
      </c>
      <c r="G316" s="4">
        <v>2024</v>
      </c>
      <c r="H316" s="4" t="s">
        <v>6824</v>
      </c>
      <c r="I316" s="168" t="s">
        <v>746</v>
      </c>
    </row>
    <row r="317" spans="1:9" ht="14.4">
      <c r="A317" s="970" t="s">
        <v>544</v>
      </c>
      <c r="B317" s="481" t="s">
        <v>5308</v>
      </c>
      <c r="C317" s="376" t="s">
        <v>10116</v>
      </c>
      <c r="D317" s="484" t="s">
        <v>1855</v>
      </c>
      <c r="E317" t="s">
        <v>7494</v>
      </c>
      <c r="F317" s="4" t="s">
        <v>1424</v>
      </c>
      <c r="G317" s="4">
        <v>2024</v>
      </c>
      <c r="H317" s="674" t="s">
        <v>7491</v>
      </c>
      <c r="I317" s="168" t="s">
        <v>865</v>
      </c>
    </row>
    <row r="318" spans="1:9" s="484" customFormat="1" hidden="1">
      <c r="A318" s="650" t="s">
        <v>539</v>
      </c>
      <c r="B318" s="650" t="s">
        <v>547</v>
      </c>
      <c r="C318" s="478" t="s">
        <v>5177</v>
      </c>
      <c r="D318" s="20" t="s">
        <v>4594</v>
      </c>
      <c r="E318" s="484" t="s">
        <v>4608</v>
      </c>
      <c r="F318" s="650" t="s">
        <v>1433</v>
      </c>
      <c r="G318" s="650">
        <v>2025</v>
      </c>
      <c r="H318" s="650" t="s">
        <v>7734</v>
      </c>
      <c r="I318" s="168" t="s">
        <v>765</v>
      </c>
    </row>
    <row r="319" spans="1:9" hidden="1">
      <c r="A319" s="4" t="s">
        <v>539</v>
      </c>
      <c r="B319" s="4" t="s">
        <v>547</v>
      </c>
      <c r="C319" s="376" t="s">
        <v>5178</v>
      </c>
      <c r="D319" s="20" t="s">
        <v>4593</v>
      </c>
      <c r="E319" t="s">
        <v>4616</v>
      </c>
      <c r="F319" s="4" t="s">
        <v>1433</v>
      </c>
      <c r="G319" s="4">
        <v>2025</v>
      </c>
      <c r="H319" s="4" t="s">
        <v>7734</v>
      </c>
      <c r="I319" s="168" t="s">
        <v>765</v>
      </c>
    </row>
    <row r="320" spans="1:9" hidden="1">
      <c r="A320" s="4" t="s">
        <v>539</v>
      </c>
      <c r="B320" s="4" t="s">
        <v>547</v>
      </c>
      <c r="C320" s="376" t="s">
        <v>5179</v>
      </c>
      <c r="D320" s="20" t="s">
        <v>4595</v>
      </c>
      <c r="E320" t="s">
        <v>4603</v>
      </c>
      <c r="F320" s="4" t="s">
        <v>1433</v>
      </c>
      <c r="G320" s="4">
        <v>2025</v>
      </c>
      <c r="H320" s="4" t="s">
        <v>7734</v>
      </c>
      <c r="I320" s="168" t="s">
        <v>765</v>
      </c>
    </row>
    <row r="321" spans="1:9" hidden="1">
      <c r="A321" s="4" t="s">
        <v>541</v>
      </c>
      <c r="B321" s="4" t="s">
        <v>557</v>
      </c>
      <c r="C321" s="376" t="s">
        <v>7905</v>
      </c>
      <c r="D321" s="20" t="s">
        <v>4630</v>
      </c>
      <c r="E321" t="s">
        <v>4654</v>
      </c>
      <c r="F321" s="4" t="s">
        <v>1433</v>
      </c>
      <c r="G321" s="4">
        <v>2025</v>
      </c>
      <c r="H321" s="4" t="s">
        <v>7734</v>
      </c>
      <c r="I321" s="168" t="s">
        <v>841</v>
      </c>
    </row>
    <row r="322" spans="1:9" hidden="1">
      <c r="A322" s="4" t="s">
        <v>544</v>
      </c>
      <c r="B322" s="4" t="s">
        <v>562</v>
      </c>
      <c r="C322" s="376" t="s">
        <v>5085</v>
      </c>
      <c r="D322" s="20" t="s">
        <v>1853</v>
      </c>
      <c r="E322" t="s">
        <v>4808</v>
      </c>
      <c r="F322" s="4" t="s">
        <v>1433</v>
      </c>
      <c r="G322" s="4">
        <v>2025</v>
      </c>
      <c r="H322" s="4" t="s">
        <v>4796</v>
      </c>
      <c r="I322" s="168" t="s">
        <v>862</v>
      </c>
    </row>
    <row r="323" spans="1:9" hidden="1">
      <c r="A323" s="4" t="s">
        <v>545</v>
      </c>
      <c r="B323" s="4" t="s">
        <v>564</v>
      </c>
      <c r="C323" s="376" t="s">
        <v>5116</v>
      </c>
      <c r="D323" s="20" t="s">
        <v>4744</v>
      </c>
      <c r="E323" t="s">
        <v>7695</v>
      </c>
      <c r="F323" s="4" t="s">
        <v>1433</v>
      </c>
      <c r="G323" s="4">
        <v>2025</v>
      </c>
      <c r="H323" s="4" t="s">
        <v>4742</v>
      </c>
      <c r="I323" s="168" t="s">
        <v>907</v>
      </c>
    </row>
    <row r="324" spans="1:9" hidden="1">
      <c r="A324" s="4" t="s">
        <v>541</v>
      </c>
      <c r="B324" s="4" t="s">
        <v>557</v>
      </c>
      <c r="C324" s="376" t="s">
        <v>5017</v>
      </c>
      <c r="D324" s="20" t="s">
        <v>1843</v>
      </c>
      <c r="E324" t="s">
        <v>4625</v>
      </c>
      <c r="F324" s="4" t="s">
        <v>1421</v>
      </c>
      <c r="G324" s="4">
        <v>2025</v>
      </c>
      <c r="H324" s="4" t="s">
        <v>7734</v>
      </c>
      <c r="I324" s="168" t="s">
        <v>789</v>
      </c>
    </row>
    <row r="325" spans="1:9" hidden="1">
      <c r="A325" s="4" t="s">
        <v>541</v>
      </c>
      <c r="B325" s="4" t="s">
        <v>557</v>
      </c>
      <c r="C325" s="376" t="s">
        <v>7903</v>
      </c>
      <c r="D325" s="20" t="s">
        <v>4629</v>
      </c>
      <c r="E325" t="s">
        <v>4646</v>
      </c>
      <c r="F325" s="4" t="s">
        <v>1421</v>
      </c>
      <c r="G325" s="4">
        <v>2025</v>
      </c>
      <c r="H325" s="4" t="s">
        <v>7734</v>
      </c>
      <c r="I325" s="168" t="s">
        <v>841</v>
      </c>
    </row>
    <row r="326" spans="1:9" hidden="1">
      <c r="A326" s="4" t="s">
        <v>541</v>
      </c>
      <c r="B326" s="4" t="s">
        <v>557</v>
      </c>
      <c r="C326" s="376" t="s">
        <v>7906</v>
      </c>
      <c r="D326" s="20" t="s">
        <v>791</v>
      </c>
      <c r="E326" t="s">
        <v>4666</v>
      </c>
      <c r="F326" s="4" t="s">
        <v>1421</v>
      </c>
      <c r="G326" s="4">
        <v>2025</v>
      </c>
      <c r="H326" s="4" t="s">
        <v>7734</v>
      </c>
      <c r="I326" s="168" t="s">
        <v>791</v>
      </c>
    </row>
    <row r="327" spans="1:9" hidden="1">
      <c r="A327" s="4" t="s">
        <v>541</v>
      </c>
      <c r="B327" s="4" t="s">
        <v>558</v>
      </c>
      <c r="C327" s="376" t="s">
        <v>5039</v>
      </c>
      <c r="D327" s="20" t="s">
        <v>1847</v>
      </c>
      <c r="E327" t="s">
        <v>4705</v>
      </c>
      <c r="F327" s="4" t="s">
        <v>1421</v>
      </c>
      <c r="G327" s="4">
        <v>2025</v>
      </c>
      <c r="H327" s="4" t="s">
        <v>7734</v>
      </c>
      <c r="I327" s="168" t="s">
        <v>845</v>
      </c>
    </row>
    <row r="328" spans="1:9" hidden="1">
      <c r="A328" s="4" t="s">
        <v>541</v>
      </c>
      <c r="B328" s="4" t="s">
        <v>558</v>
      </c>
      <c r="C328" s="376" t="s">
        <v>5039</v>
      </c>
      <c r="D328" s="20" t="s">
        <v>1847</v>
      </c>
      <c r="E328" t="s">
        <v>4706</v>
      </c>
      <c r="F328" s="4" t="s">
        <v>1421</v>
      </c>
      <c r="G328" s="4">
        <v>2025</v>
      </c>
      <c r="H328" s="4" t="s">
        <v>7734</v>
      </c>
      <c r="I328" s="168" t="s">
        <v>845</v>
      </c>
    </row>
    <row r="329" spans="1:9" hidden="1">
      <c r="A329" s="4" t="s">
        <v>544</v>
      </c>
      <c r="B329" s="4" t="s">
        <v>562</v>
      </c>
      <c r="C329" s="376" t="s">
        <v>5085</v>
      </c>
      <c r="D329" s="20" t="s">
        <v>1853</v>
      </c>
      <c r="F329" s="4" t="s">
        <v>1421</v>
      </c>
      <c r="G329" s="4">
        <v>2025</v>
      </c>
      <c r="H329" s="4" t="s">
        <v>4796</v>
      </c>
      <c r="I329" s="168" t="s">
        <v>862</v>
      </c>
    </row>
    <row r="330" spans="1:9" hidden="1">
      <c r="A330" s="4" t="s">
        <v>545</v>
      </c>
      <c r="B330" s="4" t="s">
        <v>564</v>
      </c>
      <c r="C330" s="376" t="s">
        <v>5116</v>
      </c>
      <c r="D330" s="20" t="s">
        <v>4744</v>
      </c>
      <c r="E330" t="s">
        <v>7697</v>
      </c>
      <c r="F330" s="4" t="s">
        <v>1421</v>
      </c>
      <c r="G330" s="4">
        <v>2025</v>
      </c>
      <c r="H330" s="4" t="s">
        <v>4742</v>
      </c>
      <c r="I330" s="168" t="s">
        <v>907</v>
      </c>
    </row>
    <row r="331" spans="1:9" hidden="1">
      <c r="A331" s="4" t="s">
        <v>545</v>
      </c>
      <c r="B331" s="4" t="s">
        <v>564</v>
      </c>
      <c r="C331" s="376" t="s">
        <v>5118</v>
      </c>
      <c r="D331" s="160" t="s">
        <v>4753</v>
      </c>
      <c r="E331" t="s">
        <v>4759</v>
      </c>
      <c r="F331" s="4" t="s">
        <v>1421</v>
      </c>
      <c r="G331" s="4">
        <v>2025</v>
      </c>
      <c r="H331" s="4" t="s">
        <v>4742</v>
      </c>
      <c r="I331" s="168" t="s">
        <v>907</v>
      </c>
    </row>
    <row r="332" spans="1:9" hidden="1">
      <c r="A332" s="4" t="s">
        <v>545</v>
      </c>
      <c r="B332" s="4" t="s">
        <v>565</v>
      </c>
      <c r="C332" s="376" t="s">
        <v>5125</v>
      </c>
      <c r="D332" s="160" t="s">
        <v>1860</v>
      </c>
      <c r="E332" t="s">
        <v>4832</v>
      </c>
      <c r="F332" s="4" t="s">
        <v>1421</v>
      </c>
      <c r="G332" s="4">
        <v>2025</v>
      </c>
      <c r="H332" s="4" t="s">
        <v>1165</v>
      </c>
      <c r="I332" s="168" t="s">
        <v>880</v>
      </c>
    </row>
    <row r="333" spans="1:9" ht="14.4" hidden="1">
      <c r="A333" s="968" t="s">
        <v>1027</v>
      </c>
      <c r="B333" s="481" t="s">
        <v>5297</v>
      </c>
      <c r="C333" s="376" t="s">
        <v>4914</v>
      </c>
      <c r="D333" s="478" t="s">
        <v>746</v>
      </c>
      <c r="E333" s="361" t="s">
        <v>7489</v>
      </c>
      <c r="F333" s="4" t="s">
        <v>1421</v>
      </c>
      <c r="G333" s="4">
        <v>2025</v>
      </c>
      <c r="H333" s="4" t="s">
        <v>6824</v>
      </c>
      <c r="I333" s="168" t="s">
        <v>746</v>
      </c>
    </row>
    <row r="334" spans="1:9" hidden="1">
      <c r="A334" s="4" t="s">
        <v>541</v>
      </c>
      <c r="B334" s="4" t="s">
        <v>558</v>
      </c>
      <c r="C334" s="376" t="s">
        <v>5038</v>
      </c>
      <c r="D334" s="20" t="s">
        <v>1850</v>
      </c>
      <c r="E334" t="s">
        <v>4700</v>
      </c>
      <c r="F334" s="4" t="s">
        <v>1444</v>
      </c>
      <c r="G334" s="4">
        <v>2025</v>
      </c>
      <c r="H334" s="4" t="s">
        <v>7734</v>
      </c>
      <c r="I334" s="168" t="s">
        <v>849</v>
      </c>
    </row>
    <row r="335" spans="1:9" hidden="1">
      <c r="A335" s="4" t="s">
        <v>544</v>
      </c>
      <c r="B335" s="4" t="s">
        <v>562</v>
      </c>
      <c r="C335" s="376" t="s">
        <v>5085</v>
      </c>
      <c r="D335" s="20" t="s">
        <v>1853</v>
      </c>
      <c r="E335" t="s">
        <v>4809</v>
      </c>
      <c r="F335" s="4" t="s">
        <v>1444</v>
      </c>
      <c r="G335" s="4">
        <v>2025</v>
      </c>
      <c r="H335" s="4" t="s">
        <v>4796</v>
      </c>
      <c r="I335" s="168" t="s">
        <v>862</v>
      </c>
    </row>
    <row r="336" spans="1:9" hidden="1">
      <c r="A336" s="4" t="s">
        <v>544</v>
      </c>
      <c r="B336" s="4" t="s">
        <v>562</v>
      </c>
      <c r="C336" s="376" t="s">
        <v>5086</v>
      </c>
      <c r="D336" s="20" t="s">
        <v>4798</v>
      </c>
      <c r="E336" t="s">
        <v>4809</v>
      </c>
      <c r="F336" s="4" t="s">
        <v>1444</v>
      </c>
      <c r="G336" s="4">
        <v>2025</v>
      </c>
      <c r="H336" s="4" t="s">
        <v>4796</v>
      </c>
      <c r="I336" s="168" t="s">
        <v>862</v>
      </c>
    </row>
    <row r="337" spans="1:9" hidden="1">
      <c r="A337" s="4" t="s">
        <v>539</v>
      </c>
      <c r="B337" s="4" t="s">
        <v>547</v>
      </c>
      <c r="C337" s="376" t="s">
        <v>5178</v>
      </c>
      <c r="D337" s="20" t="s">
        <v>4593</v>
      </c>
      <c r="E337" t="s">
        <v>4619</v>
      </c>
      <c r="F337" s="4" t="s">
        <v>1424</v>
      </c>
      <c r="G337" s="4">
        <v>2025</v>
      </c>
      <c r="H337" s="4" t="s">
        <v>7734</v>
      </c>
      <c r="I337" s="168" t="s">
        <v>765</v>
      </c>
    </row>
    <row r="338" spans="1:9" hidden="1">
      <c r="A338" s="969" t="s">
        <v>541</v>
      </c>
      <c r="B338" s="969" t="s">
        <v>557</v>
      </c>
      <c r="C338" s="478" t="s">
        <v>7906</v>
      </c>
      <c r="D338" s="20" t="s">
        <v>791</v>
      </c>
      <c r="E338" s="271" t="s">
        <v>4667</v>
      </c>
      <c r="F338" s="674" t="s">
        <v>1424</v>
      </c>
      <c r="G338" s="674">
        <v>2025</v>
      </c>
      <c r="H338" s="641" t="s">
        <v>7734</v>
      </c>
      <c r="I338" s="168" t="s">
        <v>791</v>
      </c>
    </row>
    <row r="339" spans="1:9" s="484" customFormat="1" hidden="1">
      <c r="A339" s="969" t="s">
        <v>541</v>
      </c>
      <c r="B339" s="969" t="s">
        <v>557</v>
      </c>
      <c r="C339" s="478" t="s">
        <v>7906</v>
      </c>
      <c r="D339" s="20" t="s">
        <v>791</v>
      </c>
      <c r="E339" s="271" t="s">
        <v>4677</v>
      </c>
      <c r="F339" s="674" t="s">
        <v>1424</v>
      </c>
      <c r="G339" s="674">
        <v>2025</v>
      </c>
      <c r="H339" s="641" t="s">
        <v>7734</v>
      </c>
      <c r="I339" s="168" t="s">
        <v>791</v>
      </c>
    </row>
    <row r="340" spans="1:9" s="484" customFormat="1" hidden="1">
      <c r="A340" s="969" t="s">
        <v>541</v>
      </c>
      <c r="B340" s="969" t="s">
        <v>557</v>
      </c>
      <c r="C340" s="478" t="s">
        <v>7907</v>
      </c>
      <c r="D340" s="20" t="s">
        <v>1845</v>
      </c>
      <c r="E340" s="271" t="s">
        <v>4677</v>
      </c>
      <c r="F340" s="674" t="s">
        <v>1424</v>
      </c>
      <c r="G340" s="674">
        <v>2025</v>
      </c>
      <c r="H340" s="641" t="s">
        <v>7734</v>
      </c>
      <c r="I340" s="168" t="s">
        <v>792</v>
      </c>
    </row>
    <row r="341" spans="1:9" s="484" customFormat="1" hidden="1">
      <c r="A341" s="969" t="s">
        <v>544</v>
      </c>
      <c r="B341" s="969" t="s">
        <v>562</v>
      </c>
      <c r="C341" s="478" t="s">
        <v>5085</v>
      </c>
      <c r="D341" s="20" t="s">
        <v>1853</v>
      </c>
      <c r="E341" s="271" t="s">
        <v>4810</v>
      </c>
      <c r="F341" s="674" t="s">
        <v>1424</v>
      </c>
      <c r="G341" s="674">
        <v>2025</v>
      </c>
      <c r="H341" s="641" t="s">
        <v>4796</v>
      </c>
      <c r="I341" s="168" t="s">
        <v>862</v>
      </c>
    </row>
    <row r="342" spans="1:9" s="484" customFormat="1" hidden="1">
      <c r="A342" s="969" t="s">
        <v>544</v>
      </c>
      <c r="B342" s="969" t="s">
        <v>562</v>
      </c>
      <c r="C342" s="478" t="s">
        <v>5086</v>
      </c>
      <c r="D342" s="20" t="s">
        <v>4798</v>
      </c>
      <c r="E342" s="271" t="s">
        <v>4810</v>
      </c>
      <c r="F342" s="674" t="s">
        <v>1424</v>
      </c>
      <c r="G342" s="674">
        <v>2025</v>
      </c>
      <c r="H342" s="641" t="s">
        <v>4796</v>
      </c>
      <c r="I342" s="168" t="s">
        <v>862</v>
      </c>
    </row>
    <row r="343" spans="1:9" s="484" customFormat="1" hidden="1">
      <c r="A343" s="969" t="s">
        <v>545</v>
      </c>
      <c r="B343" s="969" t="s">
        <v>564</v>
      </c>
      <c r="C343" s="478" t="s">
        <v>5116</v>
      </c>
      <c r="D343" s="20" t="s">
        <v>4744</v>
      </c>
      <c r="E343" s="271" t="s">
        <v>7698</v>
      </c>
      <c r="F343" s="674" t="s">
        <v>1424</v>
      </c>
      <c r="G343" s="674">
        <v>2025</v>
      </c>
      <c r="H343" s="641" t="s">
        <v>4742</v>
      </c>
      <c r="I343" s="168" t="s">
        <v>907</v>
      </c>
    </row>
    <row r="344" spans="1:9" s="484" customFormat="1" hidden="1">
      <c r="A344" s="969" t="s">
        <v>545</v>
      </c>
      <c r="B344" s="969" t="s">
        <v>564</v>
      </c>
      <c r="C344" s="478" t="s">
        <v>5117</v>
      </c>
      <c r="D344" s="20" t="s">
        <v>4745</v>
      </c>
      <c r="E344" s="271" t="s">
        <v>4750</v>
      </c>
      <c r="F344" s="674" t="s">
        <v>1424</v>
      </c>
      <c r="G344" s="674">
        <v>2025</v>
      </c>
      <c r="H344" s="641" t="s">
        <v>4742</v>
      </c>
      <c r="I344" s="168" t="s">
        <v>907</v>
      </c>
    </row>
    <row r="345" spans="1:9" s="484" customFormat="1" hidden="1">
      <c r="A345" s="969" t="s">
        <v>545</v>
      </c>
      <c r="B345" s="969" t="s">
        <v>564</v>
      </c>
      <c r="C345" s="478" t="s">
        <v>5120</v>
      </c>
      <c r="D345" s="160" t="s">
        <v>4755</v>
      </c>
      <c r="E345" s="271" t="s">
        <v>4763</v>
      </c>
      <c r="F345" s="641" t="s">
        <v>1424</v>
      </c>
      <c r="G345" s="641">
        <v>2025</v>
      </c>
      <c r="H345" s="641" t="s">
        <v>4742</v>
      </c>
      <c r="I345" s="168" t="s">
        <v>907</v>
      </c>
    </row>
    <row r="346" spans="1:9" s="484" customFormat="1" hidden="1">
      <c r="A346" s="969" t="s">
        <v>545</v>
      </c>
      <c r="B346" s="969" t="s">
        <v>564</v>
      </c>
      <c r="C346" s="478" t="s">
        <v>5124</v>
      </c>
      <c r="D346" s="20" t="s">
        <v>814</v>
      </c>
      <c r="E346" s="271" t="s">
        <v>4774</v>
      </c>
      <c r="F346" s="674" t="s">
        <v>1424</v>
      </c>
      <c r="G346" s="674">
        <v>2025</v>
      </c>
      <c r="H346" s="641" t="s">
        <v>4742</v>
      </c>
      <c r="I346" s="168" t="s">
        <v>814</v>
      </c>
    </row>
    <row r="347" spans="1:9" s="484" customFormat="1" hidden="1">
      <c r="A347" s="969" t="s">
        <v>545</v>
      </c>
      <c r="B347" s="969" t="s">
        <v>565</v>
      </c>
      <c r="C347" s="478" t="s">
        <v>5125</v>
      </c>
      <c r="D347" s="160" t="s">
        <v>1860</v>
      </c>
      <c r="E347" s="271" t="s">
        <v>4833</v>
      </c>
      <c r="F347" s="674" t="s">
        <v>1424</v>
      </c>
      <c r="G347" s="674">
        <v>2025</v>
      </c>
      <c r="H347" s="641" t="s">
        <v>1165</v>
      </c>
      <c r="I347" s="168" t="s">
        <v>880</v>
      </c>
    </row>
    <row r="348" spans="1:9" s="484" customFormat="1" hidden="1">
      <c r="A348" s="66" t="s">
        <v>1027</v>
      </c>
      <c r="B348" s="42" t="s">
        <v>5296</v>
      </c>
      <c r="C348" s="478" t="s">
        <v>7378</v>
      </c>
      <c r="D348" s="517" t="s">
        <v>7381</v>
      </c>
      <c r="E348" s="51" t="s">
        <v>7443</v>
      </c>
      <c r="F348" s="289" t="s">
        <v>1424</v>
      </c>
      <c r="G348" s="289">
        <v>2025</v>
      </c>
      <c r="H348" s="641" t="s">
        <v>1174</v>
      </c>
      <c r="I348" s="168" t="s">
        <v>741</v>
      </c>
    </row>
    <row r="349" spans="1:9" s="484" customFormat="1" hidden="1">
      <c r="A349" s="66" t="s">
        <v>1027</v>
      </c>
      <c r="B349" s="42" t="s">
        <v>5296</v>
      </c>
      <c r="C349" s="478" t="s">
        <v>7378</v>
      </c>
      <c r="D349" s="517" t="s">
        <v>7381</v>
      </c>
      <c r="E349" s="51" t="s">
        <v>7444</v>
      </c>
      <c r="F349" s="289" t="s">
        <v>1424</v>
      </c>
      <c r="G349" s="289">
        <v>2025</v>
      </c>
      <c r="H349" s="641" t="s">
        <v>1174</v>
      </c>
      <c r="I349" s="168" t="s">
        <v>741</v>
      </c>
    </row>
    <row r="350" spans="1:9" s="484" customFormat="1" hidden="1">
      <c r="A350" s="66" t="s">
        <v>1027</v>
      </c>
      <c r="B350" s="42" t="s">
        <v>5296</v>
      </c>
      <c r="C350" s="478" t="s">
        <v>7380</v>
      </c>
      <c r="D350" s="517" t="s">
        <v>7381</v>
      </c>
      <c r="E350" s="51" t="s">
        <v>7445</v>
      </c>
      <c r="F350" s="289" t="s">
        <v>1424</v>
      </c>
      <c r="G350" s="289">
        <v>2025</v>
      </c>
      <c r="H350" s="641" t="s">
        <v>1174</v>
      </c>
      <c r="I350" s="168" t="s">
        <v>741</v>
      </c>
    </row>
    <row r="351" spans="1:9" s="484" customFormat="1" hidden="1">
      <c r="A351" s="40" t="s">
        <v>943</v>
      </c>
      <c r="B351" s="66" t="s">
        <v>5301</v>
      </c>
      <c r="C351" s="478" t="s">
        <v>4997</v>
      </c>
      <c r="D351" s="160" t="s">
        <v>1842</v>
      </c>
      <c r="E351" s="271" t="s">
        <v>7498</v>
      </c>
      <c r="F351" s="674" t="s">
        <v>1424</v>
      </c>
      <c r="G351" s="674">
        <v>2025</v>
      </c>
      <c r="H351" s="641" t="s">
        <v>7496</v>
      </c>
      <c r="I351" s="168" t="s">
        <v>774</v>
      </c>
    </row>
    <row r="352" spans="1:9" s="484" customFormat="1" hidden="1">
      <c r="A352" s="969" t="s">
        <v>539</v>
      </c>
      <c r="B352" s="969" t="s">
        <v>547</v>
      </c>
      <c r="C352" s="478" t="s">
        <v>5179</v>
      </c>
      <c r="D352" s="20" t="s">
        <v>4595</v>
      </c>
      <c r="E352" s="271" t="s">
        <v>4604</v>
      </c>
      <c r="F352" s="674" t="s">
        <v>1433</v>
      </c>
      <c r="G352" s="674">
        <v>2026</v>
      </c>
      <c r="H352" s="641" t="s">
        <v>7734</v>
      </c>
      <c r="I352" s="168" t="s">
        <v>765</v>
      </c>
    </row>
    <row r="353" spans="1:9" s="484" customFormat="1" hidden="1">
      <c r="A353" s="969" t="s">
        <v>539</v>
      </c>
      <c r="B353" s="969" t="s">
        <v>548</v>
      </c>
      <c r="C353" s="478" t="s">
        <v>4995</v>
      </c>
      <c r="D353" s="20" t="s">
        <v>836</v>
      </c>
      <c r="E353" s="271" t="s">
        <v>4729</v>
      </c>
      <c r="F353" s="674" t="s">
        <v>1433</v>
      </c>
      <c r="G353" s="674">
        <v>2026</v>
      </c>
      <c r="H353" s="641" t="s">
        <v>7733</v>
      </c>
      <c r="I353" s="168" t="s">
        <v>836</v>
      </c>
    </row>
    <row r="354" spans="1:9" s="484" customFormat="1" hidden="1">
      <c r="A354" s="969" t="s">
        <v>541</v>
      </c>
      <c r="B354" s="969" t="s">
        <v>557</v>
      </c>
      <c r="C354" s="478" t="s">
        <v>7907</v>
      </c>
      <c r="D354" s="20" t="s">
        <v>1845</v>
      </c>
      <c r="E354" s="271" t="s">
        <v>4687</v>
      </c>
      <c r="F354" s="674" t="s">
        <v>1433</v>
      </c>
      <c r="G354" s="674">
        <v>2026</v>
      </c>
      <c r="H354" s="641" t="s">
        <v>7734</v>
      </c>
      <c r="I354" s="168" t="s">
        <v>792</v>
      </c>
    </row>
    <row r="355" spans="1:9" s="484" customFormat="1" hidden="1">
      <c r="A355" s="969" t="s">
        <v>541</v>
      </c>
      <c r="B355" s="969" t="s">
        <v>558</v>
      </c>
      <c r="C355" s="478" t="s">
        <v>5037</v>
      </c>
      <c r="D355" s="20" t="s">
        <v>1846</v>
      </c>
      <c r="E355" s="271" t="s">
        <v>4699</v>
      </c>
      <c r="F355" s="674" t="s">
        <v>1433</v>
      </c>
      <c r="G355" s="674">
        <v>2026</v>
      </c>
      <c r="H355" s="641" t="s">
        <v>7734</v>
      </c>
      <c r="I355" s="168" t="s">
        <v>843</v>
      </c>
    </row>
    <row r="356" spans="1:9" s="484" customFormat="1" hidden="1">
      <c r="A356" s="969" t="s">
        <v>541</v>
      </c>
      <c r="B356" s="969" t="s">
        <v>558</v>
      </c>
      <c r="C356" s="478" t="s">
        <v>5038</v>
      </c>
      <c r="D356" s="20" t="s">
        <v>1850</v>
      </c>
      <c r="E356" s="271" t="s">
        <v>4698</v>
      </c>
      <c r="F356" s="641" t="s">
        <v>1433</v>
      </c>
      <c r="G356" s="641">
        <v>2026</v>
      </c>
      <c r="H356" s="641" t="s">
        <v>7734</v>
      </c>
      <c r="I356" s="168" t="s">
        <v>849</v>
      </c>
    </row>
    <row r="357" spans="1:9" s="484" customFormat="1" hidden="1">
      <c r="A357" s="969" t="s">
        <v>541</v>
      </c>
      <c r="B357" s="969" t="s">
        <v>558</v>
      </c>
      <c r="C357" s="478" t="s">
        <v>5039</v>
      </c>
      <c r="D357" s="20" t="s">
        <v>1847</v>
      </c>
      <c r="E357" s="271" t="s">
        <v>4698</v>
      </c>
      <c r="F357" s="674" t="s">
        <v>1433</v>
      </c>
      <c r="G357" s="674">
        <v>2026</v>
      </c>
      <c r="H357" s="641" t="s">
        <v>7734</v>
      </c>
      <c r="I357" s="168" t="s">
        <v>845</v>
      </c>
    </row>
    <row r="358" spans="1:9" s="484" customFormat="1" hidden="1">
      <c r="A358" s="969" t="s">
        <v>544</v>
      </c>
      <c r="B358" s="969" t="s">
        <v>562</v>
      </c>
      <c r="C358" s="478" t="s">
        <v>5085</v>
      </c>
      <c r="D358" s="20" t="s">
        <v>1853</v>
      </c>
      <c r="E358" s="271" t="s">
        <v>4811</v>
      </c>
      <c r="F358" s="674" t="s">
        <v>1433</v>
      </c>
      <c r="G358" s="674">
        <v>2026</v>
      </c>
      <c r="H358" s="641" t="s">
        <v>4796</v>
      </c>
      <c r="I358" s="168" t="s">
        <v>862</v>
      </c>
    </row>
    <row r="359" spans="1:9" s="484" customFormat="1" hidden="1">
      <c r="A359" s="969" t="s">
        <v>544</v>
      </c>
      <c r="B359" s="969" t="s">
        <v>562</v>
      </c>
      <c r="C359" s="478" t="s">
        <v>5086</v>
      </c>
      <c r="D359" s="20" t="s">
        <v>4798</v>
      </c>
      <c r="E359" s="271" t="s">
        <v>4811</v>
      </c>
      <c r="F359" s="674" t="s">
        <v>1433</v>
      </c>
      <c r="G359" s="674">
        <v>2026</v>
      </c>
      <c r="H359" s="641" t="s">
        <v>4796</v>
      </c>
      <c r="I359" s="168" t="s">
        <v>862</v>
      </c>
    </row>
    <row r="360" spans="1:9" s="484" customFormat="1" hidden="1">
      <c r="A360" s="969" t="s">
        <v>544</v>
      </c>
      <c r="B360" s="969" t="s">
        <v>563</v>
      </c>
      <c r="C360" s="478" t="s">
        <v>7908</v>
      </c>
      <c r="D360" s="20" t="s">
        <v>876</v>
      </c>
      <c r="E360" s="271" t="s">
        <v>4717</v>
      </c>
      <c r="F360" s="641" t="s">
        <v>1433</v>
      </c>
      <c r="G360" s="641">
        <v>2026</v>
      </c>
      <c r="H360" s="641" t="s">
        <v>7734</v>
      </c>
      <c r="I360" s="168" t="s">
        <v>876</v>
      </c>
    </row>
    <row r="361" spans="1:9" s="484" customFormat="1" ht="13.8" hidden="1">
      <c r="A361" s="971" t="s">
        <v>544</v>
      </c>
      <c r="B361" s="971" t="s">
        <v>563</v>
      </c>
      <c r="C361" s="478" t="s">
        <v>5101</v>
      </c>
      <c r="D361" s="160" t="s">
        <v>4565</v>
      </c>
      <c r="E361" s="271" t="s">
        <v>4578</v>
      </c>
      <c r="F361" s="641" t="s">
        <v>1433</v>
      </c>
      <c r="G361" s="641">
        <v>2026</v>
      </c>
      <c r="H361" s="641" t="s">
        <v>4584</v>
      </c>
      <c r="I361" s="168" t="s">
        <v>874</v>
      </c>
    </row>
    <row r="362" spans="1:9" s="484" customFormat="1" hidden="1">
      <c r="A362" s="969" t="s">
        <v>545</v>
      </c>
      <c r="B362" s="969" t="s">
        <v>564</v>
      </c>
      <c r="C362" s="478" t="s">
        <v>5116</v>
      </c>
      <c r="D362" s="20" t="s">
        <v>4744</v>
      </c>
      <c r="E362" s="271" t="s">
        <v>7699</v>
      </c>
      <c r="F362" s="641" t="s">
        <v>1433</v>
      </c>
      <c r="G362" s="641">
        <v>2026</v>
      </c>
      <c r="H362" s="641" t="s">
        <v>4742</v>
      </c>
      <c r="I362" s="168" t="s">
        <v>907</v>
      </c>
    </row>
    <row r="363" spans="1:9" s="484" customFormat="1" hidden="1">
      <c r="A363" s="969" t="s">
        <v>539</v>
      </c>
      <c r="B363" s="969" t="s">
        <v>547</v>
      </c>
      <c r="C363" s="478" t="s">
        <v>5177</v>
      </c>
      <c r="D363" s="20" t="s">
        <v>4594</v>
      </c>
      <c r="E363" s="271" t="s">
        <v>4609</v>
      </c>
      <c r="F363" s="641" t="s">
        <v>1421</v>
      </c>
      <c r="G363" s="641">
        <v>2026</v>
      </c>
      <c r="H363" s="641" t="s">
        <v>7734</v>
      </c>
      <c r="I363" s="168" t="s">
        <v>765</v>
      </c>
    </row>
    <row r="364" spans="1:9" s="484" customFormat="1" hidden="1">
      <c r="A364" s="969" t="s">
        <v>541</v>
      </c>
      <c r="B364" s="969" t="s">
        <v>557</v>
      </c>
      <c r="C364" s="478" t="s">
        <v>7906</v>
      </c>
      <c r="D364" s="20" t="s">
        <v>791</v>
      </c>
      <c r="E364" s="271" t="s">
        <v>4668</v>
      </c>
      <c r="F364" s="641" t="s">
        <v>1421</v>
      </c>
      <c r="G364" s="641">
        <v>2026</v>
      </c>
      <c r="H364" s="641" t="s">
        <v>7734</v>
      </c>
      <c r="I364" s="168" t="s">
        <v>791</v>
      </c>
    </row>
    <row r="365" spans="1:9" s="484" customFormat="1" hidden="1">
      <c r="A365" s="969" t="s">
        <v>541</v>
      </c>
      <c r="B365" s="969" t="s">
        <v>558</v>
      </c>
      <c r="C365" s="478" t="s">
        <v>5036</v>
      </c>
      <c r="D365" s="20" t="s">
        <v>1849</v>
      </c>
      <c r="E365" s="271" t="s">
        <v>4697</v>
      </c>
      <c r="F365" s="641" t="s">
        <v>1421</v>
      </c>
      <c r="G365" s="641">
        <v>2026</v>
      </c>
      <c r="H365" s="641" t="s">
        <v>7734</v>
      </c>
      <c r="I365" s="168" t="s">
        <v>848</v>
      </c>
    </row>
    <row r="366" spans="1:9" s="484" customFormat="1" hidden="1">
      <c r="A366" s="969" t="s">
        <v>541</v>
      </c>
      <c r="B366" s="969" t="s">
        <v>558</v>
      </c>
      <c r="C366" s="478" t="s">
        <v>5037</v>
      </c>
      <c r="D366" s="20" t="s">
        <v>1846</v>
      </c>
      <c r="E366" s="271" t="s">
        <v>4698</v>
      </c>
      <c r="F366" s="641" t="s">
        <v>1421</v>
      </c>
      <c r="G366" s="641">
        <v>2026</v>
      </c>
      <c r="H366" s="641" t="s">
        <v>7734</v>
      </c>
      <c r="I366" s="168" t="s">
        <v>843</v>
      </c>
    </row>
    <row r="367" spans="1:9" s="484" customFormat="1" hidden="1">
      <c r="A367" s="969" t="s">
        <v>541</v>
      </c>
      <c r="B367" s="969" t="s">
        <v>558</v>
      </c>
      <c r="C367" s="478" t="s">
        <v>5040</v>
      </c>
      <c r="D367" s="20" t="s">
        <v>1848</v>
      </c>
      <c r="E367" s="271" t="s">
        <v>4709</v>
      </c>
      <c r="F367" s="641" t="s">
        <v>1421</v>
      </c>
      <c r="G367" s="641">
        <v>2026</v>
      </c>
      <c r="H367" s="641" t="s">
        <v>7734</v>
      </c>
      <c r="I367" s="168" t="s">
        <v>846</v>
      </c>
    </row>
    <row r="368" spans="1:9" s="484" customFormat="1" ht="13.8" hidden="1">
      <c r="A368" s="971" t="s">
        <v>544</v>
      </c>
      <c r="B368" s="971" t="s">
        <v>563</v>
      </c>
      <c r="C368" s="478" t="s">
        <v>5109</v>
      </c>
      <c r="D368" s="163" t="s">
        <v>1856</v>
      </c>
      <c r="E368" s="271" t="s">
        <v>4563</v>
      </c>
      <c r="F368" s="641" t="s">
        <v>1421</v>
      </c>
      <c r="G368" s="641">
        <v>2026</v>
      </c>
      <c r="H368" s="1" t="s">
        <v>4554</v>
      </c>
      <c r="I368" s="168" t="s">
        <v>872</v>
      </c>
    </row>
    <row r="369" spans="1:9" s="484" customFormat="1" hidden="1">
      <c r="A369" s="969" t="s">
        <v>545</v>
      </c>
      <c r="B369" s="969" t="s">
        <v>564</v>
      </c>
      <c r="C369" s="478" t="s">
        <v>5116</v>
      </c>
      <c r="D369" s="20" t="s">
        <v>4744</v>
      </c>
      <c r="E369" s="271" t="s">
        <v>7700</v>
      </c>
      <c r="F369" s="641" t="s">
        <v>1421</v>
      </c>
      <c r="G369" s="641">
        <v>2026</v>
      </c>
      <c r="H369" s="641" t="s">
        <v>4742</v>
      </c>
      <c r="I369" s="168" t="s">
        <v>907</v>
      </c>
    </row>
    <row r="370" spans="1:9" s="484" customFormat="1" hidden="1">
      <c r="A370" s="969" t="s">
        <v>545</v>
      </c>
      <c r="B370" s="969" t="s">
        <v>565</v>
      </c>
      <c r="C370" s="478" t="s">
        <v>5125</v>
      </c>
      <c r="D370" s="160" t="s">
        <v>1860</v>
      </c>
      <c r="E370" s="271" t="s">
        <v>4834</v>
      </c>
      <c r="F370" s="641" t="s">
        <v>1421</v>
      </c>
      <c r="G370" s="641">
        <v>2026</v>
      </c>
      <c r="H370" s="641" t="s">
        <v>1165</v>
      </c>
      <c r="I370" s="168" t="s">
        <v>880</v>
      </c>
    </row>
    <row r="371" spans="1:9" s="484" customFormat="1" hidden="1">
      <c r="A371" s="66" t="s">
        <v>1027</v>
      </c>
      <c r="B371" s="42" t="s">
        <v>5296</v>
      </c>
      <c r="C371" s="478" t="s">
        <v>7378</v>
      </c>
      <c r="D371" s="517" t="s">
        <v>7381</v>
      </c>
      <c r="E371" s="51" t="s">
        <v>7446</v>
      </c>
      <c r="F371" s="965" t="s">
        <v>1421</v>
      </c>
      <c r="G371" s="965">
        <v>2026</v>
      </c>
      <c r="H371" s="641" t="s">
        <v>1174</v>
      </c>
      <c r="I371" s="168" t="s">
        <v>741</v>
      </c>
    </row>
    <row r="372" spans="1:9" s="484" customFormat="1" hidden="1">
      <c r="A372" s="66" t="s">
        <v>1027</v>
      </c>
      <c r="B372" s="42" t="s">
        <v>5296</v>
      </c>
      <c r="C372" s="478" t="s">
        <v>7378</v>
      </c>
      <c r="D372" s="517" t="s">
        <v>7381</v>
      </c>
      <c r="E372" s="51" t="s">
        <v>7447</v>
      </c>
      <c r="F372" s="289" t="s">
        <v>1421</v>
      </c>
      <c r="G372" s="289">
        <v>2026</v>
      </c>
      <c r="H372" s="641" t="s">
        <v>1174</v>
      </c>
      <c r="I372" s="168" t="s">
        <v>741</v>
      </c>
    </row>
    <row r="373" spans="1:9" s="484" customFormat="1" hidden="1">
      <c r="A373" s="66" t="s">
        <v>1027</v>
      </c>
      <c r="B373" s="42" t="s">
        <v>5296</v>
      </c>
      <c r="C373" s="478" t="s">
        <v>7378</v>
      </c>
      <c r="D373" s="517" t="s">
        <v>7381</v>
      </c>
      <c r="E373" s="51" t="s">
        <v>7448</v>
      </c>
      <c r="F373" s="965" t="s">
        <v>1421</v>
      </c>
      <c r="G373" s="965">
        <v>2026</v>
      </c>
      <c r="H373" s="641" t="s">
        <v>1174</v>
      </c>
      <c r="I373" s="168" t="s">
        <v>741</v>
      </c>
    </row>
    <row r="374" spans="1:9" s="484" customFormat="1" hidden="1">
      <c r="A374" s="66" t="s">
        <v>1027</v>
      </c>
      <c r="B374" s="42" t="s">
        <v>5296</v>
      </c>
      <c r="C374" s="478" t="s">
        <v>7379</v>
      </c>
      <c r="D374" s="517" t="s">
        <v>7381</v>
      </c>
      <c r="E374" s="51" t="s">
        <v>7450</v>
      </c>
      <c r="F374" s="289" t="s">
        <v>1421</v>
      </c>
      <c r="G374" s="289">
        <v>2026</v>
      </c>
      <c r="H374" s="641" t="s">
        <v>1174</v>
      </c>
      <c r="I374" s="168" t="s">
        <v>741</v>
      </c>
    </row>
    <row r="375" spans="1:9" hidden="1">
      <c r="A375" s="66" t="s">
        <v>1027</v>
      </c>
      <c r="B375" s="42" t="s">
        <v>5296</v>
      </c>
      <c r="C375" s="478" t="s">
        <v>4876</v>
      </c>
      <c r="D375" s="517" t="s">
        <v>1837</v>
      </c>
      <c r="E375" s="499" t="s">
        <v>7457</v>
      </c>
      <c r="F375" s="289" t="s">
        <v>1421</v>
      </c>
      <c r="G375" s="289">
        <v>2026</v>
      </c>
      <c r="H375" s="641" t="s">
        <v>1174</v>
      </c>
      <c r="I375" s="168"/>
    </row>
    <row r="376" spans="1:9" s="484" customFormat="1" ht="14.4" hidden="1">
      <c r="A376" s="66" t="s">
        <v>1027</v>
      </c>
      <c r="B376" s="42" t="s">
        <v>5297</v>
      </c>
      <c r="C376" s="478" t="s">
        <v>7459</v>
      </c>
      <c r="D376" s="484" t="s">
        <v>7467</v>
      </c>
      <c r="E376" s="484" t="s">
        <v>7469</v>
      </c>
      <c r="F376" s="674" t="s">
        <v>1421</v>
      </c>
      <c r="G376" s="674">
        <v>2026</v>
      </c>
      <c r="H376" s="641" t="s">
        <v>6824</v>
      </c>
      <c r="I376" s="168" t="s">
        <v>754</v>
      </c>
    </row>
    <row r="377" spans="1:9" s="484" customFormat="1" ht="14.4" hidden="1">
      <c r="A377" s="66" t="s">
        <v>1027</v>
      </c>
      <c r="B377" s="42" t="s">
        <v>5297</v>
      </c>
      <c r="C377" s="478" t="s">
        <v>7460</v>
      </c>
      <c r="D377" s="484" t="s">
        <v>7467</v>
      </c>
      <c r="E377" s="484" t="s">
        <v>7474</v>
      </c>
      <c r="F377" s="674" t="s">
        <v>1421</v>
      </c>
      <c r="G377" s="674">
        <v>2026</v>
      </c>
      <c r="H377" s="641" t="s">
        <v>6824</v>
      </c>
      <c r="I377" s="168" t="s">
        <v>754</v>
      </c>
    </row>
    <row r="378" spans="1:9" s="484" customFormat="1" ht="14.4" hidden="1">
      <c r="A378" s="66" t="s">
        <v>1027</v>
      </c>
      <c r="B378" s="42" t="s">
        <v>5297</v>
      </c>
      <c r="C378" s="478" t="s">
        <v>7460</v>
      </c>
      <c r="D378" s="484" t="s">
        <v>7467</v>
      </c>
      <c r="E378" s="484" t="s">
        <v>7475</v>
      </c>
      <c r="F378" s="641" t="s">
        <v>1421</v>
      </c>
      <c r="G378" s="641">
        <v>2026</v>
      </c>
      <c r="H378" s="641" t="s">
        <v>6824</v>
      </c>
      <c r="I378" s="168" t="s">
        <v>754</v>
      </c>
    </row>
    <row r="379" spans="1:9" s="484" customFormat="1" ht="14.4" hidden="1">
      <c r="A379" s="66" t="s">
        <v>1027</v>
      </c>
      <c r="B379" s="42" t="s">
        <v>5297</v>
      </c>
      <c r="C379" s="478" t="s">
        <v>7461</v>
      </c>
      <c r="D379" s="484" t="s">
        <v>7467</v>
      </c>
      <c r="E379" s="484" t="s">
        <v>7478</v>
      </c>
      <c r="F379" s="674" t="s">
        <v>1421</v>
      </c>
      <c r="G379" s="674">
        <v>2026</v>
      </c>
      <c r="H379" s="641" t="s">
        <v>6824</v>
      </c>
      <c r="I379" s="168" t="s">
        <v>754</v>
      </c>
    </row>
    <row r="380" spans="1:9" s="484" customFormat="1" ht="14.4" hidden="1">
      <c r="A380" s="66" t="s">
        <v>1027</v>
      </c>
      <c r="B380" s="42" t="s">
        <v>5297</v>
      </c>
      <c r="C380" s="478" t="s">
        <v>7461</v>
      </c>
      <c r="D380" s="484" t="s">
        <v>7467</v>
      </c>
      <c r="E380" s="484" t="s">
        <v>7479</v>
      </c>
      <c r="F380" s="674" t="s">
        <v>1421</v>
      </c>
      <c r="G380" s="674">
        <v>2026</v>
      </c>
      <c r="H380" s="641" t="s">
        <v>6824</v>
      </c>
      <c r="I380" s="168" t="s">
        <v>754</v>
      </c>
    </row>
    <row r="381" spans="1:9" s="484" customFormat="1" ht="14.4" hidden="1">
      <c r="A381" s="66" t="s">
        <v>1027</v>
      </c>
      <c r="B381" s="42" t="s">
        <v>5297</v>
      </c>
      <c r="C381" s="478" t="s">
        <v>7461</v>
      </c>
      <c r="D381" s="484" t="s">
        <v>7467</v>
      </c>
      <c r="E381" s="484" t="s">
        <v>7481</v>
      </c>
      <c r="F381" s="674" t="s">
        <v>1421</v>
      </c>
      <c r="G381" s="674">
        <v>2026</v>
      </c>
      <c r="H381" s="641" t="s">
        <v>6824</v>
      </c>
      <c r="I381" s="168" t="s">
        <v>754</v>
      </c>
    </row>
    <row r="382" spans="1:9" s="484" customFormat="1" ht="14.4" hidden="1">
      <c r="A382" s="66" t="s">
        <v>1027</v>
      </c>
      <c r="B382" s="42" t="s">
        <v>5297</v>
      </c>
      <c r="C382" s="478" t="s">
        <v>7461</v>
      </c>
      <c r="D382" s="484" t="s">
        <v>7467</v>
      </c>
      <c r="E382" s="484" t="s">
        <v>7484</v>
      </c>
      <c r="F382" s="641" t="s">
        <v>1421</v>
      </c>
      <c r="G382" s="641">
        <v>2026</v>
      </c>
      <c r="H382" s="641" t="s">
        <v>6824</v>
      </c>
      <c r="I382" s="168" t="s">
        <v>754</v>
      </c>
    </row>
    <row r="383" spans="1:9" s="484" customFormat="1" ht="14.4" hidden="1">
      <c r="A383" s="66" t="s">
        <v>1027</v>
      </c>
      <c r="B383" s="42" t="s">
        <v>5297</v>
      </c>
      <c r="C383" s="478" t="s">
        <v>4914</v>
      </c>
      <c r="D383" s="478" t="s">
        <v>746</v>
      </c>
      <c r="E383" s="484" t="s">
        <v>7490</v>
      </c>
      <c r="F383" s="641" t="s">
        <v>1421</v>
      </c>
      <c r="G383" s="641">
        <v>2026</v>
      </c>
      <c r="H383" s="641" t="s">
        <v>6824</v>
      </c>
      <c r="I383" s="168" t="s">
        <v>746</v>
      </c>
    </row>
    <row r="384" spans="1:9" s="484" customFormat="1" ht="14.4" hidden="1">
      <c r="A384" s="643" t="s">
        <v>544</v>
      </c>
      <c r="B384" s="42" t="s">
        <v>5308</v>
      </c>
      <c r="C384" s="478" t="s">
        <v>10116</v>
      </c>
      <c r="D384" s="484" t="s">
        <v>1855</v>
      </c>
      <c r="E384" s="484" t="s">
        <v>7495</v>
      </c>
      <c r="F384" s="641" t="s">
        <v>1421</v>
      </c>
      <c r="G384" s="641">
        <v>2026</v>
      </c>
      <c r="H384" s="641" t="s">
        <v>7491</v>
      </c>
      <c r="I384" s="168" t="s">
        <v>865</v>
      </c>
    </row>
    <row r="385" spans="1:9" s="484" customFormat="1" hidden="1">
      <c r="A385" s="969" t="s">
        <v>537</v>
      </c>
      <c r="B385" s="969" t="s">
        <v>538</v>
      </c>
      <c r="C385" s="478" t="s">
        <v>4877</v>
      </c>
      <c r="D385" s="20" t="s">
        <v>1838</v>
      </c>
      <c r="E385" s="484" t="s">
        <v>4787</v>
      </c>
      <c r="F385" s="674" t="s">
        <v>1424</v>
      </c>
      <c r="G385" s="674">
        <v>2026</v>
      </c>
      <c r="H385" s="641" t="s">
        <v>1164</v>
      </c>
      <c r="I385" s="20"/>
    </row>
    <row r="386" spans="1:9" s="484" customFormat="1" hidden="1">
      <c r="A386" s="969" t="s">
        <v>537</v>
      </c>
      <c r="B386" s="969" t="s">
        <v>542</v>
      </c>
      <c r="C386" s="478" t="s">
        <v>4939</v>
      </c>
      <c r="D386" s="20" t="s">
        <v>1839</v>
      </c>
      <c r="E386" s="484" t="s">
        <v>4740</v>
      </c>
      <c r="F386" s="674" t="s">
        <v>1424</v>
      </c>
      <c r="G386" s="674">
        <v>2026</v>
      </c>
      <c r="H386" s="641" t="s">
        <v>1168</v>
      </c>
      <c r="I386" s="20"/>
    </row>
    <row r="387" spans="1:9" s="484" customFormat="1" hidden="1">
      <c r="A387" s="969" t="s">
        <v>539</v>
      </c>
      <c r="B387" s="969" t="s">
        <v>547</v>
      </c>
      <c r="C387" s="478" t="s">
        <v>4977</v>
      </c>
      <c r="D387" s="20" t="s">
        <v>1840</v>
      </c>
      <c r="E387" s="484" t="s">
        <v>4589</v>
      </c>
      <c r="F387" s="674" t="s">
        <v>1424</v>
      </c>
      <c r="G387" s="674">
        <v>2026</v>
      </c>
      <c r="H387" s="641" t="s">
        <v>7734</v>
      </c>
      <c r="I387" s="168" t="s">
        <v>766</v>
      </c>
    </row>
    <row r="388" spans="1:9" s="484" customFormat="1" hidden="1">
      <c r="A388" s="969" t="s">
        <v>539</v>
      </c>
      <c r="B388" s="969" t="s">
        <v>548</v>
      </c>
      <c r="C388" s="478" t="s">
        <v>4995</v>
      </c>
      <c r="D388" s="20" t="s">
        <v>836</v>
      </c>
      <c r="E388" s="484" t="s">
        <v>4730</v>
      </c>
      <c r="F388" s="641" t="s">
        <v>1424</v>
      </c>
      <c r="G388" s="641">
        <v>2026</v>
      </c>
      <c r="H388" s="641" t="s">
        <v>7733</v>
      </c>
      <c r="I388" s="168" t="s">
        <v>836</v>
      </c>
    </row>
    <row r="389" spans="1:9" s="484" customFormat="1" hidden="1">
      <c r="A389" s="969" t="s">
        <v>541</v>
      </c>
      <c r="B389" s="969" t="s">
        <v>557</v>
      </c>
      <c r="C389" s="478" t="s">
        <v>5017</v>
      </c>
      <c r="D389" s="20" t="s">
        <v>1843</v>
      </c>
      <c r="E389" s="484" t="s">
        <v>4626</v>
      </c>
      <c r="F389" s="674" t="s">
        <v>1424</v>
      </c>
      <c r="G389" s="674">
        <v>2026</v>
      </c>
      <c r="H389" s="641" t="s">
        <v>7734</v>
      </c>
      <c r="I389" s="168" t="s">
        <v>789</v>
      </c>
    </row>
    <row r="390" spans="1:9" s="484" customFormat="1" hidden="1">
      <c r="A390" s="969" t="s">
        <v>541</v>
      </c>
      <c r="B390" s="969" t="s">
        <v>557</v>
      </c>
      <c r="C390" s="478" t="s">
        <v>7906</v>
      </c>
      <c r="D390" s="20" t="s">
        <v>791</v>
      </c>
      <c r="E390" s="484" t="s">
        <v>4673</v>
      </c>
      <c r="F390" s="674" t="s">
        <v>1424</v>
      </c>
      <c r="G390" s="674">
        <v>2026</v>
      </c>
      <c r="H390" s="641" t="s">
        <v>7734</v>
      </c>
      <c r="I390" s="168" t="s">
        <v>791</v>
      </c>
    </row>
    <row r="391" spans="1:9" s="484" customFormat="1" hidden="1">
      <c r="A391" s="969" t="s">
        <v>541</v>
      </c>
      <c r="B391" s="969" t="s">
        <v>558</v>
      </c>
      <c r="C391" s="478" t="s">
        <v>5036</v>
      </c>
      <c r="D391" s="20" t="s">
        <v>1849</v>
      </c>
      <c r="E391" s="484" t="s">
        <v>4698</v>
      </c>
      <c r="F391" s="674" t="s">
        <v>1424</v>
      </c>
      <c r="G391" s="674">
        <v>2026</v>
      </c>
      <c r="H391" s="641" t="s">
        <v>7734</v>
      </c>
      <c r="I391" s="168" t="s">
        <v>848</v>
      </c>
    </row>
    <row r="392" spans="1:9" hidden="1">
      <c r="A392" s="969" t="s">
        <v>543</v>
      </c>
      <c r="B392" s="969" t="s">
        <v>560</v>
      </c>
      <c r="C392" s="478" t="s">
        <v>5063</v>
      </c>
      <c r="D392" s="20" t="s">
        <v>1851</v>
      </c>
      <c r="E392" s="484" t="s">
        <v>4795</v>
      </c>
      <c r="F392" s="674" t="s">
        <v>1424</v>
      </c>
      <c r="G392" s="674">
        <v>2026</v>
      </c>
      <c r="H392" s="641" t="s">
        <v>1164</v>
      </c>
      <c r="I392" s="168" t="s">
        <v>855</v>
      </c>
    </row>
    <row r="393" spans="1:9" s="484" customFormat="1" hidden="1">
      <c r="A393" s="969" t="s">
        <v>544</v>
      </c>
      <c r="B393" s="969" t="s">
        <v>562</v>
      </c>
      <c r="C393" s="478" t="s">
        <v>5085</v>
      </c>
      <c r="D393" s="20" t="s">
        <v>1853</v>
      </c>
      <c r="E393" s="484" t="s">
        <v>4812</v>
      </c>
      <c r="F393" s="674" t="s">
        <v>1424</v>
      </c>
      <c r="G393" s="674">
        <v>2026</v>
      </c>
      <c r="H393" s="641" t="s">
        <v>4796</v>
      </c>
      <c r="I393" s="168" t="s">
        <v>862</v>
      </c>
    </row>
    <row r="394" spans="1:9" s="484" customFormat="1" hidden="1">
      <c r="A394" s="969" t="s">
        <v>544</v>
      </c>
      <c r="B394" s="969" t="s">
        <v>562</v>
      </c>
      <c r="C394" s="478" t="s">
        <v>5086</v>
      </c>
      <c r="D394" s="20" t="s">
        <v>4798</v>
      </c>
      <c r="E394" s="484" t="s">
        <v>4813</v>
      </c>
      <c r="F394" s="641" t="s">
        <v>1424</v>
      </c>
      <c r="G394" s="641">
        <v>2026</v>
      </c>
      <c r="H394" s="641" t="s">
        <v>4796</v>
      </c>
      <c r="I394" s="168" t="s">
        <v>862</v>
      </c>
    </row>
    <row r="395" spans="1:9" s="484" customFormat="1" hidden="1">
      <c r="A395" s="969" t="s">
        <v>545</v>
      </c>
      <c r="B395" s="969" t="s">
        <v>564</v>
      </c>
      <c r="C395" s="478" t="s">
        <v>5116</v>
      </c>
      <c r="D395" s="20" t="s">
        <v>4744</v>
      </c>
      <c r="E395" s="484" t="s">
        <v>4743</v>
      </c>
      <c r="F395" s="641" t="s">
        <v>1424</v>
      </c>
      <c r="G395" s="641">
        <v>2026</v>
      </c>
      <c r="H395" s="641" t="s">
        <v>4742</v>
      </c>
      <c r="I395" s="168" t="s">
        <v>907</v>
      </c>
    </row>
    <row r="396" spans="1:9" s="484" customFormat="1" hidden="1">
      <c r="A396" s="969" t="s">
        <v>545</v>
      </c>
      <c r="B396" s="969" t="s">
        <v>564</v>
      </c>
      <c r="C396" s="478" t="s">
        <v>5117</v>
      </c>
      <c r="D396" s="20" t="s">
        <v>4745</v>
      </c>
      <c r="E396" s="484" t="s">
        <v>4751</v>
      </c>
      <c r="F396" s="641" t="s">
        <v>1424</v>
      </c>
      <c r="G396" s="641">
        <v>2026</v>
      </c>
      <c r="H396" s="641" t="s">
        <v>4742</v>
      </c>
      <c r="I396" s="168" t="s">
        <v>907</v>
      </c>
    </row>
    <row r="397" spans="1:9" s="484" customFormat="1" hidden="1">
      <c r="A397" s="969" t="s">
        <v>545</v>
      </c>
      <c r="B397" s="969" t="s">
        <v>564</v>
      </c>
      <c r="C397" s="478" t="s">
        <v>5117</v>
      </c>
      <c r="D397" s="20" t="s">
        <v>4745</v>
      </c>
      <c r="E397" s="484" t="s">
        <v>4752</v>
      </c>
      <c r="F397" s="641" t="s">
        <v>1424</v>
      </c>
      <c r="G397" s="641">
        <v>2026</v>
      </c>
      <c r="H397" s="641" t="s">
        <v>4742</v>
      </c>
      <c r="I397" s="168" t="s">
        <v>907</v>
      </c>
    </row>
    <row r="398" spans="1:9" hidden="1">
      <c r="A398" s="969" t="s">
        <v>545</v>
      </c>
      <c r="B398" s="969" t="s">
        <v>564</v>
      </c>
      <c r="C398" s="478" t="s">
        <v>5119</v>
      </c>
      <c r="D398" s="160" t="s">
        <v>4754</v>
      </c>
      <c r="E398" t="s">
        <v>4760</v>
      </c>
      <c r="F398" s="641" t="s">
        <v>1424</v>
      </c>
      <c r="G398" s="641">
        <v>2026</v>
      </c>
      <c r="H398" s="641" t="s">
        <v>4742</v>
      </c>
      <c r="I398" s="168" t="s">
        <v>907</v>
      </c>
    </row>
    <row r="399" spans="1:9" s="484" customFormat="1" hidden="1">
      <c r="A399" s="969" t="s">
        <v>545</v>
      </c>
      <c r="B399" s="969" t="s">
        <v>564</v>
      </c>
      <c r="C399" s="478" t="s">
        <v>5120</v>
      </c>
      <c r="D399" s="160" t="s">
        <v>4755</v>
      </c>
      <c r="E399" s="484" t="s">
        <v>4764</v>
      </c>
      <c r="F399" s="641" t="s">
        <v>1424</v>
      </c>
      <c r="G399" s="641">
        <v>2026</v>
      </c>
      <c r="H399" s="641" t="s">
        <v>4742</v>
      </c>
      <c r="I399" s="168" t="s">
        <v>907</v>
      </c>
    </row>
    <row r="400" spans="1:9" s="484" customFormat="1" hidden="1">
      <c r="A400" s="969" t="s">
        <v>545</v>
      </c>
      <c r="B400" s="969" t="s">
        <v>564</v>
      </c>
      <c r="C400" s="478" t="s">
        <v>5115</v>
      </c>
      <c r="D400" s="20" t="s">
        <v>812</v>
      </c>
      <c r="E400" s="484" t="s">
        <v>4769</v>
      </c>
      <c r="F400" s="641" t="s">
        <v>1424</v>
      </c>
      <c r="G400" s="641">
        <v>2026</v>
      </c>
      <c r="H400" s="641" t="s">
        <v>4742</v>
      </c>
      <c r="I400" s="168" t="s">
        <v>812</v>
      </c>
    </row>
    <row r="401" spans="1:9" s="484" customFormat="1" hidden="1">
      <c r="A401" s="969" t="s">
        <v>545</v>
      </c>
      <c r="B401" s="969" t="s">
        <v>564</v>
      </c>
      <c r="C401" s="478" t="s">
        <v>5124</v>
      </c>
      <c r="D401" s="20" t="s">
        <v>814</v>
      </c>
      <c r="E401" s="484" t="s">
        <v>4775</v>
      </c>
      <c r="F401" s="641" t="s">
        <v>1424</v>
      </c>
      <c r="G401" s="641">
        <v>2026</v>
      </c>
      <c r="H401" s="641" t="s">
        <v>4742</v>
      </c>
      <c r="I401" s="168" t="s">
        <v>814</v>
      </c>
    </row>
    <row r="402" spans="1:9" hidden="1">
      <c r="A402" s="969" t="s">
        <v>545</v>
      </c>
      <c r="B402" s="969" t="s">
        <v>565</v>
      </c>
      <c r="C402" s="478" t="s">
        <v>5125</v>
      </c>
      <c r="D402" s="160" t="s">
        <v>1860</v>
      </c>
      <c r="E402" t="s">
        <v>4835</v>
      </c>
      <c r="F402" s="641" t="s">
        <v>1424</v>
      </c>
      <c r="G402" s="641">
        <v>2026</v>
      </c>
      <c r="H402" s="641" t="s">
        <v>1165</v>
      </c>
      <c r="I402" s="168" t="s">
        <v>880</v>
      </c>
    </row>
    <row r="403" spans="1:9" s="484" customFormat="1" hidden="1">
      <c r="A403" s="66" t="s">
        <v>1027</v>
      </c>
      <c r="B403" s="42" t="s">
        <v>5296</v>
      </c>
      <c r="C403" s="478" t="s">
        <v>4876</v>
      </c>
      <c r="D403" s="517" t="s">
        <v>1837</v>
      </c>
      <c r="E403" s="499" t="s">
        <v>7458</v>
      </c>
      <c r="F403" s="289" t="s">
        <v>1424</v>
      </c>
      <c r="G403" s="289">
        <v>2026</v>
      </c>
      <c r="H403" s="641" t="s">
        <v>1174</v>
      </c>
      <c r="I403" s="168"/>
    </row>
  </sheetData>
  <autoFilter ref="A1:I403">
    <filterColumn colId="6">
      <filters>
        <filter val="2024"/>
      </filters>
    </filterColumn>
  </autoFilter>
  <sortState ref="A2:I403">
    <sortCondition ref="G2:G403"/>
    <sortCondition ref="F2:F403"/>
  </sortState>
  <hyperlinks>
    <hyperlink ref="I25" r:id="rId1"/>
    <hyperlink ref="I24:I28" r:id="rId2" display="Rinnovo flotte bus e treni verdi"/>
    <hyperlink ref="E27" r:id="rId3"/>
    <hyperlink ref="E28" r:id="rId4"/>
    <hyperlink ref="I29:I56" r:id="rId5" display="Rinnovo flotte - Navi sostenibili"/>
    <hyperlink ref="I57:I64" r:id="rId6" display="Potenziamento delle linee regionali"/>
    <hyperlink ref="I65:I116" r:id="rId7" display="Rinnovo del materiale rotabile "/>
    <hyperlink ref="I34" r:id="rId8"/>
    <hyperlink ref="I59" r:id="rId9"/>
    <hyperlink ref="I79" r:id="rId10"/>
    <hyperlink ref="I115" r:id="rId11"/>
    <hyperlink ref="I140" r:id="rId12"/>
    <hyperlink ref="I241" r:id="rId13"/>
    <hyperlink ref="I267" r:id="rId14"/>
    <hyperlink ref="I279" r:id="rId15"/>
    <hyperlink ref="I291" r:id="rId16"/>
    <hyperlink ref="I35" r:id="rId17"/>
    <hyperlink ref="I80" r:id="rId18"/>
    <hyperlink ref="I227" r:id="rId19"/>
    <hyperlink ref="I242" r:id="rId20"/>
    <hyperlink ref="I325" r:id="rId21"/>
    <hyperlink ref="I36" r:id="rId22"/>
    <hyperlink ref="I60" r:id="rId23"/>
    <hyperlink ref="I81" r:id="rId24"/>
    <hyperlink ref="I116" r:id="rId25"/>
    <hyperlink ref="I141" r:id="rId26"/>
    <hyperlink ref="I228" r:id="rId27"/>
    <hyperlink ref="I243" r:id="rId28"/>
    <hyperlink ref="I280" r:id="rId29"/>
    <hyperlink ref="I321" r:id="rId30"/>
    <hyperlink ref="I37" r:id="rId31"/>
    <hyperlink ref="I16" r:id="rId32"/>
    <hyperlink ref="I61" r:id="rId33"/>
    <hyperlink ref="I82" r:id="rId34"/>
    <hyperlink ref="I117" r:id="rId35"/>
    <hyperlink ref="I118" r:id="rId36"/>
    <hyperlink ref="I142" r:id="rId37"/>
    <hyperlink ref="I175" r:id="rId38"/>
    <hyperlink ref="I208" r:id="rId39"/>
    <hyperlink ref="I229" r:id="rId40"/>
    <hyperlink ref="I244" r:id="rId41"/>
    <hyperlink ref="I268" r:id="rId42"/>
    <hyperlink ref="I281" r:id="rId43"/>
    <hyperlink ref="I292" r:id="rId44"/>
    <hyperlink ref="I302" r:id="rId45"/>
    <hyperlink ref="I245" r:id="rId46"/>
    <hyperlink ref="I269" r:id="rId47"/>
    <hyperlink ref="I282" r:id="rId48"/>
    <hyperlink ref="I326" r:id="rId49"/>
    <hyperlink ref="I338" r:id="rId50"/>
    <hyperlink ref="I364" r:id="rId51"/>
    <hyperlink ref="I17" r:id="rId52"/>
    <hyperlink ref="I83" r:id="rId53"/>
    <hyperlink ref="I119" r:id="rId54"/>
    <hyperlink ref="I303" r:id="rId55"/>
    <hyperlink ref="I390" r:id="rId56"/>
    <hyperlink ref="I38" r:id="rId57"/>
    <hyperlink ref="I143" r:id="rId58"/>
    <hyperlink ref="I176" r:id="rId59"/>
    <hyperlink ref="I209" r:id="rId60"/>
    <hyperlink ref="I339" r:id="rId61"/>
    <hyperlink ref="I340" r:id="rId62"/>
    <hyperlink ref="I39" r:id="rId63"/>
    <hyperlink ref="I84" r:id="rId64"/>
    <hyperlink ref="I85" r:id="rId65"/>
    <hyperlink ref="I144" r:id="rId66"/>
    <hyperlink ref="I177" r:id="rId67"/>
    <hyperlink ref="I210" r:id="rId68"/>
    <hyperlink ref="I246" r:id="rId69"/>
    <hyperlink ref="I283" r:id="rId70"/>
    <hyperlink ref="I354" r:id="rId71"/>
    <hyperlink ref="I18" r:id="rId72"/>
    <hyperlink ref="I40" r:id="rId73"/>
    <hyperlink ref="I62" r:id="rId74"/>
    <hyperlink ref="I86" r:id="rId75"/>
    <hyperlink ref="I145" r:id="rId76"/>
    <hyperlink ref="I211" r:id="rId77"/>
    <hyperlink ref="I247" r:id="rId78"/>
    <hyperlink ref="I270" r:id="rId79"/>
    <hyperlink ref="I284" r:id="rId80"/>
    <hyperlink ref="I365" r:id="rId81"/>
    <hyperlink ref="I391" r:id="rId82"/>
    <hyperlink ref="I19" r:id="rId83"/>
    <hyperlink ref="I41" r:id="rId84"/>
    <hyperlink ref="I63" r:id="rId85"/>
    <hyperlink ref="I87" r:id="rId86"/>
    <hyperlink ref="I146" r:id="rId87"/>
    <hyperlink ref="I212" r:id="rId88"/>
    <hyperlink ref="I248" r:id="rId89"/>
    <hyperlink ref="I271" r:id="rId90"/>
    <hyperlink ref="I355" r:id="rId91"/>
    <hyperlink ref="I366" r:id="rId92"/>
    <hyperlink ref="I20" r:id="rId93"/>
    <hyperlink ref="I42" r:id="rId94"/>
    <hyperlink ref="I64" r:id="rId95"/>
    <hyperlink ref="I88" r:id="rId96"/>
    <hyperlink ref="I147" r:id="rId97"/>
    <hyperlink ref="I213" r:id="rId98"/>
    <hyperlink ref="I249" r:id="rId99"/>
    <hyperlink ref="I272" r:id="rId100"/>
    <hyperlink ref="I334" r:id="rId101"/>
    <hyperlink ref="I356" r:id="rId102"/>
    <hyperlink ref="I21" r:id="rId103"/>
    <hyperlink ref="I43" r:id="rId104"/>
    <hyperlink ref="I65" r:id="rId105"/>
    <hyperlink ref="I89" r:id="rId106"/>
    <hyperlink ref="I178" r:id="rId107"/>
    <hyperlink ref="I214" r:id="rId108"/>
    <hyperlink ref="I327" r:id="rId109"/>
    <hyperlink ref="I328" r:id="rId110"/>
    <hyperlink ref="I357" r:id="rId111"/>
    <hyperlink ref="I22" r:id="rId112"/>
    <hyperlink ref="I44" r:id="rId113"/>
    <hyperlink ref="I66" r:id="rId114"/>
    <hyperlink ref="I90" r:id="rId115"/>
    <hyperlink ref="I148" r:id="rId116"/>
    <hyperlink ref="I230" r:id="rId117"/>
    <hyperlink ref="I273" r:id="rId118"/>
    <hyperlink ref="I285" r:id="rId119"/>
    <hyperlink ref="I367" r:id="rId120"/>
    <hyperlink ref="I24" r:id="rId121"/>
    <hyperlink ref="I46" r:id="rId122"/>
    <hyperlink ref="I70" r:id="rId123"/>
    <hyperlink ref="I95" r:id="rId124"/>
    <hyperlink ref="I122" r:id="rId125"/>
    <hyperlink ref="I152" r:id="rId126"/>
    <hyperlink ref="I183" r:id="rId127"/>
    <hyperlink ref="I220" r:id="rId128"/>
    <hyperlink ref="I360" r:id="rId129"/>
    <hyperlink ref="I12" r:id="rId130"/>
    <hyperlink ref="I33" r:id="rId131"/>
    <hyperlink ref="I55" r:id="rId132"/>
    <hyperlink ref="I56" r:id="rId133"/>
    <hyperlink ref="I78" r:id="rId134"/>
    <hyperlink ref="I114" r:id="rId135"/>
    <hyperlink ref="I137" r:id="rId136"/>
    <hyperlink ref="I174" r:id="rId137"/>
    <hyperlink ref="I206" r:id="rId138"/>
    <hyperlink ref="I301" r:id="rId139"/>
    <hyperlink ref="I353" r:id="rId140"/>
    <hyperlink ref="I388" r:id="rId141"/>
    <hyperlink ref="I72" r:id="rId142"/>
    <hyperlink ref="I99" r:id="rId143"/>
    <hyperlink ref="I184" r:id="rId144"/>
    <hyperlink ref="I255" r:id="rId145"/>
    <hyperlink ref="I308" r:id="rId146"/>
    <hyperlink ref="I309" r:id="rId147"/>
    <hyperlink ref="I343" r:id="rId148"/>
    <hyperlink ref="I395" r:id="rId149"/>
    <hyperlink ref="I156" r:id="rId150"/>
    <hyperlink ref="I256" r:id="rId151"/>
    <hyperlink ref="I277" r:id="rId152"/>
    <hyperlink ref="I310" r:id="rId153"/>
    <hyperlink ref="I344" r:id="rId154"/>
    <hyperlink ref="I396" r:id="rId155"/>
    <hyperlink ref="I397" r:id="rId156"/>
    <hyperlink ref="I102" r:id="rId157"/>
    <hyperlink ref="I257" r:id="rId158"/>
    <hyperlink ref="I289" r:id="rId159"/>
    <hyperlink ref="I331" r:id="rId160"/>
    <hyperlink ref="I103" r:id="rId161"/>
    <hyperlink ref="I398" r:id="rId162"/>
    <hyperlink ref="I104" r:id="rId163"/>
    <hyperlink ref="I222" r:id="rId164"/>
    <hyperlink ref="I235" r:id="rId165"/>
    <hyperlink ref="I345" r:id="rId166"/>
    <hyperlink ref="I399" r:id="rId167"/>
    <hyperlink ref="I105" r:id="rId168"/>
    <hyperlink ref="I185" r:id="rId169"/>
    <hyperlink ref="I236" r:id="rId170"/>
    <hyperlink ref="I259" r:id="rId171"/>
    <hyperlink ref="I400" r:id="rId172"/>
    <hyperlink ref="I73" r:id="rId173"/>
    <hyperlink ref="I106" r:id="rId174"/>
    <hyperlink ref="I158" r:id="rId175"/>
    <hyperlink ref="I260" r:id="rId176"/>
    <hyperlink ref="I311" r:id="rId177"/>
    <hyperlink ref="I346" r:id="rId178"/>
    <hyperlink ref="I401" r:id="rId179"/>
    <hyperlink ref="I68" r:id="rId180"/>
    <hyperlink ref="I91" r:id="rId181"/>
    <hyperlink ref="I92" r:id="rId182"/>
    <hyperlink ref="I120" r:id="rId183"/>
    <hyperlink ref="I150" r:id="rId184"/>
    <hyperlink ref="I179" r:id="rId185"/>
    <hyperlink ref="I180" r:id="rId186"/>
    <hyperlink ref="I216" r:id="rId187"/>
    <hyperlink ref="I217" r:id="rId188"/>
    <hyperlink ref="I231" r:id="rId189"/>
    <hyperlink ref="I232" r:id="rId190"/>
    <hyperlink ref="I251" r:id="rId191"/>
    <hyperlink ref="I274" r:id="rId192"/>
    <hyperlink ref="I286" r:id="rId193"/>
    <hyperlink ref="I293" r:id="rId194"/>
    <hyperlink ref="I305" r:id="rId195"/>
    <hyperlink ref="I322" r:id="rId196"/>
    <hyperlink ref="I329" r:id="rId197"/>
    <hyperlink ref="I335" r:id="rId198"/>
    <hyperlink ref="I341" r:id="rId199"/>
    <hyperlink ref="I358" r:id="rId200"/>
    <hyperlink ref="I393" r:id="rId201"/>
    <hyperlink ref="I69" r:id="rId202"/>
    <hyperlink ref="I93" r:id="rId203"/>
    <hyperlink ref="I94" r:id="rId204"/>
    <hyperlink ref="I121" r:id="rId205"/>
    <hyperlink ref="I151" r:id="rId206"/>
    <hyperlink ref="I181" r:id="rId207"/>
    <hyperlink ref="I182" r:id="rId208"/>
    <hyperlink ref="I218" r:id="rId209"/>
    <hyperlink ref="I219" r:id="rId210"/>
    <hyperlink ref="I233" r:id="rId211"/>
    <hyperlink ref="I234" r:id="rId212"/>
    <hyperlink ref="I252" r:id="rId213"/>
    <hyperlink ref="I275" r:id="rId214"/>
    <hyperlink ref="I287" r:id="rId215"/>
    <hyperlink ref="I294" r:id="rId216"/>
    <hyperlink ref="I336" r:id="rId217"/>
    <hyperlink ref="I342" r:id="rId218"/>
    <hyperlink ref="I359" r:id="rId219"/>
    <hyperlink ref="I394" r:id="rId220"/>
    <hyperlink ref="I4" r:id="rId221"/>
    <hyperlink ref="I31" r:id="rId222"/>
    <hyperlink ref="I51" r:id="rId223"/>
    <hyperlink ref="I172" r:id="rId224"/>
    <hyperlink ref="I203" r:id="rId225"/>
    <hyperlink ref="I108" r:id="rId226"/>
    <hyperlink ref="I159" r:id="rId227"/>
    <hyperlink ref="I223" r:id="rId228"/>
    <hyperlink ref="I261" r:id="rId229"/>
    <hyperlink ref="I295" r:id="rId230"/>
    <hyperlink ref="I312" r:id="rId231"/>
    <hyperlink ref="I332" r:id="rId232"/>
    <hyperlink ref="I347" r:id="rId233"/>
    <hyperlink ref="I370" r:id="rId234"/>
    <hyperlink ref="I402" r:id="rId235"/>
    <hyperlink ref="I127" r:id="rId236"/>
    <hyperlink ref="I128" r:id="rId237"/>
    <hyperlink ref="I129" r:id="rId238"/>
    <hyperlink ref="I130" r:id="rId239"/>
    <hyperlink ref="I160" r:id="rId240"/>
    <hyperlink ref="I161" r:id="rId241"/>
    <hyperlink ref="I162" r:id="rId242"/>
    <hyperlink ref="I163" r:id="rId243"/>
    <hyperlink ref="I164" r:id="rId244"/>
    <hyperlink ref="I165" r:id="rId245"/>
    <hyperlink ref="I166" r:id="rId246"/>
    <hyperlink ref="I167" r:id="rId247"/>
    <hyperlink ref="I168" r:id="rId248"/>
    <hyperlink ref="I186" r:id="rId249"/>
    <hyperlink ref="I187" r:id="rId250"/>
    <hyperlink ref="I188" r:id="rId251"/>
    <hyperlink ref="I237" r:id="rId252"/>
    <hyperlink ref="I262" r:id="rId253"/>
    <hyperlink ref="I263" r:id="rId254"/>
    <hyperlink ref="I264" r:id="rId255"/>
    <hyperlink ref="I313" r:id="rId256"/>
    <hyperlink ref="I314" r:id="rId257"/>
    <hyperlink ref="I348" r:id="rId258"/>
    <hyperlink ref="I349" r:id="rId259"/>
    <hyperlink ref="I350" r:id="rId260"/>
    <hyperlink ref="I371" r:id="rId261"/>
    <hyperlink ref="I372" r:id="rId262"/>
    <hyperlink ref="I373" r:id="rId263"/>
    <hyperlink ref="I374" r:id="rId264"/>
    <hyperlink ref="I189" r:id="rId265"/>
    <hyperlink ref="I376" r:id="rId266"/>
    <hyperlink ref="I190" r:id="rId267"/>
    <hyperlink ref="I191" r:id="rId268"/>
    <hyperlink ref="I192" r:id="rId269"/>
    <hyperlink ref="I193" r:id="rId270"/>
    <hyperlink ref="I377" r:id="rId271"/>
    <hyperlink ref="I378" r:id="rId272"/>
    <hyperlink ref="I194" r:id="rId273"/>
    <hyperlink ref="I195" r:id="rId274"/>
    <hyperlink ref="I196" r:id="rId275"/>
    <hyperlink ref="I379" r:id="rId276"/>
    <hyperlink ref="I380" r:id="rId277"/>
    <hyperlink ref="I381" r:id="rId278"/>
    <hyperlink ref="I197" r:id="rId279"/>
    <hyperlink ref="I198" r:id="rId280"/>
    <hyperlink ref="I382" r:id="rId281"/>
    <hyperlink ref="I134" r:id="rId282"/>
    <hyperlink ref="I199" r:id="rId283"/>
    <hyperlink ref="I278" r:id="rId284"/>
    <hyperlink ref="I316" r:id="rId285"/>
    <hyperlink ref="I333" r:id="rId286"/>
    <hyperlink ref="I383" r:id="rId287"/>
    <hyperlink ref="I170" r:id="rId288"/>
    <hyperlink ref="I238" r:id="rId289"/>
    <hyperlink ref="I317" r:id="rId290"/>
    <hyperlink ref="I384" r:id="rId291"/>
    <hyperlink ref="I224" r:id="rId292"/>
    <hyperlink ref="I351" r:id="rId293"/>
    <hyperlink ref="I101" r:id="rId294"/>
    <hyperlink ref="I126" r:id="rId295"/>
    <hyperlink ref="I157" r:id="rId296"/>
    <hyperlink ref="I107" r:id="rId297"/>
    <hyperlink ref="I200" r:id="rId298"/>
    <hyperlink ref="I225" r:id="rId299"/>
    <hyperlink ref="I100" r:id="rId300"/>
    <hyperlink ref="I125" r:id="rId301"/>
    <hyperlink ref="I276" r:id="rId302"/>
    <hyperlink ref="I288" r:id="rId303"/>
    <hyperlink ref="I323" r:id="rId304"/>
    <hyperlink ref="I330" r:id="rId305"/>
    <hyperlink ref="I362" r:id="rId306"/>
    <hyperlink ref="I369" r:id="rId307"/>
    <hyperlink ref="I258" r:id="rId308"/>
  </hyperlinks>
  <pageMargins left="0.7" right="0.7" top="0.75" bottom="0.75" header="0.3" footer="0.3"/>
  <drawing r:id="rId30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5"/>
  <sheetViews>
    <sheetView workbookViewId="0">
      <selection activeCell="F218" sqref="F218"/>
    </sheetView>
  </sheetViews>
  <sheetFormatPr defaultColWidth="9.33203125" defaultRowHeight="13.2"/>
  <cols>
    <col min="1" max="1" width="15.44140625" style="484" customWidth="1"/>
    <col min="2" max="5" width="15.109375" style="20" customWidth="1"/>
    <col min="6" max="6" width="15" style="484" bestFit="1" customWidth="1"/>
    <col min="7" max="8" width="14" style="20" bestFit="1" customWidth="1"/>
    <col min="9" max="16384" width="9.33203125" style="484"/>
  </cols>
  <sheetData>
    <row r="1" spans="1:8" ht="30" customHeight="1">
      <c r="A1" s="581" t="s">
        <v>4552</v>
      </c>
      <c r="B1" s="1008" t="s">
        <v>9439</v>
      </c>
      <c r="C1" s="1008" t="s">
        <v>9440</v>
      </c>
      <c r="D1" s="1008" t="s">
        <v>9441</v>
      </c>
      <c r="E1" s="1008" t="s">
        <v>10119</v>
      </c>
      <c r="F1" s="1008" t="s">
        <v>10118</v>
      </c>
      <c r="G1" s="1008" t="s">
        <v>10117</v>
      </c>
      <c r="H1" s="1008" t="s">
        <v>11419</v>
      </c>
    </row>
    <row r="2" spans="1:8">
      <c r="A2" s="478" t="s">
        <v>4865</v>
      </c>
      <c r="B2" s="20" t="s">
        <v>9246</v>
      </c>
      <c r="C2" s="20" t="s">
        <v>737</v>
      </c>
      <c r="D2" s="20" t="s">
        <v>9442</v>
      </c>
      <c r="E2" s="612">
        <v>900000000</v>
      </c>
      <c r="F2" s="612"/>
      <c r="G2" s="612">
        <v>0</v>
      </c>
      <c r="H2" s="612">
        <v>3806811.98</v>
      </c>
    </row>
    <row r="3" spans="1:8">
      <c r="A3" s="478" t="s">
        <v>4866</v>
      </c>
      <c r="B3" s="20" t="s">
        <v>6246</v>
      </c>
      <c r="C3" s="20" t="s">
        <v>9443</v>
      </c>
      <c r="D3" s="20" t="s">
        <v>9442</v>
      </c>
      <c r="E3" s="612">
        <v>1000000000</v>
      </c>
      <c r="F3" s="612">
        <v>12549008</v>
      </c>
      <c r="G3" s="612">
        <v>62659405</v>
      </c>
      <c r="H3" s="612">
        <v>115314122</v>
      </c>
    </row>
    <row r="4" spans="1:8">
      <c r="A4" s="478" t="s">
        <v>4867</v>
      </c>
      <c r="B4" s="20" t="s">
        <v>6248</v>
      </c>
      <c r="C4" s="20" t="s">
        <v>6249</v>
      </c>
      <c r="D4" s="20" t="s">
        <v>9442</v>
      </c>
      <c r="E4" s="612">
        <v>556000000</v>
      </c>
      <c r="F4" s="612">
        <v>14679741</v>
      </c>
      <c r="G4" s="612">
        <v>61014302.840000004</v>
      </c>
      <c r="H4" s="612">
        <v>85549181.430000007</v>
      </c>
    </row>
    <row r="5" spans="1:8">
      <c r="A5" s="478" t="s">
        <v>4868</v>
      </c>
      <c r="B5" s="20" t="s">
        <v>6257</v>
      </c>
      <c r="C5" s="20" t="s">
        <v>1287</v>
      </c>
      <c r="D5" s="20" t="s">
        <v>9442</v>
      </c>
      <c r="E5" s="612">
        <v>90000000</v>
      </c>
      <c r="F5" s="612">
        <v>8953582</v>
      </c>
      <c r="G5" s="612">
        <v>19872024.760000002</v>
      </c>
      <c r="H5" s="612">
        <v>39101849.119999997</v>
      </c>
    </row>
    <row r="6" spans="1:8">
      <c r="A6" s="478" t="s">
        <v>4869</v>
      </c>
      <c r="B6" s="20" t="s">
        <v>6253</v>
      </c>
      <c r="C6" s="20" t="s">
        <v>9444</v>
      </c>
      <c r="D6" s="20" t="s">
        <v>9442</v>
      </c>
      <c r="E6" s="612">
        <v>813000000</v>
      </c>
      <c r="F6" s="612">
        <v>11235787</v>
      </c>
      <c r="G6" s="612">
        <v>42347133.100000001</v>
      </c>
      <c r="H6" s="612">
        <v>97497753.099999994</v>
      </c>
    </row>
    <row r="7" spans="1:8">
      <c r="A7" s="478" t="s">
        <v>4870</v>
      </c>
      <c r="B7" s="20" t="s">
        <v>6240</v>
      </c>
      <c r="C7" s="20" t="s">
        <v>9445</v>
      </c>
      <c r="D7" s="20" t="s">
        <v>9442</v>
      </c>
      <c r="E7" s="612">
        <v>80000000</v>
      </c>
      <c r="F7" s="612">
        <v>1678477</v>
      </c>
      <c r="G7" s="612">
        <v>4846884.2699999996</v>
      </c>
      <c r="H7" s="612">
        <v>6459904.5</v>
      </c>
    </row>
    <row r="8" spans="1:8">
      <c r="A8" s="478" t="s">
        <v>4871</v>
      </c>
      <c r="B8" s="20" t="s">
        <v>6241</v>
      </c>
      <c r="C8" s="20" t="s">
        <v>9446</v>
      </c>
      <c r="D8" s="20" t="s">
        <v>9442</v>
      </c>
      <c r="E8" s="612">
        <v>561000000</v>
      </c>
      <c r="F8" s="612">
        <v>38226117</v>
      </c>
      <c r="G8" s="612">
        <v>71624243.099999994</v>
      </c>
      <c r="H8" s="612">
        <v>109703047.25</v>
      </c>
    </row>
    <row r="9" spans="1:8">
      <c r="A9" s="478" t="s">
        <v>4872</v>
      </c>
      <c r="B9" s="20" t="s">
        <v>6242</v>
      </c>
      <c r="C9" s="20" t="s">
        <v>9447</v>
      </c>
      <c r="D9" s="20" t="s">
        <v>9442</v>
      </c>
      <c r="E9" s="612">
        <v>285000000</v>
      </c>
      <c r="F9" s="612">
        <v>8676296</v>
      </c>
      <c r="G9" s="612">
        <v>27663845.93</v>
      </c>
      <c r="H9" s="612">
        <v>49828854.32</v>
      </c>
    </row>
    <row r="10" spans="1:8">
      <c r="A10" s="478" t="s">
        <v>4873</v>
      </c>
      <c r="B10" s="20" t="s">
        <v>6243</v>
      </c>
      <c r="C10" s="20" t="s">
        <v>4481</v>
      </c>
      <c r="D10" s="20" t="s">
        <v>9442</v>
      </c>
      <c r="E10" s="612">
        <v>245000000</v>
      </c>
      <c r="F10" s="612">
        <v>18703563</v>
      </c>
      <c r="G10" s="612">
        <v>86797315.640000001</v>
      </c>
      <c r="H10" s="612">
        <v>104316500.64</v>
      </c>
    </row>
    <row r="11" spans="1:8">
      <c r="A11" s="478" t="s">
        <v>4874</v>
      </c>
      <c r="B11" s="20" t="s">
        <v>6259</v>
      </c>
      <c r="C11" s="20" t="s">
        <v>4482</v>
      </c>
      <c r="D11" s="20" t="s">
        <v>9442</v>
      </c>
      <c r="E11" s="612">
        <v>40000000</v>
      </c>
      <c r="F11" s="612">
        <v>2348255</v>
      </c>
      <c r="G11" s="612">
        <v>2770318.75</v>
      </c>
      <c r="H11" s="612">
        <v>4697401.8</v>
      </c>
    </row>
    <row r="12" spans="1:8">
      <c r="A12" s="478" t="s">
        <v>4878</v>
      </c>
      <c r="B12" s="20" t="s">
        <v>6260</v>
      </c>
      <c r="C12" s="20" t="s">
        <v>734</v>
      </c>
      <c r="D12" s="20" t="s">
        <v>9442</v>
      </c>
      <c r="E12" s="612">
        <v>623000000</v>
      </c>
      <c r="F12" s="612">
        <v>51796619</v>
      </c>
      <c r="G12" s="612">
        <v>87225799.359999999</v>
      </c>
      <c r="H12" s="612">
        <v>107705225.23999999</v>
      </c>
    </row>
    <row r="13" spans="1:8">
      <c r="A13" s="478" t="s">
        <v>4879</v>
      </c>
      <c r="B13" s="20" t="s">
        <v>6244</v>
      </c>
      <c r="C13" s="20" t="s">
        <v>9448</v>
      </c>
      <c r="D13" s="20" t="s">
        <v>9442</v>
      </c>
      <c r="E13" s="612">
        <v>107000000</v>
      </c>
      <c r="F13" s="612">
        <v>27379451</v>
      </c>
      <c r="G13" s="612">
        <v>37312623.600000001</v>
      </c>
      <c r="H13" s="612">
        <v>37574309.270000003</v>
      </c>
    </row>
    <row r="14" spans="1:8">
      <c r="A14" s="478" t="s">
        <v>4880</v>
      </c>
      <c r="B14" s="20" t="s">
        <v>6245</v>
      </c>
      <c r="C14" s="20" t="s">
        <v>9449</v>
      </c>
      <c r="D14" s="20" t="s">
        <v>9442</v>
      </c>
      <c r="E14" s="612">
        <v>133203200</v>
      </c>
      <c r="F14" s="612">
        <v>5648543</v>
      </c>
      <c r="G14" s="612">
        <v>19082970.649999999</v>
      </c>
      <c r="H14" s="612">
        <v>20967099.43</v>
      </c>
    </row>
    <row r="15" spans="1:8">
      <c r="A15" s="478" t="s">
        <v>4881</v>
      </c>
      <c r="B15" s="20" t="s">
        <v>6247</v>
      </c>
      <c r="C15" s="20" t="s">
        <v>9450</v>
      </c>
      <c r="D15" s="20" t="s">
        <v>9442</v>
      </c>
      <c r="E15" s="612">
        <v>296000000</v>
      </c>
      <c r="F15" s="612">
        <v>151618733</v>
      </c>
      <c r="G15" s="612">
        <v>180122584.40000001</v>
      </c>
      <c r="H15" s="612">
        <v>184158191.31999999</v>
      </c>
    </row>
    <row r="16" spans="1:8">
      <c r="A16" s="478" t="s">
        <v>4882</v>
      </c>
      <c r="B16" s="20" t="s">
        <v>6250</v>
      </c>
      <c r="C16" s="20" t="s">
        <v>9451</v>
      </c>
      <c r="D16" s="20" t="s">
        <v>9442</v>
      </c>
      <c r="E16" s="612">
        <v>42500000</v>
      </c>
      <c r="F16" s="612">
        <v>9994244</v>
      </c>
      <c r="G16" s="612">
        <v>28177113.989999998</v>
      </c>
      <c r="H16" s="612">
        <v>28825880.84</v>
      </c>
    </row>
    <row r="17" spans="1:8">
      <c r="A17" s="478" t="s">
        <v>4883</v>
      </c>
      <c r="B17" s="20" t="s">
        <v>6251</v>
      </c>
      <c r="C17" s="20" t="s">
        <v>4483</v>
      </c>
      <c r="D17" s="20" t="s">
        <v>9442</v>
      </c>
      <c r="E17" s="612">
        <v>7500000</v>
      </c>
      <c r="F17" s="612">
        <v>1589498</v>
      </c>
      <c r="G17" s="612">
        <v>1625951.75</v>
      </c>
      <c r="H17" s="612">
        <v>1685097.35</v>
      </c>
    </row>
    <row r="18" spans="1:8">
      <c r="A18" s="478" t="s">
        <v>4884</v>
      </c>
      <c r="B18" s="20" t="s">
        <v>6256</v>
      </c>
      <c r="C18" s="20" t="s">
        <v>4484</v>
      </c>
      <c r="D18" s="20" t="s">
        <v>9442</v>
      </c>
      <c r="E18" s="612">
        <v>25000000</v>
      </c>
      <c r="F18" s="612">
        <v>228033</v>
      </c>
      <c r="G18" s="612">
        <v>6037437.1900000004</v>
      </c>
      <c r="H18" s="612">
        <v>7572162.7199999997</v>
      </c>
    </row>
    <row r="19" spans="1:8">
      <c r="A19" s="478" t="s">
        <v>4885</v>
      </c>
      <c r="B19" s="20" t="s">
        <v>6252</v>
      </c>
      <c r="C19" s="20" t="s">
        <v>9452</v>
      </c>
      <c r="D19" s="20" t="s">
        <v>9442</v>
      </c>
      <c r="E19" s="612">
        <v>60000000</v>
      </c>
      <c r="F19" s="612">
        <v>5991398</v>
      </c>
      <c r="G19" s="612">
        <v>18700846.079999998</v>
      </c>
      <c r="H19" s="612">
        <v>29297259.129999999</v>
      </c>
    </row>
    <row r="20" spans="1:8">
      <c r="A20" s="478" t="s">
        <v>4886</v>
      </c>
      <c r="B20" s="20" t="s">
        <v>9247</v>
      </c>
      <c r="C20" s="20" t="s">
        <v>9453</v>
      </c>
      <c r="D20" s="20" t="s">
        <v>9442</v>
      </c>
      <c r="E20" s="612">
        <v>135000000</v>
      </c>
      <c r="F20" s="612"/>
      <c r="G20" s="612">
        <v>3953270.39</v>
      </c>
      <c r="H20" s="612">
        <v>5743646.2300000004</v>
      </c>
    </row>
    <row r="21" spans="1:8">
      <c r="A21" s="478" t="s">
        <v>8189</v>
      </c>
      <c r="B21" s="20" t="s">
        <v>10037</v>
      </c>
      <c r="C21" s="20" t="s">
        <v>8735</v>
      </c>
      <c r="D21" s="20" t="s">
        <v>9503</v>
      </c>
      <c r="E21" s="612">
        <v>8978483.5999999996</v>
      </c>
      <c r="F21" s="612"/>
      <c r="G21" s="612">
        <v>0</v>
      </c>
      <c r="H21" s="612">
        <v>0</v>
      </c>
    </row>
    <row r="22" spans="1:8">
      <c r="A22" s="478" t="s">
        <v>5126</v>
      </c>
      <c r="B22" s="20" t="s">
        <v>6266</v>
      </c>
      <c r="C22" s="20" t="s">
        <v>10038</v>
      </c>
      <c r="D22" s="20" t="s">
        <v>9455</v>
      </c>
      <c r="E22" s="612">
        <v>11500000</v>
      </c>
      <c r="F22" s="612">
        <v>6475610</v>
      </c>
      <c r="G22" s="612">
        <v>9259730.6699999999</v>
      </c>
      <c r="H22" s="612">
        <v>10286751.65</v>
      </c>
    </row>
    <row r="23" spans="1:8">
      <c r="A23" s="478" t="s">
        <v>5127</v>
      </c>
      <c r="B23" s="20" t="s">
        <v>6265</v>
      </c>
      <c r="C23" s="20" t="s">
        <v>10039</v>
      </c>
      <c r="D23" s="20" t="s">
        <v>9455</v>
      </c>
      <c r="E23" s="612">
        <v>9000000</v>
      </c>
      <c r="F23" s="612">
        <v>5253044</v>
      </c>
      <c r="G23" s="612">
        <v>7766276.8899999997</v>
      </c>
      <c r="H23" s="612">
        <v>8086315.75</v>
      </c>
    </row>
    <row r="24" spans="1:8">
      <c r="A24" s="478" t="s">
        <v>5128</v>
      </c>
      <c r="B24" s="20" t="s">
        <v>6264</v>
      </c>
      <c r="C24" s="20" t="s">
        <v>10040</v>
      </c>
      <c r="D24" s="20" t="s">
        <v>9455</v>
      </c>
      <c r="E24" s="612">
        <v>368400000</v>
      </c>
      <c r="F24" s="612">
        <v>53832981</v>
      </c>
      <c r="G24" s="612">
        <v>111168335.59999999</v>
      </c>
      <c r="H24" s="612">
        <v>124414758.55</v>
      </c>
    </row>
    <row r="25" spans="1:8">
      <c r="A25" s="478" t="s">
        <v>5129</v>
      </c>
      <c r="B25" s="20" t="s">
        <v>10041</v>
      </c>
      <c r="C25" s="20" t="s">
        <v>10042</v>
      </c>
      <c r="D25" s="20" t="s">
        <v>9455</v>
      </c>
      <c r="E25" s="612">
        <v>4000000</v>
      </c>
      <c r="F25" s="612"/>
      <c r="G25" s="612">
        <v>0</v>
      </c>
      <c r="H25" s="612">
        <v>0</v>
      </c>
    </row>
    <row r="26" spans="1:8">
      <c r="A26" s="478" t="s">
        <v>5130</v>
      </c>
      <c r="B26" s="20" t="s">
        <v>6267</v>
      </c>
      <c r="C26" s="20" t="s">
        <v>10043</v>
      </c>
      <c r="D26" s="20" t="s">
        <v>9455</v>
      </c>
      <c r="E26" s="612">
        <v>324400000</v>
      </c>
      <c r="F26" s="612">
        <v>32440000</v>
      </c>
      <c r="G26" s="612">
        <v>12739522.09</v>
      </c>
      <c r="H26" s="612">
        <v>20868117.5</v>
      </c>
    </row>
    <row r="27" spans="1:8">
      <c r="A27" s="478" t="s">
        <v>5131</v>
      </c>
      <c r="B27" s="20" t="s">
        <v>6268</v>
      </c>
      <c r="C27" s="20" t="s">
        <v>10044</v>
      </c>
      <c r="D27" s="20" t="s">
        <v>9455</v>
      </c>
      <c r="E27" s="612">
        <v>21000000</v>
      </c>
      <c r="F27" s="612">
        <v>958988</v>
      </c>
      <c r="G27" s="612">
        <v>575092.9</v>
      </c>
      <c r="H27" s="612">
        <v>2710011.66</v>
      </c>
    </row>
    <row r="28" spans="1:8">
      <c r="A28" s="478" t="s">
        <v>5132</v>
      </c>
      <c r="B28" s="20" t="s">
        <v>6239</v>
      </c>
      <c r="C28" s="20" t="s">
        <v>9454</v>
      </c>
      <c r="D28" s="20" t="s">
        <v>9455</v>
      </c>
      <c r="E28" s="612">
        <v>16400000</v>
      </c>
      <c r="F28" s="612">
        <v>1640000</v>
      </c>
      <c r="G28" s="612">
        <v>1148433.72</v>
      </c>
      <c r="H28" s="612">
        <v>1148433.72</v>
      </c>
    </row>
    <row r="29" spans="1:8">
      <c r="A29" s="478" t="s">
        <v>5139</v>
      </c>
      <c r="B29" s="20" t="s">
        <v>6269</v>
      </c>
      <c r="C29" s="20" t="s">
        <v>10045</v>
      </c>
      <c r="D29" s="20" t="s">
        <v>9455</v>
      </c>
      <c r="E29" s="612">
        <v>139000000</v>
      </c>
      <c r="F29" s="612">
        <v>10464000</v>
      </c>
      <c r="G29" s="612">
        <v>8394807.9199999999</v>
      </c>
      <c r="H29" s="612">
        <v>15019289.550000001</v>
      </c>
    </row>
    <row r="30" spans="1:8">
      <c r="A30" s="478" t="s">
        <v>5140</v>
      </c>
      <c r="B30" s="20" t="s">
        <v>9248</v>
      </c>
      <c r="C30" s="20" t="s">
        <v>10046</v>
      </c>
      <c r="D30" s="20" t="s">
        <v>9455</v>
      </c>
      <c r="E30" s="612">
        <v>350900000</v>
      </c>
      <c r="F30" s="612"/>
      <c r="G30" s="612">
        <v>25959.02</v>
      </c>
      <c r="H30" s="612">
        <v>25959.02</v>
      </c>
    </row>
    <row r="31" spans="1:8">
      <c r="A31" s="478" t="s">
        <v>4890</v>
      </c>
      <c r="B31" s="20" t="s">
        <v>6261</v>
      </c>
      <c r="C31" s="20" t="s">
        <v>738</v>
      </c>
      <c r="D31" s="20" t="s">
        <v>9510</v>
      </c>
      <c r="E31" s="612">
        <v>2268050054</v>
      </c>
      <c r="F31" s="612">
        <v>647381275</v>
      </c>
      <c r="G31" s="612">
        <v>816889676.89999998</v>
      </c>
      <c r="H31" s="612">
        <v>979412170.95000005</v>
      </c>
    </row>
    <row r="32" spans="1:8">
      <c r="A32" s="478" t="s">
        <v>4898</v>
      </c>
      <c r="B32" s="20" t="s">
        <v>6262</v>
      </c>
      <c r="C32" s="20" t="s">
        <v>740</v>
      </c>
      <c r="D32" s="20" t="s">
        <v>9456</v>
      </c>
      <c r="E32" s="612">
        <v>41800000</v>
      </c>
      <c r="F32" s="612">
        <v>15158481</v>
      </c>
      <c r="G32" s="612">
        <v>18636139.84</v>
      </c>
      <c r="H32" s="612">
        <v>21389268.199999999</v>
      </c>
    </row>
    <row r="33" spans="1:8">
      <c r="A33" s="478" t="s">
        <v>6740</v>
      </c>
      <c r="B33" s="20" t="s">
        <v>6254</v>
      </c>
      <c r="C33" s="20" t="s">
        <v>6255</v>
      </c>
      <c r="D33" s="20" t="s">
        <v>9442</v>
      </c>
      <c r="E33" s="612">
        <v>155000000</v>
      </c>
      <c r="F33" s="612">
        <v>32441189</v>
      </c>
      <c r="G33" s="612">
        <v>42991142.450000003</v>
      </c>
      <c r="H33" s="612">
        <v>48229235.299999997</v>
      </c>
    </row>
    <row r="34" spans="1:8">
      <c r="A34" s="478" t="s">
        <v>4895</v>
      </c>
      <c r="B34" s="20" t="s">
        <v>9249</v>
      </c>
      <c r="C34" s="20" t="s">
        <v>1825</v>
      </c>
      <c r="D34" s="20" t="s">
        <v>9455</v>
      </c>
      <c r="E34" s="612">
        <v>24300000</v>
      </c>
      <c r="F34" s="612">
        <v>2430000</v>
      </c>
      <c r="G34" s="612">
        <v>2021331.91</v>
      </c>
      <c r="H34" s="612">
        <v>4401524</v>
      </c>
    </row>
    <row r="35" spans="1:8">
      <c r="A35" s="478" t="s">
        <v>11434</v>
      </c>
      <c r="B35" s="160" t="s">
        <v>10228</v>
      </c>
      <c r="C35" s="160" t="s">
        <v>10229</v>
      </c>
      <c r="D35" s="20" t="s">
        <v>9510</v>
      </c>
      <c r="E35" s="612">
        <v>36000000</v>
      </c>
      <c r="F35" s="612"/>
      <c r="G35" s="612"/>
      <c r="H35" s="612">
        <v>0</v>
      </c>
    </row>
    <row r="36" spans="1:8">
      <c r="A36" s="478" t="s">
        <v>4909</v>
      </c>
      <c r="B36" s="20" t="s">
        <v>10047</v>
      </c>
      <c r="C36" s="20" t="s">
        <v>9457</v>
      </c>
      <c r="D36" s="20" t="s">
        <v>9458</v>
      </c>
      <c r="E36" s="612">
        <v>8867960000</v>
      </c>
      <c r="F36" s="612">
        <v>8867960000</v>
      </c>
      <c r="G36" s="612">
        <v>8867960000</v>
      </c>
      <c r="H36" s="612">
        <v>8867960000</v>
      </c>
    </row>
    <row r="37" spans="1:8">
      <c r="A37" s="478" t="s">
        <v>4910</v>
      </c>
      <c r="B37" s="20" t="s">
        <v>10047</v>
      </c>
      <c r="C37" s="20" t="s">
        <v>5745</v>
      </c>
      <c r="D37" s="20" t="s">
        <v>9458</v>
      </c>
      <c r="E37" s="612">
        <v>1913900000</v>
      </c>
      <c r="F37" s="612">
        <v>1913900000</v>
      </c>
      <c r="G37" s="612">
        <v>1913900000</v>
      </c>
      <c r="H37" s="612">
        <v>1913900000</v>
      </c>
    </row>
    <row r="38" spans="1:8">
      <c r="A38" s="478" t="s">
        <v>4911</v>
      </c>
      <c r="B38" s="20" t="s">
        <v>10047</v>
      </c>
      <c r="C38" s="20" t="s">
        <v>9459</v>
      </c>
      <c r="D38" s="20" t="s">
        <v>9458</v>
      </c>
      <c r="E38" s="612">
        <v>290800000</v>
      </c>
      <c r="F38" s="612">
        <v>290800000</v>
      </c>
      <c r="G38" s="612">
        <v>290800000</v>
      </c>
      <c r="H38" s="612">
        <v>290800000</v>
      </c>
    </row>
    <row r="39" spans="1:8">
      <c r="A39" s="478" t="s">
        <v>4912</v>
      </c>
      <c r="B39" s="20" t="s">
        <v>10047</v>
      </c>
      <c r="C39" s="20" t="s">
        <v>5742</v>
      </c>
      <c r="D39" s="20" t="s">
        <v>9458</v>
      </c>
      <c r="E39" s="612">
        <v>2008340000</v>
      </c>
      <c r="F39" s="612">
        <v>2008340000</v>
      </c>
      <c r="G39" s="612">
        <v>2008340000</v>
      </c>
      <c r="H39" s="612">
        <v>2008340000</v>
      </c>
    </row>
    <row r="40" spans="1:8">
      <c r="A40" s="478" t="s">
        <v>4913</v>
      </c>
      <c r="B40" s="20" t="s">
        <v>10047</v>
      </c>
      <c r="C40" s="20" t="s">
        <v>5746</v>
      </c>
      <c r="D40" s="20" t="s">
        <v>9458</v>
      </c>
      <c r="E40" s="612">
        <v>300000000</v>
      </c>
      <c r="F40" s="612">
        <v>300000000</v>
      </c>
      <c r="G40" s="612">
        <v>300000000</v>
      </c>
      <c r="H40" s="612">
        <v>300000000</v>
      </c>
    </row>
    <row r="41" spans="1:8">
      <c r="A41" s="478" t="s">
        <v>4915</v>
      </c>
      <c r="B41" s="20" t="s">
        <v>9250</v>
      </c>
      <c r="C41" s="20" t="s">
        <v>744</v>
      </c>
      <c r="D41" s="20" t="s">
        <v>9460</v>
      </c>
      <c r="E41" s="612">
        <v>340000000</v>
      </c>
      <c r="F41" s="612">
        <v>102655560</v>
      </c>
      <c r="G41" s="612">
        <v>102655560</v>
      </c>
      <c r="H41" s="612">
        <v>102655560</v>
      </c>
    </row>
    <row r="42" spans="1:8">
      <c r="A42" s="478" t="s">
        <v>4918</v>
      </c>
      <c r="B42" s="20" t="s">
        <v>6279</v>
      </c>
      <c r="C42" s="20" t="s">
        <v>9461</v>
      </c>
      <c r="D42" s="20" t="s">
        <v>9442</v>
      </c>
      <c r="E42" s="612">
        <v>3519437571</v>
      </c>
      <c r="F42" s="612">
        <v>492984199</v>
      </c>
      <c r="G42" s="612">
        <v>1044620770</v>
      </c>
      <c r="H42" s="612">
        <v>1045435434.75</v>
      </c>
    </row>
    <row r="43" spans="1:8">
      <c r="A43" s="478" t="s">
        <v>4919</v>
      </c>
      <c r="B43" s="20" t="s">
        <v>6273</v>
      </c>
      <c r="C43" s="20" t="s">
        <v>9462</v>
      </c>
      <c r="D43" s="20" t="s">
        <v>9442</v>
      </c>
      <c r="E43" s="612">
        <v>1115760477</v>
      </c>
      <c r="F43" s="612">
        <v>324806073</v>
      </c>
      <c r="G43" s="612">
        <v>326861404.39999998</v>
      </c>
      <c r="H43" s="612">
        <v>327366321.07999998</v>
      </c>
    </row>
    <row r="44" spans="1:8">
      <c r="A44" s="478" t="s">
        <v>4920</v>
      </c>
      <c r="B44" s="20" t="s">
        <v>6271</v>
      </c>
      <c r="C44" s="20" t="s">
        <v>9463</v>
      </c>
      <c r="D44" s="20" t="s">
        <v>9442</v>
      </c>
      <c r="E44" s="612">
        <v>261000000</v>
      </c>
      <c r="F44" s="612">
        <v>5101883</v>
      </c>
      <c r="G44" s="612">
        <v>14844062.42</v>
      </c>
      <c r="H44" s="612">
        <v>23023945.199999999</v>
      </c>
    </row>
    <row r="45" spans="1:8">
      <c r="A45" s="478" t="s">
        <v>4921</v>
      </c>
      <c r="B45" s="20" t="s">
        <v>6272</v>
      </c>
      <c r="C45" s="20" t="s">
        <v>9464</v>
      </c>
      <c r="D45" s="20" t="s">
        <v>9442</v>
      </c>
      <c r="E45" s="612">
        <v>335164346.30000001</v>
      </c>
      <c r="F45" s="612">
        <v>3016676</v>
      </c>
      <c r="G45" s="612">
        <v>12402817.83</v>
      </c>
      <c r="H45" s="612">
        <v>20161294.260000002</v>
      </c>
    </row>
    <row r="46" spans="1:8">
      <c r="A46" s="478" t="s">
        <v>4922</v>
      </c>
      <c r="B46" s="20" t="s">
        <v>9251</v>
      </c>
      <c r="C46" s="20" t="s">
        <v>9465</v>
      </c>
      <c r="D46" s="20" t="s">
        <v>9442</v>
      </c>
      <c r="E46" s="612">
        <v>60500000</v>
      </c>
      <c r="F46" s="612">
        <v>14174898</v>
      </c>
      <c r="G46" s="612">
        <v>14287588.65</v>
      </c>
      <c r="H46" s="612">
        <v>18395336.699999999</v>
      </c>
    </row>
    <row r="47" spans="1:8">
      <c r="A47" s="478" t="s">
        <v>4923</v>
      </c>
      <c r="B47" s="20" t="s">
        <v>9252</v>
      </c>
      <c r="C47" s="20" t="s">
        <v>9466</v>
      </c>
      <c r="D47" s="20" t="s">
        <v>9458</v>
      </c>
      <c r="E47" s="612">
        <v>210000000</v>
      </c>
      <c r="F47" s="612">
        <v>22000000</v>
      </c>
      <c r="G47" s="612">
        <v>60000000</v>
      </c>
      <c r="H47" s="612">
        <v>60000000</v>
      </c>
    </row>
    <row r="48" spans="1:8">
      <c r="A48" s="478" t="s">
        <v>4924</v>
      </c>
      <c r="B48" s="20" t="s">
        <v>6274</v>
      </c>
      <c r="C48" s="20" t="s">
        <v>9467</v>
      </c>
      <c r="D48" s="20" t="s">
        <v>9458</v>
      </c>
      <c r="E48" s="612">
        <v>797000000</v>
      </c>
      <c r="F48" s="612">
        <v>247747865</v>
      </c>
      <c r="G48" s="612">
        <v>276383039.80000001</v>
      </c>
      <c r="H48" s="612">
        <v>340404540.81</v>
      </c>
    </row>
    <row r="49" spans="1:8">
      <c r="A49" s="478" t="s">
        <v>4925</v>
      </c>
      <c r="B49" s="20" t="s">
        <v>6275</v>
      </c>
      <c r="C49" s="20" t="s">
        <v>4486</v>
      </c>
      <c r="D49" s="20" t="s">
        <v>9458</v>
      </c>
      <c r="E49" s="612">
        <v>180000000</v>
      </c>
      <c r="F49" s="612">
        <v>35894390</v>
      </c>
      <c r="G49" s="612">
        <v>65126360.740000002</v>
      </c>
      <c r="H49" s="612">
        <v>69283850.739999995</v>
      </c>
    </row>
    <row r="50" spans="1:8">
      <c r="A50" s="478" t="s">
        <v>4926</v>
      </c>
      <c r="B50" s="20" t="s">
        <v>6276</v>
      </c>
      <c r="C50" s="20" t="s">
        <v>4487</v>
      </c>
      <c r="D50" s="20" t="s">
        <v>9458</v>
      </c>
      <c r="E50" s="612">
        <v>300000000</v>
      </c>
      <c r="F50" s="612">
        <v>31977338</v>
      </c>
      <c r="G50" s="612">
        <v>33460068.289999999</v>
      </c>
      <c r="H50" s="612">
        <v>34604670.310000002</v>
      </c>
    </row>
    <row r="51" spans="1:8">
      <c r="A51" s="478" t="s">
        <v>4928</v>
      </c>
      <c r="B51" s="20" t="s">
        <v>6278</v>
      </c>
      <c r="C51" s="20" t="s">
        <v>4488</v>
      </c>
      <c r="D51" s="20" t="s">
        <v>9468</v>
      </c>
      <c r="E51" s="612">
        <v>1200000000</v>
      </c>
      <c r="F51" s="612">
        <v>598323350</v>
      </c>
      <c r="G51" s="612">
        <v>656269884</v>
      </c>
      <c r="H51" s="612">
        <v>588218051.35000002</v>
      </c>
    </row>
    <row r="52" spans="1:8">
      <c r="A52" s="478" t="s">
        <v>4929</v>
      </c>
      <c r="B52" s="20" t="s">
        <v>9253</v>
      </c>
      <c r="C52" s="20" t="s">
        <v>4489</v>
      </c>
      <c r="D52" s="20" t="s">
        <v>9458</v>
      </c>
      <c r="E52" s="612">
        <v>750000000</v>
      </c>
      <c r="F52" s="612"/>
      <c r="G52" s="612">
        <v>0</v>
      </c>
      <c r="H52" s="612">
        <v>1684584.8</v>
      </c>
    </row>
    <row r="53" spans="1:8">
      <c r="A53" s="478" t="s">
        <v>10112</v>
      </c>
      <c r="B53" s="20" t="s">
        <v>6277</v>
      </c>
      <c r="C53" s="20" t="s">
        <v>9469</v>
      </c>
      <c r="D53" s="20" t="s">
        <v>9458</v>
      </c>
      <c r="E53" s="612">
        <v>30000000</v>
      </c>
      <c r="F53" s="612">
        <v>2773128</v>
      </c>
      <c r="G53" s="612">
        <v>5986765.7400000002</v>
      </c>
      <c r="H53" s="612">
        <v>7979064.4500000002</v>
      </c>
    </row>
    <row r="54" spans="1:8">
      <c r="A54" s="478" t="s">
        <v>7918</v>
      </c>
      <c r="B54" s="20" t="s">
        <v>11420</v>
      </c>
      <c r="C54" s="160" t="s">
        <v>11421</v>
      </c>
      <c r="D54" s="20" t="s">
        <v>9458</v>
      </c>
      <c r="E54" s="612">
        <v>2000000000</v>
      </c>
      <c r="F54" s="612"/>
      <c r="G54" s="612">
        <v>0</v>
      </c>
      <c r="H54" s="612">
        <v>0</v>
      </c>
    </row>
    <row r="55" spans="1:8">
      <c r="A55" s="478" t="s">
        <v>10113</v>
      </c>
      <c r="B55" s="20" t="s">
        <v>11422</v>
      </c>
      <c r="C55" s="160" t="s">
        <v>11423</v>
      </c>
      <c r="D55" s="20" t="s">
        <v>9458</v>
      </c>
      <c r="E55" s="612">
        <v>500000000</v>
      </c>
      <c r="F55" s="612"/>
      <c r="G55" s="612"/>
      <c r="H55" s="612">
        <v>0</v>
      </c>
    </row>
    <row r="56" spans="1:8">
      <c r="A56" s="478" t="s">
        <v>7914</v>
      </c>
      <c r="B56" s="20" t="s">
        <v>10048</v>
      </c>
      <c r="C56" s="20" t="s">
        <v>10049</v>
      </c>
      <c r="D56" s="20" t="s">
        <v>9458</v>
      </c>
      <c r="E56" s="612">
        <v>10000000</v>
      </c>
      <c r="F56" s="612"/>
      <c r="G56" s="612">
        <v>0</v>
      </c>
      <c r="H56" s="612">
        <v>0</v>
      </c>
    </row>
    <row r="57" spans="1:8">
      <c r="A57" s="478" t="s">
        <v>5141</v>
      </c>
      <c r="B57" s="20" t="s">
        <v>6280</v>
      </c>
      <c r="C57" s="20" t="s">
        <v>9470</v>
      </c>
      <c r="D57" s="20" t="s">
        <v>9471</v>
      </c>
      <c r="E57" s="612">
        <v>2000000</v>
      </c>
      <c r="F57" s="612">
        <v>36417</v>
      </c>
      <c r="G57" s="612">
        <v>58465</v>
      </c>
      <c r="H57" s="612">
        <v>193725.44</v>
      </c>
    </row>
    <row r="58" spans="1:8">
      <c r="A58" s="478" t="s">
        <v>5142</v>
      </c>
      <c r="B58" s="20" t="s">
        <v>6281</v>
      </c>
      <c r="C58" s="20" t="s">
        <v>9472</v>
      </c>
      <c r="D58" s="20" t="s">
        <v>9471</v>
      </c>
      <c r="E58" s="612">
        <v>16000000</v>
      </c>
      <c r="F58" s="612">
        <v>508537</v>
      </c>
      <c r="G58" s="612">
        <v>850712.85</v>
      </c>
      <c r="H58" s="612">
        <v>853313.55</v>
      </c>
    </row>
    <row r="59" spans="1:8">
      <c r="A59" s="478" t="s">
        <v>5143</v>
      </c>
      <c r="B59" s="20" t="s">
        <v>6282</v>
      </c>
      <c r="C59" s="20" t="s">
        <v>9473</v>
      </c>
      <c r="D59" s="20" t="s">
        <v>9471</v>
      </c>
      <c r="E59" s="612">
        <v>25000000</v>
      </c>
      <c r="F59" s="612">
        <v>4825263</v>
      </c>
      <c r="G59" s="612">
        <v>7025783.5800000001</v>
      </c>
      <c r="H59" s="612">
        <v>9316558.4700000007</v>
      </c>
    </row>
    <row r="60" spans="1:8">
      <c r="A60" s="478" t="s">
        <v>5144</v>
      </c>
      <c r="B60" s="20" t="s">
        <v>6283</v>
      </c>
      <c r="C60" s="20" t="s">
        <v>9474</v>
      </c>
      <c r="D60" s="20" t="s">
        <v>9471</v>
      </c>
      <c r="E60" s="612">
        <v>73000000</v>
      </c>
      <c r="F60" s="612">
        <v>6289934</v>
      </c>
      <c r="G60" s="612">
        <v>12386642.300000001</v>
      </c>
      <c r="H60" s="612">
        <v>20171664.210000001</v>
      </c>
    </row>
    <row r="61" spans="1:8">
      <c r="A61" s="478" t="s">
        <v>5145</v>
      </c>
      <c r="B61" s="20" t="s">
        <v>6284</v>
      </c>
      <c r="C61" s="20" t="s">
        <v>9475</v>
      </c>
      <c r="D61" s="20" t="s">
        <v>9471</v>
      </c>
      <c r="E61" s="612">
        <v>200000000</v>
      </c>
      <c r="F61" s="612">
        <v>151659</v>
      </c>
      <c r="G61" s="612">
        <v>271482.8</v>
      </c>
      <c r="H61" s="612">
        <v>9503689.1600000001</v>
      </c>
    </row>
    <row r="62" spans="1:8">
      <c r="A62" s="478" t="s">
        <v>5146</v>
      </c>
      <c r="B62" s="20" t="s">
        <v>6285</v>
      </c>
      <c r="C62" s="20" t="s">
        <v>9476</v>
      </c>
      <c r="D62" s="20" t="s">
        <v>9471</v>
      </c>
      <c r="E62" s="612">
        <v>20000000</v>
      </c>
      <c r="F62" s="612">
        <v>325557</v>
      </c>
      <c r="G62" s="612">
        <v>1724266.14</v>
      </c>
      <c r="H62" s="612">
        <v>2486937.61</v>
      </c>
    </row>
    <row r="63" spans="1:8">
      <c r="A63" s="478" t="s">
        <v>5147</v>
      </c>
      <c r="B63" s="20" t="s">
        <v>6286</v>
      </c>
      <c r="C63" s="20" t="s">
        <v>9477</v>
      </c>
      <c r="D63" s="20" t="s">
        <v>9471</v>
      </c>
      <c r="E63" s="612">
        <v>5000000</v>
      </c>
      <c r="F63" s="612">
        <v>308027</v>
      </c>
      <c r="G63" s="612">
        <v>636282.47</v>
      </c>
      <c r="H63" s="612">
        <v>655219.31000000006</v>
      </c>
    </row>
    <row r="64" spans="1:8">
      <c r="A64" s="478" t="s">
        <v>5148</v>
      </c>
      <c r="B64" s="20" t="s">
        <v>6287</v>
      </c>
      <c r="C64" s="20" t="s">
        <v>9478</v>
      </c>
      <c r="D64" s="20" t="s">
        <v>9471</v>
      </c>
      <c r="E64" s="612">
        <v>58000000</v>
      </c>
      <c r="F64" s="612">
        <v>2100385</v>
      </c>
      <c r="G64" s="612">
        <v>9132776.9600000009</v>
      </c>
      <c r="H64" s="612">
        <v>12653126.789999999</v>
      </c>
    </row>
    <row r="65" spans="1:8">
      <c r="A65" s="478" t="s">
        <v>5149</v>
      </c>
      <c r="B65" s="20" t="s">
        <v>6288</v>
      </c>
      <c r="C65" s="20" t="s">
        <v>9479</v>
      </c>
      <c r="D65" s="20" t="s">
        <v>9471</v>
      </c>
      <c r="E65" s="612">
        <v>10000000</v>
      </c>
      <c r="F65" s="612">
        <v>989895</v>
      </c>
      <c r="G65" s="612">
        <v>1444379.15</v>
      </c>
      <c r="H65" s="612">
        <v>1942725.56</v>
      </c>
    </row>
    <row r="66" spans="1:8">
      <c r="A66" s="478" t="s">
        <v>5150</v>
      </c>
      <c r="B66" s="20" t="s">
        <v>9480</v>
      </c>
      <c r="C66" s="20" t="s">
        <v>9481</v>
      </c>
      <c r="D66" s="20" t="s">
        <v>9471</v>
      </c>
      <c r="E66" s="612">
        <v>36000000</v>
      </c>
      <c r="F66" s="612"/>
      <c r="G66" s="612">
        <v>0</v>
      </c>
      <c r="H66" s="612">
        <v>0</v>
      </c>
    </row>
    <row r="67" spans="1:8">
      <c r="A67" s="478" t="s">
        <v>5151</v>
      </c>
      <c r="B67" s="20" t="s">
        <v>9482</v>
      </c>
      <c r="C67" s="20" t="s">
        <v>9483</v>
      </c>
      <c r="D67" s="20" t="s">
        <v>9471</v>
      </c>
      <c r="E67" s="612">
        <v>10000000</v>
      </c>
      <c r="F67" s="612"/>
      <c r="G67" s="612">
        <v>0</v>
      </c>
      <c r="H67" s="612">
        <v>0</v>
      </c>
    </row>
    <row r="68" spans="1:8">
      <c r="A68" s="478" t="s">
        <v>5152</v>
      </c>
      <c r="B68" s="20" t="s">
        <v>9484</v>
      </c>
      <c r="C68" s="20" t="s">
        <v>9485</v>
      </c>
      <c r="D68" s="20" t="s">
        <v>9471</v>
      </c>
      <c r="E68" s="612">
        <v>45000000</v>
      </c>
      <c r="F68" s="612"/>
      <c r="G68" s="612">
        <v>0</v>
      </c>
      <c r="H68" s="612">
        <v>0</v>
      </c>
    </row>
    <row r="69" spans="1:8">
      <c r="A69" s="478" t="s">
        <v>4936</v>
      </c>
      <c r="B69" s="20" t="s">
        <v>9254</v>
      </c>
      <c r="C69" s="20" t="s">
        <v>9486</v>
      </c>
      <c r="D69" s="20" t="s">
        <v>9471</v>
      </c>
      <c r="E69" s="612">
        <v>300000000</v>
      </c>
      <c r="F69" s="612">
        <v>8970000</v>
      </c>
      <c r="G69" s="612">
        <v>26406616.59</v>
      </c>
      <c r="H69" s="612">
        <v>41243905.109999999</v>
      </c>
    </row>
    <row r="70" spans="1:8">
      <c r="A70" s="478" t="s">
        <v>4937</v>
      </c>
      <c r="B70" s="20" t="s">
        <v>6289</v>
      </c>
      <c r="C70" s="20" t="s">
        <v>9487</v>
      </c>
      <c r="D70" s="20" t="s">
        <v>9471</v>
      </c>
      <c r="E70" s="612">
        <v>300000000</v>
      </c>
      <c r="F70" s="612">
        <v>86436535</v>
      </c>
      <c r="G70" s="612">
        <v>131055935.90000001</v>
      </c>
      <c r="H70" s="612">
        <v>146398965.61000001</v>
      </c>
    </row>
    <row r="71" spans="1:8">
      <c r="A71" s="478" t="s">
        <v>4933</v>
      </c>
      <c r="B71" s="20" t="s">
        <v>6290</v>
      </c>
      <c r="C71" s="20" t="s">
        <v>747</v>
      </c>
      <c r="D71" s="20" t="s">
        <v>9471</v>
      </c>
      <c r="E71" s="612">
        <v>1020000000</v>
      </c>
      <c r="F71" s="612">
        <v>17980032</v>
      </c>
      <c r="G71" s="612">
        <v>54318976.170000002</v>
      </c>
      <c r="H71" s="612">
        <v>78491858.989999995</v>
      </c>
    </row>
    <row r="72" spans="1:8">
      <c r="A72" s="478" t="s">
        <v>4940</v>
      </c>
      <c r="B72" s="20" t="s">
        <v>6291</v>
      </c>
      <c r="C72" s="20" t="s">
        <v>753</v>
      </c>
      <c r="D72" s="20" t="s">
        <v>9471</v>
      </c>
      <c r="E72" s="612">
        <v>600000000</v>
      </c>
      <c r="F72" s="612">
        <v>9000</v>
      </c>
      <c r="G72" s="612">
        <v>23765935.710000001</v>
      </c>
      <c r="H72" s="612">
        <v>34984521.659999996</v>
      </c>
    </row>
    <row r="73" spans="1:8">
      <c r="A73" s="478" t="s">
        <v>4942</v>
      </c>
      <c r="B73" s="20" t="s">
        <v>6292</v>
      </c>
      <c r="C73" s="20" t="s">
        <v>4491</v>
      </c>
      <c r="D73" s="20" t="s">
        <v>9471</v>
      </c>
      <c r="E73" s="612">
        <v>300000000</v>
      </c>
      <c r="F73" s="612">
        <v>21397751</v>
      </c>
      <c r="G73" s="612">
        <v>44807300.670000002</v>
      </c>
      <c r="H73" s="612">
        <v>66753654.979999997</v>
      </c>
    </row>
    <row r="74" spans="1:8">
      <c r="A74" s="478" t="s">
        <v>4943</v>
      </c>
      <c r="B74" s="20" t="s">
        <v>6294</v>
      </c>
      <c r="C74" s="20" t="s">
        <v>9488</v>
      </c>
      <c r="D74" s="20" t="s">
        <v>9471</v>
      </c>
      <c r="E74" s="612">
        <v>800000000</v>
      </c>
      <c r="F74" s="612">
        <v>960000</v>
      </c>
      <c r="G74" s="612">
        <v>4560906.76</v>
      </c>
      <c r="H74" s="612">
        <v>12624736.24</v>
      </c>
    </row>
    <row r="75" spans="1:8">
      <c r="A75" s="478" t="s">
        <v>4944</v>
      </c>
      <c r="B75" s="20" t="s">
        <v>9255</v>
      </c>
      <c r="C75" s="20" t="s">
        <v>821</v>
      </c>
      <c r="D75" s="20" t="s">
        <v>9471</v>
      </c>
      <c r="E75" s="612">
        <v>230000000</v>
      </c>
      <c r="F75" s="612"/>
      <c r="G75" s="612">
        <v>31285955.129999999</v>
      </c>
      <c r="H75" s="612">
        <v>28606036.640000001</v>
      </c>
    </row>
    <row r="76" spans="1:8">
      <c r="A76" s="478" t="s">
        <v>5159</v>
      </c>
      <c r="B76" s="20" t="s">
        <v>9256</v>
      </c>
      <c r="C76" s="20" t="s">
        <v>9489</v>
      </c>
      <c r="D76" s="20" t="s">
        <v>9471</v>
      </c>
      <c r="E76" s="612">
        <v>10000000</v>
      </c>
      <c r="F76" s="612">
        <v>38806</v>
      </c>
      <c r="G76" s="612">
        <v>124917.14</v>
      </c>
      <c r="H76" s="612">
        <v>365276.33</v>
      </c>
    </row>
    <row r="77" spans="1:8">
      <c r="A77" s="478" t="s">
        <v>5160</v>
      </c>
      <c r="B77" s="20" t="s">
        <v>9257</v>
      </c>
      <c r="C77" s="20" t="s">
        <v>9490</v>
      </c>
      <c r="D77" s="20" t="s">
        <v>9471</v>
      </c>
      <c r="E77" s="612">
        <v>115000000</v>
      </c>
      <c r="F77" s="612">
        <v>766347</v>
      </c>
      <c r="G77" s="612">
        <v>1163847.1299999999</v>
      </c>
      <c r="H77" s="612">
        <v>3750477.18</v>
      </c>
    </row>
    <row r="78" spans="1:8">
      <c r="A78" s="478" t="s">
        <v>5161</v>
      </c>
      <c r="B78" s="20" t="s">
        <v>9491</v>
      </c>
      <c r="C78" s="20" t="s">
        <v>9492</v>
      </c>
      <c r="D78" s="20" t="s">
        <v>9471</v>
      </c>
      <c r="E78" s="612">
        <v>10000000</v>
      </c>
      <c r="F78" s="612">
        <v>38806</v>
      </c>
      <c r="G78" s="612">
        <v>52740.06</v>
      </c>
      <c r="H78" s="612">
        <v>408775.36</v>
      </c>
    </row>
    <row r="79" spans="1:8">
      <c r="A79" s="478" t="s">
        <v>5162</v>
      </c>
      <c r="B79" s="20" t="s">
        <v>9258</v>
      </c>
      <c r="C79" s="20" t="s">
        <v>9493</v>
      </c>
      <c r="D79" s="20" t="s">
        <v>9471</v>
      </c>
      <c r="E79" s="612">
        <v>20000000</v>
      </c>
      <c r="F79" s="612">
        <v>79668</v>
      </c>
      <c r="G79" s="612">
        <v>98027.79</v>
      </c>
      <c r="H79" s="612">
        <v>642621.53</v>
      </c>
    </row>
    <row r="80" spans="1:8">
      <c r="A80" s="478" t="s">
        <v>4946</v>
      </c>
      <c r="B80" s="20" t="s">
        <v>6293</v>
      </c>
      <c r="C80" s="20" t="s">
        <v>750</v>
      </c>
      <c r="D80" s="20" t="s">
        <v>9494</v>
      </c>
      <c r="E80" s="612">
        <v>114000000</v>
      </c>
      <c r="F80" s="612">
        <v>29722412</v>
      </c>
      <c r="G80" s="612">
        <v>48966641.600000001</v>
      </c>
      <c r="H80" s="612">
        <v>66783322.509999998</v>
      </c>
    </row>
    <row r="81" spans="1:8">
      <c r="A81" s="478" t="s">
        <v>5163</v>
      </c>
      <c r="B81" s="20" t="s">
        <v>9259</v>
      </c>
      <c r="C81" s="20" t="s">
        <v>9495</v>
      </c>
      <c r="D81" s="20" t="s">
        <v>9494</v>
      </c>
      <c r="E81" s="612">
        <v>598000000</v>
      </c>
      <c r="F81" s="612">
        <v>598504</v>
      </c>
      <c r="G81" s="612">
        <v>50147423.170000002</v>
      </c>
      <c r="H81" s="612">
        <v>73193136.010000005</v>
      </c>
    </row>
    <row r="82" spans="1:8">
      <c r="A82" s="478" t="s">
        <v>5165</v>
      </c>
      <c r="B82" s="20" t="s">
        <v>9260</v>
      </c>
      <c r="C82" s="20" t="s">
        <v>10050</v>
      </c>
      <c r="D82" s="20" t="s">
        <v>9494</v>
      </c>
      <c r="E82" s="612">
        <v>805000000</v>
      </c>
      <c r="F82" s="612"/>
      <c r="G82" s="612">
        <v>38175068.490000002</v>
      </c>
      <c r="H82" s="612">
        <v>73623818.409999996</v>
      </c>
    </row>
    <row r="83" spans="1:8">
      <c r="A83" s="478" t="s">
        <v>5166</v>
      </c>
      <c r="B83" s="20" t="s">
        <v>9261</v>
      </c>
      <c r="C83" s="20" t="s">
        <v>10051</v>
      </c>
      <c r="D83" s="20" t="s">
        <v>9494</v>
      </c>
      <c r="E83" s="612">
        <v>53000000</v>
      </c>
      <c r="F83" s="612">
        <v>35659043</v>
      </c>
      <c r="G83" s="612">
        <v>52731950.130000003</v>
      </c>
      <c r="H83" s="612">
        <v>52731950.130000003</v>
      </c>
    </row>
    <row r="84" spans="1:8">
      <c r="A84" s="478" t="s">
        <v>5167</v>
      </c>
      <c r="B84" s="20" t="s">
        <v>10052</v>
      </c>
      <c r="C84" s="20" t="s">
        <v>10053</v>
      </c>
      <c r="D84" s="20" t="s">
        <v>9494</v>
      </c>
      <c r="E84" s="612">
        <v>180000000</v>
      </c>
      <c r="F84" s="612"/>
      <c r="G84" s="612">
        <v>0</v>
      </c>
      <c r="H84" s="612">
        <v>0</v>
      </c>
    </row>
    <row r="85" spans="1:8">
      <c r="A85" s="478" t="s">
        <v>5168</v>
      </c>
      <c r="B85" s="20" t="s">
        <v>6295</v>
      </c>
      <c r="C85" s="20" t="s">
        <v>10054</v>
      </c>
      <c r="D85" s="20" t="s">
        <v>9494</v>
      </c>
      <c r="E85" s="612">
        <v>150000000</v>
      </c>
      <c r="F85" s="612">
        <v>974228</v>
      </c>
      <c r="G85" s="612">
        <v>2302460.1800000002</v>
      </c>
      <c r="H85" s="612">
        <v>3336588.01</v>
      </c>
    </row>
    <row r="86" spans="1:8">
      <c r="A86" s="478" t="s">
        <v>5169</v>
      </c>
      <c r="B86" s="20" t="s">
        <v>6296</v>
      </c>
      <c r="C86" s="20" t="s">
        <v>10055</v>
      </c>
      <c r="D86" s="20" t="s">
        <v>9494</v>
      </c>
      <c r="E86" s="612">
        <v>163393422.19999999</v>
      </c>
      <c r="F86" s="612">
        <v>21941</v>
      </c>
      <c r="G86" s="612">
        <v>512607.06</v>
      </c>
      <c r="H86" s="612">
        <v>960941.64</v>
      </c>
    </row>
    <row r="87" spans="1:8">
      <c r="A87" s="478" t="s">
        <v>5170</v>
      </c>
      <c r="B87" s="20" t="s">
        <v>6297</v>
      </c>
      <c r="C87" s="20" t="s">
        <v>10056</v>
      </c>
      <c r="D87" s="20" t="s">
        <v>9494</v>
      </c>
      <c r="E87" s="612">
        <v>165312294.59999999</v>
      </c>
      <c r="F87" s="612"/>
      <c r="G87" s="612">
        <v>116009.28</v>
      </c>
      <c r="H87" s="612">
        <v>399271.23</v>
      </c>
    </row>
    <row r="88" spans="1:8">
      <c r="A88" s="478" t="s">
        <v>5171</v>
      </c>
      <c r="B88" s="20" t="s">
        <v>6298</v>
      </c>
      <c r="C88" s="20" t="s">
        <v>10057</v>
      </c>
      <c r="D88" s="20" t="s">
        <v>9494</v>
      </c>
      <c r="E88" s="612">
        <v>75802701.099999994</v>
      </c>
      <c r="F88" s="612"/>
      <c r="G88" s="612">
        <v>21368.42</v>
      </c>
      <c r="H88" s="612">
        <v>500222.58</v>
      </c>
    </row>
    <row r="89" spans="1:8">
      <c r="A89" s="478" t="s">
        <v>5172</v>
      </c>
      <c r="B89" s="20" t="s">
        <v>6299</v>
      </c>
      <c r="C89" s="20" t="s">
        <v>10058</v>
      </c>
      <c r="D89" s="20" t="s">
        <v>9494</v>
      </c>
      <c r="E89" s="612">
        <v>55194600.600000001</v>
      </c>
      <c r="F89" s="612"/>
      <c r="G89" s="612">
        <v>32612.91</v>
      </c>
      <c r="H89" s="612">
        <v>32612.91</v>
      </c>
    </row>
    <row r="90" spans="1:8">
      <c r="A90" s="478" t="s">
        <v>5173</v>
      </c>
      <c r="B90" s="20" t="s">
        <v>6300</v>
      </c>
      <c r="C90" s="20" t="s">
        <v>10059</v>
      </c>
      <c r="D90" s="20" t="s">
        <v>9494</v>
      </c>
      <c r="E90" s="612">
        <v>23047527.899999999</v>
      </c>
      <c r="F90" s="612"/>
      <c r="G90" s="612">
        <v>0</v>
      </c>
      <c r="H90" s="612">
        <v>651104.46</v>
      </c>
    </row>
    <row r="91" spans="1:8">
      <c r="A91" s="478" t="s">
        <v>5174</v>
      </c>
      <c r="B91" s="20" t="s">
        <v>6301</v>
      </c>
      <c r="C91" s="20" t="s">
        <v>10060</v>
      </c>
      <c r="D91" s="20" t="s">
        <v>9494</v>
      </c>
      <c r="E91" s="612">
        <v>17249453.600000001</v>
      </c>
      <c r="F91" s="612"/>
      <c r="G91" s="612">
        <v>1777454.96</v>
      </c>
      <c r="H91" s="612">
        <v>1777454.96</v>
      </c>
    </row>
    <row r="92" spans="1:8">
      <c r="A92" s="478" t="s">
        <v>4935</v>
      </c>
      <c r="B92" s="20" t="s">
        <v>6302</v>
      </c>
      <c r="C92" s="20" t="s">
        <v>759</v>
      </c>
      <c r="D92" s="20" t="s">
        <v>9496</v>
      </c>
      <c r="E92" s="612">
        <v>1500000000</v>
      </c>
      <c r="F92" s="612">
        <v>6850601</v>
      </c>
      <c r="G92" s="612">
        <v>45552009.710000001</v>
      </c>
      <c r="H92" s="612">
        <v>104524024.88</v>
      </c>
    </row>
    <row r="93" spans="1:8">
      <c r="A93" s="478" t="s">
        <v>4938</v>
      </c>
      <c r="B93" s="20" t="s">
        <v>9262</v>
      </c>
      <c r="C93" s="20" t="s">
        <v>9497</v>
      </c>
      <c r="D93" s="20" t="s">
        <v>9496</v>
      </c>
      <c r="E93" s="612">
        <v>600000000</v>
      </c>
      <c r="F93" s="612">
        <v>8267230</v>
      </c>
      <c r="G93" s="612">
        <v>128290219.90000001</v>
      </c>
      <c r="H93" s="612">
        <v>97514766.430000007</v>
      </c>
    </row>
    <row r="94" spans="1:8">
      <c r="A94" s="478" t="s">
        <v>4951</v>
      </c>
      <c r="B94" s="20" t="s">
        <v>9263</v>
      </c>
      <c r="C94" s="20" t="s">
        <v>9498</v>
      </c>
      <c r="D94" s="20" t="s">
        <v>10061</v>
      </c>
      <c r="E94" s="612">
        <v>800000000</v>
      </c>
      <c r="F94" s="612"/>
      <c r="G94" s="612">
        <v>0</v>
      </c>
      <c r="H94" s="612">
        <v>12366941.08</v>
      </c>
    </row>
    <row r="95" spans="1:8">
      <c r="A95" s="478" t="s">
        <v>4941</v>
      </c>
      <c r="B95" s="20" t="s">
        <v>6303</v>
      </c>
      <c r="C95" s="20" t="s">
        <v>832</v>
      </c>
      <c r="D95" s="20" t="s">
        <v>10061</v>
      </c>
      <c r="E95" s="612">
        <v>2350000000</v>
      </c>
      <c r="F95" s="612">
        <v>4066388</v>
      </c>
      <c r="G95" s="612">
        <v>71322194.439999998</v>
      </c>
      <c r="H95" s="612">
        <v>146917047.11000001</v>
      </c>
    </row>
    <row r="96" spans="1:8">
      <c r="A96" s="478" t="s">
        <v>4953</v>
      </c>
      <c r="B96" s="20" t="s">
        <v>9500</v>
      </c>
      <c r="C96" s="20" t="s">
        <v>826</v>
      </c>
      <c r="D96" s="20" t="s">
        <v>10061</v>
      </c>
      <c r="E96" s="612">
        <v>500000000</v>
      </c>
      <c r="F96" s="612"/>
      <c r="G96" s="612">
        <v>0</v>
      </c>
      <c r="H96" s="612">
        <v>0</v>
      </c>
    </row>
    <row r="97" spans="1:8">
      <c r="A97" s="478" t="s">
        <v>4956</v>
      </c>
      <c r="B97" s="20" t="s">
        <v>9264</v>
      </c>
      <c r="C97" s="20" t="s">
        <v>831</v>
      </c>
      <c r="D97" s="20" t="s">
        <v>9496</v>
      </c>
      <c r="E97" s="612">
        <v>200000000</v>
      </c>
      <c r="F97" s="612">
        <v>50310</v>
      </c>
      <c r="G97" s="612">
        <v>991978.17</v>
      </c>
      <c r="H97" s="612">
        <v>1614795.44</v>
      </c>
    </row>
    <row r="98" spans="1:8">
      <c r="A98" s="478" t="s">
        <v>4969</v>
      </c>
      <c r="B98" s="20" t="s">
        <v>6305</v>
      </c>
      <c r="C98" s="20" t="s">
        <v>10062</v>
      </c>
      <c r="D98" s="20" t="s">
        <v>10063</v>
      </c>
      <c r="E98" s="612">
        <v>135000000</v>
      </c>
      <c r="F98" s="612">
        <v>1107510</v>
      </c>
      <c r="G98" s="612">
        <v>3421575.43</v>
      </c>
      <c r="H98" s="612">
        <v>5151963.8</v>
      </c>
    </row>
    <row r="99" spans="1:8">
      <c r="A99" s="478" t="s">
        <v>4970</v>
      </c>
      <c r="B99" s="20" t="s">
        <v>6304</v>
      </c>
      <c r="C99" s="20" t="s">
        <v>10064</v>
      </c>
      <c r="D99" s="20" t="s">
        <v>9496</v>
      </c>
      <c r="E99" s="612">
        <v>30000000</v>
      </c>
      <c r="F99" s="612">
        <v>975101</v>
      </c>
      <c r="G99" s="612">
        <v>998712.42</v>
      </c>
      <c r="H99" s="612">
        <v>1263207.3999999999</v>
      </c>
    </row>
    <row r="100" spans="1:8">
      <c r="A100" s="478" t="s">
        <v>9871</v>
      </c>
      <c r="B100" s="20" t="s">
        <v>10453</v>
      </c>
      <c r="C100" s="20" t="s">
        <v>11424</v>
      </c>
      <c r="D100" s="20" t="s">
        <v>10061</v>
      </c>
      <c r="E100" s="612">
        <v>40000000</v>
      </c>
      <c r="F100" s="612"/>
      <c r="G100" s="612">
        <v>0</v>
      </c>
      <c r="H100" s="612">
        <v>0</v>
      </c>
    </row>
    <row r="101" spans="1:8">
      <c r="A101" s="478" t="s">
        <v>9872</v>
      </c>
      <c r="B101" s="20" t="s">
        <v>10456</v>
      </c>
      <c r="C101" s="20" t="s">
        <v>11425</v>
      </c>
      <c r="D101" s="20" t="s">
        <v>10061</v>
      </c>
      <c r="E101" s="612">
        <v>1560000000</v>
      </c>
      <c r="F101" s="612"/>
      <c r="G101" s="612"/>
      <c r="H101" s="612">
        <v>0</v>
      </c>
    </row>
    <row r="102" spans="1:8">
      <c r="A102" s="478" t="s">
        <v>9873</v>
      </c>
      <c r="B102" s="20" t="s">
        <v>10459</v>
      </c>
      <c r="C102" s="20" t="s">
        <v>10460</v>
      </c>
      <c r="D102" s="20" t="s">
        <v>10061</v>
      </c>
      <c r="E102" s="612">
        <v>100000000</v>
      </c>
      <c r="F102" s="612"/>
      <c r="G102" s="612"/>
      <c r="H102" s="612">
        <v>0</v>
      </c>
    </row>
    <row r="103" spans="1:8">
      <c r="A103" s="478" t="s">
        <v>9874</v>
      </c>
      <c r="B103" s="20" t="s">
        <v>10462</v>
      </c>
      <c r="C103" s="20" t="s">
        <v>11426</v>
      </c>
      <c r="D103" s="20" t="s">
        <v>10061</v>
      </c>
      <c r="E103" s="612">
        <v>100000000</v>
      </c>
      <c r="F103" s="612"/>
      <c r="G103" s="612"/>
      <c r="H103" s="612">
        <v>0</v>
      </c>
    </row>
    <row r="104" spans="1:8">
      <c r="A104" s="478" t="s">
        <v>9875</v>
      </c>
      <c r="B104" s="20" t="s">
        <v>10465</v>
      </c>
      <c r="C104" s="20" t="s">
        <v>10466</v>
      </c>
      <c r="D104" s="20" t="s">
        <v>10061</v>
      </c>
      <c r="E104" s="612">
        <v>200000000</v>
      </c>
      <c r="F104" s="612"/>
      <c r="G104" s="612"/>
      <c r="H104" s="612">
        <v>0</v>
      </c>
    </row>
    <row r="105" spans="1:8">
      <c r="A105" s="478" t="s">
        <v>4957</v>
      </c>
      <c r="B105" s="20" t="s">
        <v>10066</v>
      </c>
      <c r="C105" s="20" t="s">
        <v>769</v>
      </c>
      <c r="D105" s="20" t="s">
        <v>9496</v>
      </c>
      <c r="E105" s="612">
        <v>1098992051</v>
      </c>
      <c r="F105" s="612">
        <v>33698858</v>
      </c>
      <c r="G105" s="612">
        <v>0</v>
      </c>
      <c r="H105" s="612">
        <v>0</v>
      </c>
    </row>
    <row r="106" spans="1:8">
      <c r="A106" s="478" t="s">
        <v>4958</v>
      </c>
      <c r="B106" s="20" t="s">
        <v>10067</v>
      </c>
      <c r="C106" s="20" t="s">
        <v>10068</v>
      </c>
      <c r="D106" s="20" t="s">
        <v>9496</v>
      </c>
      <c r="E106" s="612">
        <v>2200000000</v>
      </c>
      <c r="F106" s="612"/>
      <c r="G106" s="612">
        <v>0</v>
      </c>
      <c r="H106" s="612">
        <v>0</v>
      </c>
    </row>
    <row r="107" spans="1:8">
      <c r="A107" s="478" t="s">
        <v>4960</v>
      </c>
      <c r="B107" s="20" t="s">
        <v>10069</v>
      </c>
      <c r="C107" s="20" t="s">
        <v>10070</v>
      </c>
      <c r="D107" s="20" t="s">
        <v>9496</v>
      </c>
      <c r="E107" s="612">
        <v>1923400000</v>
      </c>
      <c r="F107" s="612"/>
      <c r="G107" s="612">
        <v>0</v>
      </c>
      <c r="H107" s="612">
        <v>0</v>
      </c>
    </row>
    <row r="108" spans="1:8">
      <c r="A108" s="478" t="s">
        <v>4954</v>
      </c>
      <c r="B108" s="20" t="s">
        <v>10071</v>
      </c>
      <c r="C108" s="20" t="s">
        <v>772</v>
      </c>
      <c r="D108" s="20" t="s">
        <v>9496</v>
      </c>
      <c r="E108" s="612">
        <v>3610000000</v>
      </c>
      <c r="F108" s="612"/>
      <c r="G108" s="612">
        <v>125948761.5</v>
      </c>
      <c r="H108" s="612">
        <v>1058334072.66</v>
      </c>
    </row>
    <row r="109" spans="1:8">
      <c r="A109" s="478" t="s">
        <v>4955</v>
      </c>
      <c r="B109" s="20" t="s">
        <v>9265</v>
      </c>
      <c r="C109" s="20" t="s">
        <v>10072</v>
      </c>
      <c r="D109" s="20" t="s">
        <v>9496</v>
      </c>
      <c r="E109" s="612">
        <v>500000000</v>
      </c>
      <c r="F109" s="612">
        <v>4748661</v>
      </c>
      <c r="G109" s="612">
        <v>13191673.699999999</v>
      </c>
      <c r="H109" s="612">
        <v>200523003.25</v>
      </c>
    </row>
    <row r="110" spans="1:8">
      <c r="A110" s="478" t="s">
        <v>4961</v>
      </c>
      <c r="B110" s="20" t="s">
        <v>9266</v>
      </c>
      <c r="C110" s="20" t="s">
        <v>9501</v>
      </c>
      <c r="D110" s="20" t="s">
        <v>9496</v>
      </c>
      <c r="E110" s="612">
        <v>500000000</v>
      </c>
      <c r="F110" s="612">
        <v>100000</v>
      </c>
      <c r="G110" s="612">
        <v>6415732.4699999997</v>
      </c>
      <c r="H110" s="612">
        <v>9539926.9399999995</v>
      </c>
    </row>
    <row r="111" spans="1:8">
      <c r="A111" s="478" t="s">
        <v>4962</v>
      </c>
      <c r="B111" s="20" t="s">
        <v>9502</v>
      </c>
      <c r="C111" s="20" t="s">
        <v>839</v>
      </c>
      <c r="D111" s="20" t="s">
        <v>9496</v>
      </c>
      <c r="E111" s="612">
        <v>1000000000</v>
      </c>
      <c r="F111" s="612"/>
      <c r="G111" s="612">
        <v>106019.85</v>
      </c>
      <c r="H111" s="612">
        <v>1585922.33</v>
      </c>
    </row>
    <row r="112" spans="1:8">
      <c r="A112" s="478" t="s">
        <v>4963</v>
      </c>
      <c r="B112" s="20" t="s">
        <v>9267</v>
      </c>
      <c r="C112" s="20" t="s">
        <v>768</v>
      </c>
      <c r="D112" s="20" t="s">
        <v>9503</v>
      </c>
      <c r="E112" s="612">
        <v>230000000</v>
      </c>
      <c r="F112" s="612">
        <v>103211</v>
      </c>
      <c r="G112" s="612">
        <v>3061171.31</v>
      </c>
      <c r="H112" s="612">
        <v>6062587.8499999996</v>
      </c>
    </row>
    <row r="113" spans="1:8">
      <c r="A113" s="478" t="s">
        <v>4964</v>
      </c>
      <c r="B113" s="20" t="s">
        <v>9268</v>
      </c>
      <c r="C113" s="20" t="s">
        <v>767</v>
      </c>
      <c r="D113" s="20" t="s">
        <v>9503</v>
      </c>
      <c r="E113" s="612">
        <v>300000000</v>
      </c>
      <c r="F113" s="612">
        <v>287554</v>
      </c>
      <c r="G113" s="612">
        <v>94346.38</v>
      </c>
      <c r="H113" s="612">
        <v>4901099.87</v>
      </c>
    </row>
    <row r="114" spans="1:8">
      <c r="A114" s="478" t="s">
        <v>9858</v>
      </c>
      <c r="B114" s="20" t="s">
        <v>10536</v>
      </c>
      <c r="C114" s="20" t="s">
        <v>11427</v>
      </c>
      <c r="D114" s="20" t="s">
        <v>9496</v>
      </c>
      <c r="E114" s="612">
        <v>160000000</v>
      </c>
      <c r="F114" s="612"/>
      <c r="G114" s="612">
        <v>19318008.050000001</v>
      </c>
      <c r="H114" s="612">
        <v>25306715.93</v>
      </c>
    </row>
    <row r="115" spans="1:8">
      <c r="A115" s="478" t="s">
        <v>9881</v>
      </c>
      <c r="B115" s="20" t="s">
        <v>11428</v>
      </c>
      <c r="C115" s="20" t="s">
        <v>10537</v>
      </c>
      <c r="D115" s="20" t="s">
        <v>9496</v>
      </c>
      <c r="E115" s="612">
        <v>140000000</v>
      </c>
      <c r="F115" s="612"/>
      <c r="G115" s="612"/>
      <c r="H115" s="612">
        <v>0</v>
      </c>
    </row>
    <row r="116" spans="1:8">
      <c r="A116" s="478" t="s">
        <v>5175</v>
      </c>
      <c r="B116" s="20" t="s">
        <v>6308</v>
      </c>
      <c r="C116" s="20" t="s">
        <v>10073</v>
      </c>
      <c r="D116" s="20" t="s">
        <v>9503</v>
      </c>
      <c r="E116" s="612">
        <v>266572404.19999999</v>
      </c>
      <c r="F116" s="612">
        <v>42094</v>
      </c>
      <c r="G116" s="612">
        <v>4034692.84</v>
      </c>
      <c r="H116" s="612">
        <v>11963727.09</v>
      </c>
    </row>
    <row r="117" spans="1:8">
      <c r="A117" s="478" t="s">
        <v>5176</v>
      </c>
      <c r="B117" s="20" t="s">
        <v>6309</v>
      </c>
      <c r="C117" s="20" t="s">
        <v>10074</v>
      </c>
      <c r="D117" s="20" t="s">
        <v>9503</v>
      </c>
      <c r="E117" s="612">
        <v>200000000</v>
      </c>
      <c r="F117" s="612">
        <v>12800807</v>
      </c>
      <c r="G117" s="612">
        <v>43828530.789999999</v>
      </c>
      <c r="H117" s="612">
        <v>41875465.43</v>
      </c>
    </row>
    <row r="118" spans="1:8">
      <c r="A118" s="478" t="s">
        <v>4967</v>
      </c>
      <c r="B118" s="20" t="s">
        <v>6310</v>
      </c>
      <c r="C118" s="20" t="s">
        <v>10075</v>
      </c>
      <c r="D118" s="20" t="s">
        <v>9503</v>
      </c>
      <c r="E118" s="612">
        <v>3600000000</v>
      </c>
      <c r="F118" s="612">
        <v>208006364</v>
      </c>
      <c r="G118" s="612">
        <v>407774939.10000002</v>
      </c>
      <c r="H118" s="612">
        <v>601267358.30999994</v>
      </c>
    </row>
    <row r="119" spans="1:8">
      <c r="A119" s="478" t="s">
        <v>4968</v>
      </c>
      <c r="B119" s="20" t="s">
        <v>9504</v>
      </c>
      <c r="C119" s="20" t="s">
        <v>771</v>
      </c>
      <c r="D119" s="20" t="s">
        <v>9496</v>
      </c>
      <c r="E119" s="612">
        <v>741320000</v>
      </c>
      <c r="F119" s="612"/>
      <c r="G119" s="612">
        <v>0</v>
      </c>
      <c r="H119" s="612">
        <v>0</v>
      </c>
    </row>
    <row r="120" spans="1:8">
      <c r="A120" s="478" t="s">
        <v>4974</v>
      </c>
      <c r="B120" s="20" t="s">
        <v>6312</v>
      </c>
      <c r="C120" s="20" t="s">
        <v>10076</v>
      </c>
      <c r="D120" s="20" t="s">
        <v>9503</v>
      </c>
      <c r="E120" s="612">
        <v>2415000000</v>
      </c>
      <c r="F120" s="612">
        <v>77525891</v>
      </c>
      <c r="G120" s="612">
        <v>127383673.8</v>
      </c>
      <c r="H120" s="612">
        <v>228014891.71000001</v>
      </c>
    </row>
    <row r="121" spans="1:8">
      <c r="A121" s="478" t="s">
        <v>4975</v>
      </c>
      <c r="B121" s="20" t="s">
        <v>6313</v>
      </c>
      <c r="C121" s="20" t="s">
        <v>10077</v>
      </c>
      <c r="D121" s="20" t="s">
        <v>9503</v>
      </c>
      <c r="E121" s="612">
        <v>962000000</v>
      </c>
      <c r="F121" s="612">
        <v>126232213</v>
      </c>
      <c r="G121" s="612">
        <v>222585663.30000001</v>
      </c>
      <c r="H121" s="612">
        <v>253736170.97</v>
      </c>
    </row>
    <row r="122" spans="1:8">
      <c r="A122" s="478" t="s">
        <v>4976</v>
      </c>
      <c r="B122" s="20" t="s">
        <v>6311</v>
      </c>
      <c r="C122" s="20" t="s">
        <v>10078</v>
      </c>
      <c r="D122" s="20" t="s">
        <v>9572</v>
      </c>
      <c r="E122" s="612">
        <v>424000000</v>
      </c>
      <c r="F122" s="612">
        <v>13936700</v>
      </c>
      <c r="G122" s="612">
        <v>13925925.43</v>
      </c>
      <c r="H122" s="612">
        <v>44013181.619999997</v>
      </c>
    </row>
    <row r="123" spans="1:8">
      <c r="A123" s="478" t="s">
        <v>4981</v>
      </c>
      <c r="B123" s="20" t="s">
        <v>9269</v>
      </c>
      <c r="C123" s="20" t="s">
        <v>9505</v>
      </c>
      <c r="D123" s="20" t="s">
        <v>9458</v>
      </c>
      <c r="E123" s="612">
        <v>500000000</v>
      </c>
      <c r="F123" s="612"/>
      <c r="G123" s="612">
        <v>0</v>
      </c>
      <c r="H123" s="612">
        <v>0</v>
      </c>
    </row>
    <row r="124" spans="1:8">
      <c r="A124" s="478" t="s">
        <v>10115</v>
      </c>
      <c r="B124" s="20" t="s">
        <v>10079</v>
      </c>
      <c r="C124" s="20" t="s">
        <v>10080</v>
      </c>
      <c r="D124" s="20" t="s">
        <v>9458</v>
      </c>
      <c r="E124" s="612">
        <v>500000000</v>
      </c>
      <c r="F124" s="612"/>
      <c r="G124" s="612">
        <v>0</v>
      </c>
      <c r="H124" s="612">
        <v>0</v>
      </c>
    </row>
    <row r="125" spans="1:8">
      <c r="A125" s="478" t="s">
        <v>4982</v>
      </c>
      <c r="B125" s="20" t="s">
        <v>9506</v>
      </c>
      <c r="C125" s="20" t="s">
        <v>761</v>
      </c>
      <c r="D125" s="20" t="s">
        <v>9496</v>
      </c>
      <c r="E125" s="612">
        <v>450000000</v>
      </c>
      <c r="F125" s="612"/>
      <c r="G125" s="612">
        <v>0</v>
      </c>
      <c r="H125" s="612">
        <v>0</v>
      </c>
    </row>
    <row r="126" spans="1:8">
      <c r="A126" s="478" t="s">
        <v>4984</v>
      </c>
      <c r="B126" s="20" t="s">
        <v>6307</v>
      </c>
      <c r="C126" s="20" t="s">
        <v>837</v>
      </c>
      <c r="D126" s="20" t="s">
        <v>9458</v>
      </c>
      <c r="E126" s="612">
        <v>250000000</v>
      </c>
      <c r="F126" s="612">
        <v>5713275</v>
      </c>
      <c r="G126" s="612">
        <v>7329407.5</v>
      </c>
      <c r="H126" s="612">
        <v>15867213.34</v>
      </c>
    </row>
    <row r="127" spans="1:8">
      <c r="A127" s="478" t="s">
        <v>4990</v>
      </c>
      <c r="B127" s="20" t="s">
        <v>6315</v>
      </c>
      <c r="C127" s="20" t="s">
        <v>9507</v>
      </c>
      <c r="D127" s="20" t="s">
        <v>9508</v>
      </c>
      <c r="E127" s="612">
        <v>1005999114</v>
      </c>
      <c r="F127" s="612">
        <v>180390183</v>
      </c>
      <c r="G127" s="612">
        <v>191714453.80000001</v>
      </c>
      <c r="H127" s="612">
        <v>191714453.78</v>
      </c>
    </row>
    <row r="128" spans="1:8">
      <c r="A128" s="478" t="s">
        <v>4991</v>
      </c>
      <c r="B128" s="20" t="s">
        <v>6314</v>
      </c>
      <c r="C128" s="20" t="s">
        <v>9509</v>
      </c>
      <c r="D128" s="20" t="s">
        <v>9510</v>
      </c>
      <c r="E128" s="612">
        <v>411739000</v>
      </c>
      <c r="F128" s="612">
        <v>31295499</v>
      </c>
      <c r="G128" s="612">
        <v>58832244.329999998</v>
      </c>
      <c r="H128" s="612">
        <v>99782807.219999999</v>
      </c>
    </row>
    <row r="129" spans="1:8">
      <c r="A129" s="478" t="s">
        <v>4992</v>
      </c>
      <c r="B129" s="20" t="s">
        <v>9511</v>
      </c>
      <c r="C129" s="20" t="s">
        <v>8080</v>
      </c>
      <c r="D129" s="20" t="s">
        <v>9496</v>
      </c>
      <c r="E129" s="612">
        <v>13950000000</v>
      </c>
      <c r="F129" s="612">
        <v>13950000000</v>
      </c>
      <c r="G129" s="612">
        <v>13950000000</v>
      </c>
      <c r="H129" s="612">
        <v>13950000000</v>
      </c>
    </row>
    <row r="130" spans="1:8">
      <c r="A130" s="478" t="s">
        <v>4993</v>
      </c>
      <c r="B130" s="20" t="s">
        <v>9270</v>
      </c>
      <c r="C130" s="20" t="s">
        <v>777</v>
      </c>
      <c r="D130" s="20" t="s">
        <v>9496</v>
      </c>
      <c r="E130" s="612">
        <v>200000000</v>
      </c>
      <c r="F130" s="612">
        <v>6380253</v>
      </c>
      <c r="G130" s="612">
        <v>13825774.93</v>
      </c>
      <c r="H130" s="612">
        <v>12751049.310000001</v>
      </c>
    </row>
    <row r="131" spans="1:8">
      <c r="A131" s="478" t="s">
        <v>4994</v>
      </c>
      <c r="B131" s="20" t="s">
        <v>6318</v>
      </c>
      <c r="C131" s="20" t="s">
        <v>834</v>
      </c>
      <c r="D131" s="20" t="s">
        <v>9496</v>
      </c>
      <c r="E131" s="612">
        <v>500000000</v>
      </c>
      <c r="F131" s="612">
        <v>868098</v>
      </c>
      <c r="G131" s="612">
        <v>873337.92</v>
      </c>
      <c r="H131" s="612">
        <v>7928598.04</v>
      </c>
    </row>
    <row r="132" spans="1:8">
      <c r="A132" s="478" t="s">
        <v>5511</v>
      </c>
      <c r="B132" s="20" t="s">
        <v>9512</v>
      </c>
      <c r="C132" s="20" t="s">
        <v>10081</v>
      </c>
      <c r="D132" s="20" t="s">
        <v>9513</v>
      </c>
      <c r="E132" s="612">
        <v>1200000000</v>
      </c>
      <c r="F132" s="612"/>
      <c r="G132" s="612">
        <v>0</v>
      </c>
      <c r="H132" s="612">
        <v>0</v>
      </c>
    </row>
    <row r="133" spans="1:8">
      <c r="A133" s="478" t="s">
        <v>5512</v>
      </c>
      <c r="B133" s="20" t="s">
        <v>6319</v>
      </c>
      <c r="C133" s="20" t="s">
        <v>779</v>
      </c>
      <c r="D133" s="20" t="s">
        <v>9514</v>
      </c>
      <c r="E133" s="612">
        <v>1200000000</v>
      </c>
      <c r="F133" s="612">
        <v>238414101</v>
      </c>
      <c r="G133" s="612">
        <v>322557289.5</v>
      </c>
      <c r="H133" s="612">
        <v>467696416.06</v>
      </c>
    </row>
    <row r="134" spans="1:8">
      <c r="A134" s="708" t="s">
        <v>5513</v>
      </c>
      <c r="E134" s="612"/>
      <c r="F134" s="1007">
        <v>2608945671</v>
      </c>
      <c r="G134" s="612"/>
      <c r="H134" s="612"/>
    </row>
    <row r="135" spans="1:8">
      <c r="A135" s="478" t="s">
        <v>5976</v>
      </c>
      <c r="B135" s="20" t="s">
        <v>6320</v>
      </c>
      <c r="C135" s="20" t="s">
        <v>782</v>
      </c>
      <c r="D135" s="20" t="s">
        <v>9496</v>
      </c>
      <c r="E135" s="612">
        <v>210000000</v>
      </c>
      <c r="F135" s="612">
        <v>6727925</v>
      </c>
      <c r="G135" s="612">
        <v>14553951.4</v>
      </c>
      <c r="H135" s="612">
        <v>18178843.129999999</v>
      </c>
    </row>
    <row r="136" spans="1:8">
      <c r="A136" s="478" t="s">
        <v>6790</v>
      </c>
      <c r="B136" s="20" t="s">
        <v>9515</v>
      </c>
      <c r="C136" s="20" t="s">
        <v>9516</v>
      </c>
      <c r="D136" s="20" t="s">
        <v>9496</v>
      </c>
      <c r="E136" s="612">
        <v>82000000</v>
      </c>
      <c r="F136" s="612"/>
      <c r="G136" s="612">
        <v>0</v>
      </c>
      <c r="H136" s="612">
        <v>304944.8</v>
      </c>
    </row>
    <row r="137" spans="1:8">
      <c r="A137" s="478" t="s">
        <v>6791</v>
      </c>
      <c r="B137" s="20" t="s">
        <v>9517</v>
      </c>
      <c r="C137" s="20" t="s">
        <v>9518</v>
      </c>
      <c r="D137" s="20" t="s">
        <v>9496</v>
      </c>
      <c r="E137" s="612">
        <v>14000000</v>
      </c>
      <c r="F137" s="612">
        <v>1206941</v>
      </c>
      <c r="G137" s="612">
        <v>1343292.08</v>
      </c>
      <c r="H137" s="612">
        <v>2448123.7400000002</v>
      </c>
    </row>
    <row r="138" spans="1:8">
      <c r="A138" s="478" t="s">
        <v>6792</v>
      </c>
      <c r="B138" s="20" t="s">
        <v>9519</v>
      </c>
      <c r="C138" s="20" t="s">
        <v>9520</v>
      </c>
      <c r="D138" s="20" t="s">
        <v>9496</v>
      </c>
      <c r="E138" s="612">
        <v>4000000</v>
      </c>
      <c r="F138" s="612"/>
      <c r="G138" s="612">
        <v>239626.3</v>
      </c>
      <c r="H138" s="612">
        <v>956862.23</v>
      </c>
    </row>
    <row r="139" spans="1:8">
      <c r="A139" s="478" t="s">
        <v>5978</v>
      </c>
      <c r="B139" s="20" t="s">
        <v>9271</v>
      </c>
      <c r="C139" s="20" t="s">
        <v>9521</v>
      </c>
      <c r="D139" s="20" t="s">
        <v>9496</v>
      </c>
      <c r="E139" s="612">
        <v>357000000</v>
      </c>
      <c r="F139" s="612">
        <v>835791</v>
      </c>
      <c r="G139" s="612">
        <v>1466389.46</v>
      </c>
      <c r="H139" s="612">
        <v>1680888.42</v>
      </c>
    </row>
    <row r="140" spans="1:8">
      <c r="A140" s="478" t="s">
        <v>5979</v>
      </c>
      <c r="B140" s="20" t="s">
        <v>9523</v>
      </c>
      <c r="C140" s="20" t="s">
        <v>9522</v>
      </c>
      <c r="D140" s="20" t="s">
        <v>9496</v>
      </c>
      <c r="E140" s="612">
        <v>500000000</v>
      </c>
      <c r="F140" s="612"/>
      <c r="G140" s="612">
        <v>902923.02</v>
      </c>
      <c r="H140" s="612">
        <v>2087388.24</v>
      </c>
    </row>
    <row r="141" spans="1:8">
      <c r="A141" s="478" t="s">
        <v>5980</v>
      </c>
      <c r="B141" s="20" t="s">
        <v>6321</v>
      </c>
      <c r="C141" s="20" t="s">
        <v>781</v>
      </c>
      <c r="D141" s="20" t="s">
        <v>9496</v>
      </c>
      <c r="E141" s="612">
        <v>400000000</v>
      </c>
      <c r="F141" s="612">
        <v>55971</v>
      </c>
      <c r="G141" s="612">
        <v>892692.31</v>
      </c>
      <c r="H141" s="612">
        <v>4416821.43</v>
      </c>
    </row>
    <row r="142" spans="1:8">
      <c r="A142" s="478" t="s">
        <v>5981</v>
      </c>
      <c r="B142" s="20" t="s">
        <v>6322</v>
      </c>
      <c r="C142" s="20" t="s">
        <v>730</v>
      </c>
      <c r="D142" s="20" t="s">
        <v>9503</v>
      </c>
      <c r="E142" s="612">
        <v>2000000000</v>
      </c>
      <c r="F142" s="612">
        <v>98755868</v>
      </c>
      <c r="G142" s="612">
        <v>331003189.89999998</v>
      </c>
      <c r="H142" s="612">
        <v>478643581.64999998</v>
      </c>
    </row>
    <row r="143" spans="1:8">
      <c r="A143" s="478" t="s">
        <v>5982</v>
      </c>
      <c r="B143" s="20" t="s">
        <v>6323</v>
      </c>
      <c r="C143" s="20" t="s">
        <v>9524</v>
      </c>
      <c r="D143" s="20" t="s">
        <v>9503</v>
      </c>
      <c r="E143" s="612">
        <v>1924000000</v>
      </c>
      <c r="F143" s="612">
        <v>13051549</v>
      </c>
      <c r="G143" s="612">
        <v>100743355.8</v>
      </c>
      <c r="H143" s="612">
        <v>227123413.91</v>
      </c>
    </row>
    <row r="144" spans="1:8">
      <c r="A144" s="478" t="s">
        <v>5983</v>
      </c>
      <c r="B144" s="20" t="s">
        <v>6324</v>
      </c>
      <c r="C144" s="20" t="s">
        <v>4492</v>
      </c>
      <c r="D144" s="20" t="s">
        <v>10061</v>
      </c>
      <c r="E144" s="612">
        <v>880000000</v>
      </c>
      <c r="F144" s="612">
        <v>197029261</v>
      </c>
      <c r="G144" s="612">
        <v>239360459.09999999</v>
      </c>
      <c r="H144" s="612">
        <v>345847822.5</v>
      </c>
    </row>
    <row r="145" spans="1:8">
      <c r="A145" s="478" t="s">
        <v>5984</v>
      </c>
      <c r="B145" s="20" t="s">
        <v>9525</v>
      </c>
      <c r="C145" s="20" t="s">
        <v>829</v>
      </c>
      <c r="D145" s="20" t="s">
        <v>9496</v>
      </c>
      <c r="E145" s="612">
        <v>600000000</v>
      </c>
      <c r="F145" s="612"/>
      <c r="G145" s="612">
        <v>3487095.58</v>
      </c>
      <c r="H145" s="612">
        <v>34747927.280000001</v>
      </c>
    </row>
    <row r="146" spans="1:8">
      <c r="A146" s="478" t="s">
        <v>5004</v>
      </c>
      <c r="B146" s="20" t="s">
        <v>6325</v>
      </c>
      <c r="C146" s="20" t="s">
        <v>9526</v>
      </c>
      <c r="D146" s="20" t="s">
        <v>9503</v>
      </c>
      <c r="E146" s="612">
        <v>1254000000</v>
      </c>
      <c r="F146" s="612">
        <v>513708088</v>
      </c>
      <c r="G146" s="612">
        <v>485675772.80000001</v>
      </c>
      <c r="H146" s="612">
        <v>651017364.26999998</v>
      </c>
    </row>
    <row r="147" spans="1:8">
      <c r="A147" s="478" t="s">
        <v>5005</v>
      </c>
      <c r="B147" s="20" t="s">
        <v>6326</v>
      </c>
      <c r="C147" s="20" t="s">
        <v>9527</v>
      </c>
      <c r="D147" s="20" t="s">
        <v>9503</v>
      </c>
      <c r="E147" s="612">
        <v>799000000</v>
      </c>
      <c r="F147" s="612">
        <v>85451492</v>
      </c>
      <c r="G147" s="612">
        <v>38807647.920000002</v>
      </c>
      <c r="H147" s="612">
        <v>51386045.270000003</v>
      </c>
    </row>
    <row r="148" spans="1:8">
      <c r="A148" s="478" t="s">
        <v>5006</v>
      </c>
      <c r="B148" s="20" t="s">
        <v>6327</v>
      </c>
      <c r="C148" s="20" t="s">
        <v>9528</v>
      </c>
      <c r="D148" s="20" t="s">
        <v>9503</v>
      </c>
      <c r="E148" s="612">
        <v>1800000000</v>
      </c>
      <c r="F148" s="612">
        <v>10127388</v>
      </c>
      <c r="G148" s="612">
        <v>10427130.390000001</v>
      </c>
      <c r="H148" s="612">
        <v>11671525.300000001</v>
      </c>
    </row>
    <row r="149" spans="1:8">
      <c r="A149" s="478" t="s">
        <v>5007</v>
      </c>
      <c r="B149" s="20" t="s">
        <v>6328</v>
      </c>
      <c r="C149" s="20" t="s">
        <v>9529</v>
      </c>
      <c r="D149" s="20" t="s">
        <v>9503</v>
      </c>
      <c r="E149" s="612">
        <v>4470000000</v>
      </c>
      <c r="F149" s="612">
        <v>1953442683</v>
      </c>
      <c r="G149" s="612">
        <v>2416317970</v>
      </c>
      <c r="H149" s="612">
        <v>3046379384.8099999</v>
      </c>
    </row>
    <row r="150" spans="1:8">
      <c r="A150" s="478" t="s">
        <v>5008</v>
      </c>
      <c r="B150" s="20" t="s">
        <v>6329</v>
      </c>
      <c r="C150" s="20" t="s">
        <v>9530</v>
      </c>
      <c r="D150" s="20" t="s">
        <v>9503</v>
      </c>
      <c r="E150" s="612">
        <v>4260000000</v>
      </c>
      <c r="F150" s="612">
        <v>1543448855</v>
      </c>
      <c r="G150" s="612">
        <v>1897351043</v>
      </c>
      <c r="H150" s="612">
        <v>2432117065.73</v>
      </c>
    </row>
    <row r="151" spans="1:8">
      <c r="A151" s="651" t="s">
        <v>5009</v>
      </c>
      <c r="E151" s="612"/>
      <c r="F151" s="1007">
        <v>33244732</v>
      </c>
      <c r="G151" s="612"/>
      <c r="H151" s="612"/>
    </row>
    <row r="152" spans="1:8">
      <c r="A152" s="651" t="s">
        <v>5010</v>
      </c>
      <c r="E152" s="612"/>
      <c r="F152" s="1007">
        <v>6436283</v>
      </c>
      <c r="G152" s="612"/>
      <c r="H152" s="612"/>
    </row>
    <row r="153" spans="1:8">
      <c r="A153" s="478" t="s">
        <v>5011</v>
      </c>
      <c r="B153" s="20" t="s">
        <v>6330</v>
      </c>
      <c r="C153" s="20" t="s">
        <v>9531</v>
      </c>
      <c r="D153" s="20" t="s">
        <v>9503</v>
      </c>
      <c r="E153" s="612">
        <v>474000000</v>
      </c>
      <c r="F153" s="612">
        <v>6209044</v>
      </c>
      <c r="G153" s="612">
        <v>9093031.7799999993</v>
      </c>
      <c r="H153" s="612">
        <v>83176571.950000003</v>
      </c>
    </row>
    <row r="154" spans="1:8">
      <c r="A154" s="478" t="s">
        <v>5012</v>
      </c>
      <c r="B154" s="20" t="s">
        <v>6331</v>
      </c>
      <c r="C154" s="20" t="s">
        <v>9532</v>
      </c>
      <c r="D154" s="20" t="s">
        <v>9503</v>
      </c>
      <c r="E154" s="612">
        <v>414000000</v>
      </c>
      <c r="F154" s="612">
        <v>13809150</v>
      </c>
      <c r="G154" s="612">
        <v>6170275.9800000004</v>
      </c>
      <c r="H154" s="612">
        <v>54458887.57</v>
      </c>
    </row>
    <row r="155" spans="1:8">
      <c r="A155" s="478" t="s">
        <v>5013</v>
      </c>
      <c r="B155" s="20" t="s">
        <v>6332</v>
      </c>
      <c r="C155" s="20" t="s">
        <v>9533</v>
      </c>
      <c r="D155" s="20" t="s">
        <v>9503</v>
      </c>
      <c r="E155" s="612">
        <v>2466000000</v>
      </c>
      <c r="F155" s="612">
        <v>175892567</v>
      </c>
      <c r="G155" s="612">
        <v>279311033.60000002</v>
      </c>
      <c r="H155" s="612">
        <v>472377086.85000002</v>
      </c>
    </row>
    <row r="156" spans="1:8">
      <c r="A156" s="478" t="s">
        <v>5014</v>
      </c>
      <c r="B156" s="20" t="s">
        <v>6333</v>
      </c>
      <c r="C156" s="20" t="s">
        <v>788</v>
      </c>
      <c r="D156" s="20" t="s">
        <v>9503</v>
      </c>
      <c r="E156" s="612">
        <v>2970422501</v>
      </c>
      <c r="F156" s="612">
        <v>808628719</v>
      </c>
      <c r="G156" s="612">
        <v>806204070.5</v>
      </c>
      <c r="H156" s="612">
        <v>1138388102.6900001</v>
      </c>
    </row>
    <row r="157" spans="1:8">
      <c r="A157" s="478" t="s">
        <v>5016</v>
      </c>
      <c r="B157" s="20" t="s">
        <v>6334</v>
      </c>
      <c r="C157" s="20" t="s">
        <v>9534</v>
      </c>
      <c r="D157" s="20" t="s">
        <v>9503</v>
      </c>
      <c r="E157" s="612">
        <v>936000000</v>
      </c>
      <c r="F157" s="612">
        <v>65447488</v>
      </c>
      <c r="G157" s="612">
        <v>153689414.40000001</v>
      </c>
      <c r="H157" s="612">
        <v>196278668.83000001</v>
      </c>
    </row>
    <row r="158" spans="1:8">
      <c r="A158" s="478" t="s">
        <v>5018</v>
      </c>
      <c r="B158" s="20" t="s">
        <v>6335</v>
      </c>
      <c r="C158" s="20" t="s">
        <v>9535</v>
      </c>
      <c r="D158" s="20" t="s">
        <v>9503</v>
      </c>
      <c r="E158" s="612">
        <v>2400000000</v>
      </c>
      <c r="F158" s="612">
        <v>212017705</v>
      </c>
      <c r="G158" s="612">
        <v>369431602.5</v>
      </c>
      <c r="H158" s="612">
        <v>542047979.16999996</v>
      </c>
    </row>
    <row r="159" spans="1:8">
      <c r="A159" s="478" t="s">
        <v>5019</v>
      </c>
      <c r="B159" s="20" t="s">
        <v>6336</v>
      </c>
      <c r="C159" s="20" t="s">
        <v>9536</v>
      </c>
      <c r="D159" s="20" t="s">
        <v>9503</v>
      </c>
      <c r="E159" s="612">
        <v>345000000</v>
      </c>
      <c r="F159" s="612">
        <v>7446413</v>
      </c>
      <c r="G159" s="612">
        <v>33160466.370000001</v>
      </c>
      <c r="H159" s="612">
        <v>41022615.289999999</v>
      </c>
    </row>
    <row r="160" spans="1:8">
      <c r="A160" s="478" t="s">
        <v>5180</v>
      </c>
      <c r="B160" s="20" t="s">
        <v>10082</v>
      </c>
      <c r="C160" s="20" t="s">
        <v>8083</v>
      </c>
      <c r="D160" s="20" t="s">
        <v>9503</v>
      </c>
      <c r="E160" s="612">
        <v>203000000</v>
      </c>
      <c r="F160" s="612"/>
      <c r="G160" s="612">
        <v>57887145.399999999</v>
      </c>
      <c r="H160" s="612">
        <v>89344439.590000004</v>
      </c>
    </row>
    <row r="161" spans="1:8">
      <c r="A161" s="478" t="s">
        <v>5015</v>
      </c>
      <c r="B161" s="20" t="s">
        <v>9272</v>
      </c>
      <c r="C161" s="20" t="s">
        <v>9537</v>
      </c>
      <c r="D161" s="20" t="s">
        <v>9496</v>
      </c>
      <c r="E161" s="612">
        <v>270000000</v>
      </c>
      <c r="F161" s="612">
        <v>108512</v>
      </c>
      <c r="G161" s="612">
        <v>12484869.09</v>
      </c>
      <c r="H161" s="612">
        <v>2055298.04</v>
      </c>
    </row>
    <row r="162" spans="1:8">
      <c r="A162" s="478" t="s">
        <v>5030</v>
      </c>
      <c r="B162" s="20" t="s">
        <v>9538</v>
      </c>
      <c r="C162" s="20" t="s">
        <v>9539</v>
      </c>
      <c r="D162" s="20" t="s">
        <v>9503</v>
      </c>
      <c r="E162" s="612">
        <v>30000000</v>
      </c>
      <c r="F162" s="612"/>
      <c r="G162" s="612">
        <v>0</v>
      </c>
      <c r="H162" s="612">
        <v>0</v>
      </c>
    </row>
    <row r="163" spans="1:8">
      <c r="A163" s="478" t="s">
        <v>5031</v>
      </c>
      <c r="B163" s="20" t="s">
        <v>9540</v>
      </c>
      <c r="C163" s="20" t="s">
        <v>9541</v>
      </c>
      <c r="D163" s="20" t="s">
        <v>9503</v>
      </c>
      <c r="E163" s="612">
        <v>45000000</v>
      </c>
      <c r="F163" s="612"/>
      <c r="G163" s="612">
        <v>130442.4</v>
      </c>
      <c r="H163" s="612">
        <v>997229.5</v>
      </c>
    </row>
    <row r="164" spans="1:8">
      <c r="A164" s="478" t="s">
        <v>5032</v>
      </c>
      <c r="B164" s="20" t="s">
        <v>9542</v>
      </c>
      <c r="C164" s="20" t="s">
        <v>9543</v>
      </c>
      <c r="D164" s="20" t="s">
        <v>9503</v>
      </c>
      <c r="E164" s="612">
        <v>175000000</v>
      </c>
      <c r="F164" s="612"/>
      <c r="G164" s="612">
        <v>0</v>
      </c>
      <c r="H164" s="612">
        <v>0</v>
      </c>
    </row>
    <row r="165" spans="1:8">
      <c r="A165" s="478" t="s">
        <v>5034</v>
      </c>
      <c r="B165" s="20" t="s">
        <v>6337</v>
      </c>
      <c r="C165" s="20" t="s">
        <v>9544</v>
      </c>
      <c r="D165" s="20" t="s">
        <v>9503</v>
      </c>
      <c r="E165" s="612">
        <v>18000000</v>
      </c>
      <c r="F165" s="612">
        <v>7492864</v>
      </c>
      <c r="G165" s="612">
        <v>10375585.689999999</v>
      </c>
      <c r="H165" s="612">
        <v>11479465.449999999</v>
      </c>
    </row>
    <row r="166" spans="1:8">
      <c r="A166" s="478" t="s">
        <v>5035</v>
      </c>
      <c r="B166" s="20" t="s">
        <v>6338</v>
      </c>
      <c r="C166" s="20" t="s">
        <v>9545</v>
      </c>
      <c r="D166" s="20" t="s">
        <v>9503</v>
      </c>
      <c r="E166" s="612">
        <v>16000000</v>
      </c>
      <c r="F166" s="612">
        <v>16000000</v>
      </c>
      <c r="G166" s="612">
        <v>16000000</v>
      </c>
      <c r="H166" s="612">
        <v>16000000</v>
      </c>
    </row>
    <row r="167" spans="1:8">
      <c r="A167" s="478" t="s">
        <v>7980</v>
      </c>
      <c r="B167" s="20" t="s">
        <v>10083</v>
      </c>
      <c r="C167" s="20" t="s">
        <v>10084</v>
      </c>
      <c r="D167" s="20" t="s">
        <v>9503</v>
      </c>
      <c r="E167" s="612">
        <v>400000000</v>
      </c>
      <c r="F167" s="612"/>
      <c r="G167" s="612">
        <v>0</v>
      </c>
      <c r="H167" s="612">
        <v>0</v>
      </c>
    </row>
    <row r="168" spans="1:8">
      <c r="A168" s="478" t="s">
        <v>5027</v>
      </c>
      <c r="B168" s="20" t="s">
        <v>6339</v>
      </c>
      <c r="C168" s="20" t="s">
        <v>9546</v>
      </c>
      <c r="D168" s="20" t="s">
        <v>9508</v>
      </c>
      <c r="E168" s="612">
        <v>3244859040</v>
      </c>
      <c r="F168" s="612">
        <v>776540317</v>
      </c>
      <c r="G168" s="612">
        <v>816667516.39999998</v>
      </c>
      <c r="H168" s="612">
        <v>816667516.38999999</v>
      </c>
    </row>
    <row r="169" spans="1:8">
      <c r="A169" s="478" t="s">
        <v>5043</v>
      </c>
      <c r="B169" s="20" t="s">
        <v>6340</v>
      </c>
      <c r="C169" s="20" t="s">
        <v>9547</v>
      </c>
      <c r="D169" s="20" t="s">
        <v>9508</v>
      </c>
      <c r="E169" s="612">
        <v>1074752187</v>
      </c>
      <c r="F169" s="612">
        <v>92760737</v>
      </c>
      <c r="G169" s="612">
        <v>102223309.2</v>
      </c>
      <c r="H169" s="612">
        <v>102223309.20999999</v>
      </c>
    </row>
    <row r="170" spans="1:8">
      <c r="A170" s="478" t="s">
        <v>5044</v>
      </c>
      <c r="B170" s="20" t="s">
        <v>6341</v>
      </c>
      <c r="C170" s="20" t="s">
        <v>795</v>
      </c>
      <c r="D170" s="20" t="s">
        <v>9508</v>
      </c>
      <c r="E170" s="612">
        <v>300000000</v>
      </c>
      <c r="F170" s="612">
        <v>59768957</v>
      </c>
      <c r="G170" s="612">
        <v>71559106.189999998</v>
      </c>
      <c r="H170" s="612">
        <v>71559106.189999998</v>
      </c>
    </row>
    <row r="171" spans="1:8">
      <c r="A171" s="478" t="s">
        <v>5045</v>
      </c>
      <c r="B171" s="20" t="s">
        <v>9273</v>
      </c>
      <c r="C171" s="20" t="s">
        <v>9548</v>
      </c>
      <c r="D171" s="20" t="s">
        <v>9508</v>
      </c>
      <c r="E171" s="612">
        <v>1500000000</v>
      </c>
      <c r="F171" s="612">
        <v>53019510</v>
      </c>
      <c r="G171" s="612">
        <v>249236298.5</v>
      </c>
      <c r="H171" s="612">
        <v>249236298.52000001</v>
      </c>
    </row>
    <row r="172" spans="1:8">
      <c r="A172" s="478" t="s">
        <v>5046</v>
      </c>
      <c r="B172" s="20" t="s">
        <v>9274</v>
      </c>
      <c r="C172" s="20" t="s">
        <v>9549</v>
      </c>
      <c r="D172" s="20" t="s">
        <v>9508</v>
      </c>
      <c r="E172" s="612">
        <v>1500000000</v>
      </c>
      <c r="F172" s="612">
        <v>36775191</v>
      </c>
      <c r="G172" s="612">
        <v>293025900.19999999</v>
      </c>
      <c r="H172" s="612">
        <v>293025900.20999998</v>
      </c>
    </row>
    <row r="173" spans="1:8">
      <c r="A173" s="478" t="s">
        <v>5047</v>
      </c>
      <c r="B173" s="20" t="s">
        <v>6342</v>
      </c>
      <c r="C173" s="20" t="s">
        <v>800</v>
      </c>
      <c r="D173" s="20" t="s">
        <v>10085</v>
      </c>
      <c r="E173" s="612">
        <v>250000000</v>
      </c>
      <c r="F173" s="612">
        <v>33317129</v>
      </c>
      <c r="G173" s="612">
        <v>89285787.420000002</v>
      </c>
      <c r="H173" s="612">
        <v>101634083.70999999</v>
      </c>
    </row>
    <row r="174" spans="1:8">
      <c r="A174" s="478" t="s">
        <v>5048</v>
      </c>
      <c r="B174" s="20" t="s">
        <v>9275</v>
      </c>
      <c r="C174" s="20" t="s">
        <v>798</v>
      </c>
      <c r="D174" s="20" t="s">
        <v>10085</v>
      </c>
      <c r="E174" s="612">
        <v>808000000</v>
      </c>
      <c r="F174" s="612">
        <v>250000000</v>
      </c>
      <c r="G174" s="612">
        <v>250000000</v>
      </c>
      <c r="H174" s="612">
        <v>519490810.95999998</v>
      </c>
    </row>
    <row r="175" spans="1:8">
      <c r="A175" s="478" t="s">
        <v>5029</v>
      </c>
      <c r="B175" s="20" t="s">
        <v>6344</v>
      </c>
      <c r="C175" s="20" t="s">
        <v>799</v>
      </c>
      <c r="D175" s="20" t="s">
        <v>9508</v>
      </c>
      <c r="E175" s="612">
        <v>800000000</v>
      </c>
      <c r="F175" s="612">
        <v>53004126</v>
      </c>
      <c r="G175" s="612">
        <v>267909205.30000001</v>
      </c>
      <c r="H175" s="612">
        <v>267909205.25</v>
      </c>
    </row>
    <row r="176" spans="1:8">
      <c r="A176" s="478" t="s">
        <v>5049</v>
      </c>
      <c r="B176" s="20" t="s">
        <v>9551</v>
      </c>
      <c r="C176" s="20" t="s">
        <v>853</v>
      </c>
      <c r="D176" s="20" t="s">
        <v>9508</v>
      </c>
      <c r="E176" s="612">
        <v>1100000000</v>
      </c>
      <c r="F176" s="612"/>
      <c r="G176" s="612">
        <v>364258715.30000001</v>
      </c>
      <c r="H176" s="612">
        <v>364258715.26999998</v>
      </c>
    </row>
    <row r="177" spans="1:8">
      <c r="A177" s="478" t="s">
        <v>5050</v>
      </c>
      <c r="B177" s="20" t="s">
        <v>6348</v>
      </c>
      <c r="C177" s="20" t="s">
        <v>10086</v>
      </c>
      <c r="D177" s="20" t="s">
        <v>9508</v>
      </c>
      <c r="E177" s="612">
        <v>2100000000</v>
      </c>
      <c r="F177" s="612">
        <v>826160663</v>
      </c>
      <c r="G177" s="612">
        <v>1121578952</v>
      </c>
      <c r="H177" s="612">
        <v>1121578951.5599999</v>
      </c>
    </row>
    <row r="178" spans="1:8">
      <c r="A178" s="478" t="s">
        <v>5051</v>
      </c>
      <c r="B178" s="20" t="s">
        <v>6345</v>
      </c>
      <c r="C178" s="20" t="s">
        <v>9552</v>
      </c>
      <c r="D178" s="20" t="s">
        <v>9508</v>
      </c>
      <c r="E178" s="612">
        <v>4399000000</v>
      </c>
      <c r="F178" s="612">
        <v>909316683</v>
      </c>
      <c r="G178" s="612">
        <v>972176160.10000002</v>
      </c>
      <c r="H178" s="612">
        <v>1065836082.83</v>
      </c>
    </row>
    <row r="179" spans="1:8">
      <c r="A179" s="478" t="s">
        <v>5052</v>
      </c>
      <c r="B179" s="20" t="s">
        <v>6346</v>
      </c>
      <c r="C179" s="20" t="s">
        <v>850</v>
      </c>
      <c r="D179" s="20" t="s">
        <v>10085</v>
      </c>
      <c r="E179" s="612">
        <v>272139345</v>
      </c>
      <c r="F179" s="612">
        <v>1709151</v>
      </c>
      <c r="G179" s="612">
        <v>7805917.8099999996</v>
      </c>
      <c r="H179" s="612">
        <v>8627177.3900000006</v>
      </c>
    </row>
    <row r="180" spans="1:8">
      <c r="A180" s="478" t="s">
        <v>5053</v>
      </c>
      <c r="B180" s="20" t="s">
        <v>6347</v>
      </c>
      <c r="C180" s="20" t="s">
        <v>9553</v>
      </c>
      <c r="D180" s="20" t="s">
        <v>10085</v>
      </c>
      <c r="E180" s="612">
        <v>504000000</v>
      </c>
      <c r="F180" s="612">
        <v>41198411</v>
      </c>
      <c r="G180" s="612">
        <v>97247780.819999993</v>
      </c>
      <c r="H180" s="612">
        <v>144188489.93000001</v>
      </c>
    </row>
    <row r="181" spans="1:8">
      <c r="A181" s="478" t="s">
        <v>5054</v>
      </c>
      <c r="B181" s="20" t="s">
        <v>6343</v>
      </c>
      <c r="C181" s="20" t="s">
        <v>9554</v>
      </c>
      <c r="D181" s="20" t="s">
        <v>10085</v>
      </c>
      <c r="E181" s="612">
        <v>1198000000</v>
      </c>
      <c r="F181" s="612">
        <v>68344112</v>
      </c>
      <c r="G181" s="612">
        <v>68344112</v>
      </c>
      <c r="H181" s="612">
        <v>68344112</v>
      </c>
    </row>
    <row r="182" spans="1:8">
      <c r="A182" s="478" t="s">
        <v>5058</v>
      </c>
      <c r="B182" s="20" t="s">
        <v>9555</v>
      </c>
      <c r="C182" s="20" t="s">
        <v>10087</v>
      </c>
      <c r="D182" s="20" t="s">
        <v>9508</v>
      </c>
      <c r="E182" s="612">
        <v>34000000</v>
      </c>
      <c r="F182" s="612"/>
      <c r="G182" s="612">
        <v>0</v>
      </c>
      <c r="H182" s="612">
        <v>0</v>
      </c>
    </row>
    <row r="183" spans="1:8">
      <c r="A183" s="478" t="s">
        <v>5056</v>
      </c>
      <c r="B183" s="20" t="s">
        <v>6349</v>
      </c>
      <c r="C183" s="20" t="s">
        <v>803</v>
      </c>
      <c r="D183" s="20" t="s">
        <v>10085</v>
      </c>
      <c r="E183" s="612">
        <v>1800000000</v>
      </c>
      <c r="F183" s="612">
        <v>408401596</v>
      </c>
      <c r="G183" s="612">
        <v>692678378.39999998</v>
      </c>
      <c r="H183" s="612">
        <v>852133839.38999999</v>
      </c>
    </row>
    <row r="184" spans="1:8">
      <c r="A184" s="478" t="s">
        <v>5057</v>
      </c>
      <c r="B184" s="20" t="s">
        <v>6350</v>
      </c>
      <c r="C184" s="20" t="s">
        <v>802</v>
      </c>
      <c r="D184" s="20" t="s">
        <v>10085</v>
      </c>
      <c r="E184" s="612">
        <v>210000000</v>
      </c>
      <c r="F184" s="612"/>
      <c r="G184" s="612">
        <v>15083266.59</v>
      </c>
      <c r="H184" s="612">
        <v>15083266.59</v>
      </c>
    </row>
    <row r="185" spans="1:8">
      <c r="A185" s="478" t="s">
        <v>5060</v>
      </c>
      <c r="B185" s="20" t="s">
        <v>6351</v>
      </c>
      <c r="C185" s="20" t="s">
        <v>9556</v>
      </c>
      <c r="D185" s="20" t="s">
        <v>10085</v>
      </c>
      <c r="E185" s="612">
        <v>1610000000</v>
      </c>
      <c r="F185" s="612">
        <v>175530046</v>
      </c>
      <c r="G185" s="612">
        <v>316371999.30000001</v>
      </c>
      <c r="H185" s="612">
        <v>380626199.05000001</v>
      </c>
    </row>
    <row r="186" spans="1:8">
      <c r="A186" s="478" t="s">
        <v>5061</v>
      </c>
      <c r="B186" s="20" t="s">
        <v>6352</v>
      </c>
      <c r="C186" s="20" t="s">
        <v>9557</v>
      </c>
      <c r="D186" s="20" t="s">
        <v>10085</v>
      </c>
      <c r="E186" s="612">
        <v>1600000000</v>
      </c>
      <c r="F186" s="612">
        <v>181717483</v>
      </c>
      <c r="G186" s="612">
        <v>301789697.19999999</v>
      </c>
      <c r="H186" s="612">
        <v>363892719.20999998</v>
      </c>
    </row>
    <row r="187" spans="1:8">
      <c r="A187" s="478" t="s">
        <v>5062</v>
      </c>
      <c r="B187" s="20" t="s">
        <v>6353</v>
      </c>
      <c r="C187" s="20" t="s">
        <v>9558</v>
      </c>
      <c r="D187" s="20" t="s">
        <v>10085</v>
      </c>
      <c r="E187" s="612">
        <v>1242800752</v>
      </c>
      <c r="F187" s="612">
        <v>205802547</v>
      </c>
      <c r="G187" s="612">
        <v>322711019.69999999</v>
      </c>
      <c r="H187" s="612">
        <v>370178396.26999998</v>
      </c>
    </row>
    <row r="188" spans="1:8">
      <c r="A188" s="478" t="s">
        <v>5064</v>
      </c>
      <c r="B188" s="20" t="s">
        <v>9560</v>
      </c>
      <c r="C188" s="20" t="s">
        <v>9559</v>
      </c>
      <c r="D188" s="20" t="s">
        <v>9458</v>
      </c>
      <c r="E188" s="612">
        <v>1500000000</v>
      </c>
      <c r="F188" s="612">
        <v>6149476</v>
      </c>
      <c r="G188" s="612">
        <v>142428028.5</v>
      </c>
      <c r="H188" s="612">
        <v>142428028.47999999</v>
      </c>
    </row>
    <row r="189" spans="1:8">
      <c r="A189" s="651" t="s">
        <v>5065</v>
      </c>
      <c r="E189" s="612"/>
      <c r="F189" s="612"/>
      <c r="G189" s="612">
        <v>0</v>
      </c>
      <c r="H189" s="612"/>
    </row>
    <row r="190" spans="1:8">
      <c r="A190" s="478" t="s">
        <v>5066</v>
      </c>
      <c r="B190" s="20" t="s">
        <v>9276</v>
      </c>
      <c r="C190" s="20" t="s">
        <v>860</v>
      </c>
      <c r="D190" s="20" t="s">
        <v>9458</v>
      </c>
      <c r="E190" s="612">
        <v>350000000</v>
      </c>
      <c r="F190" s="612">
        <v>6965797</v>
      </c>
      <c r="G190" s="612">
        <v>25257985.190000001</v>
      </c>
      <c r="H190" s="612">
        <v>45450233.18</v>
      </c>
    </row>
    <row r="191" spans="1:8">
      <c r="A191" s="478" t="s">
        <v>11439</v>
      </c>
      <c r="B191" s="20" t="s">
        <v>11432</v>
      </c>
      <c r="C191" s="20" t="s">
        <v>11433</v>
      </c>
      <c r="D191" s="20" t="s">
        <v>9458</v>
      </c>
      <c r="E191" s="612">
        <v>164000000</v>
      </c>
      <c r="F191" s="612"/>
      <c r="G191" s="612"/>
      <c r="H191" s="612">
        <v>0</v>
      </c>
    </row>
    <row r="192" spans="1:8">
      <c r="A192" s="478" t="s">
        <v>5067</v>
      </c>
      <c r="B192" s="20" t="s">
        <v>6354</v>
      </c>
      <c r="C192" s="20" t="s">
        <v>857</v>
      </c>
      <c r="D192" s="20" t="s">
        <v>10085</v>
      </c>
      <c r="E192" s="612">
        <v>1578069857</v>
      </c>
      <c r="F192" s="612">
        <v>4000000</v>
      </c>
      <c r="G192" s="612">
        <v>101877382.90000001</v>
      </c>
      <c r="H192" s="612">
        <v>227717975.46000001</v>
      </c>
    </row>
    <row r="193" spans="1:8">
      <c r="A193" s="758" t="s">
        <v>5068</v>
      </c>
      <c r="B193" s="20" t="s">
        <v>6355</v>
      </c>
      <c r="C193" s="20" t="s">
        <v>856</v>
      </c>
      <c r="D193" s="20" t="s">
        <v>9458</v>
      </c>
      <c r="E193" s="612">
        <v>400000000</v>
      </c>
      <c r="F193" s="612">
        <v>2527321</v>
      </c>
      <c r="G193" s="612">
        <v>4891677.42</v>
      </c>
      <c r="H193" s="612">
        <v>14356253.02</v>
      </c>
    </row>
    <row r="194" spans="1:8">
      <c r="A194" s="478" t="s">
        <v>5069</v>
      </c>
      <c r="B194" s="20" t="s">
        <v>6356</v>
      </c>
      <c r="C194" s="20" t="s">
        <v>4493</v>
      </c>
      <c r="D194" s="20" t="s">
        <v>10085</v>
      </c>
      <c r="E194" s="612">
        <v>510000000</v>
      </c>
      <c r="F194" s="612">
        <v>16265562</v>
      </c>
      <c r="G194" s="612">
        <v>30949178.079999998</v>
      </c>
      <c r="H194" s="612">
        <v>41557972.630000003</v>
      </c>
    </row>
    <row r="195" spans="1:8">
      <c r="A195" s="478" t="s">
        <v>5073</v>
      </c>
      <c r="B195" s="20" t="s">
        <v>6357</v>
      </c>
      <c r="C195" s="20" t="s">
        <v>9562</v>
      </c>
      <c r="D195" s="20" t="s">
        <v>9563</v>
      </c>
      <c r="E195" s="612">
        <v>600000000</v>
      </c>
      <c r="F195" s="612">
        <v>3504508</v>
      </c>
      <c r="G195" s="612">
        <v>41572601.619999997</v>
      </c>
      <c r="H195" s="612">
        <v>47764611.259999998</v>
      </c>
    </row>
    <row r="196" spans="1:8">
      <c r="A196" s="478" t="s">
        <v>5074</v>
      </c>
      <c r="B196" s="20" t="s">
        <v>6358</v>
      </c>
      <c r="C196" s="20" t="s">
        <v>809</v>
      </c>
      <c r="D196" s="20" t="s">
        <v>9458</v>
      </c>
      <c r="E196" s="612">
        <v>400000000</v>
      </c>
      <c r="F196" s="612">
        <v>19318345</v>
      </c>
      <c r="G196" s="612">
        <v>41957875.75</v>
      </c>
      <c r="H196" s="612">
        <v>65829385.240000002</v>
      </c>
    </row>
    <row r="197" spans="1:8">
      <c r="A197" s="478" t="s">
        <v>5075</v>
      </c>
      <c r="B197" s="20" t="s">
        <v>6362</v>
      </c>
      <c r="C197" s="20" t="s">
        <v>810</v>
      </c>
      <c r="D197" s="20" t="s">
        <v>9564</v>
      </c>
      <c r="E197" s="612">
        <v>10000000</v>
      </c>
      <c r="F197" s="612">
        <v>197782</v>
      </c>
      <c r="G197" s="612">
        <v>263180.57</v>
      </c>
      <c r="H197" s="612">
        <v>330882.90999999997</v>
      </c>
    </row>
    <row r="198" spans="1:8">
      <c r="A198" s="478" t="s">
        <v>5076</v>
      </c>
      <c r="B198" s="20" t="s">
        <v>6359</v>
      </c>
      <c r="C198" s="20" t="s">
        <v>808</v>
      </c>
      <c r="D198" s="20" t="s">
        <v>9563</v>
      </c>
      <c r="E198" s="612">
        <v>600000000</v>
      </c>
      <c r="F198" s="612">
        <v>29723297</v>
      </c>
      <c r="G198" s="612">
        <v>82200030.170000002</v>
      </c>
      <c r="H198" s="612">
        <v>113182176.84</v>
      </c>
    </row>
    <row r="199" spans="1:8">
      <c r="A199" s="478" t="s">
        <v>5077</v>
      </c>
      <c r="B199" s="20" t="s">
        <v>6360</v>
      </c>
      <c r="C199" s="20" t="s">
        <v>861</v>
      </c>
      <c r="D199" s="20" t="s">
        <v>9565</v>
      </c>
      <c r="E199" s="612">
        <v>650000000</v>
      </c>
      <c r="F199" s="612">
        <v>323848244</v>
      </c>
      <c r="G199" s="612">
        <v>437996458.39999998</v>
      </c>
      <c r="H199" s="612">
        <v>437996458.41000003</v>
      </c>
    </row>
    <row r="200" spans="1:8">
      <c r="A200" s="478" t="s">
        <v>5071</v>
      </c>
      <c r="B200" s="20" t="s">
        <v>6361</v>
      </c>
      <c r="C200" s="20" t="s">
        <v>10088</v>
      </c>
      <c r="D200" s="20" t="s">
        <v>9563</v>
      </c>
      <c r="E200" s="612">
        <v>5454000000</v>
      </c>
      <c r="F200" s="612">
        <v>20560260</v>
      </c>
      <c r="G200" s="612">
        <v>67084302.219999999</v>
      </c>
      <c r="H200" s="612">
        <v>181917674.78</v>
      </c>
    </row>
    <row r="201" spans="1:8">
      <c r="A201" s="478" t="s">
        <v>5079</v>
      </c>
      <c r="B201" s="20" t="s">
        <v>6363</v>
      </c>
      <c r="C201" s="20" t="s">
        <v>9566</v>
      </c>
      <c r="D201" s="20" t="s">
        <v>9563</v>
      </c>
      <c r="E201" s="612">
        <v>84600000</v>
      </c>
      <c r="F201" s="612">
        <v>749108</v>
      </c>
      <c r="G201" s="612">
        <v>4699377.83</v>
      </c>
      <c r="H201" s="612">
        <v>7128215.4000000004</v>
      </c>
    </row>
    <row r="202" spans="1:8">
      <c r="A202" s="478" t="s">
        <v>5080</v>
      </c>
      <c r="B202" s="20" t="s">
        <v>9277</v>
      </c>
      <c r="C202" s="20" t="s">
        <v>9567</v>
      </c>
      <c r="D202" s="20" t="s">
        <v>9563</v>
      </c>
      <c r="E202" s="612">
        <v>307500000</v>
      </c>
      <c r="F202" s="612">
        <v>1125014</v>
      </c>
      <c r="G202" s="612">
        <v>4395310.7300000004</v>
      </c>
      <c r="H202" s="612">
        <v>8213292.8099999996</v>
      </c>
    </row>
    <row r="203" spans="1:8">
      <c r="A203" s="478" t="s">
        <v>5081</v>
      </c>
      <c r="B203" s="20" t="s">
        <v>9278</v>
      </c>
      <c r="C203" s="20" t="s">
        <v>9568</v>
      </c>
      <c r="D203" s="20" t="s">
        <v>9563</v>
      </c>
      <c r="E203" s="612">
        <v>66000000</v>
      </c>
      <c r="F203" s="612">
        <v>289831</v>
      </c>
      <c r="G203" s="612">
        <v>1640545.57</v>
      </c>
      <c r="H203" s="612">
        <v>2495379.23</v>
      </c>
    </row>
    <row r="204" spans="1:8">
      <c r="A204" s="478" t="s">
        <v>5082</v>
      </c>
      <c r="B204" s="20" t="s">
        <v>6364</v>
      </c>
      <c r="C204" s="20" t="s">
        <v>9569</v>
      </c>
      <c r="D204" s="20" t="s">
        <v>9563</v>
      </c>
      <c r="E204" s="612">
        <v>42000000</v>
      </c>
      <c r="F204" s="612">
        <v>230341</v>
      </c>
      <c r="G204" s="612">
        <v>1766893.3</v>
      </c>
      <c r="H204" s="612">
        <v>2765502.5</v>
      </c>
    </row>
    <row r="205" spans="1:8">
      <c r="A205" s="478" t="s">
        <v>5083</v>
      </c>
      <c r="B205" s="20" t="s">
        <v>6365</v>
      </c>
      <c r="C205" s="20" t="s">
        <v>864</v>
      </c>
      <c r="D205" s="20" t="s">
        <v>9563</v>
      </c>
      <c r="E205" s="612">
        <v>500000000</v>
      </c>
      <c r="F205" s="612">
        <v>2231823</v>
      </c>
      <c r="G205" s="612">
        <v>12088265.83</v>
      </c>
      <c r="H205" s="612">
        <v>19051883.859999999</v>
      </c>
    </row>
    <row r="206" spans="1:8">
      <c r="A206" s="478" t="s">
        <v>5084</v>
      </c>
      <c r="B206" s="20" t="s">
        <v>9279</v>
      </c>
      <c r="C206" s="20" t="s">
        <v>9570</v>
      </c>
      <c r="D206" s="20" t="s">
        <v>9563</v>
      </c>
      <c r="E206" s="612">
        <v>450000000</v>
      </c>
      <c r="F206" s="612">
        <v>819341</v>
      </c>
      <c r="G206" s="612">
        <v>6933399.7000000002</v>
      </c>
      <c r="H206" s="612">
        <v>12343673.59</v>
      </c>
    </row>
    <row r="207" spans="1:8">
      <c r="A207" s="478" t="s">
        <v>5087</v>
      </c>
      <c r="B207" s="20" t="s">
        <v>6366</v>
      </c>
      <c r="C207" s="20" t="s">
        <v>9571</v>
      </c>
      <c r="D207" s="20" t="s">
        <v>9572</v>
      </c>
      <c r="E207" s="612">
        <v>2000000000</v>
      </c>
      <c r="F207" s="612">
        <v>229516933</v>
      </c>
      <c r="G207" s="612">
        <v>258210125.09999999</v>
      </c>
      <c r="H207" s="612">
        <v>451452247.95999998</v>
      </c>
    </row>
    <row r="208" spans="1:8">
      <c r="A208" s="478" t="s">
        <v>5089</v>
      </c>
      <c r="B208" s="20" t="s">
        <v>9573</v>
      </c>
      <c r="C208" s="20" t="s">
        <v>9574</v>
      </c>
      <c r="D208" s="20" t="s">
        <v>9563</v>
      </c>
      <c r="E208" s="612">
        <v>200000000</v>
      </c>
      <c r="F208" s="612"/>
      <c r="G208" s="612">
        <v>0</v>
      </c>
      <c r="H208" s="612">
        <v>0</v>
      </c>
    </row>
    <row r="209" spans="1:8">
      <c r="A209" s="478" t="s">
        <v>5090</v>
      </c>
      <c r="B209" s="20" t="s">
        <v>9280</v>
      </c>
      <c r="C209" s="20" t="s">
        <v>9575</v>
      </c>
      <c r="D209" s="20" t="s">
        <v>9572</v>
      </c>
      <c r="E209" s="612">
        <v>272000000</v>
      </c>
      <c r="F209" s="612">
        <v>12840000</v>
      </c>
      <c r="G209" s="612">
        <v>255885.37</v>
      </c>
      <c r="H209" s="612">
        <v>30792031.800000001</v>
      </c>
    </row>
    <row r="210" spans="1:8">
      <c r="A210" s="478" t="s">
        <v>5137</v>
      </c>
      <c r="B210" s="20" t="s">
        <v>6367</v>
      </c>
      <c r="C210" s="20" t="s">
        <v>9576</v>
      </c>
      <c r="D210" s="20" t="s">
        <v>9572</v>
      </c>
      <c r="E210" s="612">
        <v>900000000</v>
      </c>
      <c r="F210" s="612">
        <v>97576287</v>
      </c>
      <c r="G210" s="612">
        <v>62002170.969999999</v>
      </c>
      <c r="H210" s="612">
        <v>90701268.670000002</v>
      </c>
    </row>
    <row r="211" spans="1:8">
      <c r="A211" s="478" t="s">
        <v>5092</v>
      </c>
      <c r="B211" s="20" t="s">
        <v>6368</v>
      </c>
      <c r="C211" s="20" t="s">
        <v>9577</v>
      </c>
      <c r="D211" s="20" t="s">
        <v>9503</v>
      </c>
      <c r="E211" s="612">
        <v>2144692041</v>
      </c>
      <c r="F211" s="612">
        <v>61609058</v>
      </c>
      <c r="G211" s="612">
        <v>184319796.40000001</v>
      </c>
      <c r="H211" s="612">
        <v>284735347.72000003</v>
      </c>
    </row>
    <row r="212" spans="1:8">
      <c r="A212" s="478" t="s">
        <v>5093</v>
      </c>
      <c r="B212" s="20" t="s">
        <v>6369</v>
      </c>
      <c r="C212" s="20" t="s">
        <v>9424</v>
      </c>
      <c r="D212" s="20" t="s">
        <v>9503</v>
      </c>
      <c r="E212" s="612">
        <v>655307959.20000005</v>
      </c>
      <c r="F212" s="612">
        <v>34820972</v>
      </c>
      <c r="G212" s="612">
        <v>51835517.149999999</v>
      </c>
      <c r="H212" s="612">
        <v>76443708.629999995</v>
      </c>
    </row>
    <row r="213" spans="1:8">
      <c r="A213" s="478" t="s">
        <v>5094</v>
      </c>
      <c r="B213" s="20" t="s">
        <v>6370</v>
      </c>
      <c r="C213" s="20" t="s">
        <v>4494</v>
      </c>
      <c r="D213" s="20" t="s">
        <v>9578</v>
      </c>
      <c r="E213" s="612">
        <v>700000000</v>
      </c>
      <c r="F213" s="612">
        <v>26583251</v>
      </c>
      <c r="G213" s="612">
        <v>97126225.590000004</v>
      </c>
      <c r="H213" s="612">
        <v>142403798.88999999</v>
      </c>
    </row>
    <row r="214" spans="1:8">
      <c r="A214" s="708" t="s">
        <v>5098</v>
      </c>
      <c r="E214" s="612"/>
      <c r="F214" s="1007">
        <v>6699416</v>
      </c>
      <c r="G214" s="612"/>
      <c r="H214" s="612"/>
    </row>
    <row r="215" spans="1:8">
      <c r="A215" s="478" t="s">
        <v>5099</v>
      </c>
      <c r="B215" s="20" t="s">
        <v>6372</v>
      </c>
      <c r="C215" s="20" t="s">
        <v>10089</v>
      </c>
      <c r="D215" s="20" t="s">
        <v>9579</v>
      </c>
      <c r="E215" s="612">
        <v>100000000</v>
      </c>
      <c r="F215" s="612">
        <v>18132202</v>
      </c>
      <c r="G215" s="612">
        <v>18627017</v>
      </c>
      <c r="H215" s="612">
        <v>18627017</v>
      </c>
    </row>
    <row r="216" spans="1:8">
      <c r="A216" s="708" t="s">
        <v>5106</v>
      </c>
      <c r="E216" s="612"/>
      <c r="F216" s="1007">
        <v>130167</v>
      </c>
      <c r="G216" s="612"/>
      <c r="H216" s="612"/>
    </row>
    <row r="217" spans="1:8">
      <c r="A217" s="478" t="s">
        <v>5107</v>
      </c>
      <c r="B217" s="20" t="s">
        <v>9281</v>
      </c>
      <c r="C217" s="20" t="s">
        <v>1887</v>
      </c>
      <c r="D217" s="20" t="s">
        <v>9579</v>
      </c>
      <c r="E217" s="612">
        <v>220000000</v>
      </c>
      <c r="F217" s="612">
        <v>1247213</v>
      </c>
      <c r="G217" s="612">
        <v>8753235</v>
      </c>
      <c r="H217" s="612">
        <v>13798171</v>
      </c>
    </row>
    <row r="218" spans="1:8">
      <c r="A218" s="478" t="s">
        <v>5155</v>
      </c>
      <c r="B218" s="20" t="s">
        <v>6373</v>
      </c>
      <c r="C218" s="20" t="s">
        <v>6374</v>
      </c>
      <c r="D218" s="20" t="s">
        <v>9503</v>
      </c>
      <c r="E218" s="612">
        <v>69700000</v>
      </c>
      <c r="F218" s="612">
        <v>492872</v>
      </c>
      <c r="G218" s="612">
        <v>563881.34</v>
      </c>
      <c r="H218" s="612">
        <v>500891.74</v>
      </c>
    </row>
    <row r="219" spans="1:8">
      <c r="A219" s="478" t="s">
        <v>5156</v>
      </c>
      <c r="B219" s="20" t="s">
        <v>6375</v>
      </c>
      <c r="C219" s="20" t="s">
        <v>4525</v>
      </c>
      <c r="D219" s="20" t="s">
        <v>9503</v>
      </c>
      <c r="E219" s="612">
        <v>6000000</v>
      </c>
      <c r="F219" s="612"/>
      <c r="G219" s="612">
        <v>0</v>
      </c>
      <c r="H219" s="612">
        <v>4181.18</v>
      </c>
    </row>
    <row r="220" spans="1:8">
      <c r="A220" s="478" t="s">
        <v>5157</v>
      </c>
      <c r="B220" s="20" t="s">
        <v>6376</v>
      </c>
      <c r="C220" s="20" t="s">
        <v>6377</v>
      </c>
      <c r="D220" s="20" t="s">
        <v>9503</v>
      </c>
      <c r="E220" s="612">
        <v>186708000</v>
      </c>
      <c r="F220" s="612">
        <v>729532</v>
      </c>
      <c r="G220" s="612">
        <v>5161243.8600000003</v>
      </c>
      <c r="H220" s="612">
        <v>30562730.239999998</v>
      </c>
    </row>
    <row r="221" spans="1:8">
      <c r="A221" s="478" t="s">
        <v>5158</v>
      </c>
      <c r="B221" s="20" t="s">
        <v>6378</v>
      </c>
      <c r="C221" s="20" t="s">
        <v>4526</v>
      </c>
      <c r="D221" s="20" t="s">
        <v>9503</v>
      </c>
      <c r="E221" s="612">
        <v>301092000</v>
      </c>
      <c r="F221" s="612">
        <v>1994773</v>
      </c>
      <c r="G221" s="612">
        <v>5277356.8899999997</v>
      </c>
      <c r="H221" s="612">
        <v>5277356.8899999997</v>
      </c>
    </row>
    <row r="222" spans="1:8">
      <c r="A222" s="478" t="s">
        <v>5103</v>
      </c>
      <c r="B222" s="20" t="s">
        <v>6379</v>
      </c>
      <c r="C222" s="20" t="s">
        <v>9580</v>
      </c>
      <c r="D222" s="20" t="s">
        <v>9581</v>
      </c>
      <c r="E222" s="612">
        <v>2000000000</v>
      </c>
      <c r="F222" s="612">
        <v>74994049</v>
      </c>
      <c r="G222" s="612">
        <v>142251146.59999999</v>
      </c>
      <c r="H222" s="612">
        <v>224156035.49000001</v>
      </c>
    </row>
    <row r="223" spans="1:8">
      <c r="A223" s="478" t="s">
        <v>5189</v>
      </c>
      <c r="B223" s="20" t="s">
        <v>9282</v>
      </c>
      <c r="C223" s="20" t="s">
        <v>9582</v>
      </c>
      <c r="D223" s="20" t="s">
        <v>9581</v>
      </c>
      <c r="E223" s="612">
        <v>2970000000</v>
      </c>
      <c r="F223" s="612"/>
      <c r="G223" s="612">
        <v>428318074</v>
      </c>
      <c r="H223" s="612">
        <v>417969647.58999997</v>
      </c>
    </row>
    <row r="224" spans="1:8">
      <c r="A224" s="478" t="s">
        <v>5114</v>
      </c>
      <c r="B224" s="20" t="s">
        <v>6380</v>
      </c>
      <c r="C224" s="20" t="s">
        <v>9583</v>
      </c>
      <c r="D224" s="20" t="s">
        <v>9581</v>
      </c>
      <c r="E224" s="612">
        <v>280000000</v>
      </c>
      <c r="F224" s="612">
        <v>10703944</v>
      </c>
      <c r="G224" s="612">
        <v>39353126.060000002</v>
      </c>
      <c r="H224" s="612">
        <v>74706705.590000004</v>
      </c>
    </row>
    <row r="225" spans="1:8">
      <c r="A225" s="478" t="s">
        <v>5190</v>
      </c>
      <c r="B225" s="20" t="s">
        <v>6382</v>
      </c>
      <c r="C225" s="20" t="s">
        <v>10090</v>
      </c>
      <c r="D225" s="20" t="s">
        <v>9581</v>
      </c>
      <c r="E225" s="612">
        <v>1500000000</v>
      </c>
      <c r="F225" s="612">
        <v>58070347</v>
      </c>
      <c r="G225" s="612">
        <v>66943849.609999999</v>
      </c>
      <c r="H225" s="612">
        <v>74692505.489999995</v>
      </c>
    </row>
    <row r="226" spans="1:8">
      <c r="A226" s="478" t="s">
        <v>5105</v>
      </c>
      <c r="B226" s="20" t="s">
        <v>6381</v>
      </c>
      <c r="C226" s="20" t="s">
        <v>811</v>
      </c>
      <c r="D226" s="20" t="s">
        <v>9581</v>
      </c>
      <c r="E226" s="612">
        <v>1000000000</v>
      </c>
      <c r="F226" s="612">
        <v>27278012</v>
      </c>
      <c r="G226" s="612">
        <v>55754368.689999998</v>
      </c>
      <c r="H226" s="612">
        <v>85713125.25</v>
      </c>
    </row>
    <row r="227" spans="1:8">
      <c r="A227" s="478" t="s">
        <v>5192</v>
      </c>
      <c r="B227" s="20" t="s">
        <v>6389</v>
      </c>
      <c r="C227" s="20" t="s">
        <v>9584</v>
      </c>
      <c r="D227" s="20" t="s">
        <v>9581</v>
      </c>
      <c r="E227" s="612">
        <v>2863255000</v>
      </c>
      <c r="F227" s="612">
        <v>85037996</v>
      </c>
      <c r="G227" s="612">
        <v>430948799.30000001</v>
      </c>
      <c r="H227" s="612">
        <v>569621689.13999999</v>
      </c>
    </row>
    <row r="228" spans="1:8">
      <c r="A228" s="478" t="s">
        <v>5193</v>
      </c>
      <c r="B228" s="20" t="s">
        <v>6383</v>
      </c>
      <c r="C228" s="20" t="s">
        <v>9585</v>
      </c>
      <c r="D228" s="20" t="s">
        <v>9581</v>
      </c>
      <c r="E228" s="612">
        <v>1189155000</v>
      </c>
      <c r="F228" s="612">
        <v>115202906</v>
      </c>
      <c r="G228" s="612">
        <v>280069541.80000001</v>
      </c>
      <c r="H228" s="612">
        <v>438314097.69999999</v>
      </c>
    </row>
    <row r="229" spans="1:8">
      <c r="A229" s="478" t="s">
        <v>5122</v>
      </c>
      <c r="B229" s="20" t="s">
        <v>6386</v>
      </c>
      <c r="C229" s="20" t="s">
        <v>5929</v>
      </c>
      <c r="D229" s="20" t="s">
        <v>9581</v>
      </c>
      <c r="E229" s="612">
        <v>888851083.60000002</v>
      </c>
      <c r="F229" s="612">
        <v>89649686</v>
      </c>
      <c r="G229" s="612">
        <v>191867441.90000001</v>
      </c>
      <c r="H229" s="612">
        <v>198505861.25999999</v>
      </c>
    </row>
    <row r="230" spans="1:8">
      <c r="A230" s="478" t="s">
        <v>5194</v>
      </c>
      <c r="B230" s="20" t="s">
        <v>6385</v>
      </c>
      <c r="C230" s="20" t="s">
        <v>9586</v>
      </c>
      <c r="D230" s="20" t="s">
        <v>9581</v>
      </c>
      <c r="E230" s="612">
        <v>1379990000</v>
      </c>
      <c r="F230" s="612">
        <v>89390522</v>
      </c>
      <c r="G230" s="612">
        <v>112705762.8</v>
      </c>
      <c r="H230" s="612">
        <v>134202764.18000001</v>
      </c>
    </row>
    <row r="231" spans="1:8">
      <c r="A231" s="478" t="s">
        <v>5195</v>
      </c>
      <c r="B231" s="20" t="s">
        <v>6384</v>
      </c>
      <c r="C231" s="20" t="s">
        <v>10091</v>
      </c>
      <c r="D231" s="20" t="s">
        <v>9581</v>
      </c>
      <c r="E231" s="612">
        <v>292550000</v>
      </c>
      <c r="F231" s="612">
        <v>37234018</v>
      </c>
      <c r="G231" s="612">
        <v>48959781.789999999</v>
      </c>
      <c r="H231" s="612">
        <v>63600913.869999997</v>
      </c>
    </row>
    <row r="232" spans="1:8">
      <c r="A232" s="478" t="s">
        <v>5123</v>
      </c>
      <c r="B232" s="20" t="s">
        <v>9283</v>
      </c>
      <c r="C232" s="20" t="s">
        <v>9587</v>
      </c>
      <c r="D232" s="20" t="s">
        <v>9581</v>
      </c>
      <c r="E232" s="612">
        <v>524140000</v>
      </c>
      <c r="F232" s="612">
        <v>2092304</v>
      </c>
      <c r="G232" s="612">
        <v>16938846.870000001</v>
      </c>
      <c r="H232" s="612">
        <v>26778661.300000001</v>
      </c>
    </row>
    <row r="233" spans="1:8">
      <c r="A233" s="478" t="s">
        <v>5196</v>
      </c>
      <c r="B233" s="20" t="s">
        <v>6387</v>
      </c>
      <c r="C233" s="20" t="s">
        <v>9588</v>
      </c>
      <c r="D233" s="20" t="s">
        <v>9581</v>
      </c>
      <c r="E233" s="612">
        <v>101973006</v>
      </c>
      <c r="F233" s="612">
        <v>245604</v>
      </c>
      <c r="G233" s="612">
        <v>2165710</v>
      </c>
      <c r="H233" s="612">
        <v>0</v>
      </c>
    </row>
    <row r="234" spans="1:8">
      <c r="A234" s="478" t="s">
        <v>5197</v>
      </c>
      <c r="B234" s="20" t="s">
        <v>6388</v>
      </c>
      <c r="C234" s="20" t="s">
        <v>9589</v>
      </c>
      <c r="D234" s="20" t="s">
        <v>9581</v>
      </c>
      <c r="E234" s="612">
        <v>80026994</v>
      </c>
      <c r="F234" s="612">
        <v>74606</v>
      </c>
      <c r="G234" s="612">
        <v>216446.28</v>
      </c>
      <c r="H234" s="612">
        <v>2724417.07</v>
      </c>
    </row>
    <row r="235" spans="1:8">
      <c r="A235" s="478" t="s">
        <v>5198</v>
      </c>
      <c r="B235" s="20" t="s">
        <v>9590</v>
      </c>
      <c r="C235" s="20" t="s">
        <v>9591</v>
      </c>
      <c r="D235" s="20" t="s">
        <v>9581</v>
      </c>
      <c r="E235" s="612">
        <v>18000000</v>
      </c>
      <c r="F235" s="612"/>
      <c r="G235" s="612">
        <v>120000</v>
      </c>
      <c r="H235" s="612">
        <v>240000</v>
      </c>
    </row>
    <row r="236" spans="1:8">
      <c r="A236" s="478" t="s">
        <v>5199</v>
      </c>
      <c r="B236" s="20" t="s">
        <v>9284</v>
      </c>
      <c r="C236" s="20" t="s">
        <v>9592</v>
      </c>
      <c r="D236" s="20" t="s">
        <v>9581</v>
      </c>
      <c r="E236" s="612">
        <v>537600000</v>
      </c>
      <c r="F236" s="612"/>
      <c r="G236" s="612">
        <v>0</v>
      </c>
      <c r="H236" s="612">
        <v>0</v>
      </c>
    </row>
    <row r="237" spans="1:8">
      <c r="A237" s="478" t="s">
        <v>7961</v>
      </c>
      <c r="B237" s="20" t="s">
        <v>10092</v>
      </c>
      <c r="C237" s="20" t="s">
        <v>7994</v>
      </c>
      <c r="D237" s="20" t="s">
        <v>9496</v>
      </c>
      <c r="E237" s="612">
        <v>450000000</v>
      </c>
      <c r="F237" s="612"/>
      <c r="G237" s="612">
        <v>0</v>
      </c>
      <c r="H237" s="612">
        <v>0</v>
      </c>
    </row>
    <row r="238" spans="1:8">
      <c r="A238" s="478" t="s">
        <v>7962</v>
      </c>
      <c r="B238" s="20" t="s">
        <v>10093</v>
      </c>
      <c r="C238" s="20" t="s">
        <v>7997</v>
      </c>
      <c r="D238" s="20" t="s">
        <v>9496</v>
      </c>
      <c r="E238" s="612">
        <v>63200000</v>
      </c>
      <c r="F238" s="612"/>
      <c r="G238" s="612">
        <v>0</v>
      </c>
      <c r="H238" s="612">
        <v>0</v>
      </c>
    </row>
    <row r="239" spans="1:8">
      <c r="A239" s="478" t="s">
        <v>7963</v>
      </c>
      <c r="B239" s="20" t="s">
        <v>10094</v>
      </c>
      <c r="C239" s="20" t="s">
        <v>8001</v>
      </c>
      <c r="D239" s="20" t="s">
        <v>9496</v>
      </c>
      <c r="E239" s="612">
        <v>90000000</v>
      </c>
      <c r="F239" s="612"/>
      <c r="G239" s="612">
        <v>0</v>
      </c>
      <c r="H239" s="612">
        <v>0</v>
      </c>
    </row>
    <row r="240" spans="1:8">
      <c r="A240" s="478" t="s">
        <v>7964</v>
      </c>
      <c r="B240" s="20" t="s">
        <v>10095</v>
      </c>
      <c r="C240" s="20" t="s">
        <v>8004</v>
      </c>
      <c r="D240" s="20" t="s">
        <v>9496</v>
      </c>
      <c r="E240" s="612">
        <v>500000000</v>
      </c>
      <c r="F240" s="612"/>
      <c r="G240" s="612">
        <v>0</v>
      </c>
      <c r="H240" s="612">
        <v>0</v>
      </c>
    </row>
    <row r="241" spans="1:8">
      <c r="A241" s="478" t="s">
        <v>7965</v>
      </c>
      <c r="B241" s="20" t="s">
        <v>10096</v>
      </c>
      <c r="C241" s="20" t="s">
        <v>8010</v>
      </c>
      <c r="D241" s="20" t="s">
        <v>9496</v>
      </c>
      <c r="E241" s="612">
        <v>200000000</v>
      </c>
      <c r="F241" s="612"/>
      <c r="G241" s="612">
        <v>0</v>
      </c>
      <c r="H241" s="612">
        <v>0</v>
      </c>
    </row>
    <row r="242" spans="1:8">
      <c r="A242" s="478" t="s">
        <v>7966</v>
      </c>
      <c r="B242" s="20" t="s">
        <v>10097</v>
      </c>
      <c r="C242" s="20" t="s">
        <v>10098</v>
      </c>
      <c r="D242" s="20" t="s">
        <v>9496</v>
      </c>
      <c r="E242" s="612">
        <v>60000000</v>
      </c>
      <c r="F242" s="612"/>
      <c r="G242" s="612">
        <v>0</v>
      </c>
      <c r="H242" s="612">
        <v>0</v>
      </c>
    </row>
    <row r="243" spans="1:8">
      <c r="A243" s="478" t="s">
        <v>7967</v>
      </c>
      <c r="B243" s="20" t="s">
        <v>10099</v>
      </c>
      <c r="C243" s="20" t="s">
        <v>8015</v>
      </c>
      <c r="D243" s="20" t="s">
        <v>9496</v>
      </c>
      <c r="E243" s="612">
        <v>140000000</v>
      </c>
      <c r="F243" s="612"/>
      <c r="G243" s="612">
        <v>0</v>
      </c>
      <c r="H243" s="612">
        <v>0</v>
      </c>
    </row>
    <row r="244" spans="1:8">
      <c r="A244" s="478" t="s">
        <v>7968</v>
      </c>
      <c r="B244" s="20" t="s">
        <v>10100</v>
      </c>
      <c r="C244" s="20" t="s">
        <v>8021</v>
      </c>
      <c r="D244" s="20" t="s">
        <v>9496</v>
      </c>
      <c r="E244" s="612">
        <v>50000000</v>
      </c>
      <c r="F244" s="612"/>
      <c r="G244" s="612">
        <v>0</v>
      </c>
      <c r="H244" s="612">
        <v>0</v>
      </c>
    </row>
    <row r="245" spans="1:8">
      <c r="A245" s="478" t="s">
        <v>7969</v>
      </c>
      <c r="B245" s="20" t="s">
        <v>10101</v>
      </c>
      <c r="C245" s="20" t="s">
        <v>8060</v>
      </c>
      <c r="D245" s="20" t="s">
        <v>9455</v>
      </c>
      <c r="E245" s="612">
        <v>750000</v>
      </c>
      <c r="F245" s="612"/>
      <c r="G245" s="612">
        <v>0</v>
      </c>
      <c r="H245" s="612">
        <v>0</v>
      </c>
    </row>
    <row r="246" spans="1:8">
      <c r="A246" s="478" t="s">
        <v>7970</v>
      </c>
      <c r="B246" s="20" t="s">
        <v>10102</v>
      </c>
      <c r="C246" s="20" t="s">
        <v>8056</v>
      </c>
      <c r="D246" s="20" t="s">
        <v>9563</v>
      </c>
      <c r="E246" s="612">
        <v>100000000</v>
      </c>
      <c r="F246" s="612"/>
      <c r="G246" s="612">
        <v>0</v>
      </c>
      <c r="H246" s="612">
        <v>0</v>
      </c>
    </row>
    <row r="247" spans="1:8">
      <c r="A247" s="478" t="s">
        <v>7971</v>
      </c>
      <c r="B247" s="20" t="s">
        <v>10103</v>
      </c>
      <c r="C247" s="20" t="s">
        <v>8043</v>
      </c>
      <c r="D247" s="20" t="s">
        <v>9503</v>
      </c>
      <c r="E247" s="612">
        <v>1003000000</v>
      </c>
      <c r="F247" s="612"/>
      <c r="G247" s="612">
        <v>0</v>
      </c>
      <c r="H247" s="612">
        <v>0</v>
      </c>
    </row>
    <row r="248" spans="1:8">
      <c r="A248" s="478" t="s">
        <v>7955</v>
      </c>
      <c r="B248" s="20" t="s">
        <v>10104</v>
      </c>
      <c r="C248" s="20" t="s">
        <v>10105</v>
      </c>
      <c r="D248" s="20" t="s">
        <v>9503</v>
      </c>
      <c r="E248" s="612">
        <v>100000000</v>
      </c>
      <c r="F248" s="612"/>
      <c r="G248" s="612">
        <v>0</v>
      </c>
      <c r="H248" s="612">
        <v>0</v>
      </c>
    </row>
    <row r="249" spans="1:8">
      <c r="A249" s="478" t="s">
        <v>7986</v>
      </c>
      <c r="B249" s="20" t="s">
        <v>10106</v>
      </c>
      <c r="C249" s="20" t="s">
        <v>8027</v>
      </c>
      <c r="D249" s="20" t="s">
        <v>9496</v>
      </c>
      <c r="E249" s="612">
        <v>375000000</v>
      </c>
      <c r="F249" s="612"/>
      <c r="G249" s="612">
        <v>0</v>
      </c>
      <c r="H249" s="612">
        <v>0</v>
      </c>
    </row>
    <row r="250" spans="1:8">
      <c r="A250" s="478" t="s">
        <v>7987</v>
      </c>
      <c r="B250" s="20" t="s">
        <v>10107</v>
      </c>
      <c r="C250" s="20" t="s">
        <v>8033</v>
      </c>
      <c r="D250" s="20" t="s">
        <v>9496</v>
      </c>
      <c r="E250" s="612">
        <v>45000000</v>
      </c>
      <c r="F250" s="612"/>
      <c r="G250" s="612">
        <v>0</v>
      </c>
      <c r="H250" s="612">
        <v>0</v>
      </c>
    </row>
    <row r="251" spans="1:8">
      <c r="A251" s="478" t="s">
        <v>7990</v>
      </c>
      <c r="B251" s="20" t="s">
        <v>10108</v>
      </c>
      <c r="C251" s="20" t="s">
        <v>8037</v>
      </c>
      <c r="D251" s="20" t="s">
        <v>9458</v>
      </c>
      <c r="E251" s="612">
        <v>6300000000</v>
      </c>
      <c r="F251" s="612"/>
      <c r="G251" s="612">
        <v>0</v>
      </c>
      <c r="H251" s="612">
        <v>0</v>
      </c>
    </row>
    <row r="252" spans="1:8">
      <c r="A252" s="478" t="s">
        <v>7991</v>
      </c>
      <c r="B252" s="20" t="s">
        <v>10109</v>
      </c>
      <c r="C252" s="20" t="s">
        <v>8046</v>
      </c>
      <c r="D252" s="20" t="s">
        <v>9458</v>
      </c>
      <c r="E252" s="612">
        <v>320000000</v>
      </c>
      <c r="F252" s="612"/>
      <c r="G252" s="612">
        <v>0</v>
      </c>
      <c r="H252" s="612">
        <v>0</v>
      </c>
    </row>
    <row r="253" spans="1:8">
      <c r="A253" s="478" t="s">
        <v>7992</v>
      </c>
      <c r="B253" s="20" t="s">
        <v>10110</v>
      </c>
      <c r="C253" s="20" t="s">
        <v>8068</v>
      </c>
      <c r="D253" s="20" t="s">
        <v>10111</v>
      </c>
      <c r="E253" s="612">
        <v>1381000000</v>
      </c>
      <c r="F253" s="612"/>
      <c r="G253" s="612">
        <v>0</v>
      </c>
      <c r="H253" s="612">
        <v>0</v>
      </c>
    </row>
    <row r="254" spans="1:8">
      <c r="F254" s="962">
        <f t="shared" ref="F254:G254" si="0">SUM(F2:F253)</f>
        <v>45653018261</v>
      </c>
      <c r="G254" s="962">
        <f t="shared" si="0"/>
        <v>51349894169.000023</v>
      </c>
      <c r="H254" s="962">
        <f>SUM(H2:H253)</f>
        <v>58604447711.219963</v>
      </c>
    </row>
    <row r="255" spans="1:8">
      <c r="H255" s="612"/>
    </row>
  </sheetData>
  <autoFilter ref="H1:H26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31</vt:i4>
      </vt:variant>
    </vt:vector>
  </HeadingPairs>
  <TitlesOfParts>
    <vt:vector size="31" baseType="lpstr">
      <vt:lpstr>Legenda</vt:lpstr>
      <vt:lpstr>ElencoUnico</vt:lpstr>
      <vt:lpstr>Quadro_finanziario</vt:lpstr>
      <vt:lpstr>Investimenti_ItaliaDomani</vt:lpstr>
      <vt:lpstr>Bandi_ItaliaDomani</vt:lpstr>
      <vt:lpstr>Traguardi_Obiettivi</vt:lpstr>
      <vt:lpstr>Monitoraggio</vt:lpstr>
      <vt:lpstr>Obiettivi_Fondocomplementare</vt:lpstr>
      <vt:lpstr>Pagamenti_Opendata</vt:lpstr>
      <vt:lpstr>2021_II</vt:lpstr>
      <vt:lpstr>2022_I</vt:lpstr>
      <vt:lpstr>2022_II</vt:lpstr>
      <vt:lpstr>2023_I</vt:lpstr>
      <vt:lpstr>2023_II</vt:lpstr>
      <vt:lpstr>2024_I</vt:lpstr>
      <vt:lpstr>2024_II</vt:lpstr>
      <vt:lpstr>Risorse_Sud</vt:lpstr>
      <vt:lpstr>Tag_sostegno_clima_digitale</vt:lpstr>
      <vt:lpstr>Progetti_Regis</vt:lpstr>
      <vt:lpstr>Progetti_regionalizzati</vt:lpstr>
      <vt:lpstr>Amministrazioni</vt:lpstr>
      <vt:lpstr>PNC_identificativo</vt:lpstr>
      <vt:lpstr>Riepilogo_semestre_Pnrr</vt:lpstr>
      <vt:lpstr>CostiPNRR_Missioni_Componenti</vt:lpstr>
      <vt:lpstr>Rate_Pnrr</vt:lpstr>
      <vt:lpstr>Traguardi_Obiettivi_anteRev2023</vt:lpstr>
      <vt:lpstr>Modificati_2023</vt:lpstr>
      <vt:lpstr>Modificati_mag2024</vt:lpstr>
      <vt:lpstr>Modificati_nov2024</vt:lpstr>
      <vt:lpstr>Modificati_REV2023</vt:lpstr>
      <vt:lpstr>Cancellati_REV2023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PNRR_M1C1.pdf</dc:title>
  <dc:creator>franco</dc:creator>
  <cp:keywords>()</cp:keywords>
  <cp:lastModifiedBy>Franco</cp:lastModifiedBy>
  <cp:lastPrinted>2023-03-20T09:22:33Z</cp:lastPrinted>
  <dcterms:created xsi:type="dcterms:W3CDTF">2021-08-18T10:59:12Z</dcterms:created>
  <dcterms:modified xsi:type="dcterms:W3CDTF">2025-03-15T14:03:41Z</dcterms:modified>
</cp:coreProperties>
</file>